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240" windowWidth="19230" windowHeight="6285" tabRatio="879"/>
  </bookViews>
  <sheets>
    <sheet name="Resumen_año" sheetId="7" r:id="rId1"/>
    <sheet name="Resumen Periodo" sheetId="8" r:id="rId2"/>
    <sheet name="Merluza común Artesanal" sheetId="1" r:id="rId3"/>
    <sheet name="Merluza común Industrial" sheetId="2" r:id="rId4"/>
    <sheet name="Merluza comun FUP" sheetId="5" r:id="rId5"/>
    <sheet name="Pescas Investigación" sheetId="11" r:id="rId6"/>
    <sheet name="Cesiones Individuales" sheetId="10" r:id="rId7"/>
    <sheet name="Publicacion Web" sheetId="9" r:id="rId8"/>
    <sheet name="coeficientes LTP" sheetId="12" state="hidden" r:id="rId9"/>
    <sheet name="Hoja1" sheetId="13" state="hidden" r:id="rId10"/>
  </sheets>
  <definedNames>
    <definedName name="_xlnm._FilterDatabase" localSheetId="2" hidden="1">'Merluza común Artesanal'!$A$8:$PX$803</definedName>
    <definedName name="_xlnm._FilterDatabase" localSheetId="7" hidden="1">'Publicacion Web'!$A$1:$O$1151</definedName>
  </definedNames>
  <calcPr calcId="125725"/>
</workbook>
</file>

<file path=xl/calcChain.xml><?xml version="1.0" encoding="utf-8"?>
<calcChain xmlns="http://schemas.openxmlformats.org/spreadsheetml/2006/main">
  <c r="J662" i="1"/>
  <c r="N10" i="7"/>
  <c r="N9"/>
  <c r="F32" i="8"/>
  <c r="H69" i="2"/>
  <c r="H63"/>
  <c r="F20" i="7"/>
  <c r="H199" i="1"/>
  <c r="F19" i="7"/>
  <c r="H208" i="1"/>
  <c r="F28" i="2" l="1"/>
  <c r="F16"/>
  <c r="J734" i="1"/>
  <c r="L31" i="10"/>
  <c r="L16"/>
  <c r="F12" i="2"/>
  <c r="F34"/>
  <c r="H166" i="1"/>
  <c r="H154"/>
  <c r="H151"/>
  <c r="H791"/>
  <c r="J644"/>
  <c r="F63" i="2"/>
  <c r="H47" i="1"/>
  <c r="H22"/>
  <c r="H25"/>
  <c r="D41" i="11"/>
  <c r="G9"/>
  <c r="G10" s="1"/>
  <c r="G7"/>
  <c r="G8"/>
  <c r="I8"/>
  <c r="I9"/>
  <c r="I7"/>
  <c r="G62" i="2"/>
  <c r="G61"/>
  <c r="G59"/>
  <c r="G57"/>
  <c r="G58"/>
  <c r="I59"/>
  <c r="G60" s="1"/>
  <c r="K59"/>
  <c r="M59" s="1"/>
  <c r="K61"/>
  <c r="M61"/>
  <c r="F69"/>
  <c r="F8"/>
  <c r="F62"/>
  <c r="P13"/>
  <c r="G14"/>
  <c r="J14"/>
  <c r="H773" i="1"/>
  <c r="H710"/>
  <c r="I60" i="2" l="1"/>
  <c r="H23" i="8"/>
  <c r="N8" i="10"/>
  <c r="H68" i="2"/>
  <c r="I111" i="1"/>
  <c r="H32" i="7"/>
  <c r="J32" s="1"/>
  <c r="N30" i="10"/>
  <c r="M30"/>
  <c r="K31"/>
  <c r="J31"/>
  <c r="I31"/>
  <c r="H674" i="1"/>
  <c r="I880" i="9" s="1"/>
  <c r="F60" i="2"/>
  <c r="F15"/>
  <c r="F27"/>
  <c r="F49"/>
  <c r="F23"/>
  <c r="F31" i="8"/>
  <c r="E63" i="2"/>
  <c r="F46"/>
  <c r="H680" i="1"/>
  <c r="J50"/>
  <c r="H19" i="8"/>
  <c r="H18"/>
  <c r="H20"/>
  <c r="H9" i="11"/>
  <c r="D36" i="8"/>
  <c r="H766" i="1"/>
  <c r="H662"/>
  <c r="H669"/>
  <c r="F25" i="2"/>
  <c r="D37" i="8"/>
  <c r="N31" i="10"/>
  <c r="H758" i="1"/>
  <c r="H751"/>
  <c r="H749"/>
  <c r="G11" i="13" s="1"/>
  <c r="H734" i="1"/>
  <c r="I960" i="9" s="1"/>
  <c r="H692" i="1"/>
  <c r="H307"/>
  <c r="H507"/>
  <c r="H498"/>
  <c r="F31" i="2"/>
  <c r="F11"/>
  <c r="F39"/>
  <c r="H18" i="7"/>
  <c r="H8" i="11"/>
  <c r="M11" i="10"/>
  <c r="M12"/>
  <c r="M13"/>
  <c r="M8"/>
  <c r="M28"/>
  <c r="M29"/>
  <c r="M14"/>
  <c r="M15"/>
  <c r="M16"/>
  <c r="M17"/>
  <c r="M18"/>
  <c r="M19"/>
  <c r="M20"/>
  <c r="M21"/>
  <c r="M22"/>
  <c r="M23"/>
  <c r="M24"/>
  <c r="M25"/>
  <c r="M26"/>
  <c r="M27"/>
  <c r="M9"/>
  <c r="M10"/>
  <c r="E23" i="8"/>
  <c r="H11"/>
  <c r="H12"/>
  <c r="H13"/>
  <c r="H15"/>
  <c r="H16"/>
  <c r="H17"/>
  <c r="E14"/>
  <c r="F14"/>
  <c r="H14"/>
  <c r="F20"/>
  <c r="J795" i="1"/>
  <c r="F1147" i="9"/>
  <c r="G1147"/>
  <c r="H1147"/>
  <c r="I1147"/>
  <c r="K1147"/>
  <c r="L1147"/>
  <c r="N1147"/>
  <c r="F1148"/>
  <c r="G1148"/>
  <c r="H1148"/>
  <c r="I1148"/>
  <c r="K1148"/>
  <c r="N1148"/>
  <c r="F1149"/>
  <c r="G1149"/>
  <c r="H1149"/>
  <c r="I1149"/>
  <c r="K1149"/>
  <c r="N1149"/>
  <c r="F1150"/>
  <c r="G1150"/>
  <c r="H1150"/>
  <c r="I1150"/>
  <c r="K1150"/>
  <c r="N1150"/>
  <c r="F1151"/>
  <c r="G1151"/>
  <c r="H1151"/>
  <c r="I1151"/>
  <c r="K1151"/>
  <c r="N1151"/>
  <c r="B1147"/>
  <c r="D1147"/>
  <c r="B1148"/>
  <c r="D1148"/>
  <c r="B1149"/>
  <c r="D1149"/>
  <c r="B1150"/>
  <c r="D1150"/>
  <c r="B1151"/>
  <c r="D1151"/>
  <c r="E1148"/>
  <c r="E1149"/>
  <c r="E1150"/>
  <c r="E1151"/>
  <c r="Z495" i="1"/>
  <c r="Z673"/>
  <c r="H673"/>
  <c r="AA789"/>
  <c r="Z195"/>
  <c r="J1147" i="9"/>
  <c r="J1150"/>
  <c r="J1151"/>
  <c r="N29" i="10"/>
  <c r="M1151" i="9"/>
  <c r="L1151"/>
  <c r="F45" i="2"/>
  <c r="F29"/>
  <c r="N25" i="10"/>
  <c r="M1147" i="9" s="1"/>
  <c r="N28" i="10"/>
  <c r="M1150" i="9"/>
  <c r="N26" i="10"/>
  <c r="M1148" i="9"/>
  <c r="J1148"/>
  <c r="N27" i="10"/>
  <c r="M1149" i="9"/>
  <c r="J1149"/>
  <c r="L1150"/>
  <c r="L1148"/>
  <c r="L1149"/>
  <c r="F17" i="2"/>
  <c r="I795" i="1"/>
  <c r="I114"/>
  <c r="K114" s="1"/>
  <c r="I49"/>
  <c r="K49" s="1"/>
  <c r="J19"/>
  <c r="I18"/>
  <c r="K18" s="1"/>
  <c r="F19" i="2"/>
  <c r="I54" i="1"/>
  <c r="I57"/>
  <c r="I60"/>
  <c r="I63"/>
  <c r="I66"/>
  <c r="I69"/>
  <c r="I72"/>
  <c r="H21" i="8"/>
  <c r="H22"/>
  <c r="K841" i="9"/>
  <c r="D7" i="1"/>
  <c r="E1147" i="9"/>
  <c r="N1145"/>
  <c r="N1146"/>
  <c r="H1130"/>
  <c r="I1130"/>
  <c r="J1130"/>
  <c r="K1130"/>
  <c r="H1131"/>
  <c r="I1131"/>
  <c r="J1131"/>
  <c r="K1131"/>
  <c r="H1132"/>
  <c r="I1132"/>
  <c r="J1132"/>
  <c r="K1132"/>
  <c r="H1133"/>
  <c r="I1133"/>
  <c r="J1133"/>
  <c r="K1133"/>
  <c r="H1134"/>
  <c r="I1134"/>
  <c r="J1134"/>
  <c r="K1134"/>
  <c r="H1135"/>
  <c r="I1135"/>
  <c r="J1135"/>
  <c r="K1135"/>
  <c r="H1136"/>
  <c r="I1136"/>
  <c r="J1136"/>
  <c r="K1136"/>
  <c r="H1137"/>
  <c r="I1137"/>
  <c r="J1137"/>
  <c r="K1137"/>
  <c r="H1138"/>
  <c r="I1138"/>
  <c r="J1138"/>
  <c r="K1138"/>
  <c r="H1139"/>
  <c r="I1139"/>
  <c r="J1139"/>
  <c r="K1139"/>
  <c r="H1140"/>
  <c r="I1140"/>
  <c r="J1140"/>
  <c r="K1140"/>
  <c r="H1141"/>
  <c r="I1141"/>
  <c r="J1141"/>
  <c r="K1141"/>
  <c r="H1142"/>
  <c r="I1142"/>
  <c r="J1142"/>
  <c r="K1142"/>
  <c r="H1143"/>
  <c r="I1143"/>
  <c r="J1143"/>
  <c r="K1143"/>
  <c r="H1144"/>
  <c r="I1144"/>
  <c r="J1144"/>
  <c r="K1144"/>
  <c r="H1145"/>
  <c r="I1145"/>
  <c r="J1145"/>
  <c r="K1145"/>
  <c r="H1146"/>
  <c r="I1146"/>
  <c r="J1146"/>
  <c r="K1146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B1145"/>
  <c r="D1145"/>
  <c r="E1145"/>
  <c r="F1145"/>
  <c r="G1145"/>
  <c r="B1146"/>
  <c r="D1146"/>
  <c r="E1146"/>
  <c r="F1146"/>
  <c r="G1146"/>
  <c r="N23" i="10"/>
  <c r="M1145" i="9"/>
  <c r="N24" i="10"/>
  <c r="M1146" i="9"/>
  <c r="H664" i="1"/>
  <c r="H670"/>
  <c r="H730"/>
  <c r="I955" i="9" s="1"/>
  <c r="H733" i="1"/>
  <c r="H754"/>
  <c r="H672"/>
  <c r="F21" i="8"/>
  <c r="H671" i="1"/>
  <c r="F23" i="8"/>
  <c r="F8"/>
  <c r="F9"/>
  <c r="F10"/>
  <c r="F11"/>
  <c r="F12"/>
  <c r="F13"/>
  <c r="F15"/>
  <c r="F16"/>
  <c r="F17"/>
  <c r="H194" i="1"/>
  <c r="F18" i="8" s="1"/>
  <c r="H189" i="1"/>
  <c r="H639"/>
  <c r="I834" i="9" s="1"/>
  <c r="F24" i="8"/>
  <c r="F25"/>
  <c r="F26"/>
  <c r="F27"/>
  <c r="F28"/>
  <c r="F29"/>
  <c r="J115" i="1"/>
  <c r="C7"/>
  <c r="G796"/>
  <c r="E21" i="8"/>
  <c r="E22"/>
  <c r="E19"/>
  <c r="E20"/>
  <c r="E18"/>
  <c r="N22" i="10"/>
  <c r="M1144" i="9" s="1"/>
  <c r="B1138"/>
  <c r="B1139"/>
  <c r="B1140"/>
  <c r="B1141"/>
  <c r="B1142"/>
  <c r="B1143"/>
  <c r="B1144"/>
  <c r="D1142"/>
  <c r="E1142"/>
  <c r="F1142"/>
  <c r="G1142"/>
  <c r="N20" i="10"/>
  <c r="M1142" i="9"/>
  <c r="N1142"/>
  <c r="D1143"/>
  <c r="E1143"/>
  <c r="F1143"/>
  <c r="G1143"/>
  <c r="N21" i="10"/>
  <c r="M1143" i="9"/>
  <c r="N1143"/>
  <c r="D1144"/>
  <c r="E1144"/>
  <c r="F1144"/>
  <c r="G1144"/>
  <c r="N1144"/>
  <c r="D1136"/>
  <c r="E1136"/>
  <c r="F1136"/>
  <c r="G1136"/>
  <c r="N14" i="10"/>
  <c r="M1136" i="9" s="1"/>
  <c r="N1136"/>
  <c r="D1137"/>
  <c r="E1137"/>
  <c r="F1137"/>
  <c r="G1137"/>
  <c r="N15" i="10"/>
  <c r="M1137" i="9" s="1"/>
  <c r="N1137"/>
  <c r="D1138"/>
  <c r="E1138"/>
  <c r="F1138"/>
  <c r="G1138"/>
  <c r="N16" i="10"/>
  <c r="M1138" i="9" s="1"/>
  <c r="N1138"/>
  <c r="D1139"/>
  <c r="E1139"/>
  <c r="F1139"/>
  <c r="G1139"/>
  <c r="N17" i="10"/>
  <c r="M1139" i="9"/>
  <c r="N1139"/>
  <c r="D1140"/>
  <c r="E1140"/>
  <c r="F1140"/>
  <c r="G1140"/>
  <c r="N18" i="10"/>
  <c r="M1140" i="9"/>
  <c r="N1140"/>
  <c r="D1141"/>
  <c r="E1141"/>
  <c r="F1141"/>
  <c r="G1141"/>
  <c r="N19" i="10"/>
  <c r="M1141" i="9"/>
  <c r="N1141"/>
  <c r="D1130"/>
  <c r="E1130"/>
  <c r="F1130"/>
  <c r="G1130"/>
  <c r="M1130"/>
  <c r="N1130"/>
  <c r="D1131"/>
  <c r="E1131"/>
  <c r="F1131"/>
  <c r="G1131"/>
  <c r="N9" i="10"/>
  <c r="M1131" i="9" s="1"/>
  <c r="N1131"/>
  <c r="D1132"/>
  <c r="E1132"/>
  <c r="F1132"/>
  <c r="G1132"/>
  <c r="N10" i="10"/>
  <c r="M1132" i="9"/>
  <c r="N1132"/>
  <c r="D1133"/>
  <c r="E1133"/>
  <c r="F1133"/>
  <c r="G1133"/>
  <c r="N11" i="10"/>
  <c r="M1133" i="9" s="1"/>
  <c r="N1133"/>
  <c r="D1134"/>
  <c r="E1134"/>
  <c r="F1134"/>
  <c r="G1134"/>
  <c r="N12" i="10"/>
  <c r="M1134" i="9" s="1"/>
  <c r="N1134"/>
  <c r="D1135"/>
  <c r="E1135"/>
  <c r="F1135"/>
  <c r="G1135"/>
  <c r="N13" i="10"/>
  <c r="M1135" i="9" s="1"/>
  <c r="N1135"/>
  <c r="B1130"/>
  <c r="B1132"/>
  <c r="B1134"/>
  <c r="B1137"/>
  <c r="N15" i="2"/>
  <c r="K1057" i="9"/>
  <c r="I26" i="1"/>
  <c r="G644"/>
  <c r="H841" i="9" s="1"/>
  <c r="C28" i="7"/>
  <c r="B4" i="1"/>
  <c r="I1064" i="9"/>
  <c r="G19" i="7"/>
  <c r="I19" s="1"/>
  <c r="G20"/>
  <c r="I20" s="1"/>
  <c r="G18"/>
  <c r="G16"/>
  <c r="I16"/>
  <c r="D101" i="13"/>
  <c r="B99"/>
  <c r="D100"/>
  <c r="D99"/>
  <c r="B68"/>
  <c r="D78"/>
  <c r="D88"/>
  <c r="D68"/>
  <c r="B44"/>
  <c r="B29"/>
  <c r="D51"/>
  <c r="D58"/>
  <c r="D44"/>
  <c r="D34"/>
  <c r="D39"/>
  <c r="D29"/>
  <c r="F68"/>
  <c r="F71"/>
  <c r="F74"/>
  <c r="F77"/>
  <c r="F80"/>
  <c r="F83"/>
  <c r="F86"/>
  <c r="F89"/>
  <c r="F92"/>
  <c r="F95"/>
  <c r="F65"/>
  <c r="B65"/>
  <c r="F41"/>
  <c r="F44"/>
  <c r="F47"/>
  <c r="F50"/>
  <c r="F53"/>
  <c r="F56"/>
  <c r="F59"/>
  <c r="F62"/>
  <c r="F38"/>
  <c r="F35"/>
  <c r="F32"/>
  <c r="F29"/>
  <c r="U284" i="1"/>
  <c r="U227"/>
  <c r="U207"/>
  <c r="U208"/>
  <c r="U206"/>
  <c r="U285"/>
  <c r="U286"/>
  <c r="U432"/>
  <c r="U433"/>
  <c r="U431"/>
  <c r="U390"/>
  <c r="U391"/>
  <c r="U389"/>
  <c r="U228"/>
  <c r="U229"/>
  <c r="U201"/>
  <c r="U200"/>
  <c r="U199"/>
  <c r="U171"/>
  <c r="U172"/>
  <c r="U170"/>
  <c r="U176"/>
  <c r="U177"/>
  <c r="U178"/>
  <c r="U146"/>
  <c r="U147"/>
  <c r="U148"/>
  <c r="U164"/>
  <c r="U165"/>
  <c r="U166"/>
  <c r="T85"/>
  <c r="T86"/>
  <c r="T84"/>
  <c r="T55"/>
  <c r="T56"/>
  <c r="T54"/>
  <c r="T76"/>
  <c r="T77"/>
  <c r="T75"/>
  <c r="G17" i="13"/>
  <c r="G18"/>
  <c r="G19"/>
  <c r="F18"/>
  <c r="F19"/>
  <c r="F17"/>
  <c r="G20"/>
  <c r="G21"/>
  <c r="G22"/>
  <c r="F21"/>
  <c r="F22"/>
  <c r="F20"/>
  <c r="G9"/>
  <c r="G12"/>
  <c r="G13"/>
  <c r="G14"/>
  <c r="F6"/>
  <c r="F7"/>
  <c r="F13"/>
  <c r="H13" s="1"/>
  <c r="F14"/>
  <c r="H14" s="1"/>
  <c r="F12"/>
  <c r="F10"/>
  <c r="F11"/>
  <c r="F9"/>
  <c r="F8"/>
  <c r="N2" i="9"/>
  <c r="M116" i="12"/>
  <c r="L116"/>
  <c r="H116"/>
  <c r="M115"/>
  <c r="L115"/>
  <c r="H115"/>
  <c r="H114"/>
  <c r="H113"/>
  <c r="M114"/>
  <c r="L114"/>
  <c r="L113"/>
  <c r="M107"/>
  <c r="M113"/>
  <c r="G108"/>
  <c r="L107"/>
  <c r="H107"/>
  <c r="H108"/>
  <c r="K89"/>
  <c r="K88"/>
  <c r="L88"/>
  <c r="M88"/>
  <c r="G99"/>
  <c r="K92"/>
  <c r="K91"/>
  <c r="K90"/>
  <c r="K97"/>
  <c r="H97"/>
  <c r="K96"/>
  <c r="K95"/>
  <c r="K94"/>
  <c r="K93"/>
  <c r="H96"/>
  <c r="H95"/>
  <c r="B3" i="11"/>
  <c r="L89" i="12"/>
  <c r="L90"/>
  <c r="F51" i="2"/>
  <c r="F53"/>
  <c r="G53"/>
  <c r="I1069" i="9"/>
  <c r="I1075"/>
  <c r="L29" i="2"/>
  <c r="M90" i="12"/>
  <c r="L91"/>
  <c r="L92"/>
  <c r="M89"/>
  <c r="H93"/>
  <c r="H92"/>
  <c r="H91"/>
  <c r="H90"/>
  <c r="H89"/>
  <c r="H88"/>
  <c r="G84"/>
  <c r="H77"/>
  <c r="H84"/>
  <c r="G71"/>
  <c r="H65"/>
  <c r="H71"/>
  <c r="H55"/>
  <c r="G166"/>
  <c r="D180"/>
  <c r="E180"/>
  <c r="F180"/>
  <c r="H51"/>
  <c r="G53"/>
  <c r="G52"/>
  <c r="G60"/>
  <c r="H56"/>
  <c r="H54"/>
  <c r="H53"/>
  <c r="K53"/>
  <c r="K52"/>
  <c r="J53"/>
  <c r="J52"/>
  <c r="G47"/>
  <c r="H43"/>
  <c r="H42"/>
  <c r="H41"/>
  <c r="G45" i="2"/>
  <c r="F9"/>
  <c r="M91" i="12"/>
  <c r="H47"/>
  <c r="H99"/>
  <c r="L93"/>
  <c r="M92"/>
  <c r="H52"/>
  <c r="G59"/>
  <c r="H59"/>
  <c r="H60"/>
  <c r="M93"/>
  <c r="L94"/>
  <c r="L95"/>
  <c r="G37"/>
  <c r="H30"/>
  <c r="H32"/>
  <c r="H31"/>
  <c r="H29"/>
  <c r="G11"/>
  <c r="G24"/>
  <c r="J135"/>
  <c r="H18"/>
  <c r="H17"/>
  <c r="H119"/>
  <c r="G126"/>
  <c r="G127"/>
  <c r="G128"/>
  <c r="G129"/>
  <c r="G130"/>
  <c r="G131"/>
  <c r="G132"/>
  <c r="G133"/>
  <c r="G134"/>
  <c r="G135"/>
  <c r="G136"/>
  <c r="G137"/>
  <c r="G138"/>
  <c r="G139"/>
  <c r="G140"/>
  <c r="G141"/>
  <c r="H5"/>
  <c r="H11"/>
  <c r="H37"/>
  <c r="M94"/>
  <c r="H24"/>
  <c r="H7" i="11"/>
  <c r="M95" i="12"/>
  <c r="L96"/>
  <c r="N84" i="9"/>
  <c r="N85"/>
  <c r="N86"/>
  <c r="N88"/>
  <c r="N89"/>
  <c r="N90"/>
  <c r="N92"/>
  <c r="N93"/>
  <c r="N94"/>
  <c r="N96"/>
  <c r="N97"/>
  <c r="N98"/>
  <c r="N100"/>
  <c r="N101"/>
  <c r="N102"/>
  <c r="N104"/>
  <c r="N105"/>
  <c r="N106"/>
  <c r="N108"/>
  <c r="N109"/>
  <c r="N110"/>
  <c r="N112"/>
  <c r="N113"/>
  <c r="N114"/>
  <c r="N116"/>
  <c r="N117"/>
  <c r="N118"/>
  <c r="N120"/>
  <c r="N121"/>
  <c r="N122"/>
  <c r="N124"/>
  <c r="N125"/>
  <c r="N126"/>
  <c r="N128"/>
  <c r="N129"/>
  <c r="N130"/>
  <c r="N132"/>
  <c r="N133"/>
  <c r="N134"/>
  <c r="I84"/>
  <c r="K84"/>
  <c r="I85"/>
  <c r="K85"/>
  <c r="I86"/>
  <c r="K86"/>
  <c r="I88"/>
  <c r="K88"/>
  <c r="I89"/>
  <c r="K89"/>
  <c r="I90"/>
  <c r="K90"/>
  <c r="I92"/>
  <c r="K92"/>
  <c r="I93"/>
  <c r="K93"/>
  <c r="I94"/>
  <c r="K94"/>
  <c r="I96"/>
  <c r="K96"/>
  <c r="I97"/>
  <c r="K97"/>
  <c r="I98"/>
  <c r="K98"/>
  <c r="I100"/>
  <c r="K100"/>
  <c r="I101"/>
  <c r="K101"/>
  <c r="I102"/>
  <c r="K102"/>
  <c r="I104"/>
  <c r="K104"/>
  <c r="I105"/>
  <c r="K105"/>
  <c r="I106"/>
  <c r="K106"/>
  <c r="I108"/>
  <c r="K108"/>
  <c r="I109"/>
  <c r="K109"/>
  <c r="I110"/>
  <c r="K110"/>
  <c r="I112"/>
  <c r="K112"/>
  <c r="I113"/>
  <c r="K113"/>
  <c r="I114"/>
  <c r="K114"/>
  <c r="I116"/>
  <c r="K116"/>
  <c r="I117"/>
  <c r="K117"/>
  <c r="I118"/>
  <c r="K118"/>
  <c r="I120"/>
  <c r="K120"/>
  <c r="I121"/>
  <c r="K121"/>
  <c r="I122"/>
  <c r="K122"/>
  <c r="I124"/>
  <c r="K124"/>
  <c r="I125"/>
  <c r="K125"/>
  <c r="I126"/>
  <c r="K126"/>
  <c r="I128"/>
  <c r="K128"/>
  <c r="I129"/>
  <c r="K129"/>
  <c r="I130"/>
  <c r="K130"/>
  <c r="I132"/>
  <c r="K132"/>
  <c r="I133"/>
  <c r="K133"/>
  <c r="I134"/>
  <c r="K134"/>
  <c r="H85"/>
  <c r="H86"/>
  <c r="H88"/>
  <c r="H89"/>
  <c r="H90"/>
  <c r="H92"/>
  <c r="H93"/>
  <c r="H94"/>
  <c r="H96"/>
  <c r="H97"/>
  <c r="H98"/>
  <c r="H100"/>
  <c r="H101"/>
  <c r="H102"/>
  <c r="H104"/>
  <c r="H105"/>
  <c r="H106"/>
  <c r="H108"/>
  <c r="H109"/>
  <c r="H110"/>
  <c r="H112"/>
  <c r="H113"/>
  <c r="H114"/>
  <c r="H116"/>
  <c r="H117"/>
  <c r="H118"/>
  <c r="H120"/>
  <c r="H121"/>
  <c r="H122"/>
  <c r="H124"/>
  <c r="H125"/>
  <c r="H126"/>
  <c r="H128"/>
  <c r="H129"/>
  <c r="H130"/>
  <c r="H132"/>
  <c r="H133"/>
  <c r="H134"/>
  <c r="H84"/>
  <c r="N158"/>
  <c r="M1089"/>
  <c r="M1086"/>
  <c r="M1068"/>
  <c r="I1051"/>
  <c r="K1051"/>
  <c r="I1052"/>
  <c r="K1052"/>
  <c r="I1054"/>
  <c r="K1054"/>
  <c r="I1055"/>
  <c r="K1055"/>
  <c r="I1058"/>
  <c r="K1058"/>
  <c r="I1060"/>
  <c r="I1061"/>
  <c r="K1061"/>
  <c r="K1064"/>
  <c r="I1066"/>
  <c r="K1066"/>
  <c r="I1067"/>
  <c r="K1067"/>
  <c r="M1067"/>
  <c r="K1069"/>
  <c r="I1070"/>
  <c r="K1070"/>
  <c r="I1072"/>
  <c r="K1072"/>
  <c r="I1073"/>
  <c r="K1073"/>
  <c r="K1075"/>
  <c r="I1076"/>
  <c r="K1076"/>
  <c r="I1078"/>
  <c r="K1078"/>
  <c r="I1079"/>
  <c r="K1079"/>
  <c r="I1081"/>
  <c r="I1082"/>
  <c r="K1082"/>
  <c r="K1084"/>
  <c r="I1085"/>
  <c r="K1085"/>
  <c r="M1085"/>
  <c r="I1087"/>
  <c r="K1087"/>
  <c r="I1088"/>
  <c r="K1088"/>
  <c r="M1088"/>
  <c r="I1090"/>
  <c r="K1090"/>
  <c r="I1091"/>
  <c r="K1091"/>
  <c r="I1093"/>
  <c r="K1093"/>
  <c r="I1094"/>
  <c r="K1094"/>
  <c r="I1096"/>
  <c r="K1096"/>
  <c r="I1097"/>
  <c r="K1097"/>
  <c r="I1099"/>
  <c r="K1099"/>
  <c r="I1100"/>
  <c r="K1100"/>
  <c r="I1102"/>
  <c r="K1102"/>
  <c r="I1103"/>
  <c r="K1103"/>
  <c r="I1105"/>
  <c r="K1105"/>
  <c r="I1106"/>
  <c r="K1106"/>
  <c r="I1109"/>
  <c r="K1109"/>
  <c r="I1111"/>
  <c r="K1111"/>
  <c r="I1112"/>
  <c r="K1112"/>
  <c r="I1114"/>
  <c r="K1114"/>
  <c r="I1115"/>
  <c r="K1115"/>
  <c r="I1118"/>
  <c r="K1118"/>
  <c r="K1120"/>
  <c r="I1121"/>
  <c r="K1121"/>
  <c r="K1123"/>
  <c r="I1124"/>
  <c r="K1124"/>
  <c r="K1126"/>
  <c r="I1127"/>
  <c r="K1127"/>
  <c r="H1052"/>
  <c r="H1054"/>
  <c r="H1055"/>
  <c r="H1057"/>
  <c r="H1058"/>
  <c r="H1060"/>
  <c r="H1061"/>
  <c r="H1066"/>
  <c r="H1067"/>
  <c r="H1069"/>
  <c r="H1070"/>
  <c r="H1072"/>
  <c r="H1073"/>
  <c r="H1075"/>
  <c r="H1076"/>
  <c r="H1078"/>
  <c r="H1079"/>
  <c r="H1081"/>
  <c r="H1082"/>
  <c r="H1084"/>
  <c r="H1085"/>
  <c r="H1087"/>
  <c r="H1088"/>
  <c r="H1090"/>
  <c r="H1091"/>
  <c r="H1093"/>
  <c r="H1094"/>
  <c r="H1096"/>
  <c r="H1097"/>
  <c r="H1099"/>
  <c r="H1100"/>
  <c r="H1102"/>
  <c r="H1103"/>
  <c r="H1105"/>
  <c r="H1106"/>
  <c r="H1108"/>
  <c r="H1109"/>
  <c r="H1111"/>
  <c r="H1112"/>
  <c r="H1114"/>
  <c r="H1115"/>
  <c r="H1117"/>
  <c r="H1118"/>
  <c r="H1120"/>
  <c r="H1121"/>
  <c r="H1123"/>
  <c r="H1124"/>
  <c r="H1126"/>
  <c r="H1127"/>
  <c r="H1051"/>
  <c r="I1047"/>
  <c r="K1047"/>
  <c r="N1047"/>
  <c r="I1048"/>
  <c r="K1048"/>
  <c r="N1048"/>
  <c r="I1049"/>
  <c r="K1049"/>
  <c r="N1049"/>
  <c r="H1048"/>
  <c r="H1049"/>
  <c r="H1047"/>
  <c r="I1043"/>
  <c r="K1043"/>
  <c r="N1043"/>
  <c r="I1044"/>
  <c r="K1044"/>
  <c r="N1044"/>
  <c r="I1045"/>
  <c r="K1045"/>
  <c r="N1045"/>
  <c r="H1044"/>
  <c r="H1045"/>
  <c r="H1043"/>
  <c r="K846"/>
  <c r="N846"/>
  <c r="K847"/>
  <c r="K848"/>
  <c r="N848"/>
  <c r="K850"/>
  <c r="N850"/>
  <c r="K851"/>
  <c r="N851"/>
  <c r="K852"/>
  <c r="N852"/>
  <c r="K854"/>
  <c r="N854"/>
  <c r="K855"/>
  <c r="N855"/>
  <c r="K856"/>
  <c r="N856"/>
  <c r="K858"/>
  <c r="N858"/>
  <c r="K859"/>
  <c r="N859"/>
  <c r="K860"/>
  <c r="N860"/>
  <c r="K862"/>
  <c r="N862"/>
  <c r="K863"/>
  <c r="N863"/>
  <c r="K864"/>
  <c r="N864"/>
  <c r="K866"/>
  <c r="N866"/>
  <c r="K867"/>
  <c r="N867"/>
  <c r="K868"/>
  <c r="N868"/>
  <c r="K870"/>
  <c r="N870"/>
  <c r="K871"/>
  <c r="N871"/>
  <c r="K872"/>
  <c r="N872"/>
  <c r="K874"/>
  <c r="N874"/>
  <c r="K875"/>
  <c r="N875"/>
  <c r="K876"/>
  <c r="N876"/>
  <c r="K878"/>
  <c r="N878"/>
  <c r="K879"/>
  <c r="N879"/>
  <c r="K880"/>
  <c r="N880"/>
  <c r="K882"/>
  <c r="N882"/>
  <c r="K883"/>
  <c r="N883"/>
  <c r="K884"/>
  <c r="N884"/>
  <c r="K886"/>
  <c r="N886"/>
  <c r="K887"/>
  <c r="N887"/>
  <c r="K888"/>
  <c r="N888"/>
  <c r="K890"/>
  <c r="N890"/>
  <c r="K891"/>
  <c r="N891"/>
  <c r="K892"/>
  <c r="N892"/>
  <c r="K894"/>
  <c r="N894"/>
  <c r="K895"/>
  <c r="N895"/>
  <c r="K896"/>
  <c r="N896"/>
  <c r="K898"/>
  <c r="N898"/>
  <c r="K899"/>
  <c r="N899"/>
  <c r="K900"/>
  <c r="N900"/>
  <c r="K902"/>
  <c r="N902"/>
  <c r="K903"/>
  <c r="N903"/>
  <c r="K904"/>
  <c r="N904"/>
  <c r="K906"/>
  <c r="N906"/>
  <c r="K907"/>
  <c r="N907"/>
  <c r="K908"/>
  <c r="N908"/>
  <c r="K910"/>
  <c r="N910"/>
  <c r="K911"/>
  <c r="N911"/>
  <c r="K912"/>
  <c r="N912"/>
  <c r="K914"/>
  <c r="N914"/>
  <c r="K915"/>
  <c r="N915"/>
  <c r="K916"/>
  <c r="N916"/>
  <c r="K918"/>
  <c r="N918"/>
  <c r="K919"/>
  <c r="N919"/>
  <c r="K920"/>
  <c r="N920"/>
  <c r="K922"/>
  <c r="N922"/>
  <c r="K923"/>
  <c r="N923"/>
  <c r="K924"/>
  <c r="N924"/>
  <c r="K926"/>
  <c r="N926"/>
  <c r="K927"/>
  <c r="N927"/>
  <c r="K928"/>
  <c r="N928"/>
  <c r="K930"/>
  <c r="N930"/>
  <c r="K931"/>
  <c r="N931"/>
  <c r="K932"/>
  <c r="N932"/>
  <c r="K934"/>
  <c r="N934"/>
  <c r="K935"/>
  <c r="N935"/>
  <c r="K936"/>
  <c r="N936"/>
  <c r="K938"/>
  <c r="N938"/>
  <c r="K939"/>
  <c r="N939"/>
  <c r="K940"/>
  <c r="N940"/>
  <c r="K942"/>
  <c r="N942"/>
  <c r="K943"/>
  <c r="N943"/>
  <c r="K944"/>
  <c r="N944"/>
  <c r="K946"/>
  <c r="N946"/>
  <c r="K947"/>
  <c r="N947"/>
  <c r="K948"/>
  <c r="N948"/>
  <c r="K950"/>
  <c r="N950"/>
  <c r="K951"/>
  <c r="N951"/>
  <c r="K952"/>
  <c r="N952"/>
  <c r="K954"/>
  <c r="N954"/>
  <c r="K955"/>
  <c r="N955"/>
  <c r="K956"/>
  <c r="N956"/>
  <c r="K958"/>
  <c r="N958"/>
  <c r="K959"/>
  <c r="N959"/>
  <c r="K960"/>
  <c r="N960"/>
  <c r="K962"/>
  <c r="N962"/>
  <c r="K963"/>
  <c r="N963"/>
  <c r="K964"/>
  <c r="N964"/>
  <c r="K966"/>
  <c r="N966"/>
  <c r="K967"/>
  <c r="N967"/>
  <c r="K968"/>
  <c r="N968"/>
  <c r="K970"/>
  <c r="N970"/>
  <c r="K971"/>
  <c r="N971"/>
  <c r="K972"/>
  <c r="N972"/>
  <c r="K974"/>
  <c r="N974"/>
  <c r="K975"/>
  <c r="N975"/>
  <c r="K976"/>
  <c r="N976"/>
  <c r="K978"/>
  <c r="N978"/>
  <c r="K979"/>
  <c r="N979"/>
  <c r="K980"/>
  <c r="N980"/>
  <c r="K982"/>
  <c r="N982"/>
  <c r="K983"/>
  <c r="N983"/>
  <c r="K984"/>
  <c r="N984"/>
  <c r="K986"/>
  <c r="N986"/>
  <c r="K987"/>
  <c r="N987"/>
  <c r="K988"/>
  <c r="N988"/>
  <c r="K990"/>
  <c r="N990"/>
  <c r="K991"/>
  <c r="N991"/>
  <c r="K992"/>
  <c r="N992"/>
  <c r="K994"/>
  <c r="N994"/>
  <c r="K995"/>
  <c r="N995"/>
  <c r="K996"/>
  <c r="N996"/>
  <c r="K998"/>
  <c r="N998"/>
  <c r="K999"/>
  <c r="N999"/>
  <c r="K1000"/>
  <c r="N1000"/>
  <c r="K1002"/>
  <c r="N1002"/>
  <c r="K1003"/>
  <c r="N1003"/>
  <c r="K1004"/>
  <c r="N1004"/>
  <c r="K1006"/>
  <c r="N1006"/>
  <c r="K1007"/>
  <c r="N1007"/>
  <c r="K1008"/>
  <c r="N1008"/>
  <c r="K1010"/>
  <c r="N1010"/>
  <c r="K1011"/>
  <c r="N1011"/>
  <c r="K1012"/>
  <c r="N1012"/>
  <c r="K1014"/>
  <c r="N1014"/>
  <c r="K1015"/>
  <c r="N1015"/>
  <c r="K1016"/>
  <c r="N1016"/>
  <c r="K1018"/>
  <c r="N1018"/>
  <c r="K1019"/>
  <c r="N1019"/>
  <c r="K1020"/>
  <c r="N1020"/>
  <c r="K1022"/>
  <c r="N1022"/>
  <c r="K1023"/>
  <c r="N1023"/>
  <c r="K1024"/>
  <c r="N1024"/>
  <c r="K1026"/>
  <c r="N1026"/>
  <c r="K1027"/>
  <c r="N1027"/>
  <c r="K1028"/>
  <c r="N1028"/>
  <c r="K1030"/>
  <c r="N1030"/>
  <c r="K1031"/>
  <c r="N1031"/>
  <c r="K1032"/>
  <c r="N1032"/>
  <c r="K1034"/>
  <c r="N1034"/>
  <c r="K1035"/>
  <c r="N1035"/>
  <c r="K1036"/>
  <c r="N1036"/>
  <c r="K1038"/>
  <c r="N1038"/>
  <c r="K1039"/>
  <c r="N1039"/>
  <c r="K1040"/>
  <c r="N1040"/>
  <c r="I846"/>
  <c r="I847"/>
  <c r="I848"/>
  <c r="I850"/>
  <c r="I851"/>
  <c r="I852"/>
  <c r="I854"/>
  <c r="I855"/>
  <c r="I856"/>
  <c r="I858"/>
  <c r="I859"/>
  <c r="I860"/>
  <c r="I862"/>
  <c r="I863"/>
  <c r="I864"/>
  <c r="I866"/>
  <c r="I868"/>
  <c r="I870"/>
  <c r="I871"/>
  <c r="I872"/>
  <c r="I878"/>
  <c r="I879"/>
  <c r="I882"/>
  <c r="I883"/>
  <c r="I884"/>
  <c r="I886"/>
  <c r="I887"/>
  <c r="I888"/>
  <c r="I890"/>
  <c r="I891"/>
  <c r="I892"/>
  <c r="I894"/>
  <c r="I895"/>
  <c r="I896"/>
  <c r="I898"/>
  <c r="I899"/>
  <c r="I900"/>
  <c r="I902"/>
  <c r="I903"/>
  <c r="I904"/>
  <c r="I906"/>
  <c r="I907"/>
  <c r="I908"/>
  <c r="I910"/>
  <c r="I911"/>
  <c r="I912"/>
  <c r="I914"/>
  <c r="I915"/>
  <c r="I916"/>
  <c r="I918"/>
  <c r="I919"/>
  <c r="I920"/>
  <c r="I922"/>
  <c r="I923"/>
  <c r="I924"/>
  <c r="I926"/>
  <c r="I927"/>
  <c r="I928"/>
  <c r="I930"/>
  <c r="I931"/>
  <c r="I932"/>
  <c r="I934"/>
  <c r="I935"/>
  <c r="I936"/>
  <c r="I938"/>
  <c r="I939"/>
  <c r="I940"/>
  <c r="I942"/>
  <c r="I943"/>
  <c r="I944"/>
  <c r="I946"/>
  <c r="I947"/>
  <c r="I948"/>
  <c r="I950"/>
  <c r="I951"/>
  <c r="I952"/>
  <c r="I954"/>
  <c r="I956"/>
  <c r="I958"/>
  <c r="I959"/>
  <c r="I962"/>
  <c r="I963"/>
  <c r="I964"/>
  <c r="I966"/>
  <c r="I967"/>
  <c r="I968"/>
  <c r="I970"/>
  <c r="I971"/>
  <c r="I972"/>
  <c r="I974"/>
  <c r="I975"/>
  <c r="I976"/>
  <c r="I978"/>
  <c r="I979"/>
  <c r="I980"/>
  <c r="I982"/>
  <c r="I983"/>
  <c r="I984"/>
  <c r="I986"/>
  <c r="I988"/>
  <c r="I990"/>
  <c r="I991"/>
  <c r="I992"/>
  <c r="I994"/>
  <c r="I995"/>
  <c r="I996"/>
  <c r="I998"/>
  <c r="I999"/>
  <c r="I1000"/>
  <c r="I1002"/>
  <c r="I1003"/>
  <c r="I1004"/>
  <c r="I1006"/>
  <c r="I1007"/>
  <c r="I1008"/>
  <c r="I1010"/>
  <c r="I1011"/>
  <c r="I1012"/>
  <c r="I1014"/>
  <c r="I1015"/>
  <c r="I1016"/>
  <c r="I1018"/>
  <c r="I1019"/>
  <c r="I1020"/>
  <c r="I1022"/>
  <c r="I1023"/>
  <c r="I1024"/>
  <c r="I1026"/>
  <c r="I1027"/>
  <c r="I1028"/>
  <c r="I1030"/>
  <c r="I1031"/>
  <c r="I1032"/>
  <c r="I1034"/>
  <c r="I1035"/>
  <c r="I1036"/>
  <c r="I1038"/>
  <c r="I1039"/>
  <c r="I1040"/>
  <c r="H850"/>
  <c r="H851"/>
  <c r="H852"/>
  <c r="H854"/>
  <c r="H855"/>
  <c r="H856"/>
  <c r="H858"/>
  <c r="H859"/>
  <c r="H860"/>
  <c r="H862"/>
  <c r="H863"/>
  <c r="H864"/>
  <c r="H866"/>
  <c r="H867"/>
  <c r="H868"/>
  <c r="H870"/>
  <c r="H871"/>
  <c r="H872"/>
  <c r="H874"/>
  <c r="H875"/>
  <c r="H876"/>
  <c r="H878"/>
  <c r="H879"/>
  <c r="H880"/>
  <c r="H882"/>
  <c r="H883"/>
  <c r="H884"/>
  <c r="H886"/>
  <c r="H887"/>
  <c r="H888"/>
  <c r="H890"/>
  <c r="H891"/>
  <c r="H892"/>
  <c r="H894"/>
  <c r="H895"/>
  <c r="H896"/>
  <c r="H898"/>
  <c r="H899"/>
  <c r="H900"/>
  <c r="H902"/>
  <c r="H903"/>
  <c r="H904"/>
  <c r="H906"/>
  <c r="H907"/>
  <c r="H908"/>
  <c r="H910"/>
  <c r="H911"/>
  <c r="H912"/>
  <c r="H914"/>
  <c r="H915"/>
  <c r="H916"/>
  <c r="H918"/>
  <c r="H919"/>
  <c r="H920"/>
  <c r="H922"/>
  <c r="H923"/>
  <c r="H924"/>
  <c r="H926"/>
  <c r="H927"/>
  <c r="H928"/>
  <c r="H930"/>
  <c r="H931"/>
  <c r="H932"/>
  <c r="H934"/>
  <c r="H935"/>
  <c r="H936"/>
  <c r="H938"/>
  <c r="H939"/>
  <c r="H940"/>
  <c r="H942"/>
  <c r="H943"/>
  <c r="H944"/>
  <c r="H946"/>
  <c r="H947"/>
  <c r="H948"/>
  <c r="H950"/>
  <c r="H951"/>
  <c r="H952"/>
  <c r="H954"/>
  <c r="H955"/>
  <c r="H956"/>
  <c r="H958"/>
  <c r="H959"/>
  <c r="H960"/>
  <c r="H962"/>
  <c r="H963"/>
  <c r="H964"/>
  <c r="H966"/>
  <c r="H967"/>
  <c r="H968"/>
  <c r="H970"/>
  <c r="H971"/>
  <c r="H972"/>
  <c r="H974"/>
  <c r="H975"/>
  <c r="H976"/>
  <c r="H978"/>
  <c r="H979"/>
  <c r="H980"/>
  <c r="H982"/>
  <c r="H983"/>
  <c r="H984"/>
  <c r="H986"/>
  <c r="H987"/>
  <c r="H988"/>
  <c r="H990"/>
  <c r="H991"/>
  <c r="H992"/>
  <c r="H994"/>
  <c r="H995"/>
  <c r="H996"/>
  <c r="H998"/>
  <c r="H999"/>
  <c r="H1000"/>
  <c r="H1002"/>
  <c r="H1003"/>
  <c r="H1004"/>
  <c r="H1006"/>
  <c r="H1007"/>
  <c r="H1008"/>
  <c r="H1010"/>
  <c r="H1011"/>
  <c r="H1012"/>
  <c r="H1014"/>
  <c r="H1015"/>
  <c r="H1016"/>
  <c r="H1018"/>
  <c r="H1019"/>
  <c r="H1020"/>
  <c r="H1022"/>
  <c r="H1023"/>
  <c r="H1024"/>
  <c r="H1026"/>
  <c r="H1027"/>
  <c r="H1028"/>
  <c r="H1030"/>
  <c r="H1031"/>
  <c r="H1032"/>
  <c r="H1034"/>
  <c r="H1035"/>
  <c r="H1036"/>
  <c r="H1038"/>
  <c r="H1039"/>
  <c r="H1040"/>
  <c r="H848"/>
  <c r="H846"/>
  <c r="H847"/>
  <c r="I842"/>
  <c r="K842"/>
  <c r="N842"/>
  <c r="I843"/>
  <c r="K843"/>
  <c r="N843"/>
  <c r="I844"/>
  <c r="K844"/>
  <c r="N844"/>
  <c r="H843"/>
  <c r="H844"/>
  <c r="H842"/>
  <c r="I837"/>
  <c r="K837"/>
  <c r="N837"/>
  <c r="I838"/>
  <c r="K838"/>
  <c r="N838"/>
  <c r="I839"/>
  <c r="K839"/>
  <c r="N839"/>
  <c r="H838"/>
  <c r="H839"/>
  <c r="H837"/>
  <c r="I833"/>
  <c r="K833"/>
  <c r="N833"/>
  <c r="K834"/>
  <c r="N834"/>
  <c r="I835"/>
  <c r="K835"/>
  <c r="N835"/>
  <c r="H834"/>
  <c r="H835"/>
  <c r="H833"/>
  <c r="I829"/>
  <c r="K829"/>
  <c r="N829"/>
  <c r="I830"/>
  <c r="K830"/>
  <c r="N830"/>
  <c r="I831"/>
  <c r="K831"/>
  <c r="N831"/>
  <c r="H830"/>
  <c r="H831"/>
  <c r="H829"/>
  <c r="I825"/>
  <c r="K825"/>
  <c r="N825"/>
  <c r="I826"/>
  <c r="K826"/>
  <c r="N826"/>
  <c r="I827"/>
  <c r="K827"/>
  <c r="N827"/>
  <c r="H826"/>
  <c r="H827"/>
  <c r="H825"/>
  <c r="I821"/>
  <c r="K821"/>
  <c r="N821"/>
  <c r="I822"/>
  <c r="K822"/>
  <c r="N822"/>
  <c r="I823"/>
  <c r="K823"/>
  <c r="N823"/>
  <c r="H822"/>
  <c r="H823"/>
  <c r="H821"/>
  <c r="I817"/>
  <c r="K817"/>
  <c r="N817"/>
  <c r="I818"/>
  <c r="K818"/>
  <c r="N818"/>
  <c r="I819"/>
  <c r="K819"/>
  <c r="N819"/>
  <c r="H818"/>
  <c r="H819"/>
  <c r="H817"/>
  <c r="I813"/>
  <c r="K813"/>
  <c r="N813"/>
  <c r="I814"/>
  <c r="K814"/>
  <c r="N814"/>
  <c r="I815"/>
  <c r="K815"/>
  <c r="N815"/>
  <c r="H814"/>
  <c r="H815"/>
  <c r="H813"/>
  <c r="I809"/>
  <c r="K809"/>
  <c r="N809"/>
  <c r="I810"/>
  <c r="K810"/>
  <c r="N810"/>
  <c r="I811"/>
  <c r="K811"/>
  <c r="N811"/>
  <c r="H810"/>
  <c r="H811"/>
  <c r="H809"/>
  <c r="I805"/>
  <c r="K805"/>
  <c r="N805"/>
  <c r="I806"/>
  <c r="K806"/>
  <c r="N806"/>
  <c r="I807"/>
  <c r="K807"/>
  <c r="N807"/>
  <c r="H806"/>
  <c r="H807"/>
  <c r="H805"/>
  <c r="I801"/>
  <c r="K801"/>
  <c r="N801"/>
  <c r="I802"/>
  <c r="K802"/>
  <c r="N802"/>
  <c r="I803"/>
  <c r="K803"/>
  <c r="N803"/>
  <c r="H802"/>
  <c r="H803"/>
  <c r="H801"/>
  <c r="I797"/>
  <c r="K797"/>
  <c r="N797"/>
  <c r="I798"/>
  <c r="K798"/>
  <c r="N798"/>
  <c r="I799"/>
  <c r="K799"/>
  <c r="N799"/>
  <c r="H798"/>
  <c r="H799"/>
  <c r="H797"/>
  <c r="I793"/>
  <c r="K793"/>
  <c r="N793"/>
  <c r="I794"/>
  <c r="K794"/>
  <c r="N794"/>
  <c r="I795"/>
  <c r="K795"/>
  <c r="N795"/>
  <c r="H794"/>
  <c r="H795"/>
  <c r="H793"/>
  <c r="I789"/>
  <c r="K789"/>
  <c r="N789"/>
  <c r="I790"/>
  <c r="K790"/>
  <c r="N790"/>
  <c r="I791"/>
  <c r="K791"/>
  <c r="N791"/>
  <c r="H790"/>
  <c r="H791"/>
  <c r="H789"/>
  <c r="I785"/>
  <c r="K785"/>
  <c r="N785"/>
  <c r="I786"/>
  <c r="K786"/>
  <c r="N786"/>
  <c r="I787"/>
  <c r="K787"/>
  <c r="N787"/>
  <c r="H786"/>
  <c r="H787"/>
  <c r="H785"/>
  <c r="I781"/>
  <c r="K781"/>
  <c r="N781"/>
  <c r="I782"/>
  <c r="K782"/>
  <c r="N782"/>
  <c r="I783"/>
  <c r="K783"/>
  <c r="N783"/>
  <c r="H782"/>
  <c r="H783"/>
  <c r="H781"/>
  <c r="I777"/>
  <c r="K777"/>
  <c r="N777"/>
  <c r="I778"/>
  <c r="K778"/>
  <c r="N778"/>
  <c r="I779"/>
  <c r="K779"/>
  <c r="N779"/>
  <c r="H778"/>
  <c r="H779"/>
  <c r="H777"/>
  <c r="I773"/>
  <c r="K773"/>
  <c r="N773"/>
  <c r="I774"/>
  <c r="K774"/>
  <c r="N774"/>
  <c r="I775"/>
  <c r="K775"/>
  <c r="N775"/>
  <c r="H774"/>
  <c r="H775"/>
  <c r="H773"/>
  <c r="I769"/>
  <c r="K769"/>
  <c r="N769"/>
  <c r="I770"/>
  <c r="K770"/>
  <c r="N770"/>
  <c r="I771"/>
  <c r="K771"/>
  <c r="N771"/>
  <c r="H770"/>
  <c r="H771"/>
  <c r="H769"/>
  <c r="I765"/>
  <c r="K765"/>
  <c r="N765"/>
  <c r="I766"/>
  <c r="K766"/>
  <c r="N766"/>
  <c r="I767"/>
  <c r="K767"/>
  <c r="N767"/>
  <c r="H766"/>
  <c r="H767"/>
  <c r="H765"/>
  <c r="I761"/>
  <c r="K761"/>
  <c r="N761"/>
  <c r="I762"/>
  <c r="K762"/>
  <c r="N762"/>
  <c r="I763"/>
  <c r="K763"/>
  <c r="N763"/>
  <c r="H762"/>
  <c r="H763"/>
  <c r="H761"/>
  <c r="I757"/>
  <c r="K757"/>
  <c r="N757"/>
  <c r="I758"/>
  <c r="K758"/>
  <c r="N758"/>
  <c r="I759"/>
  <c r="K759"/>
  <c r="N759"/>
  <c r="H758"/>
  <c r="H759"/>
  <c r="H757"/>
  <c r="I753"/>
  <c r="K753"/>
  <c r="N753"/>
  <c r="I754"/>
  <c r="K754"/>
  <c r="N754"/>
  <c r="I755"/>
  <c r="K755"/>
  <c r="N755"/>
  <c r="H754"/>
  <c r="H755"/>
  <c r="H753"/>
  <c r="I749"/>
  <c r="K749"/>
  <c r="N749"/>
  <c r="I750"/>
  <c r="K750"/>
  <c r="N750"/>
  <c r="I751"/>
  <c r="K751"/>
  <c r="N751"/>
  <c r="H750"/>
  <c r="H751"/>
  <c r="H749"/>
  <c r="I745"/>
  <c r="K745"/>
  <c r="N745"/>
  <c r="I746"/>
  <c r="K746"/>
  <c r="N746"/>
  <c r="I747"/>
  <c r="K747"/>
  <c r="N747"/>
  <c r="H746"/>
  <c r="H747"/>
  <c r="H745"/>
  <c r="I741"/>
  <c r="K741"/>
  <c r="N741"/>
  <c r="I742"/>
  <c r="K742"/>
  <c r="N742"/>
  <c r="I743"/>
  <c r="K743"/>
  <c r="N743"/>
  <c r="H742"/>
  <c r="H743"/>
  <c r="H741"/>
  <c r="I737"/>
  <c r="K737"/>
  <c r="N737"/>
  <c r="I738"/>
  <c r="K738"/>
  <c r="N738"/>
  <c r="I739"/>
  <c r="K739"/>
  <c r="N739"/>
  <c r="H738"/>
  <c r="H739"/>
  <c r="H737"/>
  <c r="I733"/>
  <c r="K733"/>
  <c r="N733"/>
  <c r="I734"/>
  <c r="K734"/>
  <c r="N734"/>
  <c r="I735"/>
  <c r="K735"/>
  <c r="N735"/>
  <c r="H734"/>
  <c r="H735"/>
  <c r="H733"/>
  <c r="I729"/>
  <c r="K729"/>
  <c r="N729"/>
  <c r="I730"/>
  <c r="K730"/>
  <c r="N730"/>
  <c r="I731"/>
  <c r="K731"/>
  <c r="N731"/>
  <c r="H730"/>
  <c r="H731"/>
  <c r="H729"/>
  <c r="I725"/>
  <c r="K725"/>
  <c r="N725"/>
  <c r="I726"/>
  <c r="K726"/>
  <c r="N726"/>
  <c r="I727"/>
  <c r="K727"/>
  <c r="N727"/>
  <c r="H726"/>
  <c r="H727"/>
  <c r="H725"/>
  <c r="I721"/>
  <c r="K721"/>
  <c r="N721"/>
  <c r="I722"/>
  <c r="K722"/>
  <c r="N722"/>
  <c r="I723"/>
  <c r="K723"/>
  <c r="N723"/>
  <c r="H722"/>
  <c r="H723"/>
  <c r="H721"/>
  <c r="I717"/>
  <c r="K717"/>
  <c r="N717"/>
  <c r="I718"/>
  <c r="K718"/>
  <c r="N718"/>
  <c r="I719"/>
  <c r="K719"/>
  <c r="N719"/>
  <c r="H718"/>
  <c r="H719"/>
  <c r="H717"/>
  <c r="I713"/>
  <c r="K713"/>
  <c r="N713"/>
  <c r="I714"/>
  <c r="K714"/>
  <c r="N714"/>
  <c r="I715"/>
  <c r="K715"/>
  <c r="N715"/>
  <c r="H714"/>
  <c r="H715"/>
  <c r="H713"/>
  <c r="I709"/>
  <c r="K709"/>
  <c r="N709"/>
  <c r="I710"/>
  <c r="K710"/>
  <c r="N710"/>
  <c r="I711"/>
  <c r="K711"/>
  <c r="N711"/>
  <c r="H710"/>
  <c r="H711"/>
  <c r="H709"/>
  <c r="I705"/>
  <c r="K705"/>
  <c r="N705"/>
  <c r="I706"/>
  <c r="K706"/>
  <c r="N706"/>
  <c r="I707"/>
  <c r="K707"/>
  <c r="N707"/>
  <c r="H706"/>
  <c r="H707"/>
  <c r="H705"/>
  <c r="I701"/>
  <c r="K701"/>
  <c r="N701"/>
  <c r="I702"/>
  <c r="K702"/>
  <c r="N702"/>
  <c r="I703"/>
  <c r="K703"/>
  <c r="N703"/>
  <c r="H702"/>
  <c r="H703"/>
  <c r="H701"/>
  <c r="I697"/>
  <c r="K697"/>
  <c r="N697"/>
  <c r="I698"/>
  <c r="K698"/>
  <c r="N698"/>
  <c r="I699"/>
  <c r="K699"/>
  <c r="N699"/>
  <c r="H698"/>
  <c r="H699"/>
  <c r="H697"/>
  <c r="I693"/>
  <c r="K693"/>
  <c r="N693"/>
  <c r="I694"/>
  <c r="K694"/>
  <c r="N694"/>
  <c r="I695"/>
  <c r="K695"/>
  <c r="N695"/>
  <c r="H694"/>
  <c r="H695"/>
  <c r="H693"/>
  <c r="I689"/>
  <c r="K689"/>
  <c r="N689"/>
  <c r="I690"/>
  <c r="K690"/>
  <c r="N690"/>
  <c r="I691"/>
  <c r="K691"/>
  <c r="N691"/>
  <c r="H690"/>
  <c r="H691"/>
  <c r="H689"/>
  <c r="I685"/>
  <c r="K685"/>
  <c r="N685"/>
  <c r="I686"/>
  <c r="K686"/>
  <c r="N686"/>
  <c r="I687"/>
  <c r="K687"/>
  <c r="N687"/>
  <c r="H686"/>
  <c r="H687"/>
  <c r="H685"/>
  <c r="I681"/>
  <c r="K681"/>
  <c r="N681"/>
  <c r="I682"/>
  <c r="K682"/>
  <c r="N682"/>
  <c r="I683"/>
  <c r="K683"/>
  <c r="N683"/>
  <c r="H682"/>
  <c r="H683"/>
  <c r="H681"/>
  <c r="I677"/>
  <c r="K677"/>
  <c r="N677"/>
  <c r="I678"/>
  <c r="K678"/>
  <c r="N678"/>
  <c r="I679"/>
  <c r="K679"/>
  <c r="N679"/>
  <c r="H678"/>
  <c r="H679"/>
  <c r="H677"/>
  <c r="I673"/>
  <c r="K673"/>
  <c r="N673"/>
  <c r="I674"/>
  <c r="K674"/>
  <c r="N674"/>
  <c r="I675"/>
  <c r="K675"/>
  <c r="N675"/>
  <c r="H674"/>
  <c r="H675"/>
  <c r="H673"/>
  <c r="I669"/>
  <c r="K669"/>
  <c r="N669"/>
  <c r="I670"/>
  <c r="K670"/>
  <c r="N670"/>
  <c r="I671"/>
  <c r="K671"/>
  <c r="N671"/>
  <c r="H670"/>
  <c r="H671"/>
  <c r="H669"/>
  <c r="I665"/>
  <c r="K665"/>
  <c r="N665"/>
  <c r="I666"/>
  <c r="K666"/>
  <c r="N666"/>
  <c r="I667"/>
  <c r="K667"/>
  <c r="N667"/>
  <c r="H666"/>
  <c r="H667"/>
  <c r="H665"/>
  <c r="I661"/>
  <c r="K661"/>
  <c r="N661"/>
  <c r="I662"/>
  <c r="K662"/>
  <c r="N662"/>
  <c r="I663"/>
  <c r="K663"/>
  <c r="N663"/>
  <c r="H662"/>
  <c r="H663"/>
  <c r="H661"/>
  <c r="I657"/>
  <c r="K657"/>
  <c r="N657"/>
  <c r="I658"/>
  <c r="K658"/>
  <c r="N658"/>
  <c r="I659"/>
  <c r="K659"/>
  <c r="N659"/>
  <c r="H658"/>
  <c r="H659"/>
  <c r="H657"/>
  <c r="I653"/>
  <c r="K653"/>
  <c r="N653"/>
  <c r="I654"/>
  <c r="K654"/>
  <c r="N654"/>
  <c r="I655"/>
  <c r="K655"/>
  <c r="N655"/>
  <c r="H654"/>
  <c r="H655"/>
  <c r="H653"/>
  <c r="I649"/>
  <c r="K649"/>
  <c r="N649"/>
  <c r="I650"/>
  <c r="K650"/>
  <c r="N650"/>
  <c r="I651"/>
  <c r="K651"/>
  <c r="N651"/>
  <c r="H650"/>
  <c r="H651"/>
  <c r="H649"/>
  <c r="I645"/>
  <c r="K645"/>
  <c r="N645"/>
  <c r="I646"/>
  <c r="K646"/>
  <c r="N646"/>
  <c r="I647"/>
  <c r="K647"/>
  <c r="N647"/>
  <c r="H646"/>
  <c r="H647"/>
  <c r="H645"/>
  <c r="I641"/>
  <c r="K641"/>
  <c r="N641"/>
  <c r="I642"/>
  <c r="K642"/>
  <c r="N642"/>
  <c r="I643"/>
  <c r="K643"/>
  <c r="N643"/>
  <c r="H642"/>
  <c r="H643"/>
  <c r="H641"/>
  <c r="I637"/>
  <c r="K637"/>
  <c r="N637"/>
  <c r="I638"/>
  <c r="K638"/>
  <c r="N638"/>
  <c r="I639"/>
  <c r="K639"/>
  <c r="N639"/>
  <c r="H638"/>
  <c r="H639"/>
  <c r="H637"/>
  <c r="I633"/>
  <c r="K633"/>
  <c r="N633"/>
  <c r="I634"/>
  <c r="K634"/>
  <c r="N634"/>
  <c r="I635"/>
  <c r="K635"/>
  <c r="N635"/>
  <c r="H634"/>
  <c r="H635"/>
  <c r="H633"/>
  <c r="I629"/>
  <c r="K629"/>
  <c r="N629"/>
  <c r="I630"/>
  <c r="K630"/>
  <c r="N630"/>
  <c r="I631"/>
  <c r="K631"/>
  <c r="N631"/>
  <c r="H630"/>
  <c r="H631"/>
  <c r="H629"/>
  <c r="I625"/>
  <c r="K625"/>
  <c r="N625"/>
  <c r="I626"/>
  <c r="K626"/>
  <c r="N626"/>
  <c r="I627"/>
  <c r="K627"/>
  <c r="N627"/>
  <c r="H626"/>
  <c r="H627"/>
  <c r="H625"/>
  <c r="I621"/>
  <c r="K621"/>
  <c r="N621"/>
  <c r="I622"/>
  <c r="K622"/>
  <c r="N622"/>
  <c r="I623"/>
  <c r="K623"/>
  <c r="N623"/>
  <c r="H622"/>
  <c r="H623"/>
  <c r="H621"/>
  <c r="I617"/>
  <c r="K617"/>
  <c r="N617"/>
  <c r="I618"/>
  <c r="K618"/>
  <c r="N618"/>
  <c r="I619"/>
  <c r="K619"/>
  <c r="N619"/>
  <c r="H618"/>
  <c r="H619"/>
  <c r="H617"/>
  <c r="I616"/>
  <c r="K616"/>
  <c r="H616"/>
  <c r="I613"/>
  <c r="K613"/>
  <c r="N613"/>
  <c r="I614"/>
  <c r="K614"/>
  <c r="N614"/>
  <c r="I615"/>
  <c r="K615"/>
  <c r="N615"/>
  <c r="H614"/>
  <c r="H615"/>
  <c r="H613"/>
  <c r="I609"/>
  <c r="K609"/>
  <c r="N609"/>
  <c r="I610"/>
  <c r="K610"/>
  <c r="N610"/>
  <c r="I611"/>
  <c r="K611"/>
  <c r="N611"/>
  <c r="H610"/>
  <c r="H611"/>
  <c r="H609"/>
  <c r="I605"/>
  <c r="K605"/>
  <c r="N605"/>
  <c r="I606"/>
  <c r="K606"/>
  <c r="N606"/>
  <c r="I607"/>
  <c r="K607"/>
  <c r="N607"/>
  <c r="H606"/>
  <c r="H607"/>
  <c r="H605"/>
  <c r="I601"/>
  <c r="K601"/>
  <c r="N601"/>
  <c r="I602"/>
  <c r="K602"/>
  <c r="N602"/>
  <c r="I603"/>
  <c r="K603"/>
  <c r="N603"/>
  <c r="H602"/>
  <c r="H603"/>
  <c r="H601"/>
  <c r="I597"/>
  <c r="K597"/>
  <c r="N597"/>
  <c r="I598"/>
  <c r="K598"/>
  <c r="N598"/>
  <c r="I599"/>
  <c r="K599"/>
  <c r="N599"/>
  <c r="H599"/>
  <c r="H598"/>
  <c r="H597"/>
  <c r="I593"/>
  <c r="K593"/>
  <c r="N593"/>
  <c r="I594"/>
  <c r="K594"/>
  <c r="N594"/>
  <c r="I595"/>
  <c r="K595"/>
  <c r="N595"/>
  <c r="H594"/>
  <c r="H595"/>
  <c r="H593"/>
  <c r="I589"/>
  <c r="K589"/>
  <c r="N589"/>
  <c r="I590"/>
  <c r="K590"/>
  <c r="N590"/>
  <c r="I591"/>
  <c r="K591"/>
  <c r="N591"/>
  <c r="H590"/>
  <c r="H591"/>
  <c r="H589"/>
  <c r="I585"/>
  <c r="K585"/>
  <c r="N585"/>
  <c r="I586"/>
  <c r="K586"/>
  <c r="N586"/>
  <c r="I587"/>
  <c r="K587"/>
  <c r="N587"/>
  <c r="H586"/>
  <c r="H587"/>
  <c r="H585"/>
  <c r="I581"/>
  <c r="K581"/>
  <c r="N581"/>
  <c r="I582"/>
  <c r="K582"/>
  <c r="N582"/>
  <c r="I583"/>
  <c r="K583"/>
  <c r="N583"/>
  <c r="H582"/>
  <c r="H583"/>
  <c r="H581"/>
  <c r="I577"/>
  <c r="K577"/>
  <c r="N577"/>
  <c r="I578"/>
  <c r="K578"/>
  <c r="N578"/>
  <c r="I579"/>
  <c r="K579"/>
  <c r="N579"/>
  <c r="H578"/>
  <c r="H579"/>
  <c r="H577"/>
  <c r="I573"/>
  <c r="K573"/>
  <c r="N573"/>
  <c r="I574"/>
  <c r="K574"/>
  <c r="N574"/>
  <c r="I575"/>
  <c r="K575"/>
  <c r="N575"/>
  <c r="H574"/>
  <c r="H575"/>
  <c r="H573"/>
  <c r="I569"/>
  <c r="K569"/>
  <c r="N569"/>
  <c r="I570"/>
  <c r="K570"/>
  <c r="N570"/>
  <c r="I571"/>
  <c r="K571"/>
  <c r="N571"/>
  <c r="H570"/>
  <c r="H571"/>
  <c r="H569"/>
  <c r="I565"/>
  <c r="K565"/>
  <c r="N565"/>
  <c r="I566"/>
  <c r="K566"/>
  <c r="N566"/>
  <c r="I567"/>
  <c r="K567"/>
  <c r="N567"/>
  <c r="H566"/>
  <c r="H567"/>
  <c r="H565"/>
  <c r="I561"/>
  <c r="K561"/>
  <c r="N561"/>
  <c r="I562"/>
  <c r="K562"/>
  <c r="N562"/>
  <c r="I563"/>
  <c r="K563"/>
  <c r="N563"/>
  <c r="H562"/>
  <c r="H563"/>
  <c r="H561"/>
  <c r="I557"/>
  <c r="K557"/>
  <c r="N557"/>
  <c r="I558"/>
  <c r="K558"/>
  <c r="N558"/>
  <c r="I559"/>
  <c r="K559"/>
  <c r="N559"/>
  <c r="H558"/>
  <c r="H559"/>
  <c r="H557"/>
  <c r="I553"/>
  <c r="K553"/>
  <c r="N553"/>
  <c r="I554"/>
  <c r="K554"/>
  <c r="N554"/>
  <c r="I555"/>
  <c r="K555"/>
  <c r="N555"/>
  <c r="H554"/>
  <c r="H555"/>
  <c r="H553"/>
  <c r="I549"/>
  <c r="K549"/>
  <c r="N549"/>
  <c r="I550"/>
  <c r="K550"/>
  <c r="N550"/>
  <c r="I551"/>
  <c r="K551"/>
  <c r="N551"/>
  <c r="H550"/>
  <c r="H551"/>
  <c r="H549"/>
  <c r="I545"/>
  <c r="K545"/>
  <c r="N545"/>
  <c r="I546"/>
  <c r="K546"/>
  <c r="N546"/>
  <c r="I547"/>
  <c r="K547"/>
  <c r="N547"/>
  <c r="H546"/>
  <c r="H547"/>
  <c r="H545"/>
  <c r="I541"/>
  <c r="K541"/>
  <c r="N541"/>
  <c r="I542"/>
  <c r="K542"/>
  <c r="N542"/>
  <c r="I543"/>
  <c r="K543"/>
  <c r="N543"/>
  <c r="H542"/>
  <c r="H543"/>
  <c r="H541"/>
  <c r="I537"/>
  <c r="K537"/>
  <c r="N537"/>
  <c r="I538"/>
  <c r="K538"/>
  <c r="N538"/>
  <c r="I539"/>
  <c r="K539"/>
  <c r="N539"/>
  <c r="H538"/>
  <c r="H539"/>
  <c r="H537"/>
  <c r="I533"/>
  <c r="K533"/>
  <c r="N533"/>
  <c r="I534"/>
  <c r="K534"/>
  <c r="N534"/>
  <c r="I535"/>
  <c r="K535"/>
  <c r="N535"/>
  <c r="H534"/>
  <c r="H535"/>
  <c r="H533"/>
  <c r="I529"/>
  <c r="K529"/>
  <c r="N529"/>
  <c r="I530"/>
  <c r="K530"/>
  <c r="N530"/>
  <c r="I531"/>
  <c r="K531"/>
  <c r="N531"/>
  <c r="H530"/>
  <c r="H531"/>
  <c r="H529"/>
  <c r="I525"/>
  <c r="K525"/>
  <c r="N525"/>
  <c r="I526"/>
  <c r="K526"/>
  <c r="N526"/>
  <c r="I527"/>
  <c r="K527"/>
  <c r="N527"/>
  <c r="H526"/>
  <c r="H527"/>
  <c r="H525"/>
  <c r="I521"/>
  <c r="K521"/>
  <c r="N521"/>
  <c r="I522"/>
  <c r="K522"/>
  <c r="N522"/>
  <c r="I523"/>
  <c r="K523"/>
  <c r="N523"/>
  <c r="H522"/>
  <c r="H523"/>
  <c r="H521"/>
  <c r="I517"/>
  <c r="K517"/>
  <c r="N517"/>
  <c r="I518"/>
  <c r="K518"/>
  <c r="N518"/>
  <c r="I519"/>
  <c r="K519"/>
  <c r="N519"/>
  <c r="H518"/>
  <c r="H519"/>
  <c r="H517"/>
  <c r="I513"/>
  <c r="K513"/>
  <c r="N513"/>
  <c r="I514"/>
  <c r="K514"/>
  <c r="N514"/>
  <c r="I515"/>
  <c r="K515"/>
  <c r="N515"/>
  <c r="H514"/>
  <c r="H515"/>
  <c r="H513"/>
  <c r="I509"/>
  <c r="K509"/>
  <c r="N509"/>
  <c r="I510"/>
  <c r="K510"/>
  <c r="N510"/>
  <c r="I511"/>
  <c r="K511"/>
  <c r="N511"/>
  <c r="H510"/>
  <c r="H511"/>
  <c r="H509"/>
  <c r="I505"/>
  <c r="K505"/>
  <c r="N505"/>
  <c r="I506"/>
  <c r="K506"/>
  <c r="N506"/>
  <c r="I507"/>
  <c r="K507"/>
  <c r="N507"/>
  <c r="H506"/>
  <c r="H507"/>
  <c r="H505"/>
  <c r="I501"/>
  <c r="K501"/>
  <c r="N501"/>
  <c r="I502"/>
  <c r="K502"/>
  <c r="N502"/>
  <c r="I503"/>
  <c r="K503"/>
  <c r="N503"/>
  <c r="H502"/>
  <c r="H503"/>
  <c r="H501"/>
  <c r="I497"/>
  <c r="K497"/>
  <c r="N497"/>
  <c r="I498"/>
  <c r="K498"/>
  <c r="N498"/>
  <c r="I499"/>
  <c r="K499"/>
  <c r="N499"/>
  <c r="H498"/>
  <c r="H499"/>
  <c r="H497"/>
  <c r="I493"/>
  <c r="K493"/>
  <c r="N493"/>
  <c r="I494"/>
  <c r="K494"/>
  <c r="N494"/>
  <c r="I495"/>
  <c r="K495"/>
  <c r="N495"/>
  <c r="H494"/>
  <c r="H495"/>
  <c r="H493"/>
  <c r="I489"/>
  <c r="K489"/>
  <c r="N489"/>
  <c r="I490"/>
  <c r="K490"/>
  <c r="N490"/>
  <c r="I491"/>
  <c r="K491"/>
  <c r="N491"/>
  <c r="H490"/>
  <c r="H491"/>
  <c r="H489"/>
  <c r="I485"/>
  <c r="K485"/>
  <c r="N485"/>
  <c r="I486"/>
  <c r="K486"/>
  <c r="N486"/>
  <c r="I487"/>
  <c r="K487"/>
  <c r="N487"/>
  <c r="H486"/>
  <c r="H487"/>
  <c r="H485"/>
  <c r="I481"/>
  <c r="K481"/>
  <c r="N481"/>
  <c r="I482"/>
  <c r="K482"/>
  <c r="N482"/>
  <c r="I483"/>
  <c r="K483"/>
  <c r="N483"/>
  <c r="H482"/>
  <c r="H483"/>
  <c r="H481"/>
  <c r="I477"/>
  <c r="K477"/>
  <c r="N477"/>
  <c r="I478"/>
  <c r="K478"/>
  <c r="N478"/>
  <c r="I479"/>
  <c r="K479"/>
  <c r="N479"/>
  <c r="H478"/>
  <c r="H479"/>
  <c r="H477"/>
  <c r="I473"/>
  <c r="K473"/>
  <c r="N473"/>
  <c r="I474"/>
  <c r="K474"/>
  <c r="N474"/>
  <c r="I475"/>
  <c r="K475"/>
  <c r="N475"/>
  <c r="H474"/>
  <c r="H475"/>
  <c r="H473"/>
  <c r="I469"/>
  <c r="K469"/>
  <c r="N469"/>
  <c r="I470"/>
  <c r="K470"/>
  <c r="N470"/>
  <c r="I471"/>
  <c r="K471"/>
  <c r="N471"/>
  <c r="H470"/>
  <c r="H471"/>
  <c r="H469"/>
  <c r="I465"/>
  <c r="K465"/>
  <c r="N465"/>
  <c r="I466"/>
  <c r="K466"/>
  <c r="N466"/>
  <c r="I467"/>
  <c r="K467"/>
  <c r="N467"/>
  <c r="H466"/>
  <c r="H467"/>
  <c r="H465"/>
  <c r="I461"/>
  <c r="K461"/>
  <c r="N461"/>
  <c r="I462"/>
  <c r="K462"/>
  <c r="N462"/>
  <c r="I463"/>
  <c r="K463"/>
  <c r="N463"/>
  <c r="H462"/>
  <c r="H463"/>
  <c r="H461"/>
  <c r="I457"/>
  <c r="K457"/>
  <c r="N457"/>
  <c r="I458"/>
  <c r="K458"/>
  <c r="N458"/>
  <c r="I459"/>
  <c r="K459"/>
  <c r="N459"/>
  <c r="H458"/>
  <c r="H459"/>
  <c r="H457"/>
  <c r="I453"/>
  <c r="K453"/>
  <c r="N453"/>
  <c r="I454"/>
  <c r="K454"/>
  <c r="N454"/>
  <c r="I455"/>
  <c r="K455"/>
  <c r="N455"/>
  <c r="H454"/>
  <c r="H455"/>
  <c r="H453"/>
  <c r="I449"/>
  <c r="K449"/>
  <c r="N449"/>
  <c r="I450"/>
  <c r="K450"/>
  <c r="N450"/>
  <c r="I451"/>
  <c r="K451"/>
  <c r="N451"/>
  <c r="H450"/>
  <c r="H451"/>
  <c r="H449"/>
  <c r="I445"/>
  <c r="K445"/>
  <c r="N445"/>
  <c r="I446"/>
  <c r="K446"/>
  <c r="N446"/>
  <c r="I447"/>
  <c r="K447"/>
  <c r="N447"/>
  <c r="H446"/>
  <c r="H447"/>
  <c r="H445"/>
  <c r="I441"/>
  <c r="K441"/>
  <c r="N441"/>
  <c r="I442"/>
  <c r="K442"/>
  <c r="N442"/>
  <c r="I443"/>
  <c r="K443"/>
  <c r="N443"/>
  <c r="H442"/>
  <c r="H443"/>
  <c r="H441"/>
  <c r="I437"/>
  <c r="K437"/>
  <c r="N437"/>
  <c r="I438"/>
  <c r="K438"/>
  <c r="N438"/>
  <c r="I439"/>
  <c r="K439"/>
  <c r="N439"/>
  <c r="H438"/>
  <c r="H439"/>
  <c r="H437"/>
  <c r="I433"/>
  <c r="K433"/>
  <c r="N433"/>
  <c r="I434"/>
  <c r="K434"/>
  <c r="N434"/>
  <c r="I435"/>
  <c r="K435"/>
  <c r="N435"/>
  <c r="H434"/>
  <c r="H435"/>
  <c r="H433"/>
  <c r="I429"/>
  <c r="K429"/>
  <c r="N429"/>
  <c r="I430"/>
  <c r="K430"/>
  <c r="N430"/>
  <c r="I431"/>
  <c r="K431"/>
  <c r="N431"/>
  <c r="H430"/>
  <c r="H431"/>
  <c r="H429"/>
  <c r="I425"/>
  <c r="K425"/>
  <c r="N425"/>
  <c r="I426"/>
  <c r="K426"/>
  <c r="N426"/>
  <c r="I427"/>
  <c r="K427"/>
  <c r="N427"/>
  <c r="H426"/>
  <c r="H427"/>
  <c r="H425"/>
  <c r="I421"/>
  <c r="K421"/>
  <c r="N421"/>
  <c r="I422"/>
  <c r="K422"/>
  <c r="N422"/>
  <c r="I423"/>
  <c r="K423"/>
  <c r="N423"/>
  <c r="H422"/>
  <c r="H423"/>
  <c r="H421"/>
  <c r="I417"/>
  <c r="K417"/>
  <c r="N417"/>
  <c r="I418"/>
  <c r="K418"/>
  <c r="N418"/>
  <c r="I419"/>
  <c r="K419"/>
  <c r="N419"/>
  <c r="H419"/>
  <c r="H418"/>
  <c r="H417"/>
  <c r="I413"/>
  <c r="K413"/>
  <c r="N413"/>
  <c r="I414"/>
  <c r="K414"/>
  <c r="N414"/>
  <c r="I415"/>
  <c r="K415"/>
  <c r="N415"/>
  <c r="H414"/>
  <c r="H415"/>
  <c r="H413"/>
  <c r="I409"/>
  <c r="K409"/>
  <c r="N409"/>
  <c r="I410"/>
  <c r="K410"/>
  <c r="N410"/>
  <c r="I411"/>
  <c r="K411"/>
  <c r="N411"/>
  <c r="H410"/>
  <c r="H411"/>
  <c r="H409"/>
  <c r="I405"/>
  <c r="K405"/>
  <c r="N405"/>
  <c r="I406"/>
  <c r="K406"/>
  <c r="N406"/>
  <c r="I407"/>
  <c r="K407"/>
  <c r="N407"/>
  <c r="H406"/>
  <c r="H407"/>
  <c r="H405"/>
  <c r="I401"/>
  <c r="K401"/>
  <c r="N401"/>
  <c r="I402"/>
  <c r="K402"/>
  <c r="N402"/>
  <c r="I403"/>
  <c r="K403"/>
  <c r="N403"/>
  <c r="H402"/>
  <c r="H403"/>
  <c r="H401"/>
  <c r="I397"/>
  <c r="K397"/>
  <c r="N397"/>
  <c r="I398"/>
  <c r="K398"/>
  <c r="N398"/>
  <c r="I399"/>
  <c r="K399"/>
  <c r="N399"/>
  <c r="H398"/>
  <c r="H399"/>
  <c r="H397"/>
  <c r="I393"/>
  <c r="K393"/>
  <c r="N393"/>
  <c r="I394"/>
  <c r="K394"/>
  <c r="N394"/>
  <c r="I395"/>
  <c r="K395"/>
  <c r="N395"/>
  <c r="H394"/>
  <c r="H395"/>
  <c r="H393"/>
  <c r="I389"/>
  <c r="K389"/>
  <c r="N389"/>
  <c r="I390"/>
  <c r="K390"/>
  <c r="N390"/>
  <c r="I391"/>
  <c r="K391"/>
  <c r="N391"/>
  <c r="H390"/>
  <c r="H391"/>
  <c r="H389"/>
  <c r="I385"/>
  <c r="K385"/>
  <c r="N385"/>
  <c r="I386"/>
  <c r="K386"/>
  <c r="N386"/>
  <c r="I387"/>
  <c r="K387"/>
  <c r="N387"/>
  <c r="H386"/>
  <c r="H387"/>
  <c r="H385"/>
  <c r="I381"/>
  <c r="K381"/>
  <c r="N381"/>
  <c r="I382"/>
  <c r="K382"/>
  <c r="N382"/>
  <c r="I383"/>
  <c r="K383"/>
  <c r="N383"/>
  <c r="H382"/>
  <c r="H383"/>
  <c r="H381"/>
  <c r="I377"/>
  <c r="K377"/>
  <c r="N377"/>
  <c r="I378"/>
  <c r="K378"/>
  <c r="N378"/>
  <c r="I379"/>
  <c r="K379"/>
  <c r="N379"/>
  <c r="H378"/>
  <c r="H379"/>
  <c r="H377"/>
  <c r="I373"/>
  <c r="K373"/>
  <c r="N373"/>
  <c r="I374"/>
  <c r="K374"/>
  <c r="N374"/>
  <c r="I375"/>
  <c r="K375"/>
  <c r="N375"/>
  <c r="H374"/>
  <c r="H375"/>
  <c r="H373"/>
  <c r="I369"/>
  <c r="K369"/>
  <c r="N369"/>
  <c r="I370"/>
  <c r="K370"/>
  <c r="N370"/>
  <c r="I371"/>
  <c r="K371"/>
  <c r="N371"/>
  <c r="H370"/>
  <c r="H371"/>
  <c r="H369"/>
  <c r="I365"/>
  <c r="K365"/>
  <c r="N365"/>
  <c r="I366"/>
  <c r="K366"/>
  <c r="N366"/>
  <c r="I367"/>
  <c r="K367"/>
  <c r="N367"/>
  <c r="H366"/>
  <c r="H367"/>
  <c r="H365"/>
  <c r="I361"/>
  <c r="K361"/>
  <c r="N361"/>
  <c r="I362"/>
  <c r="K362"/>
  <c r="N362"/>
  <c r="I363"/>
  <c r="K363"/>
  <c r="N363"/>
  <c r="H362"/>
  <c r="H363"/>
  <c r="H361"/>
  <c r="N347"/>
  <c r="N346"/>
  <c r="N345"/>
  <c r="I357"/>
  <c r="K357"/>
  <c r="N357"/>
  <c r="I358"/>
  <c r="K358"/>
  <c r="N358"/>
  <c r="I359"/>
  <c r="K359"/>
  <c r="N359"/>
  <c r="H358"/>
  <c r="H359"/>
  <c r="H357"/>
  <c r="I353"/>
  <c r="K353"/>
  <c r="N353"/>
  <c r="I354"/>
  <c r="K354"/>
  <c r="N354"/>
  <c r="I355"/>
  <c r="K355"/>
  <c r="N355"/>
  <c r="H354"/>
  <c r="H355"/>
  <c r="H353"/>
  <c r="I349"/>
  <c r="K349"/>
  <c r="N349"/>
  <c r="I350"/>
  <c r="K350"/>
  <c r="N350"/>
  <c r="I351"/>
  <c r="K351"/>
  <c r="N351"/>
  <c r="H350"/>
  <c r="H351"/>
  <c r="H349"/>
  <c r="I345"/>
  <c r="K345"/>
  <c r="I346"/>
  <c r="K346"/>
  <c r="I347"/>
  <c r="K347"/>
  <c r="H346"/>
  <c r="H347"/>
  <c r="H345"/>
  <c r="I341"/>
  <c r="K341"/>
  <c r="N341"/>
  <c r="I342"/>
  <c r="K342"/>
  <c r="N342"/>
  <c r="I343"/>
  <c r="K343"/>
  <c r="N343"/>
  <c r="H342"/>
  <c r="H343"/>
  <c r="H341"/>
  <c r="I337"/>
  <c r="K337"/>
  <c r="N337"/>
  <c r="I338"/>
  <c r="K338"/>
  <c r="N338"/>
  <c r="I339"/>
  <c r="K339"/>
  <c r="N339"/>
  <c r="H338"/>
  <c r="H339"/>
  <c r="H337"/>
  <c r="I333"/>
  <c r="K333"/>
  <c r="N333"/>
  <c r="I334"/>
  <c r="K334"/>
  <c r="N334"/>
  <c r="I335"/>
  <c r="K335"/>
  <c r="N335"/>
  <c r="H334"/>
  <c r="H335"/>
  <c r="H333"/>
  <c r="I329"/>
  <c r="K329"/>
  <c r="N329"/>
  <c r="I330"/>
  <c r="K330"/>
  <c r="N330"/>
  <c r="I331"/>
  <c r="K331"/>
  <c r="N331"/>
  <c r="H330"/>
  <c r="H331"/>
  <c r="H329"/>
  <c r="I325"/>
  <c r="K325"/>
  <c r="N325"/>
  <c r="I326"/>
  <c r="K326"/>
  <c r="N326"/>
  <c r="I327"/>
  <c r="K327"/>
  <c r="N327"/>
  <c r="H326"/>
  <c r="H327"/>
  <c r="H325"/>
  <c r="I321"/>
  <c r="K321"/>
  <c r="N321"/>
  <c r="I322"/>
  <c r="K322"/>
  <c r="N322"/>
  <c r="I323"/>
  <c r="K323"/>
  <c r="N323"/>
  <c r="H322"/>
  <c r="H323"/>
  <c r="H321"/>
  <c r="I317"/>
  <c r="K317"/>
  <c r="N317"/>
  <c r="I318"/>
  <c r="K318"/>
  <c r="N318"/>
  <c r="I319"/>
  <c r="K319"/>
  <c r="N319"/>
  <c r="H318"/>
  <c r="H319"/>
  <c r="H317"/>
  <c r="I313"/>
  <c r="K313"/>
  <c r="N313"/>
  <c r="I314"/>
  <c r="K314"/>
  <c r="N314"/>
  <c r="I315"/>
  <c r="K315"/>
  <c r="N315"/>
  <c r="H314"/>
  <c r="H315"/>
  <c r="H313"/>
  <c r="I309"/>
  <c r="K309"/>
  <c r="N309"/>
  <c r="I310"/>
  <c r="K310"/>
  <c r="N310"/>
  <c r="I311"/>
  <c r="K311"/>
  <c r="N311"/>
  <c r="H310"/>
  <c r="H311"/>
  <c r="H309"/>
  <c r="I305"/>
  <c r="K305"/>
  <c r="N305"/>
  <c r="I306"/>
  <c r="K306"/>
  <c r="N306"/>
  <c r="I307"/>
  <c r="K307"/>
  <c r="N307"/>
  <c r="H306"/>
  <c r="H307"/>
  <c r="H305"/>
  <c r="I301"/>
  <c r="K301"/>
  <c r="N301"/>
  <c r="I302"/>
  <c r="K302"/>
  <c r="N302"/>
  <c r="I303"/>
  <c r="K303"/>
  <c r="N303"/>
  <c r="H302"/>
  <c r="H303"/>
  <c r="H301"/>
  <c r="I297"/>
  <c r="K297"/>
  <c r="N297"/>
  <c r="I298"/>
  <c r="K298"/>
  <c r="N298"/>
  <c r="I299"/>
  <c r="K299"/>
  <c r="N299"/>
  <c r="H298"/>
  <c r="H299"/>
  <c r="H297"/>
  <c r="I293"/>
  <c r="K293"/>
  <c r="N293"/>
  <c r="I294"/>
  <c r="K294"/>
  <c r="N294"/>
  <c r="I295"/>
  <c r="K295"/>
  <c r="N295"/>
  <c r="H294"/>
  <c r="H295"/>
  <c r="H293"/>
  <c r="I289"/>
  <c r="K289"/>
  <c r="N289"/>
  <c r="I290"/>
  <c r="K290"/>
  <c r="N290"/>
  <c r="I291"/>
  <c r="K291"/>
  <c r="N291"/>
  <c r="H290"/>
  <c r="H291"/>
  <c r="H289"/>
  <c r="I285"/>
  <c r="K285"/>
  <c r="N285"/>
  <c r="I286"/>
  <c r="K286"/>
  <c r="N286"/>
  <c r="I287"/>
  <c r="K287"/>
  <c r="N287"/>
  <c r="H286"/>
  <c r="H287"/>
  <c r="H285"/>
  <c r="I281"/>
  <c r="K281"/>
  <c r="N281"/>
  <c r="I282"/>
  <c r="K282"/>
  <c r="N282"/>
  <c r="I283"/>
  <c r="K283"/>
  <c r="N283"/>
  <c r="H282"/>
  <c r="H283"/>
  <c r="H281"/>
  <c r="I277"/>
  <c r="K277"/>
  <c r="N277"/>
  <c r="I278"/>
  <c r="K278"/>
  <c r="N278"/>
  <c r="I279"/>
  <c r="K279"/>
  <c r="N279"/>
  <c r="H278"/>
  <c r="H279"/>
  <c r="H277"/>
  <c r="I273"/>
  <c r="K273"/>
  <c r="N273"/>
  <c r="I274"/>
  <c r="K274"/>
  <c r="N274"/>
  <c r="I275"/>
  <c r="K275"/>
  <c r="N275"/>
  <c r="H274"/>
  <c r="H275"/>
  <c r="H273"/>
  <c r="I269"/>
  <c r="K269"/>
  <c r="N269"/>
  <c r="I270"/>
  <c r="K270"/>
  <c r="N270"/>
  <c r="I271"/>
  <c r="K271"/>
  <c r="N271"/>
  <c r="H270"/>
  <c r="H271"/>
  <c r="H269"/>
  <c r="I265"/>
  <c r="K265"/>
  <c r="N265"/>
  <c r="I266"/>
  <c r="K266"/>
  <c r="N266"/>
  <c r="I267"/>
  <c r="K267"/>
  <c r="N267"/>
  <c r="H266"/>
  <c r="H267"/>
  <c r="H265"/>
  <c r="I261"/>
  <c r="K261"/>
  <c r="N261"/>
  <c r="I262"/>
  <c r="K262"/>
  <c r="N262"/>
  <c r="I263"/>
  <c r="K263"/>
  <c r="N263"/>
  <c r="H262"/>
  <c r="H263"/>
  <c r="H261"/>
  <c r="I257"/>
  <c r="K257"/>
  <c r="N257"/>
  <c r="I258"/>
  <c r="K258"/>
  <c r="N258"/>
  <c r="I259"/>
  <c r="K259"/>
  <c r="N259"/>
  <c r="H258"/>
  <c r="H259"/>
  <c r="H257"/>
  <c r="I253"/>
  <c r="K253"/>
  <c r="N253"/>
  <c r="I254"/>
  <c r="K254"/>
  <c r="N254"/>
  <c r="I255"/>
  <c r="K255"/>
  <c r="N255"/>
  <c r="H254"/>
  <c r="H255"/>
  <c r="H253"/>
  <c r="I249"/>
  <c r="K249"/>
  <c r="N249"/>
  <c r="I250"/>
  <c r="K250"/>
  <c r="N250"/>
  <c r="I251"/>
  <c r="K251"/>
  <c r="N251"/>
  <c r="H250"/>
  <c r="H251"/>
  <c r="H249"/>
  <c r="I245"/>
  <c r="K245"/>
  <c r="N245"/>
  <c r="I246"/>
  <c r="K246"/>
  <c r="N246"/>
  <c r="I247"/>
  <c r="K247"/>
  <c r="N247"/>
  <c r="H246"/>
  <c r="H247"/>
  <c r="H245"/>
  <c r="I241"/>
  <c r="K241"/>
  <c r="N241"/>
  <c r="I242"/>
  <c r="K242"/>
  <c r="N242"/>
  <c r="I243"/>
  <c r="K243"/>
  <c r="N243"/>
  <c r="H242"/>
  <c r="H243"/>
  <c r="H241"/>
  <c r="I237"/>
  <c r="K237"/>
  <c r="N237"/>
  <c r="I238"/>
  <c r="K238"/>
  <c r="N238"/>
  <c r="I239"/>
  <c r="K239"/>
  <c r="N239"/>
  <c r="H238"/>
  <c r="H239"/>
  <c r="H237"/>
  <c r="I233"/>
  <c r="K233"/>
  <c r="N233"/>
  <c r="I234"/>
  <c r="K234"/>
  <c r="N234"/>
  <c r="I235"/>
  <c r="K235"/>
  <c r="N235"/>
  <c r="H234"/>
  <c r="H235"/>
  <c r="H233"/>
  <c r="I229"/>
  <c r="K229"/>
  <c r="N229"/>
  <c r="I230"/>
  <c r="K230"/>
  <c r="N230"/>
  <c r="I231"/>
  <c r="K231"/>
  <c r="N231"/>
  <c r="H230"/>
  <c r="H231"/>
  <c r="H229"/>
  <c r="I225"/>
  <c r="K225"/>
  <c r="N225"/>
  <c r="I226"/>
  <c r="K226"/>
  <c r="N226"/>
  <c r="I227"/>
  <c r="K227"/>
  <c r="N227"/>
  <c r="H226"/>
  <c r="H227"/>
  <c r="H225"/>
  <c r="I221"/>
  <c r="K221"/>
  <c r="N221"/>
  <c r="I222"/>
  <c r="K222"/>
  <c r="N222"/>
  <c r="I223"/>
  <c r="K223"/>
  <c r="N223"/>
  <c r="H222"/>
  <c r="H223"/>
  <c r="H221"/>
  <c r="I217"/>
  <c r="K217"/>
  <c r="N217"/>
  <c r="I218"/>
  <c r="K218"/>
  <c r="N218"/>
  <c r="I219"/>
  <c r="K219"/>
  <c r="N219"/>
  <c r="H218"/>
  <c r="H219"/>
  <c r="H217"/>
  <c r="I213"/>
  <c r="K213"/>
  <c r="N213"/>
  <c r="I214"/>
  <c r="K214"/>
  <c r="N214"/>
  <c r="I215"/>
  <c r="K215"/>
  <c r="N215"/>
  <c r="H214"/>
  <c r="H215"/>
  <c r="H213"/>
  <c r="I209"/>
  <c r="K209"/>
  <c r="N209"/>
  <c r="I210"/>
  <c r="K210"/>
  <c r="N210"/>
  <c r="I211"/>
  <c r="K211"/>
  <c r="N211"/>
  <c r="H210"/>
  <c r="H211"/>
  <c r="H209"/>
  <c r="I205"/>
  <c r="K205"/>
  <c r="N205"/>
  <c r="I206"/>
  <c r="K206"/>
  <c r="N206"/>
  <c r="I207"/>
  <c r="K207"/>
  <c r="N207"/>
  <c r="H206"/>
  <c r="H207"/>
  <c r="H205"/>
  <c r="I201"/>
  <c r="K201"/>
  <c r="N201"/>
  <c r="I202"/>
  <c r="K202"/>
  <c r="N202"/>
  <c r="I203"/>
  <c r="K203"/>
  <c r="N203"/>
  <c r="H202"/>
  <c r="H203"/>
  <c r="H201"/>
  <c r="I197"/>
  <c r="K197"/>
  <c r="N197"/>
  <c r="I198"/>
  <c r="K198"/>
  <c r="N198"/>
  <c r="I199"/>
  <c r="K199"/>
  <c r="N199"/>
  <c r="H198"/>
  <c r="H199"/>
  <c r="H197"/>
  <c r="I193"/>
  <c r="K193"/>
  <c r="N193"/>
  <c r="I194"/>
  <c r="K194"/>
  <c r="N194"/>
  <c r="I195"/>
  <c r="K195"/>
  <c r="N195"/>
  <c r="H194"/>
  <c r="H195"/>
  <c r="H193"/>
  <c r="I189"/>
  <c r="K189"/>
  <c r="N189"/>
  <c r="I190"/>
  <c r="K190"/>
  <c r="N190"/>
  <c r="I191"/>
  <c r="K191"/>
  <c r="N191"/>
  <c r="H190"/>
  <c r="H191"/>
  <c r="H189"/>
  <c r="I185"/>
  <c r="K185"/>
  <c r="N185"/>
  <c r="I186"/>
  <c r="K186"/>
  <c r="N186"/>
  <c r="I187"/>
  <c r="K187"/>
  <c r="N187"/>
  <c r="H186"/>
  <c r="H187"/>
  <c r="H185"/>
  <c r="I181"/>
  <c r="K181"/>
  <c r="N181"/>
  <c r="I182"/>
  <c r="K182"/>
  <c r="N182"/>
  <c r="I183"/>
  <c r="K183"/>
  <c r="N183"/>
  <c r="H182"/>
  <c r="H183"/>
  <c r="H181"/>
  <c r="I177"/>
  <c r="K177"/>
  <c r="N177"/>
  <c r="I178"/>
  <c r="K178"/>
  <c r="N178"/>
  <c r="I179"/>
  <c r="K179"/>
  <c r="N179"/>
  <c r="H178"/>
  <c r="H179"/>
  <c r="H177"/>
  <c r="I173"/>
  <c r="K173"/>
  <c r="N173"/>
  <c r="I174"/>
  <c r="K174"/>
  <c r="N174"/>
  <c r="I175"/>
  <c r="K175"/>
  <c r="N175"/>
  <c r="H174"/>
  <c r="H175"/>
  <c r="H173"/>
  <c r="I169"/>
  <c r="K169"/>
  <c r="N169"/>
  <c r="I170"/>
  <c r="K170"/>
  <c r="N170"/>
  <c r="I171"/>
  <c r="K171"/>
  <c r="N171"/>
  <c r="H170"/>
  <c r="H171"/>
  <c r="H169"/>
  <c r="I165"/>
  <c r="K165"/>
  <c r="N165"/>
  <c r="I166"/>
  <c r="K166"/>
  <c r="N166"/>
  <c r="I167"/>
  <c r="K167"/>
  <c r="N167"/>
  <c r="H166"/>
  <c r="H167"/>
  <c r="H165"/>
  <c r="I161"/>
  <c r="K161"/>
  <c r="N161"/>
  <c r="I162"/>
  <c r="K162"/>
  <c r="N162"/>
  <c r="I163"/>
  <c r="K163"/>
  <c r="N163"/>
  <c r="H162"/>
  <c r="H163"/>
  <c r="H161"/>
  <c r="I157"/>
  <c r="K157"/>
  <c r="N157"/>
  <c r="I158"/>
  <c r="K158"/>
  <c r="I159"/>
  <c r="K159"/>
  <c r="N159"/>
  <c r="H158"/>
  <c r="H159"/>
  <c r="H157"/>
  <c r="I153"/>
  <c r="K153"/>
  <c r="N153"/>
  <c r="I154"/>
  <c r="K154"/>
  <c r="N154"/>
  <c r="I155"/>
  <c r="K155"/>
  <c r="N155"/>
  <c r="H154"/>
  <c r="H155"/>
  <c r="H153"/>
  <c r="N149"/>
  <c r="N150"/>
  <c r="N151"/>
  <c r="I149"/>
  <c r="K149"/>
  <c r="I150"/>
  <c r="K150"/>
  <c r="I151"/>
  <c r="K151"/>
  <c r="H150"/>
  <c r="H151"/>
  <c r="H149"/>
  <c r="I148"/>
  <c r="K148"/>
  <c r="H148"/>
  <c r="N145"/>
  <c r="N146"/>
  <c r="N147"/>
  <c r="I145"/>
  <c r="K145"/>
  <c r="I146"/>
  <c r="K146"/>
  <c r="I147"/>
  <c r="K147"/>
  <c r="H146"/>
  <c r="H147"/>
  <c r="H145"/>
  <c r="I141"/>
  <c r="K141"/>
  <c r="N141"/>
  <c r="I142"/>
  <c r="K142"/>
  <c r="N142"/>
  <c r="I143"/>
  <c r="K143"/>
  <c r="N143"/>
  <c r="H142"/>
  <c r="H143"/>
  <c r="H141"/>
  <c r="I137"/>
  <c r="K137"/>
  <c r="N137"/>
  <c r="I138"/>
  <c r="K138"/>
  <c r="N138"/>
  <c r="I139"/>
  <c r="K139"/>
  <c r="N139"/>
  <c r="H138"/>
  <c r="H139"/>
  <c r="H137"/>
  <c r="N80"/>
  <c r="N81"/>
  <c r="N82"/>
  <c r="I80"/>
  <c r="K80"/>
  <c r="I81"/>
  <c r="K81"/>
  <c r="I82"/>
  <c r="K82"/>
  <c r="H81"/>
  <c r="H82"/>
  <c r="H80"/>
  <c r="N76"/>
  <c r="N77"/>
  <c r="N78"/>
  <c r="I76"/>
  <c r="K76"/>
  <c r="I77"/>
  <c r="K77"/>
  <c r="I78"/>
  <c r="K78"/>
  <c r="H77"/>
  <c r="H78"/>
  <c r="H76"/>
  <c r="I72"/>
  <c r="K72"/>
  <c r="N72"/>
  <c r="I73"/>
  <c r="K73"/>
  <c r="N73"/>
  <c r="I74"/>
  <c r="K74"/>
  <c r="N74"/>
  <c r="H73"/>
  <c r="H74"/>
  <c r="H72"/>
  <c r="N68"/>
  <c r="N69"/>
  <c r="N70"/>
  <c r="I68"/>
  <c r="K68"/>
  <c r="I69"/>
  <c r="K69"/>
  <c r="I70"/>
  <c r="K70"/>
  <c r="H69"/>
  <c r="H70"/>
  <c r="H68"/>
  <c r="I64"/>
  <c r="K64"/>
  <c r="N64"/>
  <c r="I65"/>
  <c r="K65"/>
  <c r="N65"/>
  <c r="I66"/>
  <c r="K66"/>
  <c r="N66"/>
  <c r="H65"/>
  <c r="H66"/>
  <c r="H64"/>
  <c r="I60"/>
  <c r="K60"/>
  <c r="N60"/>
  <c r="I61"/>
  <c r="K61"/>
  <c r="N61"/>
  <c r="I62"/>
  <c r="K62"/>
  <c r="N62"/>
  <c r="H62"/>
  <c r="H61"/>
  <c r="H60"/>
  <c r="N58"/>
  <c r="N57"/>
  <c r="N56"/>
  <c r="K58"/>
  <c r="K57"/>
  <c r="K56"/>
  <c r="I58"/>
  <c r="I57"/>
  <c r="I56"/>
  <c r="H58"/>
  <c r="H57"/>
  <c r="H56"/>
  <c r="N54"/>
  <c r="N53"/>
  <c r="K54"/>
  <c r="K53"/>
  <c r="K52"/>
  <c r="I54"/>
  <c r="I53"/>
  <c r="I52"/>
  <c r="H54"/>
  <c r="H53"/>
  <c r="H52"/>
  <c r="N52"/>
  <c r="N49"/>
  <c r="N48"/>
  <c r="N47"/>
  <c r="N46"/>
  <c r="N45"/>
  <c r="N44"/>
  <c r="N43"/>
  <c r="N42"/>
  <c r="N41"/>
  <c r="N40"/>
  <c r="N39"/>
  <c r="N37"/>
  <c r="N36"/>
  <c r="N35"/>
  <c r="N33"/>
  <c r="N32"/>
  <c r="N31"/>
  <c r="N29"/>
  <c r="N28"/>
  <c r="N27"/>
  <c r="N25"/>
  <c r="N24"/>
  <c r="N23"/>
  <c r="N21"/>
  <c r="N20"/>
  <c r="N19"/>
  <c r="N17"/>
  <c r="N16"/>
  <c r="N15"/>
  <c r="N12"/>
  <c r="N11"/>
  <c r="N10"/>
  <c r="N8"/>
  <c r="N7"/>
  <c r="N6"/>
  <c r="N4"/>
  <c r="N3"/>
  <c r="I49"/>
  <c r="I48"/>
  <c r="I47"/>
  <c r="I46"/>
  <c r="I45"/>
  <c r="I44"/>
  <c r="I43"/>
  <c r="I42"/>
  <c r="I41"/>
  <c r="I40"/>
  <c r="I39"/>
  <c r="H49"/>
  <c r="H48"/>
  <c r="H47"/>
  <c r="H46"/>
  <c r="H45"/>
  <c r="H44"/>
  <c r="H43"/>
  <c r="H42"/>
  <c r="H41"/>
  <c r="H40"/>
  <c r="H39"/>
  <c r="M96" i="12"/>
  <c r="L97"/>
  <c r="M97"/>
  <c r="B3" i="5"/>
  <c r="B5" i="8"/>
  <c r="B3" i="10"/>
  <c r="P30" s="1"/>
  <c r="K49" i="9"/>
  <c r="K48"/>
  <c r="K47"/>
  <c r="K46"/>
  <c r="K45"/>
  <c r="K44"/>
  <c r="K43"/>
  <c r="K42"/>
  <c r="K41"/>
  <c r="K40"/>
  <c r="K39"/>
  <c r="K37"/>
  <c r="K36"/>
  <c r="K35"/>
  <c r="I37"/>
  <c r="I36"/>
  <c r="I35"/>
  <c r="H37"/>
  <c r="H36"/>
  <c r="H35"/>
  <c r="K33"/>
  <c r="K32"/>
  <c r="K31"/>
  <c r="I33"/>
  <c r="I32"/>
  <c r="I31"/>
  <c r="H33"/>
  <c r="H32"/>
  <c r="H31"/>
  <c r="K29"/>
  <c r="K28"/>
  <c r="K27"/>
  <c r="I29"/>
  <c r="I28"/>
  <c r="I27"/>
  <c r="H29"/>
  <c r="H28"/>
  <c r="H27"/>
  <c r="K25"/>
  <c r="K24"/>
  <c r="K23"/>
  <c r="I25"/>
  <c r="I24"/>
  <c r="I23"/>
  <c r="H25"/>
  <c r="H24"/>
  <c r="H23"/>
  <c r="K21"/>
  <c r="K20"/>
  <c r="K19"/>
  <c r="I21"/>
  <c r="I20"/>
  <c r="I19"/>
  <c r="H21"/>
  <c r="H20"/>
  <c r="H19"/>
  <c r="K17"/>
  <c r="K16"/>
  <c r="K15"/>
  <c r="I17"/>
  <c r="I16"/>
  <c r="I15"/>
  <c r="H17"/>
  <c r="H16"/>
  <c r="H15"/>
  <c r="K12"/>
  <c r="K11"/>
  <c r="K10"/>
  <c r="I12"/>
  <c r="I11"/>
  <c r="I10"/>
  <c r="H12"/>
  <c r="H11"/>
  <c r="H10"/>
  <c r="K8"/>
  <c r="K7"/>
  <c r="K6"/>
  <c r="I8"/>
  <c r="I7"/>
  <c r="I6"/>
  <c r="H8"/>
  <c r="H7"/>
  <c r="H6"/>
  <c r="K4"/>
  <c r="K3"/>
  <c r="K2"/>
  <c r="I4"/>
  <c r="I3"/>
  <c r="I2"/>
  <c r="H4"/>
  <c r="H3"/>
  <c r="H2"/>
  <c r="I1063"/>
  <c r="B3" i="2"/>
  <c r="H33" i="7"/>
  <c r="I33" s="1"/>
  <c r="G33"/>
  <c r="G32"/>
  <c r="H31" i="8"/>
  <c r="H29"/>
  <c r="H28"/>
  <c r="H27"/>
  <c r="E28"/>
  <c r="E29"/>
  <c r="E27"/>
  <c r="H25"/>
  <c r="H26"/>
  <c r="H24"/>
  <c r="E25"/>
  <c r="E26"/>
  <c r="E24"/>
  <c r="G24" s="1"/>
  <c r="W783" i="1"/>
  <c r="W729"/>
  <c r="E17" i="8"/>
  <c r="E16"/>
  <c r="E15"/>
  <c r="G15" s="1"/>
  <c r="E12"/>
  <c r="E13"/>
  <c r="E11"/>
  <c r="H8"/>
  <c r="H9"/>
  <c r="H10"/>
  <c r="E10"/>
  <c r="E9"/>
  <c r="E8"/>
  <c r="G8" s="1"/>
  <c r="G7" i="13"/>
  <c r="H7" s="1"/>
  <c r="I875" i="9"/>
  <c r="G6" i="13"/>
  <c r="H6" s="1"/>
  <c r="I874" i="9"/>
  <c r="I876"/>
  <c r="I1057"/>
  <c r="F57" i="2"/>
  <c r="I1126" i="9"/>
  <c r="F55" i="2"/>
  <c r="I1123" i="9"/>
  <c r="N57" i="2"/>
  <c r="K1128" i="9"/>
  <c r="K57" i="2"/>
  <c r="N55"/>
  <c r="K55"/>
  <c r="H1125" i="9"/>
  <c r="N53" i="2"/>
  <c r="K1122" i="9"/>
  <c r="K53" i="2"/>
  <c r="H1122" i="9"/>
  <c r="Q557" i="1"/>
  <c r="O557"/>
  <c r="I728" i="9" s="1"/>
  <c r="N557" i="1"/>
  <c r="H728" i="9" s="1"/>
  <c r="I557" i="1"/>
  <c r="I1117" i="9"/>
  <c r="Q108" i="1"/>
  <c r="K131" i="9" s="1"/>
  <c r="O108" i="1"/>
  <c r="N108"/>
  <c r="H131" i="9" s="1"/>
  <c r="Q105" i="1"/>
  <c r="O105"/>
  <c r="I127" i="9" s="1"/>
  <c r="N105" i="1"/>
  <c r="Q102"/>
  <c r="K123" i="9" s="1"/>
  <c r="O102" i="1"/>
  <c r="I123" i="9" s="1"/>
  <c r="N102" i="1"/>
  <c r="H123" i="9" s="1"/>
  <c r="Q99" i="1"/>
  <c r="K119" i="9" s="1"/>
  <c r="O99" i="1"/>
  <c r="I119" i="9" s="1"/>
  <c r="N99" i="1"/>
  <c r="Q96"/>
  <c r="K115" i="9" s="1"/>
  <c r="O96" i="1"/>
  <c r="I115" i="9" s="1"/>
  <c r="N96" i="1"/>
  <c r="H115" i="9" s="1"/>
  <c r="Q93" i="1"/>
  <c r="O93"/>
  <c r="I111" i="9" s="1"/>
  <c r="N93" i="1"/>
  <c r="Q90"/>
  <c r="K107" i="9" s="1"/>
  <c r="O90" i="1"/>
  <c r="I107" i="9" s="1"/>
  <c r="N90" i="1"/>
  <c r="H107" i="9" s="1"/>
  <c r="Q87" i="1"/>
  <c r="O87"/>
  <c r="I103" i="9" s="1"/>
  <c r="N87" i="1"/>
  <c r="Q84"/>
  <c r="K99" i="9" s="1"/>
  <c r="O84" i="1"/>
  <c r="N84"/>
  <c r="H99" i="9" s="1"/>
  <c r="Q227" i="1"/>
  <c r="K288" i="9" s="1"/>
  <c r="O227" i="1"/>
  <c r="I288" i="9" s="1"/>
  <c r="N227" i="1"/>
  <c r="Q431"/>
  <c r="O431"/>
  <c r="N431"/>
  <c r="Q473"/>
  <c r="O473"/>
  <c r="N473"/>
  <c r="Q470"/>
  <c r="O470"/>
  <c r="I612" i="9" s="1"/>
  <c r="N470" i="1"/>
  <c r="H612" i="9" s="1"/>
  <c r="Q389" i="1"/>
  <c r="O389"/>
  <c r="I504" i="9" s="1"/>
  <c r="N389" i="1"/>
  <c r="I389"/>
  <c r="K389" s="1"/>
  <c r="L501" i="9" s="1"/>
  <c r="Q383" i="1"/>
  <c r="O383"/>
  <c r="N383"/>
  <c r="I383"/>
  <c r="L383" s="1"/>
  <c r="M493" i="9" s="1"/>
  <c r="Q386" i="1"/>
  <c r="K500" i="9" s="1"/>
  <c r="O386" i="1"/>
  <c r="I500" i="9" s="1"/>
  <c r="N386" i="1"/>
  <c r="I386"/>
  <c r="K386" s="1"/>
  <c r="I387" s="1"/>
  <c r="Q380"/>
  <c r="O380"/>
  <c r="N380"/>
  <c r="H492" i="9" s="1"/>
  <c r="I380" i="1"/>
  <c r="Q377"/>
  <c r="O377"/>
  <c r="I488" i="9" s="1"/>
  <c r="N377" i="1"/>
  <c r="I377"/>
  <c r="Q374"/>
  <c r="O374"/>
  <c r="I484" i="9" s="1"/>
  <c r="N374" i="1"/>
  <c r="I374"/>
  <c r="Q371"/>
  <c r="O371"/>
  <c r="I480" i="9" s="1"/>
  <c r="N371" i="1"/>
  <c r="H480" i="9" s="1"/>
  <c r="I371" i="1"/>
  <c r="Q368"/>
  <c r="O368"/>
  <c r="I476" i="9" s="1"/>
  <c r="N368" i="1"/>
  <c r="H476" i="9" s="1"/>
  <c r="I368" i="1"/>
  <c r="Q365"/>
  <c r="O365"/>
  <c r="I472" i="9" s="1"/>
  <c r="N365" i="1"/>
  <c r="I365"/>
  <c r="Q362"/>
  <c r="O362"/>
  <c r="I468" i="9" s="1"/>
  <c r="N362" i="1"/>
  <c r="H468" i="9" s="1"/>
  <c r="I362" i="1"/>
  <c r="Q359"/>
  <c r="K464" i="9" s="1"/>
  <c r="O359" i="1"/>
  <c r="N359"/>
  <c r="H464" i="9" s="1"/>
  <c r="I359" i="1"/>
  <c r="Q356"/>
  <c r="O356"/>
  <c r="I460" i="9" s="1"/>
  <c r="N356" i="1"/>
  <c r="I356"/>
  <c r="Q353"/>
  <c r="K456" i="9" s="1"/>
  <c r="O353" i="1"/>
  <c r="I456" i="9" s="1"/>
  <c r="N353" i="1"/>
  <c r="I353"/>
  <c r="Q350"/>
  <c r="O350"/>
  <c r="N350"/>
  <c r="H452" i="9" s="1"/>
  <c r="I350" i="1"/>
  <c r="Q347"/>
  <c r="K448" i="9" s="1"/>
  <c r="O347" i="1"/>
  <c r="N347"/>
  <c r="H448" i="9" s="1"/>
  <c r="I347" i="1"/>
  <c r="Q344"/>
  <c r="K444" i="9" s="1"/>
  <c r="O344" i="1"/>
  <c r="I444" i="9" s="1"/>
  <c r="N344" i="1"/>
  <c r="I344"/>
  <c r="Q341"/>
  <c r="K440" i="9" s="1"/>
  <c r="O341" i="1"/>
  <c r="I440" i="9" s="1"/>
  <c r="N341" i="1"/>
  <c r="H440" i="9" s="1"/>
  <c r="I341" i="1"/>
  <c r="K341" s="1"/>
  <c r="I342" s="1"/>
  <c r="Q338"/>
  <c r="O338"/>
  <c r="I436" i="9" s="1"/>
  <c r="N338" i="1"/>
  <c r="H436" i="9" s="1"/>
  <c r="I338" i="1"/>
  <c r="Q335"/>
  <c r="O335"/>
  <c r="N335"/>
  <c r="H432" i="9" s="1"/>
  <c r="I335" i="1"/>
  <c r="L335" s="1"/>
  <c r="M429" i="9" s="1"/>
  <c r="Q332" i="1"/>
  <c r="K428" i="9" s="1"/>
  <c r="O332" i="1"/>
  <c r="I428" i="9" s="1"/>
  <c r="N332" i="1"/>
  <c r="I332"/>
  <c r="Q329"/>
  <c r="K424" i="9" s="1"/>
  <c r="O329" i="1"/>
  <c r="I424" i="9" s="1"/>
  <c r="N329" i="1"/>
  <c r="H424" i="9" s="1"/>
  <c r="I329" i="1"/>
  <c r="K329" s="1"/>
  <c r="L421" i="9" s="1"/>
  <c r="Q326" i="1"/>
  <c r="O326"/>
  <c r="N326"/>
  <c r="H420" i="9" s="1"/>
  <c r="I326" i="1"/>
  <c r="Q323"/>
  <c r="K416" i="9" s="1"/>
  <c r="O323" i="1"/>
  <c r="I416" i="9" s="1"/>
  <c r="N323" i="1"/>
  <c r="H416" i="9" s="1"/>
  <c r="I323" i="1"/>
  <c r="Q320"/>
  <c r="K412" i="9" s="1"/>
  <c r="O320" i="1"/>
  <c r="N320"/>
  <c r="H412" i="9" s="1"/>
  <c r="I320" i="1"/>
  <c r="Q317"/>
  <c r="O317"/>
  <c r="I408" i="9" s="1"/>
  <c r="N317" i="1"/>
  <c r="H408" i="9" s="1"/>
  <c r="I317" i="1"/>
  <c r="Q314"/>
  <c r="O314"/>
  <c r="I404" i="9" s="1"/>
  <c r="N314" i="1"/>
  <c r="H404" i="9" s="1"/>
  <c r="I314" i="1"/>
  <c r="K314" s="1"/>
  <c r="Q311"/>
  <c r="O311"/>
  <c r="N311"/>
  <c r="H400" i="9" s="1"/>
  <c r="I311" i="1"/>
  <c r="Q308"/>
  <c r="K396" i="9" s="1"/>
  <c r="O308" i="1"/>
  <c r="I396" i="9" s="1"/>
  <c r="N308" i="1"/>
  <c r="I308"/>
  <c r="Q305"/>
  <c r="K392" i="9" s="1"/>
  <c r="O305" i="1"/>
  <c r="N305"/>
  <c r="H392" i="9" s="1"/>
  <c r="I305" i="1"/>
  <c r="Q302"/>
  <c r="O302"/>
  <c r="N302"/>
  <c r="H388" i="9" s="1"/>
  <c r="I302" i="1"/>
  <c r="Q299"/>
  <c r="K384" i="9" s="1"/>
  <c r="O299" i="1"/>
  <c r="I384" i="9" s="1"/>
  <c r="N299" i="1"/>
  <c r="H384" i="9" s="1"/>
  <c r="I299" i="1"/>
  <c r="Q296"/>
  <c r="K380" i="9" s="1"/>
  <c r="O296" i="1"/>
  <c r="N296"/>
  <c r="H380" i="9" s="1"/>
  <c r="I296" i="1"/>
  <c r="Q293"/>
  <c r="O293"/>
  <c r="I376" i="9" s="1"/>
  <c r="N293" i="1"/>
  <c r="I293"/>
  <c r="Q290"/>
  <c r="O290"/>
  <c r="I372" i="9" s="1"/>
  <c r="N290" i="1"/>
  <c r="H372" i="9" s="1"/>
  <c r="I290" i="1"/>
  <c r="K290" s="1"/>
  <c r="I291" s="1"/>
  <c r="K291" s="1"/>
  <c r="I292" s="1"/>
  <c r="L292" s="1"/>
  <c r="M371" i="9" s="1"/>
  <c r="Q287" i="1"/>
  <c r="O287"/>
  <c r="I368" i="9" s="1"/>
  <c r="N287" i="1"/>
  <c r="I287"/>
  <c r="J365" i="9" s="1"/>
  <c r="I473" i="1"/>
  <c r="K473" s="1"/>
  <c r="I474" s="1"/>
  <c r="K474" s="1"/>
  <c r="I470"/>
  <c r="J609" i="9" s="1"/>
  <c r="G9" i="5"/>
  <c r="I9" s="1"/>
  <c r="G8"/>
  <c r="I8" s="1"/>
  <c r="I431" i="1"/>
  <c r="L350"/>
  <c r="M449" i="9" s="1"/>
  <c r="H484"/>
  <c r="J433"/>
  <c r="J501"/>
  <c r="L473" i="1"/>
  <c r="I227"/>
  <c r="K227" s="1"/>
  <c r="J796"/>
  <c r="K796" s="1"/>
  <c r="I108"/>
  <c r="J128" i="9" s="1"/>
  <c r="I105" i="1"/>
  <c r="I102"/>
  <c r="K102" s="1"/>
  <c r="I99"/>
  <c r="I96"/>
  <c r="I93"/>
  <c r="I90"/>
  <c r="K90" s="1"/>
  <c r="I87"/>
  <c r="K87" s="1"/>
  <c r="L100" i="9" s="1"/>
  <c r="I84" i="1"/>
  <c r="J96" i="9" s="1"/>
  <c r="Y731" i="1"/>
  <c r="Y730"/>
  <c r="Y729"/>
  <c r="X731"/>
  <c r="X730"/>
  <c r="X729"/>
  <c r="W731"/>
  <c r="W730"/>
  <c r="X785"/>
  <c r="J112" i="9"/>
  <c r="J108"/>
  <c r="K108" i="1"/>
  <c r="L128" i="9" s="1"/>
  <c r="J104"/>
  <c r="J285"/>
  <c r="L227" i="1"/>
  <c r="M285" i="9" s="1"/>
  <c r="E16" i="2"/>
  <c r="H1064" i="9"/>
  <c r="E15" i="2"/>
  <c r="K51"/>
  <c r="L51"/>
  <c r="I1119" i="9"/>
  <c r="N49" i="2"/>
  <c r="K49"/>
  <c r="H1116" i="9"/>
  <c r="L49" i="2"/>
  <c r="I1116" i="9"/>
  <c r="N47" i="2"/>
  <c r="K47"/>
  <c r="H1113" i="9"/>
  <c r="L47" i="2"/>
  <c r="I1113" i="9"/>
  <c r="K45" i="2"/>
  <c r="N43"/>
  <c r="K1107" i="9"/>
  <c r="L43" i="2"/>
  <c r="I1107" i="9"/>
  <c r="K43" i="2"/>
  <c r="H1107" i="9"/>
  <c r="G43" i="2"/>
  <c r="J43"/>
  <c r="M1105" i="9"/>
  <c r="N41" i="2"/>
  <c r="K1104" i="9"/>
  <c r="L41" i="2"/>
  <c r="I1104" i="9"/>
  <c r="K41" i="2"/>
  <c r="H1104" i="9"/>
  <c r="G41" i="2"/>
  <c r="I41"/>
  <c r="N39"/>
  <c r="K1101" i="9" s="1"/>
  <c r="L39" i="2"/>
  <c r="I1101" i="9"/>
  <c r="K39" i="2"/>
  <c r="H1101" i="9"/>
  <c r="G39" i="2"/>
  <c r="I39"/>
  <c r="N37"/>
  <c r="L37"/>
  <c r="I1098" i="9"/>
  <c r="K37" i="2"/>
  <c r="H1098" i="9"/>
  <c r="G37" i="2"/>
  <c r="I37"/>
  <c r="N35"/>
  <c r="K1095" i="9"/>
  <c r="K35" i="2"/>
  <c r="H1095" i="9"/>
  <c r="L35" i="2"/>
  <c r="I1095" i="9"/>
  <c r="N33" i="2"/>
  <c r="K1092" i="9"/>
  <c r="L33" i="2"/>
  <c r="I1092" i="9" s="1"/>
  <c r="K33" i="2"/>
  <c r="H1092" i="9"/>
  <c r="G33" i="2"/>
  <c r="I33"/>
  <c r="G34"/>
  <c r="N31"/>
  <c r="K1089" i="9"/>
  <c r="L31" i="2"/>
  <c r="I1089" i="9"/>
  <c r="K31" i="2"/>
  <c r="G31"/>
  <c r="J31"/>
  <c r="M1087" i="9"/>
  <c r="N29" i="2"/>
  <c r="K1086" i="9"/>
  <c r="K29" i="2"/>
  <c r="H1086" i="9"/>
  <c r="K27" i="2"/>
  <c r="H1083" i="9"/>
  <c r="L27" i="2"/>
  <c r="I1083" i="9" s="1"/>
  <c r="N25" i="2"/>
  <c r="K1080" i="9" s="1"/>
  <c r="L25" i="2"/>
  <c r="K25"/>
  <c r="H1080" i="9"/>
  <c r="G25" i="2"/>
  <c r="J1078" i="9"/>
  <c r="N23" i="2"/>
  <c r="K1077" i="9"/>
  <c r="K23" i="2"/>
  <c r="H1077" i="9"/>
  <c r="N21" i="2"/>
  <c r="K21"/>
  <c r="H1074" i="9"/>
  <c r="L21" i="2"/>
  <c r="N19"/>
  <c r="K1071" i="9"/>
  <c r="L19" i="2"/>
  <c r="K19"/>
  <c r="H1071" i="9"/>
  <c r="N17" i="2"/>
  <c r="K1068" i="9"/>
  <c r="L17" i="2"/>
  <c r="I1068" i="9"/>
  <c r="K17" i="2"/>
  <c r="H1068" i="9"/>
  <c r="G17" i="2"/>
  <c r="I17"/>
  <c r="L1066" i="9"/>
  <c r="L13" i="2"/>
  <c r="I1062" i="9"/>
  <c r="K13" i="2"/>
  <c r="H1062" i="9"/>
  <c r="G13" i="2"/>
  <c r="J1060" i="9"/>
  <c r="L11" i="2"/>
  <c r="I1059" i="9" s="1"/>
  <c r="K11" i="2"/>
  <c r="G11"/>
  <c r="J1057" i="9"/>
  <c r="N9" i="2"/>
  <c r="K1056" i="9" s="1"/>
  <c r="L9" i="2"/>
  <c r="I1056" i="9"/>
  <c r="K9" i="2"/>
  <c r="H1056" i="9"/>
  <c r="N7" i="2"/>
  <c r="K1053" i="9"/>
  <c r="L7" i="2"/>
  <c r="K7"/>
  <c r="H1053" i="9"/>
  <c r="G7" i="2"/>
  <c r="I7"/>
  <c r="G15"/>
  <c r="J1063" i="9"/>
  <c r="E69" i="2"/>
  <c r="E31" i="8"/>
  <c r="H1063" i="9"/>
  <c r="G27" i="2"/>
  <c r="J1081" i="9"/>
  <c r="G35" i="2"/>
  <c r="J1093" i="9"/>
  <c r="G47" i="2"/>
  <c r="G49"/>
  <c r="I49"/>
  <c r="G21"/>
  <c r="J21"/>
  <c r="M1072" i="9"/>
  <c r="G51" i="2"/>
  <c r="J1117" i="9"/>
  <c r="I21" i="2"/>
  <c r="L1072" i="9"/>
  <c r="N765" i="1"/>
  <c r="H1005" i="9" s="1"/>
  <c r="O765" i="1"/>
  <c r="Q765"/>
  <c r="I765"/>
  <c r="J1002" i="9" s="1"/>
  <c r="N768" i="1"/>
  <c r="H1009" i="9" s="1"/>
  <c r="O768" i="1"/>
  <c r="Q768"/>
  <c r="N771"/>
  <c r="O771"/>
  <c r="I1013" i="9" s="1"/>
  <c r="Q771" i="1"/>
  <c r="N774"/>
  <c r="H1017" i="9" s="1"/>
  <c r="O774" i="1"/>
  <c r="I1017" i="9" s="1"/>
  <c r="Q774" i="1"/>
  <c r="K1017" i="9" s="1"/>
  <c r="N777" i="1"/>
  <c r="O777"/>
  <c r="I1021" i="9" s="1"/>
  <c r="Q777" i="1"/>
  <c r="K1021" i="9" s="1"/>
  <c r="I768" i="1"/>
  <c r="J1006" i="9" s="1"/>
  <c r="I771" i="1"/>
  <c r="J1010" i="9" s="1"/>
  <c r="I774" i="1"/>
  <c r="J1014" i="9" s="1"/>
  <c r="I777" i="1"/>
  <c r="L777" s="1"/>
  <c r="M1018" i="9" s="1"/>
  <c r="N717" i="1"/>
  <c r="H941" i="9" s="1"/>
  <c r="O717" i="1"/>
  <c r="Q717"/>
  <c r="K941" i="9" s="1"/>
  <c r="N720" i="1"/>
  <c r="O720"/>
  <c r="I945" i="9" s="1"/>
  <c r="Q720" i="1"/>
  <c r="K945" i="9" s="1"/>
  <c r="N723" i="1"/>
  <c r="H949" i="9" s="1"/>
  <c r="O723" i="1"/>
  <c r="Q723"/>
  <c r="K949" i="9" s="1"/>
  <c r="I717" i="1"/>
  <c r="I720"/>
  <c r="I723"/>
  <c r="Q801"/>
  <c r="O801"/>
  <c r="I1050" i="9" s="1"/>
  <c r="N801" i="1"/>
  <c r="I801"/>
  <c r="Q797"/>
  <c r="K1046" i="9" s="1"/>
  <c r="O797" i="1"/>
  <c r="N797"/>
  <c r="H1046" i="9" s="1"/>
  <c r="I797" i="1"/>
  <c r="Q792"/>
  <c r="K1041" i="9" s="1"/>
  <c r="O792" i="1"/>
  <c r="N792"/>
  <c r="H1041" i="9" s="1"/>
  <c r="I792" i="1"/>
  <c r="Q789"/>
  <c r="K1037" i="9" s="1"/>
  <c r="O789" i="1"/>
  <c r="N789"/>
  <c r="H1037" i="9" s="1"/>
  <c r="I789" i="1"/>
  <c r="L789" s="1"/>
  <c r="M1034" i="9" s="1"/>
  <c r="Q786" i="1"/>
  <c r="O786"/>
  <c r="I1033" i="9" s="1"/>
  <c r="N786" i="1"/>
  <c r="H1033" i="9" s="1"/>
  <c r="I786" i="1"/>
  <c r="L786" s="1"/>
  <c r="M1030" i="9" s="1"/>
  <c r="Y785" i="1"/>
  <c r="W785"/>
  <c r="Y784"/>
  <c r="X784"/>
  <c r="W784"/>
  <c r="Y783"/>
  <c r="X783"/>
  <c r="Q783"/>
  <c r="K1029" i="9" s="1"/>
  <c r="O783" i="1"/>
  <c r="I1029" i="9" s="1"/>
  <c r="N783" i="1"/>
  <c r="I783"/>
  <c r="J1026" i="9" s="1"/>
  <c r="Q780" i="1"/>
  <c r="O780"/>
  <c r="I1025" i="9" s="1"/>
  <c r="N780" i="1"/>
  <c r="I780"/>
  <c r="Q762"/>
  <c r="O762"/>
  <c r="I1001" i="9" s="1"/>
  <c r="N762" i="1"/>
  <c r="I762"/>
  <c r="J998" i="9" s="1"/>
  <c r="Q759" i="1"/>
  <c r="O759"/>
  <c r="I997" i="9" s="1"/>
  <c r="N759" i="1"/>
  <c r="I759"/>
  <c r="Q756"/>
  <c r="K993" i="9" s="1"/>
  <c r="O756" i="1"/>
  <c r="I993" i="9" s="1"/>
  <c r="N756" i="1"/>
  <c r="I756"/>
  <c r="J990" i="9" s="1"/>
  <c r="Q753" i="1"/>
  <c r="N753"/>
  <c r="H989" i="9" s="1"/>
  <c r="I753" i="1"/>
  <c r="Q750"/>
  <c r="K985" i="9" s="1"/>
  <c r="O750" i="1"/>
  <c r="I985" i="9" s="1"/>
  <c r="N750" i="1"/>
  <c r="H985" i="9" s="1"/>
  <c r="I750" i="1"/>
  <c r="J982" i="9" s="1"/>
  <c r="Q747" i="1"/>
  <c r="O747"/>
  <c r="N747"/>
  <c r="H981" i="9" s="1"/>
  <c r="I747" i="1"/>
  <c r="J978" i="9" s="1"/>
  <c r="Q744" i="1"/>
  <c r="K977" i="9" s="1"/>
  <c r="O744" i="1"/>
  <c r="I977" i="9" s="1"/>
  <c r="N744" i="1"/>
  <c r="H977" i="9" s="1"/>
  <c r="I744" i="1"/>
  <c r="Q741"/>
  <c r="O741"/>
  <c r="N741"/>
  <c r="H973" i="9" s="1"/>
  <c r="I741" i="1"/>
  <c r="Q738"/>
  <c r="K969" i="9" s="1"/>
  <c r="O738" i="1"/>
  <c r="N738"/>
  <c r="H969" i="9" s="1"/>
  <c r="I738" i="1"/>
  <c r="Q735"/>
  <c r="K965" i="9" s="1"/>
  <c r="O735" i="1"/>
  <c r="I965" i="9" s="1"/>
  <c r="N735" i="1"/>
  <c r="H965" i="9" s="1"/>
  <c r="I735" i="1"/>
  <c r="Q732"/>
  <c r="K961" i="9" s="1"/>
  <c r="O732" i="1"/>
  <c r="N732"/>
  <c r="H961" i="9" s="1"/>
  <c r="I732" i="1"/>
  <c r="J958" i="9" s="1"/>
  <c r="Q729" i="1"/>
  <c r="O729"/>
  <c r="N729"/>
  <c r="H957" i="9" s="1"/>
  <c r="I729" i="1"/>
  <c r="L729" s="1"/>
  <c r="M954" i="9" s="1"/>
  <c r="Q726" i="1"/>
  <c r="K953" i="9" s="1"/>
  <c r="O726" i="1"/>
  <c r="N726"/>
  <c r="H953" i="9" s="1"/>
  <c r="I726" i="1"/>
  <c r="J950" i="9" s="1"/>
  <c r="Q714" i="1"/>
  <c r="K937" i="9" s="1"/>
  <c r="O714" i="1"/>
  <c r="N714"/>
  <c r="H937" i="9" s="1"/>
  <c r="I714" i="1"/>
  <c r="Q711"/>
  <c r="K933" i="9" s="1"/>
  <c r="O711" i="1"/>
  <c r="N711"/>
  <c r="H933" i="9" s="1"/>
  <c r="I711" i="1"/>
  <c r="Q708"/>
  <c r="N708"/>
  <c r="H929" i="9" s="1"/>
  <c r="I708" i="1"/>
  <c r="J926" i="9" s="1"/>
  <c r="Q705" i="1"/>
  <c r="K925" i="9" s="1"/>
  <c r="O705" i="1"/>
  <c r="I925" i="9" s="1"/>
  <c r="N705" i="1"/>
  <c r="I705"/>
  <c r="J922" i="9" s="1"/>
  <c r="Q702" i="1"/>
  <c r="O702"/>
  <c r="I921" i="9" s="1"/>
  <c r="N702" i="1"/>
  <c r="H921" i="9" s="1"/>
  <c r="I702" i="1"/>
  <c r="L702" s="1"/>
  <c r="M918" i="9" s="1"/>
  <c r="Q699" i="1"/>
  <c r="O699"/>
  <c r="I917" i="9" s="1"/>
  <c r="N699" i="1"/>
  <c r="H917" i="9" s="1"/>
  <c r="I699" i="1"/>
  <c r="J914" i="9" s="1"/>
  <c r="Q696" i="1"/>
  <c r="O696"/>
  <c r="I913" i="9" s="1"/>
  <c r="N696" i="1"/>
  <c r="H913" i="9" s="1"/>
  <c r="I696" i="1"/>
  <c r="J910" i="9" s="1"/>
  <c r="Q693" i="1"/>
  <c r="O693"/>
  <c r="I909" i="9" s="1"/>
  <c r="N693" i="1"/>
  <c r="I693"/>
  <c r="J906" i="9" s="1"/>
  <c r="Q690" i="1"/>
  <c r="O690"/>
  <c r="I905" i="9" s="1"/>
  <c r="N690" i="1"/>
  <c r="H905" i="9" s="1"/>
  <c r="I690" i="1"/>
  <c r="L690" s="1"/>
  <c r="M902" i="9" s="1"/>
  <c r="Q687" i="1"/>
  <c r="K901" i="9" s="1"/>
  <c r="O687" i="1"/>
  <c r="N687"/>
  <c r="H901" i="9" s="1"/>
  <c r="I687" i="1"/>
  <c r="K687" s="1"/>
  <c r="L898" i="9" s="1"/>
  <c r="Q684" i="1"/>
  <c r="K897" i="9" s="1"/>
  <c r="O684" i="1"/>
  <c r="N684"/>
  <c r="H897" i="9" s="1"/>
  <c r="I684" i="1"/>
  <c r="K684" s="1"/>
  <c r="Q681"/>
  <c r="K893" i="9" s="1"/>
  <c r="O681" i="1"/>
  <c r="N681"/>
  <c r="H893" i="9" s="1"/>
  <c r="I681" i="1"/>
  <c r="Q678"/>
  <c r="O678"/>
  <c r="I889" i="9" s="1"/>
  <c r="N678" i="1"/>
  <c r="H889" i="9" s="1"/>
  <c r="I678" i="1"/>
  <c r="K678" s="1"/>
  <c r="Q675"/>
  <c r="O675"/>
  <c r="N675"/>
  <c r="I675"/>
  <c r="Q672"/>
  <c r="O672"/>
  <c r="N672"/>
  <c r="H881" i="9" s="1"/>
  <c r="I672" i="1"/>
  <c r="L672" s="1"/>
  <c r="M878" i="9" s="1"/>
  <c r="Q669" i="1"/>
  <c r="K877" i="9" s="1"/>
  <c r="N669" i="1"/>
  <c r="O669"/>
  <c r="I877" i="9" s="1"/>
  <c r="Q666" i="1"/>
  <c r="O666"/>
  <c r="I873" i="9" s="1"/>
  <c r="N666" i="1"/>
  <c r="I666"/>
  <c r="Q663"/>
  <c r="K869" i="9" s="1"/>
  <c r="N663" i="1"/>
  <c r="H869" i="9" s="1"/>
  <c r="I663" i="1"/>
  <c r="Q660"/>
  <c r="K865" i="9" s="1"/>
  <c r="O660" i="1"/>
  <c r="N660"/>
  <c r="H865" i="9" s="1"/>
  <c r="I660" i="1"/>
  <c r="Q657"/>
  <c r="K861" i="9" s="1"/>
  <c r="O657" i="1"/>
  <c r="I861" i="9" s="1"/>
  <c r="N657" i="1"/>
  <c r="H861" i="9" s="1"/>
  <c r="I657" i="1"/>
  <c r="J858" i="9" s="1"/>
  <c r="Q654" i="1"/>
  <c r="K857" i="9" s="1"/>
  <c r="O654" i="1"/>
  <c r="N654"/>
  <c r="H857" i="9" s="1"/>
  <c r="I654" i="1"/>
  <c r="Q651"/>
  <c r="O651"/>
  <c r="N651"/>
  <c r="H853" i="9" s="1"/>
  <c r="I651" i="1"/>
  <c r="Q648"/>
  <c r="K849" i="9" s="1"/>
  <c r="O648" i="1"/>
  <c r="N648"/>
  <c r="H849" i="9" s="1"/>
  <c r="I648" i="1"/>
  <c r="Q645"/>
  <c r="O645"/>
  <c r="N645"/>
  <c r="H845" i="9" s="1"/>
  <c r="I645" i="1"/>
  <c r="J842" i="9" s="1"/>
  <c r="Q641" i="1"/>
  <c r="O641"/>
  <c r="I840" i="9" s="1"/>
  <c r="N641" i="1"/>
  <c r="I641"/>
  <c r="J837" i="9" s="1"/>
  <c r="Q638" i="1"/>
  <c r="K836" i="9" s="1"/>
  <c r="O638" i="1"/>
  <c r="I836" i="9" s="1"/>
  <c r="N638" i="1"/>
  <c r="H836" i="9" s="1"/>
  <c r="I638" i="1"/>
  <c r="J833" i="9" s="1"/>
  <c r="Q635" i="1"/>
  <c r="K832" i="9" s="1"/>
  <c r="O635" i="1"/>
  <c r="I832" i="9" s="1"/>
  <c r="N635" i="1"/>
  <c r="I635"/>
  <c r="J829" i="9" s="1"/>
  <c r="Q632" i="1"/>
  <c r="K828" i="9" s="1"/>
  <c r="O632" i="1"/>
  <c r="I828" i="9" s="1"/>
  <c r="N632" i="1"/>
  <c r="I632"/>
  <c r="J825" i="9" s="1"/>
  <c r="Q629" i="1"/>
  <c r="O629"/>
  <c r="N629"/>
  <c r="H824" i="9" s="1"/>
  <c r="I629" i="1"/>
  <c r="L629" s="1"/>
  <c r="M821" i="9" s="1"/>
  <c r="Q626" i="1"/>
  <c r="K820" i="9" s="1"/>
  <c r="O626" i="1"/>
  <c r="I820" i="9" s="1"/>
  <c r="N626" i="1"/>
  <c r="I626"/>
  <c r="J817" i="9" s="1"/>
  <c r="Q623" i="1"/>
  <c r="K816" i="9" s="1"/>
  <c r="O623" i="1"/>
  <c r="I816" i="9" s="1"/>
  <c r="N623" i="1"/>
  <c r="I623"/>
  <c r="Q620"/>
  <c r="K812" i="9" s="1"/>
  <c r="O620" i="1"/>
  <c r="I812" i="9" s="1"/>
  <c r="N620" i="1"/>
  <c r="I620"/>
  <c r="J809" i="9" s="1"/>
  <c r="Q617" i="1"/>
  <c r="O617"/>
  <c r="I808" i="9" s="1"/>
  <c r="N617" i="1"/>
  <c r="H808" i="9" s="1"/>
  <c r="I617" i="1"/>
  <c r="Q614"/>
  <c r="K804" i="9" s="1"/>
  <c r="O614" i="1"/>
  <c r="I804" i="9" s="1"/>
  <c r="N614" i="1"/>
  <c r="H804" i="9" s="1"/>
  <c r="I614" i="1"/>
  <c r="J801" i="9" s="1"/>
  <c r="Q611" i="1"/>
  <c r="O611"/>
  <c r="I800" i="9" s="1"/>
  <c r="N611" i="1"/>
  <c r="I611"/>
  <c r="K611" s="1"/>
  <c r="L797" i="9" s="1"/>
  <c r="Q608" i="1"/>
  <c r="O608"/>
  <c r="I796" i="9" s="1"/>
  <c r="N608" i="1"/>
  <c r="H796" i="9" s="1"/>
  <c r="I608" i="1"/>
  <c r="J793" i="9" s="1"/>
  <c r="Q605" i="1"/>
  <c r="K792" i="9" s="1"/>
  <c r="O605" i="1"/>
  <c r="N605"/>
  <c r="H792" i="9" s="1"/>
  <c r="I605" i="1"/>
  <c r="J789" i="9" s="1"/>
  <c r="Q602" i="1"/>
  <c r="K788" i="9" s="1"/>
  <c r="O602" i="1"/>
  <c r="N602"/>
  <c r="H788" i="9" s="1"/>
  <c r="I602" i="1"/>
  <c r="Q599"/>
  <c r="O599"/>
  <c r="N599"/>
  <c r="H784" i="9" s="1"/>
  <c r="I599" i="1"/>
  <c r="J781" i="9" s="1"/>
  <c r="Q596" i="1"/>
  <c r="K780" i="9" s="1"/>
  <c r="O596" i="1"/>
  <c r="N596"/>
  <c r="H780" i="9" s="1"/>
  <c r="I596" i="1"/>
  <c r="J777" i="9" s="1"/>
  <c r="Q593" i="1"/>
  <c r="K776" i="9" s="1"/>
  <c r="O593" i="1"/>
  <c r="I776" i="9" s="1"/>
  <c r="N593" i="1"/>
  <c r="H776" i="9" s="1"/>
  <c r="I593" i="1"/>
  <c r="Q590"/>
  <c r="K772" i="9" s="1"/>
  <c r="O590" i="1"/>
  <c r="I772" i="9" s="1"/>
  <c r="N590" i="1"/>
  <c r="H772" i="9" s="1"/>
  <c r="I590" i="1"/>
  <c r="Q587"/>
  <c r="O587"/>
  <c r="I768" i="9" s="1"/>
  <c r="N587" i="1"/>
  <c r="I587"/>
  <c r="L587" s="1"/>
  <c r="M765" i="9" s="1"/>
  <c r="Q584" i="1"/>
  <c r="O584"/>
  <c r="I764" i="9" s="1"/>
  <c r="N584" i="1"/>
  <c r="I584"/>
  <c r="Q581"/>
  <c r="O581"/>
  <c r="I760" i="9" s="1"/>
  <c r="N581" i="1"/>
  <c r="H760" i="9" s="1"/>
  <c r="I581" i="1"/>
  <c r="L581" s="1"/>
  <c r="M757" i="9" s="1"/>
  <c r="Q578" i="1"/>
  <c r="O578"/>
  <c r="N578"/>
  <c r="H756" i="9" s="1"/>
  <c r="I578" i="1"/>
  <c r="Q575"/>
  <c r="K752" i="9" s="1"/>
  <c r="O575" i="1"/>
  <c r="I752" i="9" s="1"/>
  <c r="N575" i="1"/>
  <c r="H752" i="9" s="1"/>
  <c r="I575" i="1"/>
  <c r="J749" i="9" s="1"/>
  <c r="Q572" i="1"/>
  <c r="O572"/>
  <c r="I748" i="9" s="1"/>
  <c r="N572" i="1"/>
  <c r="H748" i="9" s="1"/>
  <c r="I572" i="1"/>
  <c r="J745" i="9" s="1"/>
  <c r="Q569" i="1"/>
  <c r="K744" i="9" s="1"/>
  <c r="O569" i="1"/>
  <c r="I744" i="9" s="1"/>
  <c r="N569" i="1"/>
  <c r="I569"/>
  <c r="Q566"/>
  <c r="K740" i="9" s="1"/>
  <c r="O566" i="1"/>
  <c r="I740" i="9" s="1"/>
  <c r="N566" i="1"/>
  <c r="H740" i="9" s="1"/>
  <c r="I566" i="1"/>
  <c r="J737" i="9" s="1"/>
  <c r="Q563" i="1"/>
  <c r="O563"/>
  <c r="I736" i="9" s="1"/>
  <c r="N563" i="1"/>
  <c r="I563"/>
  <c r="J733" i="9" s="1"/>
  <c r="Q560" i="1"/>
  <c r="K732" i="9" s="1"/>
  <c r="O560" i="1"/>
  <c r="I732" i="9" s="1"/>
  <c r="N560" i="1"/>
  <c r="I560"/>
  <c r="J729" i="9" s="1"/>
  <c r="Q554" i="1"/>
  <c r="O554"/>
  <c r="I724" i="9" s="1"/>
  <c r="N554" i="1"/>
  <c r="I554"/>
  <c r="Q551"/>
  <c r="O551"/>
  <c r="I720" i="9" s="1"/>
  <c r="N551" i="1"/>
  <c r="I551"/>
  <c r="J717" i="9" s="1"/>
  <c r="Q548" i="1"/>
  <c r="K716" i="9" s="1"/>
  <c r="O548" i="1"/>
  <c r="I716" i="9" s="1"/>
  <c r="N548" i="1"/>
  <c r="I548"/>
  <c r="Q545"/>
  <c r="O545"/>
  <c r="I712" i="9" s="1"/>
  <c r="N545" i="1"/>
  <c r="I545"/>
  <c r="J709" i="9" s="1"/>
  <c r="Q542" i="1"/>
  <c r="K708" i="9" s="1"/>
  <c r="O542" i="1"/>
  <c r="I708" i="9" s="1"/>
  <c r="N542" i="1"/>
  <c r="H708" i="9" s="1"/>
  <c r="I542" i="1"/>
  <c r="J705" i="9" s="1"/>
  <c r="Q539" i="1"/>
  <c r="K704" i="9" s="1"/>
  <c r="O539" i="1"/>
  <c r="I704" i="9" s="1"/>
  <c r="N539" i="1"/>
  <c r="H704" i="9" s="1"/>
  <c r="I539" i="1"/>
  <c r="Q536"/>
  <c r="K700" i="9" s="1"/>
  <c r="O536" i="1"/>
  <c r="I700" i="9" s="1"/>
  <c r="N536" i="1"/>
  <c r="I536"/>
  <c r="Q533"/>
  <c r="O533"/>
  <c r="I696" i="9" s="1"/>
  <c r="N533" i="1"/>
  <c r="I533"/>
  <c r="J693" i="9" s="1"/>
  <c r="Q530" i="1"/>
  <c r="O530"/>
  <c r="I692" i="9" s="1"/>
  <c r="N530" i="1"/>
  <c r="I530"/>
  <c r="Q527"/>
  <c r="K688" i="9" s="1"/>
  <c r="O527" i="1"/>
  <c r="I688" i="9" s="1"/>
  <c r="N527" i="1"/>
  <c r="H688" i="9" s="1"/>
  <c r="I527" i="1"/>
  <c r="K527" s="1"/>
  <c r="Q524"/>
  <c r="K684" i="9" s="1"/>
  <c r="O524" i="1"/>
  <c r="N524"/>
  <c r="H684" i="9" s="1"/>
  <c r="I524" i="1"/>
  <c r="Q521"/>
  <c r="O521"/>
  <c r="I680" i="9" s="1"/>
  <c r="N521" i="1"/>
  <c r="H680" i="9" s="1"/>
  <c r="I521" i="1"/>
  <c r="K521" s="1"/>
  <c r="Q518"/>
  <c r="O518"/>
  <c r="N518"/>
  <c r="H676" i="9" s="1"/>
  <c r="I518" i="1"/>
  <c r="L518" s="1"/>
  <c r="M673" i="9" s="1"/>
  <c r="Q515" i="1"/>
  <c r="O515"/>
  <c r="I672" i="9" s="1"/>
  <c r="N515" i="1"/>
  <c r="H672" i="9" s="1"/>
  <c r="I515" i="1"/>
  <c r="Q512"/>
  <c r="O512"/>
  <c r="I668" i="9" s="1"/>
  <c r="N512" i="1"/>
  <c r="H668" i="9" s="1"/>
  <c r="I512" i="1"/>
  <c r="L512" s="1"/>
  <c r="M665" i="9" s="1"/>
  <c r="Q509" i="1"/>
  <c r="O509"/>
  <c r="N509"/>
  <c r="H664" i="9" s="1"/>
  <c r="I509" i="1"/>
  <c r="Q506"/>
  <c r="O506"/>
  <c r="N506"/>
  <c r="I506"/>
  <c r="Q503"/>
  <c r="O503"/>
  <c r="I656" i="9" s="1"/>
  <c r="N503" i="1"/>
  <c r="H656" i="9" s="1"/>
  <c r="I503" i="1"/>
  <c r="Q500"/>
  <c r="O500"/>
  <c r="I652" i="9" s="1"/>
  <c r="N500" i="1"/>
  <c r="H652" i="9" s="1"/>
  <c r="I500" i="1"/>
  <c r="Q497"/>
  <c r="O497"/>
  <c r="N497"/>
  <c r="H648" i="9" s="1"/>
  <c r="I497" i="1"/>
  <c r="Q494"/>
  <c r="O494"/>
  <c r="N494"/>
  <c r="H644" i="9" s="1"/>
  <c r="I494" i="1"/>
  <c r="K494" s="1"/>
  <c r="Q491"/>
  <c r="O491"/>
  <c r="N491"/>
  <c r="H640" i="9" s="1"/>
  <c r="I491" i="1"/>
  <c r="J637" i="9" s="1"/>
  <c r="Q488" i="1"/>
  <c r="O488"/>
  <c r="I636" i="9" s="1"/>
  <c r="N488" i="1"/>
  <c r="H636" i="9" s="1"/>
  <c r="I488" i="1"/>
  <c r="Q485"/>
  <c r="O485"/>
  <c r="N485"/>
  <c r="I485"/>
  <c r="K485" s="1"/>
  <c r="L629" i="9" s="1"/>
  <c r="Q482" i="1"/>
  <c r="K628" i="9" s="1"/>
  <c r="O482" i="1"/>
  <c r="I628" i="9" s="1"/>
  <c r="N482" i="1"/>
  <c r="I482"/>
  <c r="J625" i="9" s="1"/>
  <c r="Q479" i="1"/>
  <c r="O479"/>
  <c r="I624" i="9" s="1"/>
  <c r="N479" i="1"/>
  <c r="H624" i="9" s="1"/>
  <c r="I479" i="1"/>
  <c r="Q476"/>
  <c r="K620" i="9" s="1"/>
  <c r="O476" i="1"/>
  <c r="I620" i="9" s="1"/>
  <c r="N476" i="1"/>
  <c r="I476"/>
  <c r="L476" s="1"/>
  <c r="M617" i="9" s="1"/>
  <c r="Q467" i="1"/>
  <c r="K608" i="9" s="1"/>
  <c r="O467" i="1"/>
  <c r="I608" i="9" s="1"/>
  <c r="N467" i="1"/>
  <c r="H608" i="9" s="1"/>
  <c r="I467" i="1"/>
  <c r="J605" i="9" s="1"/>
  <c r="Q464" i="1"/>
  <c r="K604" i="9" s="1"/>
  <c r="O464" i="1"/>
  <c r="I604" i="9" s="1"/>
  <c r="N464" i="1"/>
  <c r="I464"/>
  <c r="J601" i="9" s="1"/>
  <c r="Q461" i="1"/>
  <c r="O461"/>
  <c r="I600" i="9" s="1"/>
  <c r="N461" i="1"/>
  <c r="I461"/>
  <c r="J597" i="9" s="1"/>
  <c r="Q458" i="1"/>
  <c r="O458"/>
  <c r="I596" i="9" s="1"/>
  <c r="N458" i="1"/>
  <c r="H596" i="9" s="1"/>
  <c r="I458" i="1"/>
  <c r="L458" s="1"/>
  <c r="M593" i="9" s="1"/>
  <c r="Q455" i="1"/>
  <c r="K592" i="9" s="1"/>
  <c r="O455" i="1"/>
  <c r="I592" i="9" s="1"/>
  <c r="N455" i="1"/>
  <c r="H592" i="9" s="1"/>
  <c r="I455" i="1"/>
  <c r="K455" s="1"/>
  <c r="L589" i="9" s="1"/>
  <c r="Q452" i="1"/>
  <c r="O452"/>
  <c r="N452"/>
  <c r="H588" i="9" s="1"/>
  <c r="I452" i="1"/>
  <c r="J585" i="9" s="1"/>
  <c r="Q449" i="1"/>
  <c r="K584" i="9" s="1"/>
  <c r="O449" i="1"/>
  <c r="N449"/>
  <c r="H584" i="9" s="1"/>
  <c r="I449" i="1"/>
  <c r="Q446"/>
  <c r="K580" i="9" s="1"/>
  <c r="O446" i="1"/>
  <c r="I580" i="9" s="1"/>
  <c r="N446" i="1"/>
  <c r="H580" i="9" s="1"/>
  <c r="I446" i="1"/>
  <c r="Q443"/>
  <c r="O443"/>
  <c r="I576" i="9" s="1"/>
  <c r="N443" i="1"/>
  <c r="H576" i="9" s="1"/>
  <c r="I443" i="1"/>
  <c r="Q440"/>
  <c r="O440"/>
  <c r="N440"/>
  <c r="H572" i="9" s="1"/>
  <c r="I440" i="1"/>
  <c r="J569" i="9" s="1"/>
  <c r="Q437" i="1"/>
  <c r="K568" i="9" s="1"/>
  <c r="O437" i="1"/>
  <c r="I568" i="9" s="1"/>
  <c r="N437" i="1"/>
  <c r="H568" i="9" s="1"/>
  <c r="I437" i="1"/>
  <c r="J565" i="9" s="1"/>
  <c r="Q434" i="1"/>
  <c r="K564" i="9" s="1"/>
  <c r="O434" i="1"/>
  <c r="I564" i="9" s="1"/>
  <c r="N434" i="1"/>
  <c r="H564" i="9" s="1"/>
  <c r="I434" i="1"/>
  <c r="J561" i="9" s="1"/>
  <c r="Q428" i="1"/>
  <c r="O428"/>
  <c r="I556" i="9" s="1"/>
  <c r="N428" i="1"/>
  <c r="I428"/>
  <c r="Q425"/>
  <c r="O425"/>
  <c r="I552" i="9" s="1"/>
  <c r="N425" i="1"/>
  <c r="I425"/>
  <c r="J549" i="9" s="1"/>
  <c r="Q422" i="1"/>
  <c r="K548" i="9" s="1"/>
  <c r="O422" i="1"/>
  <c r="I548" i="9" s="1"/>
  <c r="N422" i="1"/>
  <c r="I422"/>
  <c r="J545" i="9" s="1"/>
  <c r="Q419" i="1"/>
  <c r="K544" i="9" s="1"/>
  <c r="O419" i="1"/>
  <c r="I544" i="9" s="1"/>
  <c r="N419" i="1"/>
  <c r="I419"/>
  <c r="J541" i="9" s="1"/>
  <c r="Q416" i="1"/>
  <c r="O416"/>
  <c r="I540" i="9" s="1"/>
  <c r="N416" i="1"/>
  <c r="I416"/>
  <c r="L416" s="1"/>
  <c r="M537" i="9" s="1"/>
  <c r="Q413" i="1"/>
  <c r="K536" i="9" s="1"/>
  <c r="O413" i="1"/>
  <c r="I536" i="9" s="1"/>
  <c r="N413" i="1"/>
  <c r="H536" i="9" s="1"/>
  <c r="I413" i="1"/>
  <c r="L413" s="1"/>
  <c r="M533" i="9" s="1"/>
  <c r="Q410" i="1"/>
  <c r="O410"/>
  <c r="I532" i="9" s="1"/>
  <c r="N410" i="1"/>
  <c r="H532" i="9" s="1"/>
  <c r="I410" i="1"/>
  <c r="L410" s="1"/>
  <c r="M529" i="9" s="1"/>
  <c r="Q407" i="1"/>
  <c r="K528" i="9" s="1"/>
  <c r="O407" i="1"/>
  <c r="I528" i="9" s="1"/>
  <c r="N407" i="1"/>
  <c r="H528" i="9" s="1"/>
  <c r="I407" i="1"/>
  <c r="Q404"/>
  <c r="K524" i="9" s="1"/>
  <c r="O404" i="1"/>
  <c r="N404"/>
  <c r="H524" i="9" s="1"/>
  <c r="I404" i="1"/>
  <c r="K404" s="1"/>
  <c r="Q401"/>
  <c r="O401"/>
  <c r="N401"/>
  <c r="H520" i="9" s="1"/>
  <c r="I401" i="1"/>
  <c r="Q398"/>
  <c r="K516" i="9" s="1"/>
  <c r="O398" i="1"/>
  <c r="N398"/>
  <c r="H516" i="9" s="1"/>
  <c r="I398" i="1"/>
  <c r="J513" i="9" s="1"/>
  <c r="Q395" i="1"/>
  <c r="O395"/>
  <c r="I512" i="9" s="1"/>
  <c r="N395" i="1"/>
  <c r="H512" i="9" s="1"/>
  <c r="I395" i="1"/>
  <c r="L395" s="1"/>
  <c r="M509" i="9" s="1"/>
  <c r="Q392" i="1"/>
  <c r="O392"/>
  <c r="I508" i="9" s="1"/>
  <c r="N392" i="1"/>
  <c r="H508" i="9" s="1"/>
  <c r="I392" i="1"/>
  <c r="Q284"/>
  <c r="K364" i="9" s="1"/>
  <c r="O284" i="1"/>
  <c r="I364" i="9" s="1"/>
  <c r="N284" i="1"/>
  <c r="I284"/>
  <c r="Q281"/>
  <c r="K360" i="9" s="1"/>
  <c r="O281" i="1"/>
  <c r="I360" i="9" s="1"/>
  <c r="N281" i="1"/>
  <c r="H360" i="9" s="1"/>
  <c r="I281" i="1"/>
  <c r="K281" s="1"/>
  <c r="Q278"/>
  <c r="O278"/>
  <c r="I356" i="9" s="1"/>
  <c r="N278" i="1"/>
  <c r="H356" i="9" s="1"/>
  <c r="I278" i="1"/>
  <c r="L278" s="1"/>
  <c r="M353" i="9" s="1"/>
  <c r="Q275" i="1"/>
  <c r="K352" i="9" s="1"/>
  <c r="O275" i="1"/>
  <c r="N275"/>
  <c r="H352" i="9" s="1"/>
  <c r="I275" i="1"/>
  <c r="Q272"/>
  <c r="O272"/>
  <c r="I348" i="9" s="1"/>
  <c r="N272" i="1"/>
  <c r="I272"/>
  <c r="K272" s="1"/>
  <c r="Q269"/>
  <c r="K344" i="9" s="1"/>
  <c r="O269" i="1"/>
  <c r="I344" i="9" s="1"/>
  <c r="N269" i="1"/>
  <c r="I269"/>
  <c r="Q266"/>
  <c r="K340" i="9" s="1"/>
  <c r="O266" i="1"/>
  <c r="I340" i="9" s="1"/>
  <c r="N266" i="1"/>
  <c r="H340" i="9" s="1"/>
  <c r="I266" i="1"/>
  <c r="J337" i="9" s="1"/>
  <c r="Q263" i="1"/>
  <c r="O263"/>
  <c r="I336" i="9" s="1"/>
  <c r="N263" i="1"/>
  <c r="H336" i="9" s="1"/>
  <c r="I263" i="1"/>
  <c r="Q251"/>
  <c r="O251"/>
  <c r="I320" i="9" s="1"/>
  <c r="N251" i="1"/>
  <c r="I251"/>
  <c r="L251" s="1"/>
  <c r="M317" i="9" s="1"/>
  <c r="Q260" i="1"/>
  <c r="K332" i="9" s="1"/>
  <c r="O260" i="1"/>
  <c r="I332" i="9" s="1"/>
  <c r="N260" i="1"/>
  <c r="H332" i="9" s="1"/>
  <c r="I260" i="1"/>
  <c r="K260" s="1"/>
  <c r="L329" i="9" s="1"/>
  <c r="Q257" i="1"/>
  <c r="O257"/>
  <c r="I328" i="9" s="1"/>
  <c r="N257" i="1"/>
  <c r="I257"/>
  <c r="K257" s="1"/>
  <c r="Q254"/>
  <c r="O254"/>
  <c r="I324" i="9" s="1"/>
  <c r="N254" i="1"/>
  <c r="H324" i="9" s="1"/>
  <c r="I254" i="1"/>
  <c r="Q248"/>
  <c r="K316" i="9" s="1"/>
  <c r="O248" i="1"/>
  <c r="I316" i="9" s="1"/>
  <c r="N248" i="1"/>
  <c r="H316" i="9" s="1"/>
  <c r="I248" i="1"/>
  <c r="Q245"/>
  <c r="O245"/>
  <c r="I312" i="9" s="1"/>
  <c r="N245" i="1"/>
  <c r="H312" i="9" s="1"/>
  <c r="I245" i="1"/>
  <c r="J309" i="9" s="1"/>
  <c r="Q242" i="1"/>
  <c r="K308" i="9" s="1"/>
  <c r="O242" i="1"/>
  <c r="I308" i="9" s="1"/>
  <c r="N242" i="1"/>
  <c r="I242"/>
  <c r="Q239"/>
  <c r="K304" i="9" s="1"/>
  <c r="O239" i="1"/>
  <c r="N239"/>
  <c r="H304" i="9" s="1"/>
  <c r="I239" i="1"/>
  <c r="L239" s="1"/>
  <c r="M301" i="9" s="1"/>
  <c r="Q236" i="1"/>
  <c r="O236"/>
  <c r="I300" i="9" s="1"/>
  <c r="N236" i="1"/>
  <c r="H300" i="9" s="1"/>
  <c r="I236" i="1"/>
  <c r="J297" i="9" s="1"/>
  <c r="Q233" i="1"/>
  <c r="O233"/>
  <c r="I296" i="9" s="1"/>
  <c r="N233" i="1"/>
  <c r="H296" i="9" s="1"/>
  <c r="I233" i="1"/>
  <c r="L233" s="1"/>
  <c r="M293" i="9" s="1"/>
  <c r="Q230" i="1"/>
  <c r="O230"/>
  <c r="I292" i="9" s="1"/>
  <c r="N230" i="1"/>
  <c r="I230"/>
  <c r="J289" i="9" s="1"/>
  <c r="Q224" i="1"/>
  <c r="O224"/>
  <c r="N224"/>
  <c r="H284" i="9" s="1"/>
  <c r="I224" i="1"/>
  <c r="J281" i="9" s="1"/>
  <c r="Q221" i="1"/>
  <c r="O221"/>
  <c r="I280" i="9" s="1"/>
  <c r="N221" i="1"/>
  <c r="H280" i="9" s="1"/>
  <c r="I221" i="1"/>
  <c r="K221" s="1"/>
  <c r="L277" i="9" s="1"/>
  <c r="Q218" i="1"/>
  <c r="K276" i="9" s="1"/>
  <c r="O218" i="1"/>
  <c r="I276" i="9" s="1"/>
  <c r="N218" i="1"/>
  <c r="H276" i="9" s="1"/>
  <c r="I218" i="1"/>
  <c r="L218" s="1"/>
  <c r="M273" i="9" s="1"/>
  <c r="Q215" i="1"/>
  <c r="K272" i="9" s="1"/>
  <c r="O215" i="1"/>
  <c r="I272" i="9" s="1"/>
  <c r="N215" i="1"/>
  <c r="H272" i="9" s="1"/>
  <c r="I215" i="1"/>
  <c r="Q212"/>
  <c r="O212"/>
  <c r="I268" i="9" s="1"/>
  <c r="N212" i="1"/>
  <c r="H268" i="9" s="1"/>
  <c r="I212" i="1"/>
  <c r="J265" i="9" s="1"/>
  <c r="Q209" i="1"/>
  <c r="K264" i="9" s="1"/>
  <c r="O209" i="1"/>
  <c r="I264" i="9" s="1"/>
  <c r="N209" i="1"/>
  <c r="H264" i="9" s="1"/>
  <c r="I209" i="1"/>
  <c r="L209" s="1"/>
  <c r="M261" i="9" s="1"/>
  <c r="Q206" i="1"/>
  <c r="K260" i="9" s="1"/>
  <c r="O206" i="1"/>
  <c r="I260" i="9" s="1"/>
  <c r="N206" i="1"/>
  <c r="H260" i="9" s="1"/>
  <c r="I206" i="1"/>
  <c r="K206" s="1"/>
  <c r="Q203"/>
  <c r="K256" i="9" s="1"/>
  <c r="O203" i="1"/>
  <c r="I256" i="9" s="1"/>
  <c r="N203" i="1"/>
  <c r="T205" s="1"/>
  <c r="U205" s="1"/>
  <c r="I203"/>
  <c r="J253" i="9" s="1"/>
  <c r="Q200" i="1"/>
  <c r="O200"/>
  <c r="I252" i="9" s="1"/>
  <c r="N200" i="1"/>
  <c r="H252" i="9" s="1"/>
  <c r="I200" i="1"/>
  <c r="Q197"/>
  <c r="K248" i="9" s="1"/>
  <c r="O197" i="1"/>
  <c r="I248" i="9" s="1"/>
  <c r="N197" i="1"/>
  <c r="H248" i="9" s="1"/>
  <c r="I197" i="1"/>
  <c r="J245" i="9" s="1"/>
  <c r="Q194" i="1"/>
  <c r="K244" i="9" s="1"/>
  <c r="N194" i="1"/>
  <c r="H244" i="9" s="1"/>
  <c r="Q191" i="1"/>
  <c r="O191"/>
  <c r="I240" i="9" s="1"/>
  <c r="N191" i="1"/>
  <c r="I191"/>
  <c r="Q188"/>
  <c r="O188"/>
  <c r="I236" i="9" s="1"/>
  <c r="N188" i="1"/>
  <c r="H236" i="9" s="1"/>
  <c r="I188" i="1"/>
  <c r="K188" s="1"/>
  <c r="Q185"/>
  <c r="O185"/>
  <c r="N185"/>
  <c r="H232" i="9" s="1"/>
  <c r="I185" i="1"/>
  <c r="J229" i="9" s="1"/>
  <c r="Q182" i="1"/>
  <c r="O182"/>
  <c r="N182"/>
  <c r="H228" i="9" s="1"/>
  <c r="I182" i="1"/>
  <c r="Q179"/>
  <c r="O179"/>
  <c r="I224" i="9" s="1"/>
  <c r="N179" i="1"/>
  <c r="T181" s="1"/>
  <c r="I179"/>
  <c r="Q176"/>
  <c r="K220" i="9" s="1"/>
  <c r="O176" i="1"/>
  <c r="N176"/>
  <c r="H220" i="9" s="1"/>
  <c r="I176" i="1"/>
  <c r="J217" i="9" s="1"/>
  <c r="Q173" i="1"/>
  <c r="O173"/>
  <c r="I216" i="9" s="1"/>
  <c r="N173" i="1"/>
  <c r="T178" s="1"/>
  <c r="I173"/>
  <c r="L173" s="1"/>
  <c r="M213" i="9" s="1"/>
  <c r="Q170" i="1"/>
  <c r="O170"/>
  <c r="N170"/>
  <c r="H212" i="9" s="1"/>
  <c r="I170" i="1"/>
  <c r="J209" i="9" s="1"/>
  <c r="Q167" i="1"/>
  <c r="O167"/>
  <c r="N167"/>
  <c r="I167"/>
  <c r="Q164"/>
  <c r="K204" i="9" s="1"/>
  <c r="O164" i="1"/>
  <c r="N164"/>
  <c r="H204" i="9" s="1"/>
  <c r="I164" i="1"/>
  <c r="J201" i="9" s="1"/>
  <c r="Q161" i="1"/>
  <c r="O161"/>
  <c r="N161"/>
  <c r="I161"/>
  <c r="Q158"/>
  <c r="K196" i="9" s="1"/>
  <c r="O158" i="1"/>
  <c r="N158"/>
  <c r="H196" i="9" s="1"/>
  <c r="I158" i="1"/>
  <c r="Q155"/>
  <c r="K192" i="9" s="1"/>
  <c r="O155" i="1"/>
  <c r="I192" i="9" s="1"/>
  <c r="N155" i="1"/>
  <c r="I155"/>
  <c r="Q152"/>
  <c r="O152"/>
  <c r="I188" i="9" s="1"/>
  <c r="N152" i="1"/>
  <c r="H188" i="9" s="1"/>
  <c r="I152" i="1"/>
  <c r="Q149"/>
  <c r="K184" i="9" s="1"/>
  <c r="O149" i="1"/>
  <c r="N149"/>
  <c r="I149"/>
  <c r="J181" i="9" s="1"/>
  <c r="Q143" i="1"/>
  <c r="O143"/>
  <c r="N143"/>
  <c r="H180" i="9" s="1"/>
  <c r="I143" i="1"/>
  <c r="L143" s="1"/>
  <c r="M177" i="9" s="1"/>
  <c r="Q140" i="1"/>
  <c r="K176" i="9" s="1"/>
  <c r="O140" i="1"/>
  <c r="I176" i="9" s="1"/>
  <c r="N140" i="1"/>
  <c r="H176" i="9" s="1"/>
  <c r="I140" i="1"/>
  <c r="Q137"/>
  <c r="O137"/>
  <c r="I172" i="9" s="1"/>
  <c r="N137" i="1"/>
  <c r="H172" i="9" s="1"/>
  <c r="I137" i="1"/>
  <c r="Q134"/>
  <c r="K168" i="9" s="1"/>
  <c r="O134" i="1"/>
  <c r="N134"/>
  <c r="H168" i="9" s="1"/>
  <c r="I134" i="1"/>
  <c r="Q131"/>
  <c r="O131"/>
  <c r="I164" i="9" s="1"/>
  <c r="N131" i="1"/>
  <c r="H164" i="9" s="1"/>
  <c r="I131" i="1"/>
  <c r="K131" s="1"/>
  <c r="L161" i="9" s="1"/>
  <c r="Q128" i="1"/>
  <c r="O128"/>
  <c r="N128"/>
  <c r="I128"/>
  <c r="K128" s="1"/>
  <c r="L157" i="9" s="1"/>
  <c r="Q125" i="1"/>
  <c r="K156" i="9" s="1"/>
  <c r="O125" i="1"/>
  <c r="I156" i="9" s="1"/>
  <c r="N125" i="1"/>
  <c r="H156" i="9" s="1"/>
  <c r="I125" i="1"/>
  <c r="L125" s="1"/>
  <c r="M153" i="9" s="1"/>
  <c r="Q122" i="1"/>
  <c r="O122"/>
  <c r="I152" i="9" s="1"/>
  <c r="N122" i="1"/>
  <c r="I122"/>
  <c r="L122" s="1"/>
  <c r="M149" i="9" s="1"/>
  <c r="Q119" i="1"/>
  <c r="O119"/>
  <c r="N119"/>
  <c r="I119"/>
  <c r="J148" i="9" s="1"/>
  <c r="Q116" i="1"/>
  <c r="K144" i="9" s="1"/>
  <c r="O116" i="1"/>
  <c r="I144" i="9" s="1"/>
  <c r="N116" i="1"/>
  <c r="H144" i="9" s="1"/>
  <c r="I116" i="1"/>
  <c r="L116" s="1"/>
  <c r="M141" i="9" s="1"/>
  <c r="Q146" i="1"/>
  <c r="K140" i="9" s="1"/>
  <c r="O146" i="1"/>
  <c r="I140" i="9" s="1"/>
  <c r="N146" i="1"/>
  <c r="H140" i="9" s="1"/>
  <c r="I146" i="1"/>
  <c r="J137" i="9" s="1"/>
  <c r="Q111" i="1"/>
  <c r="K135" i="9" s="1"/>
  <c r="O111" i="1"/>
  <c r="I135" i="9" s="1"/>
  <c r="N111" i="1"/>
  <c r="H135" i="9" s="1"/>
  <c r="J132"/>
  <c r="Q81" i="1"/>
  <c r="K95" i="9" s="1"/>
  <c r="O81" i="1"/>
  <c r="I95" i="9" s="1"/>
  <c r="N81" i="1"/>
  <c r="H95" i="9" s="1"/>
  <c r="I81" i="1"/>
  <c r="J92" i="9" s="1"/>
  <c r="Q78" i="1"/>
  <c r="K91" i="9" s="1"/>
  <c r="O78" i="1"/>
  <c r="N78"/>
  <c r="H91" i="9" s="1"/>
  <c r="I78" i="1"/>
  <c r="J88" i="9" s="1"/>
  <c r="Q75" i="1"/>
  <c r="K87" i="9" s="1"/>
  <c r="O75" i="1"/>
  <c r="N75"/>
  <c r="I75"/>
  <c r="K75" s="1"/>
  <c r="Q72"/>
  <c r="O72"/>
  <c r="I83" i="9" s="1"/>
  <c r="N72" i="1"/>
  <c r="Q69"/>
  <c r="O69"/>
  <c r="N69"/>
  <c r="H79" i="9" s="1"/>
  <c r="Q66" i="1"/>
  <c r="O66"/>
  <c r="I75" i="9" s="1"/>
  <c r="N66" i="1"/>
  <c r="H75" i="9" s="1"/>
  <c r="Q63" i="1"/>
  <c r="K71" i="9" s="1"/>
  <c r="O63" i="1"/>
  <c r="I71" i="9" s="1"/>
  <c r="N63" i="1"/>
  <c r="H71" i="9" s="1"/>
  <c r="Q60" i="1"/>
  <c r="K67" i="9" s="1"/>
  <c r="O60" i="1"/>
  <c r="I67" i="9" s="1"/>
  <c r="N60" i="1"/>
  <c r="H67" i="9" s="1"/>
  <c r="Q57" i="1"/>
  <c r="O57"/>
  <c r="I63" i="9" s="1"/>
  <c r="N57" i="1"/>
  <c r="H63" i="9" s="1"/>
  <c r="Q54" i="1"/>
  <c r="K59" i="9" s="1"/>
  <c r="O54" i="1"/>
  <c r="I59" i="9" s="1"/>
  <c r="N54" i="1"/>
  <c r="H59" i="9" s="1"/>
  <c r="Q51" i="1"/>
  <c r="K55" i="9" s="1"/>
  <c r="O51" i="1"/>
  <c r="I55" i="9" s="1"/>
  <c r="N51" i="1"/>
  <c r="T53" s="1"/>
  <c r="U53" s="1"/>
  <c r="I51"/>
  <c r="K51" s="1"/>
  <c r="L52" i="9" s="1"/>
  <c r="Q38" i="1"/>
  <c r="O38"/>
  <c r="I50" i="9" s="1"/>
  <c r="N38" i="1"/>
  <c r="I38"/>
  <c r="K38" s="1"/>
  <c r="I39" s="1"/>
  <c r="Q35"/>
  <c r="K38" i="9" s="1"/>
  <c r="O35" i="1"/>
  <c r="I38" i="9" s="1"/>
  <c r="N35" i="1"/>
  <c r="I35"/>
  <c r="L35" s="1"/>
  <c r="M35" i="9" s="1"/>
  <c r="Q32" i="1"/>
  <c r="K34" i="9" s="1"/>
  <c r="O32" i="1"/>
  <c r="I34" i="9" s="1"/>
  <c r="N32" i="1"/>
  <c r="H34" i="9" s="1"/>
  <c r="I32" i="1"/>
  <c r="J31" i="9" s="1"/>
  <c r="Q29" i="1"/>
  <c r="O29"/>
  <c r="I30" i="9" s="1"/>
  <c r="N29" i="1"/>
  <c r="I29"/>
  <c r="J27" i="9" s="1"/>
  <c r="Q26" i="1"/>
  <c r="K26" i="9" s="1"/>
  <c r="O26" i="1"/>
  <c r="N26"/>
  <c r="H26" i="9" s="1"/>
  <c r="Q23" i="1"/>
  <c r="K22" i="9" s="1"/>
  <c r="O23" i="1"/>
  <c r="I22" i="9" s="1"/>
  <c r="N23" i="1"/>
  <c r="H22" i="9" s="1"/>
  <c r="I23" i="1"/>
  <c r="K23" s="1"/>
  <c r="Q20"/>
  <c r="O20"/>
  <c r="I18" i="9" s="1"/>
  <c r="N20" i="1"/>
  <c r="I20"/>
  <c r="J15" i="9" s="1"/>
  <c r="Q15" i="1"/>
  <c r="K13" i="9" s="1"/>
  <c r="O15" i="1"/>
  <c r="I13" i="9" s="1"/>
  <c r="N15" i="1"/>
  <c r="H13" i="9" s="1"/>
  <c r="I15" i="1"/>
  <c r="Q12"/>
  <c r="K9" i="9" s="1"/>
  <c r="O12" i="1"/>
  <c r="I9" i="9" s="1"/>
  <c r="N12" i="1"/>
  <c r="H9" i="9" s="1"/>
  <c r="I12" i="1"/>
  <c r="L12" s="1"/>
  <c r="M6" i="9" s="1"/>
  <c r="Q9" i="1"/>
  <c r="K5" i="9" s="1"/>
  <c r="O9" i="1"/>
  <c r="I5" i="9" s="1"/>
  <c r="N9" i="1"/>
  <c r="N19" s="1"/>
  <c r="I9"/>
  <c r="J35" i="9"/>
  <c r="L57" i="1"/>
  <c r="M60" i="9" s="1"/>
  <c r="J60"/>
  <c r="K60" i="1"/>
  <c r="I61" s="1"/>
  <c r="J64" i="9"/>
  <c r="K66" i="1"/>
  <c r="I67" s="1"/>
  <c r="L67" s="1"/>
  <c r="M73" i="9" s="1"/>
  <c r="J72"/>
  <c r="L69" i="1"/>
  <c r="M76" i="9" s="1"/>
  <c r="J76"/>
  <c r="K78" i="1"/>
  <c r="K111"/>
  <c r="I112" s="1"/>
  <c r="K112" s="1"/>
  <c r="I113" s="1"/>
  <c r="H55" i="9"/>
  <c r="T113" i="1"/>
  <c r="K54"/>
  <c r="I55" s="1"/>
  <c r="J56" i="9"/>
  <c r="L63" i="1"/>
  <c r="M68" i="9" s="1"/>
  <c r="J68"/>
  <c r="K72" i="1"/>
  <c r="I73" s="1"/>
  <c r="L73" s="1"/>
  <c r="M81" i="9" s="1"/>
  <c r="J80"/>
  <c r="L188" i="1"/>
  <c r="M233" i="9" s="1"/>
  <c r="J257"/>
  <c r="K212" i="1"/>
  <c r="I213" s="1"/>
  <c r="L213" s="1"/>
  <c r="M266" i="9" s="1"/>
  <c r="K224" i="1"/>
  <c r="H216" i="9"/>
  <c r="K699" i="1"/>
  <c r="I700" s="1"/>
  <c r="K236"/>
  <c r="I237" s="1"/>
  <c r="L248"/>
  <c r="M313" i="9" s="1"/>
  <c r="J313"/>
  <c r="J329"/>
  <c r="J317"/>
  <c r="K191" i="1"/>
  <c r="J237" i="9"/>
  <c r="K197" i="1"/>
  <c r="L245" i="9" s="1"/>
  <c r="L230" i="1"/>
  <c r="M289" i="9" s="1"/>
  <c r="L660" i="1"/>
  <c r="M862" i="9" s="1"/>
  <c r="J870"/>
  <c r="L768" i="1"/>
  <c r="M1006" i="9" s="1"/>
  <c r="J902"/>
  <c r="L696" i="1"/>
  <c r="M910" i="9" s="1"/>
  <c r="L146" i="1"/>
  <c r="M137" i="9" s="1"/>
  <c r="J145"/>
  <c r="L140" i="1"/>
  <c r="M173" i="9" s="1"/>
  <c r="K176" i="1"/>
  <c r="L217" i="9" s="1"/>
  <c r="J533"/>
  <c r="L419" i="1"/>
  <c r="M541" i="9" s="1"/>
  <c r="L422" i="1"/>
  <c r="M545" i="9" s="1"/>
  <c r="L434" i="1"/>
  <c r="M561" i="9" s="1"/>
  <c r="L437" i="1"/>
  <c r="M565" i="9" s="1"/>
  <c r="J581"/>
  <c r="J593"/>
  <c r="L461" i="1"/>
  <c r="M597" i="9" s="1"/>
  <c r="L467" i="1"/>
  <c r="M605" i="9" s="1"/>
  <c r="J629"/>
  <c r="L524" i="1"/>
  <c r="M681" i="9" s="1"/>
  <c r="K530" i="1"/>
  <c r="J689" i="9"/>
  <c r="K536" i="1"/>
  <c r="I537" s="1"/>
  <c r="J697" i="9"/>
  <c r="K542" i="1"/>
  <c r="L705" i="9" s="1"/>
  <c r="K548" i="1"/>
  <c r="I549" s="1"/>
  <c r="L549" s="1"/>
  <c r="M714" i="9" s="1"/>
  <c r="J713"/>
  <c r="L554" i="1"/>
  <c r="M721" i="9" s="1"/>
  <c r="J721"/>
  <c r="L560" i="1"/>
  <c r="M729" i="9" s="1"/>
  <c r="L563" i="1"/>
  <c r="M733" i="9" s="1"/>
  <c r="L569" i="1"/>
  <c r="M741" i="9" s="1"/>
  <c r="L575" i="1"/>
  <c r="M749" i="9" s="1"/>
  <c r="L578" i="1"/>
  <c r="M753" i="9" s="1"/>
  <c r="J757"/>
  <c r="J765"/>
  <c r="L593" i="1"/>
  <c r="M773" i="9" s="1"/>
  <c r="K599" i="1"/>
  <c r="I600" s="1"/>
  <c r="L605"/>
  <c r="M789" i="9" s="1"/>
  <c r="K608" i="1"/>
  <c r="I609" s="1"/>
  <c r="L617"/>
  <c r="M805" i="9" s="1"/>
  <c r="J805"/>
  <c r="K623" i="1"/>
  <c r="L813" i="9" s="1"/>
  <c r="J813"/>
  <c r="L626" i="1"/>
  <c r="M817" i="9" s="1"/>
  <c r="K632" i="1"/>
  <c r="I633" s="1"/>
  <c r="J826" i="9" s="1"/>
  <c r="K638" i="1"/>
  <c r="K641"/>
  <c r="I642" s="1"/>
  <c r="L738"/>
  <c r="M966" i="9" s="1"/>
  <c r="K759" i="1"/>
  <c r="L994" i="9" s="1"/>
  <c r="J994"/>
  <c r="K762" i="1"/>
  <c r="K780"/>
  <c r="L1022" i="9" s="1"/>
  <c r="J1022"/>
  <c r="L720" i="1"/>
  <c r="M942" i="9" s="1"/>
  <c r="J942"/>
  <c r="H660"/>
  <c r="P696" i="1"/>
  <c r="P608"/>
  <c r="J796" i="9" s="1"/>
  <c r="P614" i="1"/>
  <c r="J804" i="9" s="1"/>
  <c r="K629" i="1"/>
  <c r="I630" s="1"/>
  <c r="P467"/>
  <c r="S467" s="1"/>
  <c r="M608" i="9" s="1"/>
  <c r="K476" i="1"/>
  <c r="I477" s="1"/>
  <c r="P12"/>
  <c r="R12" s="1"/>
  <c r="L9" i="9" s="1"/>
  <c r="P479" i="1"/>
  <c r="R479" s="1"/>
  <c r="L624" i="9" s="1"/>
  <c r="K146" i="1"/>
  <c r="L137" i="9" s="1"/>
  <c r="P443" i="1"/>
  <c r="P572"/>
  <c r="J748" i="9" s="1"/>
  <c r="K581" i="1"/>
  <c r="I582" s="1"/>
  <c r="K200"/>
  <c r="P146"/>
  <c r="J140" i="9" s="1"/>
  <c r="P245" i="1"/>
  <c r="J312" i="9" s="1"/>
  <c r="K458" i="1"/>
  <c r="K587"/>
  <c r="L765" i="9" s="1"/>
  <c r="K768" i="1"/>
  <c r="L1006" i="9" s="1"/>
  <c r="K720" i="1"/>
  <c r="I721" s="1"/>
  <c r="K702"/>
  <c r="L918" i="9" s="1"/>
  <c r="P786" i="1"/>
  <c r="J1033" i="9" s="1"/>
  <c r="K696" i="1"/>
  <c r="L910" i="9" s="1"/>
  <c r="K690" i="1"/>
  <c r="L902" i="9" s="1"/>
  <c r="K248" i="1"/>
  <c r="K482"/>
  <c r="L625" i="9" s="1"/>
  <c r="K563" i="1"/>
  <c r="L733" i="9" s="1"/>
  <c r="K575" i="1"/>
  <c r="L749" i="9" s="1"/>
  <c r="K605" i="1"/>
  <c r="I606" s="1"/>
  <c r="K617"/>
  <c r="I618" s="1"/>
  <c r="L618" s="1"/>
  <c r="M806" i="9" s="1"/>
  <c r="K269" i="1"/>
  <c r="L341" i="9" s="1"/>
  <c r="K416" i="1"/>
  <c r="L537" i="9" s="1"/>
  <c r="K452" i="1"/>
  <c r="I453" s="1"/>
  <c r="K464"/>
  <c r="L601" i="9" s="1"/>
  <c r="K491" i="1"/>
  <c r="I492" s="1"/>
  <c r="K492" s="1"/>
  <c r="K554"/>
  <c r="K57"/>
  <c r="I58" s="1"/>
  <c r="K69"/>
  <c r="I70" s="1"/>
  <c r="K63"/>
  <c r="I64" s="1"/>
  <c r="L26"/>
  <c r="M23" i="9" s="1"/>
  <c r="L54" i="1"/>
  <c r="M56" i="9" s="1"/>
  <c r="L60" i="1"/>
  <c r="M64" i="9" s="1"/>
  <c r="L66" i="1"/>
  <c r="M72" i="9" s="1"/>
  <c r="L72" i="1"/>
  <c r="M80" i="9" s="1"/>
  <c r="L119" i="1"/>
  <c r="M145" i="9" s="1"/>
  <c r="L131" i="1"/>
  <c r="M161" i="9" s="1"/>
  <c r="L164" i="1"/>
  <c r="M201" i="9" s="1"/>
  <c r="L191" i="1"/>
  <c r="M237" i="9" s="1"/>
  <c r="L197" i="1"/>
  <c r="M245" i="9" s="1"/>
  <c r="L203" i="1"/>
  <c r="M253" i="9" s="1"/>
  <c r="L212" i="1"/>
  <c r="M265" i="9" s="1"/>
  <c r="L224" i="1"/>
  <c r="M281" i="9" s="1"/>
  <c r="L254" i="1"/>
  <c r="M321" i="9" s="1"/>
  <c r="L260" i="1"/>
  <c r="M329" i="9" s="1"/>
  <c r="K251" i="1"/>
  <c r="L317" i="9" s="1"/>
  <c r="K413" i="1"/>
  <c r="L533" i="9" s="1"/>
  <c r="K425" i="1"/>
  <c r="L549" i="9" s="1"/>
  <c r="K437" i="1"/>
  <c r="K461"/>
  <c r="L597" i="9" s="1"/>
  <c r="L479" i="1"/>
  <c r="M621" i="9" s="1"/>
  <c r="L530" i="1"/>
  <c r="M689" i="9" s="1"/>
  <c r="L536" i="1"/>
  <c r="M697" i="9" s="1"/>
  <c r="L542" i="1"/>
  <c r="M705" i="9" s="1"/>
  <c r="L548" i="1"/>
  <c r="M713" i="9" s="1"/>
  <c r="K566" i="1"/>
  <c r="K584"/>
  <c r="I585" s="1"/>
  <c r="L585" s="1"/>
  <c r="M762" i="9" s="1"/>
  <c r="L599" i="1"/>
  <c r="M781" i="9" s="1"/>
  <c r="L608" i="1"/>
  <c r="M793" i="9" s="1"/>
  <c r="L623" i="1"/>
  <c r="M813" i="9" s="1"/>
  <c r="L638" i="1"/>
  <c r="M833" i="9" s="1"/>
  <c r="K648" i="1"/>
  <c r="L846" i="9" s="1"/>
  <c r="L699" i="1"/>
  <c r="M914" i="9" s="1"/>
  <c r="K741" i="1"/>
  <c r="L759"/>
  <c r="M994" i="9" s="1"/>
  <c r="L780" i="1"/>
  <c r="M1022" i="9" s="1"/>
  <c r="L792" i="1"/>
  <c r="M1038" i="9" s="1"/>
  <c r="I669" i="1"/>
  <c r="L669" s="1"/>
  <c r="M874" i="9" s="1"/>
  <c r="O708" i="1"/>
  <c r="I929" i="9" s="1"/>
  <c r="H796" i="1"/>
  <c r="G10" i="13"/>
  <c r="G23" i="2"/>
  <c r="J23"/>
  <c r="M1075" i="9"/>
  <c r="L23" i="2"/>
  <c r="I1077" i="9"/>
  <c r="I47" i="2"/>
  <c r="G48"/>
  <c r="J47"/>
  <c r="G9"/>
  <c r="J9"/>
  <c r="M1054" i="9"/>
  <c r="J20" i="7"/>
  <c r="P26" i="1"/>
  <c r="P629"/>
  <c r="I109"/>
  <c r="J129" i="9" s="1"/>
  <c r="L287" i="1"/>
  <c r="M365" i="9" s="1"/>
  <c r="K263" i="1"/>
  <c r="I264" s="1"/>
  <c r="J334" i="9" s="1"/>
  <c r="L263" i="1"/>
  <c r="M333" i="9" s="1"/>
  <c r="L87" i="1"/>
  <c r="M100" i="9" s="1"/>
  <c r="J381"/>
  <c r="L299" i="1"/>
  <c r="M381" i="9" s="1"/>
  <c r="L329" i="1"/>
  <c r="M421" i="9" s="1"/>
  <c r="H500"/>
  <c r="P386" i="1"/>
  <c r="J500" i="9" s="1"/>
  <c r="I99"/>
  <c r="J301"/>
  <c r="J389"/>
  <c r="H488"/>
  <c r="P377" i="1"/>
  <c r="J488" i="9" s="1"/>
  <c r="H364"/>
  <c r="J485"/>
  <c r="L762" i="1"/>
  <c r="M998" i="9" s="1"/>
  <c r="L756" i="1"/>
  <c r="M990" i="9" s="1"/>
  <c r="L705" i="1"/>
  <c r="M922" i="9" s="1"/>
  <c r="L693" i="1"/>
  <c r="M906" i="9" s="1"/>
  <c r="L641" i="1"/>
  <c r="M837" i="9" s="1"/>
  <c r="L632" i="1"/>
  <c r="M825" i="9" s="1"/>
  <c r="L614" i="1"/>
  <c r="M801" i="9" s="1"/>
  <c r="K590" i="1"/>
  <c r="I591" s="1"/>
  <c r="K560"/>
  <c r="I561" s="1"/>
  <c r="L485"/>
  <c r="M629" i="9" s="1"/>
  <c r="K467" i="1"/>
  <c r="L605" i="9" s="1"/>
  <c r="K443" i="1"/>
  <c r="K434"/>
  <c r="L561" i="9" s="1"/>
  <c r="K419" i="1"/>
  <c r="I420" s="1"/>
  <c r="K395"/>
  <c r="I396" s="1"/>
  <c r="L257"/>
  <c r="M325" i="9" s="1"/>
  <c r="L242" i="1"/>
  <c r="M305" i="9" s="1"/>
  <c r="L111" i="1"/>
  <c r="M132" i="9" s="1"/>
  <c r="K428" i="1"/>
  <c r="L553" i="9" s="1"/>
  <c r="K626" i="1"/>
  <c r="K551"/>
  <c r="I552" s="1"/>
  <c r="K266"/>
  <c r="I267" s="1"/>
  <c r="L267" s="1"/>
  <c r="M338" i="9" s="1"/>
  <c r="K122" i="1"/>
  <c r="P638"/>
  <c r="P593"/>
  <c r="J776" i="9" s="1"/>
  <c r="P581" i="1"/>
  <c r="K410"/>
  <c r="L529" i="9" s="1"/>
  <c r="P263" i="1"/>
  <c r="J336" i="9" s="1"/>
  <c r="K230" i="1"/>
  <c r="K422"/>
  <c r="L545" i="9" s="1"/>
  <c r="P410" i="1"/>
  <c r="P230"/>
  <c r="J292" i="9" s="1"/>
  <c r="P66" i="1"/>
  <c r="J75" i="9" s="1"/>
  <c r="P212" i="1"/>
  <c r="P617"/>
  <c r="J808" i="9" s="1"/>
  <c r="P395" i="1"/>
  <c r="J512" i="9" s="1"/>
  <c r="K245" i="1"/>
  <c r="I246" s="1"/>
  <c r="T74"/>
  <c r="L783"/>
  <c r="M1026" i="9" s="1"/>
  <c r="J821"/>
  <c r="K614" i="1"/>
  <c r="L801" i="9" s="1"/>
  <c r="K602" i="1"/>
  <c r="I603" s="1"/>
  <c r="L566"/>
  <c r="M737" i="9" s="1"/>
  <c r="L551" i="1"/>
  <c r="M717" i="9" s="1"/>
  <c r="L533" i="1"/>
  <c r="M693" i="9" s="1"/>
  <c r="J537"/>
  <c r="J529"/>
  <c r="J509"/>
  <c r="J161"/>
  <c r="J149"/>
  <c r="K119" i="1"/>
  <c r="I120" s="1"/>
  <c r="L215"/>
  <c r="M269" i="9" s="1"/>
  <c r="L266" i="1"/>
  <c r="M337" i="9" s="1"/>
  <c r="J325"/>
  <c r="L245" i="1"/>
  <c r="M309" i="9" s="1"/>
  <c r="J293"/>
  <c r="K705" i="1"/>
  <c r="K693"/>
  <c r="I694" s="1"/>
  <c r="H224" i="9"/>
  <c r="O19" i="1"/>
  <c r="H50" i="9"/>
  <c r="L81" i="1"/>
  <c r="M92" i="9" s="1"/>
  <c r="J100"/>
  <c r="K308" i="1"/>
  <c r="I309" s="1"/>
  <c r="K353"/>
  <c r="I354" s="1"/>
  <c r="J454" i="9" s="1"/>
  <c r="P362" i="1"/>
  <c r="K332"/>
  <c r="K299"/>
  <c r="K287"/>
  <c r="K368"/>
  <c r="I369" s="1"/>
  <c r="P20"/>
  <c r="J18" i="9" s="1"/>
  <c r="P233" i="1"/>
  <c r="P242"/>
  <c r="J308" i="9" s="1"/>
  <c r="P260" i="1"/>
  <c r="R260" s="1"/>
  <c r="L332" i="9" s="1"/>
  <c r="P666" i="1"/>
  <c r="P308"/>
  <c r="R308" s="1"/>
  <c r="L396" i="9" s="1"/>
  <c r="P323" i="1"/>
  <c r="J416" i="9" s="1"/>
  <c r="P332" i="1"/>
  <c r="P338"/>
  <c r="P344"/>
  <c r="S344" s="1"/>
  <c r="M444" i="9" s="1"/>
  <c r="P356" i="1"/>
  <c r="J460" i="9" s="1"/>
  <c r="P470" i="1"/>
  <c r="M51" i="2"/>
  <c r="J1119" i="9"/>
  <c r="M7" i="2"/>
  <c r="P60" i="1"/>
  <c r="J67" i="9" s="1"/>
  <c r="L221" i="1"/>
  <c r="M277" i="9" s="1"/>
  <c r="J277"/>
  <c r="P287" i="1"/>
  <c r="H368" i="9"/>
  <c r="H504"/>
  <c r="I26"/>
  <c r="T286" i="1"/>
  <c r="H292" i="9"/>
  <c r="H600"/>
  <c r="P461" i="1"/>
  <c r="J600" i="9" s="1"/>
  <c r="K644"/>
  <c r="J1030"/>
  <c r="L120"/>
  <c r="I103" i="1"/>
  <c r="J477" i="9"/>
  <c r="I492"/>
  <c r="H103"/>
  <c r="H119"/>
  <c r="H30"/>
  <c r="P29" i="1"/>
  <c r="S29" s="1"/>
  <c r="M30" i="9" s="1"/>
  <c r="P51" i="1"/>
  <c r="J55" i="9" s="1"/>
  <c r="T172" i="1"/>
  <c r="H208" i="9"/>
  <c r="L200" i="1"/>
  <c r="M249" i="9" s="1"/>
  <c r="J249"/>
  <c r="P206" i="1"/>
  <c r="J377" i="9"/>
  <c r="K311" i="1"/>
  <c r="K323"/>
  <c r="K335"/>
  <c r="I336" s="1"/>
  <c r="J429" i="9"/>
  <c r="J445"/>
  <c r="L359" i="1"/>
  <c r="M461" i="9" s="1"/>
  <c r="I987"/>
  <c r="O753" i="1"/>
  <c r="F22" i="8"/>
  <c r="O663" i="1"/>
  <c r="I867" i="9"/>
  <c r="K239" i="1"/>
  <c r="L301" i="9" s="1"/>
  <c r="P690" i="1"/>
  <c r="J905" i="9" s="1"/>
  <c r="P527" i="1"/>
  <c r="J688" i="9" s="1"/>
  <c r="P590" i="1"/>
  <c r="J233" i="9"/>
  <c r="H200"/>
  <c r="I824"/>
  <c r="H1050"/>
  <c r="P90" i="1"/>
  <c r="J107" i="9" s="1"/>
  <c r="J421"/>
  <c r="H560"/>
  <c r="P557" i="1"/>
  <c r="L645"/>
  <c r="M842" i="9" s="1"/>
  <c r="K572" i="1"/>
  <c r="I573" s="1"/>
  <c r="J746" i="9" s="1"/>
  <c r="L500" i="1"/>
  <c r="M649" i="9" s="1"/>
  <c r="K620" i="1"/>
  <c r="L809" i="9" s="1"/>
  <c r="K533" i="1"/>
  <c r="L693" i="9" s="1"/>
  <c r="K635" i="1"/>
  <c r="K708"/>
  <c r="I709" s="1"/>
  <c r="J927" i="9" s="1"/>
  <c r="P735" i="1"/>
  <c r="S735" s="1"/>
  <c r="M965" i="9" s="1"/>
  <c r="P539" i="1"/>
  <c r="J704" i="9" s="1"/>
  <c r="P455" i="1"/>
  <c r="J592" i="9" s="1"/>
  <c r="P218" i="1"/>
  <c r="J276" i="9" s="1"/>
  <c r="K596" i="1"/>
  <c r="I597" s="1"/>
  <c r="L597" s="1"/>
  <c r="M778" i="9" s="1"/>
  <c r="P437" i="1"/>
  <c r="J568" i="9" s="1"/>
  <c r="P188" i="1"/>
  <c r="J236" i="9" s="1"/>
  <c r="P702" i="1"/>
  <c r="J921" i="9" s="1"/>
  <c r="K539" i="1"/>
  <c r="L701" i="9" s="1"/>
  <c r="T148" i="1"/>
  <c r="K756"/>
  <c r="L732"/>
  <c r="M958" i="9" s="1"/>
  <c r="L635" i="1"/>
  <c r="M829" i="9" s="1"/>
  <c r="L620" i="1"/>
  <c r="M809" i="9" s="1"/>
  <c r="L596" i="1"/>
  <c r="M777" i="9" s="1"/>
  <c r="L572" i="1"/>
  <c r="M745" i="9" s="1"/>
  <c r="L545" i="1"/>
  <c r="M709" i="9" s="1"/>
  <c r="K506" i="1"/>
  <c r="L482"/>
  <c r="M625" i="9" s="1"/>
  <c r="L464" i="1"/>
  <c r="M601" i="9" s="1"/>
  <c r="L452" i="1"/>
  <c r="M585" i="9" s="1"/>
  <c r="L440" i="1"/>
  <c r="M569" i="9" s="1"/>
  <c r="J141"/>
  <c r="J918"/>
  <c r="T229" i="1"/>
  <c r="H840" i="9"/>
  <c r="L657" i="1"/>
  <c r="M858" i="9" s="1"/>
  <c r="K20" i="1"/>
  <c r="I21" s="1"/>
  <c r="I79" i="9"/>
  <c r="H240"/>
  <c r="I194" i="1"/>
  <c r="O194"/>
  <c r="I244" i="9" s="1"/>
  <c r="H308"/>
  <c r="I845"/>
  <c r="K1050"/>
  <c r="L108" i="1"/>
  <c r="M128" i="9" s="1"/>
  <c r="P317" i="1"/>
  <c r="J408" i="9" s="1"/>
  <c r="P329" i="1"/>
  <c r="P299"/>
  <c r="J384" i="9" s="1"/>
  <c r="P290" i="1"/>
  <c r="J372" i="9" s="1"/>
  <c r="L341" i="1"/>
  <c r="M437" i="9" s="1"/>
  <c r="L290" i="1"/>
  <c r="M369" i="9" s="1"/>
  <c r="H396"/>
  <c r="H428"/>
  <c r="H444"/>
  <c r="H460"/>
  <c r="H5"/>
  <c r="I788"/>
  <c r="P602" i="1"/>
  <c r="J788" i="9" s="1"/>
  <c r="L109" i="1"/>
  <c r="M129" i="9" s="1"/>
  <c r="L105" i="1"/>
  <c r="M124" i="9" s="1"/>
  <c r="K12" i="1"/>
  <c r="L6" i="9" s="1"/>
  <c r="J6"/>
  <c r="K152" i="1"/>
  <c r="I153" s="1"/>
  <c r="L509"/>
  <c r="M661" i="9" s="1"/>
  <c r="H83"/>
  <c r="P72" i="1"/>
  <c r="J83" i="9" s="1"/>
  <c r="L75" i="1"/>
  <c r="M84" i="9" s="1"/>
  <c r="J84"/>
  <c r="K125" i="1"/>
  <c r="I126" s="1"/>
  <c r="J153" i="9"/>
  <c r="K158" i="1"/>
  <c r="L193" i="9" s="1"/>
  <c r="K209" i="1"/>
  <c r="L261" i="9" s="1"/>
  <c r="J261"/>
  <c r="H632"/>
  <c r="L515" i="1"/>
  <c r="M669" i="9" s="1"/>
  <c r="H768"/>
  <c r="P587" i="1"/>
  <c r="J768" i="9" s="1"/>
  <c r="H800"/>
  <c r="P611" i="1"/>
  <c r="J800" i="9" s="1"/>
  <c r="H816"/>
  <c r="P623" i="1"/>
  <c r="J816" i="9" s="1"/>
  <c r="H885"/>
  <c r="P699" i="1"/>
  <c r="J917" i="9" s="1"/>
  <c r="K84" i="1"/>
  <c r="L96" i="9" s="1"/>
  <c r="L84" i="1"/>
  <c r="M96" i="9" s="1"/>
  <c r="K96" i="1"/>
  <c r="L96"/>
  <c r="M112" i="9" s="1"/>
  <c r="K470" i="1"/>
  <c r="I471" s="1"/>
  <c r="L470"/>
  <c r="M609" i="9" s="1"/>
  <c r="I380"/>
  <c r="P296" i="1"/>
  <c r="J380" i="9" s="1"/>
  <c r="K380" i="1"/>
  <c r="L489" i="9" s="1"/>
  <c r="L380" i="1"/>
  <c r="M489" i="9" s="1"/>
  <c r="J489"/>
  <c r="I496"/>
  <c r="I131"/>
  <c r="L557" i="1"/>
  <c r="M725" i="9" s="1"/>
  <c r="K557" i="1"/>
  <c r="L725" i="9" s="1"/>
  <c r="J725"/>
  <c r="P515" i="1"/>
  <c r="J672" i="9" s="1"/>
  <c r="P458" i="1"/>
  <c r="J596" i="9" s="1"/>
  <c r="T433" i="1"/>
  <c r="J333" i="9"/>
  <c r="N50" i="1"/>
  <c r="I612"/>
  <c r="L38"/>
  <c r="M39" i="9" s="1"/>
  <c r="K545" i="1"/>
  <c r="I546" s="1"/>
  <c r="K440"/>
  <c r="K783"/>
  <c r="I784" s="1"/>
  <c r="K777"/>
  <c r="L1018" i="9" s="1"/>
  <c r="K774" i="1"/>
  <c r="P657"/>
  <c r="J861" i="9" s="1"/>
  <c r="P446" i="1"/>
  <c r="J580" i="9" s="1"/>
  <c r="P221" i="1"/>
  <c r="J280" i="9" s="1"/>
  <c r="P111" i="1"/>
  <c r="J135" i="9" s="1"/>
  <c r="K116" i="1"/>
  <c r="L141" i="9" s="1"/>
  <c r="P488" i="1"/>
  <c r="L774"/>
  <c r="M1014" i="9" s="1"/>
  <c r="K750" i="1"/>
  <c r="L982" i="9" s="1"/>
  <c r="L708" i="1"/>
  <c r="M926" i="9" s="1"/>
  <c r="T37" i="1"/>
  <c r="S230"/>
  <c r="M292" i="9" s="1"/>
  <c r="K317" i="1"/>
  <c r="L405" i="9" s="1"/>
  <c r="T110" i="1"/>
  <c r="J437" i="9"/>
  <c r="J369"/>
  <c r="R356" i="1"/>
  <c r="L460" i="9" s="1"/>
  <c r="G8" i="13"/>
  <c r="H8" s="1"/>
  <c r="F19" i="8"/>
  <c r="S20" i="1"/>
  <c r="M18" i="9" s="1"/>
  <c r="R72" i="1"/>
  <c r="L83" i="9" s="1"/>
  <c r="R461" i="1"/>
  <c r="L600" i="9" s="1"/>
  <c r="S611" i="1"/>
  <c r="M800" i="9" s="1"/>
  <c r="S617" i="1"/>
  <c r="M808" i="9" s="1"/>
  <c r="F13" i="7"/>
  <c r="J16"/>
  <c r="L1130" i="9"/>
  <c r="L437"/>
  <c r="K103" i="1"/>
  <c r="I104" s="1"/>
  <c r="L104" s="1"/>
  <c r="M122" i="9" s="1"/>
  <c r="K797" i="1"/>
  <c r="L1043" i="9" s="1"/>
  <c r="L821"/>
  <c r="I147" i="1"/>
  <c r="L147" s="1"/>
  <c r="M138" i="9" s="1"/>
  <c r="I261" i="1"/>
  <c r="L261" s="1"/>
  <c r="M330" i="9" s="1"/>
  <c r="I456" i="1"/>
  <c r="S146"/>
  <c r="M140" i="9" s="1"/>
  <c r="R146" i="1"/>
  <c r="L140" i="9" s="1"/>
  <c r="S329" i="1"/>
  <c r="M424" i="9" s="1"/>
  <c r="L942"/>
  <c r="P26" i="10"/>
  <c r="O1148" i="9" s="1"/>
  <c r="P29" i="10"/>
  <c r="O1151" i="9" s="1"/>
  <c r="P28" i="10"/>
  <c r="O1150" i="9" s="1"/>
  <c r="P27" i="10"/>
  <c r="O1149" i="9" s="1"/>
  <c r="J1054"/>
  <c r="G22" i="2"/>
  <c r="J1073" i="9"/>
  <c r="J1072"/>
  <c r="M27" i="2"/>
  <c r="J1083" i="9" s="1"/>
  <c r="J1066"/>
  <c r="I43" i="2"/>
  <c r="L1105" i="9"/>
  <c r="M19" i="2"/>
  <c r="J1071" i="9"/>
  <c r="H1128"/>
  <c r="O7" i="2"/>
  <c r="L1053" i="9" s="1"/>
  <c r="L55" i="2"/>
  <c r="J33"/>
  <c r="M1090" i="9"/>
  <c r="J37" i="2"/>
  <c r="M1096" i="9"/>
  <c r="J49" i="2"/>
  <c r="M1114" i="9"/>
  <c r="I31" i="2"/>
  <c r="J1087" i="9"/>
  <c r="J17" i="2"/>
  <c r="M1066" i="9"/>
  <c r="H21" i="13"/>
  <c r="H18"/>
  <c r="H12"/>
  <c r="H20"/>
  <c r="E12" i="7"/>
  <c r="E11"/>
  <c r="H136" i="9" s="1"/>
  <c r="H10" i="13"/>
  <c r="H17"/>
  <c r="E13" i="7"/>
  <c r="H1042" i="9" s="1"/>
  <c r="H22" i="13"/>
  <c r="H19"/>
  <c r="F15" i="7"/>
  <c r="F10"/>
  <c r="I51" i="9" s="1"/>
  <c r="F14" i="7"/>
  <c r="F11"/>
  <c r="I136" i="9" s="1"/>
  <c r="S26" i="1"/>
  <c r="M26" i="9" s="1"/>
  <c r="I411" i="1"/>
  <c r="L411" s="1"/>
  <c r="M530" i="9" s="1"/>
  <c r="I483" i="1"/>
  <c r="L483" s="1"/>
  <c r="M626" i="9" s="1"/>
  <c r="I465" i="1"/>
  <c r="L465" s="1"/>
  <c r="M602" i="9" s="1"/>
  <c r="I252" i="1"/>
  <c r="K252" s="1"/>
  <c r="L318" i="9" s="1"/>
  <c r="I615" i="1"/>
  <c r="L615" s="1"/>
  <c r="M802" i="9" s="1"/>
  <c r="I88" i="1"/>
  <c r="J101" i="9" s="1"/>
  <c r="Q19" i="1"/>
  <c r="O177" i="9"/>
  <c r="G50" i="2"/>
  <c r="J50"/>
  <c r="L1114" i="9"/>
  <c r="I23" i="2"/>
  <c r="J35"/>
  <c r="M1093" i="9"/>
  <c r="J1111"/>
  <c r="J1114"/>
  <c r="J39" i="2"/>
  <c r="M1099" i="9"/>
  <c r="M49" i="2"/>
  <c r="J1116" i="9"/>
  <c r="J1090"/>
  <c r="J1105"/>
  <c r="J1075"/>
  <c r="I35" i="2"/>
  <c r="M17"/>
  <c r="J1068" i="9"/>
  <c r="L15" i="2"/>
  <c r="L57"/>
  <c r="I1128" i="9"/>
  <c r="L1096"/>
  <c r="G38" i="2"/>
  <c r="G40"/>
  <c r="J40"/>
  <c r="M1100" i="9" s="1"/>
  <c r="L1099"/>
  <c r="J1091"/>
  <c r="I34" i="2"/>
  <c r="L1091" i="9" s="1"/>
  <c r="L1051"/>
  <c r="G8" i="2"/>
  <c r="J1052" i="9" s="1"/>
  <c r="J7" i="2"/>
  <c r="M1051" i="9"/>
  <c r="M35" i="2"/>
  <c r="P35"/>
  <c r="M1095" i="9"/>
  <c r="J1096"/>
  <c r="J1051"/>
  <c r="M11" i="2"/>
  <c r="J1059" i="9" s="1"/>
  <c r="L1090"/>
  <c r="P7" i="2"/>
  <c r="M1053" i="9" s="1"/>
  <c r="M23" i="2"/>
  <c r="M13"/>
  <c r="J1062" i="9"/>
  <c r="J25" i="2"/>
  <c r="M1078" i="9"/>
  <c r="E68" i="2"/>
  <c r="E17" i="7"/>
  <c r="J1099" i="9"/>
  <c r="K15" i="2"/>
  <c r="M25"/>
  <c r="O25"/>
  <c r="L1080" i="9" s="1"/>
  <c r="G55" i="2"/>
  <c r="I1108" i="9"/>
  <c r="M31" i="2"/>
  <c r="J1089" i="9"/>
  <c r="I1120"/>
  <c r="G18" i="2"/>
  <c r="I9"/>
  <c r="G10"/>
  <c r="I10"/>
  <c r="L1055" i="9" s="1"/>
  <c r="M9" i="2"/>
  <c r="G19"/>
  <c r="M21"/>
  <c r="J1074" i="9"/>
  <c r="G63" i="2"/>
  <c r="O19"/>
  <c r="L1071" i="9"/>
  <c r="P19" i="2"/>
  <c r="M1071" i="9"/>
  <c r="J53" i="2"/>
  <c r="M1120" i="9"/>
  <c r="I53" i="2"/>
  <c r="J1120" i="9"/>
  <c r="J1108"/>
  <c r="J45" i="2"/>
  <c r="M1108" i="9"/>
  <c r="G42" i="2"/>
  <c r="L1102" i="9"/>
  <c r="I1086"/>
  <c r="M29" i="2"/>
  <c r="L1111" i="9"/>
  <c r="J1055"/>
  <c r="I27" i="2"/>
  <c r="G28"/>
  <c r="G44"/>
  <c r="M37"/>
  <c r="P37"/>
  <c r="M1098" i="9"/>
  <c r="I1053"/>
  <c r="I1074"/>
  <c r="I1080"/>
  <c r="G29" i="2"/>
  <c r="H1089" i="9"/>
  <c r="K1098"/>
  <c r="H1110"/>
  <c r="H1119"/>
  <c r="K1125"/>
  <c r="M47" i="2"/>
  <c r="P47"/>
  <c r="J34"/>
  <c r="M1091" i="9" s="1"/>
  <c r="L45" i="2"/>
  <c r="I1110" i="9"/>
  <c r="J41" i="2"/>
  <c r="M1102" i="9"/>
  <c r="I25" i="2"/>
  <c r="M33"/>
  <c r="J1102" i="9"/>
  <c r="K1113"/>
  <c r="I1084"/>
  <c r="F68" i="2"/>
  <c r="E30" i="8"/>
  <c r="K68" i="2"/>
  <c r="J1053" i="9"/>
  <c r="M41" i="2"/>
  <c r="H1059" i="9"/>
  <c r="I1071"/>
  <c r="K1074"/>
  <c r="K1116"/>
  <c r="L53" i="2"/>
  <c r="I22"/>
  <c r="L1073" i="9"/>
  <c r="O9" i="2"/>
  <c r="L1056" i="9" s="1"/>
  <c r="M43" i="2"/>
  <c r="M39"/>
  <c r="P39"/>
  <c r="M1101" i="9" s="1"/>
  <c r="J51" i="2"/>
  <c r="M1117" i="9"/>
  <c r="I15" i="2"/>
  <c r="G16"/>
  <c r="J16" s="1"/>
  <c r="M1064" i="9" s="1"/>
  <c r="N27" i="2"/>
  <c r="P27" s="1"/>
  <c r="M1083" i="9" s="1"/>
  <c r="N11" i="2"/>
  <c r="K1059" i="9" s="1"/>
  <c r="O945"/>
  <c r="O351"/>
  <c r="O68"/>
  <c r="O208"/>
  <c r="J19" i="7"/>
  <c r="O903" i="9"/>
  <c r="O689"/>
  <c r="J33" i="7"/>
  <c r="O1127" i="9"/>
  <c r="O433"/>
  <c r="O491"/>
  <c r="O1054"/>
  <c r="O1072"/>
  <c r="O813"/>
  <c r="O810"/>
  <c r="O42"/>
  <c r="O507"/>
  <c r="O828"/>
  <c r="O1062"/>
  <c r="O976"/>
  <c r="O1080"/>
  <c r="O220"/>
  <c r="O817"/>
  <c r="O305"/>
  <c r="O814"/>
  <c r="O302"/>
  <c r="O995"/>
  <c r="O276"/>
  <c r="O456"/>
  <c r="O87"/>
  <c r="O45"/>
  <c r="O739"/>
  <c r="O1031"/>
  <c r="O60"/>
  <c r="O1123"/>
  <c r="O200"/>
  <c r="O716"/>
  <c r="O941"/>
  <c r="O429"/>
  <c r="O938"/>
  <c r="O426"/>
  <c r="O867"/>
  <c r="O363"/>
  <c r="O1085"/>
  <c r="O644"/>
  <c r="O148"/>
  <c r="O991"/>
  <c r="O607"/>
  <c r="O840"/>
  <c r="O328"/>
  <c r="O859"/>
  <c r="O964"/>
  <c r="O503"/>
  <c r="O1005"/>
  <c r="O749"/>
  <c r="O493"/>
  <c r="O237"/>
  <c r="O1002"/>
  <c r="O746"/>
  <c r="O490"/>
  <c r="O234"/>
  <c r="P10" i="10"/>
  <c r="O1132" i="9" s="1"/>
  <c r="O883"/>
  <c r="O379"/>
  <c r="O1093"/>
  <c r="O660"/>
  <c r="O164"/>
  <c r="O999"/>
  <c r="O615"/>
  <c r="O848"/>
  <c r="O336"/>
  <c r="O875"/>
  <c r="O980"/>
  <c r="O543"/>
  <c r="O1009"/>
  <c r="O753"/>
  <c r="O497"/>
  <c r="O241"/>
  <c r="O1006"/>
  <c r="O750"/>
  <c r="O494"/>
  <c r="O238"/>
  <c r="P14" i="10"/>
  <c r="O1136" i="9" s="1"/>
  <c r="I703" i="1"/>
  <c r="L703" s="1"/>
  <c r="M919" i="9" s="1"/>
  <c r="I697" i="1"/>
  <c r="K697" s="1"/>
  <c r="I781"/>
  <c r="J1023" i="9" s="1"/>
  <c r="K981"/>
  <c r="I760" i="1"/>
  <c r="L760" s="1"/>
  <c r="M995" i="9" s="1"/>
  <c r="L914"/>
  <c r="K845"/>
  <c r="I769" i="1"/>
  <c r="J1007" i="9" s="1"/>
  <c r="I688" i="1"/>
  <c r="L688" s="1"/>
  <c r="M899" i="9" s="1"/>
  <c r="K873"/>
  <c r="K881"/>
  <c r="K853"/>
  <c r="L926"/>
  <c r="I160"/>
  <c r="I222" i="1"/>
  <c r="J278" i="9" s="1"/>
  <c r="I414" i="1"/>
  <c r="L414" s="1"/>
  <c r="M534" i="9" s="1"/>
  <c r="I462" i="1"/>
  <c r="L462" s="1"/>
  <c r="M598" i="9" s="1"/>
  <c r="L309"/>
  <c r="I576" i="1"/>
  <c r="K576" s="1"/>
  <c r="L750" i="9" s="1"/>
  <c r="I417" i="1"/>
  <c r="J538" i="9" s="1"/>
  <c r="L805"/>
  <c r="R386" i="1"/>
  <c r="L500" i="9" s="1"/>
  <c r="K232"/>
  <c r="K585" i="1"/>
  <c r="S242"/>
  <c r="M308" i="9" s="1"/>
  <c r="I564" i="1"/>
  <c r="K564" s="1"/>
  <c r="F9" i="7"/>
  <c r="H10"/>
  <c r="L769" i="9"/>
  <c r="R602" i="1"/>
  <c r="L788" i="9" s="1"/>
  <c r="S386" i="1"/>
  <c r="M500" i="9" s="1"/>
  <c r="L497"/>
  <c r="S614" i="1"/>
  <c r="M804" i="9" s="1"/>
  <c r="R614" i="1"/>
  <c r="L804" i="9" s="1"/>
  <c r="K648"/>
  <c r="S356" i="1"/>
  <c r="M460" i="9" s="1"/>
  <c r="I390" i="1"/>
  <c r="L390" s="1"/>
  <c r="M502" i="9" s="1"/>
  <c r="K460"/>
  <c r="I558" i="1"/>
  <c r="J726" i="9" s="1"/>
  <c r="S602" i="1"/>
  <c r="M788" i="9" s="1"/>
  <c r="L617"/>
  <c r="I543" i="1"/>
  <c r="L543" s="1"/>
  <c r="M706" i="9" s="1"/>
  <c r="K652"/>
  <c r="K756"/>
  <c r="I129" i="1"/>
  <c r="L129" s="1"/>
  <c r="M158" i="9" s="1"/>
  <c r="J762"/>
  <c r="I540" i="1"/>
  <c r="J702" i="9" s="1"/>
  <c r="L757"/>
  <c r="R593" i="1"/>
  <c r="L776" i="9" s="1"/>
  <c r="I624" i="1"/>
  <c r="J814" i="9" s="1"/>
  <c r="R623" i="1"/>
  <c r="L816" i="9" s="1"/>
  <c r="K228"/>
  <c r="K588"/>
  <c r="K720"/>
  <c r="K660"/>
  <c r="K472"/>
  <c r="L761"/>
  <c r="S638" i="1"/>
  <c r="M836" i="9" s="1"/>
  <c r="R590" i="1"/>
  <c r="L772" i="9" s="1"/>
  <c r="R242" i="1"/>
  <c r="L308" i="9" s="1"/>
  <c r="I198" i="1"/>
  <c r="K198" s="1"/>
  <c r="I132"/>
  <c r="K132" s="1"/>
  <c r="I330"/>
  <c r="J422" i="9" s="1"/>
  <c r="S60" i="1"/>
  <c r="M67" i="9" s="1"/>
  <c r="R60" i="1"/>
  <c r="L67" i="9" s="1"/>
  <c r="L58" i="1"/>
  <c r="M61" i="9" s="1"/>
  <c r="L60"/>
  <c r="L72"/>
  <c r="R66" i="1"/>
  <c r="L75" i="9" s="1"/>
  <c r="K75"/>
  <c r="L80"/>
  <c r="L68"/>
  <c r="L64"/>
  <c r="L56"/>
  <c r="R90" i="1"/>
  <c r="L107" i="9" s="1"/>
  <c r="J133"/>
  <c r="L133"/>
  <c r="L132"/>
  <c r="H11" i="7"/>
  <c r="K136" i="9" s="1"/>
  <c r="I52" i="1"/>
  <c r="L52" s="1"/>
  <c r="M53" i="9" s="1"/>
  <c r="O1038"/>
  <c r="O803"/>
  <c r="O555"/>
  <c r="O299"/>
  <c r="O51"/>
  <c r="O1053"/>
  <c r="O868"/>
  <c r="O588"/>
  <c r="O340"/>
  <c r="O100"/>
  <c r="O1082"/>
  <c r="O935"/>
  <c r="O751"/>
  <c r="O527"/>
  <c r="O1029"/>
  <c r="O776"/>
  <c r="O520"/>
  <c r="O264"/>
  <c r="O8"/>
  <c r="O731"/>
  <c r="O211"/>
  <c r="O812"/>
  <c r="O332"/>
  <c r="O415"/>
  <c r="O151"/>
  <c r="O973"/>
  <c r="O845"/>
  <c r="O717"/>
  <c r="O589"/>
  <c r="O461"/>
  <c r="O333"/>
  <c r="O205"/>
  <c r="O77"/>
  <c r="O970"/>
  <c r="O842"/>
  <c r="O714"/>
  <c r="O586"/>
  <c r="O458"/>
  <c r="O330"/>
  <c r="O202"/>
  <c r="O74"/>
  <c r="P12" i="10"/>
  <c r="O1134" i="9" s="1"/>
  <c r="O1112"/>
  <c r="O947"/>
  <c r="O699"/>
  <c r="O443"/>
  <c r="O187"/>
  <c r="O1121"/>
  <c r="O996"/>
  <c r="O772"/>
  <c r="O484"/>
  <c r="O228"/>
  <c r="O28"/>
  <c r="O1036"/>
  <c r="O855"/>
  <c r="O671"/>
  <c r="O1095"/>
  <c r="O912"/>
  <c r="O656"/>
  <c r="O400"/>
  <c r="O144"/>
  <c r="O1003"/>
  <c r="O483"/>
  <c r="O1089"/>
  <c r="O612"/>
  <c r="O1074"/>
  <c r="O287"/>
  <c r="O31"/>
  <c r="O913"/>
  <c r="O785"/>
  <c r="O657"/>
  <c r="O529"/>
  <c r="O401"/>
  <c r="O273"/>
  <c r="O145"/>
  <c r="O17"/>
  <c r="O910"/>
  <c r="O782"/>
  <c r="O654"/>
  <c r="O526"/>
  <c r="O398"/>
  <c r="O270"/>
  <c r="O142"/>
  <c r="O14"/>
  <c r="I691" i="1"/>
  <c r="L691" s="1"/>
  <c r="M903" i="9" s="1"/>
  <c r="I751" i="1"/>
  <c r="J983" i="9" s="1"/>
  <c r="K885"/>
  <c r="K997"/>
  <c r="K1009"/>
  <c r="I51" i="2"/>
  <c r="I11"/>
  <c r="I45"/>
  <c r="K1108" i="9"/>
  <c r="J13" i="2"/>
  <c r="M1060" i="9"/>
  <c r="K1117"/>
  <c r="I13" i="2"/>
  <c r="J1061" i="9"/>
  <c r="N13" i="2"/>
  <c r="N51"/>
  <c r="K1119" i="9" s="1"/>
  <c r="K1060"/>
  <c r="K109" i="1"/>
  <c r="I110" s="1"/>
  <c r="K103" i="9"/>
  <c r="K127"/>
  <c r="I85" i="1"/>
  <c r="K111" i="9"/>
  <c r="K70" i="1"/>
  <c r="I71" s="1"/>
  <c r="L70"/>
  <c r="M77" i="9" s="1"/>
  <c r="J77"/>
  <c r="K79"/>
  <c r="J81"/>
  <c r="S72" i="1"/>
  <c r="M83" i="9" s="1"/>
  <c r="L76"/>
  <c r="K83"/>
  <c r="K73" i="1"/>
  <c r="I74" s="1"/>
  <c r="K63" i="9"/>
  <c r="L112" i="1"/>
  <c r="M133" i="9" s="1"/>
  <c r="S111" i="1"/>
  <c r="M135" i="9" s="1"/>
  <c r="L785"/>
  <c r="K224"/>
  <c r="K540"/>
  <c r="K724"/>
  <c r="L354" i="1"/>
  <c r="M454" i="9" s="1"/>
  <c r="L285"/>
  <c r="I228" i="1"/>
  <c r="J286" i="9" s="1"/>
  <c r="L429"/>
  <c r="K356"/>
  <c r="K640"/>
  <c r="S608" i="1"/>
  <c r="M796" i="9" s="1"/>
  <c r="R608" i="1"/>
  <c r="L796" i="9" s="1"/>
  <c r="K796"/>
  <c r="L473"/>
  <c r="I588" i="1"/>
  <c r="K588" s="1"/>
  <c r="J782" i="9"/>
  <c r="K180"/>
  <c r="K208"/>
  <c r="K292"/>
  <c r="R230" i="1"/>
  <c r="L292" i="9" s="1"/>
  <c r="K328"/>
  <c r="S572" i="1"/>
  <c r="M748" i="9" s="1"/>
  <c r="R572" i="1"/>
  <c r="L748" i="9" s="1"/>
  <c r="R617" i="1"/>
  <c r="L808" i="9" s="1"/>
  <c r="K808"/>
  <c r="L387" i="1"/>
  <c r="M498" i="9" s="1"/>
  <c r="K376"/>
  <c r="K408"/>
  <c r="I486" i="1"/>
  <c r="J630" i="9" s="1"/>
  <c r="J330"/>
  <c r="R245" i="1"/>
  <c r="L312" i="9" s="1"/>
  <c r="K312"/>
  <c r="I201" i="1"/>
  <c r="K201" s="1"/>
  <c r="L249" i="9"/>
  <c r="L713"/>
  <c r="L265"/>
  <c r="K200"/>
  <c r="K632"/>
  <c r="K692"/>
  <c r="K840"/>
  <c r="I639" i="1"/>
  <c r="L833" i="9"/>
  <c r="I192" i="1"/>
  <c r="J238" i="9" s="1"/>
  <c r="L237"/>
  <c r="K152"/>
  <c r="K216"/>
  <c r="K572"/>
  <c r="K672"/>
  <c r="K760"/>
  <c r="K768"/>
  <c r="K476"/>
  <c r="R470" i="1"/>
  <c r="L612" i="9" s="1"/>
  <c r="K612"/>
  <c r="K560"/>
  <c r="L781"/>
  <c r="L697"/>
  <c r="K164"/>
  <c r="K284"/>
  <c r="K296"/>
  <c r="K512"/>
  <c r="K576"/>
  <c r="K676"/>
  <c r="K368"/>
  <c r="K484"/>
  <c r="K492"/>
  <c r="K320"/>
  <c r="L369"/>
  <c r="K30"/>
  <c r="J27" i="2"/>
  <c r="M1081" i="9"/>
  <c r="H30" i="8"/>
  <c r="K1081" i="9"/>
  <c r="K1063"/>
  <c r="P23" i="10"/>
  <c r="O1145" i="9" s="1"/>
  <c r="O1120"/>
  <c r="O1088"/>
  <c r="O1052"/>
  <c r="O1026"/>
  <c r="O963"/>
  <c r="O899"/>
  <c r="O835"/>
  <c r="O771"/>
  <c r="O715"/>
  <c r="O651"/>
  <c r="O587"/>
  <c r="O523"/>
  <c r="O459"/>
  <c r="O395"/>
  <c r="O331"/>
  <c r="O267"/>
  <c r="O203"/>
  <c r="O139"/>
  <c r="O75"/>
  <c r="O35"/>
  <c r="O1129"/>
  <c r="O1101"/>
  <c r="O1069"/>
  <c r="O1043"/>
  <c r="O1012"/>
  <c r="O956"/>
  <c r="O900"/>
  <c r="O844"/>
  <c r="O788"/>
  <c r="O676"/>
  <c r="O620"/>
  <c r="O556"/>
  <c r="O500"/>
  <c r="O436"/>
  <c r="O372"/>
  <c r="O308"/>
  <c r="O244"/>
  <c r="O180"/>
  <c r="O124"/>
  <c r="O76"/>
  <c r="O36"/>
  <c r="O1118"/>
  <c r="O1090"/>
  <c r="O1066"/>
  <c r="O1044"/>
  <c r="O1007"/>
  <c r="O967"/>
  <c r="O919"/>
  <c r="O871"/>
  <c r="O823"/>
  <c r="O775"/>
  <c r="O727"/>
  <c r="O679"/>
  <c r="O631"/>
  <c r="O567"/>
  <c r="O487"/>
  <c r="O1107"/>
  <c r="O1075"/>
  <c r="O1045"/>
  <c r="O1000"/>
  <c r="O936"/>
  <c r="O872"/>
  <c r="O808"/>
  <c r="O744"/>
  <c r="O680"/>
  <c r="O616"/>
  <c r="O552"/>
  <c r="O488"/>
  <c r="O424"/>
  <c r="O360"/>
  <c r="O296"/>
  <c r="O232"/>
  <c r="O168"/>
  <c r="O104"/>
  <c r="O40"/>
  <c r="O1100"/>
  <c r="O1042"/>
  <c r="O923"/>
  <c r="O795"/>
  <c r="O659"/>
  <c r="O531"/>
  <c r="O403"/>
  <c r="O275"/>
  <c r="O147"/>
  <c r="O1113"/>
  <c r="O1039"/>
  <c r="O892"/>
  <c r="O748"/>
  <c r="O668"/>
  <c r="O524"/>
  <c r="O396"/>
  <c r="O268"/>
  <c r="O12"/>
  <c r="O711"/>
  <c r="O447"/>
  <c r="O375"/>
  <c r="O311"/>
  <c r="O247"/>
  <c r="O183"/>
  <c r="O119"/>
  <c r="O55"/>
  <c r="O1021"/>
  <c r="O989"/>
  <c r="O957"/>
  <c r="O925"/>
  <c r="O893"/>
  <c r="O861"/>
  <c r="O829"/>
  <c r="O797"/>
  <c r="O765"/>
  <c r="O733"/>
  <c r="O701"/>
  <c r="O669"/>
  <c r="O637"/>
  <c r="O605"/>
  <c r="O573"/>
  <c r="O541"/>
  <c r="O509"/>
  <c r="O477"/>
  <c r="O445"/>
  <c r="O413"/>
  <c r="O381"/>
  <c r="O349"/>
  <c r="O317"/>
  <c r="O285"/>
  <c r="O253"/>
  <c r="O221"/>
  <c r="O189"/>
  <c r="O157"/>
  <c r="O125"/>
  <c r="O93"/>
  <c r="O61"/>
  <c r="O29"/>
  <c r="O1018"/>
  <c r="O986"/>
  <c r="O954"/>
  <c r="O922"/>
  <c r="O890"/>
  <c r="O858"/>
  <c r="O826"/>
  <c r="O794"/>
  <c r="O762"/>
  <c r="O730"/>
  <c r="O698"/>
  <c r="O666"/>
  <c r="O634"/>
  <c r="O602"/>
  <c r="O570"/>
  <c r="O538"/>
  <c r="O506"/>
  <c r="O474"/>
  <c r="O442"/>
  <c r="O410"/>
  <c r="O378"/>
  <c r="O346"/>
  <c r="O314"/>
  <c r="O282"/>
  <c r="O250"/>
  <c r="O218"/>
  <c r="O186"/>
  <c r="O154"/>
  <c r="O122"/>
  <c r="O90"/>
  <c r="O58"/>
  <c r="O26"/>
  <c r="P21" i="10"/>
  <c r="O1143" i="9" s="1"/>
  <c r="P20" i="10"/>
  <c r="O1142" i="9" s="1"/>
  <c r="P22" i="10"/>
  <c r="O1144" i="9" s="1"/>
  <c r="O6"/>
  <c r="O22"/>
  <c r="O38"/>
  <c r="O54"/>
  <c r="O70"/>
  <c r="O86"/>
  <c r="O102"/>
  <c r="O118"/>
  <c r="O134"/>
  <c r="O150"/>
  <c r="O166"/>
  <c r="O182"/>
  <c r="O198"/>
  <c r="O214"/>
  <c r="O230"/>
  <c r="O246"/>
  <c r="O262"/>
  <c r="O278"/>
  <c r="O294"/>
  <c r="O310"/>
  <c r="O326"/>
  <c r="O342"/>
  <c r="O358"/>
  <c r="O374"/>
  <c r="O390"/>
  <c r="O406"/>
  <c r="O422"/>
  <c r="O438"/>
  <c r="O454"/>
  <c r="O470"/>
  <c r="O486"/>
  <c r="O502"/>
  <c r="O518"/>
  <c r="O534"/>
  <c r="O550"/>
  <c r="O566"/>
  <c r="O582"/>
  <c r="O598"/>
  <c r="O614"/>
  <c r="O630"/>
  <c r="O646"/>
  <c r="O662"/>
  <c r="O678"/>
  <c r="O694"/>
  <c r="O710"/>
  <c r="O726"/>
  <c r="O742"/>
  <c r="O758"/>
  <c r="O774"/>
  <c r="O790"/>
  <c r="O806"/>
  <c r="O822"/>
  <c r="O838"/>
  <c r="O854"/>
  <c r="O870"/>
  <c r="O886"/>
  <c r="O902"/>
  <c r="O918"/>
  <c r="O934"/>
  <c r="O950"/>
  <c r="O966"/>
  <c r="O982"/>
  <c r="O998"/>
  <c r="O1014"/>
  <c r="O9"/>
  <c r="O25"/>
  <c r="O41"/>
  <c r="O57"/>
  <c r="O73"/>
  <c r="O89"/>
  <c r="O105"/>
  <c r="O121"/>
  <c r="O137"/>
  <c r="O153"/>
  <c r="O169"/>
  <c r="O185"/>
  <c r="O201"/>
  <c r="O217"/>
  <c r="O233"/>
  <c r="O249"/>
  <c r="O265"/>
  <c r="O281"/>
  <c r="O297"/>
  <c r="O313"/>
  <c r="O329"/>
  <c r="O345"/>
  <c r="O361"/>
  <c r="O377"/>
  <c r="O393"/>
  <c r="O409"/>
  <c r="O425"/>
  <c r="O441"/>
  <c r="O457"/>
  <c r="O473"/>
  <c r="O489"/>
  <c r="O505"/>
  <c r="O521"/>
  <c r="O537"/>
  <c r="O553"/>
  <c r="O569"/>
  <c r="O585"/>
  <c r="O601"/>
  <c r="O617"/>
  <c r="O633"/>
  <c r="O649"/>
  <c r="O665"/>
  <c r="O681"/>
  <c r="O697"/>
  <c r="O713"/>
  <c r="O729"/>
  <c r="O745"/>
  <c r="O761"/>
  <c r="O777"/>
  <c r="O793"/>
  <c r="O809"/>
  <c r="O825"/>
  <c r="O841"/>
  <c r="O857"/>
  <c r="O873"/>
  <c r="O889"/>
  <c r="O905"/>
  <c r="O921"/>
  <c r="O937"/>
  <c r="O953"/>
  <c r="O969"/>
  <c r="O985"/>
  <c r="O1001"/>
  <c r="O1017"/>
  <c r="O15"/>
  <c r="O47"/>
  <c r="O79"/>
  <c r="O111"/>
  <c r="O143"/>
  <c r="O175"/>
  <c r="O207"/>
  <c r="O239"/>
  <c r="O271"/>
  <c r="O303"/>
  <c r="O335"/>
  <c r="O367"/>
  <c r="O399"/>
  <c r="O439"/>
  <c r="O479"/>
  <c r="O647"/>
  <c r="O951"/>
  <c r="O1126"/>
  <c r="O188"/>
  <c r="O252"/>
  <c r="O316"/>
  <c r="O380"/>
  <c r="O444"/>
  <c r="O508"/>
  <c r="O580"/>
  <c r="O652"/>
  <c r="O708"/>
  <c r="O740"/>
  <c r="O796"/>
  <c r="O876"/>
  <c r="O948"/>
  <c r="O1027"/>
  <c r="O1073"/>
  <c r="O1105"/>
  <c r="O59"/>
  <c r="O131"/>
  <c r="O195"/>
  <c r="O259"/>
  <c r="O323"/>
  <c r="O387"/>
  <c r="O451"/>
  <c r="O515"/>
  <c r="O579"/>
  <c r="O643"/>
  <c r="O707"/>
  <c r="O779"/>
  <c r="O843"/>
  <c r="O907"/>
  <c r="O971"/>
  <c r="O1030"/>
  <c r="O1064"/>
  <c r="O1092"/>
  <c r="O1124"/>
  <c r="O32"/>
  <c r="O64"/>
  <c r="O96"/>
  <c r="O128"/>
  <c r="O160"/>
  <c r="O192"/>
  <c r="O224"/>
  <c r="O256"/>
  <c r="O288"/>
  <c r="O320"/>
  <c r="O352"/>
  <c r="O384"/>
  <c r="O416"/>
  <c r="O448"/>
  <c r="O480"/>
  <c r="O512"/>
  <c r="O544"/>
  <c r="O576"/>
  <c r="O608"/>
  <c r="O640"/>
  <c r="O672"/>
  <c r="O704"/>
  <c r="O736"/>
  <c r="O768"/>
  <c r="O800"/>
  <c r="O832"/>
  <c r="O864"/>
  <c r="O896"/>
  <c r="O928"/>
  <c r="O960"/>
  <c r="O992"/>
  <c r="O1024"/>
  <c r="O1041"/>
  <c r="O1055"/>
  <c r="O1071"/>
  <c r="O1087"/>
  <c r="O1103"/>
  <c r="O1119"/>
  <c r="O471"/>
  <c r="O519"/>
  <c r="O559"/>
  <c r="O599"/>
  <c r="P25" i="10"/>
  <c r="O1147" i="9" s="1"/>
  <c r="P19" i="10"/>
  <c r="O1141" i="9" s="1"/>
  <c r="P11" i="10"/>
  <c r="O1133" i="9" s="1"/>
  <c r="P18" i="10"/>
  <c r="O1140" i="9" s="1"/>
  <c r="P8" i="10"/>
  <c r="O1130" i="9" s="1"/>
  <c r="P15" i="10"/>
  <c r="O1137" i="9" s="1"/>
  <c r="P9" i="10"/>
  <c r="O1131" i="9" s="1"/>
  <c r="P16" i="10"/>
  <c r="O1138" i="9" s="1"/>
  <c r="P17" i="10"/>
  <c r="O1139" i="9" s="1"/>
  <c r="O2"/>
  <c r="O18"/>
  <c r="O34"/>
  <c r="O50"/>
  <c r="O66"/>
  <c r="O82"/>
  <c r="O98"/>
  <c r="O114"/>
  <c r="O130"/>
  <c r="O146"/>
  <c r="O162"/>
  <c r="O178"/>
  <c r="O194"/>
  <c r="O210"/>
  <c r="O226"/>
  <c r="O242"/>
  <c r="O258"/>
  <c r="O274"/>
  <c r="O290"/>
  <c r="O306"/>
  <c r="O322"/>
  <c r="O338"/>
  <c r="O354"/>
  <c r="O370"/>
  <c r="O386"/>
  <c r="O402"/>
  <c r="O418"/>
  <c r="O434"/>
  <c r="O450"/>
  <c r="O466"/>
  <c r="O482"/>
  <c r="O498"/>
  <c r="O514"/>
  <c r="O530"/>
  <c r="O546"/>
  <c r="O562"/>
  <c r="O578"/>
  <c r="O594"/>
  <c r="O610"/>
  <c r="O626"/>
  <c r="O642"/>
  <c r="O658"/>
  <c r="O674"/>
  <c r="O690"/>
  <c r="O706"/>
  <c r="O722"/>
  <c r="O738"/>
  <c r="O754"/>
  <c r="O770"/>
  <c r="O786"/>
  <c r="O802"/>
  <c r="O818"/>
  <c r="O834"/>
  <c r="O850"/>
  <c r="O866"/>
  <c r="O882"/>
  <c r="O898"/>
  <c r="O914"/>
  <c r="O930"/>
  <c r="O946"/>
  <c r="O962"/>
  <c r="O978"/>
  <c r="O994"/>
  <c r="O1010"/>
  <c r="O5"/>
  <c r="O21"/>
  <c r="O37"/>
  <c r="O53"/>
  <c r="O69"/>
  <c r="O85"/>
  <c r="O101"/>
  <c r="O117"/>
  <c r="O133"/>
  <c r="O149"/>
  <c r="O165"/>
  <c r="O181"/>
  <c r="O197"/>
  <c r="O213"/>
  <c r="O229"/>
  <c r="O245"/>
  <c r="O261"/>
  <c r="O277"/>
  <c r="O293"/>
  <c r="O309"/>
  <c r="O325"/>
  <c r="O341"/>
  <c r="O357"/>
  <c r="O373"/>
  <c r="O389"/>
  <c r="O405"/>
  <c r="O421"/>
  <c r="O437"/>
  <c r="O453"/>
  <c r="O469"/>
  <c r="O485"/>
  <c r="O501"/>
  <c r="O517"/>
  <c r="O533"/>
  <c r="O549"/>
  <c r="O565"/>
  <c r="O581"/>
  <c r="O597"/>
  <c r="O613"/>
  <c r="O629"/>
  <c r="O645"/>
  <c r="O661"/>
  <c r="O677"/>
  <c r="O693"/>
  <c r="O709"/>
  <c r="O725"/>
  <c r="O741"/>
  <c r="O757"/>
  <c r="O773"/>
  <c r="O789"/>
  <c r="O805"/>
  <c r="O821"/>
  <c r="O837"/>
  <c r="O853"/>
  <c r="O869"/>
  <c r="O885"/>
  <c r="O901"/>
  <c r="O917"/>
  <c r="O933"/>
  <c r="O949"/>
  <c r="O965"/>
  <c r="O981"/>
  <c r="O997"/>
  <c r="O1013"/>
  <c r="O7"/>
  <c r="O39"/>
  <c r="O71"/>
  <c r="O103"/>
  <c r="O135"/>
  <c r="O167"/>
  <c r="O199"/>
  <c r="O231"/>
  <c r="O263"/>
  <c r="O295"/>
  <c r="O327"/>
  <c r="O359"/>
  <c r="O391"/>
  <c r="O431"/>
  <c r="O463"/>
  <c r="O591"/>
  <c r="O863"/>
  <c r="O1102"/>
  <c r="O172"/>
  <c r="O236"/>
  <c r="O300"/>
  <c r="O364"/>
  <c r="O428"/>
  <c r="O492"/>
  <c r="O564"/>
  <c r="O628"/>
  <c r="O700"/>
  <c r="O732"/>
  <c r="O780"/>
  <c r="O852"/>
  <c r="O924"/>
  <c r="O1004"/>
  <c r="O1065"/>
  <c r="O1097"/>
  <c r="O11"/>
  <c r="O115"/>
  <c r="O179"/>
  <c r="O243"/>
  <c r="O307"/>
  <c r="O371"/>
  <c r="O435"/>
  <c r="O499"/>
  <c r="O563"/>
  <c r="O627"/>
  <c r="O691"/>
  <c r="O763"/>
  <c r="O827"/>
  <c r="O891"/>
  <c r="O955"/>
  <c r="O1019"/>
  <c r="O1056"/>
  <c r="O1084"/>
  <c r="O1116"/>
  <c r="O24"/>
  <c r="O56"/>
  <c r="O88"/>
  <c r="O120"/>
  <c r="O152"/>
  <c r="O184"/>
  <c r="O216"/>
  <c r="O248"/>
  <c r="O280"/>
  <c r="O312"/>
  <c r="O344"/>
  <c r="O376"/>
  <c r="O408"/>
  <c r="O440"/>
  <c r="O472"/>
  <c r="O504"/>
  <c r="O536"/>
  <c r="O568"/>
  <c r="O600"/>
  <c r="O632"/>
  <c r="O664"/>
  <c r="O696"/>
  <c r="O728"/>
  <c r="O760"/>
  <c r="O792"/>
  <c r="O824"/>
  <c r="O856"/>
  <c r="O888"/>
  <c r="O920"/>
  <c r="O952"/>
  <c r="O984"/>
  <c r="O1016"/>
  <c r="O1037"/>
  <c r="O1051"/>
  <c r="O1067"/>
  <c r="O1083"/>
  <c r="O1099"/>
  <c r="O1115"/>
  <c r="O407"/>
  <c r="O511"/>
  <c r="O551"/>
  <c r="O583"/>
  <c r="O623"/>
  <c r="O663"/>
  <c r="O695"/>
  <c r="O735"/>
  <c r="O767"/>
  <c r="O807"/>
  <c r="O839"/>
  <c r="O879"/>
  <c r="O911"/>
  <c r="O943"/>
  <c r="O983"/>
  <c r="O1015"/>
  <c r="O1040"/>
  <c r="O1058"/>
  <c r="O1078"/>
  <c r="O1094"/>
  <c r="O1114"/>
  <c r="O20"/>
  <c r="O52"/>
  <c r="O84"/>
  <c r="O116"/>
  <c r="O156"/>
  <c r="O1128"/>
  <c r="O1096"/>
  <c r="O1060"/>
  <c r="O1034"/>
  <c r="O979"/>
  <c r="O915"/>
  <c r="O851"/>
  <c r="O787"/>
  <c r="O723"/>
  <c r="O667"/>
  <c r="O603"/>
  <c r="O539"/>
  <c r="O475"/>
  <c r="O411"/>
  <c r="O347"/>
  <c r="O283"/>
  <c r="O219"/>
  <c r="O155"/>
  <c r="O91"/>
  <c r="O43"/>
  <c r="O3"/>
  <c r="O1109"/>
  <c r="O1077"/>
  <c r="O1047"/>
  <c r="O1020"/>
  <c r="O972"/>
  <c r="O916"/>
  <c r="O860"/>
  <c r="O804"/>
  <c r="O692"/>
  <c r="O636"/>
  <c r="O572"/>
  <c r="O516"/>
  <c r="O452"/>
  <c r="O388"/>
  <c r="O324"/>
  <c r="O260"/>
  <c r="O196"/>
  <c r="O132"/>
  <c r="O92"/>
  <c r="O44"/>
  <c r="O1122"/>
  <c r="O1098"/>
  <c r="O1070"/>
  <c r="O1048"/>
  <c r="O1023"/>
  <c r="O975"/>
  <c r="O927"/>
  <c r="O887"/>
  <c r="O831"/>
  <c r="O791"/>
  <c r="O743"/>
  <c r="O687"/>
  <c r="O639"/>
  <c r="O575"/>
  <c r="O495"/>
  <c r="O1111"/>
  <c r="O1079"/>
  <c r="O1049"/>
  <c r="O1008"/>
  <c r="O944"/>
  <c r="O880"/>
  <c r="O816"/>
  <c r="O752"/>
  <c r="O688"/>
  <c r="O624"/>
  <c r="O560"/>
  <c r="O496"/>
  <c r="O432"/>
  <c r="O368"/>
  <c r="O304"/>
  <c r="O240"/>
  <c r="O176"/>
  <c r="O112"/>
  <c r="O48"/>
  <c r="O1108"/>
  <c r="O1050"/>
  <c r="O939"/>
  <c r="O811"/>
  <c r="O675"/>
  <c r="O547"/>
  <c r="O419"/>
  <c r="O291"/>
  <c r="O163"/>
  <c r="O1125"/>
  <c r="O1057"/>
  <c r="O908"/>
  <c r="O756"/>
  <c r="O684"/>
  <c r="O540"/>
  <c r="O412"/>
  <c r="O284"/>
  <c r="O140"/>
  <c r="O783"/>
  <c r="O455"/>
  <c r="O383"/>
  <c r="O319"/>
  <c r="O255"/>
  <c r="O191"/>
  <c r="O127"/>
  <c r="O63"/>
  <c r="O1025"/>
  <c r="O993"/>
  <c r="O961"/>
  <c r="O929"/>
  <c r="O897"/>
  <c r="O865"/>
  <c r="O833"/>
  <c r="O801"/>
  <c r="O769"/>
  <c r="O737"/>
  <c r="O705"/>
  <c r="O673"/>
  <c r="O641"/>
  <c r="O609"/>
  <c r="O577"/>
  <c r="O545"/>
  <c r="O513"/>
  <c r="O481"/>
  <c r="O449"/>
  <c r="O417"/>
  <c r="O385"/>
  <c r="O353"/>
  <c r="O321"/>
  <c r="O289"/>
  <c r="O257"/>
  <c r="O225"/>
  <c r="O193"/>
  <c r="O161"/>
  <c r="O129"/>
  <c r="O97"/>
  <c r="O65"/>
  <c r="O33"/>
  <c r="O1022"/>
  <c r="O990"/>
  <c r="O958"/>
  <c r="O926"/>
  <c r="O894"/>
  <c r="O862"/>
  <c r="O830"/>
  <c r="O798"/>
  <c r="O766"/>
  <c r="O734"/>
  <c r="O702"/>
  <c r="O670"/>
  <c r="O638"/>
  <c r="O606"/>
  <c r="O574"/>
  <c r="O542"/>
  <c r="O510"/>
  <c r="O478"/>
  <c r="O446"/>
  <c r="O414"/>
  <c r="O382"/>
  <c r="O350"/>
  <c r="O318"/>
  <c r="O286"/>
  <c r="O254"/>
  <c r="O222"/>
  <c r="O190"/>
  <c r="O158"/>
  <c r="O126"/>
  <c r="O94"/>
  <c r="O62"/>
  <c r="O30"/>
  <c r="K1065"/>
  <c r="J11" i="2"/>
  <c r="M1057" i="9"/>
  <c r="J15" i="2"/>
  <c r="M1063" i="9"/>
  <c r="N45" i="2"/>
  <c r="K292" i="1"/>
  <c r="L371" i="9" s="1"/>
  <c r="L370"/>
  <c r="K354" i="1"/>
  <c r="I355" s="1"/>
  <c r="K889" i="9"/>
  <c r="K1005"/>
  <c r="K921"/>
  <c r="K1025"/>
  <c r="L998"/>
  <c r="I763" i="1"/>
  <c r="J999" i="9" s="1"/>
  <c r="K929"/>
  <c r="K957"/>
  <c r="K989"/>
  <c r="S657" i="1"/>
  <c r="M861" i="9" s="1"/>
  <c r="K973"/>
  <c r="J915"/>
  <c r="K700" i="1"/>
  <c r="L915" i="9" s="1"/>
  <c r="L700" i="1"/>
  <c r="M915" i="9" s="1"/>
  <c r="K905"/>
  <c r="K1033"/>
  <c r="S786" i="1"/>
  <c r="M1033" i="9" s="1"/>
  <c r="L709" i="1"/>
  <c r="M927" i="9" s="1"/>
  <c r="L573"/>
  <c r="I444" i="1"/>
  <c r="K444" s="1"/>
  <c r="L509" i="9"/>
  <c r="I636" i="1"/>
  <c r="J830" i="9" s="1"/>
  <c r="L829"/>
  <c r="J298"/>
  <c r="K237" i="1"/>
  <c r="L298" i="9" s="1"/>
  <c r="L237" i="1"/>
  <c r="M298" i="9" s="1"/>
  <c r="K212"/>
  <c r="K252"/>
  <c r="K324"/>
  <c r="K824"/>
  <c r="R629" i="1"/>
  <c r="L824" i="9" s="1"/>
  <c r="I288" i="1"/>
  <c r="K288" s="1"/>
  <c r="L365" i="9"/>
  <c r="L120" i="1"/>
  <c r="M146" i="9" s="1"/>
  <c r="K120" i="1"/>
  <c r="M148" i="9"/>
  <c r="L569"/>
  <c r="I441" i="1"/>
  <c r="J570" i="9" s="1"/>
  <c r="L789"/>
  <c r="R212" i="1"/>
  <c r="L268" i="9" s="1"/>
  <c r="K268"/>
  <c r="K336"/>
  <c r="R263" i="1"/>
  <c r="L336" i="9" s="1"/>
  <c r="S263" i="1"/>
  <c r="M336" i="9" s="1"/>
  <c r="K388"/>
  <c r="K468"/>
  <c r="R362" i="1"/>
  <c r="L468" i="9" s="1"/>
  <c r="J798"/>
  <c r="L148"/>
  <c r="L145"/>
  <c r="K636"/>
  <c r="K668"/>
  <c r="K764"/>
  <c r="K800"/>
  <c r="R611" i="1"/>
  <c r="L800" i="9" s="1"/>
  <c r="L393"/>
  <c r="L541"/>
  <c r="J806"/>
  <c r="L333"/>
  <c r="I429" i="1"/>
  <c r="J554" i="9" s="1"/>
  <c r="I423" i="1"/>
  <c r="J546" i="9" s="1"/>
  <c r="L537" i="1"/>
  <c r="M698" i="9" s="1"/>
  <c r="K537" i="1"/>
  <c r="L313" i="9"/>
  <c r="I249" i="1"/>
  <c r="I225"/>
  <c r="L225" s="1"/>
  <c r="M282" i="9" s="1"/>
  <c r="L281"/>
  <c r="J614"/>
  <c r="L474" i="1"/>
  <c r="M614" i="9" s="1"/>
  <c r="K372"/>
  <c r="R290" i="1"/>
  <c r="L372" i="9" s="1"/>
  <c r="K420"/>
  <c r="K452"/>
  <c r="K582" i="1"/>
  <c r="I583" s="1"/>
  <c r="K267"/>
  <c r="L338" i="9" s="1"/>
  <c r="J338"/>
  <c r="L717"/>
  <c r="K508"/>
  <c r="K532"/>
  <c r="K596"/>
  <c r="R458" i="1"/>
  <c r="L596" i="9" s="1"/>
  <c r="K624"/>
  <c r="K656"/>
  <c r="J698"/>
  <c r="L297"/>
  <c r="K300"/>
  <c r="K400"/>
  <c r="K432"/>
  <c r="K618" i="1"/>
  <c r="I619" s="1"/>
  <c r="L264"/>
  <c r="M334" i="9" s="1"/>
  <c r="K264" i="1"/>
  <c r="L334" i="9" s="1"/>
  <c r="L637"/>
  <c r="I426" i="1"/>
  <c r="L426" s="1"/>
  <c r="M550" i="9" s="1"/>
  <c r="J146"/>
  <c r="L689"/>
  <c r="I531" i="1"/>
  <c r="K531" s="1"/>
  <c r="I210"/>
  <c r="K210" s="1"/>
  <c r="K172" i="9"/>
  <c r="K188"/>
  <c r="K236"/>
  <c r="S437" i="1"/>
  <c r="M568" i="9" s="1"/>
  <c r="K712"/>
  <c r="K784"/>
  <c r="J438"/>
  <c r="L609"/>
  <c r="L613"/>
  <c r="L616"/>
  <c r="K496"/>
  <c r="K748"/>
  <c r="L257"/>
  <c r="I207" i="1"/>
  <c r="K348" i="9"/>
  <c r="K520"/>
  <c r="K680"/>
  <c r="K736"/>
  <c r="K488"/>
  <c r="R377" i="1"/>
  <c r="L488" i="9" s="1"/>
  <c r="K160"/>
  <c r="J370"/>
  <c r="L291" i="1"/>
  <c r="M370" i="9" s="1"/>
  <c r="K404"/>
  <c r="R323" i="1"/>
  <c r="L416" i="9" s="1"/>
  <c r="S323" i="1"/>
  <c r="M416" i="9" s="1"/>
  <c r="K436"/>
  <c r="S338" i="1"/>
  <c r="M436" i="9" s="1"/>
  <c r="K480"/>
  <c r="J371"/>
  <c r="K600"/>
  <c r="S461" i="1"/>
  <c r="M600" i="9" s="1"/>
  <c r="L397"/>
  <c r="I312" i="1"/>
  <c r="J398" i="9" s="1"/>
  <c r="K504"/>
  <c r="L39"/>
  <c r="J40"/>
  <c r="L39" i="1"/>
  <c r="M40" i="9" s="1"/>
  <c r="K39" i="1"/>
  <c r="L40" i="9" s="1"/>
  <c r="K50"/>
  <c r="K18"/>
  <c r="I1065"/>
  <c r="M15" i="2"/>
  <c r="J22"/>
  <c r="M1073" i="9"/>
  <c r="J444"/>
  <c r="S377" i="1"/>
  <c r="M488" i="9" s="1"/>
  <c r="L817"/>
  <c r="I627" i="1"/>
  <c r="K627" s="1"/>
  <c r="S66"/>
  <c r="M75" i="9" s="1"/>
  <c r="G21" i="8"/>
  <c r="J21" s="1"/>
  <c r="M57" i="2"/>
  <c r="J1128" i="9"/>
  <c r="L112"/>
  <c r="I97" i="1"/>
  <c r="K97" s="1"/>
  <c r="J241" i="9"/>
  <c r="K194" i="1"/>
  <c r="L241" i="9" s="1"/>
  <c r="L194" i="1"/>
  <c r="M241" i="9" s="1"/>
  <c r="I989"/>
  <c r="P753" i="1"/>
  <c r="R753" s="1"/>
  <c r="L989" i="9" s="1"/>
  <c r="I775" i="1"/>
  <c r="J1015" i="9" s="1"/>
  <c r="L1014"/>
  <c r="P194" i="1"/>
  <c r="J244" i="9" s="1"/>
  <c r="L15"/>
  <c r="J30"/>
  <c r="I869"/>
  <c r="P663" i="1"/>
  <c r="J869" i="9" s="1"/>
  <c r="J121"/>
  <c r="L103" i="1"/>
  <c r="M121" i="9" s="1"/>
  <c r="L709"/>
  <c r="R446" i="1"/>
  <c r="L580" i="9" s="1"/>
  <c r="R690" i="1"/>
  <c r="L905" i="9" s="1"/>
  <c r="J995"/>
  <c r="K597" i="1"/>
  <c r="L778" i="9" s="1"/>
  <c r="R296" i="1"/>
  <c r="L380" i="9" s="1"/>
  <c r="R317" i="1"/>
  <c r="L408" i="9" s="1"/>
  <c r="L745"/>
  <c r="R51" i="1"/>
  <c r="L55" i="9" s="1"/>
  <c r="J122"/>
  <c r="L777"/>
  <c r="R699" i="1"/>
  <c r="L917" i="9" s="1"/>
  <c r="R437" i="1"/>
  <c r="L568" i="9" s="1"/>
  <c r="S458" i="1"/>
  <c r="M596" i="9" s="1"/>
  <c r="S290" i="1"/>
  <c r="M372" i="9" s="1"/>
  <c r="S690" i="1"/>
  <c r="M905" i="9" s="1"/>
  <c r="S702" i="1"/>
  <c r="M921" i="9" s="1"/>
  <c r="J778"/>
  <c r="S539" i="1"/>
  <c r="M704" i="9" s="1"/>
  <c r="I381" i="1"/>
  <c r="J490" i="9" s="1"/>
  <c r="R587" i="1"/>
  <c r="L768" i="9" s="1"/>
  <c r="S317" i="1"/>
  <c r="M408" i="9" s="1"/>
  <c r="K104" i="1"/>
  <c r="L122" i="9" s="1"/>
  <c r="R299" i="1"/>
  <c r="L384" i="9" s="1"/>
  <c r="I117" i="1"/>
  <c r="L117" s="1"/>
  <c r="M142" i="9" s="1"/>
  <c r="R539" i="1"/>
  <c r="L704" i="9" s="1"/>
  <c r="S455" i="1"/>
  <c r="M592" i="9" s="1"/>
  <c r="R218" i="1"/>
  <c r="L276" i="9" s="1"/>
  <c r="S51" i="1"/>
  <c r="M55" i="9" s="1"/>
  <c r="J598"/>
  <c r="J246"/>
  <c r="L121"/>
  <c r="I798" i="1"/>
  <c r="K798" s="1"/>
  <c r="I799" s="1"/>
  <c r="J1045" i="9" s="1"/>
  <c r="J318"/>
  <c r="L252" i="1"/>
  <c r="M318" i="9" s="1"/>
  <c r="I253" i="1"/>
  <c r="L253" s="1"/>
  <c r="M319" i="9" s="1"/>
  <c r="J802"/>
  <c r="J590"/>
  <c r="K615" i="1"/>
  <c r="L802" i="9" s="1"/>
  <c r="J903"/>
  <c r="H1065"/>
  <c r="J1065"/>
  <c r="O21" i="2"/>
  <c r="L1074" i="9"/>
  <c r="L1054"/>
  <c r="I1125"/>
  <c r="M55" i="2"/>
  <c r="I40"/>
  <c r="L1100" i="9" s="1"/>
  <c r="O49" i="2"/>
  <c r="L1116" i="9"/>
  <c r="L1087"/>
  <c r="G32" i="2"/>
  <c r="O17"/>
  <c r="L1068" i="9"/>
  <c r="L1081"/>
  <c r="J1080"/>
  <c r="J919"/>
  <c r="J530"/>
  <c r="K483" i="1"/>
  <c r="I484" s="1"/>
  <c r="K411"/>
  <c r="I412" s="1"/>
  <c r="J706" i="9"/>
  <c r="K213" i="1"/>
  <c r="I214" s="1"/>
  <c r="J626" i="9"/>
  <c r="K88" i="1"/>
  <c r="I89" s="1"/>
  <c r="M1115" i="9"/>
  <c r="J1115"/>
  <c r="I50" i="2"/>
  <c r="L1115" i="9"/>
  <c r="G24" i="2"/>
  <c r="L1075" i="9"/>
  <c r="J1100"/>
  <c r="J10" i="2"/>
  <c r="M1055" i="9" s="1"/>
  <c r="O31" i="2"/>
  <c r="L1089" i="9"/>
  <c r="P25" i="2"/>
  <c r="M1080" i="9" s="1"/>
  <c r="M1116"/>
  <c r="L1093"/>
  <c r="G36" i="2"/>
  <c r="J63"/>
  <c r="K63"/>
  <c r="P21"/>
  <c r="M1074" i="9"/>
  <c r="I19" i="2"/>
  <c r="J19"/>
  <c r="M1069" i="9"/>
  <c r="J1123"/>
  <c r="I55" i="2"/>
  <c r="J1077" i="9"/>
  <c r="O23" i="2"/>
  <c r="L1077" i="9"/>
  <c r="J1067"/>
  <c r="I18" i="2"/>
  <c r="L1067" i="9"/>
  <c r="O35" i="2"/>
  <c r="L1095" i="9"/>
  <c r="J1095"/>
  <c r="J38" i="2"/>
  <c r="M1097" i="9"/>
  <c r="J1097"/>
  <c r="P11" i="2"/>
  <c r="M1059" i="9" s="1"/>
  <c r="P9" i="2"/>
  <c r="M1056" i="9" s="1"/>
  <c r="J1056"/>
  <c r="I8" i="2"/>
  <c r="L1052" i="9"/>
  <c r="J8" i="2"/>
  <c r="M1052" i="9" s="1"/>
  <c r="J55" i="2"/>
  <c r="M1123" i="9"/>
  <c r="J1069"/>
  <c r="P23" i="2"/>
  <c r="M1077" i="9"/>
  <c r="I38" i="2"/>
  <c r="L1097" i="9"/>
  <c r="J1104"/>
  <c r="O41" i="2"/>
  <c r="L1104" i="9"/>
  <c r="P41" i="2"/>
  <c r="M1104" i="9"/>
  <c r="J1126"/>
  <c r="I57" i="2"/>
  <c r="J57"/>
  <c r="M1126" i="9"/>
  <c r="I44" i="2"/>
  <c r="L1106" i="9"/>
  <c r="J44" i="2"/>
  <c r="M1106" i="9"/>
  <c r="J1106"/>
  <c r="O57" i="2"/>
  <c r="L1128" i="9"/>
  <c r="I1122"/>
  <c r="M53" i="2"/>
  <c r="O33"/>
  <c r="L1092" i="9"/>
  <c r="J1092"/>
  <c r="P33" i="2"/>
  <c r="M1092" i="9" s="1"/>
  <c r="J1113"/>
  <c r="O47" i="2"/>
  <c r="L1113" i="9"/>
  <c r="J1098"/>
  <c r="O37" i="2"/>
  <c r="L1098" i="9"/>
  <c r="O39" i="2"/>
  <c r="L1101" i="9" s="1"/>
  <c r="J1101"/>
  <c r="G26" i="2"/>
  <c r="L1078" i="9"/>
  <c r="J1084"/>
  <c r="J29" i="2"/>
  <c r="M1084" i="9"/>
  <c r="I29" i="2"/>
  <c r="L1120" i="9"/>
  <c r="G54" i="2"/>
  <c r="M45"/>
  <c r="J1110" i="9"/>
  <c r="L63" i="2"/>
  <c r="M63" s="1"/>
  <c r="P43"/>
  <c r="M1107" i="9"/>
  <c r="O43" i="2"/>
  <c r="L1107" i="9"/>
  <c r="J1107"/>
  <c r="H1129"/>
  <c r="G68" i="2"/>
  <c r="I68"/>
  <c r="F30" i="8"/>
  <c r="G30" s="1"/>
  <c r="L68" i="2"/>
  <c r="I1129" i="9" s="1"/>
  <c r="J1112"/>
  <c r="J48" i="2"/>
  <c r="M1112" i="9"/>
  <c r="I48" i="2"/>
  <c r="L1112" i="9"/>
  <c r="J1086"/>
  <c r="O29" i="2"/>
  <c r="L1086" i="9"/>
  <c r="I42" i="2"/>
  <c r="L1103" i="9"/>
  <c r="J42" i="2"/>
  <c r="M1103" i="9"/>
  <c r="J1103"/>
  <c r="I16" i="2"/>
  <c r="L1064" i="9" s="1"/>
  <c r="K1083"/>
  <c r="J1064"/>
  <c r="L1063"/>
  <c r="O11" i="2"/>
  <c r="L1059" i="9" s="1"/>
  <c r="M1061"/>
  <c r="K751" i="1"/>
  <c r="I752" s="1"/>
  <c r="L769"/>
  <c r="M1007" i="9" s="1"/>
  <c r="K51"/>
  <c r="L576" i="1"/>
  <c r="M750" i="9" s="1"/>
  <c r="L564" i="1"/>
  <c r="M734" i="9" s="1"/>
  <c r="J734"/>
  <c r="L762"/>
  <c r="I586" i="1"/>
  <c r="K543"/>
  <c r="L706" i="9" s="1"/>
  <c r="J266"/>
  <c r="L417" i="1"/>
  <c r="M538" i="9" s="1"/>
  <c r="J714"/>
  <c r="L624" i="1"/>
  <c r="M814" i="9" s="1"/>
  <c r="J142"/>
  <c r="L558" i="1"/>
  <c r="M726" i="9" s="1"/>
  <c r="K624" i="1"/>
  <c r="I625" s="1"/>
  <c r="K549"/>
  <c r="I550" s="1"/>
  <c r="L330"/>
  <c r="M422" i="9" s="1"/>
  <c r="L132" i="1"/>
  <c r="M162" i="9" s="1"/>
  <c r="J162"/>
  <c r="L540" i="1"/>
  <c r="M702" i="9" s="1"/>
  <c r="K129" i="1"/>
  <c r="L158" i="9" s="1"/>
  <c r="J158"/>
  <c r="J69"/>
  <c r="L64" i="1"/>
  <c r="M69" i="9" s="1"/>
  <c r="K64" i="1"/>
  <c r="I65" s="1"/>
  <c r="L101" i="9"/>
  <c r="L113" i="1"/>
  <c r="M134" i="9" s="1"/>
  <c r="K691" i="1"/>
  <c r="I692" s="1"/>
  <c r="G52" i="2"/>
  <c r="L1117" i="9"/>
  <c r="P51" i="2"/>
  <c r="M1119" i="9" s="1"/>
  <c r="O51" i="2"/>
  <c r="L1119" i="9" s="1"/>
  <c r="L1057"/>
  <c r="G12" i="2"/>
  <c r="L1108" i="9"/>
  <c r="G46" i="2"/>
  <c r="K1062" i="9"/>
  <c r="O13" i="2"/>
  <c r="L1062" i="9"/>
  <c r="M1062"/>
  <c r="L1060"/>
  <c r="I14" i="2"/>
  <c r="L1061" i="9"/>
  <c r="L129"/>
  <c r="K85" i="1"/>
  <c r="L97" i="9" s="1"/>
  <c r="J97"/>
  <c r="L85" i="1"/>
  <c r="M97" i="9" s="1"/>
  <c r="L77"/>
  <c r="J57"/>
  <c r="K55" i="1"/>
  <c r="I56" s="1"/>
  <c r="L55"/>
  <c r="M57" i="9" s="1"/>
  <c r="K113" i="1"/>
  <c r="L134" i="9" s="1"/>
  <c r="L381" i="1"/>
  <c r="M490" i="9" s="1"/>
  <c r="L192" i="1"/>
  <c r="M238" i="9" s="1"/>
  <c r="J834"/>
  <c r="L639" i="1"/>
  <c r="M834" i="9" s="1"/>
  <c r="K639" i="1"/>
  <c r="L834" i="9" s="1"/>
  <c r="J474"/>
  <c r="K369" i="1"/>
  <c r="L474" i="9" s="1"/>
  <c r="L369" i="1"/>
  <c r="M474" i="9" s="1"/>
  <c r="K336" i="1"/>
  <c r="I337" s="1"/>
  <c r="L336"/>
  <c r="M430" i="9" s="1"/>
  <c r="J430"/>
  <c r="L626"/>
  <c r="J186"/>
  <c r="K153" i="1"/>
  <c r="L186" i="9" s="1"/>
  <c r="L153" i="1"/>
  <c r="M186" i="9" s="1"/>
  <c r="L588" i="1"/>
  <c r="M766" i="9" s="1"/>
  <c r="J786"/>
  <c r="L603" i="1"/>
  <c r="M786" i="9" s="1"/>
  <c r="K603" i="1"/>
  <c r="I604" s="1"/>
  <c r="L604" s="1"/>
  <c r="M787" i="9" s="1"/>
  <c r="L573" i="1"/>
  <c r="M746" i="9" s="1"/>
  <c r="K573" i="1"/>
  <c r="I574" s="1"/>
  <c r="L228"/>
  <c r="M286" i="9" s="1"/>
  <c r="L201" i="1"/>
  <c r="M250" i="9" s="1"/>
  <c r="K228" i="1"/>
  <c r="I229" s="1"/>
  <c r="J250" i="9"/>
  <c r="J28" i="2"/>
  <c r="M1082" i="9" s="1"/>
  <c r="J1082"/>
  <c r="I28" i="2"/>
  <c r="L1082" i="9" s="1"/>
  <c r="H17" i="7"/>
  <c r="N68" i="2"/>
  <c r="K1110" i="9"/>
  <c r="I598" i="1"/>
  <c r="L598" s="1"/>
  <c r="M779" i="9" s="1"/>
  <c r="I577" i="1"/>
  <c r="J751" i="9" s="1"/>
  <c r="K763" i="1"/>
  <c r="I764" s="1"/>
  <c r="K764" s="1"/>
  <c r="L1000" i="9" s="1"/>
  <c r="I701" i="1"/>
  <c r="K701" s="1"/>
  <c r="L916" i="9" s="1"/>
  <c r="I268" i="1"/>
  <c r="J339" i="9" s="1"/>
  <c r="K423" i="1"/>
  <c r="I424" s="1"/>
  <c r="L423"/>
  <c r="M546" i="9" s="1"/>
  <c r="L146"/>
  <c r="I121" i="1"/>
  <c r="K121" s="1"/>
  <c r="L147" i="9" s="1"/>
  <c r="I238" i="1"/>
  <c r="L238" s="1"/>
  <c r="M299" i="9" s="1"/>
  <c r="I538" i="1"/>
  <c r="L538" s="1"/>
  <c r="M699" i="9" s="1"/>
  <c r="L698"/>
  <c r="L606" i="1"/>
  <c r="M790" i="9" s="1"/>
  <c r="K606" i="1"/>
  <c r="L790" i="9" s="1"/>
  <c r="J790"/>
  <c r="L210" i="1"/>
  <c r="M262" i="9" s="1"/>
  <c r="J838"/>
  <c r="L642" i="1"/>
  <c r="M838" i="9" s="1"/>
  <c r="K642" i="1"/>
  <c r="L838" i="9" s="1"/>
  <c r="K426" i="1"/>
  <c r="I427" s="1"/>
  <c r="L806" i="9"/>
  <c r="L758"/>
  <c r="L249" i="1"/>
  <c r="M314" i="9" s="1"/>
  <c r="K249" i="1"/>
  <c r="I250" s="1"/>
  <c r="J315" i="9" s="1"/>
  <c r="J314"/>
  <c r="K429" i="1"/>
  <c r="I430" s="1"/>
  <c r="J366" i="9"/>
  <c r="L288" i="1"/>
  <c r="M366" i="9" s="1"/>
  <c r="J510"/>
  <c r="K396" i="1"/>
  <c r="I397" s="1"/>
  <c r="L397" s="1"/>
  <c r="M511" i="9" s="1"/>
  <c r="L396" i="1"/>
  <c r="M510" i="9" s="1"/>
  <c r="J690"/>
  <c r="L531" i="1"/>
  <c r="M690" i="9" s="1"/>
  <c r="K312" i="1"/>
  <c r="I313" s="1"/>
  <c r="J399" i="9" s="1"/>
  <c r="J258"/>
  <c r="K207" i="1"/>
  <c r="I208" s="1"/>
  <c r="L208" s="1"/>
  <c r="M259" i="9" s="1"/>
  <c r="L207" i="1"/>
  <c r="M258" i="9" s="1"/>
  <c r="K309" i="1"/>
  <c r="L394" i="9" s="1"/>
  <c r="L309" i="1"/>
  <c r="M394" i="9" s="1"/>
  <c r="J394"/>
  <c r="J574"/>
  <c r="L444" i="1"/>
  <c r="M574" i="9" s="1"/>
  <c r="J154"/>
  <c r="K126" i="1"/>
  <c r="I127" s="1"/>
  <c r="J155" i="9" s="1"/>
  <c r="L126" i="1"/>
  <c r="M154" i="9" s="1"/>
  <c r="I265" i="1"/>
  <c r="K265" s="1"/>
  <c r="L335" i="9" s="1"/>
  <c r="K552" i="1"/>
  <c r="L718" i="9" s="1"/>
  <c r="L552" i="1"/>
  <c r="M718" i="9" s="1"/>
  <c r="J718"/>
  <c r="J282"/>
  <c r="K441" i="1"/>
  <c r="L570" i="9" s="1"/>
  <c r="K636" i="1"/>
  <c r="I637" s="1"/>
  <c r="G69" i="2"/>
  <c r="I69" s="1"/>
  <c r="P57"/>
  <c r="M1128" i="9"/>
  <c r="I21" i="8"/>
  <c r="G22" s="1"/>
  <c r="S663" i="1"/>
  <c r="M869" i="9" s="1"/>
  <c r="K381" i="1"/>
  <c r="I382" s="1"/>
  <c r="J491" i="9" s="1"/>
  <c r="K775" i="1"/>
  <c r="I776" s="1"/>
  <c r="J989" i="9"/>
  <c r="S753" i="1"/>
  <c r="M989" i="9" s="1"/>
  <c r="J113"/>
  <c r="L266"/>
  <c r="J134"/>
  <c r="J1044"/>
  <c r="J1125"/>
  <c r="O55" i="2"/>
  <c r="L1125" i="9" s="1"/>
  <c r="P55" i="2"/>
  <c r="M1125" i="9"/>
  <c r="J1088"/>
  <c r="I32" i="2"/>
  <c r="L1088" i="9"/>
  <c r="O15" i="2"/>
  <c r="L1065" i="9" s="1"/>
  <c r="J68" i="2"/>
  <c r="P15"/>
  <c r="M1065" i="9" s="1"/>
  <c r="J1094"/>
  <c r="J36" i="2"/>
  <c r="M1094" i="9"/>
  <c r="I36" i="2"/>
  <c r="L1094" i="9"/>
  <c r="J1076"/>
  <c r="I24" i="2"/>
  <c r="L1076" i="9"/>
  <c r="J24" i="2"/>
  <c r="M1076" i="9"/>
  <c r="O45" i="2"/>
  <c r="L1110" i="9" s="1"/>
  <c r="G20" i="2"/>
  <c r="L1069" i="9"/>
  <c r="G56" i="2"/>
  <c r="L1123" i="9"/>
  <c r="P45" i="2"/>
  <c r="M1110" i="9" s="1"/>
  <c r="J1121"/>
  <c r="J54" i="2"/>
  <c r="M1121" i="9"/>
  <c r="I54" i="2"/>
  <c r="L1121" i="9"/>
  <c r="O53" i="2"/>
  <c r="L1122" i="9"/>
  <c r="J1122"/>
  <c r="P53" i="2"/>
  <c r="M1122" i="9"/>
  <c r="L1126"/>
  <c r="J69" i="2"/>
  <c r="G30"/>
  <c r="L1084" i="9"/>
  <c r="J26" i="2"/>
  <c r="M1079" i="9"/>
  <c r="I26" i="2"/>
  <c r="L1079" i="9"/>
  <c r="J1079"/>
  <c r="L586" i="1"/>
  <c r="M763" i="9" s="1"/>
  <c r="J763"/>
  <c r="K586" i="1"/>
  <c r="L763" i="9" s="1"/>
  <c r="L69"/>
  <c r="J1118"/>
  <c r="I52" i="2"/>
  <c r="L1118" i="9" s="1"/>
  <c r="J52" i="2"/>
  <c r="M1118" i="9" s="1"/>
  <c r="J1058"/>
  <c r="I12" i="2"/>
  <c r="L1058" i="9" s="1"/>
  <c r="J12" i="2"/>
  <c r="M1058" i="9" s="1"/>
  <c r="J46" i="2"/>
  <c r="M1109" i="9" s="1"/>
  <c r="J1109"/>
  <c r="I46" i="2"/>
  <c r="L1109" i="9" s="1"/>
  <c r="L57"/>
  <c r="L786"/>
  <c r="L746"/>
  <c r="I154" i="1"/>
  <c r="L154" s="1"/>
  <c r="M187" i="9" s="1"/>
  <c r="L430"/>
  <c r="I370" i="1"/>
  <c r="J475" i="9" s="1"/>
  <c r="I640" i="1"/>
  <c r="J835" i="9" s="1"/>
  <c r="K1129"/>
  <c r="K598" i="1"/>
  <c r="L779" i="9" s="1"/>
  <c r="L999"/>
  <c r="L546"/>
  <c r="K268" i="1"/>
  <c r="L339" i="9" s="1"/>
  <c r="L268" i="1"/>
  <c r="M339" i="9" s="1"/>
  <c r="I553" i="1"/>
  <c r="L553" s="1"/>
  <c r="M719" i="9" s="1"/>
  <c r="I310" i="1"/>
  <c r="K310" s="1"/>
  <c r="L395" i="9" s="1"/>
  <c r="L550"/>
  <c r="J699"/>
  <c r="J299"/>
  <c r="L258"/>
  <c r="J335"/>
  <c r="L154"/>
  <c r="L398"/>
  <c r="I643" i="1"/>
  <c r="K643" s="1"/>
  <c r="L839" i="9" s="1"/>
  <c r="I607" i="1"/>
  <c r="L607" s="1"/>
  <c r="M791" i="9" s="1"/>
  <c r="J147"/>
  <c r="L1015"/>
  <c r="I20" i="2"/>
  <c r="L1070" i="9"/>
  <c r="J20" i="2"/>
  <c r="M1070" i="9"/>
  <c r="J1070"/>
  <c r="J1124"/>
  <c r="J56" i="2"/>
  <c r="M1124" i="9" s="1"/>
  <c r="I56" i="2"/>
  <c r="L1124" i="9" s="1"/>
  <c r="J1127"/>
  <c r="I58" i="2"/>
  <c r="L1127" i="9"/>
  <c r="J58" i="2"/>
  <c r="M1127" i="9"/>
  <c r="I30" i="2"/>
  <c r="L1085" i="9"/>
  <c r="J1085"/>
  <c r="K640" i="1"/>
  <c r="L835" i="9" s="1"/>
  <c r="K574" i="1"/>
  <c r="L747" i="9" s="1"/>
  <c r="K370" i="1"/>
  <c r="L475" i="9" s="1"/>
  <c r="K604" i="1"/>
  <c r="L787" i="9" s="1"/>
  <c r="J787"/>
  <c r="J1000"/>
  <c r="J719"/>
  <c r="K553" i="1"/>
  <c r="L719" i="9" s="1"/>
  <c r="K637" i="1"/>
  <c r="L831" i="9" s="1"/>
  <c r="L313" i="1"/>
  <c r="M399" i="9" s="1"/>
  <c r="L310" i="1"/>
  <c r="M395" i="9" s="1"/>
  <c r="J547"/>
  <c r="K430" i="1"/>
  <c r="L555" i="9" s="1"/>
  <c r="I63" i="2"/>
  <c r="P19" i="1" l="1"/>
  <c r="O50"/>
  <c r="P69"/>
  <c r="H644"/>
  <c r="L830" i="9"/>
  <c r="J431"/>
  <c r="K337" i="1"/>
  <c r="L431" i="9" s="1"/>
  <c r="L337" i="1"/>
  <c r="M431" i="9" s="1"/>
  <c r="J79"/>
  <c r="R69" i="1"/>
  <c r="L79" i="9" s="1"/>
  <c r="L484" i="1"/>
  <c r="M627" i="9" s="1"/>
  <c r="K484" i="1"/>
  <c r="L627" i="9" s="1"/>
  <c r="I532" i="1"/>
  <c r="L690" i="9"/>
  <c r="I289" i="1"/>
  <c r="L366" i="9"/>
  <c r="L574"/>
  <c r="I445" i="1"/>
  <c r="L445" s="1"/>
  <c r="M575" i="9" s="1"/>
  <c r="P50" i="1"/>
  <c r="K250"/>
  <c r="L315" i="9" s="1"/>
  <c r="K607" i="1"/>
  <c r="L791" i="9" s="1"/>
  <c r="L764" i="1"/>
  <c r="M1000" i="9" s="1"/>
  <c r="K154" i="1"/>
  <c r="L187" i="9" s="1"/>
  <c r="L510"/>
  <c r="L701" i="1"/>
  <c r="M916" i="9" s="1"/>
  <c r="L577" i="1"/>
  <c r="M751" i="9" s="1"/>
  <c r="L814"/>
  <c r="L530"/>
  <c r="K253" i="1"/>
  <c r="L319" i="9" s="1"/>
  <c r="L775" i="1"/>
  <c r="M1015" i="9" s="1"/>
  <c r="I195" i="1"/>
  <c r="R194"/>
  <c r="L244" i="9" s="1"/>
  <c r="J818"/>
  <c r="I40" i="1"/>
  <c r="L636"/>
  <c r="M830" i="9" s="1"/>
  <c r="K225" i="1"/>
  <c r="L429"/>
  <c r="M554" i="9" s="1"/>
  <c r="L763" i="1"/>
  <c r="M999" i="9" s="1"/>
  <c r="L454"/>
  <c r="L185"/>
  <c r="S623" i="1"/>
  <c r="M816" i="9" s="1"/>
  <c r="I621" i="1"/>
  <c r="R455"/>
  <c r="L592" i="9" s="1"/>
  <c r="I240" i="1"/>
  <c r="K240" s="1"/>
  <c r="S593"/>
  <c r="M776" i="9" s="1"/>
  <c r="I318" i="1"/>
  <c r="I435"/>
  <c r="S587"/>
  <c r="M768" i="9" s="1"/>
  <c r="S245" i="1"/>
  <c r="M312" i="9" s="1"/>
  <c r="S395" i="1"/>
  <c r="M512" i="9" s="1"/>
  <c r="J874"/>
  <c r="P9" i="1"/>
  <c r="P32"/>
  <c r="J52" i="9"/>
  <c r="K669" i="1"/>
  <c r="L29"/>
  <c r="M27" i="9" s="1"/>
  <c r="P15" i="1"/>
  <c r="S15" s="1"/>
  <c r="M13" i="9" s="1"/>
  <c r="P81" i="1"/>
  <c r="P125"/>
  <c r="S125" s="1"/>
  <c r="M156" i="9" s="1"/>
  <c r="J608"/>
  <c r="L32" i="1"/>
  <c r="M31" i="9" s="1"/>
  <c r="K29" i="1"/>
  <c r="P278"/>
  <c r="R278" s="1"/>
  <c r="L356" i="9" s="1"/>
  <c r="P203" i="1"/>
  <c r="S203" s="1"/>
  <c r="M256" i="9" s="1"/>
  <c r="P57" i="1"/>
  <c r="P368"/>
  <c r="R368" s="1"/>
  <c r="L476" i="9" s="1"/>
  <c r="P380" i="1"/>
  <c r="R380" s="1"/>
  <c r="L492" i="9" s="1"/>
  <c r="P389" i="1"/>
  <c r="P473"/>
  <c r="R473" s="1"/>
  <c r="P84"/>
  <c r="P87"/>
  <c r="P99"/>
  <c r="P108"/>
  <c r="E9" i="7"/>
  <c r="H14" i="9" s="1"/>
  <c r="E10" i="7"/>
  <c r="H51" i="9" s="1"/>
  <c r="E14" i="7"/>
  <c r="G14" s="1"/>
  <c r="I14" s="1"/>
  <c r="H14"/>
  <c r="E15"/>
  <c r="G15" s="1"/>
  <c r="I15" s="1"/>
  <c r="H15"/>
  <c r="H9" i="13"/>
  <c r="K546" i="1"/>
  <c r="L546"/>
  <c r="M710" i="9" s="1"/>
  <c r="J710"/>
  <c r="L127" i="1"/>
  <c r="M155" i="9" s="1"/>
  <c r="J791"/>
  <c r="J395"/>
  <c r="L643" i="1"/>
  <c r="M839" i="9" s="1"/>
  <c r="L370" i="1"/>
  <c r="M475" i="9" s="1"/>
  <c r="L265" i="1"/>
  <c r="M335" i="9" s="1"/>
  <c r="P119" i="1"/>
  <c r="H9" i="7"/>
  <c r="K14" i="9" s="1"/>
  <c r="S446" i="1"/>
  <c r="M580" i="9" s="1"/>
  <c r="J1016"/>
  <c r="K776" i="1"/>
  <c r="L1016" i="9" s="1"/>
  <c r="L776" i="1"/>
  <c r="M1016" i="9" s="1"/>
  <c r="J807"/>
  <c r="L619" i="1"/>
  <c r="M807" i="9" s="1"/>
  <c r="K619" i="1"/>
  <c r="L807" i="9" s="1"/>
  <c r="L110" i="1"/>
  <c r="M130" i="9" s="1"/>
  <c r="J130"/>
  <c r="K110" i="1"/>
  <c r="L130" i="9" s="1"/>
  <c r="I189" i="1"/>
  <c r="L233" i="9"/>
  <c r="J691"/>
  <c r="K532" i="1"/>
  <c r="L691" i="9" s="1"/>
  <c r="L289" i="1"/>
  <c r="M367" i="9" s="1"/>
  <c r="K289" i="1"/>
  <c r="L367" i="9" s="1"/>
  <c r="J367"/>
  <c r="I98" i="1"/>
  <c r="L113" i="9"/>
  <c r="L583" i="1"/>
  <c r="M759" i="9" s="1"/>
  <c r="J759"/>
  <c r="K583" i="1"/>
  <c r="L759" i="9" s="1"/>
  <c r="L630" i="1"/>
  <c r="M822" i="9" s="1"/>
  <c r="K630" i="1"/>
  <c r="I631" s="1"/>
  <c r="L250"/>
  <c r="M315" i="9" s="1"/>
  <c r="J575"/>
  <c r="K313" i="1"/>
  <c r="L399" i="9" s="1"/>
  <c r="L640" i="1"/>
  <c r="M835" i="9" s="1"/>
  <c r="L1044"/>
  <c r="L40" i="1"/>
  <c r="M41" i="9" s="1"/>
  <c r="I442" i="1"/>
  <c r="L314" i="9"/>
  <c r="K238" i="1"/>
  <c r="L299" i="9" s="1"/>
  <c r="K538" i="1"/>
  <c r="L699" i="9" s="1"/>
  <c r="L554"/>
  <c r="L490"/>
  <c r="I86" i="1"/>
  <c r="L903" i="9"/>
  <c r="I130" i="1"/>
  <c r="I544"/>
  <c r="I616"/>
  <c r="J319" i="9"/>
  <c r="L97" i="1"/>
  <c r="M113" i="9" s="1"/>
  <c r="L441" i="1"/>
  <c r="M570" i="9" s="1"/>
  <c r="L714"/>
  <c r="J262"/>
  <c r="J766"/>
  <c r="L486" i="1"/>
  <c r="M630" i="9" s="1"/>
  <c r="K192" i="1"/>
  <c r="K330"/>
  <c r="K117"/>
  <c r="K558"/>
  <c r="L198"/>
  <c r="M246" i="9" s="1"/>
  <c r="I14"/>
  <c r="E21" i="7"/>
  <c r="K417" i="1"/>
  <c r="J302" i="9"/>
  <c r="K540" i="1"/>
  <c r="L751"/>
  <c r="M983" i="9" s="1"/>
  <c r="K781" i="1"/>
  <c r="K769"/>
  <c r="G11" i="7"/>
  <c r="J136" i="9" s="1"/>
  <c r="L240" i="1"/>
  <c r="M302" i="9" s="1"/>
  <c r="K52" i="1"/>
  <c r="L222"/>
  <c r="M278" i="9" s="1"/>
  <c r="K222" i="1"/>
  <c r="K435"/>
  <c r="K462"/>
  <c r="K261"/>
  <c r="P158"/>
  <c r="R188"/>
  <c r="L236" i="9" s="1"/>
  <c r="P191" i="1"/>
  <c r="S410"/>
  <c r="M532" i="9" s="1"/>
  <c r="P506" i="1"/>
  <c r="S506" s="1"/>
  <c r="M660" i="9" s="1"/>
  <c r="P645" i="1"/>
  <c r="R645" s="1"/>
  <c r="L845" i="9" s="1"/>
  <c r="L90" i="1"/>
  <c r="M104" i="9" s="1"/>
  <c r="L102" i="1"/>
  <c r="M120" i="9" s="1"/>
  <c r="J120"/>
  <c r="R19" i="1"/>
  <c r="L637"/>
  <c r="M831" i="9" s="1"/>
  <c r="J831"/>
  <c r="J511"/>
  <c r="K397" i="1"/>
  <c r="L511" i="9" s="1"/>
  <c r="L574" i="1"/>
  <c r="M747" i="9" s="1"/>
  <c r="J747"/>
  <c r="L818"/>
  <c r="I628" i="1"/>
  <c r="J455" i="9"/>
  <c r="L355" i="1"/>
  <c r="M455" i="9" s="1"/>
  <c r="K355" i="1"/>
  <c r="L455" i="9" s="1"/>
  <c r="J16"/>
  <c r="K21" i="1"/>
  <c r="L21"/>
  <c r="M16" i="9" s="1"/>
  <c r="L345"/>
  <c r="I273" i="1"/>
  <c r="L521" i="9"/>
  <c r="I405" i="1"/>
  <c r="I495"/>
  <c r="L641" i="9"/>
  <c r="I522" i="1"/>
  <c r="L677" i="9"/>
  <c r="L685"/>
  <c r="I528" i="1"/>
  <c r="I679"/>
  <c r="L886" i="9"/>
  <c r="L894"/>
  <c r="I685" i="1"/>
  <c r="K382"/>
  <c r="L491" i="9" s="1"/>
  <c r="L382" i="1"/>
  <c r="M491" i="9" s="1"/>
  <c r="K208" i="1"/>
  <c r="L259" i="9" s="1"/>
  <c r="J259"/>
  <c r="J555"/>
  <c r="L430" i="1"/>
  <c r="M555" i="9" s="1"/>
  <c r="L424" i="1"/>
  <c r="M547" i="9" s="1"/>
  <c r="K424" i="1"/>
  <c r="L547" i="9" s="1"/>
  <c r="L799" i="1"/>
  <c r="M1045" i="9" s="1"/>
  <c r="K799" i="1"/>
  <c r="L1045" i="9" s="1"/>
  <c r="I211" i="1"/>
  <c r="L262" i="9"/>
  <c r="L638"/>
  <c r="I493" i="1"/>
  <c r="L401" i="9"/>
  <c r="I315" i="1"/>
  <c r="L612"/>
  <c r="M798" i="9" s="1"/>
  <c r="K612" i="1"/>
  <c r="J424" i="9"/>
  <c r="R329" i="1"/>
  <c r="L424" i="9" s="1"/>
  <c r="I757" i="1"/>
  <c r="L990" i="9"/>
  <c r="J728"/>
  <c r="R557" i="1"/>
  <c r="L728" i="9" s="1"/>
  <c r="J772"/>
  <c r="S590" i="1"/>
  <c r="M772" i="9" s="1"/>
  <c r="J436"/>
  <c r="R338" i="1"/>
  <c r="L436" i="9" s="1"/>
  <c r="I300" i="1"/>
  <c r="L381" i="9"/>
  <c r="J468"/>
  <c r="S362" i="1"/>
  <c r="M468" i="9" s="1"/>
  <c r="J13"/>
  <c r="R15" i="1"/>
  <c r="L13" i="9" s="1"/>
  <c r="J532"/>
  <c r="R410" i="1"/>
  <c r="L532" i="9" s="1"/>
  <c r="L289"/>
  <c r="I231" i="1"/>
  <c r="L149" i="9"/>
  <c r="I123" i="1"/>
  <c r="J26" i="9"/>
  <c r="R26" i="1"/>
  <c r="L26" i="9" s="1"/>
  <c r="I555" i="1"/>
  <c r="L721" i="9"/>
  <c r="J758"/>
  <c r="L582" i="1"/>
  <c r="M758" i="9" s="1"/>
  <c r="J576"/>
  <c r="R443" i="1"/>
  <c r="L576" i="9" s="1"/>
  <c r="S443" i="1"/>
  <c r="M576" i="9" s="1"/>
  <c r="K127" i="1"/>
  <c r="L155" i="9" s="1"/>
  <c r="K442" i="1"/>
  <c r="L571" i="9" s="1"/>
  <c r="K445" i="1"/>
  <c r="L575" i="9" s="1"/>
  <c r="L532" i="1"/>
  <c r="M691" i="9" s="1"/>
  <c r="J839"/>
  <c r="J187"/>
  <c r="J98"/>
  <c r="J242"/>
  <c r="L121" i="1"/>
  <c r="M147" i="9" s="1"/>
  <c r="J916"/>
  <c r="K577" i="1"/>
  <c r="L751" i="9" s="1"/>
  <c r="J779"/>
  <c r="J627"/>
  <c r="L286"/>
  <c r="L983"/>
  <c r="J14" i="7"/>
  <c r="L798" i="1"/>
  <c r="M1044" i="9" s="1"/>
  <c r="R663" i="1"/>
  <c r="L869" i="9" s="1"/>
  <c r="S194" i="1"/>
  <c r="M244" i="9" s="1"/>
  <c r="L627" i="1"/>
  <c r="M818" i="9" s="1"/>
  <c r="L312" i="1"/>
  <c r="M398" i="9" s="1"/>
  <c r="K631" i="1"/>
  <c r="L823" i="9" s="1"/>
  <c r="K486" i="1"/>
  <c r="L81" i="9"/>
  <c r="J534"/>
  <c r="K390" i="1"/>
  <c r="J750" i="9"/>
  <c r="L697" i="1"/>
  <c r="M911" i="9" s="1"/>
  <c r="L781" i="1"/>
  <c r="M1023" i="9" s="1"/>
  <c r="J911"/>
  <c r="K688" i="1"/>
  <c r="J899" i="9"/>
  <c r="K703" i="1"/>
  <c r="G10" i="7"/>
  <c r="J51" i="9" s="1"/>
  <c r="L822"/>
  <c r="K318" i="1"/>
  <c r="J138" i="9"/>
  <c r="J502"/>
  <c r="R29" i="1"/>
  <c r="L30" i="9" s="1"/>
  <c r="S90" i="1"/>
  <c r="M107" i="9" s="1"/>
  <c r="K760" i="1"/>
  <c r="R702"/>
  <c r="L921" i="9" s="1"/>
  <c r="S296" i="1"/>
  <c r="M380" i="9" s="1"/>
  <c r="I778" i="1"/>
  <c r="R111"/>
  <c r="L135" i="9" s="1"/>
  <c r="S515" i="1"/>
  <c r="M672" i="9" s="1"/>
  <c r="I534" i="1"/>
  <c r="L88"/>
  <c r="M101" i="9" s="1"/>
  <c r="R515" i="1"/>
  <c r="L672" i="9" s="1"/>
  <c r="L153"/>
  <c r="R344" i="1"/>
  <c r="L444" i="9" s="1"/>
  <c r="L837"/>
  <c r="I468" i="1"/>
  <c r="K147"/>
  <c r="K709"/>
  <c r="R657"/>
  <c r="L861" i="9" s="1"/>
  <c r="I270" i="1"/>
  <c r="I159"/>
  <c r="I177"/>
  <c r="I649"/>
  <c r="L825" i="9"/>
  <c r="S206" i="1"/>
  <c r="M260" i="9" s="1"/>
  <c r="K414" i="1"/>
  <c r="R395"/>
  <c r="L512" i="9" s="1"/>
  <c r="J822"/>
  <c r="L729"/>
  <c r="R467" i="1"/>
  <c r="L608" i="9" s="1"/>
  <c r="S299" i="1"/>
  <c r="M384" i="9" s="1"/>
  <c r="L793"/>
  <c r="I660"/>
  <c r="P678" i="1"/>
  <c r="P542"/>
  <c r="I196" i="9"/>
  <c r="K164" i="1"/>
  <c r="K645"/>
  <c r="P140"/>
  <c r="P434"/>
  <c r="P500"/>
  <c r="P566"/>
  <c r="L750"/>
  <c r="M982" i="9" s="1"/>
  <c r="L453"/>
  <c r="R786" i="1"/>
  <c r="L1033" i="9" s="1"/>
  <c r="P744" i="1"/>
  <c r="K657"/>
  <c r="L585" i="9"/>
  <c r="T208" i="1"/>
  <c r="J1018" i="9"/>
  <c r="P801" i="1"/>
  <c r="P575"/>
  <c r="P281"/>
  <c r="P512"/>
  <c r="P284"/>
  <c r="T202"/>
  <c r="U202" s="1"/>
  <c r="P708"/>
  <c r="K747"/>
  <c r="K732"/>
  <c r="P503"/>
  <c r="K786"/>
  <c r="P750"/>
  <c r="P521"/>
  <c r="P152"/>
  <c r="P774"/>
  <c r="L747"/>
  <c r="M978" i="9" s="1"/>
  <c r="L491" i="1"/>
  <c r="M637" i="9" s="1"/>
  <c r="J636"/>
  <c r="S488" i="1"/>
  <c r="M636" i="9" s="1"/>
  <c r="I507" i="1"/>
  <c r="L657" i="9"/>
  <c r="J965"/>
  <c r="R735" i="1"/>
  <c r="L965" i="9" s="1"/>
  <c r="I324" i="1"/>
  <c r="L413" i="9"/>
  <c r="J260"/>
  <c r="R206" i="1"/>
  <c r="L260" i="9" s="1"/>
  <c r="J368"/>
  <c r="S287" i="1"/>
  <c r="M368" i="9" s="1"/>
  <c r="R287" i="1"/>
  <c r="L368" i="9" s="1"/>
  <c r="J612"/>
  <c r="S470" i="1"/>
  <c r="M612" i="9" s="1"/>
  <c r="J428"/>
  <c r="S332" i="1"/>
  <c r="M428" i="9" s="1"/>
  <c r="R332" i="1"/>
  <c r="L428" i="9" s="1"/>
  <c r="J396"/>
  <c r="S308" i="1"/>
  <c r="M396" i="9" s="1"/>
  <c r="J873"/>
  <c r="R666" i="1"/>
  <c r="L873" i="9" s="1"/>
  <c r="J332"/>
  <c r="S260" i="1"/>
  <c r="M332" i="9" s="1"/>
  <c r="J296"/>
  <c r="R233" i="1"/>
  <c r="L296" i="9" s="1"/>
  <c r="S233" i="1"/>
  <c r="M296" i="9" s="1"/>
  <c r="I333" i="1"/>
  <c r="L425" i="9"/>
  <c r="I706" i="1"/>
  <c r="L922" i="9"/>
  <c r="J268"/>
  <c r="S212" i="1"/>
  <c r="M268" i="9" s="1"/>
  <c r="J156"/>
  <c r="R125" i="1"/>
  <c r="L156" i="9" s="1"/>
  <c r="J760"/>
  <c r="R581" i="1"/>
  <c r="L760" i="9" s="1"/>
  <c r="S581" i="1"/>
  <c r="M760" i="9" s="1"/>
  <c r="J836"/>
  <c r="R638" i="1"/>
  <c r="L836" i="9" s="1"/>
  <c r="J824"/>
  <c r="S629" i="1"/>
  <c r="M824" i="9" s="1"/>
  <c r="I742" i="1"/>
  <c r="L970" i="9"/>
  <c r="I567" i="1"/>
  <c r="L737" i="9"/>
  <c r="L565"/>
  <c r="I438" i="1"/>
  <c r="L492"/>
  <c r="M638" i="9" s="1"/>
  <c r="J638"/>
  <c r="I459" i="1"/>
  <c r="L593" i="9"/>
  <c r="J356"/>
  <c r="S278" i="1"/>
  <c r="M356" i="9" s="1"/>
  <c r="J256"/>
  <c r="R203" i="1"/>
  <c r="L256" i="9" s="1"/>
  <c r="J624"/>
  <c r="S479" i="1"/>
  <c r="M624" i="9" s="1"/>
  <c r="J9"/>
  <c r="S12" i="1"/>
  <c r="M9" i="9" s="1"/>
  <c r="J913"/>
  <c r="R696" i="1"/>
  <c r="L913" i="9" s="1"/>
  <c r="K633" i="1"/>
  <c r="L633"/>
  <c r="M826" i="9" s="1"/>
  <c r="J794"/>
  <c r="L609" i="1"/>
  <c r="M794" i="9" s="1"/>
  <c r="K609" i="1"/>
  <c r="L600"/>
  <c r="M782" i="9" s="1"/>
  <c r="K600" i="1"/>
  <c r="L88" i="9"/>
  <c r="I79" i="1"/>
  <c r="K67"/>
  <c r="J73" i="9"/>
  <c r="K134" i="1"/>
  <c r="L134"/>
  <c r="M165" i="9" s="1"/>
  <c r="J165"/>
  <c r="I168"/>
  <c r="P134" i="1"/>
  <c r="K137"/>
  <c r="J169" i="9"/>
  <c r="L137" i="1"/>
  <c r="M169" i="9" s="1"/>
  <c r="K140" i="1"/>
  <c r="J173" i="9"/>
  <c r="K143" i="1"/>
  <c r="J177" i="9"/>
  <c r="I180"/>
  <c r="P143" i="1"/>
  <c r="L149"/>
  <c r="M181" i="9" s="1"/>
  <c r="K149" i="1"/>
  <c r="I184" i="9"/>
  <c r="P149" i="1"/>
  <c r="J185" i="9"/>
  <c r="L152" i="1"/>
  <c r="M185" i="9" s="1"/>
  <c r="L155" i="1"/>
  <c r="M189" i="9" s="1"/>
  <c r="J189"/>
  <c r="K155" i="1"/>
  <c r="L158"/>
  <c r="M193" i="9" s="1"/>
  <c r="J193"/>
  <c r="J197"/>
  <c r="L161" i="1"/>
  <c r="M197" i="9" s="1"/>
  <c r="K161" i="1"/>
  <c r="I200" i="9"/>
  <c r="P161" i="1"/>
  <c r="I204" i="9"/>
  <c r="P164" i="1"/>
  <c r="L167"/>
  <c r="M205" i="9" s="1"/>
  <c r="J205"/>
  <c r="K167" i="1"/>
  <c r="I208" i="9"/>
  <c r="P167" i="1"/>
  <c r="L170"/>
  <c r="M209" i="9" s="1"/>
  <c r="K170" i="1"/>
  <c r="I212" i="9"/>
  <c r="P170" i="1"/>
  <c r="I220" i="9"/>
  <c r="P176" i="1"/>
  <c r="J221" i="9"/>
  <c r="L179" i="1"/>
  <c r="M221" i="9" s="1"/>
  <c r="J225"/>
  <c r="K182" i="1"/>
  <c r="I228" i="9"/>
  <c r="P182" i="1"/>
  <c r="I232" i="9"/>
  <c r="P185" i="1"/>
  <c r="J240" i="9"/>
  <c r="R191" i="1"/>
  <c r="L240" i="9" s="1"/>
  <c r="K240"/>
  <c r="S191" i="1"/>
  <c r="M240" i="9" s="1"/>
  <c r="J345"/>
  <c r="L272" i="1"/>
  <c r="M345" i="9" s="1"/>
  <c r="J349"/>
  <c r="L275" i="1"/>
  <c r="M349" i="9" s="1"/>
  <c r="K275" i="1"/>
  <c r="I352" i="9"/>
  <c r="P275" i="1"/>
  <c r="J353" i="9"/>
  <c r="K278" i="1"/>
  <c r="I282"/>
  <c r="L357" i="9"/>
  <c r="J361"/>
  <c r="K284" i="1"/>
  <c r="L284"/>
  <c r="M361" i="9" s="1"/>
  <c r="J505"/>
  <c r="K392" i="1"/>
  <c r="K398"/>
  <c r="L398"/>
  <c r="M513" i="9" s="1"/>
  <c r="I516"/>
  <c r="P398" i="1"/>
  <c r="L401"/>
  <c r="M517" i="9" s="1"/>
  <c r="J517"/>
  <c r="K401" i="1"/>
  <c r="I520" i="9"/>
  <c r="P401" i="1"/>
  <c r="L404"/>
  <c r="M521" i="9" s="1"/>
  <c r="J521"/>
  <c r="I524"/>
  <c r="P404" i="1"/>
  <c r="L407"/>
  <c r="M525" i="9" s="1"/>
  <c r="K407" i="1"/>
  <c r="H540" i="9"/>
  <c r="P416" i="1"/>
  <c r="H544" i="9"/>
  <c r="P419" i="1"/>
  <c r="H548" i="9"/>
  <c r="P422" i="1"/>
  <c r="H552" i="9"/>
  <c r="P425" i="1"/>
  <c r="K552" i="9"/>
  <c r="S425" i="1"/>
  <c r="M552" i="9" s="1"/>
  <c r="H556"/>
  <c r="P428" i="1"/>
  <c r="K556" i="9"/>
  <c r="S428" i="1"/>
  <c r="M556" i="9" s="1"/>
  <c r="I632"/>
  <c r="P485" i="1"/>
  <c r="K488"/>
  <c r="J633" i="9"/>
  <c r="L488" i="1"/>
  <c r="M633" i="9" s="1"/>
  <c r="I640"/>
  <c r="P491" i="1"/>
  <c r="J641" i="9"/>
  <c r="L494" i="1"/>
  <c r="M641" i="9" s="1"/>
  <c r="I644"/>
  <c r="P494" i="1"/>
  <c r="J645" i="9"/>
  <c r="K497" i="1"/>
  <c r="I648" i="9"/>
  <c r="P497" i="1"/>
  <c r="K500"/>
  <c r="J649" i="9"/>
  <c r="L503" i="1"/>
  <c r="M653" i="9" s="1"/>
  <c r="K503" i="1"/>
  <c r="J653" i="9"/>
  <c r="J657"/>
  <c r="L506" i="1"/>
  <c r="M657" i="9" s="1"/>
  <c r="J660"/>
  <c r="R506" i="1"/>
  <c r="L660" i="9" s="1"/>
  <c r="K509" i="1"/>
  <c r="J661" i="9"/>
  <c r="I664"/>
  <c r="P509" i="1"/>
  <c r="J664" i="9" s="1"/>
  <c r="K512" i="1"/>
  <c r="J665" i="9"/>
  <c r="K515" i="1"/>
  <c r="J669" i="9"/>
  <c r="I676"/>
  <c r="P518" i="1"/>
  <c r="L521"/>
  <c r="M677" i="9" s="1"/>
  <c r="J677"/>
  <c r="J681"/>
  <c r="K524" i="1"/>
  <c r="I684" i="9"/>
  <c r="P524" i="1"/>
  <c r="L527"/>
  <c r="M685" i="9" s="1"/>
  <c r="J685"/>
  <c r="H692"/>
  <c r="P530" i="1"/>
  <c r="H696" i="9"/>
  <c r="P533" i="1"/>
  <c r="J696" i="9" s="1"/>
  <c r="H700"/>
  <c r="P536" i="1"/>
  <c r="H712" i="9"/>
  <c r="P545" i="1"/>
  <c r="H716" i="9"/>
  <c r="P548" i="1"/>
  <c r="J716" i="9" s="1"/>
  <c r="H720"/>
  <c r="P551" i="1"/>
  <c r="J720" i="9" s="1"/>
  <c r="H724"/>
  <c r="P554" i="1"/>
  <c r="H732" i="9"/>
  <c r="P560" i="1"/>
  <c r="H736" i="9"/>
  <c r="P563" i="1"/>
  <c r="J736" i="9" s="1"/>
  <c r="H744"/>
  <c r="P569" i="1"/>
  <c r="J744" i="9" s="1"/>
  <c r="H764"/>
  <c r="P584" i="1"/>
  <c r="J845" i="9"/>
  <c r="S645" i="1"/>
  <c r="M845" i="9" s="1"/>
  <c r="J846"/>
  <c r="L648" i="1"/>
  <c r="M846" i="9" s="1"/>
  <c r="I849"/>
  <c r="P648" i="1"/>
  <c r="L651"/>
  <c r="M850" i="9" s="1"/>
  <c r="J850"/>
  <c r="K651" i="1"/>
  <c r="I853" i="9"/>
  <c r="P651" i="1"/>
  <c r="L654"/>
  <c r="M854" i="9" s="1"/>
  <c r="K654" i="1"/>
  <c r="J854" i="9"/>
  <c r="I857"/>
  <c r="P654" i="1"/>
  <c r="J862" i="9"/>
  <c r="K660" i="1"/>
  <c r="P660"/>
  <c r="I865" i="9"/>
  <c r="K663" i="1"/>
  <c r="J866" i="9"/>
  <c r="L663" i="1"/>
  <c r="M866" i="9" s="1"/>
  <c r="H873"/>
  <c r="T728" i="1"/>
  <c r="H877" i="9"/>
  <c r="P669" i="1"/>
  <c r="K672"/>
  <c r="J878" i="9"/>
  <c r="I881"/>
  <c r="P672" i="1"/>
  <c r="J882" i="9"/>
  <c r="L675" i="1"/>
  <c r="M882" i="9" s="1"/>
  <c r="K675" i="1"/>
  <c r="I885" i="9"/>
  <c r="P675" i="1"/>
  <c r="J886" i="9"/>
  <c r="L678" i="1"/>
  <c r="M886" i="9" s="1"/>
  <c r="J890"/>
  <c r="K681" i="1"/>
  <c r="L681"/>
  <c r="M890" i="9" s="1"/>
  <c r="I893"/>
  <c r="P681" i="1"/>
  <c r="J894" i="9"/>
  <c r="L684" i="1"/>
  <c r="M894" i="9" s="1"/>
  <c r="I897"/>
  <c r="P684" i="1"/>
  <c r="I901" i="9"/>
  <c r="P687" i="1"/>
  <c r="H909" i="9"/>
  <c r="P693" i="1"/>
  <c r="K909" i="9"/>
  <c r="S693" i="1"/>
  <c r="M909" i="9" s="1"/>
  <c r="K913"/>
  <c r="S696" i="1"/>
  <c r="M913" i="9" s="1"/>
  <c r="K917"/>
  <c r="S699" i="1"/>
  <c r="M917" i="9" s="1"/>
  <c r="H925"/>
  <c r="P705" i="1"/>
  <c r="J930" i="9"/>
  <c r="L711" i="1"/>
  <c r="M930" i="9" s="1"/>
  <c r="K711" i="1"/>
  <c r="I933" i="9"/>
  <c r="P711" i="1"/>
  <c r="K714"/>
  <c r="J934" i="9"/>
  <c r="L714" i="1"/>
  <c r="M934" i="9" s="1"/>
  <c r="I937"/>
  <c r="P714" i="1"/>
  <c r="K726"/>
  <c r="L726"/>
  <c r="M950" i="9" s="1"/>
  <c r="I953"/>
  <c r="P726" i="1"/>
  <c r="K729"/>
  <c r="J954" i="9"/>
  <c r="I957"/>
  <c r="P729" i="1"/>
  <c r="I961" i="9"/>
  <c r="P732" i="1"/>
  <c r="J962" i="9"/>
  <c r="K735" i="1"/>
  <c r="L735"/>
  <c r="M962" i="9" s="1"/>
  <c r="J966"/>
  <c r="K738" i="1"/>
  <c r="I969" i="9"/>
  <c r="P738" i="1"/>
  <c r="L741"/>
  <c r="M970" i="9" s="1"/>
  <c r="J970"/>
  <c r="I973"/>
  <c r="P741" i="1"/>
  <c r="J974" i="9"/>
  <c r="K744" i="1"/>
  <c r="L744"/>
  <c r="M974" i="9" s="1"/>
  <c r="I981"/>
  <c r="P747" i="1"/>
  <c r="J986" i="9"/>
  <c r="L753" i="1"/>
  <c r="M986" i="9" s="1"/>
  <c r="K753" i="1"/>
  <c r="H993" i="9"/>
  <c r="P756" i="1"/>
  <c r="H997" i="9"/>
  <c r="P759" i="1"/>
  <c r="H1001" i="9"/>
  <c r="P762" i="1"/>
  <c r="K1001" i="9"/>
  <c r="S762" i="1"/>
  <c r="M1001" i="9" s="1"/>
  <c r="H1025"/>
  <c r="P780" i="1"/>
  <c r="H1029" i="9"/>
  <c r="P783" i="1"/>
  <c r="J1034" i="9"/>
  <c r="K789" i="1"/>
  <c r="I1037" i="9"/>
  <c r="P789" i="1"/>
  <c r="J1038" i="9"/>
  <c r="K792" i="1"/>
  <c r="I1041" i="9"/>
  <c r="P792" i="1"/>
  <c r="L797"/>
  <c r="M1043" i="9" s="1"/>
  <c r="J1043"/>
  <c r="I1046"/>
  <c r="P797" i="1"/>
  <c r="J1047" i="9"/>
  <c r="K801" i="1"/>
  <c r="L801"/>
  <c r="M1047" i="9" s="1"/>
  <c r="J946"/>
  <c r="K723" i="1"/>
  <c r="L717"/>
  <c r="M938" i="9" s="1"/>
  <c r="K717" i="1"/>
  <c r="J938" i="9"/>
  <c r="I949"/>
  <c r="P723" i="1"/>
  <c r="H945" i="9"/>
  <c r="P720" i="1"/>
  <c r="I941" i="9"/>
  <c r="P717" i="1"/>
  <c r="L771"/>
  <c r="M1010" i="9" s="1"/>
  <c r="K771" i="1"/>
  <c r="H1021" i="9"/>
  <c r="P777" i="1"/>
  <c r="K1013" i="9"/>
  <c r="H1013"/>
  <c r="P771" i="1"/>
  <c r="I1009" i="9"/>
  <c r="P768" i="1"/>
  <c r="K765"/>
  <c r="L765"/>
  <c r="M1002" i="9" s="1"/>
  <c r="I1005"/>
  <c r="P765" i="1"/>
  <c r="L104" i="9"/>
  <c r="I91" i="1"/>
  <c r="K93"/>
  <c r="L93"/>
  <c r="M108" i="9" s="1"/>
  <c r="K99" i="1"/>
  <c r="J116" i="9"/>
  <c r="L99" i="1"/>
  <c r="M116" i="9" s="1"/>
  <c r="K105" i="1"/>
  <c r="J124" i="9"/>
  <c r="M613"/>
  <c r="M616"/>
  <c r="J476"/>
  <c r="S368" i="1"/>
  <c r="M476" i="9" s="1"/>
  <c r="L293" i="1"/>
  <c r="M373" i="9" s="1"/>
  <c r="K293" i="1"/>
  <c r="J373" i="9"/>
  <c r="L296" i="1"/>
  <c r="M377" i="9" s="1"/>
  <c r="K296" i="1"/>
  <c r="J385" i="9"/>
  <c r="L302" i="1"/>
  <c r="M385" i="9" s="1"/>
  <c r="K302" i="1"/>
  <c r="I388" i="9"/>
  <c r="P302" i="1"/>
  <c r="L305"/>
  <c r="M389" i="9" s="1"/>
  <c r="K305" i="1"/>
  <c r="I392" i="9"/>
  <c r="P305" i="1"/>
  <c r="J393" i="9"/>
  <c r="L308" i="1"/>
  <c r="M393" i="9" s="1"/>
  <c r="L311" i="1"/>
  <c r="M397" i="9" s="1"/>
  <c r="J397"/>
  <c r="I400"/>
  <c r="P311" i="1"/>
  <c r="L314"/>
  <c r="M401" i="9" s="1"/>
  <c r="J401"/>
  <c r="J405"/>
  <c r="L317" i="1"/>
  <c r="M405" i="9" s="1"/>
  <c r="J409"/>
  <c r="L320" i="1"/>
  <c r="M409" i="9" s="1"/>
  <c r="K320" i="1"/>
  <c r="I412" i="9"/>
  <c r="P320" i="1"/>
  <c r="L323"/>
  <c r="M413" i="9" s="1"/>
  <c r="J413"/>
  <c r="L326" i="1"/>
  <c r="M417" i="9" s="1"/>
  <c r="J417"/>
  <c r="K326" i="1"/>
  <c r="I420" i="9"/>
  <c r="P326" i="1"/>
  <c r="L332"/>
  <c r="M425" i="9" s="1"/>
  <c r="J425"/>
  <c r="I432"/>
  <c r="P335" i="1"/>
  <c r="L338"/>
  <c r="M433" i="9" s="1"/>
  <c r="K338" i="1"/>
  <c r="L342"/>
  <c r="M438" i="9" s="1"/>
  <c r="K342" i="1"/>
  <c r="L344"/>
  <c r="M441" i="9" s="1"/>
  <c r="J441"/>
  <c r="K344" i="1"/>
  <c r="L347"/>
  <c r="M445" i="9" s="1"/>
  <c r="K347" i="1"/>
  <c r="I448" i="9"/>
  <c r="P347" i="1"/>
  <c r="K350"/>
  <c r="J449" i="9"/>
  <c r="I452"/>
  <c r="P350" i="1"/>
  <c r="J453" i="9"/>
  <c r="L353" i="1"/>
  <c r="M453" i="9" s="1"/>
  <c r="J457"/>
  <c r="K356" i="1"/>
  <c r="K359"/>
  <c r="J461" i="9"/>
  <c r="I464"/>
  <c r="P359" i="1"/>
  <c r="J465" i="9"/>
  <c r="K362" i="1"/>
  <c r="L362"/>
  <c r="M465" i="9" s="1"/>
  <c r="K365" i="1"/>
  <c r="J469" i="9"/>
  <c r="L365" i="1"/>
  <c r="M469" i="9" s="1"/>
  <c r="J473"/>
  <c r="L368" i="1"/>
  <c r="M473" i="9" s="1"/>
  <c r="K371" i="1"/>
  <c r="L371"/>
  <c r="M477" i="9" s="1"/>
  <c r="J481"/>
  <c r="L374" i="1"/>
  <c r="M481" i="9" s="1"/>
  <c r="K377" i="1"/>
  <c r="L377"/>
  <c r="M485" i="9" s="1"/>
  <c r="J492"/>
  <c r="S380" i="1"/>
  <c r="M492" i="9" s="1"/>
  <c r="J498"/>
  <c r="K387" i="1"/>
  <c r="H496" i="9"/>
  <c r="T391" i="1"/>
  <c r="P383"/>
  <c r="I560" i="9"/>
  <c r="P431" i="1"/>
  <c r="H288" i="9"/>
  <c r="P227" i="1"/>
  <c r="H111" i="9"/>
  <c r="P93" i="1"/>
  <c r="H127" i="9"/>
  <c r="P105" i="1"/>
  <c r="K728" i="9"/>
  <c r="S557" i="1"/>
  <c r="M728" i="9" s="1"/>
  <c r="S416" i="1"/>
  <c r="M540" i="9" s="1"/>
  <c r="S545" i="1"/>
  <c r="M712" i="9" s="1"/>
  <c r="S551" i="1"/>
  <c r="M720" i="9" s="1"/>
  <c r="S666" i="1"/>
  <c r="M873" i="9" s="1"/>
  <c r="S759" i="1"/>
  <c r="M997" i="9" s="1"/>
  <c r="S780" i="1"/>
  <c r="M1025" i="9" s="1"/>
  <c r="S473" i="1"/>
  <c r="S93"/>
  <c r="M111" i="9" s="1"/>
  <c r="J2"/>
  <c r="L9" i="1"/>
  <c r="M2" i="9" s="1"/>
  <c r="K9" i="1"/>
  <c r="L15"/>
  <c r="M10" i="9" s="1"/>
  <c r="J10"/>
  <c r="K15" i="1"/>
  <c r="L10" i="9" s="1"/>
  <c r="H38"/>
  <c r="P35" i="1"/>
  <c r="T48"/>
  <c r="P38"/>
  <c r="I87" i="9"/>
  <c r="P75" i="1"/>
  <c r="I91" i="9"/>
  <c r="P78" i="1"/>
  <c r="H152" i="9"/>
  <c r="P122" i="1"/>
  <c r="H160" i="9"/>
  <c r="P128" i="1"/>
  <c r="J269" i="9"/>
  <c r="K215" i="1"/>
  <c r="I284" i="9"/>
  <c r="P224" i="1"/>
  <c r="I304" i="9"/>
  <c r="P239" i="1"/>
  <c r="H328" i="9"/>
  <c r="P257" i="1"/>
  <c r="H320" i="9"/>
  <c r="P251" i="1"/>
  <c r="H344" i="9"/>
  <c r="P269" i="1"/>
  <c r="H348" i="9"/>
  <c r="P272" i="1"/>
  <c r="I572" i="9"/>
  <c r="P440" i="1"/>
  <c r="J573" i="9"/>
  <c r="L443" i="1"/>
  <c r="M573" i="9" s="1"/>
  <c r="L446" i="1"/>
  <c r="M577" i="9" s="1"/>
  <c r="K446" i="1"/>
  <c r="L449"/>
  <c r="M581" i="9" s="1"/>
  <c r="K449" i="1"/>
  <c r="I584" i="9"/>
  <c r="P449" i="1"/>
  <c r="I588" i="9"/>
  <c r="P452" i="1"/>
  <c r="H604" i="9"/>
  <c r="P464" i="1"/>
  <c r="J604" i="9" s="1"/>
  <c r="H620"/>
  <c r="P476" i="1"/>
  <c r="H628" i="9"/>
  <c r="P482" i="1"/>
  <c r="J741" i="9"/>
  <c r="K569" i="1"/>
  <c r="J753" i="9"/>
  <c r="K578" i="1"/>
  <c r="I756" i="9"/>
  <c r="P578" i="1"/>
  <c r="J761" i="9"/>
  <c r="L584" i="1"/>
  <c r="M761" i="9" s="1"/>
  <c r="J769"/>
  <c r="L590" i="1"/>
  <c r="M769" i="9" s="1"/>
  <c r="J773"/>
  <c r="K593" i="1"/>
  <c r="I780" i="9"/>
  <c r="P596" i="1"/>
  <c r="I784" i="9"/>
  <c r="P599" i="1"/>
  <c r="J785" i="9"/>
  <c r="L602" i="1"/>
  <c r="M785" i="9" s="1"/>
  <c r="I792"/>
  <c r="P605" i="1"/>
  <c r="H812" i="9"/>
  <c r="P620" i="1"/>
  <c r="H820" i="9"/>
  <c r="P626" i="1"/>
  <c r="H828" i="9"/>
  <c r="P632" i="1"/>
  <c r="H832" i="9"/>
  <c r="P635" i="1"/>
  <c r="J557" i="9"/>
  <c r="L431" i="1"/>
  <c r="M557" i="9" s="1"/>
  <c r="H376"/>
  <c r="P293" i="1"/>
  <c r="S19"/>
  <c r="K26"/>
  <c r="I27" s="1"/>
  <c r="J23" i="9"/>
  <c r="F12" i="7"/>
  <c r="G12" s="1"/>
  <c r="P641" i="1"/>
  <c r="G11" i="8"/>
  <c r="G27"/>
  <c r="H11" i="13"/>
  <c r="I11" i="7"/>
  <c r="L136" i="9" s="1"/>
  <c r="R81" i="1"/>
  <c r="L95" i="9" s="1"/>
  <c r="H9" i="5"/>
  <c r="R660" i="1"/>
  <c r="L865" i="9" s="1"/>
  <c r="K229" i="1"/>
  <c r="L287" i="9" s="1"/>
  <c r="J287"/>
  <c r="L229" i="1"/>
  <c r="M287" i="9" s="1"/>
  <c r="L89" i="1"/>
  <c r="M102" i="9" s="1"/>
  <c r="K89" i="1"/>
  <c r="L102" i="9" s="1"/>
  <c r="J102"/>
  <c r="L752" i="1"/>
  <c r="M984" i="9" s="1"/>
  <c r="K752" i="1"/>
  <c r="L984" i="9" s="1"/>
  <c r="J984"/>
  <c r="K456" i="1"/>
  <c r="L456"/>
  <c r="M590" i="9" s="1"/>
  <c r="J61"/>
  <c r="K58" i="1"/>
  <c r="L325" i="9"/>
  <c r="I258" i="1"/>
  <c r="L19" i="9"/>
  <c r="I24" i="1"/>
  <c r="I76"/>
  <c r="L84" i="9"/>
  <c r="L23"/>
  <c r="J53"/>
  <c r="R654" i="1"/>
  <c r="L857" i="9" s="1"/>
  <c r="S158" i="1"/>
  <c r="M196" i="9" s="1"/>
  <c r="L1026"/>
  <c r="L906"/>
  <c r="S569" i="1"/>
  <c r="M744" i="9" s="1"/>
  <c r="R542" i="1"/>
  <c r="L708" i="9" s="1"/>
  <c r="S218" i="1"/>
  <c r="M276" i="9" s="1"/>
  <c r="I13" i="1"/>
  <c r="R563"/>
  <c r="L736" i="9" s="1"/>
  <c r="R497" i="1"/>
  <c r="L648" i="9" s="1"/>
  <c r="S188" i="1"/>
  <c r="M236" i="9" s="1"/>
  <c r="S69" i="1"/>
  <c r="M79" i="9" s="1"/>
  <c r="R551" i="1"/>
  <c r="L720" i="9" s="1"/>
  <c r="R488" i="1"/>
  <c r="L636" i="9" s="1"/>
  <c r="L337"/>
  <c r="K35" i="1"/>
  <c r="L20"/>
  <c r="M15" i="9" s="1"/>
  <c r="J284"/>
  <c r="J849"/>
  <c r="J39"/>
  <c r="J204"/>
  <c r="I16" i="1"/>
  <c r="L236"/>
  <c r="M297" i="9" s="1"/>
  <c r="L206" i="1"/>
  <c r="M257" i="9" s="1"/>
  <c r="L185" i="1"/>
  <c r="M229" i="9" s="1"/>
  <c r="L182" i="1"/>
  <c r="M225" i="9" s="1"/>
  <c r="L176" i="1"/>
  <c r="M217" i="9" s="1"/>
  <c r="L78" i="1"/>
  <c r="M88" i="9" s="1"/>
  <c r="K173" i="1"/>
  <c r="P407"/>
  <c r="P392"/>
  <c r="P266"/>
  <c r="P248"/>
  <c r="K233"/>
  <c r="P215"/>
  <c r="P209"/>
  <c r="P200"/>
  <c r="K179"/>
  <c r="P173"/>
  <c r="P116"/>
  <c r="K81"/>
  <c r="P413"/>
  <c r="P197"/>
  <c r="P179"/>
  <c r="P137"/>
  <c r="P131"/>
  <c r="P254"/>
  <c r="P63"/>
  <c r="P54"/>
  <c r="P23"/>
  <c r="P236"/>
  <c r="L497"/>
  <c r="M645" i="9" s="1"/>
  <c r="J617"/>
  <c r="J577"/>
  <c r="L425" i="1"/>
  <c r="M549" i="9" s="1"/>
  <c r="J525"/>
  <c r="J213"/>
  <c r="K203" i="1"/>
  <c r="K185"/>
  <c r="L392"/>
  <c r="M505" i="9" s="1"/>
  <c r="H256"/>
  <c r="K32" i="1"/>
  <c r="K431"/>
  <c r="K374"/>
  <c r="L386"/>
  <c r="M497" i="9" s="1"/>
  <c r="P314" i="1"/>
  <c r="P102"/>
  <c r="J613" i="9"/>
  <c r="J493"/>
  <c r="L356" i="1"/>
  <c r="M457" i="9" s="1"/>
  <c r="P353" i="1"/>
  <c r="P365"/>
  <c r="G18" i="8"/>
  <c r="K795" i="1"/>
  <c r="L65"/>
  <c r="M70" i="9" s="1"/>
  <c r="J70"/>
  <c r="K65" i="1"/>
  <c r="L70" i="9" s="1"/>
  <c r="L784" i="1"/>
  <c r="M1027" i="9" s="1"/>
  <c r="K784" i="1"/>
  <c r="J1027" i="9"/>
  <c r="K324" i="1"/>
  <c r="J414" i="9"/>
  <c r="L324" i="1"/>
  <c r="M414" i="9" s="1"/>
  <c r="J907"/>
  <c r="L694" i="1"/>
  <c r="M907" i="9" s="1"/>
  <c r="K694" i="1"/>
  <c r="L561"/>
  <c r="M730" i="9" s="1"/>
  <c r="J730"/>
  <c r="K561" i="1"/>
  <c r="L591"/>
  <c r="M770" i="9" s="1"/>
  <c r="K591" i="1"/>
  <c r="J770" i="9"/>
  <c r="J358"/>
  <c r="L282" i="1"/>
  <c r="M358" i="9" s="1"/>
  <c r="K282" i="1"/>
  <c r="J943" i="9"/>
  <c r="K721" i="1"/>
  <c r="L721"/>
  <c r="M943" i="9" s="1"/>
  <c r="L550" i="1"/>
  <c r="M715" i="9" s="1"/>
  <c r="K550" i="1"/>
  <c r="L715" i="9" s="1"/>
  <c r="J715"/>
  <c r="J923"/>
  <c r="L706" i="1"/>
  <c r="M923" i="9" s="1"/>
  <c r="K706" i="1"/>
  <c r="J19" i="9"/>
  <c r="L23" i="1"/>
  <c r="M19" i="9" s="1"/>
  <c r="L128" i="1"/>
  <c r="M157" i="9" s="1"/>
  <c r="J157"/>
  <c r="H184"/>
  <c r="T166" i="1"/>
  <c r="H192" i="9"/>
  <c r="P155" i="1"/>
  <c r="J305" i="9"/>
  <c r="K242" i="1"/>
  <c r="J341" i="9"/>
  <c r="L269" i="1"/>
  <c r="M341" i="9" s="1"/>
  <c r="J553"/>
  <c r="L428" i="1"/>
  <c r="M553" i="9" s="1"/>
  <c r="L455" i="1"/>
  <c r="M589" i="9" s="1"/>
  <c r="J589"/>
  <c r="K479" i="1"/>
  <c r="J621" i="9"/>
  <c r="K518" i="1"/>
  <c r="J673" i="9"/>
  <c r="L611" i="1"/>
  <c r="M797" i="9" s="1"/>
  <c r="J797"/>
  <c r="K666" i="1"/>
  <c r="L666"/>
  <c r="M870" i="9" s="1"/>
  <c r="J898"/>
  <c r="L687" i="1"/>
  <c r="M898" i="9" s="1"/>
  <c r="T22" i="1"/>
  <c r="H18" i="9"/>
  <c r="T83" i="1"/>
  <c r="H87" i="9"/>
  <c r="K218" i="1"/>
  <c r="J273" i="9"/>
  <c r="J321"/>
  <c r="K254" i="1"/>
  <c r="J357" i="9"/>
  <c r="L281" i="1"/>
  <c r="M357" i="9" s="1"/>
  <c r="J701"/>
  <c r="L539" i="1"/>
  <c r="M701" i="9" s="1"/>
  <c r="U113" i="1"/>
  <c r="U181"/>
  <c r="L51"/>
  <c r="M52" i="9" s="1"/>
  <c r="L723" i="1"/>
  <c r="M946" i="9" s="1"/>
  <c r="L389" i="1"/>
  <c r="M501" i="9" s="1"/>
  <c r="K383" i="1"/>
  <c r="P96"/>
  <c r="J497" i="9"/>
  <c r="P371" i="1"/>
  <c r="H456" i="9"/>
  <c r="H472"/>
  <c r="P374" i="1"/>
  <c r="L692"/>
  <c r="M904" i="9" s="1"/>
  <c r="K692" i="1"/>
  <c r="L904" i="9" s="1"/>
  <c r="J904"/>
  <c r="K214" i="1"/>
  <c r="L267" i="9" s="1"/>
  <c r="L214" i="1"/>
  <c r="M267" i="9" s="1"/>
  <c r="J267"/>
  <c r="L734"/>
  <c r="I565" i="1"/>
  <c r="L56"/>
  <c r="M58" i="9" s="1"/>
  <c r="K56" i="1"/>
  <c r="L58" i="9" s="1"/>
  <c r="J58"/>
  <c r="I202" i="1"/>
  <c r="L250" i="9"/>
  <c r="L766"/>
  <c r="I589" i="1"/>
  <c r="L74"/>
  <c r="M82" i="9" s="1"/>
  <c r="K74" i="1"/>
  <c r="L82" i="9" s="1"/>
  <c r="J82"/>
  <c r="L71" i="1"/>
  <c r="M78" i="9" s="1"/>
  <c r="K71" i="1"/>
  <c r="L78" i="9" s="1"/>
  <c r="J78"/>
  <c r="I698" i="1"/>
  <c r="L911" i="9"/>
  <c r="R20" i="1"/>
  <c r="L18" i="9" s="1"/>
  <c r="R221" i="1"/>
  <c r="L280" i="9" s="1"/>
  <c r="R509" i="1"/>
  <c r="L664" i="9" s="1"/>
  <c r="S563" i="1"/>
  <c r="M736" i="9" s="1"/>
  <c r="P341" i="1"/>
  <c r="R452"/>
  <c r="L588" i="9" s="1"/>
  <c r="R533" i="1"/>
  <c r="L696" i="9" s="1"/>
  <c r="J616"/>
  <c r="J8" i="8"/>
  <c r="L625" i="1"/>
  <c r="M815" i="9" s="1"/>
  <c r="J815"/>
  <c r="K625" i="1"/>
  <c r="L815" i="9" s="1"/>
  <c r="L477" i="1"/>
  <c r="M618" i="9" s="1"/>
  <c r="K477" i="1"/>
  <c r="J618" i="9"/>
  <c r="I475" i="1"/>
  <c r="L614" i="9"/>
  <c r="L471" i="1"/>
  <c r="M610" i="9" s="1"/>
  <c r="K471" i="1"/>
  <c r="J610" i="9"/>
  <c r="J602"/>
  <c r="K465" i="1"/>
  <c r="S464"/>
  <c r="M604" i="9" s="1"/>
  <c r="R464" i="1"/>
  <c r="L604" i="9" s="1"/>
  <c r="K459" i="1"/>
  <c r="J594" i="9"/>
  <c r="L459" i="1"/>
  <c r="M594" i="9" s="1"/>
  <c r="L590"/>
  <c r="I457" i="1"/>
  <c r="K453"/>
  <c r="L453"/>
  <c r="M586" i="9" s="1"/>
  <c r="J586"/>
  <c r="L427" i="1"/>
  <c r="M551" i="9" s="1"/>
  <c r="K427" i="1"/>
  <c r="L551" i="9" s="1"/>
  <c r="J551"/>
  <c r="J550"/>
  <c r="L420" i="1"/>
  <c r="M542" i="9" s="1"/>
  <c r="J542"/>
  <c r="K420" i="1"/>
  <c r="L412"/>
  <c r="M531" i="9" s="1"/>
  <c r="K412" i="1"/>
  <c r="L531" i="9" s="1"/>
  <c r="J531"/>
  <c r="L300" i="1"/>
  <c r="M382" i="9" s="1"/>
  <c r="J382"/>
  <c r="K300" i="1"/>
  <c r="J310" i="9"/>
  <c r="L246" i="1"/>
  <c r="M310" i="9" s="1"/>
  <c r="K246" i="1"/>
  <c r="L302" i="9"/>
  <c r="I241" i="1"/>
  <c r="I199"/>
  <c r="L246" i="9"/>
  <c r="L162"/>
  <c r="I133" i="1"/>
  <c r="I22" i="8"/>
  <c r="G23" s="1"/>
  <c r="J22"/>
  <c r="I24"/>
  <c r="G25" s="1"/>
  <c r="J24"/>
  <c r="I15"/>
  <c r="G16" s="1"/>
  <c r="J15"/>
  <c r="J18"/>
  <c r="I18"/>
  <c r="G19" s="1"/>
  <c r="I19" s="1"/>
  <c r="G20" s="1"/>
  <c r="I10" i="7"/>
  <c r="L51" i="9" s="1"/>
  <c r="J10" i="7"/>
  <c r="M51" i="9" s="1"/>
  <c r="I8" i="8"/>
  <c r="G9" s="1"/>
  <c r="J9" s="1"/>
  <c r="G14"/>
  <c r="J14" s="1"/>
  <c r="H13" i="7"/>
  <c r="K1042" i="9" s="1"/>
  <c r="I9" i="8"/>
  <c r="G10" s="1"/>
  <c r="N63" i="2"/>
  <c r="O27"/>
  <c r="Q50" i="1"/>
  <c r="L61"/>
  <c r="M65" i="9" s="1"/>
  <c r="J65"/>
  <c r="K61" i="1"/>
  <c r="K280" i="9"/>
  <c r="S221" i="1"/>
  <c r="M280" i="9" s="1"/>
  <c r="P13" i="10"/>
  <c r="O1135" i="9" s="1"/>
  <c r="O78"/>
  <c r="O206"/>
  <c r="O334"/>
  <c r="O462"/>
  <c r="O590"/>
  <c r="O718"/>
  <c r="O846"/>
  <c r="O974"/>
  <c r="O81"/>
  <c r="O209"/>
  <c r="O337"/>
  <c r="O465"/>
  <c r="O593"/>
  <c r="O721"/>
  <c r="O849"/>
  <c r="O977"/>
  <c r="O159"/>
  <c r="O423"/>
  <c r="O348"/>
  <c r="O836"/>
  <c r="O227"/>
  <c r="O747"/>
  <c r="O16"/>
  <c r="O272"/>
  <c r="O528"/>
  <c r="O784"/>
  <c r="O1033"/>
  <c r="O535"/>
  <c r="O759"/>
  <c r="O959"/>
  <c r="O1086"/>
  <c r="O108"/>
  <c r="O356"/>
  <c r="O604"/>
  <c r="O884"/>
  <c r="O1061"/>
  <c r="O67"/>
  <c r="O315"/>
  <c r="O571"/>
  <c r="O819"/>
  <c r="O1046"/>
  <c r="O10"/>
  <c r="O138"/>
  <c r="O266"/>
  <c r="O394"/>
  <c r="O522"/>
  <c r="O650"/>
  <c r="O778"/>
  <c r="O906"/>
  <c r="O13"/>
  <c r="O141"/>
  <c r="O269"/>
  <c r="O397"/>
  <c r="O525"/>
  <c r="O653"/>
  <c r="O781"/>
  <c r="O909"/>
  <c r="O23"/>
  <c r="O279"/>
  <c r="O1032"/>
  <c r="O596"/>
  <c r="O1081"/>
  <c r="O467"/>
  <c r="O987"/>
  <c r="O136"/>
  <c r="O392"/>
  <c r="O648"/>
  <c r="O904"/>
  <c r="O1091"/>
  <c r="O655"/>
  <c r="O847"/>
  <c r="O1028"/>
  <c r="O4"/>
  <c r="O212"/>
  <c r="O468"/>
  <c r="O764"/>
  <c r="O988"/>
  <c r="O1117"/>
  <c r="O171"/>
  <c r="O427"/>
  <c r="O683"/>
  <c r="O931"/>
  <c r="O1104"/>
  <c r="O110"/>
  <c r="O366"/>
  <c r="O622"/>
  <c r="O878"/>
  <c r="O113"/>
  <c r="O369"/>
  <c r="O625"/>
  <c r="O881"/>
  <c r="O223"/>
  <c r="O476"/>
  <c r="O355"/>
  <c r="O80"/>
  <c r="O592"/>
  <c r="O1063"/>
  <c r="O815"/>
  <c r="O1110"/>
  <c r="O420"/>
  <c r="O940"/>
  <c r="O123"/>
  <c r="O635"/>
  <c r="O1076"/>
  <c r="O106"/>
  <c r="O362"/>
  <c r="O618"/>
  <c r="O874"/>
  <c r="O109"/>
  <c r="O365"/>
  <c r="O621"/>
  <c r="O877"/>
  <c r="O215"/>
  <c r="O460"/>
  <c r="O339"/>
  <c r="O72"/>
  <c r="O584"/>
  <c r="O1059"/>
  <c r="O799"/>
  <c r="O1106"/>
  <c r="O404"/>
  <c r="O932"/>
  <c r="O107"/>
  <c r="O619"/>
  <c r="O1068"/>
  <c r="O170"/>
  <c r="O682"/>
  <c r="O173"/>
  <c r="O685"/>
  <c r="O343"/>
  <c r="O595"/>
  <c r="O712"/>
  <c r="O895"/>
  <c r="O532"/>
  <c r="O235"/>
  <c r="O298"/>
  <c r="O557"/>
  <c r="O83"/>
  <c r="O703"/>
  <c r="O19"/>
  <c r="O46"/>
  <c r="O558"/>
  <c r="O49"/>
  <c r="O561"/>
  <c r="O95"/>
  <c r="O99"/>
  <c r="O464"/>
  <c r="O719"/>
  <c r="O292"/>
  <c r="O27"/>
  <c r="O1011"/>
  <c r="O554"/>
  <c r="O301"/>
  <c r="O204"/>
  <c r="O968"/>
  <c r="O820"/>
  <c r="O430"/>
  <c r="O724"/>
  <c r="O1035"/>
  <c r="O686"/>
  <c r="O611"/>
  <c r="O251"/>
  <c r="O942"/>
  <c r="O755"/>
  <c r="O174"/>
  <c r="O548"/>
  <c r="O720"/>
  <c r="P24" i="10"/>
  <c r="O1146" i="9" s="1"/>
  <c r="R566" i="1"/>
  <c r="L740" i="9" s="1"/>
  <c r="R569" i="1"/>
  <c r="L744" i="9" s="1"/>
  <c r="R548" i="1"/>
  <c r="L716" i="9" s="1"/>
  <c r="S548" i="1"/>
  <c r="M716" i="9" s="1"/>
  <c r="K696"/>
  <c r="S533" i="1"/>
  <c r="M696" i="9" s="1"/>
  <c r="S527" i="1"/>
  <c r="M688" i="9" s="1"/>
  <c r="R527" i="1"/>
  <c r="L688" i="9" s="1"/>
  <c r="K664"/>
  <c r="S509" i="1"/>
  <c r="M664" i="9" s="1"/>
  <c r="H12" i="7"/>
  <c r="J19" i="8"/>
  <c r="H8" i="5"/>
  <c r="I32" i="7"/>
  <c r="I61" i="2"/>
  <c r="M68"/>
  <c r="J30" i="8"/>
  <c r="I30"/>
  <c r="M31" i="10"/>
  <c r="J11" i="7"/>
  <c r="M136" i="9" s="1"/>
  <c r="I18" i="7"/>
  <c r="J18"/>
  <c r="P63" i="2"/>
  <c r="F17" i="7"/>
  <c r="G31" i="8"/>
  <c r="G13" i="7"/>
  <c r="I1042" i="9"/>
  <c r="I23" i="8" l="1"/>
  <c r="J23"/>
  <c r="I12" i="7"/>
  <c r="I14" i="8"/>
  <c r="I841" i="9"/>
  <c r="I644" i="1"/>
  <c r="S108"/>
  <c r="M131" i="9" s="1"/>
  <c r="J131"/>
  <c r="R108" i="1"/>
  <c r="L131" i="9" s="1"/>
  <c r="J103"/>
  <c r="S87" i="1"/>
  <c r="M103" i="9" s="1"/>
  <c r="R87" i="1"/>
  <c r="L103" i="9" s="1"/>
  <c r="J63"/>
  <c r="S57" i="1"/>
  <c r="M63" i="9" s="1"/>
  <c r="R57" i="1"/>
  <c r="L63" i="9" s="1"/>
  <c r="L874"/>
  <c r="I670" i="1"/>
  <c r="J34" i="9"/>
  <c r="S32" i="1"/>
  <c r="M34" i="9" s="1"/>
  <c r="R32" i="1"/>
  <c r="L34" i="9" s="1"/>
  <c r="J562"/>
  <c r="L435" i="1"/>
  <c r="M562" i="9" s="1"/>
  <c r="L621" i="1"/>
  <c r="M810" i="9" s="1"/>
  <c r="J810"/>
  <c r="K621" i="1"/>
  <c r="L282" i="9"/>
  <c r="I226" i="1"/>
  <c r="K40"/>
  <c r="J41" i="9"/>
  <c r="J15" i="7"/>
  <c r="R99" i="1"/>
  <c r="L119" i="9" s="1"/>
  <c r="J119"/>
  <c r="S99" i="1"/>
  <c r="M119" i="9" s="1"/>
  <c r="J99"/>
  <c r="R84" i="1"/>
  <c r="L99" i="9" s="1"/>
  <c r="S84" i="1"/>
  <c r="M99" i="9" s="1"/>
  <c r="R389" i="1"/>
  <c r="L504" i="9" s="1"/>
  <c r="J504"/>
  <c r="S389" i="1"/>
  <c r="M504" i="9" s="1"/>
  <c r="L27"/>
  <c r="I30" i="1"/>
  <c r="J95" i="9"/>
  <c r="S81" i="1"/>
  <c r="M95" i="9" s="1"/>
  <c r="J5"/>
  <c r="S9" i="1"/>
  <c r="M5" i="9" s="1"/>
  <c r="R9" i="1"/>
  <c r="L5" i="9" s="1"/>
  <c r="J406"/>
  <c r="L318" i="1"/>
  <c r="M406" i="9" s="1"/>
  <c r="L195" i="1"/>
  <c r="M242" i="9" s="1"/>
  <c r="K195" i="1"/>
  <c r="G9" i="7"/>
  <c r="I547" i="1"/>
  <c r="L710" i="9"/>
  <c r="R119" i="1"/>
  <c r="S119"/>
  <c r="L330" i="9"/>
  <c r="I262" i="1"/>
  <c r="I436"/>
  <c r="L562" i="9"/>
  <c r="L1023"/>
  <c r="I782" i="1"/>
  <c r="L702" i="9"/>
  <c r="I541" i="1"/>
  <c r="L538" i="9"/>
  <c r="I418" i="1"/>
  <c r="I559"/>
  <c r="L726" i="9"/>
  <c r="L422"/>
  <c r="I331" i="1"/>
  <c r="J707" i="9"/>
  <c r="L544" i="1"/>
  <c r="M707" i="9" s="1"/>
  <c r="K544" i="1"/>
  <c r="L707" i="9" s="1"/>
  <c r="J823"/>
  <c r="L631" i="1"/>
  <c r="M823" i="9" s="1"/>
  <c r="L98" i="1"/>
  <c r="M114" i="9" s="1"/>
  <c r="K98" i="1"/>
  <c r="L114" i="9" s="1"/>
  <c r="J114"/>
  <c r="J196"/>
  <c r="R158" i="1"/>
  <c r="L196" i="9" s="1"/>
  <c r="I463" i="1"/>
  <c r="L598" i="9"/>
  <c r="I223" i="1"/>
  <c r="L278" i="9"/>
  <c r="I53" i="1"/>
  <c r="L53" i="9"/>
  <c r="L1007"/>
  <c r="I770" i="1"/>
  <c r="I118"/>
  <c r="L142" i="9"/>
  <c r="I193" i="1"/>
  <c r="L238" i="9"/>
  <c r="K616" i="1"/>
  <c r="L803" i="9" s="1"/>
  <c r="J803"/>
  <c r="L616" i="1"/>
  <c r="M803" i="9" s="1"/>
  <c r="J159"/>
  <c r="K130" i="1"/>
  <c r="L159" i="9" s="1"/>
  <c r="L130" i="1"/>
  <c r="M159" i="9" s="1"/>
  <c r="K86" i="1"/>
  <c r="L98" i="9" s="1"/>
  <c r="L86" i="1"/>
  <c r="M98" i="9" s="1"/>
  <c r="J571"/>
  <c r="L442" i="1"/>
  <c r="M571" i="9" s="1"/>
  <c r="J234"/>
  <c r="L189" i="1"/>
  <c r="M234" i="9" s="1"/>
  <c r="K189" i="1"/>
  <c r="J11" i="8"/>
  <c r="I11"/>
  <c r="G12" s="1"/>
  <c r="J376" i="9"/>
  <c r="S293" i="1"/>
  <c r="M376" i="9" s="1"/>
  <c r="R293" i="1"/>
  <c r="L376" i="9" s="1"/>
  <c r="J832"/>
  <c r="R635" i="1"/>
  <c r="L832" i="9" s="1"/>
  <c r="S635" i="1"/>
  <c r="M832" i="9" s="1"/>
  <c r="J828"/>
  <c r="R632" i="1"/>
  <c r="L828" i="9" s="1"/>
  <c r="S632" i="1"/>
  <c r="M828" i="9" s="1"/>
  <c r="J820"/>
  <c r="S626" i="1"/>
  <c r="M820" i="9" s="1"/>
  <c r="R626" i="1"/>
  <c r="L820" i="9" s="1"/>
  <c r="R620" i="1"/>
  <c r="L812" i="9" s="1"/>
  <c r="J812"/>
  <c r="S620" i="1"/>
  <c r="M812" i="9" s="1"/>
  <c r="S605" i="1"/>
  <c r="M792" i="9" s="1"/>
  <c r="J792"/>
  <c r="R605" i="1"/>
  <c r="L792" i="9" s="1"/>
  <c r="J784"/>
  <c r="S599" i="1"/>
  <c r="M784" i="9" s="1"/>
  <c r="R599" i="1"/>
  <c r="L784" i="9" s="1"/>
  <c r="J780"/>
  <c r="S596" i="1"/>
  <c r="M780" i="9" s="1"/>
  <c r="R596" i="1"/>
  <c r="L780" i="9" s="1"/>
  <c r="I594" i="1"/>
  <c r="L773" i="9"/>
  <c r="J756"/>
  <c r="S578" i="1"/>
  <c r="M756" i="9" s="1"/>
  <c r="R578" i="1"/>
  <c r="L756" i="9" s="1"/>
  <c r="L753"/>
  <c r="I579" i="1"/>
  <c r="L741" i="9"/>
  <c r="I570" i="1"/>
  <c r="J628" i="9"/>
  <c r="S482" i="1"/>
  <c r="M628" i="9" s="1"/>
  <c r="R482" i="1"/>
  <c r="L628" i="9" s="1"/>
  <c r="J620"/>
  <c r="S476" i="1"/>
  <c r="M620" i="9" s="1"/>
  <c r="R476" i="1"/>
  <c r="L620" i="9" s="1"/>
  <c r="J588"/>
  <c r="S452" i="1"/>
  <c r="M588" i="9" s="1"/>
  <c r="J584"/>
  <c r="R449" i="1"/>
  <c r="L584" i="9" s="1"/>
  <c r="S449" i="1"/>
  <c r="M584" i="9" s="1"/>
  <c r="L581"/>
  <c r="I450" i="1"/>
  <c r="L577" i="9"/>
  <c r="I447" i="1"/>
  <c r="J572" i="9"/>
  <c r="R440" i="1"/>
  <c r="L572" i="9" s="1"/>
  <c r="S440" i="1"/>
  <c r="M572" i="9" s="1"/>
  <c r="R272" i="1"/>
  <c r="L348" i="9" s="1"/>
  <c r="J348"/>
  <c r="S272" i="1"/>
  <c r="M348" i="9" s="1"/>
  <c r="J344"/>
  <c r="R269" i="1"/>
  <c r="L344" i="9" s="1"/>
  <c r="S269" i="1"/>
  <c r="M344" i="9" s="1"/>
  <c r="J320"/>
  <c r="S251" i="1"/>
  <c r="M320" i="9" s="1"/>
  <c r="R251" i="1"/>
  <c r="L320" i="9" s="1"/>
  <c r="J328"/>
  <c r="R257" i="1"/>
  <c r="L328" i="9" s="1"/>
  <c r="S257" i="1"/>
  <c r="M328" i="9" s="1"/>
  <c r="J304"/>
  <c r="R239" i="1"/>
  <c r="L304" i="9" s="1"/>
  <c r="S239" i="1"/>
  <c r="M304" i="9" s="1"/>
  <c r="S224" i="1"/>
  <c r="M284" i="9" s="1"/>
  <c r="R224" i="1"/>
  <c r="L284" i="9" s="1"/>
  <c r="L269"/>
  <c r="I216" i="1"/>
  <c r="J160" i="9"/>
  <c r="R128" i="1"/>
  <c r="L160" i="9" s="1"/>
  <c r="S128" i="1"/>
  <c r="M160" i="9" s="1"/>
  <c r="S122" i="1"/>
  <c r="M152" i="9" s="1"/>
  <c r="J152"/>
  <c r="R122" i="1"/>
  <c r="L152" i="9" s="1"/>
  <c r="J91"/>
  <c r="R78" i="1"/>
  <c r="L91" i="9" s="1"/>
  <c r="S78" i="1"/>
  <c r="M91" i="9" s="1"/>
  <c r="J87"/>
  <c r="S75" i="1"/>
  <c r="M87" i="9" s="1"/>
  <c r="R75" i="1"/>
  <c r="L87" i="9" s="1"/>
  <c r="J50"/>
  <c r="R38" i="1"/>
  <c r="L50" i="9" s="1"/>
  <c r="S38" i="1"/>
  <c r="M50" i="9" s="1"/>
  <c r="J38"/>
  <c r="S35" i="1"/>
  <c r="M38" i="9" s="1"/>
  <c r="R35" i="1"/>
  <c r="L38" i="9" s="1"/>
  <c r="R105" i="1"/>
  <c r="L127" i="9" s="1"/>
  <c r="S105" i="1"/>
  <c r="M127" i="9" s="1"/>
  <c r="J127"/>
  <c r="J111"/>
  <c r="R93" i="1"/>
  <c r="L111" i="9" s="1"/>
  <c r="S227" i="1"/>
  <c r="M288" i="9" s="1"/>
  <c r="R227" i="1"/>
  <c r="L288" i="9" s="1"/>
  <c r="J288"/>
  <c r="J560"/>
  <c r="R431" i="1"/>
  <c r="L560" i="9" s="1"/>
  <c r="S431" i="1"/>
  <c r="M560" i="9" s="1"/>
  <c r="J496"/>
  <c r="R383" i="1"/>
  <c r="L496" i="9" s="1"/>
  <c r="S383" i="1"/>
  <c r="M496" i="9" s="1"/>
  <c r="L485"/>
  <c r="I378" i="1"/>
  <c r="L477" i="9"/>
  <c r="I372" i="1"/>
  <c r="L461" i="9"/>
  <c r="I360" i="1"/>
  <c r="I351"/>
  <c r="L449" i="9"/>
  <c r="L438"/>
  <c r="I343" i="1"/>
  <c r="I339"/>
  <c r="L433" i="9"/>
  <c r="J432"/>
  <c r="R335" i="1"/>
  <c r="L432" i="9" s="1"/>
  <c r="S335" i="1"/>
  <c r="M432" i="9" s="1"/>
  <c r="J420"/>
  <c r="S326" i="1"/>
  <c r="M420" i="9" s="1"/>
  <c r="R326" i="1"/>
  <c r="L420" i="9" s="1"/>
  <c r="L417"/>
  <c r="I327" i="1"/>
  <c r="J400" i="9"/>
  <c r="R311" i="1"/>
  <c r="L400" i="9" s="1"/>
  <c r="S311" i="1"/>
  <c r="M400" i="9" s="1"/>
  <c r="R305" i="1"/>
  <c r="L392" i="9" s="1"/>
  <c r="S305" i="1"/>
  <c r="M392" i="9" s="1"/>
  <c r="J392"/>
  <c r="L389"/>
  <c r="I306" i="1"/>
  <c r="J388" i="9"/>
  <c r="R302" i="1"/>
  <c r="L388" i="9" s="1"/>
  <c r="S302" i="1"/>
  <c r="M388" i="9" s="1"/>
  <c r="L385"/>
  <c r="I303" i="1"/>
  <c r="L373" i="9"/>
  <c r="I294" i="1"/>
  <c r="I100"/>
  <c r="L116" i="9"/>
  <c r="I94" i="1"/>
  <c r="L108" i="9"/>
  <c r="I766" i="1"/>
  <c r="L1002" i="9"/>
  <c r="I718" i="1"/>
  <c r="L938" i="9"/>
  <c r="I724" i="1"/>
  <c r="L946" i="9"/>
  <c r="J981"/>
  <c r="S747" i="1"/>
  <c r="M981" i="9" s="1"/>
  <c r="R747" i="1"/>
  <c r="L981" i="9" s="1"/>
  <c r="L962"/>
  <c r="I736" i="1"/>
  <c r="S732"/>
  <c r="M961" i="9" s="1"/>
  <c r="J961"/>
  <c r="R732" i="1"/>
  <c r="L961" i="9" s="1"/>
  <c r="J957"/>
  <c r="S729" i="1"/>
  <c r="M957" i="9" s="1"/>
  <c r="R729" i="1"/>
  <c r="L957" i="9" s="1"/>
  <c r="J953"/>
  <c r="S726" i="1"/>
  <c r="M953" i="9" s="1"/>
  <c r="R726" i="1"/>
  <c r="L953" i="9" s="1"/>
  <c r="S714" i="1"/>
  <c r="M937" i="9" s="1"/>
  <c r="J937"/>
  <c r="R714" i="1"/>
  <c r="L937" i="9" s="1"/>
  <c r="L934"/>
  <c r="I715" i="1"/>
  <c r="J925" i="9"/>
  <c r="R705" i="1"/>
  <c r="L925" i="9" s="1"/>
  <c r="S705" i="1"/>
  <c r="M925" i="9" s="1"/>
  <c r="J909"/>
  <c r="R693" i="1"/>
  <c r="L909" i="9" s="1"/>
  <c r="R687" i="1"/>
  <c r="L901" i="9" s="1"/>
  <c r="J901"/>
  <c r="S687" i="1"/>
  <c r="M901" i="9" s="1"/>
  <c r="J897"/>
  <c r="R684" i="1"/>
  <c r="L897" i="9" s="1"/>
  <c r="S684" i="1"/>
  <c r="M897" i="9" s="1"/>
  <c r="J893"/>
  <c r="S681" i="1"/>
  <c r="M893" i="9" s="1"/>
  <c r="R681" i="1"/>
  <c r="L893" i="9" s="1"/>
  <c r="J881"/>
  <c r="R672" i="1"/>
  <c r="L881" i="9" s="1"/>
  <c r="S672" i="1"/>
  <c r="M881" i="9" s="1"/>
  <c r="R669" i="1"/>
  <c r="L877" i="9" s="1"/>
  <c r="J877"/>
  <c r="S669" i="1"/>
  <c r="M877" i="9" s="1"/>
  <c r="L866"/>
  <c r="I664" i="1"/>
  <c r="J865" i="9"/>
  <c r="S660" i="1"/>
  <c r="M865" i="9" s="1"/>
  <c r="I655" i="1"/>
  <c r="L854" i="9"/>
  <c r="J853"/>
  <c r="S651" i="1"/>
  <c r="M853" i="9" s="1"/>
  <c r="R651" i="1"/>
  <c r="L853" i="9" s="1"/>
  <c r="L850"/>
  <c r="I652" i="1"/>
  <c r="L669" i="9"/>
  <c r="I516" i="1"/>
  <c r="L665" i="9"/>
  <c r="I513" i="1"/>
  <c r="L661" i="9"/>
  <c r="I510" i="1"/>
  <c r="L653" i="9"/>
  <c r="I504" i="1"/>
  <c r="J648" i="9"/>
  <c r="S497" i="1"/>
  <c r="M648" i="9" s="1"/>
  <c r="I498" i="1"/>
  <c r="L645" i="9"/>
  <c r="S494" i="1"/>
  <c r="M644" i="9" s="1"/>
  <c r="J644"/>
  <c r="R494" i="1"/>
  <c r="L644" i="9" s="1"/>
  <c r="J640"/>
  <c r="R491" i="1"/>
  <c r="L640" i="9" s="1"/>
  <c r="S491" i="1"/>
  <c r="M640" i="9" s="1"/>
  <c r="I489" i="1"/>
  <c r="L633" i="9"/>
  <c r="J516"/>
  <c r="R398" i="1"/>
  <c r="L516" i="9" s="1"/>
  <c r="S398" i="1"/>
  <c r="M516" i="9" s="1"/>
  <c r="L505"/>
  <c r="I393" i="1"/>
  <c r="J232" i="9"/>
  <c r="S185" i="1"/>
  <c r="M232" i="9" s="1"/>
  <c r="R185" i="1"/>
  <c r="L232" i="9" s="1"/>
  <c r="J228"/>
  <c r="R182" i="1"/>
  <c r="L228" i="9" s="1"/>
  <c r="S182" i="1"/>
  <c r="M228" i="9" s="1"/>
  <c r="I183" i="1"/>
  <c r="L225" i="9"/>
  <c r="J220"/>
  <c r="R176" i="1"/>
  <c r="L220" i="9" s="1"/>
  <c r="S176" i="1"/>
  <c r="M220" i="9" s="1"/>
  <c r="J212"/>
  <c r="R170" i="1"/>
  <c r="L212" i="9" s="1"/>
  <c r="S170" i="1"/>
  <c r="M212" i="9" s="1"/>
  <c r="L209"/>
  <c r="I171" i="1"/>
  <c r="J208" i="9"/>
  <c r="S167" i="1"/>
  <c r="M208" i="9" s="1"/>
  <c r="R167" i="1"/>
  <c r="L208" i="9" s="1"/>
  <c r="I168" i="1"/>
  <c r="L205" i="9"/>
  <c r="I156" i="1"/>
  <c r="L189" i="9"/>
  <c r="I144" i="1"/>
  <c r="L177" i="9"/>
  <c r="L173"/>
  <c r="I141" i="1"/>
  <c r="J168" i="9"/>
  <c r="R134" i="1"/>
  <c r="L168" i="9" s="1"/>
  <c r="S134" i="1"/>
  <c r="M168" i="9" s="1"/>
  <c r="I135" i="1"/>
  <c r="L165" i="9"/>
  <c r="I68" i="1"/>
  <c r="L73" i="9"/>
  <c r="L438" i="1"/>
  <c r="M566" i="9" s="1"/>
  <c r="K438" i="1"/>
  <c r="J566" i="9"/>
  <c r="K333" i="1"/>
  <c r="L333"/>
  <c r="M426" i="9" s="1"/>
  <c r="J426"/>
  <c r="R774" i="1"/>
  <c r="L1017" i="9" s="1"/>
  <c r="J1017"/>
  <c r="S774" i="1"/>
  <c r="M1017" i="9" s="1"/>
  <c r="J680"/>
  <c r="S521" i="1"/>
  <c r="M680" i="9" s="1"/>
  <c r="R521" i="1"/>
  <c r="L680" i="9" s="1"/>
  <c r="I787" i="1"/>
  <c r="L1030" i="9"/>
  <c r="L958"/>
  <c r="I733" i="1"/>
  <c r="J929" i="9"/>
  <c r="R708" i="1"/>
  <c r="L929" i="9" s="1"/>
  <c r="S708" i="1"/>
  <c r="M929" i="9" s="1"/>
  <c r="J364"/>
  <c r="R284" i="1"/>
  <c r="L364" i="9" s="1"/>
  <c r="S284" i="1"/>
  <c r="M364" i="9" s="1"/>
  <c r="J360"/>
  <c r="R281" i="1"/>
  <c r="L360" i="9" s="1"/>
  <c r="S281" i="1"/>
  <c r="M360" i="9" s="1"/>
  <c r="S801" i="1"/>
  <c r="M1050" i="9" s="1"/>
  <c r="R801" i="1"/>
  <c r="L1050" i="9" s="1"/>
  <c r="J1050"/>
  <c r="L858"/>
  <c r="I658" i="1"/>
  <c r="J740" i="9"/>
  <c r="S566" i="1"/>
  <c r="M740" i="9" s="1"/>
  <c r="J564"/>
  <c r="R434" i="1"/>
  <c r="L564" i="9" s="1"/>
  <c r="S434" i="1"/>
  <c r="M564" i="9" s="1"/>
  <c r="L842"/>
  <c r="I646" i="1"/>
  <c r="J889" i="9"/>
  <c r="S678" i="1"/>
  <c r="M889" i="9" s="1"/>
  <c r="R678" i="1"/>
  <c r="L889" i="9" s="1"/>
  <c r="L534"/>
  <c r="I415" i="1"/>
  <c r="J218" i="9"/>
  <c r="L177" i="1"/>
  <c r="M218" i="9" s="1"/>
  <c r="K177" i="1"/>
  <c r="L270"/>
  <c r="M342" i="9" s="1"/>
  <c r="J342"/>
  <c r="K270" i="1"/>
  <c r="L927" i="9"/>
  <c r="I710" i="1"/>
  <c r="K468"/>
  <c r="L468"/>
  <c r="M606" i="9" s="1"/>
  <c r="J606"/>
  <c r="K534" i="1"/>
  <c r="J694" i="9"/>
  <c r="L534" i="1"/>
  <c r="M694" i="9" s="1"/>
  <c r="L995"/>
  <c r="I761" i="1"/>
  <c r="I704"/>
  <c r="L919" i="9"/>
  <c r="L899"/>
  <c r="I689" i="1"/>
  <c r="L630" i="9"/>
  <c r="I487" i="1"/>
  <c r="L555"/>
  <c r="M722" i="9" s="1"/>
  <c r="J722"/>
  <c r="K555" i="1"/>
  <c r="L757"/>
  <c r="M991" i="9" s="1"/>
  <c r="J991"/>
  <c r="K757" i="1"/>
  <c r="J263" i="9"/>
  <c r="K211" i="1"/>
  <c r="L263" i="9" s="1"/>
  <c r="L211" i="1"/>
  <c r="M263" i="9" s="1"/>
  <c r="L679" i="1"/>
  <c r="M887" i="9" s="1"/>
  <c r="J887"/>
  <c r="K679" i="1"/>
  <c r="J678" i="9"/>
  <c r="K522" i="1"/>
  <c r="L522"/>
  <c r="M678" i="9" s="1"/>
  <c r="L495" i="1"/>
  <c r="M642" i="9" s="1"/>
  <c r="K495" i="1"/>
  <c r="J642" i="9"/>
  <c r="I22" i="1"/>
  <c r="L16" i="9"/>
  <c r="I27" i="8"/>
  <c r="G28" s="1"/>
  <c r="J27"/>
  <c r="J840" i="9"/>
  <c r="R641" i="1"/>
  <c r="L840" i="9" s="1"/>
  <c r="S641" i="1"/>
  <c r="M840" i="9" s="1"/>
  <c r="L2"/>
  <c r="I10" i="1"/>
  <c r="L498" i="9"/>
  <c r="I388" i="1"/>
  <c r="I366"/>
  <c r="L469" i="9"/>
  <c r="L465"/>
  <c r="I363" i="1"/>
  <c r="J464" i="9"/>
  <c r="S359" i="1"/>
  <c r="M464" i="9" s="1"/>
  <c r="R359" i="1"/>
  <c r="L464" i="9" s="1"/>
  <c r="I357" i="1"/>
  <c r="L457" i="9"/>
  <c r="J452"/>
  <c r="R350" i="1"/>
  <c r="L452" i="9" s="1"/>
  <c r="S350" i="1"/>
  <c r="M452" i="9" s="1"/>
  <c r="J448"/>
  <c r="S347" i="1"/>
  <c r="M448" i="9" s="1"/>
  <c r="R347" i="1"/>
  <c r="L448" i="9" s="1"/>
  <c r="I348" i="1"/>
  <c r="L445" i="9"/>
  <c r="I345" i="1"/>
  <c r="L441" i="9"/>
  <c r="J412"/>
  <c r="R320" i="1"/>
  <c r="L412" i="9" s="1"/>
  <c r="S320" i="1"/>
  <c r="M412" i="9" s="1"/>
  <c r="L409"/>
  <c r="I321" i="1"/>
  <c r="L377" i="9"/>
  <c r="I297" i="1"/>
  <c r="I106"/>
  <c r="L124" i="9"/>
  <c r="K91" i="1"/>
  <c r="J105" i="9"/>
  <c r="L91" i="1"/>
  <c r="M105" i="9" s="1"/>
  <c r="R765" i="1"/>
  <c r="L1005" i="9" s="1"/>
  <c r="S765" i="1"/>
  <c r="M1005" i="9" s="1"/>
  <c r="J1005"/>
  <c r="J1009"/>
  <c r="R768" i="1"/>
  <c r="L1009" i="9" s="1"/>
  <c r="S768" i="1"/>
  <c r="M1009" i="9" s="1"/>
  <c r="J1013"/>
  <c r="R771" i="1"/>
  <c r="L1013" i="9" s="1"/>
  <c r="J1021"/>
  <c r="S777" i="1"/>
  <c r="M1021" i="9" s="1"/>
  <c r="R777" i="1"/>
  <c r="L1021" i="9" s="1"/>
  <c r="I772" i="1"/>
  <c r="L1010" i="9"/>
  <c r="J941"/>
  <c r="R717" i="1"/>
  <c r="L941" i="9" s="1"/>
  <c r="S717" i="1"/>
  <c r="M941" i="9" s="1"/>
  <c r="J945"/>
  <c r="R720" i="1"/>
  <c r="L945" i="9" s="1"/>
  <c r="S720" i="1"/>
  <c r="M945" i="9" s="1"/>
  <c r="J949"/>
  <c r="S723" i="1"/>
  <c r="M949" i="9" s="1"/>
  <c r="R723" i="1"/>
  <c r="L949" i="9" s="1"/>
  <c r="I802" i="1"/>
  <c r="L1047" i="9"/>
  <c r="R797" i="1"/>
  <c r="L1046" i="9" s="1"/>
  <c r="S797" i="1"/>
  <c r="M1046" i="9" s="1"/>
  <c r="J1046"/>
  <c r="J1041"/>
  <c r="R792" i="1"/>
  <c r="L1041" i="9" s="1"/>
  <c r="S792" i="1"/>
  <c r="M1041" i="9" s="1"/>
  <c r="I793" i="1"/>
  <c r="L1038" i="9"/>
  <c r="J1037"/>
  <c r="R789" i="1"/>
  <c r="L1037" i="9" s="1"/>
  <c r="S789" i="1"/>
  <c r="M1037" i="9" s="1"/>
  <c r="L1034"/>
  <c r="I790" i="1"/>
  <c r="J1029" i="9"/>
  <c r="S783" i="1"/>
  <c r="M1029" i="9" s="1"/>
  <c r="R783" i="1"/>
  <c r="L1029" i="9" s="1"/>
  <c r="J1025"/>
  <c r="R780" i="1"/>
  <c r="L1025" i="9" s="1"/>
  <c r="J1001"/>
  <c r="R762" i="1"/>
  <c r="L1001" i="9" s="1"/>
  <c r="J997"/>
  <c r="R759" i="1"/>
  <c r="L997" i="9" s="1"/>
  <c r="J993"/>
  <c r="R756" i="1"/>
  <c r="L993" i="9" s="1"/>
  <c r="I754" i="1"/>
  <c r="L986" i="9"/>
  <c r="L974"/>
  <c r="I745" i="1"/>
  <c r="J973" i="9"/>
  <c r="R741" i="1"/>
  <c r="L973" i="9" s="1"/>
  <c r="S741" i="1"/>
  <c r="M973" i="9" s="1"/>
  <c r="J969"/>
  <c r="R738" i="1"/>
  <c r="L969" i="9" s="1"/>
  <c r="S738" i="1"/>
  <c r="M969" i="9" s="1"/>
  <c r="L966"/>
  <c r="I739" i="1"/>
  <c r="I730"/>
  <c r="L954" i="9"/>
  <c r="L950"/>
  <c r="I727" i="1"/>
  <c r="J933" i="9"/>
  <c r="S711" i="1"/>
  <c r="M933" i="9" s="1"/>
  <c r="R711" i="1"/>
  <c r="L933" i="9" s="1"/>
  <c r="L930"/>
  <c r="I712" i="1"/>
  <c r="I682"/>
  <c r="L890" i="9"/>
  <c r="S675" i="1"/>
  <c r="M885" i="9" s="1"/>
  <c r="R675" i="1"/>
  <c r="L885" i="9" s="1"/>
  <c r="J885"/>
  <c r="I676" i="1"/>
  <c r="L882" i="9"/>
  <c r="L878"/>
  <c r="I673" i="1"/>
  <c r="L862" i="9"/>
  <c r="I661" i="1"/>
  <c r="J857" i="9"/>
  <c r="S654" i="1"/>
  <c r="M857" i="9" s="1"/>
  <c r="R648" i="1"/>
  <c r="L849" i="9" s="1"/>
  <c r="S648" i="1"/>
  <c r="M849" i="9" s="1"/>
  <c r="J764"/>
  <c r="S584" i="1"/>
  <c r="M764" i="9" s="1"/>
  <c r="R584" i="1"/>
  <c r="L764" i="9" s="1"/>
  <c r="J732"/>
  <c r="S560" i="1"/>
  <c r="M732" i="9" s="1"/>
  <c r="R560" i="1"/>
  <c r="L732" i="9" s="1"/>
  <c r="J724"/>
  <c r="R554" i="1"/>
  <c r="L724" i="9" s="1"/>
  <c r="S554" i="1"/>
  <c r="M724" i="9" s="1"/>
  <c r="J712"/>
  <c r="R545" i="1"/>
  <c r="L712" i="9" s="1"/>
  <c r="J700"/>
  <c r="S536" i="1"/>
  <c r="M700" i="9" s="1"/>
  <c r="R536" i="1"/>
  <c r="L700" i="9" s="1"/>
  <c r="J692"/>
  <c r="R530" i="1"/>
  <c r="L692" i="9" s="1"/>
  <c r="S530" i="1"/>
  <c r="M692" i="9" s="1"/>
  <c r="J684"/>
  <c r="R524" i="1"/>
  <c r="L684" i="9" s="1"/>
  <c r="S524" i="1"/>
  <c r="M684" i="9" s="1"/>
  <c r="L681"/>
  <c r="I525" i="1"/>
  <c r="J676" i="9"/>
  <c r="S518" i="1"/>
  <c r="M676" i="9" s="1"/>
  <c r="R518" i="1"/>
  <c r="L676" i="9" s="1"/>
  <c r="L649"/>
  <c r="I501" i="1"/>
  <c r="J632" i="9"/>
  <c r="R485" i="1"/>
  <c r="L632" i="9" s="1"/>
  <c r="S485" i="1"/>
  <c r="M632" i="9" s="1"/>
  <c r="R428" i="1"/>
  <c r="L556" i="9" s="1"/>
  <c r="J556"/>
  <c r="J552"/>
  <c r="R425" i="1"/>
  <c r="L552" i="9" s="1"/>
  <c r="J548"/>
  <c r="R422" i="1"/>
  <c r="L548" i="9" s="1"/>
  <c r="S422" i="1"/>
  <c r="M548" i="9" s="1"/>
  <c r="J544"/>
  <c r="R419" i="1"/>
  <c r="L544" i="9" s="1"/>
  <c r="S419" i="1"/>
  <c r="M544" i="9" s="1"/>
  <c r="J540"/>
  <c r="R416" i="1"/>
  <c r="L540" i="9" s="1"/>
  <c r="L525"/>
  <c r="I408" i="1"/>
  <c r="J524" i="9"/>
  <c r="R404" i="1"/>
  <c r="L524" i="9" s="1"/>
  <c r="S404" i="1"/>
  <c r="M524" i="9" s="1"/>
  <c r="J520"/>
  <c r="S401" i="1"/>
  <c r="M520" i="9" s="1"/>
  <c r="R401" i="1"/>
  <c r="L520" i="9" s="1"/>
  <c r="L517"/>
  <c r="I402" i="1"/>
  <c r="I399"/>
  <c r="L513" i="9"/>
  <c r="L361"/>
  <c r="I285" i="1"/>
  <c r="I279"/>
  <c r="L353" i="9"/>
  <c r="J352"/>
  <c r="R275" i="1"/>
  <c r="L352" i="9" s="1"/>
  <c r="S275" i="1"/>
  <c r="M352" i="9" s="1"/>
  <c r="I276" i="1"/>
  <c r="L349" i="9"/>
  <c r="R164" i="1"/>
  <c r="L204" i="9" s="1"/>
  <c r="S164" i="1"/>
  <c r="M204" i="9" s="1"/>
  <c r="J200"/>
  <c r="S161" i="1"/>
  <c r="M200" i="9" s="1"/>
  <c r="R161" i="1"/>
  <c r="L200" i="9" s="1"/>
  <c r="I162" i="1"/>
  <c r="L197" i="9"/>
  <c r="J184"/>
  <c r="S149" i="1"/>
  <c r="M184" i="9" s="1"/>
  <c r="R149" i="1"/>
  <c r="L184" i="9" s="1"/>
  <c r="L181"/>
  <c r="I150" i="1"/>
  <c r="J180" i="9"/>
  <c r="S143" i="1"/>
  <c r="M180" i="9" s="1"/>
  <c r="R143" i="1"/>
  <c r="L180" i="9" s="1"/>
  <c r="I138" i="1"/>
  <c r="L169" i="9"/>
  <c r="L79" i="1"/>
  <c r="M89" i="9" s="1"/>
  <c r="K79" i="1"/>
  <c r="J89" i="9"/>
  <c r="L782"/>
  <c r="I601" i="1"/>
  <c r="I610"/>
  <c r="L794" i="9"/>
  <c r="L826"/>
  <c r="I634" i="1"/>
  <c r="K567"/>
  <c r="J738" i="9"/>
  <c r="L567" i="1"/>
  <c r="M738" i="9" s="1"/>
  <c r="J971"/>
  <c r="K742" i="1"/>
  <c r="L742"/>
  <c r="M971" i="9" s="1"/>
  <c r="K507" i="1"/>
  <c r="J658" i="9"/>
  <c r="L507" i="1"/>
  <c r="M658" i="9" s="1"/>
  <c r="J188"/>
  <c r="R152" i="1"/>
  <c r="L188" i="9" s="1"/>
  <c r="S152" i="1"/>
  <c r="M188" i="9" s="1"/>
  <c r="J985"/>
  <c r="S750" i="1"/>
  <c r="M985" i="9" s="1"/>
  <c r="R750" i="1"/>
  <c r="L985" i="9" s="1"/>
  <c r="J656"/>
  <c r="R503" i="1"/>
  <c r="L656" i="9" s="1"/>
  <c r="S503" i="1"/>
  <c r="M656" i="9" s="1"/>
  <c r="L978"/>
  <c r="I748" i="1"/>
  <c r="J668" i="9"/>
  <c r="R512" i="1"/>
  <c r="L668" i="9" s="1"/>
  <c r="S512" i="1"/>
  <c r="M668" i="9" s="1"/>
  <c r="J752"/>
  <c r="R575" i="1"/>
  <c r="L752" i="9" s="1"/>
  <c r="S575" i="1"/>
  <c r="M752" i="9" s="1"/>
  <c r="S744" i="1"/>
  <c r="M977" i="9" s="1"/>
  <c r="R744" i="1"/>
  <c r="L977" i="9" s="1"/>
  <c r="J977"/>
  <c r="J652"/>
  <c r="R500" i="1"/>
  <c r="L652" i="9" s="1"/>
  <c r="S500" i="1"/>
  <c r="M652" i="9" s="1"/>
  <c r="J176"/>
  <c r="R140" i="1"/>
  <c r="L176" i="9" s="1"/>
  <c r="S140" i="1"/>
  <c r="M176" i="9" s="1"/>
  <c r="L201"/>
  <c r="I165" i="1"/>
  <c r="J708" i="9"/>
  <c r="S542" i="1"/>
  <c r="M708" i="9" s="1"/>
  <c r="J847"/>
  <c r="L649" i="1"/>
  <c r="M847" i="9" s="1"/>
  <c r="K649" i="1"/>
  <c r="L159"/>
  <c r="M194" i="9" s="1"/>
  <c r="K159" i="1"/>
  <c r="J194" i="9"/>
  <c r="L138"/>
  <c r="I148" i="1"/>
  <c r="J1019" i="9"/>
  <c r="L778" i="1"/>
  <c r="M1019" i="9" s="1"/>
  <c r="K778" i="1"/>
  <c r="L406" i="9"/>
  <c r="I319" i="1"/>
  <c r="L502" i="9"/>
  <c r="I391" i="1"/>
  <c r="J150" i="9"/>
  <c r="K123" i="1"/>
  <c r="L123"/>
  <c r="M150" i="9" s="1"/>
  <c r="J290"/>
  <c r="L231" i="1"/>
  <c r="M290" i="9" s="1"/>
  <c r="K231" i="1"/>
  <c r="L798" i="9"/>
  <c r="I613" i="1"/>
  <c r="K315"/>
  <c r="L315"/>
  <c r="M402" i="9" s="1"/>
  <c r="J402"/>
  <c r="K493" i="1"/>
  <c r="L639" i="9" s="1"/>
  <c r="L493" i="1"/>
  <c r="M639" i="9" s="1"/>
  <c r="J639"/>
  <c r="J895"/>
  <c r="L685" i="1"/>
  <c r="M895" i="9" s="1"/>
  <c r="K685" i="1"/>
  <c r="L528"/>
  <c r="M686" i="9" s="1"/>
  <c r="J686"/>
  <c r="K528" i="1"/>
  <c r="K405"/>
  <c r="J522" i="9"/>
  <c r="L405" i="1"/>
  <c r="M522" i="9" s="1"/>
  <c r="L273" i="1"/>
  <c r="M346" i="9" s="1"/>
  <c r="K273" i="1"/>
  <c r="J346" i="9"/>
  <c r="J819"/>
  <c r="K628" i="1"/>
  <c r="L819" i="9" s="1"/>
  <c r="L628" i="1"/>
  <c r="M819" i="9" s="1"/>
  <c r="S771" i="1"/>
  <c r="M1013" i="9" s="1"/>
  <c r="S756" i="1"/>
  <c r="M993" i="9" s="1"/>
  <c r="J456"/>
  <c r="R353" i="1"/>
  <c r="L456" i="9" s="1"/>
  <c r="S353" i="1"/>
  <c r="M456" i="9" s="1"/>
  <c r="J123"/>
  <c r="R102" i="1"/>
  <c r="L123" i="9" s="1"/>
  <c r="S102" i="1"/>
  <c r="M123" i="9" s="1"/>
  <c r="I432" i="1"/>
  <c r="L557" i="9"/>
  <c r="L229"/>
  <c r="I186" i="1"/>
  <c r="J300" i="9"/>
  <c r="R236" i="1"/>
  <c r="L300" i="9" s="1"/>
  <c r="S236" i="1"/>
  <c r="M300" i="9" s="1"/>
  <c r="J59"/>
  <c r="R54" i="1"/>
  <c r="L59" i="9" s="1"/>
  <c r="S54" i="1"/>
  <c r="M59" i="9" s="1"/>
  <c r="J324"/>
  <c r="R254" i="1"/>
  <c r="L324" i="9" s="1"/>
  <c r="S254" i="1"/>
  <c r="M324" i="9" s="1"/>
  <c r="R137" i="1"/>
  <c r="L172" i="9" s="1"/>
  <c r="J172"/>
  <c r="S137" i="1"/>
  <c r="M172" i="9" s="1"/>
  <c r="R197" i="1"/>
  <c r="L248" i="9" s="1"/>
  <c r="J248"/>
  <c r="S197" i="1"/>
  <c r="M248" i="9" s="1"/>
  <c r="L92"/>
  <c r="I82" i="1"/>
  <c r="J216" i="9"/>
  <c r="S173" i="1"/>
  <c r="M216" i="9" s="1"/>
  <c r="R173" i="1"/>
  <c r="L216" i="9" s="1"/>
  <c r="J252"/>
  <c r="S200" i="1"/>
  <c r="M252" i="9" s="1"/>
  <c r="R200" i="1"/>
  <c r="L252" i="9" s="1"/>
  <c r="R215" i="1"/>
  <c r="L272" i="9" s="1"/>
  <c r="J272"/>
  <c r="S215" i="1"/>
  <c r="M272" i="9" s="1"/>
  <c r="J316"/>
  <c r="S248" i="1"/>
  <c r="M316" i="9" s="1"/>
  <c r="R248" i="1"/>
  <c r="L316" i="9" s="1"/>
  <c r="J508"/>
  <c r="S392" i="1"/>
  <c r="M508" i="9" s="1"/>
  <c r="R392" i="1"/>
  <c r="L508" i="9" s="1"/>
  <c r="L213"/>
  <c r="I174" i="1"/>
  <c r="J24" i="9"/>
  <c r="K27" i="1"/>
  <c r="L27"/>
  <c r="M24" i="9" s="1"/>
  <c r="K24" i="1"/>
  <c r="J20" i="9"/>
  <c r="L24" i="1"/>
  <c r="M20" i="9" s="1"/>
  <c r="J472"/>
  <c r="R365" i="1"/>
  <c r="L472" i="9" s="1"/>
  <c r="S365" i="1"/>
  <c r="M472" i="9" s="1"/>
  <c r="J404"/>
  <c r="S314" i="1"/>
  <c r="M404" i="9" s="1"/>
  <c r="R314" i="1"/>
  <c r="L404" i="9" s="1"/>
  <c r="I375" i="1"/>
  <c r="L481" i="9"/>
  <c r="I33" i="1"/>
  <c r="L31" i="9"/>
  <c r="L253"/>
  <c r="I204" i="1"/>
  <c r="J22" i="9"/>
  <c r="R23" i="1"/>
  <c r="L22" i="9" s="1"/>
  <c r="S23" i="1"/>
  <c r="M22" i="9" s="1"/>
  <c r="J71"/>
  <c r="R63" i="1"/>
  <c r="L71" i="9" s="1"/>
  <c r="S63" i="1"/>
  <c r="M71" i="9" s="1"/>
  <c r="J164"/>
  <c r="R131" i="1"/>
  <c r="L164" i="9" s="1"/>
  <c r="S131" i="1"/>
  <c r="M164" i="9" s="1"/>
  <c r="J224"/>
  <c r="S179" i="1"/>
  <c r="M224" i="9" s="1"/>
  <c r="R179" i="1"/>
  <c r="L224" i="9" s="1"/>
  <c r="J536"/>
  <c r="S413" i="1"/>
  <c r="M536" i="9" s="1"/>
  <c r="R413" i="1"/>
  <c r="L536" i="9" s="1"/>
  <c r="J144"/>
  <c r="R116" i="1"/>
  <c r="L144" i="9" s="1"/>
  <c r="S116" i="1"/>
  <c r="M144" i="9" s="1"/>
  <c r="I180" i="1"/>
  <c r="L221" i="9"/>
  <c r="S209" i="1"/>
  <c r="M264" i="9" s="1"/>
  <c r="J264"/>
  <c r="R209" i="1"/>
  <c r="L264" i="9" s="1"/>
  <c r="L293"/>
  <c r="I234" i="1"/>
  <c r="J340" i="9"/>
  <c r="S266" i="1"/>
  <c r="M340" i="9" s="1"/>
  <c r="R266" i="1"/>
  <c r="L340" i="9" s="1"/>
  <c r="J528"/>
  <c r="R407" i="1"/>
  <c r="L528" i="9" s="1"/>
  <c r="S407" i="1"/>
  <c r="M528" i="9" s="1"/>
  <c r="K16" i="1"/>
  <c r="J11" i="9"/>
  <c r="L16" i="1"/>
  <c r="M11" i="9" s="1"/>
  <c r="I36" i="1"/>
  <c r="L35" i="9"/>
  <c r="J7"/>
  <c r="K13" i="1"/>
  <c r="L13"/>
  <c r="M7" i="9" s="1"/>
  <c r="L76" i="1"/>
  <c r="M85" i="9" s="1"/>
  <c r="K76" i="1"/>
  <c r="J85" i="9"/>
  <c r="K258" i="1"/>
  <c r="J326" i="9"/>
  <c r="L258" i="1"/>
  <c r="M326" i="9" s="1"/>
  <c r="I59" i="1"/>
  <c r="L61" i="9"/>
  <c r="J480"/>
  <c r="S371" i="1"/>
  <c r="M480" i="9" s="1"/>
  <c r="R371" i="1"/>
  <c r="L480" i="9" s="1"/>
  <c r="J115"/>
  <c r="R96" i="1"/>
  <c r="L115" i="9" s="1"/>
  <c r="S96" i="1"/>
  <c r="M115" i="9" s="1"/>
  <c r="L273"/>
  <c r="I219" i="1"/>
  <c r="I243"/>
  <c r="L305" i="9"/>
  <c r="J192"/>
  <c r="R155" i="1"/>
  <c r="L192" i="9" s="1"/>
  <c r="S155" i="1"/>
  <c r="M192" i="9" s="1"/>
  <c r="I707" i="1"/>
  <c r="L923" i="9"/>
  <c r="I722" i="1"/>
  <c r="L943" i="9"/>
  <c r="L358"/>
  <c r="I283" i="1"/>
  <c r="L770" i="9"/>
  <c r="I592" i="1"/>
  <c r="I562"/>
  <c r="L730" i="9"/>
  <c r="I325" i="1"/>
  <c r="L414" i="9"/>
  <c r="I785" i="1"/>
  <c r="L1027" i="9"/>
  <c r="J484"/>
  <c r="R374" i="1"/>
  <c r="L484" i="9" s="1"/>
  <c r="S374" i="1"/>
  <c r="M484" i="9" s="1"/>
  <c r="L493"/>
  <c r="I384" i="1"/>
  <c r="L321" i="9"/>
  <c r="I255" i="1"/>
  <c r="I667"/>
  <c r="L870" i="9"/>
  <c r="I519" i="1"/>
  <c r="L673" i="9"/>
  <c r="L621"/>
  <c r="I480" i="1"/>
  <c r="I695"/>
  <c r="L907" i="9"/>
  <c r="J440"/>
  <c r="R341" i="1"/>
  <c r="L440" i="9" s="1"/>
  <c r="S341" i="1"/>
  <c r="M440" i="9" s="1"/>
  <c r="J767"/>
  <c r="L589" i="1"/>
  <c r="M767" i="9" s="1"/>
  <c r="K589" i="1"/>
  <c r="L767" i="9" s="1"/>
  <c r="K698" i="1"/>
  <c r="L912" i="9" s="1"/>
  <c r="J912"/>
  <c r="L698" i="1"/>
  <c r="M912" i="9" s="1"/>
  <c r="J251"/>
  <c r="K202" i="1"/>
  <c r="L251" i="9" s="1"/>
  <c r="L202" i="1"/>
  <c r="M251" i="9" s="1"/>
  <c r="L565" i="1"/>
  <c r="M735" i="9" s="1"/>
  <c r="K565" i="1"/>
  <c r="L735" i="9" s="1"/>
  <c r="J735"/>
  <c r="L618"/>
  <c r="I478" i="1"/>
  <c r="J615" i="9"/>
  <c r="K475" i="1"/>
  <c r="L615" i="9" s="1"/>
  <c r="L475" i="1"/>
  <c r="M615" i="9" s="1"/>
  <c r="I472" i="1"/>
  <c r="L610" i="9"/>
  <c r="L602"/>
  <c r="I466" i="1"/>
  <c r="L594" i="9"/>
  <c r="I460" i="1"/>
  <c r="L457"/>
  <c r="M591" i="9" s="1"/>
  <c r="J591"/>
  <c r="K457" i="1"/>
  <c r="L591" i="9" s="1"/>
  <c r="I454" i="1"/>
  <c r="L586" i="9"/>
  <c r="L542"/>
  <c r="I421" i="1"/>
  <c r="I301"/>
  <c r="L382" i="9"/>
  <c r="L310"/>
  <c r="I247" i="1"/>
  <c r="J303" i="9"/>
  <c r="L241" i="1"/>
  <c r="M303" i="9" s="1"/>
  <c r="K241" i="1"/>
  <c r="L303" i="9" s="1"/>
  <c r="K199" i="1"/>
  <c r="L247" i="9" s="1"/>
  <c r="L199" i="1"/>
  <c r="M247" i="9" s="1"/>
  <c r="J247"/>
  <c r="L133" i="1"/>
  <c r="M163" i="9" s="1"/>
  <c r="K133" i="1"/>
  <c r="L163" i="9" s="1"/>
  <c r="J163"/>
  <c r="J25" i="8"/>
  <c r="I25"/>
  <c r="G26" s="1"/>
  <c r="I16"/>
  <c r="G17" s="1"/>
  <c r="J16"/>
  <c r="J10"/>
  <c r="I10"/>
  <c r="L1083" i="9"/>
  <c r="O63" i="2"/>
  <c r="S50" i="1"/>
  <c r="R50"/>
  <c r="I62"/>
  <c r="L65" i="9"/>
  <c r="H21" i="7"/>
  <c r="J12"/>
  <c r="J20" i="8"/>
  <c r="I20"/>
  <c r="I62" i="2"/>
  <c r="J1129" i="9"/>
  <c r="O68" i="2"/>
  <c r="L1129" i="9" s="1"/>
  <c r="P68" i="2"/>
  <c r="M1129" i="9" s="1"/>
  <c r="G17" i="7"/>
  <c r="F21"/>
  <c r="N11" s="1"/>
  <c r="N12" s="1"/>
  <c r="J31" i="8"/>
  <c r="I31"/>
  <c r="I17" i="7"/>
  <c r="J17"/>
  <c r="I13"/>
  <c r="L1042" i="9" s="1"/>
  <c r="J1042"/>
  <c r="J13" i="7"/>
  <c r="M1042" i="9" s="1"/>
  <c r="J841" l="1"/>
  <c r="K644" i="1"/>
  <c r="L841" i="9" s="1"/>
  <c r="L644" i="1"/>
  <c r="M841" i="9" s="1"/>
  <c r="J9" i="7"/>
  <c r="M14" i="9" s="1"/>
  <c r="J14"/>
  <c r="I9" i="7"/>
  <c r="L14" i="9" s="1"/>
  <c r="L30" i="1"/>
  <c r="M28" i="9" s="1"/>
  <c r="J28"/>
  <c r="K30" i="1"/>
  <c r="K226"/>
  <c r="L283" i="9" s="1"/>
  <c r="L226" i="1"/>
  <c r="M283" i="9" s="1"/>
  <c r="J283"/>
  <c r="I622" i="1"/>
  <c r="L810" i="9"/>
  <c r="J875"/>
  <c r="L670" i="1"/>
  <c r="M875" i="9" s="1"/>
  <c r="K670" i="1"/>
  <c r="I196"/>
  <c r="L242" i="9"/>
  <c r="L41"/>
  <c r="I41" i="1"/>
  <c r="J711" i="9"/>
  <c r="K547" i="1"/>
  <c r="L711" i="9" s="1"/>
  <c r="L547" i="1"/>
  <c r="M711" i="9" s="1"/>
  <c r="L234"/>
  <c r="I190" i="1"/>
  <c r="L193"/>
  <c r="M239" i="9" s="1"/>
  <c r="K193" i="1"/>
  <c r="L239" i="9" s="1"/>
  <c r="J239"/>
  <c r="L118" i="1"/>
  <c r="M143" i="9" s="1"/>
  <c r="J143"/>
  <c r="K118" i="1"/>
  <c r="L143" i="9" s="1"/>
  <c r="L53" i="1"/>
  <c r="M54" i="9" s="1"/>
  <c r="K53" i="1"/>
  <c r="L54" i="9" s="1"/>
  <c r="J54"/>
  <c r="L223" i="1"/>
  <c r="M279" i="9" s="1"/>
  <c r="K223" i="1"/>
  <c r="L279" i="9" s="1"/>
  <c r="J279"/>
  <c r="J599"/>
  <c r="K463" i="1"/>
  <c r="L599" i="9" s="1"/>
  <c r="L463" i="1"/>
  <c r="M599" i="9" s="1"/>
  <c r="J727"/>
  <c r="L559" i="1"/>
  <c r="M727" i="9" s="1"/>
  <c r="K559" i="1"/>
  <c r="L727" i="9" s="1"/>
  <c r="J563"/>
  <c r="K436" i="1"/>
  <c r="L563" i="9" s="1"/>
  <c r="L436" i="1"/>
  <c r="M563" i="9" s="1"/>
  <c r="J1008"/>
  <c r="K770" i="1"/>
  <c r="L1008" i="9" s="1"/>
  <c r="L770" i="1"/>
  <c r="M1008" i="9" s="1"/>
  <c r="L331" i="1"/>
  <c r="M423" i="9" s="1"/>
  <c r="J423"/>
  <c r="K331" i="1"/>
  <c r="L423" i="9" s="1"/>
  <c r="L418" i="1"/>
  <c r="M539" i="9" s="1"/>
  <c r="J539"/>
  <c r="K418" i="1"/>
  <c r="L539" i="9" s="1"/>
  <c r="K541" i="1"/>
  <c r="L703" i="9" s="1"/>
  <c r="L541" i="1"/>
  <c r="M703" i="9" s="1"/>
  <c r="J703"/>
  <c r="J1024"/>
  <c r="L782" i="1"/>
  <c r="M1024" i="9" s="1"/>
  <c r="K782" i="1"/>
  <c r="L1024" i="9" s="1"/>
  <c r="J331"/>
  <c r="K262" i="1"/>
  <c r="L331" i="9" s="1"/>
  <c r="L262" i="1"/>
  <c r="M331" i="9" s="1"/>
  <c r="I529" i="1"/>
  <c r="L686" i="9"/>
  <c r="K613" i="1"/>
  <c r="L799" i="9" s="1"/>
  <c r="J799"/>
  <c r="L613" i="1"/>
  <c r="M799" i="9" s="1"/>
  <c r="L290"/>
  <c r="I232" i="1"/>
  <c r="I124"/>
  <c r="L150" i="9"/>
  <c r="L391" i="1"/>
  <c r="M503" i="9" s="1"/>
  <c r="K391" i="1"/>
  <c r="L503" i="9" s="1"/>
  <c r="J503"/>
  <c r="J407"/>
  <c r="K319" i="1"/>
  <c r="L407" i="9" s="1"/>
  <c r="L319" i="1"/>
  <c r="M407" i="9" s="1"/>
  <c r="I779" i="1"/>
  <c r="L1019" i="9"/>
  <c r="L194"/>
  <c r="I160" i="1"/>
  <c r="L847" i="9"/>
  <c r="I650" i="1"/>
  <c r="J979" i="9"/>
  <c r="L748" i="1"/>
  <c r="M979" i="9" s="1"/>
  <c r="K748" i="1"/>
  <c r="L634"/>
  <c r="M827" i="9" s="1"/>
  <c r="K634" i="1"/>
  <c r="L827" i="9" s="1"/>
  <c r="J827"/>
  <c r="K601" i="1"/>
  <c r="L783" i="9" s="1"/>
  <c r="J783"/>
  <c r="L601" i="1"/>
  <c r="M783" i="9" s="1"/>
  <c r="K138" i="1"/>
  <c r="J170" i="9"/>
  <c r="L138" i="1"/>
  <c r="M170" i="9" s="1"/>
  <c r="K150" i="1"/>
  <c r="J182" i="9"/>
  <c r="L150" i="1"/>
  <c r="M182" i="9" s="1"/>
  <c r="L162" i="1"/>
  <c r="M198" i="9" s="1"/>
  <c r="K162" i="1"/>
  <c r="J198" i="9"/>
  <c r="L279" i="1"/>
  <c r="M354" i="9" s="1"/>
  <c r="J354"/>
  <c r="K279" i="1"/>
  <c r="J514" i="9"/>
  <c r="K399" i="1"/>
  <c r="L399"/>
  <c r="M514" i="9" s="1"/>
  <c r="J650"/>
  <c r="K501" i="1"/>
  <c r="L501"/>
  <c r="M650" i="9" s="1"/>
  <c r="K676" i="1"/>
  <c r="J883" i="9"/>
  <c r="L676" i="1"/>
  <c r="M883" i="9" s="1"/>
  <c r="J931"/>
  <c r="L712" i="1"/>
  <c r="M931" i="9" s="1"/>
  <c r="K712" i="1"/>
  <c r="L730"/>
  <c r="M955" i="9" s="1"/>
  <c r="J955"/>
  <c r="K730" i="1"/>
  <c r="J987" i="9"/>
  <c r="K754" i="1"/>
  <c r="L754"/>
  <c r="M987" i="9" s="1"/>
  <c r="L790" i="1"/>
  <c r="M1035" i="9" s="1"/>
  <c r="K790" i="1"/>
  <c r="J1035" i="9"/>
  <c r="K793" i="1"/>
  <c r="L793"/>
  <c r="M1039" i="9" s="1"/>
  <c r="J1039"/>
  <c r="L802" i="1"/>
  <c r="M1048" i="9" s="1"/>
  <c r="J1048"/>
  <c r="K802" i="1"/>
  <c r="J378" i="9"/>
  <c r="L297" i="1"/>
  <c r="M378" i="9" s="1"/>
  <c r="K297" i="1"/>
  <c r="J410" i="9"/>
  <c r="L321" i="1"/>
  <c r="M410" i="9" s="1"/>
  <c r="K321" i="1"/>
  <c r="J442" i="9"/>
  <c r="K345" i="1"/>
  <c r="L345"/>
  <c r="M442" i="9" s="1"/>
  <c r="L348" i="1"/>
  <c r="M446" i="9" s="1"/>
  <c r="J446"/>
  <c r="K348" i="1"/>
  <c r="J458" i="9"/>
  <c r="L357" i="1"/>
  <c r="M458" i="9" s="1"/>
  <c r="K357" i="1"/>
  <c r="L363"/>
  <c r="M466" i="9" s="1"/>
  <c r="K363" i="1"/>
  <c r="J466" i="9"/>
  <c r="J499"/>
  <c r="L388" i="1"/>
  <c r="M499" i="9" s="1"/>
  <c r="K388" i="1"/>
  <c r="L499" i="9" s="1"/>
  <c r="K10" i="1"/>
  <c r="J3" i="9"/>
  <c r="L10" i="1"/>
  <c r="M3" i="9" s="1"/>
  <c r="I28" i="8"/>
  <c r="G29" s="1"/>
  <c r="J28"/>
  <c r="K22" i="1"/>
  <c r="L17" i="9" s="1"/>
  <c r="J17"/>
  <c r="L22" i="1"/>
  <c r="M17" i="9" s="1"/>
  <c r="L642"/>
  <c r="I496" i="1"/>
  <c r="I556"/>
  <c r="L722" i="9"/>
  <c r="L704" i="1"/>
  <c r="M920" i="9" s="1"/>
  <c r="K704" i="1"/>
  <c r="L920" i="9" s="1"/>
  <c r="J920"/>
  <c r="I469" i="1"/>
  <c r="L606" i="9"/>
  <c r="I178" i="1"/>
  <c r="L218" i="9"/>
  <c r="K646" i="1"/>
  <c r="L646"/>
  <c r="M843" i="9" s="1"/>
  <c r="J843"/>
  <c r="J1031"/>
  <c r="L787" i="1"/>
  <c r="M1031" i="9" s="1"/>
  <c r="K787" i="1"/>
  <c r="J74" i="9"/>
  <c r="K68" i="1"/>
  <c r="L74" i="9" s="1"/>
  <c r="L68" i="1"/>
  <c r="M74" i="9" s="1"/>
  <c r="J166"/>
  <c r="K135" i="1"/>
  <c r="L135"/>
  <c r="M166" i="9" s="1"/>
  <c r="L141" i="1"/>
  <c r="M174" i="9" s="1"/>
  <c r="K141" i="1"/>
  <c r="J174" i="9"/>
  <c r="J226"/>
  <c r="K183" i="1"/>
  <c r="L183"/>
  <c r="M226" i="9" s="1"/>
  <c r="J654"/>
  <c r="K504" i="1"/>
  <c r="L504"/>
  <c r="M654" i="9" s="1"/>
  <c r="J662"/>
  <c r="K510" i="1"/>
  <c r="L510"/>
  <c r="M662" i="9" s="1"/>
  <c r="K513" i="1"/>
  <c r="J666" i="9"/>
  <c r="L513" i="1"/>
  <c r="M666" i="9" s="1"/>
  <c r="J670"/>
  <c r="L516" i="1"/>
  <c r="M670" i="9" s="1"/>
  <c r="K516" i="1"/>
  <c r="J851" i="9"/>
  <c r="K652" i="1"/>
  <c r="L652"/>
  <c r="M851" i="9" s="1"/>
  <c r="J855"/>
  <c r="K655" i="1"/>
  <c r="L655"/>
  <c r="M855" i="9" s="1"/>
  <c r="L294" i="1"/>
  <c r="M374" i="9" s="1"/>
  <c r="J374"/>
  <c r="K294" i="1"/>
  <c r="L303"/>
  <c r="M386" i="9" s="1"/>
  <c r="K303" i="1"/>
  <c r="J386" i="9"/>
  <c r="J434"/>
  <c r="K339" i="1"/>
  <c r="L339"/>
  <c r="M434" i="9" s="1"/>
  <c r="L351" i="1"/>
  <c r="M450" i="9" s="1"/>
  <c r="K351" i="1"/>
  <c r="J450" i="9"/>
  <c r="L570" i="1"/>
  <c r="M742" i="9" s="1"/>
  <c r="J742"/>
  <c r="K570" i="1"/>
  <c r="L579"/>
  <c r="M754" i="9" s="1"/>
  <c r="K579" i="1"/>
  <c r="J754" i="9"/>
  <c r="J774"/>
  <c r="L594" i="1"/>
  <c r="M774" i="9" s="1"/>
  <c r="K594" i="1"/>
  <c r="L346" i="9"/>
  <c r="I274" i="1"/>
  <c r="L522" i="9"/>
  <c r="I406" i="1"/>
  <c r="I686"/>
  <c r="L895" i="9"/>
  <c r="I316" i="1"/>
  <c r="L402" i="9"/>
  <c r="J139"/>
  <c r="K148" i="1"/>
  <c r="L139" i="9" s="1"/>
  <c r="L148" i="1"/>
  <c r="M139" i="9" s="1"/>
  <c r="L165" i="1"/>
  <c r="M202" i="9" s="1"/>
  <c r="J202"/>
  <c r="K165" i="1"/>
  <c r="L658" i="9"/>
  <c r="I508" i="1"/>
  <c r="L971" i="9"/>
  <c r="I743" i="1"/>
  <c r="L738" i="9"/>
  <c r="I568" i="1"/>
  <c r="J795" i="9"/>
  <c r="L610" i="1"/>
  <c r="M795" i="9" s="1"/>
  <c r="K610" i="1"/>
  <c r="L795" i="9" s="1"/>
  <c r="I80" i="1"/>
  <c r="L89" i="9"/>
  <c r="L276" i="1"/>
  <c r="M350" i="9" s="1"/>
  <c r="K276" i="1"/>
  <c r="J350" i="9"/>
  <c r="K285" i="1"/>
  <c r="J362" i="9"/>
  <c r="L285" i="1"/>
  <c r="M362" i="9" s="1"/>
  <c r="L402" i="1"/>
  <c r="M518" i="9" s="1"/>
  <c r="K402" i="1"/>
  <c r="J518" i="9"/>
  <c r="K408" i="1"/>
  <c r="L408"/>
  <c r="M526" i="9" s="1"/>
  <c r="J526"/>
  <c r="L525" i="1"/>
  <c r="M682" i="9" s="1"/>
  <c r="J682"/>
  <c r="K525" i="1"/>
  <c r="J863" i="9"/>
  <c r="L661" i="1"/>
  <c r="M863" i="9" s="1"/>
  <c r="K661" i="1"/>
  <c r="L673"/>
  <c r="M879" i="9" s="1"/>
  <c r="J879"/>
  <c r="K673" i="1"/>
  <c r="J891" i="9"/>
  <c r="L682" i="1"/>
  <c r="M891" i="9" s="1"/>
  <c r="K682" i="1"/>
  <c r="K727"/>
  <c r="L727"/>
  <c r="M951" i="9" s="1"/>
  <c r="J951"/>
  <c r="J967"/>
  <c r="L739" i="1"/>
  <c r="M967" i="9" s="1"/>
  <c r="K739" i="1"/>
  <c r="J975" i="9"/>
  <c r="K745" i="1"/>
  <c r="L745"/>
  <c r="M975" i="9" s="1"/>
  <c r="K772" i="1"/>
  <c r="J1011" i="9"/>
  <c r="L772" i="1"/>
  <c r="M1011" i="9" s="1"/>
  <c r="I92" i="1"/>
  <c r="L105" i="9"/>
  <c r="K106" i="1"/>
  <c r="J125" i="9"/>
  <c r="L106" i="1"/>
  <c r="M125" i="9" s="1"/>
  <c r="K366" i="1"/>
  <c r="L366"/>
  <c r="M470" i="9" s="1"/>
  <c r="J470"/>
  <c r="I523" i="1"/>
  <c r="L678" i="9"/>
  <c r="I680" i="1"/>
  <c r="L887" i="9"/>
  <c r="L991"/>
  <c r="I758" i="1"/>
  <c r="K487"/>
  <c r="L631" i="9" s="1"/>
  <c r="J631"/>
  <c r="L487" i="1"/>
  <c r="M631" i="9" s="1"/>
  <c r="J900"/>
  <c r="L689" i="1"/>
  <c r="M900" i="9" s="1"/>
  <c r="K689" i="1"/>
  <c r="L900" i="9" s="1"/>
  <c r="J996"/>
  <c r="L761" i="1"/>
  <c r="M996" i="9" s="1"/>
  <c r="K761" i="1"/>
  <c r="L996" i="9" s="1"/>
  <c r="L694"/>
  <c r="I535" i="1"/>
  <c r="J928" i="9"/>
  <c r="K710" i="1"/>
  <c r="L928" i="9" s="1"/>
  <c r="L710" i="1"/>
  <c r="M928" i="9" s="1"/>
  <c r="I271" i="1"/>
  <c r="L342" i="9"/>
  <c r="L415" i="1"/>
  <c r="M535" i="9" s="1"/>
  <c r="J535"/>
  <c r="K415" i="1"/>
  <c r="L535" i="9" s="1"/>
  <c r="K658" i="1"/>
  <c r="J859" i="9"/>
  <c r="L658" i="1"/>
  <c r="M859" i="9" s="1"/>
  <c r="K733" i="1"/>
  <c r="L733"/>
  <c r="M959" i="9" s="1"/>
  <c r="J959"/>
  <c r="L426"/>
  <c r="I334" i="1"/>
  <c r="I439"/>
  <c r="L566" i="9"/>
  <c r="L144" i="1"/>
  <c r="M178" i="9" s="1"/>
  <c r="J178"/>
  <c r="K144" i="1"/>
  <c r="J190" i="9"/>
  <c r="L156" i="1"/>
  <c r="M190" i="9" s="1"/>
  <c r="K156" i="1"/>
  <c r="L168"/>
  <c r="M206" i="9" s="1"/>
  <c r="K168" i="1"/>
  <c r="J206" i="9"/>
  <c r="K171" i="1"/>
  <c r="J210" i="9"/>
  <c r="L171" i="1"/>
  <c r="M210" i="9" s="1"/>
  <c r="L393" i="1"/>
  <c r="M506" i="9" s="1"/>
  <c r="J506"/>
  <c r="K393" i="1"/>
  <c r="J634" i="9"/>
  <c r="L489" i="1"/>
  <c r="M634" i="9" s="1"/>
  <c r="K489" i="1"/>
  <c r="K498"/>
  <c r="L498"/>
  <c r="M646" i="9" s="1"/>
  <c r="J646"/>
  <c r="K664" i="1"/>
  <c r="L664"/>
  <c r="M867" i="9" s="1"/>
  <c r="J867"/>
  <c r="J935"/>
  <c r="L715" i="1"/>
  <c r="M935" i="9" s="1"/>
  <c r="K715" i="1"/>
  <c r="J963" i="9"/>
  <c r="L736" i="1"/>
  <c r="M963" i="9" s="1"/>
  <c r="K736" i="1"/>
  <c r="J947" i="9"/>
  <c r="L724" i="1"/>
  <c r="M947" i="9" s="1"/>
  <c r="K724" i="1"/>
  <c r="J939" i="9"/>
  <c r="L718" i="1"/>
  <c r="M939" i="9" s="1"/>
  <c r="K718" i="1"/>
  <c r="K766"/>
  <c r="J1003" i="9"/>
  <c r="L766" i="1"/>
  <c r="M1003" i="9" s="1"/>
  <c r="J109"/>
  <c r="K94" i="1"/>
  <c r="L94"/>
  <c r="M109" i="9" s="1"/>
  <c r="K100" i="1"/>
  <c r="L100"/>
  <c r="M117" i="9" s="1"/>
  <c r="J117"/>
  <c r="L306" i="1"/>
  <c r="M390" i="9" s="1"/>
  <c r="K306" i="1"/>
  <c r="J390" i="9"/>
  <c r="J418"/>
  <c r="L327" i="1"/>
  <c r="M418" i="9" s="1"/>
  <c r="K327" i="1"/>
  <c r="L343"/>
  <c r="M439" i="9" s="1"/>
  <c r="K343" i="1"/>
  <c r="L439" i="9" s="1"/>
  <c r="J439"/>
  <c r="K360" i="1"/>
  <c r="J462" i="9"/>
  <c r="L360" i="1"/>
  <c r="M462" i="9" s="1"/>
  <c r="K372" i="1"/>
  <c r="J478" i="9"/>
  <c r="L372" i="1"/>
  <c r="M478" i="9" s="1"/>
  <c r="J486"/>
  <c r="K378" i="1"/>
  <c r="L378"/>
  <c r="M486" i="9" s="1"/>
  <c r="J270"/>
  <c r="L216" i="1"/>
  <c r="M270" i="9" s="1"/>
  <c r="K216" i="1"/>
  <c r="K447"/>
  <c r="J578" i="9"/>
  <c r="L447" i="1"/>
  <c r="M578" i="9" s="1"/>
  <c r="J582"/>
  <c r="L450" i="1"/>
  <c r="M582" i="9" s="1"/>
  <c r="K450" i="1"/>
  <c r="J12" i="8"/>
  <c r="I12"/>
  <c r="G13" s="1"/>
  <c r="I259" i="1"/>
  <c r="L326" i="9"/>
  <c r="I77" i="1"/>
  <c r="L85" i="9"/>
  <c r="K36" i="1"/>
  <c r="J36" i="9"/>
  <c r="L36" i="1"/>
  <c r="M36" i="9" s="1"/>
  <c r="L234" i="1"/>
  <c r="M294" i="9" s="1"/>
  <c r="K234" i="1"/>
  <c r="J294" i="9"/>
  <c r="L180" i="1"/>
  <c r="M222" i="9" s="1"/>
  <c r="K180" i="1"/>
  <c r="J222" i="9"/>
  <c r="K33" i="1"/>
  <c r="J32" i="9"/>
  <c r="L33" i="1"/>
  <c r="M32" i="9" s="1"/>
  <c r="K375" i="1"/>
  <c r="L375"/>
  <c r="M482" i="9" s="1"/>
  <c r="J482"/>
  <c r="L82" i="1"/>
  <c r="M93" i="9" s="1"/>
  <c r="K82" i="1"/>
  <c r="J93" i="9"/>
  <c r="L432" i="1"/>
  <c r="M558" i="9" s="1"/>
  <c r="J558"/>
  <c r="K432" i="1"/>
  <c r="K59"/>
  <c r="L62" i="9" s="1"/>
  <c r="J62"/>
  <c r="L59" i="1"/>
  <c r="M62" i="9" s="1"/>
  <c r="I14" i="1"/>
  <c r="L7" i="9"/>
  <c r="L11"/>
  <c r="I17" i="1"/>
  <c r="K204"/>
  <c r="J254" i="9"/>
  <c r="L204" i="1"/>
  <c r="M254" i="9" s="1"/>
  <c r="L20"/>
  <c r="I25" i="1"/>
  <c r="I28"/>
  <c r="L24" i="9"/>
  <c r="J214"/>
  <c r="K174" i="1"/>
  <c r="L174"/>
  <c r="M214" i="9" s="1"/>
  <c r="J230"/>
  <c r="K186" i="1"/>
  <c r="L186"/>
  <c r="M230" i="9" s="1"/>
  <c r="L695" i="1"/>
  <c r="M908" i="9" s="1"/>
  <c r="J908"/>
  <c r="K695" i="1"/>
  <c r="L908" i="9" s="1"/>
  <c r="L480" i="1"/>
  <c r="M622" i="9" s="1"/>
  <c r="J622"/>
  <c r="K480" i="1"/>
  <c r="J322" i="9"/>
  <c r="L255" i="1"/>
  <c r="M322" i="9" s="1"/>
  <c r="K255" i="1"/>
  <c r="L384"/>
  <c r="M494" i="9" s="1"/>
  <c r="K384" i="1"/>
  <c r="J494" i="9"/>
  <c r="J771"/>
  <c r="K592" i="1"/>
  <c r="L771" i="9" s="1"/>
  <c r="L592" i="1"/>
  <c r="M771" i="9" s="1"/>
  <c r="J359"/>
  <c r="K283" i="1"/>
  <c r="L359" i="9" s="1"/>
  <c r="L283" i="1"/>
  <c r="M359" i="9" s="1"/>
  <c r="L243" i="1"/>
  <c r="M306" i="9" s="1"/>
  <c r="K243" i="1"/>
  <c r="J306" i="9"/>
  <c r="J674"/>
  <c r="K519" i="1"/>
  <c r="L519"/>
  <c r="M674" i="9" s="1"/>
  <c r="J871"/>
  <c r="L667" i="1"/>
  <c r="M871" i="9" s="1"/>
  <c r="K667" i="1"/>
  <c r="L785"/>
  <c r="M1028" i="9" s="1"/>
  <c r="K785" i="1"/>
  <c r="L1028" i="9" s="1"/>
  <c r="J1028"/>
  <c r="K325" i="1"/>
  <c r="L415" i="9" s="1"/>
  <c r="J415"/>
  <c r="L325" i="1"/>
  <c r="M415" i="9" s="1"/>
  <c r="L562" i="1"/>
  <c r="M731" i="9" s="1"/>
  <c r="J731"/>
  <c r="K562" i="1"/>
  <c r="L731" i="9" s="1"/>
  <c r="L722" i="1"/>
  <c r="M944" i="9" s="1"/>
  <c r="J944"/>
  <c r="K722" i="1"/>
  <c r="L944" i="9" s="1"/>
  <c r="J924"/>
  <c r="L707" i="1"/>
  <c r="M924" i="9" s="1"/>
  <c r="K707" i="1"/>
  <c r="L924" i="9" s="1"/>
  <c r="J274"/>
  <c r="K219" i="1"/>
  <c r="L219"/>
  <c r="M274" i="9" s="1"/>
  <c r="J619"/>
  <c r="L478" i="1"/>
  <c r="M619" i="9" s="1"/>
  <c r="K478" i="1"/>
  <c r="L619" i="9" s="1"/>
  <c r="K472" i="1"/>
  <c r="L611" i="9" s="1"/>
  <c r="L472" i="1"/>
  <c r="M611" i="9" s="1"/>
  <c r="J611"/>
  <c r="L466" i="1"/>
  <c r="M603" i="9" s="1"/>
  <c r="K466" i="1"/>
  <c r="L603" i="9" s="1"/>
  <c r="J603"/>
  <c r="L460" i="1"/>
  <c r="M595" i="9" s="1"/>
  <c r="K460" i="1"/>
  <c r="L595" i="9" s="1"/>
  <c r="J595"/>
  <c r="J587"/>
  <c r="L454" i="1"/>
  <c r="M587" i="9" s="1"/>
  <c r="K454" i="1"/>
  <c r="L587" i="9" s="1"/>
  <c r="J543"/>
  <c r="K421" i="1"/>
  <c r="L543" i="9" s="1"/>
  <c r="L421" i="1"/>
  <c r="M543" i="9" s="1"/>
  <c r="J383"/>
  <c r="K301" i="1"/>
  <c r="L383" i="9" s="1"/>
  <c r="L301" i="1"/>
  <c r="M383" i="9" s="1"/>
  <c r="J311"/>
  <c r="L247" i="1"/>
  <c r="M311" i="9" s="1"/>
  <c r="K247" i="1"/>
  <c r="L311" i="9" s="1"/>
  <c r="J17" i="8"/>
  <c r="I17"/>
  <c r="J26"/>
  <c r="I26"/>
  <c r="L62" i="1"/>
  <c r="M66" i="9" s="1"/>
  <c r="J66"/>
  <c r="K62" i="1"/>
  <c r="L66" i="9" s="1"/>
  <c r="Z198" i="1"/>
  <c r="G21" i="7"/>
  <c r="J243" i="9" l="1"/>
  <c r="L196" i="1"/>
  <c r="M243" i="9" s="1"/>
  <c r="K196" i="1"/>
  <c r="L243" i="9" s="1"/>
  <c r="K41" i="1"/>
  <c r="J42" i="9"/>
  <c r="L41" i="1"/>
  <c r="M42" i="9" s="1"/>
  <c r="L875"/>
  <c r="I671" i="1"/>
  <c r="J811" i="9"/>
  <c r="K622" i="1"/>
  <c r="L811" i="9" s="1"/>
  <c r="L622" i="1"/>
  <c r="M811" i="9" s="1"/>
  <c r="I31" i="1"/>
  <c r="L28" i="9"/>
  <c r="J235"/>
  <c r="K190" i="1"/>
  <c r="L235" i="9" s="1"/>
  <c r="L190" i="1"/>
  <c r="M235" i="9" s="1"/>
  <c r="J13" i="8"/>
  <c r="I13"/>
  <c r="I451" i="1"/>
  <c r="L582" i="9"/>
  <c r="I217" i="1"/>
  <c r="L270" i="9"/>
  <c r="L486"/>
  <c r="I379" i="1"/>
  <c r="L478" i="9"/>
  <c r="I373" i="1"/>
  <c r="I719"/>
  <c r="L939" i="9"/>
  <c r="L963"/>
  <c r="I737" i="1"/>
  <c r="L867" i="9"/>
  <c r="I665" i="1"/>
  <c r="I490"/>
  <c r="L634" i="9"/>
  <c r="I172" i="1"/>
  <c r="L210" i="9"/>
  <c r="L206"/>
  <c r="I169" i="1"/>
  <c r="I157"/>
  <c r="L190" i="9"/>
  <c r="L334" i="1"/>
  <c r="M427" i="9" s="1"/>
  <c r="K334" i="1"/>
  <c r="L427" i="9" s="1"/>
  <c r="J427"/>
  <c r="I734" i="1"/>
  <c r="L959" i="9"/>
  <c r="L271" i="1"/>
  <c r="M343" i="9" s="1"/>
  <c r="K271" i="1"/>
  <c r="L343" i="9" s="1"/>
  <c r="J343"/>
  <c r="K535" i="1"/>
  <c r="L695" i="9" s="1"/>
  <c r="J695"/>
  <c r="L535" i="1"/>
  <c r="M695" i="9" s="1"/>
  <c r="L680" i="1"/>
  <c r="M888" i="9" s="1"/>
  <c r="K680" i="1"/>
  <c r="L888" i="9" s="1"/>
  <c r="J888"/>
  <c r="K523" i="1"/>
  <c r="L679" i="9" s="1"/>
  <c r="J679"/>
  <c r="L523" i="1"/>
  <c r="M679" i="9" s="1"/>
  <c r="L125"/>
  <c r="I107" i="1"/>
  <c r="L92"/>
  <c r="M106" i="9" s="1"/>
  <c r="J106"/>
  <c r="K92" i="1"/>
  <c r="L106" i="9" s="1"/>
  <c r="L951"/>
  <c r="I728" i="1"/>
  <c r="L879" i="9"/>
  <c r="I674" i="1"/>
  <c r="L682" i="9"/>
  <c r="I526" i="1"/>
  <c r="L80"/>
  <c r="M90" i="9" s="1"/>
  <c r="K80" i="1"/>
  <c r="L90" i="9" s="1"/>
  <c r="J90"/>
  <c r="J739"/>
  <c r="L568" i="1"/>
  <c r="M739" i="9" s="1"/>
  <c r="K568" i="1"/>
  <c r="L739" i="9" s="1"/>
  <c r="J972"/>
  <c r="K743" i="1"/>
  <c r="L972" i="9" s="1"/>
  <c r="L743" i="1"/>
  <c r="M972" i="9" s="1"/>
  <c r="J659"/>
  <c r="L508" i="1"/>
  <c r="M659" i="9" s="1"/>
  <c r="K508" i="1"/>
  <c r="L659" i="9" s="1"/>
  <c r="I166" i="1"/>
  <c r="L202" i="9"/>
  <c r="L316" i="1"/>
  <c r="M403" i="9" s="1"/>
  <c r="J403"/>
  <c r="K316" i="1"/>
  <c r="L403" i="9" s="1"/>
  <c r="L686" i="1"/>
  <c r="M896" i="9" s="1"/>
  <c r="K686" i="1"/>
  <c r="L896" i="9" s="1"/>
  <c r="J896"/>
  <c r="I340" i="1"/>
  <c r="L434" i="9"/>
  <c r="I653" i="1"/>
  <c r="L851" i="9"/>
  <c r="L670"/>
  <c r="I517" i="1"/>
  <c r="I505"/>
  <c r="L654" i="9"/>
  <c r="L174"/>
  <c r="I142" i="1"/>
  <c r="I788"/>
  <c r="L1031" i="9"/>
  <c r="K556" i="1"/>
  <c r="L723" i="9" s="1"/>
  <c r="L556" i="1"/>
  <c r="M723" i="9" s="1"/>
  <c r="J723"/>
  <c r="L3"/>
  <c r="I11" i="1"/>
  <c r="I349"/>
  <c r="L446" i="9"/>
  <c r="I346" i="1"/>
  <c r="L442" i="9"/>
  <c r="L410"/>
  <c r="I322" i="1"/>
  <c r="I803"/>
  <c r="L1048" i="9"/>
  <c r="I755" i="1"/>
  <c r="L987" i="9"/>
  <c r="L955"/>
  <c r="I731" i="1"/>
  <c r="I677"/>
  <c r="L883" i="9"/>
  <c r="L650"/>
  <c r="I502" i="1"/>
  <c r="I139"/>
  <c r="L170" i="9"/>
  <c r="L650" i="1"/>
  <c r="M848" i="9" s="1"/>
  <c r="K650" i="1"/>
  <c r="L848" i="9" s="1"/>
  <c r="J848"/>
  <c r="L160" i="1"/>
  <c r="M195" i="9" s="1"/>
  <c r="J195"/>
  <c r="K160" i="1"/>
  <c r="L195" i="9" s="1"/>
  <c r="L232" i="1"/>
  <c r="M291" i="9" s="1"/>
  <c r="K232" i="1"/>
  <c r="L291" i="9" s="1"/>
  <c r="J291"/>
  <c r="J687"/>
  <c r="L529" i="1"/>
  <c r="M687" i="9" s="1"/>
  <c r="K529" i="1"/>
  <c r="L687" i="9" s="1"/>
  <c r="L578"/>
  <c r="I448" i="1"/>
  <c r="L462" i="9"/>
  <c r="I361" i="1"/>
  <c r="I328"/>
  <c r="L418" i="9"/>
  <c r="L390"/>
  <c r="I307" i="1"/>
  <c r="I101"/>
  <c r="L117" i="9"/>
  <c r="L109"/>
  <c r="I95" i="1"/>
  <c r="L1003" i="9"/>
  <c r="I767" i="1"/>
  <c r="I725"/>
  <c r="L947" i="9"/>
  <c r="I716" i="1"/>
  <c r="L935" i="9"/>
  <c r="I499" i="1"/>
  <c r="L646" i="9"/>
  <c r="L506"/>
  <c r="I394" i="1"/>
  <c r="L178" i="9"/>
  <c r="I145" i="1"/>
  <c r="K439"/>
  <c r="L567" i="9" s="1"/>
  <c r="L439" i="1"/>
  <c r="M567" i="9" s="1"/>
  <c r="J567"/>
  <c r="L859"/>
  <c r="I659" i="1"/>
  <c r="K758"/>
  <c r="L992" i="9" s="1"/>
  <c r="J992"/>
  <c r="L758" i="1"/>
  <c r="M992" i="9" s="1"/>
  <c r="L470"/>
  <c r="I367" i="1"/>
  <c r="L1011" i="9"/>
  <c r="I773" i="1"/>
  <c r="L975" i="9"/>
  <c r="I746" i="1"/>
  <c r="I740"/>
  <c r="L967" i="9"/>
  <c r="L891"/>
  <c r="I683" i="1"/>
  <c r="L863" i="9"/>
  <c r="I662" i="1"/>
  <c r="L526" i="9"/>
  <c r="I409" i="1"/>
  <c r="L518" i="9"/>
  <c r="I403" i="1"/>
  <c r="I286"/>
  <c r="L362" i="9"/>
  <c r="I277" i="1"/>
  <c r="L350" i="9"/>
  <c r="J523"/>
  <c r="K406" i="1"/>
  <c r="L523" i="9" s="1"/>
  <c r="L406" i="1"/>
  <c r="M523" i="9" s="1"/>
  <c r="K274" i="1"/>
  <c r="L347" i="9" s="1"/>
  <c r="L274" i="1"/>
  <c r="M347" i="9" s="1"/>
  <c r="J347"/>
  <c r="I595" i="1"/>
  <c r="L774" i="9"/>
  <c r="I580" i="1"/>
  <c r="L754" i="9"/>
  <c r="L742"/>
  <c r="I571" i="1"/>
  <c r="I352"/>
  <c r="L450" i="9"/>
  <c r="L386"/>
  <c r="I304" i="1"/>
  <c r="L374" i="9"/>
  <c r="I295" i="1"/>
  <c r="I656"/>
  <c r="L855" i="9"/>
  <c r="L666"/>
  <c r="I514" i="1"/>
  <c r="I511"/>
  <c r="L662" i="9"/>
  <c r="L226"/>
  <c r="I184" i="1"/>
  <c r="I136"/>
  <c r="L166" i="9"/>
  <c r="L843"/>
  <c r="I647" i="1"/>
  <c r="J219" i="9"/>
  <c r="K178" i="1"/>
  <c r="L219" i="9" s="1"/>
  <c r="L178" i="1"/>
  <c r="M219" i="9" s="1"/>
  <c r="L469" i="1"/>
  <c r="M607" i="9" s="1"/>
  <c r="J607"/>
  <c r="K469" i="1"/>
  <c r="L607" i="9" s="1"/>
  <c r="L496" i="1"/>
  <c r="M643" i="9" s="1"/>
  <c r="J643"/>
  <c r="K496" i="1"/>
  <c r="L643" i="9" s="1"/>
  <c r="I29" i="8"/>
  <c r="J29"/>
  <c r="L466" i="9"/>
  <c r="I364" i="1"/>
  <c r="I358"/>
  <c r="L458" i="9"/>
  <c r="I298" i="1"/>
  <c r="L378" i="9"/>
  <c r="I794" i="1"/>
  <c r="L1039" i="9"/>
  <c r="I791" i="1"/>
  <c r="L1035" i="9"/>
  <c r="L931"/>
  <c r="I713" i="1"/>
  <c r="I400"/>
  <c r="L514" i="9"/>
  <c r="L354"/>
  <c r="I280" i="1"/>
  <c r="L198" i="9"/>
  <c r="I163" i="1"/>
  <c r="L182" i="9"/>
  <c r="I151" i="1"/>
  <c r="I749"/>
  <c r="L979" i="9"/>
  <c r="L779" i="1"/>
  <c r="M1020" i="9" s="1"/>
  <c r="J1020"/>
  <c r="K779" i="1"/>
  <c r="L1020" i="9" s="1"/>
  <c r="J151"/>
  <c r="L124" i="1"/>
  <c r="M151" i="9" s="1"/>
  <c r="K124" i="1"/>
  <c r="L151" i="9" s="1"/>
  <c r="L230"/>
  <c r="I187" i="1"/>
  <c r="L28"/>
  <c r="M25" i="9" s="1"/>
  <c r="J25"/>
  <c r="K28" i="1"/>
  <c r="L25" i="9" s="1"/>
  <c r="I205" i="1"/>
  <c r="L254" i="9"/>
  <c r="K14" i="1"/>
  <c r="L8" i="9" s="1"/>
  <c r="J8"/>
  <c r="L14" i="1"/>
  <c r="M8" i="9" s="1"/>
  <c r="I433" i="1"/>
  <c r="L558" i="9"/>
  <c r="I83" i="1"/>
  <c r="L93" i="9"/>
  <c r="L482"/>
  <c r="I376" i="1"/>
  <c r="L294" i="9"/>
  <c r="I235" i="1"/>
  <c r="L36" i="9"/>
  <c r="I37" i="1"/>
  <c r="J86" i="9"/>
  <c r="L77" i="1"/>
  <c r="M86" i="9" s="1"/>
  <c r="K77" i="1"/>
  <c r="L86" i="9" s="1"/>
  <c r="K259" i="1"/>
  <c r="L327" i="9" s="1"/>
  <c r="L259" i="1"/>
  <c r="M327" i="9" s="1"/>
  <c r="J327"/>
  <c r="L214"/>
  <c r="I175" i="1"/>
  <c r="K25"/>
  <c r="L21" i="9" s="1"/>
  <c r="J21"/>
  <c r="L25" i="1"/>
  <c r="M21" i="9" s="1"/>
  <c r="K17" i="1"/>
  <c r="L12" i="9" s="1"/>
  <c r="J12"/>
  <c r="L17" i="1"/>
  <c r="M12" i="9" s="1"/>
  <c r="L32"/>
  <c r="I34" i="1"/>
  <c r="L222" i="9"/>
  <c r="I181" i="1"/>
  <c r="I244"/>
  <c r="L306" i="9"/>
  <c r="L622"/>
  <c r="I481" i="1"/>
  <c r="L274" i="9"/>
  <c r="I220" i="1"/>
  <c r="I668"/>
  <c r="L871" i="9"/>
  <c r="I520" i="1"/>
  <c r="L674" i="9"/>
  <c r="L494"/>
  <c r="I385" i="1"/>
  <c r="I256"/>
  <c r="L322" i="9"/>
  <c r="I21" i="7"/>
  <c r="J21"/>
  <c r="L31" i="1" l="1"/>
  <c r="M29" i="9" s="1"/>
  <c r="J29"/>
  <c r="K31" i="1"/>
  <c r="L29" i="9" s="1"/>
  <c r="J876"/>
  <c r="K671" i="1"/>
  <c r="L876" i="9" s="1"/>
  <c r="L671" i="1"/>
  <c r="M876" i="9" s="1"/>
  <c r="L42"/>
  <c r="I42" i="1"/>
  <c r="J980" i="9"/>
  <c r="L749" i="1"/>
  <c r="M980" i="9" s="1"/>
  <c r="K749" i="1"/>
  <c r="L980" i="9" s="1"/>
  <c r="K400" i="1"/>
  <c r="L515" i="9" s="1"/>
  <c r="J515"/>
  <c r="L400" i="1"/>
  <c r="M515" i="9" s="1"/>
  <c r="K791" i="1"/>
  <c r="L1036" i="9" s="1"/>
  <c r="L791" i="1"/>
  <c r="M1036" i="9" s="1"/>
  <c r="J1036"/>
  <c r="L794" i="1"/>
  <c r="M1040" i="9" s="1"/>
  <c r="K794" i="1"/>
  <c r="L1040" i="9" s="1"/>
  <c r="J1040"/>
  <c r="J379"/>
  <c r="L298" i="1"/>
  <c r="M379" i="9" s="1"/>
  <c r="K298" i="1"/>
  <c r="L379" i="9" s="1"/>
  <c r="J459"/>
  <c r="L358" i="1"/>
  <c r="M459" i="9" s="1"/>
  <c r="K358" i="1"/>
  <c r="L459" i="9" s="1"/>
  <c r="L647" i="1"/>
  <c r="M844" i="9" s="1"/>
  <c r="J844"/>
  <c r="K647" i="1"/>
  <c r="L844" i="9" s="1"/>
  <c r="J227"/>
  <c r="K184" i="1"/>
  <c r="L227" i="9" s="1"/>
  <c r="L184" i="1"/>
  <c r="M227" i="9" s="1"/>
  <c r="K514" i="1"/>
  <c r="L667" i="9" s="1"/>
  <c r="L514" i="1"/>
  <c r="M667" i="9" s="1"/>
  <c r="J667"/>
  <c r="J375"/>
  <c r="L295" i="1"/>
  <c r="M375" i="9" s="1"/>
  <c r="K295" i="1"/>
  <c r="L375" i="9" s="1"/>
  <c r="L304" i="1"/>
  <c r="M387" i="9" s="1"/>
  <c r="J387"/>
  <c r="K304" i="1"/>
  <c r="L387" i="9" s="1"/>
  <c r="K571" i="1"/>
  <c r="L743" i="9" s="1"/>
  <c r="J743"/>
  <c r="L571" i="1"/>
  <c r="M743" i="9" s="1"/>
  <c r="L403" i="1"/>
  <c r="M519" i="9" s="1"/>
  <c r="K403" i="1"/>
  <c r="L519" i="9" s="1"/>
  <c r="J519"/>
  <c r="K409" i="1"/>
  <c r="L527" i="9" s="1"/>
  <c r="L409" i="1"/>
  <c r="M527" i="9" s="1"/>
  <c r="J527"/>
  <c r="L662" i="1"/>
  <c r="M864" i="9" s="1"/>
  <c r="J864"/>
  <c r="K662" i="1"/>
  <c r="L864" i="9" s="1"/>
  <c r="K683" i="1"/>
  <c r="L892" i="9" s="1"/>
  <c r="J892"/>
  <c r="L683" i="1"/>
  <c r="M892" i="9" s="1"/>
  <c r="J976"/>
  <c r="K746" i="1"/>
  <c r="L976" i="9" s="1"/>
  <c r="L746" i="1"/>
  <c r="M976" i="9" s="1"/>
  <c r="K773" i="1"/>
  <c r="L1012" i="9" s="1"/>
  <c r="L773" i="1"/>
  <c r="M1012" i="9" s="1"/>
  <c r="J1012"/>
  <c r="K367" i="1"/>
  <c r="L471" i="9" s="1"/>
  <c r="L367" i="1"/>
  <c r="M471" i="9" s="1"/>
  <c r="J471"/>
  <c r="L145" i="1"/>
  <c r="M179" i="9" s="1"/>
  <c r="J179"/>
  <c r="K145" i="1"/>
  <c r="L179" i="9" s="1"/>
  <c r="L394" i="1"/>
  <c r="M507" i="9" s="1"/>
  <c r="J507"/>
  <c r="K394" i="1"/>
  <c r="L507" i="9" s="1"/>
  <c r="L767" i="1"/>
  <c r="M1004" i="9" s="1"/>
  <c r="J1004"/>
  <c r="K767" i="1"/>
  <c r="L1004" i="9" s="1"/>
  <c r="K95" i="1"/>
  <c r="L110" i="9" s="1"/>
  <c r="J110"/>
  <c r="L95" i="1"/>
  <c r="M110" i="9" s="1"/>
  <c r="J391"/>
  <c r="K307" i="1"/>
  <c r="L391" i="9" s="1"/>
  <c r="L307" i="1"/>
  <c r="M391" i="9" s="1"/>
  <c r="K361" i="1"/>
  <c r="L463" i="9" s="1"/>
  <c r="L361" i="1"/>
  <c r="M463" i="9" s="1"/>
  <c r="J463"/>
  <c r="J579"/>
  <c r="L448" i="1"/>
  <c r="M579" i="9" s="1"/>
  <c r="K448" i="1"/>
  <c r="L579" i="9" s="1"/>
  <c r="J651"/>
  <c r="K502" i="1"/>
  <c r="L651" i="9" s="1"/>
  <c r="L502" i="1"/>
  <c r="M651" i="9" s="1"/>
  <c r="K731" i="1"/>
  <c r="L956" i="9" s="1"/>
  <c r="J956"/>
  <c r="L731" i="1"/>
  <c r="M956" i="9" s="1"/>
  <c r="J411"/>
  <c r="L322" i="1"/>
  <c r="M411" i="9" s="1"/>
  <c r="K322" i="1"/>
  <c r="L411" i="9" s="1"/>
  <c r="K11" i="1"/>
  <c r="L4" i="9" s="1"/>
  <c r="J4"/>
  <c r="L11" i="1"/>
  <c r="M4" i="9" s="1"/>
  <c r="L788" i="1"/>
  <c r="M1032" i="9" s="1"/>
  <c r="K788" i="1"/>
  <c r="L1032" i="9" s="1"/>
  <c r="J1032"/>
  <c r="K505" i="1"/>
  <c r="L655" i="9" s="1"/>
  <c r="L505" i="1"/>
  <c r="M655" i="9" s="1"/>
  <c r="J655"/>
  <c r="K653" i="1"/>
  <c r="L852" i="9" s="1"/>
  <c r="L653" i="1"/>
  <c r="M852" i="9" s="1"/>
  <c r="J852"/>
  <c r="L340" i="1"/>
  <c r="M435" i="9" s="1"/>
  <c r="J435"/>
  <c r="K340" i="1"/>
  <c r="L435" i="9" s="1"/>
  <c r="J203"/>
  <c r="L166" i="1"/>
  <c r="M203" i="9" s="1"/>
  <c r="K166" i="1"/>
  <c r="L203" i="9" s="1"/>
  <c r="J126"/>
  <c r="K107" i="1"/>
  <c r="L126" i="9" s="1"/>
  <c r="L107" i="1"/>
  <c r="M126" i="9" s="1"/>
  <c r="J191"/>
  <c r="K157" i="1"/>
  <c r="L191" i="9" s="1"/>
  <c r="L157" i="1"/>
  <c r="M191" i="9" s="1"/>
  <c r="L172" i="1"/>
  <c r="M211" i="9" s="1"/>
  <c r="K172" i="1"/>
  <c r="L211" i="9" s="1"/>
  <c r="J211"/>
  <c r="L490" i="1"/>
  <c r="M635" i="9" s="1"/>
  <c r="K490" i="1"/>
  <c r="L635" i="9" s="1"/>
  <c r="J635"/>
  <c r="K719" i="1"/>
  <c r="L940" i="9" s="1"/>
  <c r="J940"/>
  <c r="L719" i="1"/>
  <c r="M940" i="9" s="1"/>
  <c r="J271"/>
  <c r="K217" i="1"/>
  <c r="L271" i="9" s="1"/>
  <c r="L217" i="1"/>
  <c r="M271" i="9" s="1"/>
  <c r="J583"/>
  <c r="L451" i="1"/>
  <c r="M583" i="9" s="1"/>
  <c r="K451" i="1"/>
  <c r="L583" i="9" s="1"/>
  <c r="J183"/>
  <c r="K151" i="1"/>
  <c r="L183" i="9" s="1"/>
  <c r="L151" i="1"/>
  <c r="M183" i="9" s="1"/>
  <c r="J199"/>
  <c r="L163" i="1"/>
  <c r="M199" i="9" s="1"/>
  <c r="K163" i="1"/>
  <c r="L199" i="9" s="1"/>
  <c r="K280" i="1"/>
  <c r="L355" i="9" s="1"/>
  <c r="L280" i="1"/>
  <c r="M355" i="9" s="1"/>
  <c r="J355"/>
  <c r="L713" i="1"/>
  <c r="M932" i="9" s="1"/>
  <c r="K713" i="1"/>
  <c r="L932" i="9" s="1"/>
  <c r="J932"/>
  <c r="J467"/>
  <c r="K364" i="1"/>
  <c r="L467" i="9" s="1"/>
  <c r="L364" i="1"/>
  <c r="M467" i="9" s="1"/>
  <c r="L136" i="1"/>
  <c r="M167" i="9" s="1"/>
  <c r="K136" i="1"/>
  <c r="L167" i="9" s="1"/>
  <c r="J167"/>
  <c r="K511" i="1"/>
  <c r="L663" i="9" s="1"/>
  <c r="J663"/>
  <c r="L511" i="1"/>
  <c r="M663" i="9" s="1"/>
  <c r="L656" i="1"/>
  <c r="M856" i="9" s="1"/>
  <c r="K656" i="1"/>
  <c r="L856" i="9" s="1"/>
  <c r="J856"/>
  <c r="J451"/>
  <c r="L352" i="1"/>
  <c r="M451" i="9" s="1"/>
  <c r="K352" i="1"/>
  <c r="L451" i="9" s="1"/>
  <c r="J755"/>
  <c r="L580" i="1"/>
  <c r="M755" i="9" s="1"/>
  <c r="K580" i="1"/>
  <c r="L755" i="9" s="1"/>
  <c r="L595" i="1"/>
  <c r="M775" i="9" s="1"/>
  <c r="K595" i="1"/>
  <c r="L775" i="9" s="1"/>
  <c r="J775"/>
  <c r="K277" i="1"/>
  <c r="L351" i="9" s="1"/>
  <c r="J351"/>
  <c r="L277" i="1"/>
  <c r="M351" i="9" s="1"/>
  <c r="J363"/>
  <c r="K286" i="1"/>
  <c r="L363" i="9" s="1"/>
  <c r="L286" i="1"/>
  <c r="M363" i="9" s="1"/>
  <c r="K740" i="1"/>
  <c r="L968" i="9" s="1"/>
  <c r="L740" i="1"/>
  <c r="M968" i="9" s="1"/>
  <c r="J968"/>
  <c r="K659" i="1"/>
  <c r="L860" i="9" s="1"/>
  <c r="J860"/>
  <c r="L659" i="1"/>
  <c r="M860" i="9" s="1"/>
  <c r="L499" i="1"/>
  <c r="M647" i="9" s="1"/>
  <c r="K499" i="1"/>
  <c r="L647" i="9" s="1"/>
  <c r="J647"/>
  <c r="K716" i="1"/>
  <c r="L936" i="9" s="1"/>
  <c r="L716" i="1"/>
  <c r="M936" i="9" s="1"/>
  <c r="J936"/>
  <c r="K725" i="1"/>
  <c r="L948" i="9" s="1"/>
  <c r="L725" i="1"/>
  <c r="M948" i="9" s="1"/>
  <c r="J948"/>
  <c r="L101" i="1"/>
  <c r="M118" i="9" s="1"/>
  <c r="J118"/>
  <c r="K101" i="1"/>
  <c r="L118" i="9" s="1"/>
  <c r="J419"/>
  <c r="K328" i="1"/>
  <c r="L419" i="9" s="1"/>
  <c r="L328" i="1"/>
  <c r="M419" i="9" s="1"/>
  <c r="J171"/>
  <c r="L139" i="1"/>
  <c r="M171" i="9" s="1"/>
  <c r="K139" i="1"/>
  <c r="L171" i="9" s="1"/>
  <c r="L677" i="1"/>
  <c r="M884" i="9" s="1"/>
  <c r="K677" i="1"/>
  <c r="L884" i="9" s="1"/>
  <c r="J884"/>
  <c r="K755" i="1"/>
  <c r="L988" i="9" s="1"/>
  <c r="L755" i="1"/>
  <c r="M988" i="9" s="1"/>
  <c r="J988"/>
  <c r="J1049"/>
  <c r="K803" i="1"/>
  <c r="L1049" i="9" s="1"/>
  <c r="L803" i="1"/>
  <c r="M1049" i="9" s="1"/>
  <c r="J443"/>
  <c r="K346" i="1"/>
  <c r="L443" i="9" s="1"/>
  <c r="L346" i="1"/>
  <c r="M443" i="9" s="1"/>
  <c r="L349" i="1"/>
  <c r="M447" i="9" s="1"/>
  <c r="K349" i="1"/>
  <c r="L447" i="9" s="1"/>
  <c r="J447"/>
  <c r="K142" i="1"/>
  <c r="L175" i="9" s="1"/>
  <c r="L142" i="1"/>
  <c r="M175" i="9" s="1"/>
  <c r="J175"/>
  <c r="L517" i="1"/>
  <c r="M671" i="9" s="1"/>
  <c r="K517" i="1"/>
  <c r="L671" i="9" s="1"/>
  <c r="J671"/>
  <c r="L526" i="1"/>
  <c r="M683" i="9" s="1"/>
  <c r="K526" i="1"/>
  <c r="L683" i="9" s="1"/>
  <c r="J683"/>
  <c r="K674" i="1"/>
  <c r="L880" i="9" s="1"/>
  <c r="J880"/>
  <c r="L674" i="1"/>
  <c r="M880" i="9" s="1"/>
  <c r="K728" i="1"/>
  <c r="L952" i="9" s="1"/>
  <c r="J952"/>
  <c r="L728" i="1"/>
  <c r="M952" i="9" s="1"/>
  <c r="J960"/>
  <c r="K734" i="1"/>
  <c r="L960" i="9" s="1"/>
  <c r="L734" i="1"/>
  <c r="M960" i="9" s="1"/>
  <c r="J207"/>
  <c r="L169" i="1"/>
  <c r="M207" i="9" s="1"/>
  <c r="K169" i="1"/>
  <c r="L207" i="9" s="1"/>
  <c r="K665" i="1"/>
  <c r="L868" i="9" s="1"/>
  <c r="L665" i="1"/>
  <c r="M868" i="9" s="1"/>
  <c r="J868"/>
  <c r="K737" i="1"/>
  <c r="L964" i="9" s="1"/>
  <c r="J964"/>
  <c r="L737" i="1"/>
  <c r="M964" i="9" s="1"/>
  <c r="K373" i="1"/>
  <c r="L479" i="9" s="1"/>
  <c r="J479"/>
  <c r="L373" i="1"/>
  <c r="M479" i="9" s="1"/>
  <c r="K379" i="1"/>
  <c r="L487" i="9" s="1"/>
  <c r="J487"/>
  <c r="L379" i="1"/>
  <c r="M487" i="9" s="1"/>
  <c r="K83" i="1"/>
  <c r="L94" i="9" s="1"/>
  <c r="L83" i="1"/>
  <c r="M94" i="9" s="1"/>
  <c r="J94"/>
  <c r="L433" i="1"/>
  <c r="M559" i="9" s="1"/>
  <c r="K433" i="1"/>
  <c r="L559" i="9" s="1"/>
  <c r="J559"/>
  <c r="L181" i="1"/>
  <c r="M223" i="9" s="1"/>
  <c r="J223"/>
  <c r="K181" i="1"/>
  <c r="L223" i="9" s="1"/>
  <c r="K34" i="1"/>
  <c r="L33" i="9" s="1"/>
  <c r="J33"/>
  <c r="L34" i="1"/>
  <c r="M33" i="9" s="1"/>
  <c r="L175" i="1"/>
  <c r="M215" i="9" s="1"/>
  <c r="J215"/>
  <c r="K175" i="1"/>
  <c r="L215" i="9" s="1"/>
  <c r="L37" i="1"/>
  <c r="M37" i="9" s="1"/>
  <c r="J37"/>
  <c r="K37" i="1"/>
  <c r="L37" i="9" s="1"/>
  <c r="J295"/>
  <c r="K235" i="1"/>
  <c r="L295" i="9" s="1"/>
  <c r="L235" i="1"/>
  <c r="M295" i="9" s="1"/>
  <c r="K376" i="1"/>
  <c r="L483" i="9" s="1"/>
  <c r="J483"/>
  <c r="L376" i="1"/>
  <c r="M483" i="9" s="1"/>
  <c r="L205" i="1"/>
  <c r="M255" i="9" s="1"/>
  <c r="K205" i="1"/>
  <c r="L255" i="9" s="1"/>
  <c r="J255"/>
  <c r="L187" i="1"/>
  <c r="M231" i="9" s="1"/>
  <c r="J231"/>
  <c r="K187" i="1"/>
  <c r="L231" i="9" s="1"/>
  <c r="L256" i="1"/>
  <c r="M323" i="9" s="1"/>
  <c r="J323"/>
  <c r="K256" i="1"/>
  <c r="L323" i="9" s="1"/>
  <c r="L520" i="1"/>
  <c r="M675" i="9" s="1"/>
  <c r="J675"/>
  <c r="K520" i="1"/>
  <c r="L675" i="9" s="1"/>
  <c r="J872"/>
  <c r="L668" i="1"/>
  <c r="M872" i="9" s="1"/>
  <c r="K668" i="1"/>
  <c r="L872" i="9" s="1"/>
  <c r="L244" i="1"/>
  <c r="M307" i="9" s="1"/>
  <c r="K244" i="1"/>
  <c r="L307" i="9" s="1"/>
  <c r="J307"/>
  <c r="K385" i="1"/>
  <c r="L495" i="9" s="1"/>
  <c r="J495"/>
  <c r="L385" i="1"/>
  <c r="M495" i="9" s="1"/>
  <c r="J275"/>
  <c r="K220" i="1"/>
  <c r="L275" i="9" s="1"/>
  <c r="L220" i="1"/>
  <c r="M275" i="9" s="1"/>
  <c r="K481" i="1"/>
  <c r="L623" i="9" s="1"/>
  <c r="L481" i="1"/>
  <c r="M623" i="9" s="1"/>
  <c r="J623"/>
  <c r="K42" i="1" l="1"/>
  <c r="J43" i="9"/>
  <c r="L42" i="1"/>
  <c r="M43" i="9" s="1"/>
  <c r="L43" l="1"/>
  <c r="I43" i="1"/>
  <c r="L43" l="1"/>
  <c r="M44" i="9" s="1"/>
  <c r="J44"/>
  <c r="K43" i="1"/>
  <c r="L44" i="9" l="1"/>
  <c r="I44" i="1"/>
  <c r="J45" i="9" l="1"/>
  <c r="L44" i="1"/>
  <c r="M45" i="9" s="1"/>
  <c r="K44" i="1"/>
  <c r="I45" l="1"/>
  <c r="L45" i="9"/>
  <c r="K45" i="1" l="1"/>
  <c r="J46" i="9"/>
  <c r="L45" i="1"/>
  <c r="M46" i="9" s="1"/>
  <c r="L46" l="1"/>
  <c r="I46" i="1"/>
  <c r="L46" l="1"/>
  <c r="M47" i="9" s="1"/>
  <c r="J47"/>
  <c r="K46" i="1"/>
  <c r="I47" l="1"/>
  <c r="L47" i="9"/>
  <c r="K47" i="1" l="1"/>
  <c r="J48" i="9"/>
  <c r="L47" i="1"/>
  <c r="M48" i="9" s="1"/>
  <c r="L48" l="1"/>
  <c r="I48" i="1"/>
  <c r="K48" l="1"/>
  <c r="L49" i="9" s="1"/>
  <c r="J49"/>
  <c r="L48" i="1"/>
  <c r="M49" i="9" s="1"/>
</calcChain>
</file>

<file path=xl/comments1.xml><?xml version="1.0" encoding="utf-8"?>
<comments xmlns="http://schemas.openxmlformats.org/spreadsheetml/2006/main">
  <authors>
    <author>rgarcia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EX. 4506/29-12-18: Establece la distribucion Artesanal IV-X total 9810 ton
</t>
        </r>
      </text>
    </comment>
  </commentList>
</comments>
</file>

<file path=xl/comments2.xml><?xml version="1.0" encoding="utf-8"?>
<comments xmlns="http://schemas.openxmlformats.org/spreadsheetml/2006/main">
  <authors>
    <author>Kamila Molina</author>
  </authors>
  <commentList>
    <comment ref="D3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Descuento 0,034 ton sanción Res N° 1248-18
Descuento 0,148 ton sanción Res N° 1246-18
Descuento 0,850 ton sanción Res N° 1198-18</t>
        </r>
      </text>
    </comment>
  </commentList>
</comments>
</file>

<file path=xl/comments3.xml><?xml version="1.0" encoding="utf-8"?>
<comments xmlns="http://schemas.openxmlformats.org/spreadsheetml/2006/main">
  <authors>
    <author>rgarcia</author>
    <author>Kamila Molina</author>
    <author>mmendoza</author>
    <author>dcatalan</author>
  </authors>
  <commentList>
    <comment ref="M2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22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3968 cesión 100 ton Área Norte V Región desde STI Caleta Portales</t>
        </r>
      </text>
    </comment>
    <comment ref="M22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Oficio N° 20233-18
Apertura Oficio N° 20406 14 nov. 2018</t>
        </r>
      </text>
    </comment>
    <comment ref="H25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3968 cesión 100 ton Área Norte y 100 ton Área Sur, V Región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38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17791 23/01/2018</t>
        </r>
      </text>
    </comment>
    <comment ref="M39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7898 10/02/2018; Apertura 17992 26/02/2018</t>
        </r>
      </text>
    </comment>
    <comment ref="G46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N° 3710-18 Adelantamiento de cuota</t>
        </r>
      </text>
    </comment>
    <comment ref="M46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Oficio N° 20098
Apertura N° 20251 24 oct. 2018</t>
        </r>
      </text>
    </comment>
    <comment ref="H47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3968-18 cesión 100 ton Área Sur, V Región desde STI Caleta Portales</t>
        </r>
      </text>
    </comment>
    <comment ref="M47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Oficio N° 20362
Apertura Oficio N° 20407 14 nov. 2018
Cierre Oficio N° 20480 27 nov.2018</t>
        </r>
      </text>
    </comment>
    <comment ref="E54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55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 5379 16/04/2018</t>
        </r>
      </text>
    </comment>
    <comment ref="E60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1841-18</t>
        </r>
      </text>
    </comment>
    <comment ref="M6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61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Cierre 5394 24/04/2018 </t>
        </r>
      </text>
    </comment>
    <comment ref="E66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67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5352 02/04/2018 </t>
        </r>
      </text>
    </comment>
    <comment ref="M7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7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D84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Org incorporada mediante Dec Ex N°51-18 que mod Dec RAE</t>
        </r>
      </text>
    </comment>
    <comment ref="E84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1833-18</t>
        </r>
      </text>
    </comment>
    <comment ref="M85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5378 16/04/20148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88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Cierre 5446 11/05/2018 Ene-Jun. </t>
        </r>
      </text>
    </comment>
    <comment ref="M9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5395-18 24/04/2018</t>
        </r>
      </text>
    </comment>
    <comment ref="E102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M10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03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5325 08/03/2018</t>
        </r>
      </text>
    </comment>
    <comment ref="M112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5472 del 29/05/2018 Ene-Jun</t>
        </r>
      </text>
    </comment>
    <comment ref="H113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3557-18 Modifica Res 440-2018, incrementa 13,918 ton</t>
        </r>
      </text>
    </comment>
    <comment ref="M1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1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2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E128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M12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29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9172 29/03/2018 </t>
        </r>
      </text>
    </comment>
    <comment ref="M13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4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E146" authorId="2">
      <text>
        <r>
          <rPr>
            <sz val="12"/>
            <color indexed="81"/>
            <rFont val="Tahoma"/>
            <family val="2"/>
          </rPr>
          <t xml:space="preserve">VICENTE ALONSO ACTIVA DESDE 19,03,2018
</t>
        </r>
      </text>
    </comment>
    <comment ref="M14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50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9327-18 Feb-Jun</t>
        </r>
      </text>
    </comment>
    <comment ref="H151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Ex. N° 4136 Cesión 3,334 ton desde Sindicato Pescadores Artesanales Quidico VIII Región</t>
        </r>
      </text>
    </comment>
    <comment ref="M15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154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Ex. N° 4136 Cesión 3,33 ton desde Sindicato Pescadores Artesanales Quidico VIII Región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159" authorId="2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9420-18 Feb-Jun</t>
        </r>
      </text>
    </comment>
    <comment ref="M165" authorId="2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9421-18 Feb-Jun</t>
        </r>
      </text>
    </comment>
    <comment ref="H166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Ex. N° 4136 Cesión 3,334 ton desde Sindicato Pescadores Artesanales Quidico VIII Región</t>
        </r>
      </text>
    </comment>
    <comment ref="M17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189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Descuento de 0,850 ton por Sanción Según Res N°1198-18</t>
        </r>
      </text>
    </comment>
    <comment ref="H194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Descuento de 0,148 ton por Sancion según Res N°1246-18</t>
        </r>
      </text>
    </comment>
    <comment ref="H199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Incremento de 1,131 ton cuota de improviso Res. Ex 4559-18</t>
        </r>
      </text>
    </comment>
    <comment ref="H208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Incremento de 8,119 ton cuota de improviso Res. Ex 4559-18</t>
        </r>
      </text>
    </comment>
    <comment ref="M234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9168 29/03/2018</t>
        </r>
      </text>
    </comment>
    <comment ref="E251" authorId="3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Resolución dice Cony I (954757) sustituida. </t>
        </r>
      </text>
    </comment>
    <comment ref="M26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28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D287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Org incorporada mediante Dec Ex N°51-18 que mod Dec RAE</t>
        </r>
      </text>
    </comment>
    <comment ref="M306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9171 29/03/2018 </t>
        </r>
      </text>
    </comment>
    <comment ref="H307" authorId="0">
      <text>
        <r>
          <rPr>
            <b/>
            <sz val="11"/>
            <color theme="1"/>
            <rFont val="Calibri"/>
            <family val="2"/>
            <scheme val="minor"/>
          </rPr>
          <t>rgarcia:</t>
        </r>
        <r>
          <rPr>
            <sz val="11"/>
            <color theme="1"/>
            <rFont val="Calibri"/>
            <family val="2"/>
            <scheme val="minor"/>
          </rPr>
          <t xml:space="preserve">
R.Ex N°2737 Cesion 30 t de STI CALETA QUIDICO-VIII a  Emb CRISTOBAL II RPA 960553- VII Reg Area Sur </t>
        </r>
      </text>
    </comment>
    <comment ref="M31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31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33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3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E401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M402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9173 29/03/2018 </t>
        </r>
      </text>
    </comment>
    <comment ref="M424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Res. N° 1421</t>
        </r>
      </text>
    </comment>
    <comment ref="M436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Res. N°1418</t>
        </r>
      </text>
    </comment>
    <comment ref="M445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Res. N°1419</t>
        </r>
      </text>
    </comment>
    <comment ref="M448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Res. N° 1420</t>
        </r>
      </text>
    </comment>
    <comment ref="H49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N°2175 Cesion de 0,7 t desde JOSE FROILAN RECABAL PAVEZ Emb GALILEA a CRISTIAN SEBASTIAN ORELLANA RIVAS Emb CORSARIO V Rpa 960817-VII Region</t>
        </r>
      </text>
    </comment>
    <comment ref="Z49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N°2175 Cesion de 0,7 t desde JOSE FROILAN RECABAL PAVEZ Emb GALILEA a CRISTIAN SEBASTIAN ORELLANA RIVAS Emb CORSARIO V Rpa 960817</t>
        </r>
      </text>
    </comment>
    <comment ref="E506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1821-18</t>
        </r>
      </text>
    </comment>
    <comment ref="H50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N°2175 Cesion de 0,7 t desde JOSE FROILAN RECABAL PAVEZ Emb GALILEA a CRISTIAN SEBASTIAN ORELLANA RIVAS Emb CORSARIO V Rpa 960817-VII Region </t>
        </r>
      </text>
    </comment>
    <comment ref="M507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Cierre 9169 29/03/2018 </t>
        </r>
      </text>
    </comment>
    <comment ref="M53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E554" authorId="3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Sustituida el 31 de diciembre de 2014</t>
        </r>
      </text>
    </comment>
    <comment ref="M59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E626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1833-18</t>
        </r>
      </text>
    </comment>
    <comment ref="M627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9252 25/04/2018 Feb-Jun. Termino desemb 26/04/2018</t>
        </r>
      </text>
    </comment>
    <comment ref="E629" authorId="3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>SAN NICOLAS, reemplazo por SAN NICOLAS I el 11 de noviembre de 2015 y luego por SAN NICOLAS II</t>
        </r>
      </text>
    </comment>
    <comment ref="E632" authorId="3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Sistituida el 17 de julio de 2015</t>
        </r>
      </text>
    </comment>
    <comment ref="E635" authorId="3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>Sustituida el 17 de enero de 2016</t>
        </r>
      </text>
    </comment>
    <comment ref="H639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Descuento de 0,034 ton por Sanción según Res N°1248-18</t>
        </r>
      </text>
    </comment>
    <comment ref="M643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Res. N° 1417-18
</t>
        </r>
      </text>
    </comment>
    <comment ref="E64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2373 mod 201
2405 mod 205</t>
        </r>
      </text>
    </comment>
    <comment ref="M646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46183 de 04-06-2018 Feb-Jun</t>
        </r>
      </text>
    </comment>
    <comment ref="E648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Adelantamiento según Res 1840-18</t>
        </r>
      </text>
    </comment>
    <comment ref="M64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649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45032 24/04/2018 Feb-Jun
APERTURA ORD 45511. 24/5/2018 Feb-Jun</t>
        </r>
      </text>
    </comment>
    <comment ref="M658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45783 de 04-06-2018 Feb-Jun</t>
        </r>
      </text>
    </comment>
    <comment ref="H66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N°58 Cesion 2 t de STI APAT Caleta Tumbes a DEIVIS JAVIER Rpa 963755 VIII Reg
</t>
        </r>
      </text>
    </comment>
    <comment ref="J662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+0,03 ton exceso de captura de embarcación MATIAS BERNARDO/LORENZO. Res. 37-18. Cesionario individual</t>
        </r>
      </text>
    </comment>
    <comment ref="M662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Oficio N° 50285</t>
        </r>
      </text>
    </comment>
    <comment ref="H664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Incremento de 8 t desde Org 08.05.0183 VIII Reg. Res N°35-18
R.Ex N°53 Cesion 12,5 t de STI CALETA QUIDICO a  STI CALETA TUMBES RSU 08050495- VIII Reg</t>
        </r>
      </text>
    </comment>
    <comment ref="H669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33,400 t a Enfemar (Res N°1061-18)</t>
        </r>
      </text>
    </comment>
    <comment ref="H672" authorId="2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Cede 32 ton a Enfemar. Res N°1965-18 repartidas por periodo: (1°p 2,816; 2°p  13,184 y 3p 16)</t>
        </r>
      </text>
    </comment>
    <comment ref="H67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N°1965-18 Cede 32 ton a Enfemar. repartidas por periodo: (1°p 2,816; 2°p  13,184 y 3p 16)
R.Ex N°32 Cesion 5,4 t de AG SAN VICENTE TALCAHUANO a DOJ JOSE L Rpa 963982VIII Reg
R.Ex N°36 Cesion 5 t de AG SAN VICENTE TALCAHUANO a UZIEL IV Rpa 966009 VIII Reg</t>
        </r>
      </text>
    </comment>
    <comment ref="M67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Cierre 45863 / 07-06-18</t>
        </r>
      </text>
    </comment>
    <comment ref="H674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63-2018: Cesión de 2 ton a UZIEL IV (RPA 966009)</t>
        </r>
      </text>
    </comment>
    <comment ref="H680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Cesión de 22,9 ton a Soc. Pesquera ENFEMAR Ltda IV-41°28,6 LS (Res 3222-18)</t>
        </r>
      </text>
    </comment>
    <comment ref="M68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685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Cierre 43998 02/03/2018 </t>
        </r>
      </text>
    </comment>
    <comment ref="H69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N°52 Cesion 4 t de STI CALETA TUMBES-TALCAHUANO a GUACACHE I Rpa 926568 VIII Reg
R.Ex N°52 Cesion 1 t de STI CALETA TUMBES-TALCAHUANO a TITAN DEL MAR Rpa 962103 VIII Reg</t>
        </r>
      </text>
    </comment>
    <comment ref="M706" authorId="2">
      <text>
        <r>
          <rPr>
            <b/>
            <sz val="12"/>
            <color indexed="81"/>
            <rFont val="Tahoma"/>
            <family val="2"/>
          </rPr>
          <t>mmendoza:</t>
        </r>
        <r>
          <rPr>
            <sz val="12"/>
            <color indexed="81"/>
            <rFont val="Tahoma"/>
            <family val="2"/>
          </rPr>
          <t xml:space="preserve">
Cierre 44774 06/04/2018 </t>
        </r>
      </text>
    </comment>
    <comment ref="M707" authorId="2">
      <text>
        <r>
          <rPr>
            <b/>
            <sz val="12"/>
            <color indexed="81"/>
            <rFont val="Tahoma"/>
            <family val="2"/>
          </rPr>
          <t>rgarcia:</t>
        </r>
        <r>
          <rPr>
            <sz val="12"/>
            <color indexed="81"/>
            <rFont val="Tahoma"/>
            <family val="2"/>
          </rPr>
          <t xml:space="preserve">
Cierre 47888 10-08-2018 </t>
        </r>
      </text>
    </comment>
    <comment ref="H710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3720-18 Cesión 31 ton a ENFEMAR Ltda.</t>
        </r>
      </text>
    </comment>
    <comment ref="E717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E720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E723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M72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730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Cede 20 ton a embarcacion DON PEDRO 963549. Res N°25-18</t>
        </r>
      </text>
    </comment>
    <comment ref="H733" authorId="2">
      <text>
        <r>
          <rPr>
            <b/>
            <sz val="8"/>
            <color indexed="81"/>
            <rFont val="Tahoma"/>
            <family val="2"/>
          </rPr>
          <t>rgarcia: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R.Ex N°17 Cesion 10 t de SIPARBUMAR CORONEL a DON VICTORIANO I Rpa 963986 VIII Reg. 
R.Ex N°31 Cesion 21 t de SIPARBUMAR CORONEL a JONNATHAN Rpa 964694 VIII Reg
R.Ex N°35 Cesion  8 t SIPARBUMAR CORONEL a RAE Org RSU 08.05.0495 VIII Reg. 
R.Ex N°37 Cesion 18 t desde STI SIPARBUMAR-CORONEL a Emb ALONSO y  MATIAS BERNARDO Rpa 965537</t>
        </r>
      </text>
    </comment>
    <comment ref="H73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 Ex 51-2018 (DZP VIII) Autoriza Cesión Merluza común, -10 t a Emb DON VICTORIANO I RPA 963986 VIII Regiones de Ñuble y del Biobío.</t>
        </r>
      </text>
    </comment>
    <comment ref="H74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N°47/03-07-2018: Cede 15 t  de ARPESCA AG a  Emb;  DON JAIRO-RPA 902384, DON JOSE L I RPA 963982, JPNAS I-RPA 959487-VIII</t>
        </r>
      </text>
    </comment>
    <comment ref="M75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75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N°38 Cesion de12,2 t desde STI DE CALETA LO ROJAS a  Emb LADY ALASKA, MAYKOL ANDRES Y VERONICA ISABEL</t>
        </r>
      </text>
    </comment>
    <comment ref="M751" authorId="2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46182-18 Feb-Jun</t>
        </r>
      </text>
    </comment>
    <comment ref="M752" authorId="2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46896 Julio-Dic</t>
        </r>
      </text>
    </comment>
    <comment ref="H754" authorId="2">
      <text>
        <r>
          <rPr>
            <b/>
            <sz val="8"/>
            <color indexed="81"/>
            <rFont val="Tahoma"/>
            <family val="2"/>
          </rPr>
          <t xml:space="preserve">rgarcia:
</t>
        </r>
        <r>
          <rPr>
            <sz val="12"/>
            <color indexed="81"/>
            <rFont val="Tahoma"/>
            <family val="2"/>
          </rPr>
          <t>R.Ex N°07 Cesion 13 t a embarcacion DOÑA ISABEL Rpa 966025 VIII Reg
R.Ex N°26 Cesion 9,5 t de SIPESCA a DOÑA ISABEL Rpa 966025 VIII Reg
R.Ex N°39 Cesion 5 t de SIPESCA a AMPARITO I Rpa 963607 VIII Reg</t>
        </r>
      </text>
    </comment>
    <comment ref="M754" authorId="2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46181-18 Feb-Jun</t>
        </r>
      </text>
    </comment>
    <comment ref="H75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N°47/03-07-2018: Cede 5 t de SIPEAYRAS a  Emb ESTRELLA II, Rpa 958709-VIII</t>
        </r>
      </text>
    </comment>
    <comment ref="E765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H76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 Ex 55 / 19-06-018 (DZP VIII) Autoriza Cesión Merluza común a Emb PEQUEÑA, Rpa 963730 </t>
        </r>
      </text>
    </comment>
    <comment ref="E768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E771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H773" authorId="1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3721-18 Cesión 9,968 ton a ENFEMAR LTDA.</t>
        </r>
      </text>
    </comment>
    <comment ref="E774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E777" authorId="2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Org incorporada mediante Dec Ex N°51-18 que mod Dec RAE</t>
        </r>
      </text>
    </comment>
    <comment ref="M78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M78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existe cierre ya que la distribucion de cuota sale en febrero</t>
        </r>
      </text>
    </comment>
    <comment ref="H79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 N°53 Cesion 12,5 t de STI CALETA QUIDICO a  STI CALETA TUMBES RSU 08050495- VIII Reg.
R.Ex N°2737 Cesion 30 t de STI CALETA QUIDICO a  Emb CRISTOBAL II RPA 960553- Area Sur VII Reg
R.Ex N° 4136 Cesión de 10 ton a Embarcaciones Karina Andrea II 3,333 - El Pelicano III 3,333 - El Viejo Rola 3,334</t>
        </r>
      </text>
    </comment>
  </commentList>
</comments>
</file>

<file path=xl/comments4.xml><?xml version="1.0" encoding="utf-8"?>
<comments xmlns="http://schemas.openxmlformats.org/spreadsheetml/2006/main">
  <authors>
    <author>Kamila Molina</author>
    <author>mmendoza</author>
    <author>rgarcia</author>
  </authors>
  <commentList>
    <comment ref="F8" authorId="0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Res. N° 3777-18 compra venta de 125,183 ton a Isla Quihua S.A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CV_Incremento de 33,948 ton por venta LTP desde PacificBlue SpA. Res N°605-18</t>
        </r>
      </text>
    </comment>
    <comment ref="F11" authorId="1">
      <text>
        <r>
          <rPr>
            <b/>
            <sz val="11"/>
            <color indexed="81"/>
            <rFont val="Tahoma"/>
            <family val="2"/>
          </rPr>
          <t xml:space="preserve">rgarcia.
</t>
        </r>
        <r>
          <rPr>
            <sz val="11"/>
            <color indexed="81"/>
            <rFont val="Tahoma"/>
            <family val="2"/>
          </rPr>
          <t>Cert N° 33 del 19-02-2016 Arrienda 0,0053163 desde NORDIO LTDA a ANTONIO CRUZ CORDOVA EIRL
Cert N° 34 Se rectifica el certificado N° 33 con el N° 34, en el sentido de señalar que la vigencia del arrendamiento se extiende hasta el 31 de diciembre de 20</t>
        </r>
        <r>
          <rPr>
            <b/>
            <sz val="11"/>
            <color indexed="81"/>
            <rFont val="Tahoma"/>
            <family val="2"/>
          </rPr>
          <t>21. (78,468588 ton)
mmendoza:</t>
        </r>
        <r>
          <rPr>
            <sz val="11"/>
            <color indexed="81"/>
            <rFont val="Tahoma"/>
            <family val="2"/>
          </rPr>
          <t xml:space="preserve">
Incremento de 231,88 t desde Marcelino Gonzales Silva. Cert N°1-18
Incremento de 254,940624 ton desde Enfemar. Cert N°12-18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3078-18: Compra 200,147 ton a Pacific Blu SpA.
Cert. N° 61 Arriendo de 100 ton desde Orizon S.A</t>
        </r>
      </text>
    </comment>
    <comment ref="F15" authorId="1">
      <text>
        <r>
          <rPr>
            <b/>
            <sz val="10"/>
            <color indexed="81"/>
            <rFont val="Tahoma"/>
            <family val="2"/>
          </rPr>
          <t>mmendoza:</t>
        </r>
        <r>
          <rPr>
            <sz val="10"/>
            <color indexed="81"/>
            <rFont val="Tahoma"/>
            <family val="2"/>
          </rPr>
          <t xml:space="preserve">
Incremento de 33,400 t desde Org VIII Reg. (Res N°1061-18)
</t>
        </r>
        <r>
          <rPr>
            <b/>
            <sz val="10"/>
            <color indexed="81"/>
            <rFont val="Tahoma"/>
            <family val="2"/>
          </rPr>
          <t>Res. 1306/12-04-2018:  Deja S/E Res N°3859-17 compra venta con Fideicomiso de 200,0024 ton entre LANDES SA con ENFERMAR SA</t>
        </r>
        <r>
          <rPr>
            <sz val="10"/>
            <color indexed="81"/>
            <rFont val="Tahoma"/>
            <family val="2"/>
          </rPr>
          <t xml:space="preserve">
Incremento de 250,437 ton desde Leucoton. Cert N° 2-18
Incremento de 25,834428 ton desde Inostorza Concha Pelantaro. Cert N°3-18
Incremento de 102,890484 ton desde Asec. Fin y comunic. Cert N°4-18 
Incremento de 199,998 ton desde Marcelino Gonzalez Silva. Cert N°5-18
Incremento de 32 ton desde Org VIII Reg. Res N°1965-18
Res. 2623/18-07-2018:  Compra venta 500,064372 ton desde LANDES SA a ENFERMAR SA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Cesión de 22,9 ton desde STI SIPEARTAL VIII Región área Norte (Res. 3222-18)
Res. N° 3052-18 deja sin efecto Res. N° 2535-17
Res. 3306-18 Compra venta de 102,890 ton a Pilar del Rosario Plaza Alfaro 
Res. 3720-18 Cesión 31 ton desde Sindicato artesanal SIPARBUM VIII Región
Res. 3721-18 Cesión 9,968 ton desde Organización COOPES LTDA. VIII Región
Res. 4293-18 Compra de 199,997 ton a Landes SA.</t>
        </r>
      </text>
    </comment>
    <comment ref="F17" authorId="1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Arriendo de  254,940624 ton de GENMAR a Antonio Cruz Cordova. Cert N°12-18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F1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Arriendo de 231,88 t a Antonio Cruz Cordova. Cert N°1-18
Arrienda 199,998 ton a Enfemar. Cert N°5-18</t>
        </r>
      </text>
    </comment>
    <comment ref="F2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Arrienda 25,834 ton a Enfemar. Cert N°3-18</t>
        </r>
      </text>
    </comment>
    <comment ref="F25" authorId="2">
      <text>
        <r>
          <rPr>
            <b/>
            <sz val="16"/>
            <color indexed="81"/>
            <rFont val="Tahoma"/>
            <family val="2"/>
          </rPr>
          <t>rgarcia:</t>
        </r>
        <r>
          <rPr>
            <sz val="16"/>
            <color indexed="81"/>
            <rFont val="Tahoma"/>
            <family val="2"/>
          </rPr>
          <t xml:space="preserve">
Res. 518/08-02-2018:  Compra venta 34,9812  ton desde PACIFICBLUE SPA a PESQ ISLA DAMAS SA
</t>
        </r>
      </text>
    </comment>
    <comment ref="F27" authorId="1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Res. 1306/12-04-2018:  Deja S/E Res N°3859-17 compra venta con Fideicomiso de 200,0024 ton entre LANDES SA con ENFERMAR SA
Res. 2623/18-07-2018:  Compra venta 500,064372 ton desde LANDES SA a ENFERMAR SA
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3315-18: Compra de 900,071 ton a PacificBlu SpA.
Res. 4293-18 Venta de 199,997 ton a Enfemar LTDA.</t>
        </r>
      </text>
    </comment>
    <comment ref="F2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Arrienda 250,437 ton a Enfemar. Cert N°2-18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Arrienda 78,468588 ton a Antonio Cruz Cordova. Cert N° 33-18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Cert. N° 61 Arriendo 100 ton a Pesq. Antonio Cruz Córdova Nakouzi</t>
        </r>
      </text>
    </comment>
    <comment ref="F39" authorId="2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Res. 161/18-01-2018:  Compra venta 0,00271 </t>
        </r>
        <r>
          <rPr>
            <b/>
            <sz val="14"/>
            <color indexed="81"/>
            <rFont val="Tahoma"/>
            <family val="2"/>
          </rPr>
          <t xml:space="preserve">(40 TON) </t>
        </r>
        <r>
          <rPr>
            <sz val="14"/>
            <color indexed="81"/>
            <rFont val="Tahoma"/>
            <family val="2"/>
          </rPr>
          <t xml:space="preserve"> DE PACIFICBLUE Y PESQ . QUINTERO S.A. </t>
        </r>
      </text>
    </comment>
    <comment ref="F41" authorId="2">
      <text>
        <r>
          <rPr>
            <b/>
            <sz val="14"/>
            <color indexed="81"/>
            <rFont val="Tahoma"/>
            <family val="2"/>
          </rPr>
          <t>rgarcia:</t>
        </r>
        <r>
          <rPr>
            <sz val="14"/>
            <color indexed="81"/>
            <rFont val="Tahoma"/>
            <family val="2"/>
          </rPr>
          <t xml:space="preserve">
Res. 502/08-02-2018:  Compra venta 0,00312 (46,0512  ton) desde PACIFICBLUE SPA A BRACPESCA SA</t>
        </r>
      </text>
    </comment>
    <comment ref="F45" authorId="1">
      <text>
        <r>
          <rPr>
            <b/>
            <sz val="10"/>
            <color indexed="81"/>
            <rFont val="Tahoma"/>
            <family val="2"/>
          </rPr>
          <t>mmendoza:</t>
        </r>
        <r>
          <rPr>
            <sz val="10"/>
            <color indexed="81"/>
            <rFont val="Tahoma"/>
            <family val="2"/>
          </rPr>
          <t xml:space="preserve">
Res. 161/18-01-2018:  Compra venta 0,00271 (</t>
        </r>
        <r>
          <rPr>
            <b/>
            <sz val="10"/>
            <color indexed="81"/>
            <rFont val="Tahoma"/>
            <family val="2"/>
          </rPr>
          <t>40 TON</t>
        </r>
        <r>
          <rPr>
            <sz val="10"/>
            <color indexed="81"/>
            <rFont val="Tahoma"/>
            <family val="2"/>
          </rPr>
          <t>)  DESDE PACIFICBLUE A PESQ . QUINTERO S.A. 
Res. 520/08-02-2018:  Compra venta 0,00312 (</t>
        </r>
        <r>
          <rPr>
            <b/>
            <sz val="10"/>
            <color indexed="81"/>
            <rFont val="Tahoma"/>
            <family val="2"/>
          </rPr>
          <t xml:space="preserve">46,0512 </t>
        </r>
        <r>
          <rPr>
            <sz val="10"/>
            <color indexed="81"/>
            <rFont val="Tahoma"/>
            <family val="2"/>
          </rPr>
          <t xml:space="preserve"> ton) desde PACIFICBLUE SPA A BRACPESCA SA
Res. 518/08-02-2018:  Compra venta 0,00237 (</t>
        </r>
        <r>
          <rPr>
            <b/>
            <sz val="10"/>
            <color indexed="81"/>
            <rFont val="Tahoma"/>
            <family val="2"/>
          </rPr>
          <t>34,9812</t>
        </r>
        <r>
          <rPr>
            <sz val="10"/>
            <color indexed="81"/>
            <rFont val="Tahoma"/>
            <family val="2"/>
          </rPr>
          <t xml:space="preserve">  </t>
        </r>
        <r>
          <rPr>
            <b/>
            <sz val="10"/>
            <color indexed="81"/>
            <rFont val="Tahoma"/>
            <family val="2"/>
          </rPr>
          <t>ton)</t>
        </r>
        <r>
          <rPr>
            <sz val="10"/>
            <color indexed="81"/>
            <rFont val="Tahoma"/>
            <family val="2"/>
          </rPr>
          <t xml:space="preserve"> desde PACIFICBLUE SPA A PESQ ISLA DAMAS SA
Res. 605/16-02-2018:  Compra venta 0,0023 </t>
        </r>
        <r>
          <rPr>
            <b/>
            <sz val="10"/>
            <color indexed="81"/>
            <rFont val="Tahoma"/>
            <family val="2"/>
          </rPr>
          <t>(33,948 ton)</t>
        </r>
        <r>
          <rPr>
            <sz val="10"/>
            <color indexed="81"/>
            <rFont val="Tahoma"/>
            <family val="2"/>
          </rPr>
          <t xml:space="preserve"> desde PACIFICBLUE SPA A a Antartic Seafood SA. 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3078-18:  Venta de 200,147 ton a Pesquera Antonio Cruz Cordova Nakousi
Res. 3315-18: Venta de 900,071 ton a Sociedad Pesquera Landes S.A</t>
        </r>
      </text>
    </comment>
    <comment ref="F49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Arrienda 102,890484 ton a Enfemar. Cert N°4-18</t>
        </r>
      </text>
    </comment>
    <comment ref="F51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Arrienda 0,5904 ton a Cristian Mardones P. Cert N°6-18.
Arrienda 1,033 ton a Pesquera CKM. Cert N°8-18.
Arrienda 1,033 ton a Jorge Cofre R. Cert N°14-18
</t>
        </r>
      </text>
    </comment>
    <comment ref="F53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0,5904 ton desde Camanchaca PS. Cert N°6-18.</t>
        </r>
      </text>
    </comment>
    <comment ref="F55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Incrementa en 1,033 ton desde Camanchaca PS. Cert N°8-18.</t>
        </r>
      </text>
    </comment>
    <comment ref="F57" authorId="1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Incrementa en 1,033 ton desde Camanchaca PS. Cert N°14-18.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3052-18 deja sin efecto Res. N° 2535-17 
Res. 3306-18 Compra venta de 102,890 ton a Enfemar Ltda 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3777-18 compra venta de 125,183 ton desde Alimentos Marinos ALIMAR S.A</t>
        </r>
      </text>
    </comment>
  </commentList>
</comments>
</file>

<file path=xl/comments5.xml><?xml version="1.0" encoding="utf-8"?>
<comments xmlns="http://schemas.openxmlformats.org/spreadsheetml/2006/main">
  <authors>
    <author>Kamila Molina</author>
  </authors>
  <commentList>
    <comment ref="L16" authorId="0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-0,03 ton imputadas a STI APAT Caleta TUMBES
</t>
        </r>
      </text>
    </comment>
  </commentList>
</comments>
</file>

<file path=xl/sharedStrings.xml><?xml version="1.0" encoding="utf-8"?>
<sst xmlns="http://schemas.openxmlformats.org/spreadsheetml/2006/main" count="11073" uniqueCount="861">
  <si>
    <t xml:space="preserve">CONTROL DE CUOTA ANUAL </t>
  </si>
  <si>
    <t>Región</t>
  </si>
  <si>
    <t>Área</t>
  </si>
  <si>
    <t>Area/Organización</t>
  </si>
  <si>
    <t>Asignatario de la Cuota</t>
  </si>
  <si>
    <t>Periodo</t>
  </si>
  <si>
    <t>Cuota Asignada (ton)</t>
  </si>
  <si>
    <t>Movimientos</t>
  </si>
  <si>
    <t>Cuota Efectiva (ton)</t>
  </si>
  <si>
    <t>Captura (ton)</t>
  </si>
  <si>
    <t>Saldo</t>
  </si>
  <si>
    <t xml:space="preserve">%Consumido </t>
  </si>
  <si>
    <t>Fecha de Cierre</t>
  </si>
  <si>
    <t>Cuota Asignada</t>
  </si>
  <si>
    <t>Movimiento</t>
  </si>
  <si>
    <t>Cuota efectiva</t>
  </si>
  <si>
    <t xml:space="preserve">Captura </t>
  </si>
  <si>
    <t xml:space="preserve">Saldo </t>
  </si>
  <si>
    <t xml:space="preserve">Consumo </t>
  </si>
  <si>
    <t xml:space="preserve">IV Región de Coquimbo 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</si>
  <si>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</si>
  <si>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</si>
  <si>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</si>
  <si>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</si>
  <si>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</si>
  <si>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</si>
  <si>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</si>
  <si>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</si>
  <si>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</si>
  <si>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</si>
  <si>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</si>
  <si>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</si>
  <si>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</si>
  <si>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</si>
  <si>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</si>
  <si>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</si>
  <si>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CARLITA II</t>
  </si>
  <si>
    <t>CRUCERO DEL MAR I</t>
  </si>
  <si>
    <t>DIEGO ANTONIO I</t>
  </si>
  <si>
    <t>EL NIÑO I</t>
  </si>
  <si>
    <t>EL RAUL I</t>
  </si>
  <si>
    <t>MARIA IRENE III</t>
  </si>
  <si>
    <t>MARIA VICTORIA</t>
  </si>
  <si>
    <t>PINGÜINO I</t>
  </si>
  <si>
    <t>SANTA ROSA II</t>
  </si>
  <si>
    <t>TITAN DEL MAR I</t>
  </si>
  <si>
    <t>EL PELICANO III</t>
  </si>
  <si>
    <t>KARINA ANDREA I</t>
  </si>
  <si>
    <t xml:space="preserve">LOS CARRERA </t>
  </si>
  <si>
    <t>MARGAB I</t>
  </si>
  <si>
    <t>QUETZAL III</t>
  </si>
  <si>
    <t xml:space="preserve">SAN JUAN </t>
  </si>
  <si>
    <t>SAN PEDRO</t>
  </si>
  <si>
    <t>Area Norte II</t>
  </si>
  <si>
    <t>Area centro</t>
  </si>
  <si>
    <t>ANA DELIA II</t>
  </si>
  <si>
    <t>ANTONELLA II</t>
  </si>
  <si>
    <t>ARIES IV</t>
  </si>
  <si>
    <t>AYSEN II</t>
  </si>
  <si>
    <t>CACHARPIN II</t>
  </si>
  <si>
    <t xml:space="preserve">CARLITA </t>
  </si>
  <si>
    <t>CHILOTE I</t>
  </si>
  <si>
    <t>CORSARIOS</t>
  </si>
  <si>
    <t>CRISTIAN III</t>
  </si>
  <si>
    <t>CRISTOBAL II</t>
  </si>
  <si>
    <t>DAYSI ANDREA III</t>
  </si>
  <si>
    <t>EL SAMURAI</t>
  </si>
  <si>
    <t>INBANO III</t>
  </si>
  <si>
    <t>JEREMY IGNACIO II</t>
  </si>
  <si>
    <t>JIMMY CRISTAL I</t>
  </si>
  <si>
    <t>KOSITA I</t>
  </si>
  <si>
    <t>LAITO III</t>
  </si>
  <si>
    <t>LUCAS II 962133</t>
  </si>
  <si>
    <t>LUKAS MARCELO II</t>
  </si>
  <si>
    <t>MAMA ROSA IV</t>
  </si>
  <si>
    <t>MARANATHA I</t>
  </si>
  <si>
    <t>MARIA ELIZABETH</t>
  </si>
  <si>
    <t>MARIMARCE II</t>
  </si>
  <si>
    <t>NICOL II</t>
  </si>
  <si>
    <t>PADRE PIO</t>
  </si>
  <si>
    <t>PELICANO III</t>
  </si>
  <si>
    <t>POMPEYA I</t>
  </si>
  <si>
    <t>RAUL ALEXANDER I</t>
  </si>
  <si>
    <t>REY POSEIDON</t>
  </si>
  <si>
    <t>SALVADOR GAVIOTA V</t>
  </si>
  <si>
    <t>SAN PITER I</t>
  </si>
  <si>
    <t>SKORPIO II</t>
  </si>
  <si>
    <t>TIARE CAROLINA</t>
  </si>
  <si>
    <t>ACHIM I</t>
  </si>
  <si>
    <t>JESUS DE NAZARETH</t>
  </si>
  <si>
    <t>LOBO SOLITARIO IV</t>
  </si>
  <si>
    <t>PAULITO I</t>
  </si>
  <si>
    <t>PERLA NEGRA I</t>
  </si>
  <si>
    <t>RAPANUI VI</t>
  </si>
  <si>
    <t>SAN FRANCISCO V</t>
  </si>
  <si>
    <t>COSTA BRAVA III</t>
  </si>
  <si>
    <t>DELFIN VII</t>
  </si>
  <si>
    <t>EL SOLITARIO IV</t>
  </si>
  <si>
    <t>EMMANUEL I</t>
  </si>
  <si>
    <t>GOLIATH III</t>
  </si>
  <si>
    <t>KEVIN II</t>
  </si>
  <si>
    <t>NORTHWESTERN I</t>
  </si>
  <si>
    <t>SAN ANTONIO VI</t>
  </si>
  <si>
    <t>TIBURON VII</t>
  </si>
  <si>
    <t xml:space="preserve">VIDA MARINA IV </t>
  </si>
  <si>
    <t>AGUILA REAL II</t>
  </si>
  <si>
    <t>AGUILUCHO I</t>
  </si>
  <si>
    <t>ANGEL BLANCO I</t>
  </si>
  <si>
    <t>AQUILES V</t>
  </si>
  <si>
    <t>BARCAM III</t>
  </si>
  <si>
    <t>BARLOVENTO</t>
  </si>
  <si>
    <t>BAY WATCH I</t>
  </si>
  <si>
    <t>CORRENTOSO VI</t>
  </si>
  <si>
    <t>CORSARIO V</t>
  </si>
  <si>
    <t>DON MOISES</t>
  </si>
  <si>
    <t>ESPANDON II</t>
  </si>
  <si>
    <t xml:space="preserve">GERSON CHINO </t>
  </si>
  <si>
    <t>KING FISH</t>
  </si>
  <si>
    <t>LOLITO PELLUHUANO II</t>
  </si>
  <si>
    <t>MAR LOA V</t>
  </si>
  <si>
    <t>PITUFO II</t>
  </si>
  <si>
    <t>PUNTA DE LOBOS</t>
  </si>
  <si>
    <t>RAYO III</t>
  </si>
  <si>
    <t>SANTA OLGA II</t>
  </si>
  <si>
    <t>ULTIMO APOLO</t>
  </si>
  <si>
    <t>VICTOR MANUEL IV</t>
  </si>
  <si>
    <t>BENJAMIN ANTONIO M</t>
  </si>
  <si>
    <t>EL TORITO I</t>
  </si>
  <si>
    <t>EL ZORRO I</t>
  </si>
  <si>
    <t>GUARDIAN DE LA BAHIA III</t>
  </si>
  <si>
    <t>LUIS RICARDO II</t>
  </si>
  <si>
    <t>MANUTARA II</t>
  </si>
  <si>
    <t>PEZ DORADO II</t>
  </si>
  <si>
    <t>STI DE PESCADORES ARTESANALES RECOLECTORES DE ORILLA BUZOS Y ALGUEROS N°2 DE PUTU     RSU 70.50.158</t>
  </si>
  <si>
    <t xml:space="preserve">Area Norte </t>
  </si>
  <si>
    <t>Area Sur</t>
  </si>
  <si>
    <t>IX</t>
  </si>
  <si>
    <t>XIV-X</t>
  </si>
  <si>
    <t>Macrozona</t>
  </si>
  <si>
    <t xml:space="preserve">VEDA BIOLÓGICA DEL 01 DE SEPTIEMBRE AL 30 DE SEPTIEMBRE </t>
  </si>
  <si>
    <t>CUOTA (TONELADAS)</t>
  </si>
  <si>
    <t>OPERACIÓN</t>
  </si>
  <si>
    <t xml:space="preserve">RESUMEN ANUAL </t>
  </si>
  <si>
    <t xml:space="preserve">Unidad de pesquería </t>
  </si>
  <si>
    <t>Titular de cuota LTP</t>
  </si>
  <si>
    <t>Traspaso, Cesion, Arriendo, etc)</t>
  </si>
  <si>
    <t>Cuota Efectiva</t>
  </si>
  <si>
    <t>Captura (t)</t>
  </si>
  <si>
    <t>Saldo (t)</t>
  </si>
  <si>
    <t>% consumido</t>
  </si>
  <si>
    <t>Cuota asignada (t)</t>
  </si>
  <si>
    <t>Merluza Común IV región al paralelo 41° 28,6' L.S.</t>
  </si>
  <si>
    <t>ALIMENTOS MARINOS S.A.                                91584000-0</t>
  </si>
  <si>
    <t>Ene-Jul</t>
  </si>
  <si>
    <t>Unidad de Pesquería</t>
  </si>
  <si>
    <t>Zona</t>
  </si>
  <si>
    <t>Cuota Período</t>
  </si>
  <si>
    <t>% Consumido</t>
  </si>
  <si>
    <t>Fecha cierre</t>
  </si>
  <si>
    <t>Ago-Dic</t>
  </si>
  <si>
    <t>Período</t>
  </si>
  <si>
    <t xml:space="preserve">Cesiones </t>
  </si>
  <si>
    <t>efectiva</t>
  </si>
  <si>
    <t>ANTARTIC SEAFOOD S.A.   76014281-6</t>
  </si>
  <si>
    <t>ANTONIO CRUZ CORDOVA NAKOUZI E.I.R.L.</t>
  </si>
  <si>
    <t>DA VENEZIA RETAMALES ANTONIO 5226590-8</t>
  </si>
  <si>
    <t>GENMAR LTDA. SOC. PESQ. 77318350-3</t>
  </si>
  <si>
    <t>GONZALEZ SILVA MARCELINO 6322197-k</t>
  </si>
  <si>
    <t>GRIMAR S.A. PESQ.             96962720-5</t>
  </si>
  <si>
    <t xml:space="preserve"> INOSTROZA CONCHA PELANTARO 5583535-7</t>
  </si>
  <si>
    <t>ISLADAMAS S.A. PESQ.          96603620-6</t>
  </si>
  <si>
    <t>LANDES S.A. SOC. PESQ.     92387000-8</t>
  </si>
  <si>
    <t>LEUCOTON LTDA. SOC. PESQ. 77307850-5</t>
  </si>
  <si>
    <t>NORDIO LTDA. SOC.            76000200-3</t>
  </si>
  <si>
    <t>ORIZON S.A.                          96929960-7</t>
  </si>
  <si>
    <t>DERIS S.A.                                  96808510-7</t>
  </si>
  <si>
    <t>SUR AUSTRAL S.A. PESQ.         96542880-1</t>
  </si>
  <si>
    <t>QUINTERO S.A. PESQ.           91374000-9</t>
  </si>
  <si>
    <t>BRACPESCA S.A.                  99520490-8</t>
  </si>
  <si>
    <t>RUBIO Y MAUAD LTDA.        77333980-5</t>
  </si>
  <si>
    <t>CAMANCHACA PESCA SUR S.A. 76143821-2</t>
  </si>
  <si>
    <t>Cuota Asignada por R. Ex. N° 4507-2017 LTP A</t>
  </si>
  <si>
    <t>Cuota asignada</t>
  </si>
  <si>
    <t>Captura</t>
  </si>
  <si>
    <t>Consumo</t>
  </si>
  <si>
    <t xml:space="preserve">IV </t>
  </si>
  <si>
    <t>V Norte y centro</t>
  </si>
  <si>
    <t>V Sur</t>
  </si>
  <si>
    <t>Ene-Dic</t>
  </si>
  <si>
    <t>VI</t>
  </si>
  <si>
    <t>VII</t>
  </si>
  <si>
    <t>PACIFICBLUE SPA. Ex CONGELADOS DEL PACIFICO  76299375-9</t>
  </si>
  <si>
    <t>TRISTAN II 964422</t>
  </si>
  <si>
    <t>MAC- GIVER III 963701</t>
  </si>
  <si>
    <t>ALFA I 961290</t>
  </si>
  <si>
    <t>Cuota Anual de Captura Merluza común Fuera de Unidad de Pesquería, año 2018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</si>
  <si>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</si>
  <si>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</si>
  <si>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</si>
  <si>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</si>
  <si>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</si>
  <si>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</si>
  <si>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</si>
  <si>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 xml:space="preserve"> Industrial - Artesanal</t>
  </si>
  <si>
    <t>Fauna Acompañante</t>
  </si>
  <si>
    <t>SAN SEBASTIAN</t>
  </si>
  <si>
    <t>ANUBIS I</t>
  </si>
  <si>
    <t>CEPILLLIN II</t>
  </si>
  <si>
    <t>MEJILLONES I</t>
  </si>
  <si>
    <t>OLIMPO IV</t>
  </si>
  <si>
    <t>PERSEVERANCIA II</t>
  </si>
  <si>
    <t>RODRIGO ANDRES II</t>
  </si>
  <si>
    <t>TATA RENE I</t>
  </si>
  <si>
    <t>WAL-PA VI</t>
  </si>
  <si>
    <t>WAL-PA V</t>
  </si>
  <si>
    <t>YO SERGIO III</t>
  </si>
  <si>
    <t>EL FENIX  956543</t>
  </si>
  <si>
    <t>SAN NICOLAS I 963622</t>
  </si>
  <si>
    <t>V Región de Valparaíso 
Res Ex N°440-18</t>
  </si>
  <si>
    <t>VI Región de Ohiggins 
Res Ex N°440-18</t>
  </si>
  <si>
    <t>VIII Región del BioBio
Res Ex N°440-18</t>
  </si>
  <si>
    <t>CRISTIAN MARDONES PANTOJA 
10166591-5</t>
  </si>
  <si>
    <t>PESQUERA CMK LTDA.</t>
  </si>
  <si>
    <t>JORGE COFRE REYES</t>
  </si>
  <si>
    <t>IV</t>
  </si>
  <si>
    <t>V</t>
  </si>
  <si>
    <t>F.A</t>
  </si>
  <si>
    <t>Sector</t>
  </si>
  <si>
    <t>IV-41°28,6 L.S.</t>
  </si>
  <si>
    <t xml:space="preserve">Artesanal </t>
  </si>
  <si>
    <t>RESUMEN POR PERIODO DEL CONSUMO DE MERLUZA COMUN IV-41°28,6 L.S. En toneladas.</t>
  </si>
  <si>
    <t>Investigación</t>
  </si>
  <si>
    <t>Imprevisto</t>
  </si>
  <si>
    <t>RESUMEN CONSUMO ANUAL MERLUZA COMUN FUERA UNIDAD DE PESQUERÍAS. AÑO 2018. En Toneladas.</t>
  </si>
  <si>
    <t>Fuera area</t>
  </si>
  <si>
    <t>MERLUZA COMUN IV-41°28,6 LS</t>
  </si>
  <si>
    <t>MERLUZA COMUN</t>
  </si>
  <si>
    <t>AREA</t>
  </si>
  <si>
    <t>CENTRO</t>
  </si>
  <si>
    <t>SUR</t>
  </si>
  <si>
    <t>ENERO</t>
  </si>
  <si>
    <t xml:space="preserve">FEBRERO </t>
  </si>
  <si>
    <t>JUNIO</t>
  </si>
  <si>
    <t>JULIO</t>
  </si>
  <si>
    <t>DICIEMBRE</t>
  </si>
  <si>
    <t>NORTE</t>
  </si>
  <si>
    <t>MARZO</t>
  </si>
  <si>
    <t>ABRIL</t>
  </si>
  <si>
    <t>MAYO</t>
  </si>
  <si>
    <t>AGOSTO</t>
  </si>
  <si>
    <t>OCTUBRE</t>
  </si>
  <si>
    <t>NOVIEMBRE</t>
  </si>
  <si>
    <t>EMBARCACION</t>
  </si>
  <si>
    <t>NICOLAS I (Inactiva 01-02-2018) / MERY 966143</t>
  </si>
  <si>
    <t>ANGELES III 957059 / SABANDIJA 966072</t>
  </si>
  <si>
    <t>TERCER ATALAYA 960747 /ABRAHAM 966190</t>
  </si>
  <si>
    <t>TATA FILA 963779</t>
  </si>
  <si>
    <t>FARO FELIX III 965293</t>
  </si>
  <si>
    <t>MARINER II 959396 / MARINER III 966280</t>
  </si>
  <si>
    <t>LAITOII 959204 / CRISTOBAL III 966327</t>
  </si>
  <si>
    <t>SAN CARLOS III 966007</t>
  </si>
  <si>
    <t>HALCON CUARTO 965597</t>
  </si>
  <si>
    <t>PATRON DEL MAR I 965496</t>
  </si>
  <si>
    <t>EL GITANO II 955910 / EL GITANO III 966092</t>
  </si>
  <si>
    <t>FELIPE JESUS II 965237 / FELIPE JESUS III 966209</t>
  </si>
  <si>
    <t>ESMERALDA I 964277 / MAR BEN 966274</t>
  </si>
  <si>
    <t>VIDA MARINA III 959616 / GERSON CHINO III 966167</t>
  </si>
  <si>
    <t>BOLSON RESIDUAL</t>
  </si>
  <si>
    <t>ORGANIZACION</t>
  </si>
  <si>
    <t>STI DE BUZOS Y PESCADORES ALGUEROS Y RAMOS AFINES PROA CENTRO DE DUAO RSU 7020111</t>
  </si>
  <si>
    <t>STI PESCADORES ARTESANALES MAR BRAVA DE DUAO RSU 7020116</t>
  </si>
  <si>
    <t>STI DE BUZOS Y PESCADORES ARTESANALES Y ACUICULTORES MATAQUITO DE LA PESCA RSU 7020103</t>
  </si>
  <si>
    <t>STI PESCADORES ESTRELLAS DE MAR RSU 7050168</t>
  </si>
  <si>
    <t>STI DE BUZOS PESCADORES ARTESANALES RANCURA DUAO RSU 7020216</t>
  </si>
  <si>
    <t>STI DE TRIPULANTES PESCADORES Y ACUICULTORES CALETA DUAO RSU 7020252</t>
  </si>
  <si>
    <t>STI PESCADORES ARTESANALES BUZOS MARISCADORES Y ALGUEROS DE PELLINES RSU 7050061</t>
  </si>
  <si>
    <t xml:space="preserve">CALIPSO II 962828 / VICENTE ALONSO 966350 </t>
  </si>
  <si>
    <t xml:space="preserve">ALFA I </t>
  </si>
  <si>
    <t xml:space="preserve">LUCAS ANTONELLA  </t>
  </si>
  <si>
    <t>MAC- GIVER III</t>
  </si>
  <si>
    <t xml:space="preserve">TRISTAN II </t>
  </si>
  <si>
    <t>ALSADO II</t>
  </si>
  <si>
    <t>TRISTAN III 965407</t>
  </si>
  <si>
    <t xml:space="preserve">TRISTAN III </t>
  </si>
  <si>
    <t>ATUN II</t>
  </si>
  <si>
    <t>AVENTURERO III</t>
  </si>
  <si>
    <t xml:space="preserve">LUCAS II </t>
  </si>
  <si>
    <t xml:space="preserve">SAMURAI IV </t>
  </si>
  <si>
    <t xml:space="preserve"> AVENTURERO III</t>
  </si>
  <si>
    <t>SANDER III</t>
  </si>
  <si>
    <t xml:space="preserve">SANDER III </t>
  </si>
  <si>
    <t xml:space="preserve">TRITON IV </t>
  </si>
  <si>
    <t xml:space="preserve">TATA FILA </t>
  </si>
  <si>
    <t xml:space="preserve">FARO FELIX III </t>
  </si>
  <si>
    <t xml:space="preserve">SAN CARLOS III </t>
  </si>
  <si>
    <t>CORNELIA MARIE 2.0</t>
  </si>
  <si>
    <t>Cornelia marie 2.0 965733</t>
  </si>
  <si>
    <t>EL LLANERO V</t>
  </si>
  <si>
    <t xml:space="preserve">EL REY DEL MAR </t>
  </si>
  <si>
    <t>RAPANUI III</t>
  </si>
  <si>
    <t xml:space="preserve">SAN DIEGO V </t>
  </si>
  <si>
    <t xml:space="preserve"> SAN DIEGO V 963896</t>
  </si>
  <si>
    <t>SANTA MARIA IV</t>
  </si>
  <si>
    <t xml:space="preserve">HALCON CUARTO </t>
  </si>
  <si>
    <t>JESUS VI 966043</t>
  </si>
  <si>
    <t xml:space="preserve">JESUS VI </t>
  </si>
  <si>
    <t xml:space="preserve">MAICOL VII </t>
  </si>
  <si>
    <t xml:space="preserve">PATRON DEL MAR I </t>
  </si>
  <si>
    <t>GALILEA</t>
  </si>
  <si>
    <t xml:space="preserve">TIO CHERITO </t>
  </si>
  <si>
    <t xml:space="preserve">REGRESO II </t>
  </si>
  <si>
    <t xml:space="preserve">INDEPENDENCIA </t>
  </si>
  <si>
    <t>JEFE DEL MAR VI</t>
  </si>
  <si>
    <t>KOMATSU KAMING I</t>
  </si>
  <si>
    <t>GERSON VIII</t>
  </si>
  <si>
    <t>MAX RAPER I</t>
  </si>
  <si>
    <t>MISTER CHILE I</t>
  </si>
  <si>
    <t xml:space="preserve">ODISEO I </t>
  </si>
  <si>
    <t xml:space="preserve"> RAYO DEL SOL IV</t>
  </si>
  <si>
    <t xml:space="preserve">FERNANDA IGNACIA </t>
  </si>
  <si>
    <t>BELEN</t>
  </si>
  <si>
    <t>SIMBAD EL MARINO V</t>
  </si>
  <si>
    <t xml:space="preserve"> FERNANDA IGNACIA 964817</t>
  </si>
  <si>
    <t xml:space="preserve">PUNTA DEL ESTE </t>
  </si>
  <si>
    <t xml:space="preserve">DON BETITO </t>
  </si>
  <si>
    <t xml:space="preserve">EL FENIX  </t>
  </si>
  <si>
    <t xml:space="preserve">ESPERANZA II </t>
  </si>
  <si>
    <t xml:space="preserve">SAN NICOLAS I </t>
  </si>
  <si>
    <t xml:space="preserve">SAN ROQUE VI </t>
  </si>
  <si>
    <t xml:space="preserve">TITANIC VI </t>
  </si>
  <si>
    <t xml:space="preserve">BUENA VISTA IV </t>
  </si>
  <si>
    <t>DON BETITO 964083</t>
  </si>
  <si>
    <t>ESPERANZA II 963247</t>
  </si>
  <si>
    <t>SAN ROQUE VI 963207</t>
  </si>
  <si>
    <t xml:space="preserve"> TITANIC VI 963711</t>
  </si>
  <si>
    <t>STI DE PESCADORES ARTESANALES RECOLECTORES DE ORILLA BUZOS Y ALGUEROS N°2 DE PUTU RSU 7050158</t>
  </si>
  <si>
    <t>AGRUPACION DE ARMADORES GOLFO DE ARAUCO ROC 621 MUNICIPALIDAD DE ARAUCO</t>
  </si>
  <si>
    <t>COOPERATIVA DE PESCADORES SOL DE ISRAEL LIMITADA COOPES REPERTORIO 1806-2017 CORONEL</t>
  </si>
  <si>
    <t>STI PESCADORES ARTESANALES ARMADORES PATRONES Y TRIPULANTES DE PESCA ARTESANAL Y ACTIVIDADES CONEXAS DE LA CALETA COCHOLGUE DE TOME RSU 08060106</t>
  </si>
  <si>
    <t>STI PESCADORES ARTESANALES DE CALETA COCHOLGUE RSU 08060023</t>
  </si>
  <si>
    <t>STI PESCADORES ARTESANALES DE CALETA COLIUMO  RSU 08060027</t>
  </si>
  <si>
    <t>STI DEL MAR Y ACUICULTORES DE LA PESCA ARTESANAL CALETA DICHATO RSU 08060030</t>
  </si>
  <si>
    <t>STI PESCADORES ARTESANALES ARMADORES Y ACTIVIDADES CONEXAS DE TOME LOS BAGRES RSU 08060024</t>
  </si>
  <si>
    <t>STI PESCADORES ARMADORES Y RAMOS AFINES DE LA PESCA ARTESANAL APAT CALETA TUMBES RSU 08050380</t>
  </si>
  <si>
    <t xml:space="preserve">STI TRIPULANTES Y ARMADORES DE BOTES PESC ART ALGUEROS MARISCADORES Y ACTIV CONEXAS DE LA CALETA TUMBES DE LA COMUNA DE TALCAHUANO RSU 08050495                                                                                                                </t>
  </si>
  <si>
    <t>STI PESCADORES ARTESANALES HISTORICOS DE TALCAHUANO SIPARHITAL RSU 08050382</t>
  </si>
  <si>
    <t>ASOCIACION GREMIAL DE PESCADORES ARTESANALES DE SAN VICENTE TALCAHUANO RAG 18-8</t>
  </si>
  <si>
    <t>ASOCIACIÓN GREMIAL DE ARMADORES EMBARCACIONES MENORES AG MENOR COLIUMO RAG 507-8</t>
  </si>
  <si>
    <t>STI PESCADORES ARMADORES ARTESANALES DE EMBARCACIONES MENORES DE LA CALETA DE TUMBES SIPEAREM RSU 08050569</t>
  </si>
  <si>
    <t xml:space="preserve">STI PESCADORES ARMADORES ARTESANALES BUZOS ACUICULTORES Y RAMOS AFINES DE LA PESCA ARTESANAL DE TALCAHUANO SIPEARTAL RSU 08050487                                           </t>
  </si>
  <si>
    <t>STI DE BUZOS AYUDANTES DE BUZO PESCADORES ARTESANALES ALGUERAS Y ACTIVIDADES CONEXAS DE LAS CALETAS TOME Y QUICHIUTO RSU 08060043</t>
  </si>
  <si>
    <t>STI BUZOS MARISCADORES ALGUEROS PESCADORES Y ACTIVIDADES CONEXAS DE LA CALETA COCHOLGUE RSU 08060042</t>
  </si>
  <si>
    <t>SINDICATO PESCADORES ARTESANALES ARMADORES PELAGICOS Y ACTIVIDADES CONEXAS DE LA CALETA VEGAS DE COLIUMO RSU 08060113</t>
  </si>
  <si>
    <t>STI PESCADORES ARTESANALES DE CALETA TUMBES TALCAHUANO RSU 08050057</t>
  </si>
  <si>
    <t>ASOCIACION GREMIAL DE PESCADORES ARTESANALES DE CALETA INFIERNILLO RAG 98-8</t>
  </si>
  <si>
    <t>STI PESCADORES ARTESANALES PENINSULA DE TUMBES RSU 08050391</t>
  </si>
  <si>
    <t>STI ARMADORES PESCADORES ARTESANALES ALGUEROS Y RAMOS AFINES MEDITERRRANEO RSU 08050605</t>
  </si>
  <si>
    <t>STI PESCA ARTESANAL ARMADORES BUZOS MARISCAADORES RECOLECTORES DE ORILLA Y ACTIVIDADES CONEXAS CALETA COBQUECURA RSU 08020176</t>
  </si>
  <si>
    <t>STI PESCADORES ARTESANALES Y ALGUEROS VILLARRICA DICHATO RSU 08060055</t>
  </si>
  <si>
    <t>STI PESCADORES ARMADORES Y BUZOS MARISCADORES Y ACTIVIDADES CONEXAS SIPARBUM RSU 08050424</t>
  </si>
  <si>
    <t>STI PESCADORES ARTESANALES ARMADORES Y ACTIVIDADES CONEXAS DE CALETA COLIUMO RSU 08060150</t>
  </si>
  <si>
    <t>STI PESCADORES ARTESANALES BUZOS MARISCADORES CALETA CANTERA RSU 08050210</t>
  </si>
  <si>
    <t>SINDICATO INDEPENDIENTE DE ARMADORES PESCADORES ARTESANALES TRIPULANTES Y RAMAS SIMILARES BAHIA CONCEPCION RSU 08050648</t>
  </si>
  <si>
    <t>ASOCIACION GREMIAL DE ARMADORES PESCADORES ARTESANALES BUZOS MARISCADORES RECOLECTORES DE ORILLA Y RAMOS AFINES AG ESCAFANDRAS CON HISTORIA DE TALCAHUANO RAG 62-8</t>
  </si>
  <si>
    <t>ASOCIACION GREMIAL DE PESCADORES Y ARMADORES ARTESANALES PELAGICOS DE LA REGION DEL BIOBIO PESCAMAR AG RAG 450-8</t>
  </si>
  <si>
    <t>STI ARMADORES Y PESCADORES Y RAMOS AFINES DE LA PESCA ARTESANAL DE CALETA LO ROJAS SITRAL RSU 08070322</t>
  </si>
  <si>
    <t>STI PESCADORES ARTESANALES BUZOS MARISCADORES ARMADORES ARTESANALES Y ACTIVIDADES CONEXAS DE CORONEL Y DEL GOLFO DE ARAUCO VIII REGION SIPARBUMAR CORONEL RSU 08070183</t>
  </si>
  <si>
    <t>STI PESCADORES ARTESANALES CALETA LO ROJAS SITRAINPAR RSU 08070287</t>
  </si>
  <si>
    <t>ASOCIACION GREMIAL DE PESCADORES ARTESANALES DE CORONEL RAG 5-8</t>
  </si>
  <si>
    <t>SINDICATO INDEPENDIENTE PEQUEÑOS ARMADORES Y PESCADORES ARTESANALES DE CERCO Y OTRAS ACTIVIDADES AFINES DE CORONEL Y LOTA SIPAC RSU 08070373</t>
  </si>
  <si>
    <t>STI PESCADORES ARMADORES Y RAMOS AFINES DE LA PESCA ARTESANAL DE CORONEL SIPARMAR CORONEL RSU 08070271</t>
  </si>
  <si>
    <t xml:space="preserve">ASOCIACION GREMIAL DE PRODUCTORES PELAGICOS ARMADORES ARTESANALES DE  LA COMUNA DE CORONEL VIII REGION ARPESCA RAG 447-8                                                                         </t>
  </si>
  <si>
    <t>STI PESCADORES ARTESANALES MERLUCEROS Y AFINES DE CALETA LO ROJAS RSU 08070227</t>
  </si>
  <si>
    <t>STI PESCADORES ARTESANALES LANCHEROS ACUICULTORES Y ACTIVIDADES CONEXAS DE CALETA LOTA BAJO SIPESCA RSU 08070106</t>
  </si>
  <si>
    <t>STI PESCADORES ARMADORES Y RAMOS AFINES SIPEAYRAS DE LOTA RSU 08070296</t>
  </si>
  <si>
    <t>STI ARMADORES PESCADORES Y RAMOS AFINES DE LA PESCA ARTESANAL DE LA REGIÓN DEL BIOBIO SARPAR BIOBIO RSU 08050378</t>
  </si>
  <si>
    <t>ASOCIACION GREMIAL PESCADORES ARTESANALES CALETA LOTA AG APESCA LOTA RAG 428-8</t>
  </si>
  <si>
    <t>STI PESCADORES ARMADORES Y RAMAS AFINES DE LA PESCA ARTESANAL JUANOVOARCE LOTA RSU 08070485</t>
  </si>
  <si>
    <t>ASOCIACION GREMIAL DE ARMADORES PESCADORES ARTESANALES VALLEMAR LOTA AG RAG 548-8</t>
  </si>
  <si>
    <t>STI PESCADORES Y ARMADORES Y RAMOS AFINES DE LA PESCA ARTESANAL SIPARMA LOTA RSU 0800306</t>
  </si>
  <si>
    <t>STI PESCA ARTESANAL BUZOS MARISCADORES Y ACTIVIDADES CONEXAS DE LA CALETA DE QUIDICO RSU 08040032</t>
  </si>
  <si>
    <t>STI DE LA PESCA ARTESANAL BUZOS MARISCADORES Y ACTIVIDADES CONEXAS DE LA CALETA DE TIRUA RSU 08130007</t>
  </si>
  <si>
    <t>SINDICATO DE PESCADORES ARTESANALES BUZOS  MARISCADORES CALETA QUIDICO RSU 08130051</t>
  </si>
  <si>
    <t>REGION</t>
  </si>
  <si>
    <t>MACROZONA ARTESANAL</t>
  </si>
  <si>
    <t>CESIONARIO</t>
  </si>
  <si>
    <t>CONTROL CESIONES INDIVIDUALES MERLUZA COMUN, AÑO 2018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</si>
  <si>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</si>
  <si>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</si>
  <si>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</si>
  <si>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</si>
  <si>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</si>
  <si>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</si>
  <si>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ANTONIO CRUZ CORDOVA NAKOUZI EIRL</t>
  </si>
  <si>
    <t>ENFEMAR LTDA SOC PESQ</t>
  </si>
  <si>
    <t>GENMAR LTDA SOC PESQ</t>
  </si>
  <si>
    <t>GONZALEZ SILVA MARCELINO</t>
  </si>
  <si>
    <t>ISLADAMAS SA PESQ</t>
  </si>
  <si>
    <t xml:space="preserve">LANDES SA SOC PESQ  </t>
  </si>
  <si>
    <t>LEUCOTON LTDA SOC PESQ</t>
  </si>
  <si>
    <t>NORDIO LTDA SOC</t>
  </si>
  <si>
    <t>ORIZON SA</t>
  </si>
  <si>
    <t>DERIS SA</t>
  </si>
  <si>
    <t>SUR AUSTRAL SA PESQ</t>
  </si>
  <si>
    <t xml:space="preserve">QUINTERO SA PESQ    </t>
  </si>
  <si>
    <t xml:space="preserve">BRACPESCA SA   </t>
  </si>
  <si>
    <t>RUBIO Y MAUAD LTDA</t>
  </si>
  <si>
    <t>CONGELADOS PACIFICO SpA hoy PACIFICBLU SpA</t>
  </si>
  <si>
    <t>PESCA FINA SpA hoy PACIFICBLU SpA</t>
  </si>
  <si>
    <t>ASESORIAS FINANCIERAS Y COMUNICACIONALES LTDA</t>
  </si>
  <si>
    <t>CAMANCHACA PESCA SUR SA</t>
  </si>
  <si>
    <t>PESQUERA CMK LTDA</t>
  </si>
  <si>
    <t>IV-41°28,6 LS</t>
  </si>
  <si>
    <t>TITULAR LTP</t>
  </si>
  <si>
    <t>FEBRERO</t>
  </si>
  <si>
    <t>TOTAL LTP</t>
  </si>
  <si>
    <t>TOTAL ASIGNATARIOS LTP</t>
  </si>
  <si>
    <t>asignada</t>
  </si>
  <si>
    <t>TOTAL ASIGNATARIOS REGION</t>
  </si>
  <si>
    <t>TOTAL REGION</t>
  </si>
  <si>
    <t xml:space="preserve">% Consumo </t>
  </si>
  <si>
    <t>BENJAMIN</t>
  </si>
  <si>
    <t>DON TITO III</t>
  </si>
  <si>
    <t xml:space="preserve">VELASQUEZ II </t>
  </si>
  <si>
    <t>Res N°976 P. Investigación PUCV, M. Común IV-IX, 2018</t>
  </si>
  <si>
    <t>Nave</t>
  </si>
  <si>
    <t>Especie</t>
  </si>
  <si>
    <t>Desembarque</t>
  </si>
  <si>
    <t>Pesquería</t>
  </si>
  <si>
    <t>SKORPION</t>
  </si>
  <si>
    <t>MARIA EMPERATRIZ III</t>
  </si>
  <si>
    <t>Merluza común</t>
  </si>
  <si>
    <t>IV-IX</t>
  </si>
  <si>
    <t>Resol</t>
  </si>
  <si>
    <t>Fecha</t>
  </si>
  <si>
    <t>Cuota</t>
  </si>
  <si>
    <t>%Consumo</t>
  </si>
  <si>
    <t>Aquiles Pancho</t>
  </si>
  <si>
    <t>Maria emperatriz III</t>
  </si>
  <si>
    <t>Skorpion</t>
  </si>
  <si>
    <t>Tio gringo</t>
  </si>
  <si>
    <t>Biomar IV</t>
  </si>
  <si>
    <t>Bonn</t>
  </si>
  <si>
    <t>Polaris II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</si>
  <si>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</si>
  <si>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</si>
  <si>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</si>
  <si>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</si>
  <si>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</si>
  <si>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</si>
  <si>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</si>
  <si>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</si>
  <si>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</si>
  <si>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</si>
  <si>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</si>
  <si>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</si>
  <si>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</si>
  <si>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</si>
  <si>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</si>
  <si>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</si>
  <si>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</si>
  <si>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</si>
  <si>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</si>
  <si>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</si>
  <si>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</si>
  <si>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</si>
  <si>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</si>
  <si>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</si>
  <si>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</si>
  <si>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</si>
  <si>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</si>
  <si>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</si>
  <si>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</si>
  <si>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</si>
  <si>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</si>
  <si>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</si>
  <si>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</si>
  <si>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</si>
  <si>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</si>
  <si>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</si>
  <si>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</si>
  <si>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</si>
  <si>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</si>
  <si>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</si>
  <si>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</si>
  <si>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</si>
  <si>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</si>
  <si>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</si>
  <si>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</si>
  <si>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</si>
  <si>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</si>
  <si>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</si>
  <si>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</si>
  <si>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</si>
  <si>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</si>
  <si>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</si>
  <si>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</si>
  <si>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</si>
  <si>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</si>
  <si>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</si>
  <si>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</si>
  <si>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</si>
  <si>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</si>
  <si>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</si>
  <si>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</si>
  <si>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</si>
  <si>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</si>
  <si>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</si>
  <si>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</si>
  <si>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</si>
  <si>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</si>
  <si>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</si>
  <si>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</si>
  <si>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</si>
  <si>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</si>
  <si>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</si>
  <si>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</si>
  <si>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</si>
  <si>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</si>
  <si>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</si>
  <si>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</si>
  <si>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</si>
  <si>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</si>
  <si>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</si>
  <si>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</si>
  <si>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</si>
  <si>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</si>
  <si>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</si>
  <si>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</si>
  <si>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</si>
  <si>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</si>
  <si>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</si>
  <si>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</si>
  <si>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</si>
  <si>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</si>
  <si>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</si>
  <si>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</si>
  <si>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</si>
  <si>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</si>
  <si>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</si>
  <si>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</si>
  <si>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</si>
  <si>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</si>
  <si>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</si>
  <si>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</si>
  <si>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</si>
  <si>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</si>
  <si>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</si>
  <si>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</si>
  <si>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</si>
  <si>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</si>
  <si>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</si>
  <si>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</si>
  <si>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</si>
  <si>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</si>
  <si>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</si>
  <si>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</si>
  <si>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</si>
  <si>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</si>
  <si>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</si>
  <si>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</si>
  <si>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</si>
  <si>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</si>
  <si>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</si>
  <si>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</si>
  <si>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</si>
  <si>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</si>
  <si>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</si>
  <si>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</si>
  <si>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</si>
  <si>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</si>
  <si>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</si>
  <si>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</si>
  <si>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</si>
  <si>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</si>
  <si>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MACROZONA XIV-X</t>
  </si>
  <si>
    <t>STI PESCADORES ARTESANALES DE CALETA DIEGO PORTALES DE VALPARAISO  RSU 5010037</t>
  </si>
  <si>
    <t>STI ARTESANALES DE CON CON  RSU 5060043</t>
  </si>
  <si>
    <t>STI PESCADORES ARTESANALES DE CALETA HIGUERILLA CON CON  RSU 5060048</t>
  </si>
  <si>
    <t>STI PESCADORES CALETA EL MEMBRILLO RSU 5010061</t>
  </si>
  <si>
    <t>ESMERALDA II 963394/ESPERALDA III 966210</t>
  </si>
  <si>
    <t>NICOLAS I 959506/MERY 966143</t>
  </si>
  <si>
    <t>MARIA LUISA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</si>
  <si>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</si>
  <si>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</si>
  <si>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</si>
  <si>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</si>
  <si>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</si>
  <si>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</si>
  <si>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</si>
  <si>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</si>
  <si>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</si>
  <si>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</si>
  <si>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</si>
  <si>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</si>
  <si>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</si>
  <si>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</si>
  <si>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</si>
  <si>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</si>
  <si>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</si>
  <si>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</si>
  <si>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</si>
  <si>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</si>
  <si>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</si>
  <si>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</si>
  <si>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</si>
  <si>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>S.T.I. pescadores artesanales, armadores, patrones y tripulantes de pesca artesanal y actividades conexas de la Caleta Cocholgue de Tomé RSU 08.06.0106 (ROA 5128)</t>
  </si>
  <si>
    <t>S.T.I. pescadores artesanales de Caleta Cocholgue RSU 08.06.0023 (ROA 5125)</t>
  </si>
  <si>
    <t>S.T.I. pescadores artesanales de Caleta Coliumo  RSU 08.06.0027 (ROA 1037)</t>
  </si>
  <si>
    <t>S.T.I. del mar y acuicultores de la pesca artesanal caleta Dichato                     RSU 08.06.0030 (ROA 1001)</t>
  </si>
  <si>
    <t>S.T.I. pescadores artesanales, armadores y actividades conexas de Tomé Los Bagres  RSU 08.06.0024 (ROA 5141)</t>
  </si>
  <si>
    <t>S.T.I. pescadores, armadores y ramos afines de la pesca artesanal APAT Caleta Tumbes RSU 08.05.0380 (ROA 1634)</t>
  </si>
  <si>
    <t>S.T.I. Tripulantes y armadores de botes, pesc. Art., algueros, mariscadores y activ. Conexas de la Caleta Tumbes de la comuna de Talcahuano                                                                                                                   RSU 08.05.0495 (ROA 5222)</t>
  </si>
  <si>
    <t>Asociación gremial de armadores embarcaciones menores AG Menor Coliumo  RAG 507-8 (ROA 90327)</t>
  </si>
  <si>
    <t>STI pescadores artesanales históricos de Talcahuano  SIPARHITAL      RSU 08.05.0382 (ROA 1633)</t>
  </si>
  <si>
    <t>Asociación gremial de pescadores artesanales de San Vicente - Talcahuano  RAG 18-8 (ROA 5219)</t>
  </si>
  <si>
    <t>STI pescadores armadores artesanales de embarcaciones menores de la Caleta de Tumbes SIPEAREM RSU 08.05.0569 (ROA 90464)</t>
  </si>
  <si>
    <t>STI pescadores armadores artesanales buzos acuicultores y ramos afines de la pesca artesanal de Talcahuano SIPEARTAL RSU 08.05.0487 (ROA 90054)</t>
  </si>
  <si>
    <t>STI de buzos, ayudantes de buzo, pescadores artesanales algueras y actividades conexas de las Caletas Tomé y Quichiuto RSU 08.06.0043 (ROA 1030)</t>
  </si>
  <si>
    <t>STI buzos mariscadores algueros pescadores y actividades conexas de la caleta Cocholgue RSU 08.06.0042 (ROA 1007)</t>
  </si>
  <si>
    <t>Sindicato pescadores artesanales armadores pelagicos y actividades conexas de la caleta Vegas de Coliumo RSU 08.06.0113 (ROA 90066)</t>
  </si>
  <si>
    <t>STI pescadores artesanales de Caleta Tumbes Talcahuano RSU 08.05.0057 (ROA 1635)</t>
  </si>
  <si>
    <t>AG de pescadores artesanales de Caleta Infiernillo RAG 98-8 (ROA 1628)</t>
  </si>
  <si>
    <t>STI pescadores artesanales Península de Tumbes  RSU 08.05.0391 (ROA 90059)</t>
  </si>
  <si>
    <t>STI armadores pescadores artesanales algueros y ramos afines Mediterrraneo RSU 08.05.0605 (ROA 90438)</t>
  </si>
  <si>
    <t>STI pesca artesanal armadores buzos mariscaadores recolectores de orilla y actividades conexas caleta Cobquecura RSU 08.02.0176 (ROA 1643)</t>
  </si>
  <si>
    <t>STI pescadores artesanales y algueros Villarrica-Dichato  RSU 08.06.0055 (ROA 5110)</t>
  </si>
  <si>
    <t>STI pescadores armadores y buzos mariscadores y actividades conexas SIPARBUM RSU 08.05.0424 (ROA 90071)</t>
  </si>
  <si>
    <t>S.T.I. pescadores artesanales armadores y actividades conexas de Caleta Coliumo RSU 08.06.0150 (ROA 90573)</t>
  </si>
  <si>
    <t>STI pescadores artesanales buzos mariscadores caleta cantera  RSU 08.05.0210 (ROA 492)</t>
  </si>
  <si>
    <t>Sindicato Independiente de armadores pescadores artesanales tripulantes y ramas similares Bahia Concepcion RSU 08.05.0648 (ROA 90687)</t>
  </si>
  <si>
    <t>Asociacion gremial de armadores pescadores artesanales buzos mariscadores recolectores de orilla y ramos afines - AG escafandras con historia de Talcahuano RAG 62-8 (ROA 90001)</t>
  </si>
  <si>
    <t>Asociacion gremial de pescadores y armadores artesanales pelagicos de la region del Biobio - PESCAMAR AG RAG 450-8 (ROA 90051)</t>
  </si>
  <si>
    <t>Residual (UPT 180)</t>
  </si>
  <si>
    <t>STI armadores y pescadores y ramos afines de la pesca artesanal de caleta Lo Rojas SITRAL RSU 08.07.0322 (ROA 1738)</t>
  </si>
  <si>
    <t>STI pescadores artesanales caleta Lo Rojas SITRAINPAR           RSU 08.07.0287 (ROA 1732)</t>
  </si>
  <si>
    <t>AG de pescadores artesanales de Coronel                                                  RAG 5-8 (ROA 500)</t>
  </si>
  <si>
    <t>S independiente pequeños armadores y pescadores artesanales de cerco y otras actividades afines de Coronel y Lota  RSU 08.07.0373 (ROA 90030)</t>
  </si>
  <si>
    <t>STI pescadores armadores y ramos afines de la pesca artesanal de Coronel  RSU 08.07.0271 (ROA 1727)</t>
  </si>
  <si>
    <t>AG de productores pelágicos, armadores artesanales de  la Comuna de Coronel VIII Región ARPESCA  RAG 447-8 (ROA 90083)</t>
  </si>
  <si>
    <t>STI pescadores artesanales merluceros y afines de Caleta Lo Rojas RSU 08.07.0227 (ROA 1740)</t>
  </si>
  <si>
    <t>STI pescadores artesanales lancheros acuicultores y actividades conexas de Caleta Lota Bajo "SIPESCA"  RSU 08.07.0106 (ROA  1608)</t>
  </si>
  <si>
    <t>STI pescadores armadores y ramos afines SIPEAYRAS de Lota  RSU 08.07.0296 (ROA 90033)</t>
  </si>
  <si>
    <t>STI armadores pescadores y ramos afines de la pesca artesanal de la región del BioBio SARPAR BIOBIO RSU 08.05.0378 (ROA 90026)</t>
  </si>
  <si>
    <t>AG pescadores artesanales caleta lota AG APESCA LOTA RAG 428-8 (ROA 90070)</t>
  </si>
  <si>
    <t>Agrupacion de armadores golfo de arauco ROC 621 Municipalidad de Arauco (ROA 5159)</t>
  </si>
  <si>
    <t>Asociacion gremial de armadores pescadores artesanales-VALLEMAR LOTA AG RAG 548-8 (ROA 90561)</t>
  </si>
  <si>
    <t>STI pescadores y armadores y ramos afines de la pesca artesanal SIPARMA-LOTA RSU 08.07.0306 (ROA 90046)</t>
  </si>
  <si>
    <t>STI de la pesca artesanal buzos mariscadores y actividades conexas de la Caleta de Tirua                                                                                                 RSU 08.13.0007 (ROA 1602)</t>
  </si>
  <si>
    <t>STI pesca artesanal buzos mariscadores y actividades conexas de la Caleta de Quidico  RSU 08.04.0032 (ROA 1702)</t>
  </si>
  <si>
    <t>Cuota Residual (UPT 185)</t>
  </si>
  <si>
    <t xml:space="preserve">Residual (UPT 184) </t>
  </si>
  <si>
    <t xml:space="preserve">VII Región del Maule </t>
  </si>
  <si>
    <t xml:space="preserve">VI Región de Ohiggins </t>
  </si>
  <si>
    <t>PUNTA DEL ESTE  965041</t>
  </si>
  <si>
    <t>ANUBIS II 965560</t>
  </si>
  <si>
    <t>No hay</t>
  </si>
  <si>
    <t>Organización</t>
  </si>
  <si>
    <t>Cuota Asignada Organización (ton)</t>
  </si>
  <si>
    <t>Cuota Asignada Area (Ton)</t>
  </si>
  <si>
    <t>Cuota Asignada Periodo (ton)</t>
  </si>
  <si>
    <t>STI pescadores artesanales buzos mariscadores armadores artesanales y actividades conexas de Coronel y del Golfo de Arauco VIII Región SIPARBUMAR Coronel    RSU 08.07.0183 (ROA 487)</t>
  </si>
  <si>
    <t>Fracción</t>
  </si>
  <si>
    <t>Región o zona/UP</t>
  </si>
  <si>
    <t>CONTROL DE CUOTA MERLUZA COMUN IV al 41°28,6´ LS. POR TITULAR LTP. AÑO 2018</t>
  </si>
  <si>
    <t>VIII Región del Bio Bio</t>
  </si>
  <si>
    <t>Norte</t>
  </si>
  <si>
    <t>Centro</t>
  </si>
  <si>
    <t>Sur</t>
  </si>
  <si>
    <t>IX Región</t>
  </si>
  <si>
    <t>XIV-X Regiones</t>
  </si>
  <si>
    <t>Region</t>
  </si>
  <si>
    <t>STI pescadores armadores y ramas afines de la pesca artesanal JUANOVOARCE-LOTA RSU 08.07.0485 (UPT 193)</t>
  </si>
  <si>
    <t>Cooperativa de pescadores sol de israel limitada COOPES Repertorio 1806-2017 Coronel (UPT 194)</t>
  </si>
  <si>
    <t>RESIDUAL CENTRO</t>
  </si>
  <si>
    <t>S.T.I. BUZOS PESCADORES U ACUICULTORES CALETA PRESIDENTE BALMACEDA DE LLICO    RSU 70.20.096</t>
  </si>
  <si>
    <t>SINDICATO DE PESCADORES ARTESANALES Y AFINES "MANUEL VELIZ"   RSU 70.20.167</t>
  </si>
  <si>
    <t>STI PESCADORES ARTESANALES, BUZOS, MARISCADORES Y ALGUEROS DE PELLINES      RSU  70.50.061</t>
  </si>
  <si>
    <t>S.T.I. PESCADORES ARTESANALES, ACUICULTORES Y MARISCADORES DE ORILLA DE LOANCO   RSU   70.40.045</t>
  </si>
  <si>
    <t>STI PESCADORES ARTESANALES Y BUZOS MARISCADORES PUERTO MAGUILLINES      RSU 70.50.046</t>
  </si>
  <si>
    <t xml:space="preserve">S.T.I. DE ARMADORES CONSTITUCIÓN R.S.U. 70.50.186 (ROA 90638)
</t>
  </si>
  <si>
    <t>S.T.I. BUZOS Y PESCADORES ARTEANALES N° 2 DE LA COMUNA DE PELLUHUE, CALETA CURANIPE   RSU 70.40.048</t>
  </si>
  <si>
    <t>S.T.I. BUZOS Y PESCADORES ARTESANLES DE CURANIPE DE LA COMUNA DE PELLUHUE PROVINCIA CAUQUENES    RSU  70.40.029</t>
  </si>
  <si>
    <t>S.T.I. PESCADORES ARTESANALES, BUZOS, MARISCADORES Y RAMOS SIMILARES DE PELLUHUE   RSU 70.40.026</t>
  </si>
  <si>
    <t>S.T.I. PESCADORES ARTESANALES, BUZOS, MARISCADORES, ALGUEROS, ACUICULTORES Y ACTIVIDADES CONEXAS DE LA CALETA LOANCO DE LA COMUNA DE CHANCO  RSU 70.40.022</t>
  </si>
  <si>
    <t xml:space="preserve">RESIDUAL  SUR (UPT 92) </t>
  </si>
  <si>
    <t>RESIDUAL NORTE  (UPT 91)</t>
  </si>
  <si>
    <t>RESIDUAL NORTE I</t>
  </si>
  <si>
    <t>RESIDUAL SUR</t>
  </si>
  <si>
    <t>RESIDUAL NORTE</t>
  </si>
  <si>
    <t>IX Region de la Araucanía</t>
  </si>
  <si>
    <t>TITULAR CAPTURA</t>
  </si>
  <si>
    <t>PESQ. ANTONIO CRUZ CORDOVA NAKOUZI E.I.R.L.</t>
  </si>
  <si>
    <t>PESQ. ENFEMAR LTDA.</t>
  </si>
  <si>
    <t>VII Región del Maule.</t>
  </si>
  <si>
    <t xml:space="preserve">VICENTE ALONSO 966350/CALIPSO II 962828 </t>
  </si>
  <si>
    <t>GRIMAR SA PESQ</t>
  </si>
  <si>
    <t xml:space="preserve">ALIMENTOS MARINOS SA          </t>
  </si>
  <si>
    <t>ANTARTIC SEAFOOD SA</t>
  </si>
  <si>
    <t>EL FARO</t>
  </si>
  <si>
    <t>CLAUDIO ALEJANDRO</t>
  </si>
  <si>
    <t>MARIA ELIANA</t>
  </si>
  <si>
    <t>YANIRA III</t>
  </si>
  <si>
    <t>VELASQUEZ II</t>
  </si>
  <si>
    <t>ESPERANZA I</t>
  </si>
  <si>
    <t>PERLA NEGRA</t>
  </si>
  <si>
    <t>ERICAR</t>
  </si>
  <si>
    <t>SAN JOSE III</t>
  </si>
  <si>
    <t>BEN HUR II</t>
  </si>
  <si>
    <t>CRISTOPHER</t>
  </si>
  <si>
    <t>EL LEYTON</t>
  </si>
  <si>
    <t>NICOL</t>
  </si>
  <si>
    <t>LA NENA</t>
  </si>
  <si>
    <t>PATO CHONCHON II</t>
  </si>
  <si>
    <t>SAN MARCOS II</t>
  </si>
  <si>
    <t>RAYO DEL SOL IV</t>
  </si>
  <si>
    <t>CONTROL CUOTA MERLUZA COMÚN_ ARTESANAL_IV-X_AÑO 2018</t>
  </si>
  <si>
    <t>SumaDeCaptura</t>
  </si>
  <si>
    <t>ALTAIR 1</t>
  </si>
  <si>
    <t>Res N°1958 P. Investigación, Merluza Común,2018</t>
  </si>
  <si>
    <t>RES  17-18 EMBARCACION DON VICTORIANO I</t>
  </si>
  <si>
    <t>RES  25-18 EMBARCACION DON PEDRO</t>
  </si>
  <si>
    <t>RES  26-18 EMBARCACION DOÑA ISABEL</t>
  </si>
  <si>
    <t>RES  31-18 EMBARCACION JONNATHAN</t>
  </si>
  <si>
    <t>RES  32-18 EMBARCACION DON JOSE L I</t>
  </si>
  <si>
    <t>RES  37-18 EMBARCACION ALONSO</t>
  </si>
  <si>
    <t>RES  38-18 EMBARCACION LADY ALASKA</t>
  </si>
  <si>
    <t>RES  38-18 EMBARCACION MAYKOL ANDRES</t>
  </si>
  <si>
    <t>RES  38-18 EMBARCACION VERONICA ISABEL</t>
  </si>
  <si>
    <t>RES  39-18 EMBARCACION AMPARITO I</t>
  </si>
  <si>
    <t>RES  47-18 EMBARCACION ESTRELLA II</t>
  </si>
  <si>
    <t>RES  48-18 EMBARCACION DON JAIRO</t>
  </si>
  <si>
    <t>RES  48-18 EMBARCACION DON JOSE L I</t>
  </si>
  <si>
    <t>RES  48-18 EMBARCACION JONAS I</t>
  </si>
  <si>
    <t>RES  7-18 EMBARCACION DOÑA ISABEL</t>
  </si>
  <si>
    <t>CUOTA GLOBAL MERLUZA COMUN IV-41°28,6´ LS</t>
  </si>
  <si>
    <t>XVI-VIII</t>
  </si>
  <si>
    <t>Buscar</t>
  </si>
  <si>
    <t>Ubicacion</t>
  </si>
  <si>
    <t>AREA CENTRO</t>
  </si>
  <si>
    <t>AREA SUR</t>
  </si>
  <si>
    <t>RESIDUAL CENTRO (Valpo)</t>
  </si>
  <si>
    <t>RESIDUAL SUR (San Antonio)</t>
  </si>
  <si>
    <t>STI DE CALETA PORTALES</t>
  </si>
  <si>
    <t>STI ARTESANALES DE CON CON  RSU 50.60.043</t>
  </si>
  <si>
    <t>AREA NORTE</t>
  </si>
  <si>
    <t>AREA NORTE I</t>
  </si>
  <si>
    <t>AREA NORTE II</t>
  </si>
  <si>
    <t>IX REGION</t>
  </si>
  <si>
    <t>XIV-X REGIONES</t>
  </si>
  <si>
    <t>S.T.I. PESCADORES ARTESANALES LAS TERRAZAS DE PICHILEMU  RSU 60.70.058 (ROA 90011)</t>
  </si>
  <si>
    <t>S.T.I. PESCADORES ARTESANALES DE PICHILEMU  RSU 60.70.010 (ROA 366)</t>
  </si>
  <si>
    <t>S.T.I. PESCADORES DE BUCALEMU RSU 60.70.071 (ROA 90511)</t>
  </si>
  <si>
    <t xml:space="preserve">S.T.I. BUZOS Y PESCADORES LIBERTAD DE BOYERUCA    RSU   70.20.094 </t>
  </si>
  <si>
    <t>RES  52-18 EMBARCACION TITAN DEL MAR</t>
  </si>
  <si>
    <t>RES  52-18 EMBARCACION GUACACHE I</t>
  </si>
  <si>
    <t>CRISTIAN MARDONES PANTOJA</t>
  </si>
  <si>
    <t>EL FARO 964544</t>
  </si>
  <si>
    <t>CLAUDIO ALEJANDRO 958903</t>
  </si>
  <si>
    <t>MARIA ELIANA 958902</t>
  </si>
  <si>
    <t>YANIRA III 956550</t>
  </si>
  <si>
    <t>VELASQUEZ II 954159</t>
  </si>
  <si>
    <t>ESPERANZA I 955167</t>
  </si>
  <si>
    <t>PERLA NEGRA 953991</t>
  </si>
  <si>
    <t>SAN JOSE III 962034</t>
  </si>
  <si>
    <t>BEN HUR II 962110 / BEN HUR 954614 (SUSTITUIDA)</t>
  </si>
  <si>
    <t>SANTA ROSA II 954991</t>
  </si>
  <si>
    <t>SAN MARCOS II 952807</t>
  </si>
  <si>
    <t>PATO CHONCHON II 964545</t>
  </si>
  <si>
    <t>LA NENA 957823</t>
  </si>
  <si>
    <t>BENJAMIN 923209</t>
  </si>
  <si>
    <t>ERICAR 957516</t>
  </si>
  <si>
    <t>CRISTOPHER 900336</t>
  </si>
  <si>
    <t>DON TITO III 954974</t>
  </si>
  <si>
    <t>EL LEYTON 900331</t>
  </si>
  <si>
    <t>NICOL 963246</t>
  </si>
  <si>
    <t>STIPESCADORES CALETA EL MEMBRILLO, RSU 50.10.061</t>
  </si>
  <si>
    <t>STI PESCADORES ARTESANALES DE CALETA HIGUERILLAS,  RSU 50.60.048</t>
  </si>
  <si>
    <t>Sindicato de pescadores artesanales buzos  mariscadores Caleta Quidico RSU 08.13.0051 (ROA 90236)</t>
  </si>
  <si>
    <t xml:space="preserve">CRISTOBAL II RPA 960553 </t>
  </si>
  <si>
    <t xml:space="preserve">RESUMEN CONSUMO ANUAL MERLUZA COMUN IV-41°28,6 L.S. AÑO 2018. En Toneladas. </t>
  </si>
  <si>
    <t>DS 825-17 Establece cuota anual Merluza comun IV-41°28,6 año 2018</t>
  </si>
  <si>
    <t>rgarcia:</t>
  </si>
  <si>
    <t>R.Ex N°53 Cesion 12,5 t de STI CALETA QUIDICO a  STI CALETA TUMBES RSU 08050495- VIII Reg.</t>
  </si>
  <si>
    <t>R.Ex N°2737 Cesion 30 t desde STI CALETA QUIDICO-VIII a  Emb CRISTOBAL RPA 960553- Area Sur VII Reg</t>
  </si>
  <si>
    <t xml:space="preserve"> Cesionarios Inviduales</t>
  </si>
  <si>
    <t>Enero-Dic</t>
  </si>
  <si>
    <t>29-12-2017 Res 4507</t>
  </si>
  <si>
    <t>las fechas e informados oportunamente</t>
  </si>
  <si>
    <t xml:space="preserve">ASESORIAS FINANCIERAS Y COMUCACIONALES LTDA. 76171414-7 </t>
  </si>
  <si>
    <t>RES  36-18 EMBARCACION UZIEL IV</t>
  </si>
  <si>
    <t>RES  51-18 EMBARCACION DON VICTORIANO I</t>
  </si>
  <si>
    <t>RES  55-18 EMBARCACION PEQUEÑA</t>
  </si>
  <si>
    <t>RES  58-18 EMBARCACION DEIVIS JAVIER</t>
  </si>
  <si>
    <t>CEPILLLIN II / LAITO II</t>
  </si>
  <si>
    <t>GALILEA RPA 965735</t>
  </si>
  <si>
    <t>CORSARIO V RPA 960817</t>
  </si>
  <si>
    <t>STI BUZOS, PESCADORES ARTESANALES Y ACUICULTORES "EL ESFUERZO" DE BOYERUCA RSU 70.20.147</t>
  </si>
  <si>
    <r>
      <t>RESIDUAL NORTE (Q</t>
    </r>
    <r>
      <rPr>
        <sz val="11"/>
        <color rgb="FFFF0000"/>
        <rFont val="Calibri"/>
        <family val="2"/>
        <scheme val="minor"/>
      </rPr>
      <t>uintero)</t>
    </r>
  </si>
  <si>
    <t>LONQUIMAY</t>
  </si>
  <si>
    <t>PESQ. ISLADAMAS S.A</t>
  </si>
  <si>
    <t>PESQ. QUINTERO S.A</t>
  </si>
  <si>
    <t>DON ESTEFAN</t>
  </si>
  <si>
    <t>Res N° 2658 Investigación Católica del Norte, M. común II-VIII 2018</t>
  </si>
  <si>
    <t>COCHA</t>
  </si>
  <si>
    <t>II-VIII</t>
  </si>
  <si>
    <t xml:space="preserve">Naves autorizadas </t>
  </si>
  <si>
    <t>Res. N° 976</t>
  </si>
  <si>
    <t>Resolución</t>
  </si>
  <si>
    <t>Isla Tabón</t>
  </si>
  <si>
    <t>Don Stefan</t>
  </si>
  <si>
    <t>Trauwün I</t>
  </si>
  <si>
    <t>Altair I</t>
  </si>
  <si>
    <t>Nuestra Sra. De la Tirana</t>
  </si>
  <si>
    <t>Res. N° 1958</t>
  </si>
  <si>
    <t>Lonquimay</t>
  </si>
  <si>
    <t>Don José Miguel</t>
  </si>
  <si>
    <t>Res. N° 2658</t>
  </si>
  <si>
    <t>PESCA DE INVESTIGACIÓN MERLUZA COMÚN 2018</t>
  </si>
  <si>
    <t>Cesiones individuales</t>
  </si>
  <si>
    <t>VIII</t>
  </si>
  <si>
    <t>Descuentos</t>
  </si>
  <si>
    <t>Toneladas</t>
  </si>
  <si>
    <t>Cuota Global Merluza común</t>
  </si>
  <si>
    <t>IV-41°28,6</t>
  </si>
  <si>
    <t>TOTAL MOVIMIENTOS</t>
  </si>
  <si>
    <t>RES  2175-18 EMBARCACION CORSARIO V</t>
  </si>
  <si>
    <t>PESCA DE INVESTIGACIÓN INDUSTRIAL</t>
  </si>
  <si>
    <t>RES  37-18 EMBARCACION MATIAS BERNARDO / EMBARCACIÓN LORENZO (S)</t>
  </si>
  <si>
    <t>Periodo Inicio</t>
  </si>
  <si>
    <t>Tipo Asignatario</t>
  </si>
  <si>
    <t>Organización Titular Area</t>
  </si>
  <si>
    <t>Periodo Final</t>
  </si>
  <si>
    <t>Cesiones Descuentos</t>
  </si>
  <si>
    <t>PILAR DEL ROSARIO ALFARO PLAZA</t>
  </si>
  <si>
    <t>MOVIMIENTOS</t>
  </si>
  <si>
    <t>RES 63-18 EMBARCACIÓN UZIEL IV</t>
  </si>
  <si>
    <t>SAN JUAN (Inactiva 18-07-2018) / EL VIEJO ROLA (s) 966699</t>
  </si>
  <si>
    <t>ESMERALDA II (Inactiva 06-02-2018) / ESMERALDA III 966210</t>
  </si>
  <si>
    <t>LUCAS ANTONELLA  962731/PAZ NATANAEL 966681</t>
  </si>
  <si>
    <t>AYSEN II / AYSEN III</t>
  </si>
  <si>
    <t>CACHARPIN II/CACHARPIN III</t>
  </si>
  <si>
    <t>DEYSI ANDREA III/DAYSI ANDREA IV</t>
  </si>
  <si>
    <t>JIMMY CRISTAL I/JIMMY CRISTAL II</t>
  </si>
  <si>
    <t>KOSITA I/KOSITA II</t>
  </si>
  <si>
    <t>LAITO II 959204/CRISTOBAL III 966327</t>
  </si>
  <si>
    <t>MARANATHA I/MARANATHA II</t>
  </si>
  <si>
    <t>NICOL II/NICOL III</t>
  </si>
  <si>
    <t>OLIMPO IV/OLIMPO V</t>
  </si>
  <si>
    <t>TIARE CAROLINA/TIARE CAROLINA I</t>
  </si>
  <si>
    <t>ISLA QUIHUA S.A</t>
  </si>
  <si>
    <t>ISLA TABON</t>
  </si>
  <si>
    <t>Res N°1958 P. Investigación, Merluza Común,2019</t>
  </si>
  <si>
    <t>Res N°1958 P. Investigación, Merluza Común,2020</t>
  </si>
  <si>
    <t>TRAUWÜM I</t>
  </si>
  <si>
    <t>GONZALO ZÚÑIGA ROMERO</t>
  </si>
  <si>
    <t>ERIC ARAVENA A.</t>
  </si>
  <si>
    <t>Fecha vencimiento</t>
  </si>
  <si>
    <t>CORRENTOSO VI / EL SIRIO</t>
  </si>
  <si>
    <t>GOLIATH IV</t>
  </si>
  <si>
    <t>Información preliminar</t>
  </si>
</sst>
</file>

<file path=xl/styles.xml><?xml version="1.0" encoding="utf-8"?>
<styleSheet xmlns="http://schemas.openxmlformats.org/spreadsheetml/2006/main">
  <numFmts count="1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#,##0.000"/>
    <numFmt numFmtId="166" formatCode="[$-F800]dddd\,\ mmmm\ dd\,\ yyyy"/>
    <numFmt numFmtId="167" formatCode="0.00_ ;[Red]\-0.00\ "/>
    <numFmt numFmtId="168" formatCode="#,##0_ ;[Red]\-#,##0\ "/>
    <numFmt numFmtId="169" formatCode="#,##0.00_ ;[Red]\-#,##0.00\ "/>
    <numFmt numFmtId="170" formatCode="#,##0.000_ ;[Red]\-#,##0.000\ "/>
    <numFmt numFmtId="171" formatCode="_-* #,##0_-;\-* #,##0_-;_-* &quot;-&quot;??_-;_-@_-"/>
    <numFmt numFmtId="172" formatCode="yyyy/mm/dd"/>
    <numFmt numFmtId="173" formatCode="_-* #,##0.00000000_-;\-* #,##0.00000000_-;_-* &quot;-&quot;??_-;_-@_-"/>
    <numFmt numFmtId="174" formatCode="0.0000000"/>
    <numFmt numFmtId="175" formatCode="000.000"/>
    <numFmt numFmtId="176" formatCode="0.000.000"/>
    <numFmt numFmtId="177" formatCode="00.000"/>
    <numFmt numFmtId="178" formatCode="yyyy/mm/dd;@"/>
    <numFmt numFmtId="179" formatCode="0.0000"/>
    <numFmt numFmtId="180" formatCode="0.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1"/>
      <name val="Tahoma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6" tint="0.59999389629810485"/>
        </stop>
        <stop position="1">
          <color rgb="FF92D050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3FF"/>
        <bgColor indexed="64"/>
      </patternFill>
    </fill>
    <fill>
      <patternFill patternType="solid">
        <fgColor rgb="FFC3EBF5"/>
        <bgColor indexed="64"/>
      </patternFill>
    </fill>
    <fill>
      <patternFill patternType="solid">
        <fgColor rgb="FF85AAF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">
    <xf numFmtId="0" fontId="0" fillId="0" borderId="0"/>
    <xf numFmtId="9" fontId="1" fillId="0" borderId="0" applyFont="0" applyFill="0" applyBorder="0" applyAlignment="0" applyProtection="0"/>
    <xf numFmtId="0" fontId="9" fillId="1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5" fillId="0" borderId="0"/>
    <xf numFmtId="9" fontId="55" fillId="0" borderId="0" applyFont="0" applyFill="0" applyBorder="0" applyAlignment="0" applyProtection="0"/>
    <xf numFmtId="0" fontId="37" fillId="0" borderId="0"/>
    <xf numFmtId="0" fontId="46" fillId="0" borderId="0"/>
    <xf numFmtId="0" fontId="1" fillId="0" borderId="0"/>
    <xf numFmtId="0" fontId="73" fillId="0" borderId="0"/>
    <xf numFmtId="9" fontId="7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8" fillId="57" borderId="82" applyNumberFormat="0" applyAlignment="0" applyProtection="0"/>
    <xf numFmtId="0" fontId="78" fillId="57" borderId="82" applyNumberFormat="0" applyAlignment="0" applyProtection="0"/>
    <xf numFmtId="0" fontId="78" fillId="57" borderId="82" applyNumberFormat="0" applyAlignment="0" applyProtection="0"/>
    <xf numFmtId="0" fontId="78" fillId="57" borderId="82" applyNumberFormat="0" applyAlignment="0" applyProtection="0"/>
    <xf numFmtId="0" fontId="78" fillId="57" borderId="82" applyNumberFormat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14" fillId="0" borderId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8" fillId="0" borderId="85" applyNumberFormat="0" applyFill="0" applyAlignment="0" applyProtection="0"/>
    <xf numFmtId="0" fontId="89" fillId="0" borderId="86" applyNumberFormat="0" applyFill="0" applyAlignment="0" applyProtection="0"/>
    <xf numFmtId="0" fontId="89" fillId="0" borderId="86" applyNumberFormat="0" applyFill="0" applyAlignment="0" applyProtection="0"/>
    <xf numFmtId="0" fontId="89" fillId="0" borderId="86" applyNumberFormat="0" applyFill="0" applyAlignment="0" applyProtection="0"/>
    <xf numFmtId="0" fontId="89" fillId="0" borderId="86" applyNumberFormat="0" applyFill="0" applyAlignment="0" applyProtection="0"/>
    <xf numFmtId="0" fontId="89" fillId="0" borderId="86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11" fillId="0" borderId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77" fillId="56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81" fillId="47" borderId="81" applyNumberForma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11" fillId="63" borderId="51" applyNumberFormat="0" applyFon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84" fillId="56" borderId="84" applyNumberFormat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  <xf numFmtId="0" fontId="90" fillId="0" borderId="88" applyNumberFormat="0" applyFill="0" applyAlignment="0" applyProtection="0"/>
  </cellStyleXfs>
  <cellXfs count="1217">
    <xf numFmtId="0" fontId="0" fillId="0" borderId="0" xfId="0"/>
    <xf numFmtId="0" fontId="0" fillId="2" borderId="0" xfId="0" applyFill="1"/>
    <xf numFmtId="0" fontId="2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0" fillId="0" borderId="0" xfId="0" applyBorder="1"/>
    <xf numFmtId="0" fontId="0" fillId="19" borderId="0" xfId="0" applyFont="1" applyFill="1"/>
    <xf numFmtId="0" fontId="0" fillId="0" borderId="0" xfId="0" applyFont="1"/>
    <xf numFmtId="0" fontId="0" fillId="19" borderId="3" xfId="0" applyFill="1" applyBorder="1"/>
    <xf numFmtId="0" fontId="0" fillId="19" borderId="0" xfId="0" applyFill="1" applyBorder="1"/>
    <xf numFmtId="0" fontId="2" fillId="19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7" borderId="35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9" borderId="0" xfId="0" applyFill="1"/>
    <xf numFmtId="0" fontId="5" fillId="8" borderId="5" xfId="0" applyFont="1" applyFill="1" applyBorder="1" applyAlignment="1">
      <alignment horizontal="center" vertical="center"/>
    </xf>
    <xf numFmtId="168" fontId="5" fillId="8" borderId="5" xfId="0" applyNumberFormat="1" applyFont="1" applyFill="1" applyBorder="1" applyAlignment="1">
      <alignment horizontal="center" vertical="center"/>
    </xf>
    <xf numFmtId="169" fontId="5" fillId="8" borderId="5" xfId="0" applyNumberFormat="1" applyFont="1" applyFill="1" applyBorder="1" applyAlignment="1">
      <alignment horizontal="center" vertical="center"/>
    </xf>
    <xf numFmtId="10" fontId="5" fillId="8" borderId="5" xfId="8" applyNumberFormat="1" applyFont="1" applyFill="1" applyBorder="1" applyAlignment="1">
      <alignment horizontal="center"/>
    </xf>
    <xf numFmtId="0" fontId="5" fillId="22" borderId="5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 wrapText="1"/>
    </xf>
    <xf numFmtId="171" fontId="0" fillId="19" borderId="0" xfId="9" applyNumberFormat="1" applyFont="1" applyFill="1" applyBorder="1" applyAlignment="1">
      <alignment vertical="center"/>
    </xf>
    <xf numFmtId="0" fontId="13" fillId="21" borderId="5" xfId="0" applyFont="1" applyFill="1" applyBorder="1" applyAlignment="1">
      <alignment horizontal="center"/>
    </xf>
    <xf numFmtId="14" fontId="0" fillId="8" borderId="5" xfId="0" applyNumberFormat="1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 vertical="center"/>
    </xf>
    <xf numFmtId="168" fontId="20" fillId="8" borderId="5" xfId="0" applyNumberFormat="1" applyFont="1" applyFill="1" applyBorder="1" applyAlignment="1">
      <alignment horizontal="center" vertical="center"/>
    </xf>
    <xf numFmtId="169" fontId="20" fillId="8" borderId="5" xfId="0" applyNumberFormat="1" applyFont="1" applyFill="1" applyBorder="1" applyAlignment="1">
      <alignment horizontal="center" vertical="center"/>
    </xf>
    <xf numFmtId="10" fontId="20" fillId="8" borderId="5" xfId="8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9" fontId="0" fillId="0" borderId="0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22" fillId="0" borderId="0" xfId="0" applyFont="1" applyFill="1" applyAlignment="1"/>
    <xf numFmtId="0" fontId="23" fillId="0" borderId="5" xfId="0" applyFont="1" applyFill="1" applyBorder="1" applyAlignment="1"/>
    <xf numFmtId="0" fontId="24" fillId="0" borderId="5" xfId="0" applyFont="1" applyFill="1" applyBorder="1" applyAlignment="1"/>
    <xf numFmtId="0" fontId="15" fillId="0" borderId="0" xfId="0" applyFont="1" applyFill="1" applyAlignment="1"/>
    <xf numFmtId="172" fontId="25" fillId="0" borderId="0" xfId="0" applyNumberFormat="1" applyFont="1" applyFill="1" applyAlignment="1"/>
    <xf numFmtId="0" fontId="1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9" fontId="15" fillId="0" borderId="0" xfId="1" applyNumberFormat="1" applyFont="1" applyFill="1" applyAlignment="1">
      <alignment horizontal="right"/>
    </xf>
    <xf numFmtId="0" fontId="0" fillId="0" borderId="0" xfId="0" applyFill="1" applyAlignment="1">
      <alignment vertical="top" wrapText="1"/>
    </xf>
    <xf numFmtId="0" fontId="0" fillId="0" borderId="0" xfId="0" applyFont="1" applyBorder="1" applyAlignment="1">
      <alignment vertical="center"/>
    </xf>
    <xf numFmtId="0" fontId="1" fillId="0" borderId="0" xfId="0" applyFont="1" applyAlignment="1"/>
    <xf numFmtId="9" fontId="0" fillId="0" borderId="0" xfId="1" applyFont="1" applyFill="1" applyAlignment="1"/>
    <xf numFmtId="0" fontId="0" fillId="0" borderId="0" xfId="0" applyFill="1" applyBorder="1"/>
    <xf numFmtId="0" fontId="2" fillId="0" borderId="5" xfId="0" applyFont="1" applyBorder="1" applyAlignment="1">
      <alignment horizontal="center"/>
    </xf>
    <xf numFmtId="0" fontId="2" fillId="24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/>
    <xf numFmtId="0" fontId="27" fillId="0" borderId="25" xfId="0" applyFont="1" applyBorder="1"/>
    <xf numFmtId="0" fontId="27" fillId="0" borderId="0" xfId="0" applyFont="1" applyBorder="1"/>
    <xf numFmtId="0" fontId="27" fillId="0" borderId="46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26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0" xfId="0" applyFont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8" fillId="25" borderId="5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/>
    </xf>
    <xf numFmtId="0" fontId="28" fillId="0" borderId="6" xfId="0" applyFont="1" applyBorder="1"/>
    <xf numFmtId="0" fontId="28" fillId="0" borderId="20" xfId="0" applyFont="1" applyBorder="1"/>
    <xf numFmtId="0" fontId="28" fillId="0" borderId="24" xfId="0" applyFont="1" applyBorder="1"/>
    <xf numFmtId="0" fontId="28" fillId="0" borderId="21" xfId="0" applyFont="1" applyBorder="1"/>
    <xf numFmtId="0" fontId="27" fillId="0" borderId="5" xfId="0" applyFont="1" applyFill="1" applyBorder="1"/>
    <xf numFmtId="0" fontId="29" fillId="0" borderId="5" xfId="0" applyFont="1" applyFill="1" applyBorder="1"/>
    <xf numFmtId="0" fontId="0" fillId="0" borderId="7" xfId="0" applyBorder="1"/>
    <xf numFmtId="0" fontId="0" fillId="0" borderId="8" xfId="0" applyBorder="1"/>
    <xf numFmtId="0" fontId="28" fillId="0" borderId="0" xfId="0" applyFont="1"/>
    <xf numFmtId="173" fontId="0" fillId="0" borderId="0" xfId="9" applyNumberFormat="1" applyFont="1"/>
    <xf numFmtId="164" fontId="0" fillId="0" borderId="0" xfId="0" applyNumberFormat="1"/>
    <xf numFmtId="0" fontId="30" fillId="0" borderId="5" xfId="7" applyFont="1" applyBorder="1" applyAlignment="1">
      <alignment horizontal="left" vertical="center" wrapText="1"/>
    </xf>
    <xf numFmtId="174" fontId="30" fillId="0" borderId="5" xfId="7" applyNumberFormat="1" applyFont="1" applyBorder="1" applyAlignment="1">
      <alignment horizontal="right" vertical="center" wrapText="1"/>
    </xf>
    <xf numFmtId="164" fontId="30" fillId="0" borderId="5" xfId="7" applyNumberFormat="1" applyFont="1" applyBorder="1" applyAlignment="1">
      <alignment horizontal="right" vertical="center" wrapText="1"/>
    </xf>
    <xf numFmtId="175" fontId="30" fillId="0" borderId="5" xfId="7" applyNumberFormat="1" applyFont="1" applyBorder="1" applyAlignment="1">
      <alignment horizontal="right" vertical="center" wrapText="1"/>
    </xf>
    <xf numFmtId="165" fontId="30" fillId="0" borderId="5" xfId="7" applyNumberFormat="1" applyFont="1" applyBorder="1" applyAlignment="1">
      <alignment horizontal="right" vertical="center" wrapText="1"/>
    </xf>
    <xf numFmtId="0" fontId="31" fillId="0" borderId="5" xfId="7" applyFont="1" applyBorder="1" applyAlignment="1">
      <alignment horizontal="left" vertical="center" wrapText="1"/>
    </xf>
    <xf numFmtId="0" fontId="31" fillId="0" borderId="5" xfId="7" applyFont="1" applyBorder="1" applyAlignment="1">
      <alignment horizontal="right" vertical="center" wrapText="1" indent="1"/>
    </xf>
    <xf numFmtId="0" fontId="31" fillId="0" borderId="5" xfId="7" applyFont="1" applyBorder="1" applyAlignment="1">
      <alignment horizontal="right" vertical="center" wrapText="1" indent="2"/>
    </xf>
    <xf numFmtId="176" fontId="30" fillId="0" borderId="5" xfId="7" applyNumberFormat="1" applyFont="1" applyBorder="1" applyAlignment="1">
      <alignment horizontal="right" vertical="center" wrapText="1"/>
    </xf>
    <xf numFmtId="0" fontId="31" fillId="0" borderId="5" xfId="7" applyFont="1" applyBorder="1" applyAlignment="1">
      <alignment horizontal="center" vertical="center" wrapText="1"/>
    </xf>
    <xf numFmtId="177" fontId="30" fillId="0" borderId="5" xfId="7" applyNumberFormat="1" applyFont="1" applyBorder="1" applyAlignment="1">
      <alignment horizontal="right" vertical="center" wrapText="1"/>
    </xf>
    <xf numFmtId="0" fontId="30" fillId="0" borderId="5" xfId="7" applyFont="1" applyBorder="1" applyAlignment="1">
      <alignment horizontal="left" vertical="top" wrapText="1" indent="1"/>
    </xf>
    <xf numFmtId="174" fontId="30" fillId="0" borderId="5" xfId="7" applyNumberFormat="1" applyFont="1" applyBorder="1" applyAlignment="1">
      <alignment horizontal="right" wrapText="1"/>
    </xf>
    <xf numFmtId="164" fontId="30" fillId="0" borderId="5" xfId="7" applyNumberFormat="1" applyFont="1" applyBorder="1" applyAlignment="1">
      <alignment horizontal="right" wrapText="1"/>
    </xf>
    <xf numFmtId="175" fontId="30" fillId="0" borderId="5" xfId="7" applyNumberFormat="1" applyFont="1" applyBorder="1" applyAlignment="1">
      <alignment horizontal="right" wrapText="1"/>
    </xf>
    <xf numFmtId="0" fontId="30" fillId="3" borderId="5" xfId="7" applyFont="1" applyFill="1" applyBorder="1" applyAlignment="1">
      <alignment horizontal="left" vertical="center" wrapText="1"/>
    </xf>
    <xf numFmtId="174" fontId="30" fillId="3" borderId="5" xfId="7" applyNumberFormat="1" applyFont="1" applyFill="1" applyBorder="1" applyAlignment="1">
      <alignment horizontal="right" vertical="center" wrapText="1"/>
    </xf>
    <xf numFmtId="164" fontId="30" fillId="3" borderId="5" xfId="7" applyNumberFormat="1" applyFont="1" applyFill="1" applyBorder="1" applyAlignment="1">
      <alignment horizontal="right" vertical="center" wrapText="1"/>
    </xf>
    <xf numFmtId="175" fontId="30" fillId="3" borderId="5" xfId="7" applyNumberFormat="1" applyFont="1" applyFill="1" applyBorder="1" applyAlignment="1">
      <alignment horizontal="right" vertical="center" wrapText="1"/>
    </xf>
    <xf numFmtId="0" fontId="28" fillId="0" borderId="5" xfId="0" applyFont="1" applyFill="1" applyBorder="1"/>
    <xf numFmtId="0" fontId="27" fillId="0" borderId="5" xfId="0" applyFont="1" applyBorder="1" applyAlignment="1">
      <alignment horizontal="right"/>
    </xf>
    <xf numFmtId="0" fontId="27" fillId="0" borderId="5" xfId="0" applyFont="1" applyFill="1" applyBorder="1" applyAlignment="1">
      <alignment horizontal="right"/>
    </xf>
    <xf numFmtId="166" fontId="2" fillId="0" borderId="0" xfId="0" applyNumberFormat="1" applyFont="1"/>
    <xf numFmtId="0" fontId="0" fillId="0" borderId="6" xfId="0" applyBorder="1"/>
    <xf numFmtId="0" fontId="28" fillId="0" borderId="13" xfId="0" applyFont="1" applyBorder="1" applyAlignment="1">
      <alignment horizontal="center" vertical="center" wrapText="1"/>
    </xf>
    <xf numFmtId="0" fontId="32" fillId="0" borderId="0" xfId="0" applyFont="1"/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/>
    <xf numFmtId="0" fontId="33" fillId="0" borderId="5" xfId="0" applyFont="1" applyFill="1" applyBorder="1"/>
    <xf numFmtId="0" fontId="28" fillId="0" borderId="13" xfId="0" applyFont="1" applyBorder="1"/>
    <xf numFmtId="0" fontId="28" fillId="0" borderId="1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25" xfId="0" applyBorder="1"/>
    <xf numFmtId="0" fontId="2" fillId="0" borderId="21" xfId="0" applyFont="1" applyBorder="1"/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4" xfId="0" applyFont="1" applyBorder="1"/>
    <xf numFmtId="0" fontId="28" fillId="0" borderId="0" xfId="0" applyFont="1" applyFill="1" applyBorder="1"/>
    <xf numFmtId="0" fontId="0" fillId="0" borderId="5" xfId="0" applyBorder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2" fontId="25" fillId="0" borderId="0" xfId="0" applyNumberFormat="1" applyFont="1" applyFill="1" applyAlignment="1">
      <alignment horizontal="center"/>
    </xf>
    <xf numFmtId="10" fontId="15" fillId="0" borderId="0" xfId="1" applyNumberFormat="1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20" borderId="31" xfId="0" applyFont="1" applyFill="1" applyBorder="1" applyAlignment="1">
      <alignment horizontal="center" vertical="center" wrapText="1"/>
    </xf>
    <xf numFmtId="0" fontId="2" fillId="20" borderId="19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5" xfId="0" applyFont="1" applyFill="1" applyBorder="1" applyAlignment="1">
      <alignment horizontal="center" vertical="center"/>
    </xf>
    <xf numFmtId="0" fontId="0" fillId="26" borderId="0" xfId="0" applyFill="1" applyAlignment="1">
      <alignment horizontal="center" vertical="center" wrapText="1"/>
    </xf>
    <xf numFmtId="0" fontId="0" fillId="26" borderId="0" xfId="0" applyFill="1"/>
    <xf numFmtId="0" fontId="0" fillId="26" borderId="0" xfId="0" applyFill="1" applyAlignment="1">
      <alignment horizontal="center" vertical="center"/>
    </xf>
    <xf numFmtId="10" fontId="0" fillId="26" borderId="0" xfId="0" applyNumberFormat="1" applyFill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164" fontId="0" fillId="26" borderId="0" xfId="0" applyNumberFormat="1" applyFill="1" applyAlignment="1">
      <alignment horizontal="center" vertical="center"/>
    </xf>
    <xf numFmtId="10" fontId="0" fillId="26" borderId="0" xfId="1" applyNumberFormat="1" applyFont="1" applyFill="1" applyAlignment="1">
      <alignment horizontal="center" vertical="center"/>
    </xf>
    <xf numFmtId="167" fontId="0" fillId="26" borderId="0" xfId="0" applyNumberForma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ont="1"/>
    <xf numFmtId="0" fontId="6" fillId="20" borderId="6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0" fillId="26" borderId="0" xfId="0" applyFill="1" applyAlignment="1">
      <alignment horizontal="center" vertical="center" wrapText="1"/>
    </xf>
    <xf numFmtId="0" fontId="0" fillId="26" borderId="0" xfId="0" applyFill="1"/>
    <xf numFmtId="0" fontId="0" fillId="26" borderId="0" xfId="0" applyFill="1" applyAlignment="1">
      <alignment horizontal="center" vertical="center"/>
    </xf>
    <xf numFmtId="2" fontId="0" fillId="5" borderId="8" xfId="0" applyNumberFormat="1" applyFont="1" applyFill="1" applyBorder="1" applyAlignment="1">
      <alignment horizontal="center" vertical="center" wrapText="1"/>
    </xf>
    <xf numFmtId="9" fontId="1" fillId="5" borderId="8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2" fontId="0" fillId="5" borderId="5" xfId="0" applyNumberFormat="1" applyFont="1" applyFill="1" applyBorder="1" applyAlignment="1">
      <alignment horizontal="center" vertical="center" wrapText="1"/>
    </xf>
    <xf numFmtId="9" fontId="1" fillId="5" borderId="5" xfId="1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2" borderId="0" xfId="0" applyFont="1" applyFill="1"/>
    <xf numFmtId="0" fontId="0" fillId="5" borderId="5" xfId="0" applyFont="1" applyFill="1" applyBorder="1" applyAlignment="1">
      <alignment horizontal="center"/>
    </xf>
    <xf numFmtId="165" fontId="0" fillId="2" borderId="0" xfId="0" applyNumberFormat="1" applyFont="1" applyFill="1"/>
    <xf numFmtId="0" fontId="0" fillId="2" borderId="0" xfId="0" applyFont="1" applyFill="1" applyBorder="1"/>
    <xf numFmtId="0" fontId="0" fillId="2" borderId="0" xfId="0" applyFont="1" applyFill="1" applyAlignment="1">
      <alignment vertical="center"/>
    </xf>
    <xf numFmtId="0" fontId="0" fillId="2" borderId="25" xfId="0" applyFont="1" applyFill="1" applyBorder="1"/>
    <xf numFmtId="165" fontId="0" fillId="2" borderId="0" xfId="0" applyNumberFormat="1" applyFont="1" applyFill="1" applyBorder="1"/>
    <xf numFmtId="165" fontId="0" fillId="2" borderId="17" xfId="0" applyNumberFormat="1" applyFont="1" applyFill="1" applyBorder="1"/>
    <xf numFmtId="0" fontId="0" fillId="2" borderId="17" xfId="0" applyFont="1" applyFill="1" applyBorder="1"/>
    <xf numFmtId="0" fontId="0" fillId="12" borderId="1" xfId="0" applyFont="1" applyFill="1" applyBorder="1"/>
    <xf numFmtId="0" fontId="0" fillId="12" borderId="3" xfId="0" applyFont="1" applyFill="1" applyBorder="1"/>
    <xf numFmtId="0" fontId="0" fillId="12" borderId="4" xfId="0" applyFont="1" applyFill="1" applyBorder="1"/>
    <xf numFmtId="0" fontId="0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64" fontId="21" fillId="2" borderId="0" xfId="0" applyNumberFormat="1" applyFont="1" applyFill="1" applyAlignment="1">
      <alignment horizontal="center" vertical="center"/>
    </xf>
    <xf numFmtId="9" fontId="21" fillId="2" borderId="0" xfId="1" applyFont="1" applyFill="1" applyAlignment="1">
      <alignment horizontal="center" vertical="center"/>
    </xf>
    <xf numFmtId="0" fontId="21" fillId="2" borderId="5" xfId="0" applyFont="1" applyFill="1" applyBorder="1" applyAlignment="1">
      <alignment horizontal="left"/>
    </xf>
    <xf numFmtId="9" fontId="1" fillId="0" borderId="5" xfId="1" applyFont="1" applyBorder="1" applyAlignment="1">
      <alignment horizontal="center"/>
    </xf>
    <xf numFmtId="0" fontId="21" fillId="2" borderId="16" xfId="0" applyFont="1" applyFill="1" applyBorder="1" applyAlignment="1">
      <alignment horizontal="left"/>
    </xf>
    <xf numFmtId="0" fontId="21" fillId="2" borderId="25" xfId="0" applyFont="1" applyFill="1" applyBorder="1" applyAlignment="1">
      <alignment horizontal="left"/>
    </xf>
    <xf numFmtId="9" fontId="1" fillId="2" borderId="0" xfId="1" applyFont="1" applyFill="1" applyAlignment="1">
      <alignment horizontal="center" vertical="center"/>
    </xf>
    <xf numFmtId="9" fontId="1" fillId="2" borderId="0" xfId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0" fontId="0" fillId="7" borderId="0" xfId="0" applyFont="1" applyFill="1" applyBorder="1"/>
    <xf numFmtId="0" fontId="15" fillId="7" borderId="0" xfId="0" applyFont="1" applyFill="1" applyAlignment="1"/>
    <xf numFmtId="172" fontId="25" fillId="7" borderId="0" xfId="0" applyNumberFormat="1" applyFont="1" applyFill="1" applyAlignment="1"/>
    <xf numFmtId="0" fontId="0" fillId="7" borderId="0" xfId="0" applyFont="1" applyFill="1" applyAlignment="1"/>
    <xf numFmtId="0" fontId="0" fillId="7" borderId="0" xfId="0" applyFill="1" applyAlignment="1"/>
    <xf numFmtId="0" fontId="0" fillId="7" borderId="0" xfId="0" applyFont="1" applyFill="1" applyAlignment="1">
      <alignment vertical="center" wrapText="1"/>
    </xf>
    <xf numFmtId="0" fontId="0" fillId="31" borderId="0" xfId="0" applyFill="1" applyBorder="1"/>
    <xf numFmtId="178" fontId="15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178" fontId="25" fillId="0" borderId="0" xfId="0" applyNumberFormat="1" applyFont="1" applyFill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11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12" xfId="0" applyFont="1" applyFill="1" applyBorder="1"/>
    <xf numFmtId="0" fontId="0" fillId="0" borderId="0" xfId="0" applyBorder="1" applyAlignment="1">
      <alignment vertical="center"/>
    </xf>
    <xf numFmtId="0" fontId="0" fillId="0" borderId="0" xfId="0" applyNumberFormat="1" applyFill="1" applyAlignment="1"/>
    <xf numFmtId="0" fontId="0" fillId="0" borderId="0" xfId="0" applyAlignment="1"/>
    <xf numFmtId="0" fontId="39" fillId="2" borderId="0" xfId="0" applyFont="1" applyFill="1"/>
    <xf numFmtId="165" fontId="39" fillId="2" borderId="0" xfId="0" applyNumberFormat="1" applyFont="1" applyFill="1"/>
    <xf numFmtId="0" fontId="0" fillId="24" borderId="5" xfId="0" applyFont="1" applyFill="1" applyBorder="1" applyAlignment="1">
      <alignment horizontal="center"/>
    </xf>
    <xf numFmtId="0" fontId="43" fillId="19" borderId="0" xfId="0" applyFont="1" applyFill="1"/>
    <xf numFmtId="0" fontId="44" fillId="30" borderId="50" xfId="11" applyFont="1" applyFill="1" applyBorder="1" applyAlignment="1">
      <alignment horizontal="center"/>
    </xf>
    <xf numFmtId="0" fontId="44" fillId="0" borderId="51" xfId="11" applyFont="1" applyFill="1" applyBorder="1" applyAlignment="1">
      <alignment wrapText="1"/>
    </xf>
    <xf numFmtId="0" fontId="41" fillId="26" borderId="0" xfId="0" applyFont="1" applyFill="1"/>
    <xf numFmtId="0" fontId="0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5" fillId="31" borderId="0" xfId="0" applyFont="1" applyFill="1"/>
    <xf numFmtId="178" fontId="15" fillId="0" borderId="0" xfId="0" applyNumberFormat="1" applyFont="1" applyFill="1" applyAlignment="1"/>
    <xf numFmtId="2" fontId="15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/>
    <xf numFmtId="2" fontId="15" fillId="7" borderId="0" xfId="0" applyNumberFormat="1" applyFont="1" applyFill="1" applyAlignment="1">
      <alignment horizontal="right"/>
    </xf>
    <xf numFmtId="2" fontId="15" fillId="0" borderId="0" xfId="0" applyNumberFormat="1" applyFont="1" applyFill="1" applyAlignment="1"/>
    <xf numFmtId="9" fontId="34" fillId="0" borderId="5" xfId="1" applyFont="1" applyFill="1" applyBorder="1" applyAlignment="1"/>
    <xf numFmtId="9" fontId="15" fillId="0" borderId="0" xfId="1" applyFont="1" applyFill="1" applyAlignment="1">
      <alignment horizontal="right"/>
    </xf>
    <xf numFmtId="9" fontId="15" fillId="7" borderId="0" xfId="1" applyFont="1" applyFill="1" applyAlignment="1">
      <alignment horizontal="right"/>
    </xf>
    <xf numFmtId="9" fontId="15" fillId="0" borderId="0" xfId="1" applyFont="1" applyFill="1" applyAlignment="1"/>
    <xf numFmtId="0" fontId="47" fillId="2" borderId="0" xfId="0" applyFont="1" applyFill="1"/>
    <xf numFmtId="165" fontId="47" fillId="2" borderId="0" xfId="0" applyNumberFormat="1" applyFont="1" applyFill="1"/>
    <xf numFmtId="9" fontId="47" fillId="2" borderId="0" xfId="1" applyFont="1" applyFill="1"/>
    <xf numFmtId="0" fontId="47" fillId="2" borderId="0" xfId="0" applyFont="1" applyFill="1" applyAlignment="1">
      <alignment vertical="center"/>
    </xf>
    <xf numFmtId="1" fontId="0" fillId="19" borderId="0" xfId="0" applyNumberFormat="1" applyFill="1" applyBorder="1"/>
    <xf numFmtId="0" fontId="16" fillId="20" borderId="5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9" fontId="20" fillId="0" borderId="5" xfId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1" fontId="16" fillId="20" borderId="5" xfId="9" applyNumberFormat="1" applyFont="1" applyFill="1" applyBorder="1" applyAlignment="1">
      <alignment horizontal="center" vertical="center"/>
    </xf>
    <xf numFmtId="9" fontId="16" fillId="20" borderId="5" xfId="1" applyFont="1" applyFill="1" applyBorder="1" applyAlignment="1">
      <alignment horizontal="center" vertical="center"/>
    </xf>
    <xf numFmtId="1" fontId="16" fillId="20" borderId="5" xfId="0" applyNumberFormat="1" applyFont="1" applyFill="1" applyBorder="1" applyAlignment="1">
      <alignment horizontal="center" vertical="center"/>
    </xf>
    <xf numFmtId="1" fontId="0" fillId="19" borderId="0" xfId="0" applyNumberFormat="1" applyFill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79" fontId="0" fillId="0" borderId="0" xfId="0" applyNumberFormat="1"/>
    <xf numFmtId="164" fontId="5" fillId="0" borderId="5" xfId="0" applyNumberFormat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9" fontId="2" fillId="0" borderId="15" xfId="1" applyFont="1" applyBorder="1" applyAlignment="1">
      <alignment horizontal="center"/>
    </xf>
    <xf numFmtId="9" fontId="2" fillId="0" borderId="39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0" fillId="0" borderId="52" xfId="0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0" fillId="0" borderId="5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/>
    </xf>
    <xf numFmtId="166" fontId="45" fillId="31" borderId="0" xfId="0" applyNumberFormat="1" applyFont="1" applyFill="1" applyAlignment="1">
      <alignment horizontal="center"/>
    </xf>
    <xf numFmtId="0" fontId="45" fillId="31" borderId="0" xfId="0" applyFont="1" applyFill="1" applyAlignment="1">
      <alignment horizontal="center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center"/>
    </xf>
    <xf numFmtId="0" fontId="0" fillId="15" borderId="5" xfId="0" applyFont="1" applyFill="1" applyBorder="1"/>
    <xf numFmtId="0" fontId="0" fillId="15" borderId="5" xfId="0" applyFont="1" applyFill="1" applyBorder="1" applyAlignment="1">
      <alignment horizontal="center"/>
    </xf>
    <xf numFmtId="0" fontId="0" fillId="7" borderId="5" xfId="0" applyFont="1" applyFill="1" applyBorder="1"/>
    <xf numFmtId="0" fontId="0" fillId="7" borderId="5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29" borderId="5" xfId="0" applyFont="1" applyFill="1" applyBorder="1"/>
    <xf numFmtId="0" fontId="0" fillId="29" borderId="5" xfId="0" applyFont="1" applyFill="1" applyBorder="1" applyAlignment="1">
      <alignment horizontal="center"/>
    </xf>
    <xf numFmtId="0" fontId="0" fillId="28" borderId="5" xfId="0" applyFont="1" applyFill="1" applyBorder="1"/>
    <xf numFmtId="0" fontId="0" fillId="28" borderId="5" xfId="0" applyFont="1" applyFill="1" applyBorder="1" applyAlignment="1">
      <alignment horizontal="center"/>
    </xf>
    <xf numFmtId="0" fontId="5" fillId="28" borderId="5" xfId="0" applyFont="1" applyFill="1" applyBorder="1" applyAlignment="1">
      <alignment horizontal="center" vertical="center"/>
    </xf>
    <xf numFmtId="0" fontId="0" fillId="4" borderId="5" xfId="0" applyFont="1" applyFill="1" applyBorder="1"/>
    <xf numFmtId="0" fontId="0" fillId="4" borderId="5" xfId="0" applyFont="1" applyFill="1" applyBorder="1" applyAlignment="1">
      <alignment horizontal="center"/>
    </xf>
    <xf numFmtId="2" fontId="0" fillId="28" borderId="5" xfId="0" applyNumberFormat="1" applyFont="1" applyFill="1" applyBorder="1" applyAlignment="1">
      <alignment horizontal="center"/>
    </xf>
    <xf numFmtId="0" fontId="0" fillId="24" borderId="5" xfId="0" applyFont="1" applyFill="1" applyBorder="1"/>
    <xf numFmtId="0" fontId="0" fillId="33" borderId="5" xfId="0" applyFont="1" applyFill="1" applyBorder="1"/>
    <xf numFmtId="0" fontId="0" fillId="33" borderId="5" xfId="0" applyFont="1" applyFill="1" applyBorder="1" applyAlignment="1">
      <alignment horizontal="center"/>
    </xf>
    <xf numFmtId="0" fontId="0" fillId="34" borderId="5" xfId="0" applyFont="1" applyFill="1" applyBorder="1"/>
    <xf numFmtId="0" fontId="0" fillId="34" borderId="5" xfId="0" applyFont="1" applyFill="1" applyBorder="1" applyAlignment="1">
      <alignment horizontal="center"/>
    </xf>
    <xf numFmtId="0" fontId="49" fillId="2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 applyBorder="1"/>
    <xf numFmtId="0" fontId="49" fillId="0" borderId="0" xfId="0" applyFont="1"/>
    <xf numFmtId="165" fontId="0" fillId="28" borderId="5" xfId="0" applyNumberFormat="1" applyFont="1" applyFill="1" applyBorder="1"/>
    <xf numFmtId="0" fontId="0" fillId="28" borderId="5" xfId="0" applyFont="1" applyFill="1" applyBorder="1" applyAlignment="1">
      <alignment horizontal="center" vertical="center"/>
    </xf>
    <xf numFmtId="0" fontId="0" fillId="29" borderId="5" xfId="0" applyFont="1" applyFill="1" applyBorder="1" applyAlignment="1">
      <alignment horizontal="center" vertical="center"/>
    </xf>
    <xf numFmtId="0" fontId="0" fillId="34" borderId="5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2" fontId="0" fillId="28" borderId="5" xfId="9" applyNumberFormat="1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20" fillId="2" borderId="0" xfId="0" applyFont="1" applyFill="1"/>
    <xf numFmtId="0" fontId="51" fillId="2" borderId="0" xfId="0" applyFont="1" applyFill="1"/>
    <xf numFmtId="0" fontId="2" fillId="3" borderId="14" xfId="0" applyFont="1" applyFill="1" applyBorder="1" applyAlignment="1">
      <alignment horizontal="center" vertical="center" wrapText="1"/>
    </xf>
    <xf numFmtId="0" fontId="0" fillId="28" borderId="14" xfId="0" applyFont="1" applyFill="1" applyBorder="1"/>
    <xf numFmtId="0" fontId="0" fillId="7" borderId="14" xfId="0" applyFont="1" applyFill="1" applyBorder="1"/>
    <xf numFmtId="0" fontId="0" fillId="6" borderId="14" xfId="0" applyFont="1" applyFill="1" applyBorder="1"/>
    <xf numFmtId="0" fontId="0" fillId="4" borderId="14" xfId="0" applyFont="1" applyFill="1" applyBorder="1"/>
    <xf numFmtId="0" fontId="0" fillId="15" borderId="14" xfId="0" applyFont="1" applyFill="1" applyBorder="1"/>
    <xf numFmtId="0" fontId="0" fillId="29" borderId="14" xfId="0" applyFont="1" applyFill="1" applyBorder="1"/>
    <xf numFmtId="0" fontId="0" fillId="33" borderId="14" xfId="0" applyFont="1" applyFill="1" applyBorder="1"/>
    <xf numFmtId="0" fontId="0" fillId="34" borderId="14" xfId="0" applyFont="1" applyFill="1" applyBorder="1"/>
    <xf numFmtId="0" fontId="0" fillId="24" borderId="14" xfId="0" applyFont="1" applyFill="1" applyBorder="1"/>
    <xf numFmtId="0" fontId="0" fillId="0" borderId="14" xfId="0" applyFont="1" applyBorder="1"/>
    <xf numFmtId="0" fontId="2" fillId="3" borderId="3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28" borderId="30" xfId="0" applyFont="1" applyFill="1" applyBorder="1"/>
    <xf numFmtId="0" fontId="0" fillId="28" borderId="9" xfId="0" applyFont="1" applyFill="1" applyBorder="1"/>
    <xf numFmtId="0" fontId="0" fillId="28" borderId="9" xfId="0" applyFont="1" applyFill="1" applyBorder="1" applyAlignment="1">
      <alignment horizontal="center"/>
    </xf>
    <xf numFmtId="0" fontId="0" fillId="4" borderId="30" xfId="0" applyFont="1" applyFill="1" applyBorder="1"/>
    <xf numFmtId="0" fontId="0" fillId="4" borderId="9" xfId="0" applyFont="1" applyFill="1" applyBorder="1"/>
    <xf numFmtId="0" fontId="0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0" fillId="3" borderId="39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53" fillId="2" borderId="0" xfId="0" applyFont="1" applyFill="1" applyBorder="1" applyAlignment="1">
      <alignment vertical="center"/>
    </xf>
    <xf numFmtId="0" fontId="20" fillId="2" borderId="0" xfId="0" applyFont="1" applyFill="1" applyBorder="1"/>
    <xf numFmtId="1" fontId="0" fillId="2" borderId="0" xfId="0" applyNumberFormat="1" applyFont="1" applyFill="1"/>
    <xf numFmtId="0" fontId="50" fillId="2" borderId="0" xfId="0" applyFont="1" applyFill="1"/>
    <xf numFmtId="2" fontId="5" fillId="28" borderId="5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1" fontId="0" fillId="0" borderId="5" xfId="0" applyNumberFormat="1" applyFont="1" applyFill="1" applyBorder="1" applyAlignment="1">
      <alignment horizontal="center" vertical="center"/>
    </xf>
    <xf numFmtId="172" fontId="5" fillId="0" borderId="5" xfId="0" applyNumberFormat="1" applyFont="1" applyFill="1" applyBorder="1" applyAlignment="1">
      <alignment vertical="center"/>
    </xf>
    <xf numFmtId="0" fontId="55" fillId="0" borderId="5" xfId="12" applyFont="1" applyFill="1" applyBorder="1" applyAlignment="1">
      <alignment wrapText="1"/>
    </xf>
    <xf numFmtId="0" fontId="0" fillId="4" borderId="13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9" fontId="0" fillId="28" borderId="5" xfId="1" applyFont="1" applyFill="1" applyBorder="1" applyAlignment="1">
      <alignment horizontal="center" vertical="center"/>
    </xf>
    <xf numFmtId="9" fontId="5" fillId="28" borderId="5" xfId="1" applyFont="1" applyFill="1" applyBorder="1" applyAlignment="1">
      <alignment horizontal="center" vertical="center"/>
    </xf>
    <xf numFmtId="9" fontId="0" fillId="28" borderId="9" xfId="1" applyFont="1" applyFill="1" applyBorder="1" applyAlignment="1">
      <alignment horizontal="center" vertical="center"/>
    </xf>
    <xf numFmtId="9" fontId="0" fillId="13" borderId="5" xfId="1" applyFont="1" applyFill="1" applyBorder="1" applyAlignment="1">
      <alignment horizontal="center" vertical="center"/>
    </xf>
    <xf numFmtId="9" fontId="0" fillId="33" borderId="5" xfId="1" applyFont="1" applyFill="1" applyBorder="1" applyAlignment="1">
      <alignment horizontal="center" vertical="center"/>
    </xf>
    <xf numFmtId="9" fontId="0" fillId="24" borderId="5" xfId="1" applyFont="1" applyFill="1" applyBorder="1" applyAlignment="1">
      <alignment horizontal="center" vertical="center"/>
    </xf>
    <xf numFmtId="0" fontId="0" fillId="35" borderId="14" xfId="0" applyFont="1" applyFill="1" applyBorder="1"/>
    <xf numFmtId="0" fontId="0" fillId="35" borderId="5" xfId="0" applyFont="1" applyFill="1" applyBorder="1"/>
    <xf numFmtId="0" fontId="0" fillId="35" borderId="5" xfId="0" applyFont="1" applyFill="1" applyBorder="1" applyAlignment="1">
      <alignment horizontal="center"/>
    </xf>
    <xf numFmtId="9" fontId="0" fillId="35" borderId="5" xfId="1" applyFont="1" applyFill="1" applyBorder="1" applyAlignment="1">
      <alignment horizontal="center" vertical="center"/>
    </xf>
    <xf numFmtId="0" fontId="0" fillId="36" borderId="14" xfId="0" applyFont="1" applyFill="1" applyBorder="1"/>
    <xf numFmtId="0" fontId="0" fillId="36" borderId="5" xfId="0" applyFont="1" applyFill="1" applyBorder="1"/>
    <xf numFmtId="0" fontId="0" fillId="36" borderId="5" xfId="0" applyFont="1" applyFill="1" applyBorder="1" applyAlignment="1">
      <alignment horizontal="center"/>
    </xf>
    <xf numFmtId="9" fontId="0" fillId="36" borderId="5" xfId="1" applyFont="1" applyFill="1" applyBorder="1" applyAlignment="1">
      <alignment horizontal="center" vertical="center"/>
    </xf>
    <xf numFmtId="0" fontId="0" fillId="21" borderId="14" xfId="0" applyFont="1" applyFill="1" applyBorder="1"/>
    <xf numFmtId="0" fontId="0" fillId="21" borderId="5" xfId="0" applyFont="1" applyFill="1" applyBorder="1"/>
    <xf numFmtId="0" fontId="0" fillId="21" borderId="5" xfId="0" applyFont="1" applyFill="1" applyBorder="1" applyAlignment="1">
      <alignment horizontal="center"/>
    </xf>
    <xf numFmtId="9" fontId="0" fillId="21" borderId="5" xfId="1" applyFont="1" applyFill="1" applyBorder="1" applyAlignment="1">
      <alignment horizontal="center" vertical="center"/>
    </xf>
    <xf numFmtId="0" fontId="0" fillId="5" borderId="30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0" fontId="0" fillId="5" borderId="14" xfId="0" applyFont="1" applyFill="1" applyBorder="1"/>
    <xf numFmtId="0" fontId="0" fillId="5" borderId="5" xfId="0" applyFont="1" applyFill="1" applyBorder="1"/>
    <xf numFmtId="0" fontId="0" fillId="37" borderId="14" xfId="0" applyFont="1" applyFill="1" applyBorder="1"/>
    <xf numFmtId="0" fontId="0" fillId="37" borderId="5" xfId="0" applyFont="1" applyFill="1" applyBorder="1"/>
    <xf numFmtId="0" fontId="0" fillId="37" borderId="5" xfId="0" applyFont="1" applyFill="1" applyBorder="1" applyAlignment="1">
      <alignment horizontal="center"/>
    </xf>
    <xf numFmtId="9" fontId="0" fillId="4" borderId="5" xfId="1" applyFont="1" applyFill="1" applyBorder="1" applyAlignment="1">
      <alignment horizontal="center" vertical="center"/>
    </xf>
    <xf numFmtId="0" fontId="0" fillId="4" borderId="0" xfId="0" applyFont="1" applyFill="1"/>
    <xf numFmtId="0" fontId="0" fillId="13" borderId="14" xfId="0" applyFont="1" applyFill="1" applyBorder="1"/>
    <xf numFmtId="0" fontId="0" fillId="13" borderId="5" xfId="0" applyFont="1" applyFill="1" applyBorder="1"/>
    <xf numFmtId="0" fontId="0" fillId="13" borderId="5" xfId="0" applyFont="1" applyFill="1" applyBorder="1" applyAlignment="1">
      <alignment horizontal="center"/>
    </xf>
    <xf numFmtId="2" fontId="0" fillId="13" borderId="5" xfId="0" applyNumberFormat="1" applyFont="1" applyFill="1" applyBorder="1" applyAlignment="1">
      <alignment horizontal="center"/>
    </xf>
    <xf numFmtId="0" fontId="0" fillId="13" borderId="15" xfId="0" applyFont="1" applyFill="1" applyBorder="1"/>
    <xf numFmtId="0" fontId="0" fillId="13" borderId="15" xfId="0" applyFont="1" applyFill="1" applyBorder="1" applyAlignment="1">
      <alignment horizontal="center"/>
    </xf>
    <xf numFmtId="2" fontId="0" fillId="13" borderId="15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2" borderId="0" xfId="0" applyFont="1" applyFill="1"/>
    <xf numFmtId="0" fontId="5" fillId="3" borderId="40" xfId="0" applyFont="1" applyFill="1" applyBorder="1" applyAlignment="1">
      <alignment horizontal="center" vertical="center" wrapText="1"/>
    </xf>
    <xf numFmtId="0" fontId="5" fillId="2" borderId="59" xfId="0" applyFont="1" applyFill="1" applyBorder="1"/>
    <xf numFmtId="0" fontId="5" fillId="36" borderId="61" xfId="0" applyFont="1" applyFill="1" applyBorder="1" applyAlignment="1">
      <alignment horizontal="center"/>
    </xf>
    <xf numFmtId="0" fontId="5" fillId="36" borderId="59" xfId="0" applyFont="1" applyFill="1" applyBorder="1" applyAlignment="1">
      <alignment horizontal="center"/>
    </xf>
    <xf numFmtId="0" fontId="5" fillId="36" borderId="62" xfId="0" applyFont="1" applyFill="1" applyBorder="1" applyAlignment="1">
      <alignment horizontal="center"/>
    </xf>
    <xf numFmtId="0" fontId="49" fillId="2" borderId="59" xfId="0" applyFont="1" applyFill="1" applyBorder="1" applyAlignment="1"/>
    <xf numFmtId="0" fontId="47" fillId="2" borderId="59" xfId="0" applyFont="1" applyFill="1" applyBorder="1"/>
    <xf numFmtId="0" fontId="51" fillId="2" borderId="3" xfId="0" applyFont="1" applyFill="1" applyBorder="1"/>
    <xf numFmtId="0" fontId="53" fillId="2" borderId="3" xfId="0" applyFont="1" applyFill="1" applyBorder="1"/>
    <xf numFmtId="165" fontId="0" fillId="29" borderId="5" xfId="0" applyNumberFormat="1" applyFont="1" applyFill="1" applyBorder="1"/>
    <xf numFmtId="165" fontId="0" fillId="7" borderId="5" xfId="0" applyNumberFormat="1" applyFont="1" applyFill="1" applyBorder="1"/>
    <xf numFmtId="0" fontId="0" fillId="7" borderId="5" xfId="0" applyFont="1" applyFill="1" applyBorder="1" applyAlignment="1">
      <alignment horizontal="center" vertical="center"/>
    </xf>
    <xf numFmtId="165" fontId="0" fillId="5" borderId="5" xfId="0" applyNumberFormat="1" applyFont="1" applyFill="1" applyBorder="1"/>
    <xf numFmtId="0" fontId="0" fillId="5" borderId="5" xfId="0" applyFont="1" applyFill="1" applyBorder="1" applyAlignment="1">
      <alignment horizontal="center" vertical="center"/>
    </xf>
    <xf numFmtId="165" fontId="0" fillId="5" borderId="9" xfId="0" applyNumberFormat="1" applyFont="1" applyFill="1" applyBorder="1"/>
    <xf numFmtId="0" fontId="0" fillId="5" borderId="9" xfId="0" applyFont="1" applyFill="1" applyBorder="1" applyAlignment="1">
      <alignment horizontal="center" vertical="center"/>
    </xf>
    <xf numFmtId="0" fontId="0" fillId="38" borderId="14" xfId="0" applyFont="1" applyFill="1" applyBorder="1"/>
    <xf numFmtId="0" fontId="0" fillId="38" borderId="5" xfId="0" applyFont="1" applyFill="1" applyBorder="1"/>
    <xf numFmtId="0" fontId="0" fillId="38" borderId="5" xfId="0" applyFont="1" applyFill="1" applyBorder="1" applyAlignment="1">
      <alignment horizontal="center"/>
    </xf>
    <xf numFmtId="0" fontId="0" fillId="38" borderId="5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6" xfId="0" applyFont="1" applyFill="1" applyBorder="1" applyAlignment="1">
      <alignment horizontal="center" vertical="center"/>
    </xf>
    <xf numFmtId="0" fontId="0" fillId="6" borderId="24" xfId="0" applyFont="1" applyFill="1" applyBorder="1"/>
    <xf numFmtId="0" fontId="0" fillId="6" borderId="6" xfId="0" applyFont="1" applyFill="1" applyBorder="1"/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right"/>
    </xf>
    <xf numFmtId="0" fontId="0" fillId="15" borderId="13" xfId="0" applyFont="1" applyFill="1" applyBorder="1" applyAlignment="1">
      <alignment horizontal="center"/>
    </xf>
    <xf numFmtId="164" fontId="0" fillId="15" borderId="5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/>
    </xf>
    <xf numFmtId="0" fontId="0" fillId="6" borderId="26" xfId="0" applyFont="1" applyFill="1" applyBorder="1"/>
    <xf numFmtId="0" fontId="0" fillId="6" borderId="8" xfId="0" applyFont="1" applyFill="1" applyBorder="1"/>
    <xf numFmtId="0" fontId="0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0" fillId="15" borderId="7" xfId="0" applyNumberFormat="1" applyFill="1" applyBorder="1" applyAlignment="1">
      <alignment horizontal="center" vertical="center"/>
    </xf>
    <xf numFmtId="0" fontId="0" fillId="21" borderId="5" xfId="0" applyFont="1" applyFill="1" applyBorder="1" applyAlignment="1">
      <alignment horizontal="center" vertical="center"/>
    </xf>
    <xf numFmtId="0" fontId="0" fillId="37" borderId="5" xfId="0" applyFont="1" applyFill="1" applyBorder="1" applyAlignment="1">
      <alignment horizontal="center" vertical="center"/>
    </xf>
    <xf numFmtId="0" fontId="0" fillId="33" borderId="41" xfId="0" applyFont="1" applyFill="1" applyBorder="1"/>
    <xf numFmtId="0" fontId="0" fillId="33" borderId="15" xfId="0" applyFont="1" applyFill="1" applyBorder="1"/>
    <xf numFmtId="0" fontId="0" fillId="33" borderId="15" xfId="0" applyFont="1" applyFill="1" applyBorder="1" applyAlignment="1">
      <alignment horizontal="center"/>
    </xf>
    <xf numFmtId="164" fontId="0" fillId="37" borderId="5" xfId="0" applyNumberFormat="1" applyFont="1" applyFill="1" applyBorder="1" applyAlignment="1">
      <alignment horizontal="center" vertical="center"/>
    </xf>
    <xf numFmtId="0" fontId="5" fillId="28" borderId="9" xfId="0" applyFont="1" applyFill="1" applyBorder="1" applyAlignment="1">
      <alignment horizontal="center" vertical="center"/>
    </xf>
    <xf numFmtId="178" fontId="0" fillId="28" borderId="36" xfId="0" applyNumberFormat="1" applyFont="1" applyFill="1" applyBorder="1" applyAlignment="1">
      <alignment horizontal="center"/>
    </xf>
    <xf numFmtId="0" fontId="0" fillId="0" borderId="30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9" fontId="1" fillId="0" borderId="9" xfId="1" applyFont="1" applyBorder="1" applyAlignment="1">
      <alignment horizontal="center"/>
    </xf>
    <xf numFmtId="0" fontId="0" fillId="0" borderId="41" xfId="0" applyFont="1" applyBorder="1"/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9" fontId="1" fillId="0" borderId="15" xfId="1" applyFont="1" applyBorder="1" applyAlignment="1">
      <alignment horizontal="center"/>
    </xf>
    <xf numFmtId="0" fontId="2" fillId="0" borderId="14" xfId="0" applyFont="1" applyBorder="1"/>
    <xf numFmtId="0" fontId="2" fillId="15" borderId="5" xfId="0" applyFont="1" applyFill="1" applyBorder="1"/>
    <xf numFmtId="0" fontId="0" fillId="33" borderId="14" xfId="0" applyFont="1" applyFill="1" applyBorder="1" applyAlignment="1">
      <alignment horizontal="center"/>
    </xf>
    <xf numFmtId="178" fontId="0" fillId="2" borderId="0" xfId="0" applyNumberFormat="1" applyFill="1"/>
    <xf numFmtId="178" fontId="2" fillId="3" borderId="40" xfId="0" applyNumberFormat="1" applyFont="1" applyFill="1" applyBorder="1" applyAlignment="1">
      <alignment horizontal="center" vertical="center" wrapText="1"/>
    </xf>
    <xf numFmtId="178" fontId="0" fillId="28" borderId="34" xfId="0" applyNumberFormat="1" applyFont="1" applyFill="1" applyBorder="1" applyAlignment="1">
      <alignment horizontal="center"/>
    </xf>
    <xf numFmtId="178" fontId="0" fillId="4" borderId="36" xfId="0" applyNumberFormat="1" applyFont="1" applyFill="1" applyBorder="1" applyAlignment="1">
      <alignment horizontal="center"/>
    </xf>
    <xf numFmtId="178" fontId="0" fillId="13" borderId="36" xfId="0" applyNumberFormat="1" applyFont="1" applyFill="1" applyBorder="1" applyAlignment="1">
      <alignment horizontal="center"/>
    </xf>
    <xf numFmtId="178" fontId="0" fillId="13" borderId="37" xfId="0" applyNumberFormat="1" applyFont="1" applyFill="1" applyBorder="1" applyAlignment="1">
      <alignment horizontal="center"/>
    </xf>
    <xf numFmtId="178" fontId="21" fillId="2" borderId="0" xfId="0" applyNumberFormat="1" applyFont="1" applyFill="1"/>
    <xf numFmtId="178" fontId="0" fillId="33" borderId="36" xfId="0" applyNumberFormat="1" applyFont="1" applyFill="1" applyBorder="1" applyAlignment="1">
      <alignment horizontal="center" wrapText="1"/>
    </xf>
    <xf numFmtId="178" fontId="0" fillId="33" borderId="36" xfId="0" applyNumberFormat="1" applyFont="1" applyFill="1" applyBorder="1" applyAlignment="1">
      <alignment horizontal="center"/>
    </xf>
    <xf numFmtId="178" fontId="0" fillId="33" borderId="37" xfId="0" applyNumberFormat="1" applyFont="1" applyFill="1" applyBorder="1" applyAlignment="1">
      <alignment horizontal="center"/>
    </xf>
    <xf numFmtId="178" fontId="0" fillId="21" borderId="36" xfId="0" applyNumberFormat="1" applyFont="1" applyFill="1" applyBorder="1" applyAlignment="1">
      <alignment horizontal="center"/>
    </xf>
    <xf numFmtId="178" fontId="0" fillId="36" borderId="36" xfId="0" applyNumberFormat="1" applyFont="1" applyFill="1" applyBorder="1" applyAlignment="1">
      <alignment horizontal="center"/>
    </xf>
    <xf numFmtId="178" fontId="0" fillId="35" borderId="36" xfId="0" applyNumberFormat="1" applyFont="1" applyFill="1" applyBorder="1" applyAlignment="1">
      <alignment horizontal="center"/>
    </xf>
    <xf numFmtId="178" fontId="49" fillId="2" borderId="0" xfId="0" applyNumberFormat="1" applyFont="1" applyFill="1"/>
    <xf numFmtId="178" fontId="47" fillId="2" borderId="0" xfId="0" applyNumberFormat="1" applyFont="1" applyFill="1"/>
    <xf numFmtId="178" fontId="0" fillId="24" borderId="36" xfId="0" applyNumberFormat="1" applyFont="1" applyFill="1" applyBorder="1" applyAlignment="1">
      <alignment horizontal="center"/>
    </xf>
    <xf numFmtId="178" fontId="0" fillId="0" borderId="34" xfId="0" applyNumberFormat="1" applyFont="1" applyBorder="1" applyAlignment="1">
      <alignment horizontal="center"/>
    </xf>
    <xf numFmtId="178" fontId="0" fillId="0" borderId="36" xfId="0" applyNumberFormat="1" applyFont="1" applyBorder="1" applyAlignment="1">
      <alignment horizontal="center"/>
    </xf>
    <xf numFmtId="178" fontId="0" fillId="0" borderId="37" xfId="0" applyNumberFormat="1" applyFont="1" applyBorder="1" applyAlignment="1">
      <alignment horizontal="center"/>
    </xf>
    <xf numFmtId="178" fontId="0" fillId="2" borderId="0" xfId="0" applyNumberFormat="1" applyFont="1" applyFill="1"/>
    <xf numFmtId="0" fontId="38" fillId="4" borderId="5" xfId="0" applyFont="1" applyFill="1" applyBorder="1"/>
    <xf numFmtId="0" fontId="38" fillId="15" borderId="5" xfId="0" applyFont="1" applyFill="1" applyBorder="1" applyAlignment="1">
      <alignment horizontal="center"/>
    </xf>
    <xf numFmtId="0" fontId="2" fillId="0" borderId="30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78" fontId="2" fillId="0" borderId="34" xfId="0" applyNumberFormat="1" applyFont="1" applyBorder="1" applyAlignment="1">
      <alignment horizontal="center"/>
    </xf>
    <xf numFmtId="178" fontId="2" fillId="0" borderId="36" xfId="0" applyNumberFormat="1" applyFont="1" applyBorder="1" applyAlignment="1">
      <alignment horizontal="center"/>
    </xf>
    <xf numFmtId="0" fontId="2" fillId="0" borderId="41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178" fontId="2" fillId="0" borderId="37" xfId="0" applyNumberFormat="1" applyFont="1" applyBorder="1" applyAlignment="1">
      <alignment horizontal="center"/>
    </xf>
    <xf numFmtId="0" fontId="2" fillId="33" borderId="5" xfId="0" applyFont="1" applyFill="1" applyBorder="1" applyAlignment="1">
      <alignment horizontal="center"/>
    </xf>
    <xf numFmtId="0" fontId="2" fillId="36" borderId="5" xfId="0" applyFont="1" applyFill="1" applyBorder="1" applyAlignment="1">
      <alignment horizontal="center"/>
    </xf>
    <xf numFmtId="9" fontId="0" fillId="33" borderId="9" xfId="1" applyFont="1" applyFill="1" applyBorder="1" applyAlignment="1">
      <alignment horizontal="center" vertical="center"/>
    </xf>
    <xf numFmtId="9" fontId="5" fillId="33" borderId="5" xfId="1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52" fillId="2" borderId="0" xfId="10" applyFont="1" applyFill="1" applyBorder="1" applyAlignment="1">
      <alignment horizontal="center" vertical="center" wrapText="1"/>
    </xf>
    <xf numFmtId="0" fontId="13" fillId="18" borderId="19" xfId="3" applyFont="1" applyFill="1" applyBorder="1" applyAlignment="1">
      <alignment horizontal="center" vertical="center" wrapText="1"/>
    </xf>
    <xf numFmtId="0" fontId="13" fillId="18" borderId="23" xfId="3" applyFont="1" applyFill="1" applyBorder="1" applyAlignment="1">
      <alignment horizontal="center" vertical="center" wrapText="1"/>
    </xf>
    <xf numFmtId="0" fontId="13" fillId="18" borderId="15" xfId="0" applyFont="1" applyFill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/>
    </xf>
    <xf numFmtId="0" fontId="0" fillId="13" borderId="0" xfId="0" applyFont="1" applyFill="1" applyBorder="1" applyAlignment="1">
      <alignment horizontal="center" vertical="center"/>
    </xf>
    <xf numFmtId="9" fontId="1" fillId="13" borderId="0" xfId="1" applyFont="1" applyFill="1" applyBorder="1" applyAlignment="1">
      <alignment horizontal="center" vertical="center"/>
    </xf>
    <xf numFmtId="0" fontId="51" fillId="29" borderId="4" xfId="0" applyFont="1" applyFill="1" applyBorder="1" applyAlignment="1">
      <alignment horizontal="center" vertical="center" textRotation="90" wrapText="1"/>
    </xf>
    <xf numFmtId="0" fontId="51" fillId="3" borderId="65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9" fontId="1" fillId="6" borderId="0" xfId="1" applyFont="1" applyFill="1" applyBorder="1" applyAlignment="1">
      <alignment horizontal="center" vertical="center"/>
    </xf>
    <xf numFmtId="0" fontId="51" fillId="22" borderId="4" xfId="0" applyFont="1" applyFill="1" applyBorder="1" applyAlignment="1">
      <alignment horizontal="center" vertical="center" textRotation="90" wrapText="1"/>
    </xf>
    <xf numFmtId="9" fontId="5" fillId="28" borderId="9" xfId="1" applyFont="1" applyFill="1" applyBorder="1" applyAlignment="1">
      <alignment horizontal="center" vertical="center"/>
    </xf>
    <xf numFmtId="0" fontId="0" fillId="18" borderId="15" xfId="0" applyFill="1" applyBorder="1"/>
    <xf numFmtId="0" fontId="0" fillId="18" borderId="15" xfId="0" applyFont="1" applyFill="1" applyBorder="1"/>
    <xf numFmtId="0" fontId="0" fillId="18" borderId="15" xfId="0" applyFont="1" applyFill="1" applyBorder="1" applyAlignment="1">
      <alignment horizontal="center"/>
    </xf>
    <xf numFmtId="2" fontId="0" fillId="18" borderId="15" xfId="0" applyNumberFormat="1" applyFont="1" applyFill="1" applyBorder="1" applyAlignment="1">
      <alignment horizontal="center"/>
    </xf>
    <xf numFmtId="9" fontId="0" fillId="18" borderId="15" xfId="1" applyFont="1" applyFill="1" applyBorder="1" applyAlignment="1">
      <alignment horizontal="center" vertical="center"/>
    </xf>
    <xf numFmtId="178" fontId="0" fillId="18" borderId="37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0" fillId="35" borderId="24" xfId="0" applyFont="1" applyFill="1" applyBorder="1"/>
    <xf numFmtId="0" fontId="0" fillId="35" borderId="6" xfId="0" applyFont="1" applyFill="1" applyBorder="1"/>
    <xf numFmtId="0" fontId="0" fillId="35" borderId="6" xfId="0" applyFont="1" applyFill="1" applyBorder="1" applyAlignment="1">
      <alignment horizontal="center"/>
    </xf>
    <xf numFmtId="9" fontId="0" fillId="35" borderId="6" xfId="1" applyFont="1" applyFill="1" applyBorder="1" applyAlignment="1">
      <alignment horizontal="center" vertical="center"/>
    </xf>
    <xf numFmtId="178" fontId="0" fillId="35" borderId="53" xfId="0" applyNumberFormat="1" applyFont="1" applyFill="1" applyBorder="1" applyAlignment="1">
      <alignment horizontal="center"/>
    </xf>
    <xf numFmtId="0" fontId="51" fillId="4" borderId="12" xfId="0" applyFont="1" applyFill="1" applyBorder="1" applyAlignment="1">
      <alignment horizontal="center" vertical="center" textRotation="90"/>
    </xf>
    <xf numFmtId="0" fontId="0" fillId="24" borderId="24" xfId="0" applyFont="1" applyFill="1" applyBorder="1"/>
    <xf numFmtId="0" fontId="0" fillId="24" borderId="6" xfId="0" applyFont="1" applyFill="1" applyBorder="1"/>
    <xf numFmtId="0" fontId="0" fillId="24" borderId="6" xfId="0" applyFont="1" applyFill="1" applyBorder="1" applyAlignment="1">
      <alignment horizontal="center"/>
    </xf>
    <xf numFmtId="9" fontId="0" fillId="24" borderId="6" xfId="1" applyFont="1" applyFill="1" applyBorder="1" applyAlignment="1">
      <alignment horizontal="center" vertical="center"/>
    </xf>
    <xf numFmtId="178" fontId="0" fillId="24" borderId="53" xfId="0" applyNumberFormat="1" applyFont="1" applyFill="1" applyBorder="1" applyAlignment="1">
      <alignment horizontal="center"/>
    </xf>
    <xf numFmtId="0" fontId="51" fillId="26" borderId="12" xfId="0" applyFont="1" applyFill="1" applyBorder="1" applyAlignment="1">
      <alignment horizontal="center" vertical="center" textRotation="90"/>
    </xf>
    <xf numFmtId="0" fontId="0" fillId="13" borderId="41" xfId="0" applyFill="1" applyBorder="1"/>
    <xf numFmtId="9" fontId="0" fillId="13" borderId="15" xfId="1" applyFont="1" applyFill="1" applyBorder="1" applyAlignment="1">
      <alignment horizontal="center" vertical="center"/>
    </xf>
    <xf numFmtId="0" fontId="0" fillId="18" borderId="23" xfId="0" applyFill="1" applyBorder="1"/>
    <xf numFmtId="0" fontId="0" fillId="18" borderId="23" xfId="0" applyFont="1" applyFill="1" applyBorder="1"/>
    <xf numFmtId="0" fontId="0" fillId="18" borderId="23" xfId="0" applyFont="1" applyFill="1" applyBorder="1" applyAlignment="1">
      <alignment horizontal="center"/>
    </xf>
    <xf numFmtId="2" fontId="0" fillId="18" borderId="23" xfId="0" applyNumberFormat="1" applyFont="1" applyFill="1" applyBorder="1" applyAlignment="1">
      <alignment horizontal="center"/>
    </xf>
    <xf numFmtId="9" fontId="0" fillId="18" borderId="23" xfId="1" applyFont="1" applyFill="1" applyBorder="1" applyAlignment="1">
      <alignment horizontal="center" vertical="center"/>
    </xf>
    <xf numFmtId="178" fontId="0" fillId="18" borderId="45" xfId="0" applyNumberFormat="1" applyFont="1" applyFill="1" applyBorder="1" applyAlignment="1">
      <alignment horizontal="center"/>
    </xf>
    <xf numFmtId="9" fontId="5" fillId="33" borderId="15" xfId="1" applyFont="1" applyFill="1" applyBorder="1" applyAlignment="1">
      <alignment horizontal="center" vertical="center"/>
    </xf>
    <xf numFmtId="14" fontId="0" fillId="26" borderId="0" xfId="0" applyNumberFormat="1" applyFill="1" applyAlignment="1">
      <alignment horizontal="center" vertical="center" wrapText="1"/>
    </xf>
    <xf numFmtId="180" fontId="0" fillId="26" borderId="0" xfId="0" applyNumberFormat="1" applyFill="1" applyAlignment="1">
      <alignment horizontal="center" vertical="center"/>
    </xf>
    <xf numFmtId="1" fontId="0" fillId="26" borderId="0" xfId="0" applyNumberFormat="1" applyFill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0" fontId="5" fillId="19" borderId="21" xfId="0" applyFont="1" applyFill="1" applyBorder="1" applyAlignment="1">
      <alignment horizontal="center" vertical="center"/>
    </xf>
    <xf numFmtId="164" fontId="5" fillId="19" borderId="17" xfId="0" applyNumberFormat="1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0" fontId="0" fillId="0" borderId="60" xfId="1" applyNumberFormat="1" applyFont="1" applyFill="1" applyBorder="1" applyAlignment="1">
      <alignment horizontal="center" vertical="center"/>
    </xf>
    <xf numFmtId="10" fontId="0" fillId="0" borderId="52" xfId="1" applyNumberFormat="1" applyFont="1" applyFill="1" applyBorder="1" applyAlignment="1">
      <alignment horizontal="center" vertical="center"/>
    </xf>
    <xf numFmtId="10" fontId="0" fillId="19" borderId="60" xfId="1" applyNumberFormat="1" applyFont="1" applyFill="1" applyBorder="1" applyAlignment="1">
      <alignment horizontal="center" vertical="center"/>
    </xf>
    <xf numFmtId="10" fontId="0" fillId="19" borderId="52" xfId="1" applyNumberFormat="1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10" fontId="5" fillId="19" borderId="60" xfId="1" applyNumberFormat="1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10" fontId="5" fillId="19" borderId="52" xfId="1" applyNumberFormat="1" applyFont="1" applyFill="1" applyBorder="1" applyAlignment="1">
      <alignment horizontal="center" vertical="center"/>
    </xf>
    <xf numFmtId="10" fontId="5" fillId="0" borderId="60" xfId="1" applyNumberFormat="1" applyFont="1" applyFill="1" applyBorder="1" applyAlignment="1">
      <alignment horizontal="center" vertical="center"/>
    </xf>
    <xf numFmtId="10" fontId="5" fillId="0" borderId="52" xfId="1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10" fontId="0" fillId="0" borderId="53" xfId="1" applyNumberFormat="1" applyFont="1" applyFill="1" applyBorder="1" applyAlignment="1">
      <alignment horizontal="center" vertical="center"/>
    </xf>
    <xf numFmtId="0" fontId="0" fillId="19" borderId="13" xfId="0" applyFont="1" applyFill="1" applyBorder="1" applyAlignment="1">
      <alignment horizontal="center" vertical="center"/>
    </xf>
    <xf numFmtId="0" fontId="46" fillId="26" borderId="0" xfId="0" applyFont="1" applyFill="1" applyAlignment="1">
      <alignment horizontal="center" vertical="center"/>
    </xf>
    <xf numFmtId="0" fontId="46" fillId="26" borderId="0" xfId="0" applyFont="1" applyFill="1" applyAlignment="1">
      <alignment horizontal="center" vertical="center" wrapText="1"/>
    </xf>
    <xf numFmtId="0" fontId="63" fillId="16" borderId="71" xfId="4" applyFont="1" applyFill="1" applyBorder="1" applyAlignment="1">
      <alignment horizontal="center" vertical="center" wrapText="1"/>
    </xf>
    <xf numFmtId="0" fontId="63" fillId="16" borderId="65" xfId="0" applyFont="1" applyFill="1" applyBorder="1" applyAlignment="1">
      <alignment horizontal="center" vertical="center" wrapText="1"/>
    </xf>
    <xf numFmtId="0" fontId="64" fillId="16" borderId="39" xfId="0" applyFont="1" applyFill="1" applyBorder="1" applyAlignment="1">
      <alignment horizontal="center" vertical="center" wrapText="1"/>
    </xf>
    <xf numFmtId="0" fontId="64" fillId="16" borderId="42" xfId="0" applyFont="1" applyFill="1" applyBorder="1" applyAlignment="1">
      <alignment horizontal="center" vertical="center" wrapText="1"/>
    </xf>
    <xf numFmtId="0" fontId="63" fillId="16" borderId="39" xfId="5" applyFont="1" applyFill="1" applyBorder="1" applyAlignment="1">
      <alignment horizontal="center" vertical="center" wrapText="1"/>
    </xf>
    <xf numFmtId="0" fontId="63" fillId="16" borderId="40" xfId="5" applyFont="1" applyFill="1" applyBorder="1" applyAlignment="1">
      <alignment horizontal="center" vertical="center" wrapText="1"/>
    </xf>
    <xf numFmtId="0" fontId="63" fillId="8" borderId="38" xfId="2" applyFont="1" applyFill="1" applyBorder="1" applyAlignment="1">
      <alignment horizontal="center" vertical="center" wrapText="1"/>
    </xf>
    <xf numFmtId="0" fontId="63" fillId="8" borderId="39" xfId="5" applyFont="1" applyFill="1" applyBorder="1" applyAlignment="1">
      <alignment horizontal="center" vertical="center" wrapText="1"/>
    </xf>
    <xf numFmtId="0" fontId="63" fillId="27" borderId="39" xfId="5" applyFont="1" applyFill="1" applyBorder="1" applyAlignment="1">
      <alignment horizontal="center" vertical="center" wrapText="1"/>
    </xf>
    <xf numFmtId="167" fontId="63" fillId="8" borderId="39" xfId="5" applyNumberFormat="1" applyFont="1" applyFill="1" applyBorder="1" applyAlignment="1">
      <alignment horizontal="center" vertical="center" wrapText="1"/>
    </xf>
    <xf numFmtId="10" fontId="63" fillId="8" borderId="40" xfId="5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19" borderId="73" xfId="0" applyFont="1" applyFill="1" applyBorder="1" applyAlignment="1">
      <alignment horizontal="center" vertical="center"/>
    </xf>
    <xf numFmtId="164" fontId="0" fillId="19" borderId="20" xfId="0" applyNumberFormat="1" applyFont="1" applyFill="1" applyBorder="1" applyAlignment="1">
      <alignment horizontal="center" vertical="center"/>
    </xf>
    <xf numFmtId="0" fontId="0" fillId="19" borderId="21" xfId="0" applyFont="1" applyFill="1" applyBorder="1" applyAlignment="1">
      <alignment horizontal="center" vertical="center"/>
    </xf>
    <xf numFmtId="0" fontId="0" fillId="19" borderId="72" xfId="0" applyFont="1" applyFill="1" applyBorder="1" applyAlignment="1">
      <alignment horizontal="center" vertical="center"/>
    </xf>
    <xf numFmtId="0" fontId="0" fillId="19" borderId="8" xfId="0" applyFont="1" applyFill="1" applyBorder="1" applyAlignment="1">
      <alignment horizontal="center" vertical="center"/>
    </xf>
    <xf numFmtId="164" fontId="0" fillId="19" borderId="17" xfId="0" applyNumberFormat="1" applyFont="1" applyFill="1" applyBorder="1" applyAlignment="1">
      <alignment horizontal="center" vertical="center"/>
    </xf>
    <xf numFmtId="0" fontId="0" fillId="19" borderId="16" xfId="0" applyFont="1" applyFill="1" applyBorder="1" applyAlignment="1">
      <alignment horizontal="center" vertical="center"/>
    </xf>
    <xf numFmtId="164" fontId="0" fillId="19" borderId="6" xfId="0" applyNumberFormat="1" applyFont="1" applyFill="1" applyBorder="1" applyAlignment="1">
      <alignment horizontal="center" vertical="center"/>
    </xf>
    <xf numFmtId="0" fontId="0" fillId="19" borderId="6" xfId="0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46" fillId="15" borderId="71" xfId="0" applyFont="1" applyFill="1" applyBorder="1" applyAlignment="1">
      <alignment vertical="center"/>
    </xf>
    <xf numFmtId="0" fontId="46" fillId="15" borderId="74" xfId="0" applyFont="1" applyFill="1" applyBorder="1" applyAlignment="1">
      <alignment vertical="center"/>
    </xf>
    <xf numFmtId="0" fontId="46" fillId="15" borderId="75" xfId="0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19" borderId="73" xfId="0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0" fontId="5" fillId="19" borderId="72" xfId="0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0" fillId="40" borderId="13" xfId="0" applyFont="1" applyFill="1" applyBorder="1" applyAlignment="1">
      <alignment horizontal="center" vertical="center"/>
    </xf>
    <xf numFmtId="0" fontId="0" fillId="40" borderId="73" xfId="0" applyFont="1" applyFill="1" applyBorder="1" applyAlignment="1">
      <alignment horizontal="center" vertical="center"/>
    </xf>
    <xf numFmtId="0" fontId="0" fillId="40" borderId="6" xfId="0" applyFont="1" applyFill="1" applyBorder="1" applyAlignment="1">
      <alignment horizontal="center" vertical="center"/>
    </xf>
    <xf numFmtId="164" fontId="0" fillId="40" borderId="20" xfId="0" applyNumberFormat="1" applyFont="1" applyFill="1" applyBorder="1" applyAlignment="1">
      <alignment horizontal="center" vertical="center"/>
    </xf>
    <xf numFmtId="0" fontId="0" fillId="40" borderId="21" xfId="0" applyFont="1" applyFill="1" applyBorder="1" applyAlignment="1">
      <alignment horizontal="center" vertical="center"/>
    </xf>
    <xf numFmtId="10" fontId="0" fillId="40" borderId="60" xfId="1" applyNumberFormat="1" applyFont="1" applyFill="1" applyBorder="1" applyAlignment="1">
      <alignment horizontal="center" vertical="center"/>
    </xf>
    <xf numFmtId="0" fontId="0" fillId="40" borderId="72" xfId="0" applyFont="1" applyFill="1" applyBorder="1" applyAlignment="1">
      <alignment horizontal="center" vertical="center"/>
    </xf>
    <xf numFmtId="0" fontId="0" fillId="40" borderId="8" xfId="0" applyFont="1" applyFill="1" applyBorder="1" applyAlignment="1">
      <alignment horizontal="center" vertical="center"/>
    </xf>
    <xf numFmtId="0" fontId="0" fillId="40" borderId="16" xfId="0" applyFont="1" applyFill="1" applyBorder="1" applyAlignment="1">
      <alignment horizontal="center" vertical="center"/>
    </xf>
    <xf numFmtId="10" fontId="0" fillId="40" borderId="52" xfId="1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40" borderId="5" xfId="0" applyFont="1" applyFill="1" applyBorder="1"/>
    <xf numFmtId="2" fontId="0" fillId="2" borderId="0" xfId="0" applyNumberFormat="1" applyFill="1"/>
    <xf numFmtId="0" fontId="56" fillId="28" borderId="5" xfId="0" applyFont="1" applyFill="1" applyBorder="1" applyAlignment="1">
      <alignment horizontal="center"/>
    </xf>
    <xf numFmtId="179" fontId="0" fillId="4" borderId="5" xfId="0" applyNumberFormat="1" applyFont="1" applyFill="1" applyBorder="1" applyAlignment="1">
      <alignment horizontal="center"/>
    </xf>
    <xf numFmtId="0" fontId="38" fillId="39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56" fillId="7" borderId="5" xfId="0" applyFont="1" applyFill="1" applyBorder="1" applyAlignment="1">
      <alignment horizontal="center"/>
    </xf>
    <xf numFmtId="0" fontId="0" fillId="19" borderId="13" xfId="0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72" fontId="5" fillId="0" borderId="8" xfId="0" applyNumberFormat="1" applyFont="1" applyFill="1" applyBorder="1" applyAlignment="1">
      <alignment vertical="center"/>
    </xf>
    <xf numFmtId="0" fontId="55" fillId="30" borderId="6" xfId="12" applyFont="1" applyFill="1" applyBorder="1" applyAlignment="1">
      <alignment horizontal="center"/>
    </xf>
    <xf numFmtId="0" fontId="14" fillId="30" borderId="76" xfId="12" applyFont="1" applyFill="1" applyBorder="1" applyAlignment="1">
      <alignment horizontal="center"/>
    </xf>
    <xf numFmtId="0" fontId="14" fillId="30" borderId="77" xfId="12" applyFont="1" applyFill="1" applyBorder="1" applyAlignment="1">
      <alignment horizontal="center"/>
    </xf>
    <xf numFmtId="0" fontId="14" fillId="0" borderId="5" xfId="12" applyFont="1" applyFill="1" applyBorder="1" applyAlignment="1">
      <alignment horizontal="right" wrapText="1"/>
    </xf>
    <xf numFmtId="0" fontId="14" fillId="0" borderId="5" xfId="12" applyFont="1" applyFill="1" applyBorder="1" applyAlignment="1">
      <alignment wrapText="1"/>
    </xf>
    <xf numFmtId="0" fontId="0" fillId="6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66" fontId="45" fillId="31" borderId="0" xfId="0" applyNumberFormat="1" applyFont="1" applyFill="1" applyAlignment="1">
      <alignment horizontal="center"/>
    </xf>
    <xf numFmtId="0" fontId="0" fillId="0" borderId="5" xfId="0" applyBorder="1" applyAlignment="1">
      <alignment horizontal="center"/>
    </xf>
    <xf numFmtId="164" fontId="38" fillId="40" borderId="17" xfId="0" applyNumberFormat="1" applyFont="1" applyFill="1" applyBorder="1" applyAlignment="1">
      <alignment horizontal="center" vertical="center"/>
    </xf>
    <xf numFmtId="0" fontId="38" fillId="0" borderId="0" xfId="0" applyFont="1"/>
    <xf numFmtId="0" fontId="13" fillId="39" borderId="5" xfId="0" applyFont="1" applyFill="1" applyBorder="1" applyAlignment="1">
      <alignment horizontal="center"/>
    </xf>
    <xf numFmtId="0" fontId="56" fillId="39" borderId="5" xfId="0" applyFont="1" applyFill="1" applyBorder="1" applyAlignment="1">
      <alignment horizontal="center"/>
    </xf>
    <xf numFmtId="178" fontId="0" fillId="28" borderId="78" xfId="0" applyNumberFormat="1" applyFont="1" applyFill="1" applyBorder="1" applyAlignment="1">
      <alignment horizontal="center"/>
    </xf>
    <xf numFmtId="178" fontId="0" fillId="5" borderId="78" xfId="0" applyNumberFormat="1" applyFont="1" applyFill="1" applyBorder="1" applyAlignment="1">
      <alignment horizontal="center"/>
    </xf>
    <xf numFmtId="178" fontId="0" fillId="29" borderId="78" xfId="0" applyNumberFormat="1" applyFont="1" applyFill="1" applyBorder="1" applyAlignment="1">
      <alignment horizontal="center"/>
    </xf>
    <xf numFmtId="178" fontId="0" fillId="7" borderId="78" xfId="0" applyNumberFormat="1" applyFont="1" applyFill="1" applyBorder="1" applyAlignment="1">
      <alignment horizontal="center"/>
    </xf>
    <xf numFmtId="178" fontId="0" fillId="4" borderId="78" xfId="0" applyNumberFormat="1" applyFont="1" applyFill="1" applyBorder="1" applyAlignment="1">
      <alignment horizontal="center"/>
    </xf>
    <xf numFmtId="178" fontId="0" fillId="38" borderId="78" xfId="0" applyNumberFormat="1" applyFont="1" applyFill="1" applyBorder="1" applyAlignment="1">
      <alignment horizontal="center"/>
    </xf>
    <xf numFmtId="178" fontId="0" fillId="6" borderId="78" xfId="0" applyNumberFormat="1" applyFont="1" applyFill="1" applyBorder="1" applyAlignment="1">
      <alignment horizontal="center"/>
    </xf>
    <xf numFmtId="178" fontId="0" fillId="6" borderId="61" xfId="0" applyNumberFormat="1" applyFont="1" applyFill="1" applyBorder="1" applyAlignment="1">
      <alignment horizontal="center"/>
    </xf>
    <xf numFmtId="178" fontId="0" fillId="37" borderId="78" xfId="0" applyNumberFormat="1" applyFont="1" applyFill="1" applyBorder="1" applyAlignment="1">
      <alignment horizontal="center"/>
    </xf>
    <xf numFmtId="178" fontId="0" fillId="15" borderId="78" xfId="0" applyNumberFormat="1" applyFont="1" applyFill="1" applyBorder="1" applyAlignment="1">
      <alignment horizontal="center"/>
    </xf>
    <xf numFmtId="178" fontId="0" fillId="6" borderId="62" xfId="0" applyNumberFormat="1" applyFont="1" applyFill="1" applyBorder="1" applyAlignment="1">
      <alignment horizontal="center"/>
    </xf>
    <xf numFmtId="178" fontId="0" fillId="34" borderId="78" xfId="0" applyNumberFormat="1" applyFont="1" applyFill="1" applyBorder="1" applyAlignment="1">
      <alignment horizontal="center"/>
    </xf>
    <xf numFmtId="178" fontId="0" fillId="21" borderId="78" xfId="0" applyNumberFormat="1" applyFont="1" applyFill="1" applyBorder="1" applyAlignment="1">
      <alignment horizontal="center"/>
    </xf>
    <xf numFmtId="178" fontId="0" fillId="21" borderId="61" xfId="0" applyNumberFormat="1" applyFont="1" applyFill="1" applyBorder="1" applyAlignment="1">
      <alignment horizontal="center"/>
    </xf>
    <xf numFmtId="9" fontId="0" fillId="5" borderId="34" xfId="1" applyFont="1" applyFill="1" applyBorder="1" applyAlignment="1">
      <alignment horizontal="center" vertical="center"/>
    </xf>
    <xf numFmtId="9" fontId="0" fillId="5" borderId="36" xfId="1" applyFont="1" applyFill="1" applyBorder="1" applyAlignment="1">
      <alignment horizontal="center" vertical="center"/>
    </xf>
    <xf numFmtId="9" fontId="5" fillId="5" borderId="36" xfId="1" applyFont="1" applyFill="1" applyBorder="1" applyAlignment="1">
      <alignment horizontal="center" vertical="center"/>
    </xf>
    <xf numFmtId="9" fontId="0" fillId="5" borderId="52" xfId="1" applyFont="1" applyFill="1" applyBorder="1" applyAlignment="1">
      <alignment horizontal="center" vertical="center"/>
    </xf>
    <xf numFmtId="9" fontId="0" fillId="28" borderId="36" xfId="1" applyFont="1" applyFill="1" applyBorder="1" applyAlignment="1">
      <alignment horizontal="center" vertical="center"/>
    </xf>
    <xf numFmtId="9" fontId="5" fillId="28" borderId="36" xfId="1" applyFont="1" applyFill="1" applyBorder="1" applyAlignment="1">
      <alignment horizontal="center" vertical="center"/>
    </xf>
    <xf numFmtId="9" fontId="0" fillId="29" borderId="36" xfId="1" applyFont="1" applyFill="1" applyBorder="1" applyAlignment="1">
      <alignment horizontal="center" vertical="center"/>
    </xf>
    <xf numFmtId="9" fontId="0" fillId="7" borderId="36" xfId="1" applyFont="1" applyFill="1" applyBorder="1" applyAlignment="1">
      <alignment horizontal="center" vertical="center"/>
    </xf>
    <xf numFmtId="9" fontId="0" fillId="4" borderId="36" xfId="1" applyFont="1" applyFill="1" applyBorder="1" applyAlignment="1">
      <alignment horizontal="center" vertical="center"/>
    </xf>
    <xf numFmtId="9" fontId="0" fillId="29" borderId="52" xfId="1" applyFont="1" applyFill="1" applyBorder="1" applyAlignment="1">
      <alignment horizontal="center" vertical="center"/>
    </xf>
    <xf numFmtId="9" fontId="5" fillId="29" borderId="36" xfId="1" applyFont="1" applyFill="1" applyBorder="1" applyAlignment="1">
      <alignment horizontal="center" vertical="center"/>
    </xf>
    <xf numFmtId="9" fontId="0" fillId="29" borderId="53" xfId="1" applyFont="1" applyFill="1" applyBorder="1" applyAlignment="1">
      <alignment horizontal="center" vertical="center"/>
    </xf>
    <xf numFmtId="9" fontId="0" fillId="38" borderId="36" xfId="1" applyFont="1" applyFill="1" applyBorder="1" applyAlignment="1">
      <alignment horizontal="center" vertical="center"/>
    </xf>
    <xf numFmtId="9" fontId="0" fillId="6" borderId="52" xfId="1" applyFont="1" applyFill="1" applyBorder="1" applyAlignment="1">
      <alignment horizontal="center" vertical="center"/>
    </xf>
    <xf numFmtId="9" fontId="0" fillId="6" borderId="36" xfId="1" applyFont="1" applyFill="1" applyBorder="1" applyAlignment="1">
      <alignment horizontal="center" vertical="center"/>
    </xf>
    <xf numFmtId="9" fontId="0" fillId="6" borderId="53" xfId="1" applyFont="1" applyFill="1" applyBorder="1" applyAlignment="1">
      <alignment horizontal="center" vertical="center"/>
    </xf>
    <xf numFmtId="9" fontId="0" fillId="37" borderId="36" xfId="1" applyFont="1" applyFill="1" applyBorder="1" applyAlignment="1">
      <alignment horizontal="center" vertical="center"/>
    </xf>
    <xf numFmtId="9" fontId="0" fillId="15" borderId="36" xfId="1" applyFont="1" applyFill="1" applyBorder="1" applyAlignment="1">
      <alignment horizontal="center" vertical="center"/>
    </xf>
    <xf numFmtId="9" fontId="56" fillId="15" borderId="36" xfId="1" applyFont="1" applyFill="1" applyBorder="1" applyAlignment="1">
      <alignment horizontal="center" vertical="center"/>
    </xf>
    <xf numFmtId="9" fontId="5" fillId="15" borderId="36" xfId="1" applyFont="1" applyFill="1" applyBorder="1" applyAlignment="1">
      <alignment horizontal="center" vertical="center"/>
    </xf>
    <xf numFmtId="9" fontId="5" fillId="6" borderId="36" xfId="1" applyFont="1" applyFill="1" applyBorder="1" applyAlignment="1">
      <alignment horizontal="center" vertical="center"/>
    </xf>
    <xf numFmtId="9" fontId="5" fillId="15" borderId="37" xfId="1" applyFont="1" applyFill="1" applyBorder="1" applyAlignment="1">
      <alignment horizontal="center" vertical="center"/>
    </xf>
    <xf numFmtId="9" fontId="0" fillId="37" borderId="34" xfId="1" applyFont="1" applyFill="1" applyBorder="1" applyAlignment="1">
      <alignment horizontal="center" vertical="center"/>
    </xf>
    <xf numFmtId="9" fontId="5" fillId="37" borderId="36" xfId="1" applyFont="1" applyFill="1" applyBorder="1" applyAlignment="1">
      <alignment horizontal="center" vertical="center"/>
    </xf>
    <xf numFmtId="9" fontId="0" fillId="34" borderId="36" xfId="1" applyFont="1" applyFill="1" applyBorder="1" applyAlignment="1">
      <alignment horizontal="center" vertical="center"/>
    </xf>
    <xf numFmtId="9" fontId="0" fillId="21" borderId="36" xfId="1" applyFont="1" applyFill="1" applyBorder="1" applyAlignment="1">
      <alignment horizontal="center" vertical="center"/>
    </xf>
    <xf numFmtId="0" fontId="0" fillId="21" borderId="41" xfId="0" applyFont="1" applyFill="1" applyBorder="1"/>
    <xf numFmtId="0" fontId="0" fillId="21" borderId="15" xfId="0" applyFont="1" applyFill="1" applyBorder="1"/>
    <xf numFmtId="0" fontId="0" fillId="21" borderId="15" xfId="0" applyFont="1" applyFill="1" applyBorder="1" applyAlignment="1">
      <alignment horizontal="center"/>
    </xf>
    <xf numFmtId="0" fontId="0" fillId="21" borderId="15" xfId="0" applyFont="1" applyFill="1" applyBorder="1" applyAlignment="1">
      <alignment horizontal="center" vertical="center"/>
    </xf>
    <xf numFmtId="9" fontId="0" fillId="21" borderId="37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44" fillId="0" borderId="5" xfId="12" applyFont="1" applyFill="1" applyBorder="1" applyAlignment="1">
      <alignment wrapText="1"/>
    </xf>
    <xf numFmtId="2" fontId="44" fillId="0" borderId="5" xfId="12" applyNumberFormat="1" applyFont="1" applyFill="1" applyBorder="1" applyAlignment="1">
      <alignment wrapText="1"/>
    </xf>
    <xf numFmtId="0" fontId="44" fillId="0" borderId="5" xfId="12" applyNumberFormat="1" applyFont="1" applyFill="1" applyBorder="1" applyAlignment="1">
      <alignment wrapText="1"/>
    </xf>
    <xf numFmtId="0" fontId="0" fillId="7" borderId="5" xfId="0" applyFill="1" applyBorder="1"/>
    <xf numFmtId="0" fontId="0" fillId="41" borderId="5" xfId="0" applyFill="1" applyBorder="1"/>
    <xf numFmtId="0" fontId="5" fillId="2" borderId="0" xfId="0" applyFont="1" applyFill="1" applyAlignment="1">
      <alignment horizontal="center"/>
    </xf>
    <xf numFmtId="9" fontId="0" fillId="0" borderId="5" xfId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0" fontId="2" fillId="0" borderId="0" xfId="0" applyFont="1" applyFill="1" applyBorder="1"/>
    <xf numFmtId="9" fontId="2" fillId="0" borderId="0" xfId="1" applyFont="1" applyFill="1" applyBorder="1" applyAlignment="1">
      <alignment horizontal="center" vertical="center"/>
    </xf>
    <xf numFmtId="0" fontId="2" fillId="40" borderId="5" xfId="0" applyFont="1" applyFill="1" applyBorder="1"/>
    <xf numFmtId="9" fontId="2" fillId="40" borderId="5" xfId="1" applyFont="1" applyFill="1" applyBorder="1"/>
    <xf numFmtId="1" fontId="20" fillId="0" borderId="5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170" fontId="5" fillId="8" borderId="5" xfId="0" applyNumberFormat="1" applyFont="1" applyFill="1" applyBorder="1" applyAlignment="1">
      <alignment horizontal="center" vertical="center" wrapText="1"/>
    </xf>
    <xf numFmtId="2" fontId="0" fillId="0" borderId="0" xfId="9" applyNumberFormat="1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2" fillId="20" borderId="9" xfId="0" applyFont="1" applyFill="1" applyBorder="1" applyAlignment="1">
      <alignment horizontal="center" vertical="center"/>
    </xf>
    <xf numFmtId="43" fontId="2" fillId="20" borderId="34" xfId="0" applyNumberFormat="1" applyFont="1" applyFill="1" applyBorder="1" applyAlignment="1">
      <alignment horizontal="center" vertical="center"/>
    </xf>
    <xf numFmtId="0" fontId="2" fillId="20" borderId="64" xfId="0" applyFont="1" applyFill="1" applyBorder="1" applyAlignment="1">
      <alignment horizontal="center" vertical="center"/>
    </xf>
    <xf numFmtId="0" fontId="0" fillId="7" borderId="14" xfId="0" applyFill="1" applyBorder="1"/>
    <xf numFmtId="0" fontId="0" fillId="7" borderId="41" xfId="0" applyFill="1" applyBorder="1"/>
    <xf numFmtId="0" fontId="2" fillId="3" borderId="54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6" fillId="20" borderId="64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/>
    </xf>
    <xf numFmtId="43" fontId="6" fillId="20" borderId="34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/>
    </xf>
    <xf numFmtId="0" fontId="51" fillId="0" borderId="36" xfId="0" applyFont="1" applyBorder="1"/>
    <xf numFmtId="0" fontId="6" fillId="3" borderId="22" xfId="0" applyFont="1" applyFill="1" applyBorder="1" applyAlignment="1">
      <alignment vertical="center"/>
    </xf>
    <xf numFmtId="0" fontId="51" fillId="7" borderId="41" xfId="0" applyFont="1" applyFill="1" applyBorder="1" applyAlignment="1">
      <alignment horizontal="center"/>
    </xf>
    <xf numFmtId="180" fontId="6" fillId="0" borderId="37" xfId="0" applyNumberFormat="1" applyFont="1" applyBorder="1"/>
    <xf numFmtId="0" fontId="51" fillId="7" borderId="14" xfId="0" applyFont="1" applyFill="1" applyBorder="1" applyAlignment="1">
      <alignment horizontal="center"/>
    </xf>
    <xf numFmtId="2" fontId="0" fillId="28" borderId="9" xfId="0" applyNumberFormat="1" applyFont="1" applyFill="1" applyBorder="1" applyAlignment="1">
      <alignment horizontal="center"/>
    </xf>
    <xf numFmtId="2" fontId="0" fillId="4" borderId="5" xfId="0" applyNumberFormat="1" applyFont="1" applyFill="1" applyBorder="1" applyAlignment="1">
      <alignment horizontal="center"/>
    </xf>
    <xf numFmtId="164" fontId="16" fillId="20" borderId="5" xfId="9" applyNumberFormat="1" applyFont="1" applyFill="1" applyBorder="1" applyAlignment="1">
      <alignment horizontal="center" vertical="center"/>
    </xf>
    <xf numFmtId="164" fontId="51" fillId="0" borderId="37" xfId="0" applyNumberFormat="1" applyFont="1" applyBorder="1"/>
    <xf numFmtId="0" fontId="44" fillId="0" borderId="51" xfId="15" applyFont="1" applyFill="1" applyBorder="1" applyAlignment="1">
      <alignment wrapText="1"/>
    </xf>
    <xf numFmtId="0" fontId="44" fillId="0" borderId="51" xfId="1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28" borderId="0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44" fillId="0" borderId="5" xfId="12" applyFont="1" applyFill="1" applyBorder="1" applyAlignment="1">
      <alignment horizontal="left"/>
    </xf>
    <xf numFmtId="0" fontId="44" fillId="30" borderId="77" xfId="12" applyFont="1" applyFill="1" applyBorder="1" applyAlignment="1">
      <alignment horizontal="center"/>
    </xf>
    <xf numFmtId="0" fontId="44" fillId="0" borderId="79" xfId="15" applyFont="1" applyFill="1" applyBorder="1" applyAlignment="1">
      <alignment wrapText="1"/>
    </xf>
    <xf numFmtId="0" fontId="44" fillId="30" borderId="5" xfId="12" applyFont="1" applyFill="1" applyBorder="1" applyAlignment="1">
      <alignment horizontal="center"/>
    </xf>
    <xf numFmtId="0" fontId="44" fillId="30" borderId="5" xfId="12" applyFont="1" applyFill="1" applyBorder="1" applyAlignment="1">
      <alignment horizontal="left"/>
    </xf>
    <xf numFmtId="0" fontId="44" fillId="0" borderId="5" xfId="15" applyFont="1" applyFill="1" applyBorder="1" applyAlignment="1">
      <alignment wrapText="1"/>
    </xf>
    <xf numFmtId="0" fontId="44" fillId="0" borderId="5" xfId="15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0" fontId="0" fillId="0" borderId="31" xfId="1" applyNumberFormat="1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5" borderId="5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164" fontId="0" fillId="0" borderId="15" xfId="0" applyNumberForma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5" xfId="0" applyFont="1" applyFill="1" applyBorder="1"/>
    <xf numFmtId="0" fontId="69" fillId="0" borderId="5" xfId="0" applyFont="1" applyFill="1" applyBorder="1"/>
    <xf numFmtId="0" fontId="70" fillId="0" borderId="5" xfId="12" applyFont="1" applyFill="1" applyBorder="1"/>
    <xf numFmtId="164" fontId="0" fillId="4" borderId="5" xfId="0" applyNumberFormat="1" applyFont="1" applyFill="1" applyBorder="1" applyAlignment="1">
      <alignment horizontal="center"/>
    </xf>
    <xf numFmtId="9" fontId="0" fillId="39" borderId="5" xfId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62" fillId="17" borderId="11" xfId="0" applyFont="1" applyFill="1" applyBorder="1" applyAlignment="1">
      <alignment horizontal="center" vertical="center" textRotation="90" wrapText="1"/>
    </xf>
    <xf numFmtId="0" fontId="62" fillId="17" borderId="12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63" fillId="16" borderId="42" xfId="3" applyFont="1" applyFill="1" applyBorder="1" applyAlignment="1">
      <alignment horizontal="center" vertical="center" wrapText="1"/>
    </xf>
    <xf numFmtId="0" fontId="63" fillId="16" borderId="10" xfId="3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2" fontId="0" fillId="0" borderId="80" xfId="0" applyNumberFormat="1" applyFont="1" applyFill="1" applyBorder="1" applyAlignment="1">
      <alignment horizontal="center" vertical="center"/>
    </xf>
    <xf numFmtId="10" fontId="0" fillId="0" borderId="24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10" fontId="0" fillId="0" borderId="49" xfId="1" applyNumberFormat="1" applyFont="1" applyFill="1" applyBorder="1" applyAlignment="1">
      <alignment horizontal="center" vertical="center"/>
    </xf>
    <xf numFmtId="10" fontId="0" fillId="0" borderId="8" xfId="1" applyNumberFormat="1" applyFont="1" applyFill="1" applyBorder="1" applyAlignment="1">
      <alignment horizontal="center" vertical="center"/>
    </xf>
    <xf numFmtId="0" fontId="2" fillId="38" borderId="5" xfId="0" applyFont="1" applyFill="1" applyBorder="1"/>
    <xf numFmtId="9" fontId="5" fillId="0" borderId="5" xfId="1" applyFont="1" applyFill="1" applyBorder="1" applyAlignment="1">
      <alignment horizontal="center" vertical="center"/>
    </xf>
    <xf numFmtId="0" fontId="44" fillId="0" borderId="51" xfId="11" applyFont="1" applyFill="1" applyBorder="1" applyAlignment="1">
      <alignment horizontal="right" wrapText="1"/>
    </xf>
    <xf numFmtId="0" fontId="2" fillId="0" borderId="0" xfId="0" applyFont="1" applyFill="1"/>
    <xf numFmtId="0" fontId="6" fillId="0" borderId="0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91" fillId="0" borderId="5" xfId="12" applyFont="1" applyFill="1" applyBorder="1" applyAlignment="1">
      <alignment horizontal="right" wrapText="1"/>
    </xf>
    <xf numFmtId="0" fontId="92" fillId="0" borderId="5" xfId="0" applyFont="1" applyFill="1" applyBorder="1"/>
    <xf numFmtId="0" fontId="91" fillId="0" borderId="5" xfId="12" applyFont="1" applyFill="1" applyBorder="1"/>
    <xf numFmtId="178" fontId="0" fillId="4" borderId="36" xfId="0" applyNumberFormat="1" applyFill="1" applyBorder="1" applyAlignment="1">
      <alignment horizontal="center"/>
    </xf>
    <xf numFmtId="164" fontId="51" fillId="0" borderId="37" xfId="0" applyNumberFormat="1" applyFont="1" applyFill="1" applyBorder="1"/>
    <xf numFmtId="178" fontId="0" fillId="37" borderId="78" xfId="0" applyNumberFormat="1" applyFill="1" applyBorder="1" applyAlignment="1">
      <alignment horizontal="center"/>
    </xf>
    <xf numFmtId="178" fontId="0" fillId="29" borderId="78" xfId="0" applyNumberFormat="1" applyFill="1" applyBorder="1" applyAlignment="1">
      <alignment horizontal="center"/>
    </xf>
    <xf numFmtId="0" fontId="5" fillId="39" borderId="9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23" borderId="0" xfId="0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6" fillId="23" borderId="0" xfId="0" applyFont="1" applyFill="1" applyBorder="1" applyAlignment="1">
      <alignment horizontal="right" vertical="center"/>
    </xf>
    <xf numFmtId="0" fontId="6" fillId="20" borderId="65" xfId="0" applyFont="1" applyFill="1" applyBorder="1" applyAlignment="1">
      <alignment horizontal="center" vertical="center"/>
    </xf>
    <xf numFmtId="0" fontId="6" fillId="20" borderId="74" xfId="0" applyFont="1" applyFill="1" applyBorder="1" applyAlignment="1">
      <alignment horizontal="center" vertical="center"/>
    </xf>
    <xf numFmtId="0" fontId="6" fillId="20" borderId="42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0" borderId="13" xfId="0" applyFont="1" applyFill="1" applyBorder="1" applyAlignment="1">
      <alignment horizontal="center" vertical="center" wrapText="1"/>
    </xf>
    <xf numFmtId="0" fontId="48" fillId="20" borderId="14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0" fontId="13" fillId="2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0" fillId="28" borderId="6" xfId="0" applyFont="1" applyFill="1" applyBorder="1" applyAlignment="1">
      <alignment horizontal="center" vertical="center" wrapText="1"/>
    </xf>
    <xf numFmtId="0" fontId="20" fillId="28" borderId="7" xfId="0" applyFont="1" applyFill="1" applyBorder="1" applyAlignment="1">
      <alignment horizontal="center" vertical="center" wrapText="1"/>
    </xf>
    <xf numFmtId="0" fontId="20" fillId="28" borderId="8" xfId="0" applyFont="1" applyFill="1" applyBorder="1" applyAlignment="1">
      <alignment horizontal="center" vertical="center" wrapText="1"/>
    </xf>
    <xf numFmtId="0" fontId="20" fillId="15" borderId="6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20" fillId="28" borderId="19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28" borderId="6" xfId="10" applyFont="1" applyFill="1" applyBorder="1" applyAlignment="1">
      <alignment horizontal="center" vertical="center" wrapText="1"/>
    </xf>
    <xf numFmtId="0" fontId="20" fillId="28" borderId="7" xfId="10" applyFont="1" applyFill="1" applyBorder="1" applyAlignment="1">
      <alignment horizontal="center" vertical="center" wrapText="1"/>
    </xf>
    <xf numFmtId="0" fontId="20" fillId="28" borderId="8" xfId="10" applyFont="1" applyFill="1" applyBorder="1" applyAlignment="1">
      <alignment horizontal="center" vertical="center" wrapText="1"/>
    </xf>
    <xf numFmtId="0" fontId="20" fillId="29" borderId="6" xfId="0" applyFont="1" applyFill="1" applyBorder="1" applyAlignment="1">
      <alignment horizontal="center" vertical="center"/>
    </xf>
    <xf numFmtId="0" fontId="20" fillId="29" borderId="7" xfId="0" applyFont="1" applyFill="1" applyBorder="1" applyAlignment="1">
      <alignment horizontal="center" vertical="center"/>
    </xf>
    <xf numFmtId="0" fontId="20" fillId="29" borderId="8" xfId="0" applyFont="1" applyFill="1" applyBorder="1" applyAlignment="1">
      <alignment horizontal="center" vertical="center"/>
    </xf>
    <xf numFmtId="0" fontId="20" fillId="29" borderId="6" xfId="0" applyFont="1" applyFill="1" applyBorder="1" applyAlignment="1">
      <alignment horizontal="center" vertical="center" wrapText="1"/>
    </xf>
    <xf numFmtId="0" fontId="20" fillId="29" borderId="7" xfId="0" applyFont="1" applyFill="1" applyBorder="1" applyAlignment="1">
      <alignment horizontal="center" vertical="center" wrapText="1"/>
    </xf>
    <xf numFmtId="0" fontId="20" fillId="29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52" fillId="2" borderId="0" xfId="1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0" fontId="20" fillId="24" borderId="6" xfId="10" applyFont="1" applyFill="1" applyBorder="1" applyAlignment="1">
      <alignment horizontal="center" vertical="center" wrapText="1"/>
    </xf>
    <xf numFmtId="0" fontId="20" fillId="24" borderId="7" xfId="10" applyFont="1" applyFill="1" applyBorder="1" applyAlignment="1">
      <alignment horizontal="center" vertical="center" wrapText="1"/>
    </xf>
    <xf numFmtId="0" fontId="20" fillId="24" borderId="8" xfId="10" applyFont="1" applyFill="1" applyBorder="1" applyAlignment="1">
      <alignment horizontal="center" vertical="center" wrapText="1"/>
    </xf>
    <xf numFmtId="0" fontId="20" fillId="4" borderId="6" xfId="10" applyFont="1" applyFill="1" applyBorder="1" applyAlignment="1">
      <alignment horizontal="center" vertical="center" wrapText="1"/>
    </xf>
    <xf numFmtId="0" fontId="20" fillId="4" borderId="7" xfId="10" applyFont="1" applyFill="1" applyBorder="1" applyAlignment="1">
      <alignment horizontal="center" vertical="center" wrapText="1"/>
    </xf>
    <xf numFmtId="0" fontId="20" fillId="4" borderId="8" xfId="10" applyFont="1" applyFill="1" applyBorder="1" applyAlignment="1">
      <alignment horizontal="center" vertical="center" wrapText="1"/>
    </xf>
    <xf numFmtId="0" fontId="54" fillId="2" borderId="0" xfId="10" applyFont="1" applyFill="1" applyBorder="1" applyAlignment="1">
      <alignment horizontal="center" vertical="center" wrapText="1"/>
    </xf>
    <xf numFmtId="0" fontId="5" fillId="36" borderId="53" xfId="0" applyFont="1" applyFill="1" applyBorder="1" applyAlignment="1">
      <alignment horizontal="center" vertical="center"/>
    </xf>
    <xf numFmtId="0" fontId="5" fillId="36" borderId="60" xfId="0" applyFont="1" applyFill="1" applyBorder="1" applyAlignment="1">
      <alignment horizontal="center" vertical="center"/>
    </xf>
    <xf numFmtId="0" fontId="5" fillId="36" borderId="52" xfId="0" applyFont="1" applyFill="1" applyBorder="1" applyAlignment="1">
      <alignment horizontal="center" vertical="center"/>
    </xf>
    <xf numFmtId="0" fontId="5" fillId="37" borderId="53" xfId="0" applyFont="1" applyFill="1" applyBorder="1" applyAlignment="1">
      <alignment horizontal="center" vertical="center" wrapText="1"/>
    </xf>
    <xf numFmtId="0" fontId="5" fillId="37" borderId="60" xfId="0" applyFont="1" applyFill="1" applyBorder="1" applyAlignment="1">
      <alignment horizontal="center" vertical="center" wrapText="1"/>
    </xf>
    <xf numFmtId="0" fontId="5" fillId="37" borderId="52" xfId="0" applyFont="1" applyFill="1" applyBorder="1" applyAlignment="1">
      <alignment horizontal="center" vertical="center" wrapText="1"/>
    </xf>
    <xf numFmtId="0" fontId="5" fillId="15" borderId="3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 wrapText="1"/>
    </xf>
    <xf numFmtId="0" fontId="5" fillId="29" borderId="53" xfId="0" applyFont="1" applyFill="1" applyBorder="1" applyAlignment="1">
      <alignment horizontal="center" vertical="center" wrapText="1"/>
    </xf>
    <xf numFmtId="0" fontId="5" fillId="29" borderId="60" xfId="0" applyFont="1" applyFill="1" applyBorder="1" applyAlignment="1">
      <alignment horizontal="center" vertical="center" wrapText="1"/>
    </xf>
    <xf numFmtId="0" fontId="5" fillId="29" borderId="5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166" fontId="35" fillId="25" borderId="1" xfId="0" applyNumberFormat="1" applyFont="1" applyFill="1" applyBorder="1" applyAlignment="1">
      <alignment horizontal="center"/>
    </xf>
    <xf numFmtId="166" fontId="35" fillId="25" borderId="2" xfId="0" applyNumberFormat="1" applyFont="1" applyFill="1" applyBorder="1" applyAlignment="1">
      <alignment horizontal="center"/>
    </xf>
    <xf numFmtId="166" fontId="35" fillId="25" borderId="55" xfId="0" applyNumberFormat="1" applyFont="1" applyFill="1" applyBorder="1" applyAlignment="1">
      <alignment horizontal="center"/>
    </xf>
    <xf numFmtId="166" fontId="36" fillId="25" borderId="4" xfId="0" applyNumberFormat="1" applyFont="1" applyFill="1" applyBorder="1" applyAlignment="1">
      <alignment horizontal="center" vertical="center"/>
    </xf>
    <xf numFmtId="166" fontId="36" fillId="25" borderId="56" xfId="0" applyNumberFormat="1" applyFont="1" applyFill="1" applyBorder="1" applyAlignment="1">
      <alignment horizontal="center" vertical="center"/>
    </xf>
    <xf numFmtId="166" fontId="36" fillId="25" borderId="57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/>
    </xf>
    <xf numFmtId="9" fontId="1" fillId="6" borderId="5" xfId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 vertical="center" wrapText="1"/>
    </xf>
    <xf numFmtId="0" fontId="20" fillId="37" borderId="6" xfId="0" applyFont="1" applyFill="1" applyBorder="1" applyAlignment="1">
      <alignment horizontal="center" vertical="center" wrapText="1"/>
    </xf>
    <xf numFmtId="0" fontId="20" fillId="37" borderId="7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21" borderId="24" xfId="0" applyFont="1" applyFill="1" applyBorder="1" applyAlignment="1">
      <alignment horizontal="center" vertical="center" textRotation="90" wrapText="1"/>
    </xf>
    <xf numFmtId="0" fontId="20" fillId="21" borderId="46" xfId="0" applyFont="1" applyFill="1" applyBorder="1" applyAlignment="1">
      <alignment horizontal="center" vertical="center" textRotation="90" wrapText="1"/>
    </xf>
    <xf numFmtId="0" fontId="20" fillId="21" borderId="0" xfId="0" applyFont="1" applyFill="1" applyBorder="1" applyAlignment="1">
      <alignment horizontal="center" vertical="center" textRotation="90" wrapText="1"/>
    </xf>
    <xf numFmtId="0" fontId="20" fillId="21" borderId="49" xfId="0" applyFont="1" applyFill="1" applyBorder="1" applyAlignment="1">
      <alignment horizontal="center" vertical="center" textRotation="90" wrapText="1"/>
    </xf>
    <xf numFmtId="0" fontId="5" fillId="28" borderId="36" xfId="0" applyFont="1" applyFill="1" applyBorder="1" applyAlignment="1">
      <alignment horizontal="center" wrapText="1"/>
    </xf>
    <xf numFmtId="0" fontId="0" fillId="6" borderId="14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5" fillId="36" borderId="53" xfId="0" applyFont="1" applyFill="1" applyBorder="1" applyAlignment="1">
      <alignment horizontal="center" vertical="center" wrapText="1"/>
    </xf>
    <xf numFmtId="0" fontId="5" fillId="36" borderId="60" xfId="0" applyFont="1" applyFill="1" applyBorder="1" applyAlignment="1">
      <alignment horizontal="center" vertical="center" wrapText="1"/>
    </xf>
    <xf numFmtId="0" fontId="5" fillId="36" borderId="52" xfId="0" applyFont="1" applyFill="1" applyBorder="1" applyAlignment="1">
      <alignment horizontal="center" vertical="center" wrapText="1"/>
    </xf>
    <xf numFmtId="0" fontId="20" fillId="36" borderId="6" xfId="0" applyFont="1" applyFill="1" applyBorder="1" applyAlignment="1">
      <alignment horizontal="center" vertical="center" textRotation="90" wrapText="1"/>
    </xf>
    <xf numFmtId="0" fontId="20" fillId="36" borderId="7" xfId="0" applyFont="1" applyFill="1" applyBorder="1" applyAlignment="1">
      <alignment horizontal="center" vertical="center" textRotation="90" wrapText="1"/>
    </xf>
    <xf numFmtId="0" fontId="20" fillId="36" borderId="8" xfId="0" applyFont="1" applyFill="1" applyBorder="1" applyAlignment="1">
      <alignment horizontal="center" vertical="center" textRotation="90" wrapText="1"/>
    </xf>
    <xf numFmtId="0" fontId="20" fillId="33" borderId="6" xfId="0" applyFont="1" applyFill="1" applyBorder="1" applyAlignment="1">
      <alignment horizontal="center" vertical="center" wrapText="1"/>
    </xf>
    <xf numFmtId="0" fontId="20" fillId="33" borderId="7" xfId="0" applyFont="1" applyFill="1" applyBorder="1" applyAlignment="1">
      <alignment horizontal="center" vertical="center" wrapText="1"/>
    </xf>
    <xf numFmtId="0" fontId="20" fillId="33" borderId="8" xfId="0" applyFont="1" applyFill="1" applyBorder="1" applyAlignment="1">
      <alignment horizontal="center" vertical="center" wrapText="1"/>
    </xf>
    <xf numFmtId="0" fontId="20" fillId="21" borderId="6" xfId="0" applyFont="1" applyFill="1" applyBorder="1" applyAlignment="1">
      <alignment horizontal="center" vertical="center" textRotation="90" wrapText="1"/>
    </xf>
    <xf numFmtId="0" fontId="20" fillId="21" borderId="7" xfId="0" applyFont="1" applyFill="1" applyBorder="1" applyAlignment="1">
      <alignment horizontal="center" vertical="center" textRotation="90" wrapText="1"/>
    </xf>
    <xf numFmtId="0" fontId="20" fillId="21" borderId="8" xfId="0" applyFont="1" applyFill="1" applyBorder="1" applyAlignment="1">
      <alignment horizontal="center" vertical="center" textRotation="90" wrapText="1"/>
    </xf>
    <xf numFmtId="0" fontId="20" fillId="24" borderId="24" xfId="0" applyFont="1" applyFill="1" applyBorder="1" applyAlignment="1">
      <alignment horizontal="center" vertical="center"/>
    </xf>
    <xf numFmtId="0" fontId="20" fillId="24" borderId="46" xfId="0" applyFont="1" applyFill="1" applyBorder="1" applyAlignment="1">
      <alignment horizontal="center" vertical="center"/>
    </xf>
    <xf numFmtId="0" fontId="51" fillId="4" borderId="10" xfId="0" applyFont="1" applyFill="1" applyBorder="1" applyAlignment="1">
      <alignment horizontal="center" vertical="center" textRotation="90" wrapText="1"/>
    </xf>
    <xf numFmtId="0" fontId="51" fillId="4" borderId="11" xfId="0" applyFont="1" applyFill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0" fontId="6" fillId="13" borderId="64" xfId="0" applyFont="1" applyFill="1" applyBorder="1" applyAlignment="1">
      <alignment horizontal="center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3" borderId="63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/>
    </xf>
    <xf numFmtId="0" fontId="13" fillId="13" borderId="36" xfId="0" applyFont="1" applyFill="1" applyBorder="1" applyAlignment="1">
      <alignment horizontal="center" vertical="center"/>
    </xf>
    <xf numFmtId="0" fontId="13" fillId="13" borderId="3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1" fillId="13" borderId="64" xfId="0" applyFont="1" applyFill="1" applyBorder="1" applyAlignment="1">
      <alignment horizontal="center" vertical="center" wrapText="1"/>
    </xf>
    <xf numFmtId="0" fontId="51" fillId="13" borderId="58" xfId="0" applyFont="1" applyFill="1" applyBorder="1" applyAlignment="1">
      <alignment horizontal="center" vertical="center" wrapText="1"/>
    </xf>
    <xf numFmtId="0" fontId="51" fillId="13" borderId="63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5" fillId="24" borderId="36" xfId="0" applyFont="1" applyFill="1" applyBorder="1" applyAlignment="1">
      <alignment horizontal="center" wrapText="1"/>
    </xf>
    <xf numFmtId="0" fontId="5" fillId="18" borderId="41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/>
    </xf>
    <xf numFmtId="0" fontId="5" fillId="24" borderId="53" xfId="0" applyFont="1" applyFill="1" applyBorder="1" applyAlignment="1">
      <alignment horizontal="center" vertical="center" wrapText="1"/>
    </xf>
    <xf numFmtId="0" fontId="5" fillId="24" borderId="60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textRotation="90" wrapText="1"/>
    </xf>
    <xf numFmtId="0" fontId="20" fillId="24" borderId="24" xfId="0" applyFont="1" applyFill="1" applyBorder="1" applyAlignment="1">
      <alignment horizontal="center" vertical="center" textRotation="90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60" xfId="0" applyFont="1" applyFill="1" applyBorder="1" applyAlignment="1">
      <alignment horizontal="center" vertical="center" wrapText="1"/>
    </xf>
    <xf numFmtId="0" fontId="5" fillId="15" borderId="52" xfId="0" applyFont="1" applyFill="1" applyBorder="1" applyAlignment="1">
      <alignment horizontal="center" vertical="center" wrapText="1"/>
    </xf>
    <xf numFmtId="0" fontId="20" fillId="28" borderId="19" xfId="1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38" fillId="4" borderId="36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vertical="center" textRotation="90" wrapText="1"/>
    </xf>
    <xf numFmtId="0" fontId="5" fillId="28" borderId="53" xfId="0" applyFont="1" applyFill="1" applyBorder="1" applyAlignment="1">
      <alignment horizontal="center" vertical="center" wrapText="1"/>
    </xf>
    <xf numFmtId="0" fontId="5" fillId="28" borderId="60" xfId="0" applyFont="1" applyFill="1" applyBorder="1" applyAlignment="1">
      <alignment horizontal="center" vertical="center" wrapText="1"/>
    </xf>
    <xf numFmtId="0" fontId="5" fillId="28" borderId="52" xfId="0" applyFont="1" applyFill="1" applyBorder="1" applyAlignment="1">
      <alignment horizontal="center" vertical="center" wrapText="1"/>
    </xf>
    <xf numFmtId="0" fontId="13" fillId="28" borderId="53" xfId="0" applyFont="1" applyFill="1" applyBorder="1" applyAlignment="1">
      <alignment horizontal="center" vertical="center" wrapText="1"/>
    </xf>
    <xf numFmtId="0" fontId="13" fillId="28" borderId="60" xfId="0" applyFont="1" applyFill="1" applyBorder="1" applyAlignment="1">
      <alignment horizontal="center" vertical="center" wrapText="1"/>
    </xf>
    <xf numFmtId="0" fontId="13" fillId="28" borderId="52" xfId="0" applyFont="1" applyFill="1" applyBorder="1" applyAlignment="1">
      <alignment horizontal="center" vertical="center" wrapText="1"/>
    </xf>
    <xf numFmtId="0" fontId="20" fillId="21" borderId="6" xfId="0" applyFont="1" applyFill="1" applyBorder="1" applyAlignment="1">
      <alignment horizontal="center" vertical="center" wrapText="1"/>
    </xf>
    <xf numFmtId="0" fontId="20" fillId="21" borderId="7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5" fillId="21" borderId="53" xfId="0" applyFont="1" applyFill="1" applyBorder="1" applyAlignment="1">
      <alignment horizontal="center" vertical="center" wrapText="1"/>
    </xf>
    <xf numFmtId="0" fontId="5" fillId="21" borderId="60" xfId="0" applyFont="1" applyFill="1" applyBorder="1" applyAlignment="1">
      <alignment horizontal="center" vertical="center" wrapText="1"/>
    </xf>
    <xf numFmtId="0" fontId="5" fillId="21" borderId="45" xfId="0" applyFont="1" applyFill="1" applyBorder="1" applyAlignment="1">
      <alignment horizontal="center" vertical="center" wrapText="1"/>
    </xf>
    <xf numFmtId="0" fontId="20" fillId="34" borderId="6" xfId="0" applyFont="1" applyFill="1" applyBorder="1" applyAlignment="1">
      <alignment horizontal="center" vertical="center" wrapText="1"/>
    </xf>
    <xf numFmtId="0" fontId="20" fillId="34" borderId="7" xfId="0" applyFont="1" applyFill="1" applyBorder="1" applyAlignment="1">
      <alignment horizontal="center" vertical="center" wrapText="1"/>
    </xf>
    <xf numFmtId="0" fontId="20" fillId="34" borderId="8" xfId="0" applyFont="1" applyFill="1" applyBorder="1" applyAlignment="1">
      <alignment horizontal="center" vertical="center" wrapText="1"/>
    </xf>
    <xf numFmtId="0" fontId="5" fillId="34" borderId="36" xfId="0" applyFont="1" applyFill="1" applyBorder="1" applyAlignment="1">
      <alignment horizontal="center" vertical="center" wrapText="1"/>
    </xf>
    <xf numFmtId="0" fontId="5" fillId="37" borderId="36" xfId="0" applyFont="1" applyFill="1" applyBorder="1" applyAlignment="1">
      <alignment horizontal="center" vertical="center"/>
    </xf>
    <xf numFmtId="0" fontId="5" fillId="39" borderId="36" xfId="0" applyFont="1" applyFill="1" applyBorder="1" applyAlignment="1">
      <alignment horizontal="center" vertical="center"/>
    </xf>
    <xf numFmtId="9" fontId="1" fillId="11" borderId="5" xfId="1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9" fontId="1" fillId="39" borderId="5" xfId="1" applyFont="1" applyFill="1" applyBorder="1" applyAlignment="1">
      <alignment horizontal="center" vertical="center"/>
    </xf>
    <xf numFmtId="0" fontId="5" fillId="15" borderId="36" xfId="0" applyFont="1" applyFill="1" applyBorder="1" applyAlignment="1">
      <alignment horizontal="center" vertical="center" wrapText="1"/>
    </xf>
    <xf numFmtId="0" fontId="20" fillId="29" borderId="24" xfId="0" applyFont="1" applyFill="1" applyBorder="1" applyAlignment="1">
      <alignment horizontal="center" vertical="center" wrapText="1"/>
    </xf>
    <xf numFmtId="0" fontId="20" fillId="29" borderId="46" xfId="0" applyFont="1" applyFill="1" applyBorder="1" applyAlignment="1">
      <alignment horizontal="center" vertical="center" wrapText="1"/>
    </xf>
    <xf numFmtId="0" fontId="20" fillId="29" borderId="26" xfId="0" applyFont="1" applyFill="1" applyBorder="1" applyAlignment="1">
      <alignment horizontal="center" vertical="center" wrapText="1"/>
    </xf>
    <xf numFmtId="0" fontId="20" fillId="38" borderId="14" xfId="0" applyFont="1" applyFill="1" applyBorder="1" applyAlignment="1">
      <alignment horizontal="center" vertical="center" wrapText="1"/>
    </xf>
    <xf numFmtId="0" fontId="20" fillId="38" borderId="6" xfId="0" applyFont="1" applyFill="1" applyBorder="1" applyAlignment="1">
      <alignment horizontal="center" vertical="center" wrapText="1"/>
    </xf>
    <xf numFmtId="0" fontId="20" fillId="38" borderId="7" xfId="0" applyFont="1" applyFill="1" applyBorder="1" applyAlignment="1">
      <alignment horizontal="center" vertical="center" wrapText="1"/>
    </xf>
    <xf numFmtId="0" fontId="20" fillId="38" borderId="8" xfId="0" applyFont="1" applyFill="1" applyBorder="1" applyAlignment="1">
      <alignment horizontal="center" vertical="center" wrapText="1"/>
    </xf>
    <xf numFmtId="0" fontId="5" fillId="38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28" borderId="3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20" fillId="35" borderId="6" xfId="0" applyFont="1" applyFill="1" applyBorder="1" applyAlignment="1">
      <alignment horizontal="center" vertical="center" wrapText="1"/>
    </xf>
    <xf numFmtId="0" fontId="20" fillId="35" borderId="7" xfId="0" applyFont="1" applyFill="1" applyBorder="1" applyAlignment="1">
      <alignment horizontal="center" vertical="center" wrapText="1"/>
    </xf>
    <xf numFmtId="0" fontId="5" fillId="35" borderId="36" xfId="0" applyFont="1" applyFill="1" applyBorder="1" applyAlignment="1">
      <alignment horizontal="center" vertical="center"/>
    </xf>
    <xf numFmtId="0" fontId="5" fillId="35" borderId="5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0" fontId="5" fillId="21" borderId="52" xfId="0" applyFont="1" applyFill="1" applyBorder="1" applyAlignment="1">
      <alignment horizontal="center" vertical="center" wrapText="1"/>
    </xf>
    <xf numFmtId="0" fontId="20" fillId="29" borderId="4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5" fillId="33" borderId="60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20" fillId="28" borderId="48" xfId="0" applyFont="1" applyFill="1" applyBorder="1" applyAlignment="1">
      <alignment horizontal="center" vertical="center" wrapText="1"/>
    </xf>
    <xf numFmtId="0" fontId="20" fillId="28" borderId="46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/>
    </xf>
    <xf numFmtId="0" fontId="20" fillId="15" borderId="54" xfId="0" applyFont="1" applyFill="1" applyBorder="1" applyAlignment="1">
      <alignment horizontal="center" vertical="center" wrapText="1"/>
    </xf>
    <xf numFmtId="0" fontId="20" fillId="15" borderId="22" xfId="0" applyFont="1" applyFill="1" applyBorder="1" applyAlignment="1">
      <alignment horizontal="center" vertical="center" wrapText="1"/>
    </xf>
    <xf numFmtId="0" fontId="5" fillId="33" borderId="45" xfId="0" applyFont="1" applyFill="1" applyBorder="1" applyAlignment="1">
      <alignment horizontal="center" vertical="center" wrapText="1"/>
    </xf>
    <xf numFmtId="0" fontId="5" fillId="28" borderId="36" xfId="0" applyFont="1" applyFill="1" applyBorder="1" applyAlignment="1">
      <alignment horizontal="center" vertical="center" wrapText="1"/>
    </xf>
    <xf numFmtId="0" fontId="5" fillId="18" borderId="63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20" fillId="28" borderId="54" xfId="0" applyFont="1" applyFill="1" applyBorder="1" applyAlignment="1">
      <alignment horizontal="center" vertical="center" wrapText="1"/>
    </xf>
    <xf numFmtId="0" fontId="51" fillId="22" borderId="68" xfId="0" applyFont="1" applyFill="1" applyBorder="1" applyAlignment="1">
      <alignment horizontal="center" vertical="center" textRotation="90" wrapText="1"/>
    </xf>
    <xf numFmtId="0" fontId="51" fillId="22" borderId="69" xfId="0" applyFont="1" applyFill="1" applyBorder="1" applyAlignment="1">
      <alignment horizontal="center" vertical="center" textRotation="90" wrapText="1"/>
    </xf>
    <xf numFmtId="0" fontId="51" fillId="22" borderId="70" xfId="0" applyFont="1" applyFill="1" applyBorder="1" applyAlignment="1">
      <alignment horizontal="center" vertical="center" textRotation="90" wrapText="1"/>
    </xf>
    <xf numFmtId="0" fontId="20" fillId="28" borderId="64" xfId="0" applyFont="1" applyFill="1" applyBorder="1" applyAlignment="1">
      <alignment horizontal="center" vertical="center" wrapText="1"/>
    </xf>
    <xf numFmtId="0" fontId="20" fillId="28" borderId="58" xfId="0" applyFont="1" applyFill="1" applyBorder="1" applyAlignment="1">
      <alignment horizontal="center" vertical="center" wrapText="1"/>
    </xf>
    <xf numFmtId="0" fontId="20" fillId="28" borderId="6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9" fontId="1" fillId="4" borderId="5" xfId="1" applyFont="1" applyFill="1" applyBorder="1" applyAlignment="1">
      <alignment horizontal="center" vertical="center"/>
    </xf>
    <xf numFmtId="0" fontId="20" fillId="13" borderId="54" xfId="0" applyFont="1" applyFill="1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1" fillId="29" borderId="1" xfId="0" applyFont="1" applyFill="1" applyBorder="1" applyAlignment="1">
      <alignment horizontal="center" vertical="center" textRotation="90" wrapText="1"/>
    </xf>
    <xf numFmtId="0" fontId="51" fillId="29" borderId="3" xfId="0" applyFont="1" applyFill="1" applyBorder="1" applyAlignment="1">
      <alignment horizontal="center" vertical="center" textRotation="90" wrapText="1"/>
    </xf>
    <xf numFmtId="9" fontId="1" fillId="13" borderId="5" xfId="1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 wrapText="1"/>
    </xf>
    <xf numFmtId="0" fontId="51" fillId="25" borderId="10" xfId="0" applyFont="1" applyFill="1" applyBorder="1" applyAlignment="1">
      <alignment horizontal="center" vertical="center" textRotation="90" wrapText="1"/>
    </xf>
    <xf numFmtId="0" fontId="51" fillId="25" borderId="11" xfId="0" applyFont="1" applyFill="1" applyBorder="1" applyAlignment="1">
      <alignment horizontal="center" vertical="center" textRotation="90" wrapText="1"/>
    </xf>
    <xf numFmtId="0" fontId="51" fillId="25" borderId="12" xfId="0" applyFont="1" applyFill="1" applyBorder="1" applyAlignment="1">
      <alignment horizontal="center" vertical="center" textRotation="90" wrapText="1"/>
    </xf>
    <xf numFmtId="0" fontId="57" fillId="2" borderId="0" xfId="0" applyFont="1" applyFill="1" applyAlignment="1">
      <alignment horizontal="center" vertical="center"/>
    </xf>
    <xf numFmtId="0" fontId="51" fillId="26" borderId="32" xfId="0" applyFont="1" applyFill="1" applyBorder="1" applyAlignment="1">
      <alignment horizontal="center" vertical="center" textRotation="90" wrapText="1"/>
    </xf>
    <xf numFmtId="0" fontId="51" fillId="26" borderId="43" xfId="0" applyFont="1" applyFill="1" applyBorder="1" applyAlignment="1">
      <alignment horizontal="center" vertical="center" textRotation="90"/>
    </xf>
    <xf numFmtId="0" fontId="51" fillId="26" borderId="47" xfId="0" applyFont="1" applyFill="1" applyBorder="1" applyAlignment="1">
      <alignment horizontal="center" vertical="center" textRotation="90"/>
    </xf>
    <xf numFmtId="0" fontId="20" fillId="28" borderId="30" xfId="0" applyFont="1" applyFill="1" applyBorder="1" applyAlignment="1">
      <alignment horizontal="center" vertical="center" textRotation="90" wrapText="1"/>
    </xf>
    <xf numFmtId="0" fontId="20" fillId="28" borderId="14" xfId="0" applyFont="1" applyFill="1" applyBorder="1" applyAlignment="1">
      <alignment horizontal="center" vertical="center" textRotation="90" wrapText="1"/>
    </xf>
    <xf numFmtId="0" fontId="38" fillId="28" borderId="34" xfId="0" applyFont="1" applyFill="1" applyBorder="1" applyAlignment="1">
      <alignment horizontal="center" wrapText="1"/>
    </xf>
    <xf numFmtId="0" fontId="38" fillId="28" borderId="36" xfId="0" applyFont="1" applyFill="1" applyBorder="1" applyAlignment="1">
      <alignment horizont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2" fontId="0" fillId="27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167" fontId="0" fillId="0" borderId="15" xfId="0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2" fillId="18" borderId="1" xfId="3" applyFont="1" applyFill="1" applyBorder="1" applyAlignment="1">
      <alignment horizontal="center" vertical="center" wrapText="1"/>
    </xf>
    <xf numFmtId="0" fontId="12" fillId="18" borderId="48" xfId="3" applyFont="1" applyFill="1" applyBorder="1" applyAlignment="1">
      <alignment horizontal="center" vertical="center" wrapText="1"/>
    </xf>
    <xf numFmtId="0" fontId="12" fillId="18" borderId="4" xfId="3" applyFont="1" applyFill="1" applyBorder="1" applyAlignment="1">
      <alignment horizontal="center" vertical="center" wrapText="1"/>
    </xf>
    <xf numFmtId="0" fontId="12" fillId="18" borderId="49" xfId="3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3" fillId="18" borderId="19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/>
    </xf>
    <xf numFmtId="0" fontId="13" fillId="18" borderId="19" xfId="3" applyFont="1" applyFill="1" applyBorder="1" applyAlignment="1">
      <alignment horizontal="center" vertical="center" wrapText="1"/>
    </xf>
    <xf numFmtId="0" fontId="13" fillId="18" borderId="23" xfId="3" applyFont="1" applyFill="1" applyBorder="1" applyAlignment="1">
      <alignment horizontal="center" vertical="center" wrapText="1"/>
    </xf>
    <xf numFmtId="0" fontId="13" fillId="18" borderId="31" xfId="3" applyFont="1" applyFill="1" applyBorder="1" applyAlignment="1">
      <alignment horizontal="center" vertical="center" wrapText="1"/>
    </xf>
    <xf numFmtId="0" fontId="13" fillId="18" borderId="45" xfId="3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2" fontId="0" fillId="5" borderId="8" xfId="0" applyNumberFormat="1" applyFont="1" applyFill="1" applyBorder="1" applyAlignment="1">
      <alignment horizontal="center" vertical="center" wrapText="1"/>
    </xf>
    <xf numFmtId="9" fontId="1" fillId="5" borderId="8" xfId="1" applyFont="1" applyFill="1" applyBorder="1" applyAlignment="1">
      <alignment horizontal="center" vertical="center" wrapText="1"/>
    </xf>
    <xf numFmtId="9" fontId="1" fillId="5" borderId="5" xfId="1" applyFont="1" applyFill="1" applyBorder="1" applyAlignment="1">
      <alignment horizontal="center" vertical="center" wrapText="1"/>
    </xf>
    <xf numFmtId="2" fontId="0" fillId="5" borderId="19" xfId="0" applyNumberFormat="1" applyFont="1" applyFill="1" applyBorder="1" applyAlignment="1">
      <alignment horizontal="center" vertical="center" wrapText="1"/>
    </xf>
    <xf numFmtId="0" fontId="0" fillId="19" borderId="46" xfId="0" applyFont="1" applyFill="1" applyBorder="1" applyAlignment="1">
      <alignment horizontal="center" vertical="center" wrapText="1"/>
    </xf>
    <xf numFmtId="0" fontId="0" fillId="19" borderId="26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horizontal="center" vertical="center"/>
    </xf>
    <xf numFmtId="164" fontId="0" fillId="19" borderId="5" xfId="0" applyNumberFormat="1" applyFont="1" applyFill="1" applyBorder="1" applyAlignment="1">
      <alignment horizontal="center" vertical="center"/>
    </xf>
    <xf numFmtId="2" fontId="2" fillId="27" borderId="5" xfId="0" applyNumberFormat="1" applyFont="1" applyFill="1" applyBorder="1" applyAlignment="1">
      <alignment horizontal="center" vertical="center"/>
    </xf>
    <xf numFmtId="0" fontId="0" fillId="19" borderId="5" xfId="0" applyFont="1" applyFill="1" applyBorder="1" applyAlignment="1">
      <alignment horizontal="center" vertical="center"/>
    </xf>
    <xf numFmtId="167" fontId="0" fillId="19" borderId="5" xfId="0" applyNumberFormat="1" applyFont="1" applyFill="1" applyBorder="1" applyAlignment="1">
      <alignment horizontal="center" vertical="center"/>
    </xf>
    <xf numFmtId="10" fontId="0" fillId="19" borderId="36" xfId="1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10" fontId="0" fillId="0" borderId="34" xfId="1" applyNumberFormat="1" applyFont="1" applyBorder="1" applyAlignment="1">
      <alignment horizontal="center" vertical="center"/>
    </xf>
    <xf numFmtId="2" fontId="10" fillId="10" borderId="21" xfId="0" applyNumberFormat="1" applyFont="1" applyFill="1" applyBorder="1" applyAlignment="1">
      <alignment horizontal="center" vertical="center"/>
    </xf>
    <xf numFmtId="2" fontId="10" fillId="10" borderId="20" xfId="0" applyNumberFormat="1" applyFont="1" applyFill="1" applyBorder="1" applyAlignment="1">
      <alignment horizontal="center" vertical="center"/>
    </xf>
    <xf numFmtId="166" fontId="10" fillId="10" borderId="16" xfId="0" applyNumberFormat="1" applyFont="1" applyFill="1" applyBorder="1" applyAlignment="1">
      <alignment horizontal="center" vertical="center"/>
    </xf>
    <xf numFmtId="166" fontId="10" fillId="10" borderId="17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2" fontId="2" fillId="27" borderId="9" xfId="0" applyNumberFormat="1" applyFont="1" applyFill="1" applyBorder="1" applyAlignment="1">
      <alignment horizontal="center" vertical="center"/>
    </xf>
    <xf numFmtId="0" fontId="46" fillId="15" borderId="65" xfId="0" applyFont="1" applyFill="1" applyBorder="1" applyAlignment="1">
      <alignment horizontal="center" vertical="center"/>
    </xf>
    <xf numFmtId="0" fontId="46" fillId="15" borderId="74" xfId="0" applyFont="1" applyFill="1" applyBorder="1" applyAlignment="1">
      <alignment horizontal="center" vertical="center"/>
    </xf>
    <xf numFmtId="0" fontId="46" fillId="15" borderId="42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10" fontId="5" fillId="19" borderId="36" xfId="1" applyNumberFormat="1" applyFont="1" applyFill="1" applyBorder="1" applyAlignment="1">
      <alignment horizontal="center" vertical="center"/>
    </xf>
    <xf numFmtId="0" fontId="0" fillId="19" borderId="24" xfId="0" applyFont="1" applyFill="1" applyBorder="1" applyAlignment="1">
      <alignment horizontal="center" vertical="center" wrapText="1"/>
    </xf>
    <xf numFmtId="0" fontId="5" fillId="19" borderId="24" xfId="0" applyFont="1" applyFill="1" applyBorder="1" applyAlignment="1">
      <alignment horizontal="center" vertical="center" wrapText="1"/>
    </xf>
    <xf numFmtId="0" fontId="5" fillId="19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/>
    </xf>
    <xf numFmtId="164" fontId="5" fillId="19" borderId="5" xfId="0" applyNumberFormat="1" applyFont="1" applyFill="1" applyBorder="1" applyAlignment="1">
      <alignment horizontal="center" vertical="center"/>
    </xf>
    <xf numFmtId="2" fontId="13" fillId="27" borderId="5" xfId="0" applyNumberFormat="1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167" fontId="5" fillId="19" borderId="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0" fontId="5" fillId="0" borderId="36" xfId="1" applyNumberFormat="1" applyFont="1" applyBorder="1" applyAlignment="1">
      <alignment horizontal="center" vertical="center"/>
    </xf>
    <xf numFmtId="164" fontId="2" fillId="27" borderId="5" xfId="0" applyNumberFormat="1" applyFont="1" applyFill="1" applyBorder="1" applyAlignment="1">
      <alignment horizontal="center" vertical="center"/>
    </xf>
    <xf numFmtId="164" fontId="13" fillId="27" borderId="5" xfId="0" applyNumberFormat="1" applyFont="1" applyFill="1" applyBorder="1" applyAlignment="1">
      <alignment horizontal="center" vertical="center"/>
    </xf>
    <xf numFmtId="10" fontId="0" fillId="40" borderId="36" xfId="1" applyNumberFormat="1" applyFont="1" applyFill="1" applyBorder="1" applyAlignment="1">
      <alignment horizontal="center" vertical="center"/>
    </xf>
    <xf numFmtId="0" fontId="0" fillId="40" borderId="14" xfId="0" applyFont="1" applyFill="1" applyBorder="1" applyAlignment="1">
      <alignment horizontal="center" vertical="center" wrapText="1"/>
    </xf>
    <xf numFmtId="0" fontId="0" fillId="40" borderId="14" xfId="0" applyFont="1" applyFill="1" applyBorder="1" applyAlignment="1">
      <alignment horizontal="center" vertical="center"/>
    </xf>
    <xf numFmtId="164" fontId="0" fillId="40" borderId="5" xfId="0" applyNumberFormat="1" applyFont="1" applyFill="1" applyBorder="1" applyAlignment="1">
      <alignment horizontal="center" vertical="center"/>
    </xf>
    <xf numFmtId="2" fontId="2" fillId="40" borderId="5" xfId="0" applyNumberFormat="1" applyFont="1" applyFill="1" applyBorder="1" applyAlignment="1">
      <alignment horizontal="center" vertical="center"/>
    </xf>
    <xf numFmtId="0" fontId="0" fillId="40" borderId="5" xfId="0" applyFont="1" applyFill="1" applyBorder="1" applyAlignment="1">
      <alignment horizontal="center" vertical="center"/>
    </xf>
    <xf numFmtId="167" fontId="0" fillId="40" borderId="5" xfId="0" applyNumberFormat="1" applyFont="1" applyFill="1" applyBorder="1" applyAlignment="1">
      <alignment horizontal="center" vertical="center"/>
    </xf>
    <xf numFmtId="0" fontId="0" fillId="19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2" fillId="17" borderId="11" xfId="0" applyFont="1" applyFill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/>
    </xf>
    <xf numFmtId="3" fontId="13" fillId="18" borderId="28" xfId="0" applyNumberFormat="1" applyFont="1" applyFill="1" applyBorder="1" applyAlignment="1">
      <alignment horizontal="center" vertical="center"/>
    </xf>
    <xf numFmtId="3" fontId="13" fillId="18" borderId="29" xfId="0" applyNumberFormat="1" applyFont="1" applyFill="1" applyBorder="1" applyAlignment="1">
      <alignment horizontal="center" vertical="center"/>
    </xf>
    <xf numFmtId="3" fontId="13" fillId="18" borderId="30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2" fontId="0" fillId="27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7" fontId="0" fillId="0" borderId="6" xfId="0" applyNumberFormat="1" applyFont="1" applyBorder="1" applyAlignment="1">
      <alignment horizontal="center" vertical="center"/>
    </xf>
    <xf numFmtId="10" fontId="0" fillId="0" borderId="53" xfId="1" applyNumberFormat="1" applyFont="1" applyBorder="1" applyAlignment="1">
      <alignment horizontal="center" vertical="center"/>
    </xf>
    <xf numFmtId="3" fontId="13" fillId="21" borderId="5" xfId="0" applyNumberFormat="1" applyFont="1" applyFill="1" applyBorder="1" applyAlignment="1">
      <alignment horizontal="center" vertical="center" wrapText="1"/>
    </xf>
    <xf numFmtId="0" fontId="16" fillId="21" borderId="21" xfId="0" applyFont="1" applyFill="1" applyBorder="1" applyAlignment="1">
      <alignment horizontal="center"/>
    </xf>
    <xf numFmtId="0" fontId="16" fillId="21" borderId="20" xfId="0" applyFont="1" applyFill="1" applyBorder="1" applyAlignment="1">
      <alignment horizontal="center"/>
    </xf>
    <xf numFmtId="0" fontId="16" fillId="21" borderId="24" xfId="0" applyFont="1" applyFill="1" applyBorder="1" applyAlignment="1">
      <alignment horizontal="center"/>
    </xf>
    <xf numFmtId="166" fontId="16" fillId="21" borderId="16" xfId="0" applyNumberFormat="1" applyFont="1" applyFill="1" applyBorder="1" applyAlignment="1">
      <alignment horizontal="center"/>
    </xf>
    <xf numFmtId="166" fontId="16" fillId="21" borderId="17" xfId="0" applyNumberFormat="1" applyFont="1" applyFill="1" applyBorder="1" applyAlignment="1">
      <alignment horizontal="center"/>
    </xf>
    <xf numFmtId="166" fontId="16" fillId="21" borderId="26" xfId="0" applyNumberFormat="1" applyFont="1" applyFill="1" applyBorder="1" applyAlignment="1">
      <alignment horizontal="center"/>
    </xf>
    <xf numFmtId="0" fontId="13" fillId="21" borderId="5" xfId="0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/>
    </xf>
    <xf numFmtId="0" fontId="13" fillId="21" borderId="5" xfId="0" applyFont="1" applyFill="1" applyBorder="1" applyAlignment="1">
      <alignment horizontal="center" vertical="center" wrapText="1"/>
    </xf>
    <xf numFmtId="3" fontId="13" fillId="21" borderId="5" xfId="0" applyNumberFormat="1" applyFont="1" applyFill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166" fontId="2" fillId="26" borderId="0" xfId="0" applyNumberFormat="1" applyFont="1" applyFill="1" applyAlignment="1">
      <alignment horizontal="center"/>
    </xf>
    <xf numFmtId="0" fontId="42" fillId="13" borderId="0" xfId="0" applyFont="1" applyFill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41" borderId="6" xfId="0" applyFill="1" applyBorder="1" applyAlignment="1">
      <alignment horizontal="center" vertical="center"/>
    </xf>
    <xf numFmtId="0" fontId="0" fillId="41" borderId="7" xfId="0" applyFill="1" applyBorder="1" applyAlignment="1">
      <alignment horizontal="center" vertical="center"/>
    </xf>
    <xf numFmtId="0" fontId="0" fillId="41" borderId="8" xfId="0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7" xfId="0" applyFont="1" applyFill="1" applyBorder="1" applyAlignment="1">
      <alignment horizontal="center" vertical="center"/>
    </xf>
    <xf numFmtId="0" fontId="2" fillId="38" borderId="8" xfId="0" applyFont="1" applyFill="1" applyBorder="1" applyAlignment="1">
      <alignment horizontal="center" vertical="center"/>
    </xf>
    <xf numFmtId="14" fontId="0" fillId="7" borderId="5" xfId="0" applyNumberFormat="1" applyFill="1" applyBorder="1" applyAlignment="1">
      <alignment horizontal="center" vertical="center"/>
    </xf>
    <xf numFmtId="14" fontId="0" fillId="41" borderId="6" xfId="0" applyNumberFormat="1" applyFill="1" applyBorder="1" applyAlignment="1">
      <alignment horizontal="center" vertical="center"/>
    </xf>
    <xf numFmtId="14" fontId="2" fillId="38" borderId="6" xfId="0" applyNumberFormat="1" applyFont="1" applyFill="1" applyBorder="1" applyAlignment="1">
      <alignment horizontal="center" vertical="center"/>
    </xf>
    <xf numFmtId="166" fontId="45" fillId="31" borderId="0" xfId="0" applyNumberFormat="1" applyFont="1" applyFill="1" applyAlignment="1">
      <alignment horizontal="center"/>
    </xf>
    <xf numFmtId="0" fontId="45" fillId="31" borderId="0" xfId="0" applyFont="1" applyFill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</cellXfs>
  <cellStyles count="322">
    <cellStyle name="20% - Énfasis1 2" xfId="23"/>
    <cellStyle name="20% - Énfasis1 2 2" xfId="24"/>
    <cellStyle name="20% - Énfasis1 2 3" xfId="25"/>
    <cellStyle name="20% - Énfasis1 3" xfId="26"/>
    <cellStyle name="20% - Énfasis1 4" xfId="22"/>
    <cellStyle name="20% - Énfasis2 2" xfId="28"/>
    <cellStyle name="20% - Énfasis2 2 2" xfId="29"/>
    <cellStyle name="20% - Énfasis2 2 3" xfId="30"/>
    <cellStyle name="20% - Énfasis2 3" xfId="31"/>
    <cellStyle name="20% - Énfasis2 4" xfId="27"/>
    <cellStyle name="20% - Énfasis3 2" xfId="33"/>
    <cellStyle name="20% - Énfasis3 2 2" xfId="34"/>
    <cellStyle name="20% - Énfasis3 2 3" xfId="35"/>
    <cellStyle name="20% - Énfasis3 3" xfId="36"/>
    <cellStyle name="20% - Énfasis3 4" xfId="32"/>
    <cellStyle name="20% - Énfasis4 2" xfId="38"/>
    <cellStyle name="20% - Énfasis4 2 2" xfId="39"/>
    <cellStyle name="20% - Énfasis4 2 3" xfId="40"/>
    <cellStyle name="20% - Énfasis4 3" xfId="41"/>
    <cellStyle name="20% - Énfasis4 4" xfId="37"/>
    <cellStyle name="20% - Énfasis5 2" xfId="43"/>
    <cellStyle name="20% - Énfasis5 2 2" xfId="44"/>
    <cellStyle name="20% - Énfasis5 2 3" xfId="45"/>
    <cellStyle name="20% - Énfasis5 3" xfId="46"/>
    <cellStyle name="20% - Énfasis5 4" xfId="42"/>
    <cellStyle name="20% - Énfasis6 2" xfId="48"/>
    <cellStyle name="20% - Énfasis6 2 2" xfId="49"/>
    <cellStyle name="20% - Énfasis6 2 3" xfId="50"/>
    <cellStyle name="20% - Énfasis6 3" xfId="51"/>
    <cellStyle name="20% - Énfasis6 4" xfId="47"/>
    <cellStyle name="40% - Énfasis1 2" xfId="53"/>
    <cellStyle name="40% - Énfasis1 2 2" xfId="54"/>
    <cellStyle name="40% - Énfasis1 2 3" xfId="55"/>
    <cellStyle name="40% - Énfasis1 3" xfId="56"/>
    <cellStyle name="40% - Énfasis1 4" xfId="52"/>
    <cellStyle name="40% - Énfasis2 2" xfId="58"/>
    <cellStyle name="40% - Énfasis2 2 2" xfId="59"/>
    <cellStyle name="40% - Énfasis2 2 3" xfId="60"/>
    <cellStyle name="40% - Énfasis2 3" xfId="61"/>
    <cellStyle name="40% - Énfasis2 4" xfId="57"/>
    <cellStyle name="40% - Énfasis3 2" xfId="63"/>
    <cellStyle name="40% - Énfasis3 2 2" xfId="64"/>
    <cellStyle name="40% - Énfasis3 2 3" xfId="65"/>
    <cellStyle name="40% - Énfasis3 3" xfId="66"/>
    <cellStyle name="40% - Énfasis3 4" xfId="62"/>
    <cellStyle name="40% - Énfasis4 2" xfId="68"/>
    <cellStyle name="40% - Énfasis4 2 2" xfId="69"/>
    <cellStyle name="40% - Énfasis4 2 3" xfId="70"/>
    <cellStyle name="40% - Énfasis4 3" xfId="71"/>
    <cellStyle name="40% - Énfasis4 4" xfId="67"/>
    <cellStyle name="40% - Énfasis5 2" xfId="73"/>
    <cellStyle name="40% - Énfasis5 2 2" xfId="74"/>
    <cellStyle name="40% - Énfasis5 2 3" xfId="75"/>
    <cellStyle name="40% - Énfasis5 3" xfId="76"/>
    <cellStyle name="40% - Énfasis5 4" xfId="72"/>
    <cellStyle name="40% - Énfasis6 2" xfId="78"/>
    <cellStyle name="40% - Énfasis6 2 2" xfId="79"/>
    <cellStyle name="40% - Énfasis6 2 3" xfId="80"/>
    <cellStyle name="40% - Énfasis6 3" xfId="81"/>
    <cellStyle name="40% - Énfasis6 4" xfId="77"/>
    <cellStyle name="60% - Énfasis1 2" xfId="83"/>
    <cellStyle name="60% - Énfasis1 2 2" xfId="84"/>
    <cellStyle name="60% - Énfasis1 2 3" xfId="85"/>
    <cellStyle name="60% - Énfasis1 3" xfId="86"/>
    <cellStyle name="60% - Énfasis1 4" xfId="82"/>
    <cellStyle name="60% - Énfasis2 2" xfId="88"/>
    <cellStyle name="60% - Énfasis2 2 2" xfId="89"/>
    <cellStyle name="60% - Énfasis2 2 3" xfId="90"/>
    <cellStyle name="60% - Énfasis2 3" xfId="91"/>
    <cellStyle name="60% - Énfasis2 4" xfId="87"/>
    <cellStyle name="60% - Énfasis3 2" xfId="93"/>
    <cellStyle name="60% - Énfasis3 2 2" xfId="94"/>
    <cellStyle name="60% - Énfasis3 2 3" xfId="95"/>
    <cellStyle name="60% - Énfasis3 3" xfId="96"/>
    <cellStyle name="60% - Énfasis3 4" xfId="92"/>
    <cellStyle name="60% - Énfasis4 2" xfId="98"/>
    <cellStyle name="60% - Énfasis4 2 2" xfId="99"/>
    <cellStyle name="60% - Énfasis4 2 3" xfId="100"/>
    <cellStyle name="60% - Énfasis4 3" xfId="101"/>
    <cellStyle name="60% - Énfasis4 4" xfId="97"/>
    <cellStyle name="60% - Énfasis5 2" xfId="103"/>
    <cellStyle name="60% - Énfasis5 2 2" xfId="104"/>
    <cellStyle name="60% - Énfasis5 2 3" xfId="105"/>
    <cellStyle name="60% - Énfasis5 3" xfId="106"/>
    <cellStyle name="60% - Énfasis5 4" xfId="102"/>
    <cellStyle name="60% - Énfasis6 2" xfId="108"/>
    <cellStyle name="60% - Énfasis6 2 2" xfId="109"/>
    <cellStyle name="60% - Énfasis6 2 3" xfId="110"/>
    <cellStyle name="60% - Énfasis6 3" xfId="111"/>
    <cellStyle name="60% - Énfasis6 4" xfId="107"/>
    <cellStyle name="Buena" xfId="2" builtinId="26"/>
    <cellStyle name="Buena 2" xfId="113"/>
    <cellStyle name="Buena 2 2" xfId="114"/>
    <cellStyle name="Buena 2 3" xfId="115"/>
    <cellStyle name="Buena 3" xfId="116"/>
    <cellStyle name="Buena 4" xfId="112"/>
    <cellStyle name="Cálculo 2" xfId="118"/>
    <cellStyle name="Cálculo 2 2" xfId="119"/>
    <cellStyle name="Cálculo 2 2 2" xfId="289"/>
    <cellStyle name="Cálculo 2 2 3" xfId="292"/>
    <cellStyle name="Cálculo 2 3" xfId="120"/>
    <cellStyle name="Cálculo 2 3 2" xfId="290"/>
    <cellStyle name="Cálculo 2 3 3" xfId="294"/>
    <cellStyle name="Cálculo 2 4" xfId="288"/>
    <cellStyle name="Cálculo 2 5" xfId="295"/>
    <cellStyle name="Cálculo 3" xfId="121"/>
    <cellStyle name="Cálculo 3 2" xfId="291"/>
    <cellStyle name="Cálculo 3 3" xfId="293"/>
    <cellStyle name="Cálculo 4" xfId="117"/>
    <cellStyle name="Cálculo 4 2" xfId="287"/>
    <cellStyle name="Cálculo 4 3" xfId="296"/>
    <cellStyle name="Celda de comprobación 2" xfId="123"/>
    <cellStyle name="Celda de comprobación 2 2" xfId="124"/>
    <cellStyle name="Celda de comprobación 2 3" xfId="125"/>
    <cellStyle name="Celda de comprobación 3" xfId="126"/>
    <cellStyle name="Celda de comprobación 4" xfId="122"/>
    <cellStyle name="Celda vinculada 2" xfId="128"/>
    <cellStyle name="Celda vinculada 2 2" xfId="129"/>
    <cellStyle name="Celda vinculada 2 3" xfId="130"/>
    <cellStyle name="Celda vinculada 3" xfId="131"/>
    <cellStyle name="Celda vinculada 4" xfId="127"/>
    <cellStyle name="Encabezado 4 2" xfId="133"/>
    <cellStyle name="Encabezado 4 2 2" xfId="134"/>
    <cellStyle name="Encabezado 4 2 3" xfId="135"/>
    <cellStyle name="Encabezado 4 3" xfId="136"/>
    <cellStyle name="Encabezado 4 4" xfId="132"/>
    <cellStyle name="Énfasis1 2" xfId="138"/>
    <cellStyle name="Énfasis1 2 2" xfId="139"/>
    <cellStyle name="Énfasis1 2 3" xfId="140"/>
    <cellStyle name="Énfasis1 3" xfId="141"/>
    <cellStyle name="Énfasis1 4" xfId="137"/>
    <cellStyle name="Énfasis2 2" xfId="143"/>
    <cellStyle name="Énfasis2 2 2" xfId="144"/>
    <cellStyle name="Énfasis2 2 3" xfId="145"/>
    <cellStyle name="Énfasis2 3" xfId="146"/>
    <cellStyle name="Énfasis2 4" xfId="142"/>
    <cellStyle name="Énfasis3 2" xfId="148"/>
    <cellStyle name="Énfasis3 2 2" xfId="149"/>
    <cellStyle name="Énfasis3 2 3" xfId="150"/>
    <cellStyle name="Énfasis3 3" xfId="151"/>
    <cellStyle name="Énfasis3 4" xfId="147"/>
    <cellStyle name="Énfasis4 2" xfId="153"/>
    <cellStyle name="Énfasis4 2 2" xfId="154"/>
    <cellStyle name="Énfasis4 2 3" xfId="155"/>
    <cellStyle name="Énfasis4 3" xfId="156"/>
    <cellStyle name="Énfasis4 4" xfId="152"/>
    <cellStyle name="Énfasis5 2" xfId="158"/>
    <cellStyle name="Énfasis5 2 2" xfId="159"/>
    <cellStyle name="Énfasis5 2 3" xfId="160"/>
    <cellStyle name="Énfasis5 3" xfId="161"/>
    <cellStyle name="Énfasis5 4" xfId="157"/>
    <cellStyle name="Énfasis6 2" xfId="163"/>
    <cellStyle name="Énfasis6 2 2" xfId="164"/>
    <cellStyle name="Énfasis6 2 3" xfId="165"/>
    <cellStyle name="Énfasis6 3" xfId="166"/>
    <cellStyle name="Énfasis6 4" xfId="162"/>
    <cellStyle name="Entrada 2" xfId="168"/>
    <cellStyle name="Entrada 2 2" xfId="169"/>
    <cellStyle name="Entrada 2 2 2" xfId="299"/>
    <cellStyle name="Entrada 2 2 3" xfId="282"/>
    <cellStyle name="Entrada 2 3" xfId="170"/>
    <cellStyle name="Entrada 2 3 2" xfId="300"/>
    <cellStyle name="Entrada 2 3 3" xfId="284"/>
    <cellStyle name="Entrada 2 4" xfId="298"/>
    <cellStyle name="Entrada 2 5" xfId="285"/>
    <cellStyle name="Entrada 3" xfId="171"/>
    <cellStyle name="Entrada 3 2" xfId="301"/>
    <cellStyle name="Entrada 3 3" xfId="283"/>
    <cellStyle name="Entrada 4" xfId="167"/>
    <cellStyle name="Entrada 4 2" xfId="297"/>
    <cellStyle name="Entrada 4 3" xfId="286"/>
    <cellStyle name="Excel Built-in Normal" xfId="172"/>
    <cellStyle name="Incorrecto 2" xfId="174"/>
    <cellStyle name="Incorrecto 2 2" xfId="175"/>
    <cellStyle name="Incorrecto 2 3" xfId="176"/>
    <cellStyle name="Incorrecto 3" xfId="177"/>
    <cellStyle name="Incorrecto 4" xfId="173"/>
    <cellStyle name="Millares" xfId="9" builtinId="3"/>
    <cellStyle name="Millares 2" xfId="179"/>
    <cellStyle name="Millares 2 2" xfId="180"/>
    <cellStyle name="Millares 2 3" xfId="181"/>
    <cellStyle name="Millares 3" xfId="178"/>
    <cellStyle name="Moneda 2" xfId="182"/>
    <cellStyle name="Neutral 2" xfId="184"/>
    <cellStyle name="Neutral 2 2" xfId="185"/>
    <cellStyle name="Neutral 2 3" xfId="186"/>
    <cellStyle name="Neutral 3" xfId="187"/>
    <cellStyle name="Neutral 4" xfId="183"/>
    <cellStyle name="Normal" xfId="0" builtinId="0"/>
    <cellStyle name="Normal 11" xfId="188"/>
    <cellStyle name="Normal 11 2" xfId="189"/>
    <cellStyle name="Normal 11 3" xfId="190"/>
    <cellStyle name="Normal 12" xfId="191"/>
    <cellStyle name="Normal 12 2" xfId="192"/>
    <cellStyle name="Normal 12 3" xfId="193"/>
    <cellStyle name="Normal 16" xfId="194"/>
    <cellStyle name="Normal 18" xfId="195"/>
    <cellStyle name="Normal 18 2" xfId="196"/>
    <cellStyle name="Normal 19" xfId="197"/>
    <cellStyle name="Normal 2" xfId="7"/>
    <cellStyle name="Normal 2 2" xfId="17"/>
    <cellStyle name="Normal 2 2 2" xfId="199"/>
    <cellStyle name="Normal 2 3" xfId="200"/>
    <cellStyle name="Normal 2 3 2" xfId="201"/>
    <cellStyle name="Normal 2 4" xfId="202"/>
    <cellStyle name="Normal 2 5" xfId="198"/>
    <cellStyle name="Normal 2 6" xfId="16"/>
    <cellStyle name="Normal 20" xfId="203"/>
    <cellStyle name="Normal 20 2" xfId="204"/>
    <cellStyle name="Normal 21" xfId="205"/>
    <cellStyle name="Normal 24" xfId="206"/>
    <cellStyle name="Normal 3" xfId="3"/>
    <cellStyle name="Normal 3 2" xfId="207"/>
    <cellStyle name="Normal 3 3" xfId="271"/>
    <cellStyle name="Normal 3 4" xfId="18"/>
    <cellStyle name="Normal 4" xfId="4"/>
    <cellStyle name="Normal 4 2" xfId="209"/>
    <cellStyle name="Normal 4 3" xfId="208"/>
    <cellStyle name="Normal 5" xfId="13"/>
    <cellStyle name="Normal 5 2" xfId="211"/>
    <cellStyle name="Normal 5 3" xfId="210"/>
    <cellStyle name="Normal 6" xfId="212"/>
    <cellStyle name="Normal 6 2" xfId="213"/>
    <cellStyle name="Normal 7" xfId="5"/>
    <cellStyle name="Normal 7 2" xfId="215"/>
    <cellStyle name="Normal 7 3" xfId="214"/>
    <cellStyle name="Normal 8" xfId="21"/>
    <cellStyle name="Normal_CESIONES" xfId="15"/>
    <cellStyle name="Normal_Cesiones Individuales" xfId="12"/>
    <cellStyle name="Normal_MZA COMUN" xfId="10"/>
    <cellStyle name="Normal_RESUMEN " xfId="11"/>
    <cellStyle name="Notas 2" xfId="217"/>
    <cellStyle name="Notas 2 2" xfId="218"/>
    <cellStyle name="Notas 2 2 2" xfId="304"/>
    <cellStyle name="Notas 2 2 3" xfId="279"/>
    <cellStyle name="Notas 2 3" xfId="219"/>
    <cellStyle name="Notas 2 3 2" xfId="305"/>
    <cellStyle name="Notas 2 3 3" xfId="277"/>
    <cellStyle name="Notas 2 4" xfId="303"/>
    <cellStyle name="Notas 2 5" xfId="280"/>
    <cellStyle name="Notas 3" xfId="220"/>
    <cellStyle name="Notas 3 2" xfId="306"/>
    <cellStyle name="Notas 3 3" xfId="278"/>
    <cellStyle name="Notas 4" xfId="216"/>
    <cellStyle name="Notas 4 2" xfId="302"/>
    <cellStyle name="Notas 4 3" xfId="281"/>
    <cellStyle name="Porcentaje 2" xfId="19"/>
    <cellStyle name="Porcentaje 3" xfId="20"/>
    <cellStyle name="Porcentual" xfId="1" builtinId="5"/>
    <cellStyle name="Porcentual 14" xfId="6"/>
    <cellStyle name="Porcentual 2" xfId="8"/>
    <cellStyle name="Porcentual 2 2" xfId="222"/>
    <cellStyle name="Porcentual 2 3" xfId="223"/>
    <cellStyle name="Porcentual 3" xfId="14"/>
    <cellStyle name="Porcentual 3 2" xfId="224"/>
    <cellStyle name="Porcentual 4" xfId="225"/>
    <cellStyle name="Porcentual 5" xfId="226"/>
    <cellStyle name="Porcentual 6" xfId="227"/>
    <cellStyle name="Porcentual 7" xfId="228"/>
    <cellStyle name="Porcentual 7 2" xfId="229"/>
    <cellStyle name="Porcentual 7 3" xfId="230"/>
    <cellStyle name="Porcentual 8" xfId="221"/>
    <cellStyle name="Salida 2" xfId="232"/>
    <cellStyle name="Salida 2 2" xfId="233"/>
    <cellStyle name="Salida 2 2 2" xfId="309"/>
    <cellStyle name="Salida 2 2 3" xfId="272"/>
    <cellStyle name="Salida 2 3" xfId="234"/>
    <cellStyle name="Salida 2 3 2" xfId="310"/>
    <cellStyle name="Salida 2 3 3" xfId="274"/>
    <cellStyle name="Salida 2 4" xfId="308"/>
    <cellStyle name="Salida 2 5" xfId="275"/>
    <cellStyle name="Salida 3" xfId="235"/>
    <cellStyle name="Salida 3 2" xfId="311"/>
    <cellStyle name="Salida 3 3" xfId="273"/>
    <cellStyle name="Salida 4" xfId="231"/>
    <cellStyle name="Salida 4 2" xfId="307"/>
    <cellStyle name="Salida 4 3" xfId="276"/>
    <cellStyle name="Texto de advertencia 2" xfId="237"/>
    <cellStyle name="Texto de advertencia 2 2" xfId="238"/>
    <cellStyle name="Texto de advertencia 2 3" xfId="239"/>
    <cellStyle name="Texto de advertencia 3" xfId="240"/>
    <cellStyle name="Texto de advertencia 4" xfId="236"/>
    <cellStyle name="Texto explicativo 2" xfId="242"/>
    <cellStyle name="Texto explicativo 2 2" xfId="243"/>
    <cellStyle name="Texto explicativo 2 3" xfId="244"/>
    <cellStyle name="Texto explicativo 3" xfId="245"/>
    <cellStyle name="Texto explicativo 4" xfId="241"/>
    <cellStyle name="Título 1 2" xfId="248"/>
    <cellStyle name="Título 1 2 2" xfId="249"/>
    <cellStyle name="Título 1 2 3" xfId="250"/>
    <cellStyle name="Título 1 3" xfId="251"/>
    <cellStyle name="Título 1 4" xfId="247"/>
    <cellStyle name="Título 2 2" xfId="253"/>
    <cellStyle name="Título 2 2 2" xfId="254"/>
    <cellStyle name="Título 2 2 3" xfId="255"/>
    <cellStyle name="Título 2 3" xfId="256"/>
    <cellStyle name="Título 2 4" xfId="252"/>
    <cellStyle name="Título 3 2" xfId="258"/>
    <cellStyle name="Título 3 2 2" xfId="259"/>
    <cellStyle name="Título 3 2 3" xfId="260"/>
    <cellStyle name="Título 3 3" xfId="261"/>
    <cellStyle name="Título 3 4" xfId="257"/>
    <cellStyle name="Título 4" xfId="262"/>
    <cellStyle name="Título 4 2" xfId="263"/>
    <cellStyle name="Título 4 3" xfId="264"/>
    <cellStyle name="Título 5" xfId="265"/>
    <cellStyle name="Título 6" xfId="246"/>
    <cellStyle name="Total 2" xfId="267"/>
    <cellStyle name="Total 2 2" xfId="268"/>
    <cellStyle name="Total 2 2 2" xfId="314"/>
    <cellStyle name="Total 2 2 3" xfId="319"/>
    <cellStyle name="Total 2 3" xfId="269"/>
    <cellStyle name="Total 2 3 2" xfId="315"/>
    <cellStyle name="Total 2 3 3" xfId="320"/>
    <cellStyle name="Total 2 4" xfId="313"/>
    <cellStyle name="Total 2 5" xfId="318"/>
    <cellStyle name="Total 3" xfId="270"/>
    <cellStyle name="Total 3 2" xfId="316"/>
    <cellStyle name="Total 3 3" xfId="321"/>
    <cellStyle name="Total 4" xfId="266"/>
    <cellStyle name="Total 4 2" xfId="312"/>
    <cellStyle name="Total 4 3" xfId="317"/>
  </cellStyles>
  <dxfs count="5"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99CCFF"/>
      <color rgb="FF66CCFF"/>
      <color rgb="FFD9F3FF"/>
      <color rgb="FFCCFFFF"/>
      <color rgb="FFC3EBF5"/>
      <color rgb="FFFFFF99"/>
      <color rgb="FFCCFFCC"/>
      <color rgb="FFFFFFFF"/>
      <color rgb="FF85AA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38217</xdr:colOff>
      <xdr:row>2</xdr:row>
      <xdr:rowOff>27214</xdr:rowOff>
    </xdr:from>
    <xdr:to>
      <xdr:col>2</xdr:col>
      <xdr:colOff>1261029</xdr:colOff>
      <xdr:row>3</xdr:row>
      <xdr:rowOff>149677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417" y="952500"/>
          <a:ext cx="1222812" cy="416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108857</xdr:colOff>
      <xdr:row>25</xdr:row>
      <xdr:rowOff>16329</xdr:rowOff>
    </xdr:from>
    <xdr:to>
      <xdr:col>2</xdr:col>
      <xdr:colOff>1132114</xdr:colOff>
      <xdr:row>27</xdr:row>
      <xdr:rowOff>10885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057" y="6003472"/>
          <a:ext cx="1023257" cy="473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8</xdr:col>
      <xdr:colOff>225879</xdr:colOff>
      <xdr:row>49</xdr:row>
      <xdr:rowOff>84365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9459686"/>
          <a:ext cx="7943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141515</xdr:colOff>
      <xdr:row>58</xdr:row>
      <xdr:rowOff>152399</xdr:rowOff>
    </xdr:from>
    <xdr:to>
      <xdr:col>9</xdr:col>
      <xdr:colOff>790303</xdr:colOff>
      <xdr:row>76</xdr:row>
      <xdr:rowOff>141514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5429" y="12431485"/>
          <a:ext cx="9966960" cy="3320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21772</xdr:colOff>
      <xdr:row>52</xdr:row>
      <xdr:rowOff>21772</xdr:rowOff>
    </xdr:from>
    <xdr:to>
      <xdr:col>4</xdr:col>
      <xdr:colOff>283030</xdr:colOff>
      <xdr:row>58</xdr:row>
      <xdr:rowOff>163287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9972" y="11190515"/>
          <a:ext cx="3788229" cy="125185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304801</xdr:colOff>
      <xdr:row>82</xdr:row>
      <xdr:rowOff>108857</xdr:rowOff>
    </xdr:from>
    <xdr:to>
      <xdr:col>6</xdr:col>
      <xdr:colOff>981892</xdr:colOff>
      <xdr:row>103</xdr:row>
      <xdr:rowOff>91440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8715" y="16829314"/>
          <a:ext cx="6936377" cy="386878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533400</xdr:colOff>
      <xdr:row>76</xdr:row>
      <xdr:rowOff>119744</xdr:rowOff>
    </xdr:from>
    <xdr:to>
      <xdr:col>4</xdr:col>
      <xdr:colOff>232954</xdr:colOff>
      <xdr:row>82</xdr:row>
      <xdr:rowOff>43543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7314" y="15729858"/>
          <a:ext cx="3770811" cy="103414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126873</xdr:colOff>
      <xdr:row>3</xdr:row>
      <xdr:rowOff>178594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0"/>
          <a:ext cx="1484186" cy="369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101600</xdr:rowOff>
    </xdr:from>
    <xdr:to>
      <xdr:col>3</xdr:col>
      <xdr:colOff>14325</xdr:colOff>
      <xdr:row>3</xdr:row>
      <xdr:rowOff>223157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"/>
          <a:ext cx="2020590" cy="46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923847</xdr:colOff>
      <xdr:row>3</xdr:row>
      <xdr:rowOff>16566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348" y="182217"/>
          <a:ext cx="2007949" cy="927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530088</xdr:colOff>
      <xdr:row>1</xdr:row>
      <xdr:rowOff>115956</xdr:rowOff>
    </xdr:from>
    <xdr:to>
      <xdr:col>32</xdr:col>
      <xdr:colOff>260405</xdr:colOff>
      <xdr:row>28</xdr:row>
      <xdr:rowOff>132521</xdr:rowOff>
    </xdr:to>
    <xdr:pic>
      <xdr:nvPicPr>
        <xdr:cNvPr id="30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466827" y="298173"/>
          <a:ext cx="7880405" cy="766969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showGridLines="0" tabSelected="1" zoomScale="80" zoomScaleNormal="80" workbookViewId="0">
      <selection activeCell="H9" sqref="H9:H20"/>
    </sheetView>
  </sheetViews>
  <sheetFormatPr baseColWidth="10" defaultRowHeight="15"/>
  <cols>
    <col min="1" max="1" width="4.28515625" customWidth="1"/>
    <col min="2" max="2" width="7.85546875" customWidth="1"/>
    <col min="3" max="3" width="29.7109375" customWidth="1"/>
    <col min="4" max="4" width="21.7109375" customWidth="1"/>
    <col min="5" max="5" width="16.85546875" bestFit="1" customWidth="1"/>
    <col min="6" max="6" width="15.140625" customWidth="1"/>
    <col min="7" max="7" width="14.85546875" customWidth="1"/>
    <col min="8" max="8" width="14.28515625" customWidth="1"/>
    <col min="9" max="9" width="15.42578125" customWidth="1"/>
    <col min="10" max="10" width="14.7109375" customWidth="1"/>
    <col min="11" max="11" width="13" customWidth="1"/>
    <col min="12" max="12" width="33.28515625" customWidth="1"/>
    <col min="13" max="13" width="14.28515625" customWidth="1"/>
    <col min="14" max="14" width="23.28515625" customWidth="1"/>
  </cols>
  <sheetData>
    <row r="1" spans="1:14">
      <c r="A1" s="10"/>
      <c r="B1" s="11"/>
      <c r="C1" s="11"/>
      <c r="D1" s="11"/>
      <c r="E1" s="11"/>
      <c r="F1" s="11"/>
      <c r="G1" s="11"/>
      <c r="H1" s="11"/>
      <c r="I1" s="11"/>
      <c r="J1" s="11"/>
    </row>
    <row r="2" spans="1:14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4" ht="22.9" customHeight="1">
      <c r="A3" s="10"/>
      <c r="B3" s="11"/>
      <c r="C3" s="804" t="s">
        <v>780</v>
      </c>
      <c r="D3" s="804"/>
      <c r="E3" s="804"/>
      <c r="F3" s="804"/>
      <c r="G3" s="804"/>
      <c r="H3" s="804"/>
      <c r="I3" s="804"/>
      <c r="J3" s="804"/>
    </row>
    <row r="4" spans="1:14" ht="17.45" customHeight="1">
      <c r="A4" s="10"/>
      <c r="B4" s="11"/>
      <c r="C4" s="804" t="s">
        <v>781</v>
      </c>
      <c r="D4" s="804"/>
      <c r="E4" s="804"/>
      <c r="F4" s="804"/>
      <c r="G4" s="804"/>
      <c r="H4" s="804"/>
      <c r="I4" s="804"/>
      <c r="J4" s="804"/>
    </row>
    <row r="5" spans="1:14" ht="14.45" customHeight="1">
      <c r="A5" s="10"/>
      <c r="B5" s="11"/>
      <c r="C5" s="805">
        <v>43465</v>
      </c>
      <c r="D5" s="805"/>
      <c r="E5" s="805"/>
      <c r="F5" s="805"/>
      <c r="G5" s="805"/>
      <c r="H5" s="805"/>
      <c r="I5" s="805"/>
      <c r="J5" s="805"/>
    </row>
    <row r="6" spans="1:14" ht="19.5" thickBot="1">
      <c r="A6" s="10"/>
      <c r="B6" s="11"/>
      <c r="C6" s="812" t="s">
        <v>860</v>
      </c>
      <c r="D6" s="812"/>
      <c r="E6" s="812"/>
      <c r="F6" s="812"/>
      <c r="G6" s="812"/>
      <c r="H6" s="812"/>
      <c r="I6" s="812"/>
      <c r="J6" s="812"/>
    </row>
    <row r="7" spans="1:14" ht="19.5" thickBot="1">
      <c r="A7" s="10"/>
      <c r="B7" s="11"/>
      <c r="C7" s="11"/>
      <c r="D7" s="11"/>
      <c r="E7" s="261"/>
      <c r="F7" s="249"/>
      <c r="G7" s="11"/>
      <c r="H7" s="11"/>
      <c r="I7" s="11"/>
      <c r="J7" s="11"/>
      <c r="L7" s="808" t="s">
        <v>835</v>
      </c>
      <c r="M7" s="809"/>
      <c r="N7" s="810"/>
    </row>
    <row r="8" spans="1:14" ht="37.5">
      <c r="A8" s="10"/>
      <c r="B8" s="11"/>
      <c r="C8" s="250" t="s">
        <v>662</v>
      </c>
      <c r="D8" s="251" t="s">
        <v>663</v>
      </c>
      <c r="E8" s="252" t="s">
        <v>13</v>
      </c>
      <c r="F8" s="252" t="s">
        <v>7</v>
      </c>
      <c r="G8" s="252" t="s">
        <v>146</v>
      </c>
      <c r="H8" s="252" t="s">
        <v>183</v>
      </c>
      <c r="I8" s="252" t="s">
        <v>10</v>
      </c>
      <c r="J8" s="252" t="s">
        <v>18</v>
      </c>
      <c r="L8" s="721" t="s">
        <v>662</v>
      </c>
      <c r="M8" s="722" t="s">
        <v>155</v>
      </c>
      <c r="N8" s="723" t="s">
        <v>822</v>
      </c>
    </row>
    <row r="9" spans="1:14" ht="18.75">
      <c r="A9" s="10"/>
      <c r="B9" s="11"/>
      <c r="C9" s="813" t="s">
        <v>202</v>
      </c>
      <c r="D9" s="253" t="s">
        <v>224</v>
      </c>
      <c r="E9" s="262">
        <f>'Resumen Periodo'!E8+'Resumen Periodo'!E9+'Resumen Periodo'!E10</f>
        <v>420.947</v>
      </c>
      <c r="F9" s="495">
        <f>'Resumen Periodo'!F8+'Resumen Periodo'!F9+'Resumen Periodo'!F10</f>
        <v>0</v>
      </c>
      <c r="G9" s="254">
        <f>E9+F9</f>
        <v>420.947</v>
      </c>
      <c r="H9" s="703">
        <f>'Resumen Periodo'!H8+'Resumen Periodo'!H9+'Resumen Periodo'!H10</f>
        <v>314.041</v>
      </c>
      <c r="I9" s="254">
        <f>G9-H9</f>
        <v>106.90600000000001</v>
      </c>
      <c r="J9" s="255">
        <f>H9/G9</f>
        <v>0.74603453641432294</v>
      </c>
      <c r="L9" s="724" t="s">
        <v>821</v>
      </c>
      <c r="M9" s="729" t="s">
        <v>820</v>
      </c>
      <c r="N9" s="725">
        <f>-0.034-0.148-0.85</f>
        <v>-1.032</v>
      </c>
    </row>
    <row r="10" spans="1:14" ht="19.5" thickBot="1">
      <c r="A10" s="10"/>
      <c r="B10" s="11"/>
      <c r="C10" s="814"/>
      <c r="D10" s="253" t="s">
        <v>225</v>
      </c>
      <c r="E10" s="262">
        <f>'Resumen Periodo'!E11+'Resumen Periodo'!E12+'Resumen Periodo'!E13+'Resumen Periodo'!E14</f>
        <v>3223.2260000000006</v>
      </c>
      <c r="F10" s="495">
        <f>'Resumen Periodo'!F11+'Resumen Periodo'!F12+'Resumen Periodo'!F13+'Resumen Periodo'!F14</f>
        <v>0</v>
      </c>
      <c r="G10" s="254">
        <f t="shared" ref="G10:G20" si="0">E10+F10</f>
        <v>3223.2260000000006</v>
      </c>
      <c r="H10" s="703">
        <f>'Resumen Periodo'!H11+'Resumen Periodo'!H12+'Resumen Periodo'!H13+'Resumen Periodo'!H14</f>
        <v>2976.0009999999997</v>
      </c>
      <c r="I10" s="254">
        <f t="shared" ref="I10:I17" si="1">G10-H10</f>
        <v>247.22500000000082</v>
      </c>
      <c r="J10" s="255">
        <f t="shared" ref="J10:J17" si="2">H10/G10</f>
        <v>0.92329889371703977</v>
      </c>
      <c r="L10" s="726" t="s">
        <v>819</v>
      </c>
      <c r="M10" s="727" t="s">
        <v>820</v>
      </c>
      <c r="N10" s="797">
        <f>+'Cesiones Individuales'!I31</f>
        <v>163.80000000000001</v>
      </c>
    </row>
    <row r="11" spans="1:14" ht="19.5" thickBot="1">
      <c r="A11" s="10"/>
      <c r="B11" s="11"/>
      <c r="C11" s="814"/>
      <c r="D11" s="253" t="s">
        <v>189</v>
      </c>
      <c r="E11" s="262">
        <f>'Resumen Periodo'!E15+'Resumen Periodo'!E16+'Resumen Periodo'!E17</f>
        <v>376.226</v>
      </c>
      <c r="F11" s="495">
        <f>'Resumen Periodo'!F15+'Resumen Periodo'!F16+'Resumen Periodo'!F17</f>
        <v>13.917999999999999</v>
      </c>
      <c r="G11" s="254">
        <f t="shared" si="0"/>
        <v>390.14400000000001</v>
      </c>
      <c r="H11" s="703">
        <f>'Resumen Periodo'!H15+'Resumen Periodo'!H16+'Resumen Periodo'!H17</f>
        <v>332.96999999999997</v>
      </c>
      <c r="I11" s="254">
        <f t="shared" si="1"/>
        <v>57.174000000000035</v>
      </c>
      <c r="J11" s="255">
        <f t="shared" si="2"/>
        <v>0.85345410925196841</v>
      </c>
      <c r="L11" s="726" t="s">
        <v>823</v>
      </c>
      <c r="M11" s="727" t="s">
        <v>824</v>
      </c>
      <c r="N11" s="733">
        <f>F21</f>
        <v>-164.13199999999995</v>
      </c>
    </row>
    <row r="12" spans="1:14" ht="19.5" thickBot="1">
      <c r="A12" s="10"/>
      <c r="B12" s="11"/>
      <c r="C12" s="814"/>
      <c r="D12" s="253" t="s">
        <v>190</v>
      </c>
      <c r="E12" s="262">
        <f>'Resumen Periodo'!E18+'Resumen Periodo'!E19+'Resumen Periodo'!E20</f>
        <v>2739.4669999999983</v>
      </c>
      <c r="F12" s="495">
        <f>'Resumen Periodo'!F18+'Resumen Periodo'!F19+'Resumen Periodo'!F20</f>
        <v>48.218000000000004</v>
      </c>
      <c r="G12" s="254">
        <f t="shared" si="0"/>
        <v>2787.6849999999981</v>
      </c>
      <c r="H12" s="703">
        <f>'Resumen Periodo'!H18+'Resumen Periodo'!H19+'Resumen Periodo'!H20</f>
        <v>2608.4270000000006</v>
      </c>
      <c r="I12" s="254">
        <f t="shared" si="1"/>
        <v>179.25799999999754</v>
      </c>
      <c r="J12" s="255">
        <f t="shared" si="2"/>
        <v>0.93569646498797476</v>
      </c>
      <c r="L12" s="802" t="s">
        <v>825</v>
      </c>
      <c r="M12" s="803"/>
      <c r="N12" s="728">
        <f>SUM(N10:N11)</f>
        <v>-0.33199999999993679</v>
      </c>
    </row>
    <row r="13" spans="1:14" ht="18.75">
      <c r="A13" s="10"/>
      <c r="B13" s="11"/>
      <c r="C13" s="814"/>
      <c r="D13" s="253" t="s">
        <v>736</v>
      </c>
      <c r="E13" s="262">
        <f>+'Resumen Periodo'!E21+'Resumen Periodo'!E22+'Resumen Periodo'!E23</f>
        <v>3019.2380000000003</v>
      </c>
      <c r="F13" s="495">
        <f>+'Resumen Periodo'!F21+'Resumen Periodo'!F22+'Resumen Periodo'!F23</f>
        <v>-332.36799999999999</v>
      </c>
      <c r="G13" s="254">
        <f t="shared" si="0"/>
        <v>2686.8700000000003</v>
      </c>
      <c r="H13" s="703">
        <f>'Resumen Periodo'!H21+'Resumen Periodo'!H22+'Resumen Periodo'!H23</f>
        <v>1801.7950000000001</v>
      </c>
      <c r="I13" s="254">
        <f>G13-H13</f>
        <v>885.07500000000027</v>
      </c>
      <c r="J13" s="255">
        <f t="shared" si="2"/>
        <v>0.67059254820664926</v>
      </c>
      <c r="K13" s="263"/>
      <c r="L13" s="92"/>
    </row>
    <row r="14" spans="1:14" ht="18.75">
      <c r="A14" s="10"/>
      <c r="B14" s="11"/>
      <c r="C14" s="814"/>
      <c r="D14" s="253" t="s">
        <v>136</v>
      </c>
      <c r="E14" s="262">
        <f>'Resumen Periodo'!E24+'Resumen Periodo'!E25+'Resumen Periodo'!E26</f>
        <v>15.702</v>
      </c>
      <c r="F14" s="495">
        <f>'Resumen Periodo'!F24+'Resumen Periodo'!F25+'Resumen Periodo'!F26</f>
        <v>0</v>
      </c>
      <c r="G14" s="254">
        <f t="shared" si="0"/>
        <v>15.702</v>
      </c>
      <c r="H14" s="703">
        <f>'Resumen Periodo'!H24+'Resumen Periodo'!H25+'Resumen Periodo'!H26</f>
        <v>0.09</v>
      </c>
      <c r="I14" s="254">
        <f t="shared" si="1"/>
        <v>15.612</v>
      </c>
      <c r="J14" s="255">
        <f t="shared" si="2"/>
        <v>5.7317539166985097E-3</v>
      </c>
      <c r="L14" s="791"/>
      <c r="M14" s="6"/>
    </row>
    <row r="15" spans="1:14" ht="18.75">
      <c r="A15" s="10"/>
      <c r="B15" s="11"/>
      <c r="C15" s="814"/>
      <c r="D15" s="253" t="s">
        <v>137</v>
      </c>
      <c r="E15" s="262">
        <f>'Resumen Periodo'!E27+'Resumen Periodo'!E28+'Resumen Periodo'!E29</f>
        <v>14.524999999999999</v>
      </c>
      <c r="F15" s="495">
        <f>'Resumen Periodo'!F27+'Resumen Periodo'!F28+'Resumen Periodo'!F29</f>
        <v>0</v>
      </c>
      <c r="G15" s="254">
        <f t="shared" si="0"/>
        <v>14.524999999999999</v>
      </c>
      <c r="H15" s="703">
        <f>'Resumen Periodo'!H27+'Resumen Periodo'!H28+'Resumen Periodo'!H29</f>
        <v>0.79700000000000004</v>
      </c>
      <c r="I15" s="254">
        <f t="shared" si="1"/>
        <v>13.727999999999998</v>
      </c>
      <c r="J15" s="255">
        <f t="shared" si="2"/>
        <v>5.487091222030982E-2</v>
      </c>
      <c r="L15" s="791"/>
      <c r="M15" s="6"/>
    </row>
    <row r="16" spans="1:14" ht="18.75">
      <c r="A16" s="10"/>
      <c r="B16" s="11"/>
      <c r="C16" s="815"/>
      <c r="D16" s="253" t="s">
        <v>226</v>
      </c>
      <c r="E16" s="256">
        <v>30</v>
      </c>
      <c r="F16" s="495">
        <v>0</v>
      </c>
      <c r="G16" s="254">
        <f t="shared" si="0"/>
        <v>30</v>
      </c>
      <c r="H16" s="703">
        <v>10.211</v>
      </c>
      <c r="I16" s="254">
        <f t="shared" ref="I16" si="3">G16-H16</f>
        <v>19.789000000000001</v>
      </c>
      <c r="J16" s="255">
        <f t="shared" ref="J16" si="4">H16/G16</f>
        <v>0.34036666666666665</v>
      </c>
      <c r="L16" s="791"/>
      <c r="M16" s="6"/>
    </row>
    <row r="17" spans="1:13" ht="18.75" customHeight="1">
      <c r="A17" s="10"/>
      <c r="B17" s="11"/>
      <c r="C17" s="257" t="s">
        <v>201</v>
      </c>
      <c r="D17" s="253" t="s">
        <v>228</v>
      </c>
      <c r="E17" s="256">
        <f>+'Merluza común Industrial'!E68+'Merluza común Industrial'!E69</f>
        <v>14760.003000000002</v>
      </c>
      <c r="F17" s="495">
        <f>'Resumen Periodo'!F30+'Resumen Periodo'!F31</f>
        <v>129.26800000000003</v>
      </c>
      <c r="G17" s="703">
        <f t="shared" si="0"/>
        <v>14889.271000000002</v>
      </c>
      <c r="H17" s="703">
        <f>'Resumen Periodo'!H30+'Resumen Periodo'!H31</f>
        <v>13806.985999999999</v>
      </c>
      <c r="I17" s="254">
        <f t="shared" si="1"/>
        <v>1082.2850000000035</v>
      </c>
      <c r="J17" s="255">
        <f t="shared" si="2"/>
        <v>0.92731108191932277</v>
      </c>
      <c r="L17" s="791"/>
      <c r="M17" s="6"/>
    </row>
    <row r="18" spans="1:13" ht="18.75">
      <c r="A18" s="10"/>
      <c r="B18" s="11"/>
      <c r="C18" s="257" t="s">
        <v>231</v>
      </c>
      <c r="D18" s="253">
        <v>150</v>
      </c>
      <c r="E18" s="256">
        <v>150</v>
      </c>
      <c r="F18" s="495">
        <v>0</v>
      </c>
      <c r="G18" s="703">
        <f t="shared" si="0"/>
        <v>150</v>
      </c>
      <c r="H18" s="703">
        <f>'Pescas Investigación'!G10</f>
        <v>33.664000000000001</v>
      </c>
      <c r="I18" s="254">
        <f t="shared" ref="I18" si="5">G18-H18</f>
        <v>116.336</v>
      </c>
      <c r="J18" s="255">
        <f t="shared" ref="J18" si="6">H18/G18</f>
        <v>0.22442666666666666</v>
      </c>
      <c r="L18" s="791"/>
      <c r="M18" s="6"/>
    </row>
    <row r="19" spans="1:13" ht="18.75">
      <c r="A19" s="10"/>
      <c r="B19" s="11"/>
      <c r="C19" s="813" t="s">
        <v>232</v>
      </c>
      <c r="D19" s="253" t="s">
        <v>189</v>
      </c>
      <c r="E19" s="256">
        <v>30</v>
      </c>
      <c r="F19" s="495">
        <f>-13.918</f>
        <v>-13.917999999999999</v>
      </c>
      <c r="G19" s="254">
        <f t="shared" si="0"/>
        <v>16.082000000000001</v>
      </c>
      <c r="H19" s="703">
        <v>0</v>
      </c>
      <c r="I19" s="254">
        <f t="shared" ref="I19:I20" si="7">G19-H19</f>
        <v>16.082000000000001</v>
      </c>
      <c r="J19" s="255">
        <f t="shared" ref="J19:J21" si="8">H19/G19</f>
        <v>0</v>
      </c>
      <c r="L19" s="791"/>
      <c r="M19" s="6"/>
    </row>
    <row r="20" spans="1:13" ht="18.75">
      <c r="A20" s="10"/>
      <c r="B20" s="11"/>
      <c r="C20" s="815"/>
      <c r="D20" s="253" t="s">
        <v>190</v>
      </c>
      <c r="E20" s="256">
        <v>220</v>
      </c>
      <c r="F20" s="495">
        <f>-8.119-1.131</f>
        <v>-9.25</v>
      </c>
      <c r="G20" s="254">
        <f t="shared" si="0"/>
        <v>210.75</v>
      </c>
      <c r="H20" s="703">
        <v>0</v>
      </c>
      <c r="I20" s="254">
        <f t="shared" si="7"/>
        <v>210.75</v>
      </c>
      <c r="J20" s="255">
        <f t="shared" si="8"/>
        <v>0</v>
      </c>
    </row>
    <row r="21" spans="1:13" ht="32.450000000000003" customHeight="1">
      <c r="A21" s="11"/>
      <c r="B21" s="11"/>
      <c r="C21" s="816" t="s">
        <v>735</v>
      </c>
      <c r="D21" s="817"/>
      <c r="E21" s="258">
        <f>SUM(E9:E20)</f>
        <v>24999.334000000003</v>
      </c>
      <c r="F21" s="732">
        <f>SUM(F9:F20)</f>
        <v>-164.13199999999995</v>
      </c>
      <c r="G21" s="260">
        <f>+E21+F21</f>
        <v>24835.202000000001</v>
      </c>
      <c r="H21" s="260">
        <f>SUM(H9:H20)</f>
        <v>21884.982</v>
      </c>
      <c r="I21" s="260">
        <f>+G21-H21</f>
        <v>2950.2200000000012</v>
      </c>
      <c r="J21" s="259">
        <f t="shared" si="8"/>
        <v>0.88120813351950988</v>
      </c>
    </row>
    <row r="22" spans="1:13">
      <c r="A22" s="11"/>
      <c r="B22" s="11"/>
      <c r="C22" s="7"/>
      <c r="D22" s="7"/>
      <c r="E22" s="28"/>
      <c r="F22" s="11"/>
      <c r="G22" s="11"/>
      <c r="H22" s="11"/>
      <c r="I22" s="11"/>
      <c r="J22" s="11"/>
    </row>
    <row r="23" spans="1:13">
      <c r="A23" s="11"/>
      <c r="B23" s="11"/>
      <c r="C23" s="7"/>
      <c r="D23" s="7"/>
      <c r="E23" s="28"/>
      <c r="F23" s="11"/>
      <c r="G23" s="11"/>
      <c r="H23" s="11"/>
      <c r="I23" s="11"/>
      <c r="J23" s="11"/>
    </row>
    <row r="24" spans="1:13">
      <c r="A24" s="11"/>
      <c r="B24" s="11"/>
      <c r="C24" s="7"/>
      <c r="D24" s="7"/>
      <c r="E24" s="28"/>
      <c r="F24" s="11"/>
      <c r="G24" s="11"/>
      <c r="H24" s="11"/>
      <c r="I24" s="11"/>
      <c r="J24" s="11"/>
    </row>
    <row r="25" spans="1:13">
      <c r="A25" s="11"/>
      <c r="B25" s="11"/>
      <c r="C25" s="7"/>
      <c r="D25" s="7"/>
      <c r="E25" s="11"/>
      <c r="F25" s="11"/>
      <c r="G25" s="11"/>
      <c r="H25" s="11"/>
      <c r="I25" s="11"/>
      <c r="J25" s="11"/>
    </row>
    <row r="26" spans="1:13" ht="18.75" customHeight="1">
      <c r="A26" s="7"/>
      <c r="B26" s="7"/>
      <c r="C26" s="807" t="s">
        <v>233</v>
      </c>
      <c r="D26" s="807"/>
      <c r="E26" s="807"/>
      <c r="F26" s="807"/>
      <c r="G26" s="807"/>
      <c r="H26" s="807"/>
      <c r="I26" s="807"/>
      <c r="J26" s="807"/>
    </row>
    <row r="27" spans="1:13" ht="18.75" customHeight="1">
      <c r="A27" s="7"/>
      <c r="B27" s="7"/>
      <c r="C27" s="807"/>
      <c r="D27" s="807"/>
      <c r="E27" s="807"/>
      <c r="F27" s="807"/>
      <c r="G27" s="807"/>
      <c r="H27" s="807"/>
      <c r="I27" s="807"/>
      <c r="J27" s="807"/>
    </row>
    <row r="28" spans="1:13" ht="18.75">
      <c r="A28" s="7"/>
      <c r="B28" s="7"/>
      <c r="C28" s="805">
        <f>+C5</f>
        <v>43465</v>
      </c>
      <c r="D28" s="805"/>
      <c r="E28" s="805"/>
      <c r="F28" s="805"/>
      <c r="G28" s="805"/>
      <c r="H28" s="805"/>
      <c r="I28" s="805"/>
      <c r="J28" s="805"/>
    </row>
    <row r="29" spans="1:13">
      <c r="A29" s="7"/>
      <c r="B29" s="7"/>
      <c r="C29" s="806"/>
      <c r="D29" s="806"/>
      <c r="E29" s="806"/>
      <c r="F29" s="806"/>
      <c r="G29" s="806"/>
      <c r="H29" s="806"/>
      <c r="I29" s="806"/>
      <c r="J29" s="806"/>
    </row>
    <row r="30" spans="1:13">
      <c r="A30" s="7"/>
      <c r="B30" s="7"/>
      <c r="C30" s="11"/>
      <c r="D30" s="11"/>
      <c r="E30" s="11"/>
      <c r="F30" s="11"/>
      <c r="G30" s="11"/>
      <c r="H30" s="11"/>
      <c r="I30" s="11"/>
      <c r="J30" s="11"/>
    </row>
    <row r="31" spans="1:13" ht="37.5">
      <c r="A31" s="7"/>
      <c r="B31" s="7"/>
      <c r="C31" s="169" t="s">
        <v>662</v>
      </c>
      <c r="D31" s="168" t="s">
        <v>663</v>
      </c>
      <c r="E31" s="27" t="s">
        <v>13</v>
      </c>
      <c r="F31" s="27" t="s">
        <v>7</v>
      </c>
      <c r="G31" s="27" t="s">
        <v>146</v>
      </c>
      <c r="H31" s="27" t="s">
        <v>183</v>
      </c>
      <c r="I31" s="27" t="s">
        <v>10</v>
      </c>
      <c r="J31" s="27" t="s">
        <v>18</v>
      </c>
    </row>
    <row r="32" spans="1:13" ht="18.75">
      <c r="C32" s="811" t="s">
        <v>203</v>
      </c>
      <c r="D32" s="31" t="s">
        <v>234</v>
      </c>
      <c r="E32" s="32">
        <v>20</v>
      </c>
      <c r="F32" s="33">
        <v>0</v>
      </c>
      <c r="G32" s="33">
        <f>+E32+F32</f>
        <v>20</v>
      </c>
      <c r="H32" s="33">
        <f>+'Merluza comun FUP'!E8+'Merluza comun FUP'!F8</f>
        <v>3.0409999999999999</v>
      </c>
      <c r="I32" s="33">
        <f t="shared" ref="I32:I33" si="9">E32-H32</f>
        <v>16.959</v>
      </c>
      <c r="J32" s="34">
        <f t="shared" ref="J32" si="10">H32/E32</f>
        <v>0.15204999999999999</v>
      </c>
    </row>
    <row r="33" spans="3:10" ht="18.75">
      <c r="C33" s="811"/>
      <c r="D33" s="31" t="s">
        <v>204</v>
      </c>
      <c r="E33" s="32">
        <v>20</v>
      </c>
      <c r="F33" s="33">
        <v>0</v>
      </c>
      <c r="G33" s="33">
        <f>+E33+F33</f>
        <v>20</v>
      </c>
      <c r="H33" s="33">
        <f>+'Merluza comun FUP'!E9+'Merluza comun FUP'!F9</f>
        <v>0.13200000000000001</v>
      </c>
      <c r="I33" s="33">
        <f t="shared" si="9"/>
        <v>19.867999999999999</v>
      </c>
      <c r="J33" s="34">
        <f>H33/E33</f>
        <v>6.6E-3</v>
      </c>
    </row>
  </sheetData>
  <mergeCells count="13">
    <mergeCell ref="C32:C33"/>
    <mergeCell ref="C28:J28"/>
    <mergeCell ref="C6:J6"/>
    <mergeCell ref="C9:C16"/>
    <mergeCell ref="C19:C20"/>
    <mergeCell ref="C21:D21"/>
    <mergeCell ref="L12:M12"/>
    <mergeCell ref="C3:J3"/>
    <mergeCell ref="C5:J5"/>
    <mergeCell ref="C29:J29"/>
    <mergeCell ref="C26:J27"/>
    <mergeCell ref="C4:J4"/>
    <mergeCell ref="L7:N7"/>
  </mergeCells>
  <conditionalFormatting sqref="J11">
    <cfRule type="dataBar" priority="1">
      <dataBar>
        <cfvo type="min" val="0"/>
        <cfvo type="max" val="0"/>
        <color rgb="FF63C384"/>
      </dataBar>
    </cfRule>
  </conditionalFormatting>
  <conditionalFormatting sqref="J9:J20">
    <cfRule type="dataBar" priority="3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3:K40"/>
  <sheetViews>
    <sheetView showGridLines="0" zoomScale="92" zoomScaleNormal="92" workbookViewId="0">
      <selection activeCell="F33" sqref="F33"/>
    </sheetView>
  </sheetViews>
  <sheetFormatPr baseColWidth="10" defaultRowHeight="15"/>
  <cols>
    <col min="2" max="2" width="20.28515625" customWidth="1"/>
    <col min="3" max="3" width="23" customWidth="1"/>
    <col min="5" max="5" width="11.7109375" bestFit="1" customWidth="1"/>
    <col min="6" max="6" width="14.5703125" customWidth="1"/>
  </cols>
  <sheetData>
    <row r="3" spans="2:11">
      <c r="B3" s="819" t="s">
        <v>230</v>
      </c>
      <c r="C3" s="819"/>
      <c r="D3" s="819"/>
      <c r="E3" s="819"/>
      <c r="F3" s="819"/>
      <c r="G3" s="819"/>
      <c r="H3" s="819"/>
      <c r="I3" s="819"/>
      <c r="J3" s="819"/>
      <c r="K3" s="819"/>
    </row>
    <row r="4" spans="2:11">
      <c r="B4" s="819"/>
      <c r="C4" s="819"/>
      <c r="D4" s="819"/>
      <c r="E4" s="819"/>
      <c r="F4" s="819"/>
      <c r="G4" s="819"/>
      <c r="H4" s="819"/>
      <c r="I4" s="819"/>
      <c r="J4" s="819"/>
      <c r="K4" s="819"/>
    </row>
    <row r="5" spans="2:11">
      <c r="B5" s="818">
        <f>Resumen_año!C5</f>
        <v>43465</v>
      </c>
      <c r="C5" s="818"/>
      <c r="D5" s="818"/>
      <c r="E5" s="818"/>
      <c r="F5" s="818"/>
      <c r="G5" s="818"/>
      <c r="H5" s="818"/>
      <c r="I5" s="818"/>
      <c r="J5" s="818"/>
      <c r="K5" s="818"/>
    </row>
    <row r="6" spans="2:11" ht="15.75" thickBot="1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2:11" ht="30.75" thickBot="1">
      <c r="B7" s="17" t="s">
        <v>227</v>
      </c>
      <c r="C7" s="141" t="s">
        <v>1</v>
      </c>
      <c r="D7" s="142" t="s">
        <v>5</v>
      </c>
      <c r="E7" s="141" t="s">
        <v>182</v>
      </c>
      <c r="F7" s="143" t="s">
        <v>7</v>
      </c>
      <c r="G7" s="141" t="s">
        <v>15</v>
      </c>
      <c r="H7" s="143" t="s">
        <v>183</v>
      </c>
      <c r="I7" s="141" t="s">
        <v>10</v>
      </c>
      <c r="J7" s="143" t="s">
        <v>184</v>
      </c>
      <c r="K7" s="140" t="s">
        <v>12</v>
      </c>
    </row>
    <row r="8" spans="2:11">
      <c r="B8" s="820" t="s">
        <v>229</v>
      </c>
      <c r="C8" s="822" t="s">
        <v>185</v>
      </c>
      <c r="D8" s="273" t="s">
        <v>20</v>
      </c>
      <c r="E8" s="13">
        <f>'Merluza común Artesanal'!G9+'Merluza común Artesanal'!G12+'Merluza común Artesanal'!G15</f>
        <v>37.042999999999999</v>
      </c>
      <c r="F8" s="13">
        <f>'Merluza común Artesanal'!H9+'Merluza común Artesanal'!H12+'Merluza común Artesanal'!H15</f>
        <v>0</v>
      </c>
      <c r="G8" s="13">
        <f>E8+F8</f>
        <v>37.042999999999999</v>
      </c>
      <c r="H8" s="704">
        <f>'Merluza común Artesanal'!J9+'Merluza común Artesanal'!J12+'Merluza común Artesanal'!J15</f>
        <v>23.218999999999998</v>
      </c>
      <c r="I8" s="13">
        <f>G8-H8</f>
        <v>13.824000000000002</v>
      </c>
      <c r="J8" s="265">
        <f>H8/G8</f>
        <v>0.62681208325459592</v>
      </c>
      <c r="K8" s="18" t="s">
        <v>24</v>
      </c>
    </row>
    <row r="9" spans="2:11">
      <c r="B9" s="824"/>
      <c r="C9" s="825"/>
      <c r="D9" s="274" t="s">
        <v>21</v>
      </c>
      <c r="E9" s="133">
        <f>'Merluza común Artesanal'!G10+'Merluza común Artesanal'!G13+'Merluza común Artesanal'!G16</f>
        <v>173.43</v>
      </c>
      <c r="F9" s="133">
        <f>'Merluza común Artesanal'!H10+'Merluza común Artesanal'!H13+'Merluza común Artesanal'!H16</f>
        <v>0</v>
      </c>
      <c r="G9" s="133">
        <f>+E9+F9+I8</f>
        <v>187.25400000000002</v>
      </c>
      <c r="H9" s="705">
        <f>'Merluza común Artesanal'!J10+'Merluza común Artesanal'!J13+'Merluza común Artesanal'!J16</f>
        <v>136.15200000000002</v>
      </c>
      <c r="I9" s="133">
        <f>G9-H9</f>
        <v>51.102000000000004</v>
      </c>
      <c r="J9" s="58">
        <f t="shared" ref="J9:J10" si="0">H9/G9</f>
        <v>0.72709795251369802</v>
      </c>
      <c r="K9" s="20" t="s">
        <v>24</v>
      </c>
    </row>
    <row r="10" spans="2:11" ht="15.75" thickBot="1">
      <c r="B10" s="824"/>
      <c r="C10" s="823"/>
      <c r="D10" s="275" t="s">
        <v>22</v>
      </c>
      <c r="E10" s="14">
        <f>'Merluza común Artesanal'!G11+'Merluza común Artesanal'!G14+'Merluza común Artesanal'!G17</f>
        <v>210.47399999999999</v>
      </c>
      <c r="F10" s="14">
        <f>'Merluza común Artesanal'!H11+'Merluza común Artesanal'!H14+'Merluza común Artesanal'!H17</f>
        <v>0</v>
      </c>
      <c r="G10" s="639">
        <f>+E10+F10+I9</f>
        <v>261.57600000000002</v>
      </c>
      <c r="H10" s="706">
        <f>'Merluza común Artesanal'!J11+'Merluza común Artesanal'!J14+'Merluza común Artesanal'!J17</f>
        <v>154.66999999999999</v>
      </c>
      <c r="I10" s="14">
        <f>G10-H10</f>
        <v>106.90600000000003</v>
      </c>
      <c r="J10" s="266">
        <f t="shared" si="0"/>
        <v>0.59130042511545389</v>
      </c>
      <c r="K10" s="19" t="s">
        <v>24</v>
      </c>
    </row>
    <row r="11" spans="2:11">
      <c r="B11" s="824"/>
      <c r="C11" s="826" t="s">
        <v>186</v>
      </c>
      <c r="D11" s="273" t="s">
        <v>20</v>
      </c>
      <c r="E11" s="13">
        <f>'Merluza común Artesanal'!G20+'Merluza común Artesanal'!G23+'Merluza común Artesanal'!G26+'Merluza común Artesanal'!G29+'Merluza común Artesanal'!G32+'Merluza común Artesanal'!G35</f>
        <v>174.08199999999999</v>
      </c>
      <c r="F11" s="13">
        <f>'Merluza común Artesanal'!H20+'Merluza común Artesanal'!H23+'Merluza común Artesanal'!H26+'Merluza común Artesanal'!H29+'Merluza común Artesanal'!H32+'Merluza común Artesanal'!H35</f>
        <v>0</v>
      </c>
      <c r="G11" s="13">
        <f>E11+F11</f>
        <v>174.08199999999999</v>
      </c>
      <c r="H11" s="704">
        <f>'Merluza común Artesanal'!J20+'Merluza común Artesanal'!J23+'Merluza común Artesanal'!J26+'Merluza común Artesanal'!J29+'Merluza común Artesanal'!J32+'Merluza común Artesanal'!J35</f>
        <v>173.17699999999999</v>
      </c>
      <c r="I11" s="13">
        <f>G11-H11</f>
        <v>0.90500000000000114</v>
      </c>
      <c r="J11" s="265">
        <f>H11/G11</f>
        <v>0.99480130053652871</v>
      </c>
      <c r="K11" s="18" t="s">
        <v>24</v>
      </c>
    </row>
    <row r="12" spans="2:11">
      <c r="B12" s="824"/>
      <c r="C12" s="827"/>
      <c r="D12" s="274" t="s">
        <v>21</v>
      </c>
      <c r="E12" s="133">
        <f>'Merluza común Artesanal'!G21+'Merluza común Artesanal'!G24+'Merluza común Artesanal'!G27+'Merluza común Artesanal'!G30+'Merluza común Artesanal'!G33+'Merluza común Artesanal'!G36</f>
        <v>815.02100000000007</v>
      </c>
      <c r="F12" s="133">
        <f>'Merluza común Artesanal'!H21+'Merluza común Artesanal'!H24+'Merluza común Artesanal'!H27+'Merluza común Artesanal'!H30+'Merluza común Artesanal'!H33+'Merluza común Artesanal'!H36</f>
        <v>0</v>
      </c>
      <c r="G12" s="639">
        <f>+E12+F12+I11</f>
        <v>815.92600000000004</v>
      </c>
      <c r="H12" s="705">
        <f>'Merluza común Artesanal'!J21+'Merluza común Artesanal'!J24+'Merluza común Artesanal'!J27+'Merluza común Artesanal'!J30+'Merluza común Artesanal'!J33+'Merluza común Artesanal'!J36</f>
        <v>507.41200000000003</v>
      </c>
      <c r="I12" s="133">
        <f t="shared" ref="I12:I13" si="1">G12-H12</f>
        <v>308.51400000000001</v>
      </c>
      <c r="J12" s="58">
        <f t="shared" ref="J12:J13" si="2">H12/G12</f>
        <v>0.62188482779075549</v>
      </c>
      <c r="K12" s="20" t="s">
        <v>24</v>
      </c>
    </row>
    <row r="13" spans="2:11" ht="15.75" thickBot="1">
      <c r="B13" s="824"/>
      <c r="C13" s="828"/>
      <c r="D13" s="275" t="s">
        <v>22</v>
      </c>
      <c r="E13" s="14">
        <f>'Merluza común Artesanal'!G22+'Merluza común Artesanal'!G25+'Merluza común Artesanal'!G28+'Merluza común Artesanal'!G31+'Merluza común Artesanal'!G34+'Merluza común Artesanal'!G37</f>
        <v>989.10300000000007</v>
      </c>
      <c r="F13" s="14">
        <f>'Merluza común Artesanal'!H22+'Merluza común Artesanal'!H25+'Merluza común Artesanal'!H28+'Merluza común Artesanal'!H31+'Merluza común Artesanal'!H34+'Merluza común Artesanal'!H37</f>
        <v>-100</v>
      </c>
      <c r="G13" s="639">
        <f>+E13+F13+I12</f>
        <v>1197.6170000000002</v>
      </c>
      <c r="H13" s="706">
        <f>'Merluza común Artesanal'!J22+'Merluza común Artesanal'!J25+'Merluza común Artesanal'!J28+'Merluza común Artesanal'!J31+'Merluza común Artesanal'!J34+'Merluza común Artesanal'!J37</f>
        <v>948.80799999999999</v>
      </c>
      <c r="I13" s="14">
        <f t="shared" si="1"/>
        <v>248.8090000000002</v>
      </c>
      <c r="J13" s="266">
        <f t="shared" si="2"/>
        <v>0.79224660304588179</v>
      </c>
      <c r="K13" s="19" t="s">
        <v>24</v>
      </c>
    </row>
    <row r="14" spans="2:11" ht="15.75" thickBot="1">
      <c r="B14" s="824"/>
      <c r="C14" s="16" t="s">
        <v>187</v>
      </c>
      <c r="D14" s="276" t="s">
        <v>188</v>
      </c>
      <c r="E14" s="15">
        <f>'Merluza común Artesanal'!G38+'Merluza común Artesanal'!G39+'Merluza común Artesanal'!G40+'Merluza común Artesanal'!G41+'Merluza común Artesanal'!G42+'Merluza común Artesanal'!G43+'Merluza común Artesanal'!G44+'Merluza común Artesanal'!G45+'Merluza común Artesanal'!G46+'Merluza común Artesanal'!G47+'Merluza común Artesanal'!G48</f>
        <v>1245.0200000000002</v>
      </c>
      <c r="F14" s="15">
        <f>'Merluza común Artesanal'!H38+'Merluza común Artesanal'!H39+'Merluza común Artesanal'!H40+'Merluza común Artesanal'!H41+'Merluza común Artesanal'!H42+'Merluza común Artesanal'!H43+'Merluza común Artesanal'!H44+'Merluza común Artesanal'!H45+'Merluza común Artesanal'!H46+'Merluza común Artesanal'!H47+'Merluza común Artesanal'!H48</f>
        <v>100</v>
      </c>
      <c r="G14" s="15">
        <f>E14+F14</f>
        <v>1345.0200000000002</v>
      </c>
      <c r="H14" s="707">
        <f>'Merluza común Artesanal'!J38+'Merluza común Artesanal'!J39+'Merluza común Artesanal'!J40+'Merluza común Artesanal'!J41+'Merluza común Artesanal'!J42+'Merluza común Artesanal'!J43+'Merluza común Artesanal'!J44+'Merluza común Artesanal'!J45+'Merluza común Artesanal'!J46+'Merluza común Artesanal'!J47+'Merluza común Artesanal'!J48</f>
        <v>1346.6039999999998</v>
      </c>
      <c r="I14" s="15">
        <f t="shared" ref="I14" si="3">G14-H14</f>
        <v>-1.5839999999996053</v>
      </c>
      <c r="J14" s="267">
        <f t="shared" ref="J14" si="4">H14/G14</f>
        <v>1.0011776776553505</v>
      </c>
      <c r="K14" s="760" t="s">
        <v>583</v>
      </c>
    </row>
    <row r="15" spans="2:11">
      <c r="B15" s="824"/>
      <c r="C15" s="829" t="s">
        <v>189</v>
      </c>
      <c r="D15" s="273" t="s">
        <v>20</v>
      </c>
      <c r="E15" s="13">
        <f>'Merluza común Artesanal'!G51+'Merluza común Artesanal'!G54+'Merluza común Artesanal'!G57+'Merluza común Artesanal'!G60+'Merluza común Artesanal'!G63+'Merluza común Artesanal'!G66+'Merluza común Artesanal'!G69+'Merluza común Artesanal'!G72+'Merluza común Artesanal'!G75+'Merluza común Artesanal'!G78+'Merluza común Artesanal'!G81+'Merluza común Artesanal'!G84+'Merluza común Artesanal'!G87+'Merluza común Artesanal'!G90+'Merluza común Artesanal'!G93+'Merluza común Artesanal'!G96+'Merluza común Artesanal'!G99+'Merluza común Artesanal'!G102+'Merluza común Artesanal'!G105+'Merluza común Artesanal'!G108+'Merluza común Artesanal'!G111</f>
        <v>33.106999999999999</v>
      </c>
      <c r="F15" s="13">
        <f>'Merluza común Artesanal'!H51+'Merluza común Artesanal'!H54+'Merluza común Artesanal'!H57+'Merluza común Artesanal'!H60+'Merluza común Artesanal'!H63+'Merluza común Artesanal'!H66+'Merluza común Artesanal'!H69+'Merluza común Artesanal'!H72+'Merluza común Artesanal'!H75+'Merluza común Artesanal'!H78+'Merluza común Artesanal'!H81+'Merluza común Artesanal'!H84+'Merluza común Artesanal'!H87+'Merluza común Artesanal'!H90+'Merluza común Artesanal'!H93+'Merluza común Artesanal'!H96+'Merluza común Artesanal'!H99+'Merluza común Artesanal'!H102+'Merluza común Artesanal'!H105+'Merluza común Artesanal'!H108+'Merluza común Artesanal'!H111</f>
        <v>0</v>
      </c>
      <c r="G15" s="13">
        <f>E15+F15</f>
        <v>33.106999999999999</v>
      </c>
      <c r="H15" s="13">
        <f>'Merluza común Artesanal'!J51+'Merluza común Artesanal'!J54+'Merluza común Artesanal'!J57+'Merluza común Artesanal'!J60+'Merluza común Artesanal'!J63+'Merluza común Artesanal'!J66+'Merluza común Artesanal'!J69+'Merluza común Artesanal'!J72+'Merluza común Artesanal'!J75+'Merluza común Artesanal'!J78+'Merluza común Artesanal'!J81+'Merluza común Artesanal'!J84+'Merluza común Artesanal'!J87+'Merluza común Artesanal'!J90+'Merluza común Artesanal'!J93+'Merluza común Artesanal'!J96+'Merluza común Artesanal'!J99+'Merluza común Artesanal'!J102+'Merluza común Artesanal'!J105+'Merluza común Artesanal'!J108+'Merluza común Artesanal'!J111</f>
        <v>25.736000000000001</v>
      </c>
      <c r="I15" s="13">
        <f t="shared" ref="I15:I17" si="5">G15-H15</f>
        <v>7.3709999999999987</v>
      </c>
      <c r="J15" s="265">
        <f t="shared" ref="J15:J17" si="6">H15/G15</f>
        <v>0.77735826260307495</v>
      </c>
      <c r="K15" s="18" t="s">
        <v>24</v>
      </c>
    </row>
    <row r="16" spans="2:11">
      <c r="B16" s="824"/>
      <c r="C16" s="830"/>
      <c r="D16" s="274" t="s">
        <v>21</v>
      </c>
      <c r="E16" s="133">
        <f>'Merluza común Artesanal'!G52+'Merluza común Artesanal'!G55+'Merluza común Artesanal'!G58+'Merluza común Artesanal'!G61+'Merluza común Artesanal'!G64+'Merluza común Artesanal'!G67+'Merluza común Artesanal'!G70+'Merluza común Artesanal'!G73+'Merluza común Artesanal'!G76+'Merluza común Artesanal'!G79+'Merluza común Artesanal'!G82+'Merluza común Artesanal'!G85+'Merluza común Artesanal'!G88+'Merluza común Artesanal'!G91+'Merluza común Artesanal'!G94+'Merluza común Artesanal'!G97+'Merluza común Artesanal'!G100+'Merluza común Artesanal'!G103+'Merluza común Artesanal'!G106+'Merluza común Artesanal'!G109+'Merluza común Artesanal'!G112</f>
        <v>167.05700000000002</v>
      </c>
      <c r="F16" s="133">
        <f>'Merluza común Artesanal'!H52+'Merluza común Artesanal'!H55+'Merluza común Artesanal'!H58+'Merluza común Artesanal'!H61+'Merluza común Artesanal'!H64+'Merluza común Artesanal'!H67+'Merluza común Artesanal'!H70+'Merluza común Artesanal'!H73+'Merluza común Artesanal'!H76+'Merluza común Artesanal'!H79+'Merluza común Artesanal'!H82+'Merluza común Artesanal'!H85+'Merluza común Artesanal'!H88+'Merluza común Artesanal'!H91+'Merluza común Artesanal'!H94+'Merluza común Artesanal'!H97+'Merluza común Artesanal'!H100+'Merluza común Artesanal'!H103+'Merluza común Artesanal'!H106+'Merluza común Artesanal'!H109+'Merluza común Artesanal'!H112</f>
        <v>0</v>
      </c>
      <c r="G16" s="639">
        <f>+E16+F16+I15</f>
        <v>174.42800000000003</v>
      </c>
      <c r="H16" s="133">
        <f>'Merluza común Artesanal'!J52+'Merluza común Artesanal'!J55+'Merluza común Artesanal'!J58+'Merluza común Artesanal'!J61+'Merluza común Artesanal'!J64+'Merluza común Artesanal'!J67+'Merluza común Artesanal'!J70+'Merluza común Artesanal'!J73+'Merluza común Artesanal'!J76+'Merluza común Artesanal'!J79+'Merluza común Artesanal'!J82+'Merluza común Artesanal'!J85+'Merluza común Artesanal'!J88+'Merluza común Artesanal'!J91+'Merluza común Artesanal'!J94+'Merluza común Artesanal'!J97+'Merluza común Artesanal'!J100+'Merluza común Artesanal'!J103+'Merluza común Artesanal'!J106+'Merluza común Artesanal'!J109+'Merluza común Artesanal'!J112</f>
        <v>142.13399999999999</v>
      </c>
      <c r="I16" s="133">
        <f t="shared" si="5"/>
        <v>32.29400000000004</v>
      </c>
      <c r="J16" s="58">
        <f t="shared" si="6"/>
        <v>0.81485770633155208</v>
      </c>
      <c r="K16" s="20" t="s">
        <v>24</v>
      </c>
    </row>
    <row r="17" spans="2:11" ht="15.75" thickBot="1">
      <c r="B17" s="824"/>
      <c r="C17" s="831"/>
      <c r="D17" s="275" t="s">
        <v>22</v>
      </c>
      <c r="E17" s="14">
        <f>'Merluza común Artesanal'!G53+'Merluza común Artesanal'!G56+'Merluza común Artesanal'!G59+'Merluza común Artesanal'!G62+'Merluza común Artesanal'!G65+'Merluza común Artesanal'!G68+'Merluza común Artesanal'!G71+'Merluza común Artesanal'!G74+'Merluza común Artesanal'!G77+'Merluza común Artesanal'!G80+'Merluza común Artesanal'!G83+'Merluza común Artesanal'!G86+'Merluza común Artesanal'!G89+'Merluza común Artesanal'!G92+'Merluza común Artesanal'!G95+'Merluza común Artesanal'!G98+'Merluza común Artesanal'!G101+'Merluza común Artesanal'!G104+'Merluza común Artesanal'!G107+'Merluza común Artesanal'!G110+'Merluza común Artesanal'!G113</f>
        <v>176.06199999999998</v>
      </c>
      <c r="F17" s="14">
        <f>'Merluza común Artesanal'!H53+'Merluza común Artesanal'!H56+'Merluza común Artesanal'!H59+'Merluza común Artesanal'!H62+'Merluza común Artesanal'!H65+'Merluza común Artesanal'!H68+'Merluza común Artesanal'!H71+'Merluza común Artesanal'!H74+'Merluza común Artesanal'!H77+'Merluza común Artesanal'!H80+'Merluza común Artesanal'!H83+'Merluza común Artesanal'!H86+'Merluza común Artesanal'!H89+'Merluza común Artesanal'!H92+'Merluza común Artesanal'!H95+'Merluza común Artesanal'!H98+'Merluza común Artesanal'!H101+'Merluza común Artesanal'!H104+'Merluza común Artesanal'!H107+'Merluza común Artesanal'!H110+'Merluza común Artesanal'!H113</f>
        <v>13.917999999999999</v>
      </c>
      <c r="G17" s="639">
        <f>+E17+F17+I16</f>
        <v>222.27400000000003</v>
      </c>
      <c r="H17" s="14">
        <f>'Merluza común Artesanal'!J53+'Merluza común Artesanal'!J56+'Merluza común Artesanal'!J59+'Merluza común Artesanal'!J62+'Merluza común Artesanal'!J65+'Merluza común Artesanal'!J68+'Merluza común Artesanal'!J71+'Merluza común Artesanal'!J74+'Merluza común Artesanal'!J77+'Merluza común Artesanal'!J80+'Merluza común Artesanal'!J83+'Merluza común Artesanal'!J86+'Merluza común Artesanal'!J89+'Merluza común Artesanal'!J92+'Merluza común Artesanal'!J95+'Merluza común Artesanal'!J98+'Merluza común Artesanal'!J101+'Merluza común Artesanal'!J104+'Merluza común Artesanal'!J107+'Merluza común Artesanal'!J110+'Merluza común Artesanal'!J113</f>
        <v>165.1</v>
      </c>
      <c r="I17" s="14">
        <f t="shared" si="5"/>
        <v>57.174000000000035</v>
      </c>
      <c r="J17" s="266">
        <f t="shared" si="6"/>
        <v>0.74277693297461678</v>
      </c>
      <c r="K17" s="19" t="s">
        <v>24</v>
      </c>
    </row>
    <row r="18" spans="2:11">
      <c r="B18" s="824"/>
      <c r="C18" s="829" t="s">
        <v>190</v>
      </c>
      <c r="D18" s="273" t="s">
        <v>20</v>
      </c>
      <c r="E18" s="13">
        <f>'Merluza común Artesanal'!G116+'Merluza común Artesanal'!G119+'Merluza común Artesanal'!G122+'Merluza común Artesanal'!G125+'Merluza común Artesanal'!G128+'Merluza común Artesanal'!G131+'Merluza común Artesanal'!G134+'Merluza común Artesanal'!G137+'Merluza común Artesanal'!G140+'Merluza común Artesanal'!G143+'Merluza común Artesanal'!G146+'Merluza común Artesanal'!G149+'Merluza común Artesanal'!G152+'Merluza común Artesanal'!G155+'Merluza común Artesanal'!G158+'Merluza común Artesanal'!G161+'Merluza común Artesanal'!G164+'Merluza común Artesanal'!G167+'Merluza común Artesanal'!G170+'Merluza común Artesanal'!G173+'Merluza común Artesanal'!G176+'Merluza común Artesanal'!G179+'Merluza común Artesanal'!G182+'Merluza común Artesanal'!G185+'Merluza común Artesanal'!G188+'Merluza común Artesanal'!G191+'Merluza común Artesanal'!G194+'Merluza común Artesanal'!G197+'Merluza común Artesanal'!G200+'Merluza común Artesanal'!G203+'Merluza común Artesanal'!G206+'Merluza común Artesanal'!G209+'Merluza común Artesanal'!G212+'Merluza común Artesanal'!G215+'Merluza común Artesanal'!G218+'Merluza común Artesanal'!G221+'Merluza común Artesanal'!G224+'Merluza común Artesanal'!G227+'Merluza común Artesanal'!G230+'Merluza común Artesanal'!G233+'Merluza común Artesanal'!G236+'Merluza común Artesanal'!G239+'Merluza común Artesanal'!G242+'Merluza común Artesanal'!G245+'Merluza común Artesanal'!G248+'Merluza común Artesanal'!G251+'Merluza común Artesanal'!G254+'Merluza común Artesanal'!G257+'Merluza común Artesanal'!G260+'Merluza común Artesanal'!G263+'Merluza común Artesanal'!G266+'Merluza común Artesanal'!G269+'Merluza común Artesanal'!G272+'Merluza común Artesanal'!G275+'Merluza común Artesanal'!G278+'Merluza común Artesanal'!G281+'Merluza común Artesanal'!G284+'Merluza común Artesanal'!G287+'Merluza común Artesanal'!G290+'Merluza común Artesanal'!G293+'Merluza común Artesanal'!G296+'Merluza común Artesanal'!G299+'Merluza común Artesanal'!G302+'Merluza común Artesanal'!G305+'Merluza común Artesanal'!G308+'Merluza común Artesanal'!G311+'Merluza común Artesanal'!G314+'Merluza común Artesanal'!G317+'Merluza común Artesanal'!G320+'Merluza común Artesanal'!G323+'Merluza común Artesanal'!G326+'Merluza común Artesanal'!G329+'Merluza común Artesanal'!G332+'Merluza común Artesanal'!G335+'Merluza común Artesanal'!G338+'Merluza común Artesanal'!G341+'Merluza común Artesanal'!G344+'Merluza común Artesanal'!G347+'Merluza común Artesanal'!G350+'Merluza común Artesanal'!G353+'Merluza común Artesanal'!G356+'Merluza común Artesanal'!G359+'Merluza común Artesanal'!G362+'Merluza común Artesanal'!G365+'Merluza común Artesanal'!G368+'Merluza común Artesanal'!G371+'Merluza común Artesanal'!G374+'Merluza común Artesanal'!G377+'Merluza común Artesanal'!G380+'Merluza común Artesanal'!G383+'Merluza común Artesanal'!G386+'Merluza común Artesanal'!G389+'Merluza común Artesanal'!G392+'Merluza común Artesanal'!G395+'Merluza común Artesanal'!G398+'Merluza común Artesanal'!G401+'Merluza común Artesanal'!G404+'Merluza común Artesanal'!G407+'Merluza común Artesanal'!G410+'Merluza común Artesanal'!G413+'Merluza común Artesanal'!G416+'Merluza común Artesanal'!G419+'Merluza común Artesanal'!G422+'Merluza común Artesanal'!G425+'Merluza común Artesanal'!G428+'Merluza común Artesanal'!G431+'Merluza común Artesanal'!G434+'Merluza común Artesanal'!G437+'Merluza común Artesanal'!G440+'Merluza común Artesanal'!G443+'Merluza común Artesanal'!G446+'Merluza común Artesanal'!G449+'Merluza común Artesanal'!G452+'Merluza común Artesanal'!G455+'Merluza común Artesanal'!G458+'Merluza común Artesanal'!G461+'Merluza común Artesanal'!G464+'Merluza común Artesanal'!G467+'Merluza común Artesanal'!G470+'Merluza común Artesanal'!G473+'Merluza común Artesanal'!G476+'Merluza común Artesanal'!G479+'Merluza común Artesanal'!G482+'Merluza común Artesanal'!G485+'Merluza común Artesanal'!G488+'Merluza común Artesanal'!G491+'Merluza común Artesanal'!G494+'Merluza común Artesanal'!G497+'Merluza común Artesanal'!G500+'Merluza común Artesanal'!G503+'Merluza común Artesanal'!G506+'Merluza común Artesanal'!G509+'Merluza común Artesanal'!G512+'Merluza común Artesanal'!G515+'Merluza común Artesanal'!G518+'Merluza común Artesanal'!G521+'Merluza común Artesanal'!G524+'Merluza común Artesanal'!G527+'Merluza común Artesanal'!G530+'Merluza común Artesanal'!G533+'Merluza común Artesanal'!G536+'Merluza común Artesanal'!G539+'Merluza común Artesanal'!G542+'Merluza común Artesanal'!G545+'Merluza común Artesanal'!G548+'Merluza común Artesanal'!G551+'Merluza común Artesanal'!G554+'Merluza común Artesanal'!G557+'Merluza común Artesanal'!G560+'Merluza común Artesanal'!G563+'Merluza común Artesanal'!G566+'Merluza común Artesanal'!G569+'Merluza común Artesanal'!G572+'Merluza común Artesanal'!G575+'Merluza común Artesanal'!G578+'Merluza común Artesanal'!G581+'Merluza común Artesanal'!G584+'Merluza común Artesanal'!G587+'Merluza común Artesanal'!G590+'Merluza común Artesanal'!G593+'Merluza común Artesanal'!G596+'Merluza común Artesanal'!G599+'Merluza común Artesanal'!G602+'Merluza común Artesanal'!G605+'Merluza común Artesanal'!G608+'Merluza común Artesanal'!G611+'Merluza común Artesanal'!G614+'Merluza común Artesanal'!G617+'Merluza común Artesanal'!G620+'Merluza común Artesanal'!G623+'Merluza común Artesanal'!G626+'Merluza común Artesanal'!G629+'Merluza común Artesanal'!G632+'Merluza común Artesanal'!G635+'Merluza común Artesanal'!G638+'Merluza común Artesanal'!G641</f>
        <v>241.07299999999898</v>
      </c>
      <c r="F18" s="13">
        <f>'Merluza común Artesanal'!H116+'Merluza común Artesanal'!H119+'Merluza común Artesanal'!H122+'Merluza común Artesanal'!H125+'Merluza común Artesanal'!H128+'Merluza común Artesanal'!H131+'Merluza común Artesanal'!H134+'Merluza común Artesanal'!H137+'Merluza común Artesanal'!H140+'Merluza común Artesanal'!H143+'Merluza común Artesanal'!H146+'Merluza común Artesanal'!H149+'Merluza común Artesanal'!H152+'Merluza común Artesanal'!H155+'Merluza común Artesanal'!H158+'Merluza común Artesanal'!H161+'Merluza común Artesanal'!H164+'Merluza común Artesanal'!H167+'Merluza común Artesanal'!H170+'Merluza común Artesanal'!H173+'Merluza común Artesanal'!H176+'Merluza común Artesanal'!H179+'Merluza común Artesanal'!H182+'Merluza común Artesanal'!H185+'Merluza común Artesanal'!H188+'Merluza común Artesanal'!H191+'Merluza común Artesanal'!H194+'Merluza común Artesanal'!H197+'Merluza común Artesanal'!H200+'Merluza común Artesanal'!H203+'Merluza común Artesanal'!H206+'Merluza común Artesanal'!H209+'Merluza común Artesanal'!H212+'Merluza común Artesanal'!H215+'Merluza común Artesanal'!H218+'Merluza común Artesanal'!H221+'Merluza común Artesanal'!H224+'Merluza común Artesanal'!H227+'Merluza común Artesanal'!H230+'Merluza común Artesanal'!H233+'Merluza común Artesanal'!H236+'Merluza común Artesanal'!H239+'Merluza común Artesanal'!H242+'Merluza común Artesanal'!H245+'Merluza común Artesanal'!H248+'Merluza común Artesanal'!H251+'Merluza común Artesanal'!H254+'Merluza común Artesanal'!H257+'Merluza común Artesanal'!H260+'Merluza común Artesanal'!H263+'Merluza común Artesanal'!H266+'Merluza común Artesanal'!H269+'Merluza común Artesanal'!H272+'Merluza común Artesanal'!H275+'Merluza común Artesanal'!H278+'Merluza común Artesanal'!H281+'Merluza común Artesanal'!H284+'Merluza común Artesanal'!H287+'Merluza común Artesanal'!H290+'Merluza común Artesanal'!H293+'Merluza común Artesanal'!H296+'Merluza común Artesanal'!H299+'Merluza común Artesanal'!H302+'Merluza común Artesanal'!H305+'Merluza común Artesanal'!H308+'Merluza común Artesanal'!H311+'Merluza común Artesanal'!H314+'Merluza común Artesanal'!H317+'Merluza común Artesanal'!H320+'Merluza común Artesanal'!H323+'Merluza común Artesanal'!H326+'Merluza común Artesanal'!H329+'Merluza común Artesanal'!H332+'Merluza común Artesanal'!H335+'Merluza común Artesanal'!H338+'Merluza común Artesanal'!H341+'Merluza común Artesanal'!H344+'Merluza común Artesanal'!H347+'Merluza común Artesanal'!H350+'Merluza común Artesanal'!H353+'Merluza común Artesanal'!H356+'Merluza común Artesanal'!H359+'Merluza común Artesanal'!H362+'Merluza común Artesanal'!H365+'Merluza común Artesanal'!H368+'Merluza común Artesanal'!H371+'Merluza común Artesanal'!H374+'Merluza común Artesanal'!H377+'Merluza común Artesanal'!H380+'Merluza común Artesanal'!H383+'Merluza común Artesanal'!H386+'Merluza común Artesanal'!H389+'Merluza común Artesanal'!H392+'Merluza común Artesanal'!H395+'Merluza común Artesanal'!H398+'Merluza común Artesanal'!H401+'Merluza común Artesanal'!H404+'Merluza común Artesanal'!H407+'Merluza común Artesanal'!H410+'Merluza común Artesanal'!H413+'Merluza común Artesanal'!H416+'Merluza común Artesanal'!H419+'Merluza común Artesanal'!H422+'Merluza común Artesanal'!H425+'Merluza común Artesanal'!H428+'Merluza común Artesanal'!H431+'Merluza común Artesanal'!H434+'Merluza común Artesanal'!H437+'Merluza común Artesanal'!H440+'Merluza común Artesanal'!H443+'Merluza común Artesanal'!H446+'Merluza común Artesanal'!H449+'Merluza común Artesanal'!H452+'Merluza común Artesanal'!H455+'Merluza común Artesanal'!H458+'Merluza común Artesanal'!H461+'Merluza común Artesanal'!H464+'Merluza común Artesanal'!H467+'Merluza común Artesanal'!H470+'Merluza común Artesanal'!H473+'Merluza común Artesanal'!H476+'Merluza común Artesanal'!H479+'Merluza común Artesanal'!H482+'Merluza común Artesanal'!H485+'Merluza común Artesanal'!H488+'Merluza común Artesanal'!H491+'Merluza común Artesanal'!H494+'Merluza común Artesanal'!H497+'Merluza común Artesanal'!H500+'Merluza común Artesanal'!H503+'Merluza común Artesanal'!H506+'Merluza común Artesanal'!H509+'Merluza común Artesanal'!H512+'Merluza común Artesanal'!H515+'Merluza común Artesanal'!H518+'Merluza común Artesanal'!H521+'Merluza común Artesanal'!H524+'Merluza común Artesanal'!H527+'Merluza común Artesanal'!H530+'Merluza común Artesanal'!H533+'Merluza común Artesanal'!H536+'Merluza común Artesanal'!H539+'Merluza común Artesanal'!H542+'Merluza común Artesanal'!H545+'Merluza común Artesanal'!H548+'Merluza común Artesanal'!H551+'Merluza común Artesanal'!H554+'Merluza común Artesanal'!H557+'Merluza común Artesanal'!H560+'Merluza común Artesanal'!H563+'Merluza común Artesanal'!H566+'Merluza común Artesanal'!H569+'Merluza común Artesanal'!H572+'Merluza común Artesanal'!H575+'Merluza común Artesanal'!H578+'Merluza común Artesanal'!H581+'Merluza común Artesanal'!H584+'Merluza común Artesanal'!H587+'Merluza común Artesanal'!H590+'Merluza común Artesanal'!H593+'Merluza común Artesanal'!H596+'Merluza común Artesanal'!H599+'Merluza común Artesanal'!H602+'Merluza común Artesanal'!H605+'Merluza común Artesanal'!H608+'Merluza común Artesanal'!H611+'Merluza común Artesanal'!H614+'Merluza común Artesanal'!H617+'Merluza común Artesanal'!H620+'Merluza común Artesanal'!H623+'Merluza común Artesanal'!H626+'Merluza común Artesanal'!H629+'Merluza común Artesanal'!H632+'Merluza común Artesanal'!H635+'Merluza común Artesanal'!H638+'Merluza común Artesanal'!H641</f>
        <v>-0.14799999999999999</v>
      </c>
      <c r="G18" s="13">
        <f>E18+F18</f>
        <v>240.92499999999899</v>
      </c>
      <c r="H18" s="13">
        <f>+'Merluza común Artesanal'!J116+'Merluza común Artesanal'!J119+'Merluza común Artesanal'!J122+'Merluza común Artesanal'!J125+'Merluza común Artesanal'!J128+'Merluza común Artesanal'!J131+'Merluza común Artesanal'!J134+'Merluza común Artesanal'!J137+'Merluza común Artesanal'!J140+'Merluza común Artesanal'!J143+'Merluza común Artesanal'!J146+'Merluza común Artesanal'!J149+'Merluza común Artesanal'!J152+'Merluza común Artesanal'!J158+'Merluza común Artesanal'!J161+'Merluza común Artesanal'!J164+'Merluza común Artesanal'!J167+'Merluza común Artesanal'!J170+'Merluza común Artesanal'!J173+'Merluza común Artesanal'!J176+'Merluza común Artesanal'!J179+'Merluza común Artesanal'!J182+'Merluza común Artesanal'!J185+'Merluza común Artesanal'!J188+'Merluza común Artesanal'!J191+'Merluza común Artesanal'!J194+'Merluza común Artesanal'!J197+'Merluza común Artesanal'!J200+'Merluza común Artesanal'!J203+'Merluza común Artesanal'!J206+'Merluza común Artesanal'!J209+'Merluza común Artesanal'!J212+'Merluza común Artesanal'!J215+'Merluza común Artesanal'!J218+'Merluza común Artesanal'!J221+'Merluza común Artesanal'!J224+'Merluza común Artesanal'!J227+'Merluza común Artesanal'!J230+'Merluza común Artesanal'!J233+'Merluza común Artesanal'!J236+'Merluza común Artesanal'!J239+'Merluza común Artesanal'!J242+'Merluza común Artesanal'!J245+'Merluza común Artesanal'!J248+'Merluza común Artesanal'!J251+'Merluza común Artesanal'!J254+'Merluza común Artesanal'!J257+'Merluza común Artesanal'!J260+'Merluza común Artesanal'!J263+'Merluza común Artesanal'!J266+'Merluza común Artesanal'!J269+'Merluza común Artesanal'!J272+'Merluza común Artesanal'!J275+'Merluza común Artesanal'!J278+'Merluza común Artesanal'!J281+'Merluza común Artesanal'!J284+'Merluza común Artesanal'!J287+'Merluza común Artesanal'!J290+'Merluza común Artesanal'!J293+'Merluza común Artesanal'!J296+'Merluza común Artesanal'!J299+'Merluza común Artesanal'!J302+'Merluza común Artesanal'!J305+'Merluza común Artesanal'!J308+'Merluza común Artesanal'!J311+'Merluza común Artesanal'!J314+'Merluza común Artesanal'!J317+'Merluza común Artesanal'!J320+'Merluza común Artesanal'!J323+'Merluza común Artesanal'!J326+'Merluza común Artesanal'!J329+'Merluza común Artesanal'!J332+'Merluza común Artesanal'!J335+'Merluza común Artesanal'!J338+'Merluza común Artesanal'!J341+'Merluza común Artesanal'!J344+'Merluza común Artesanal'!J347+'Merluza común Artesanal'!J350+'Merluza común Artesanal'!J353+'Merluza común Artesanal'!J356+'Merluza común Artesanal'!J359+'Merluza común Artesanal'!J362+'Merluza común Artesanal'!J365+'Merluza común Artesanal'!J368+'Merluza común Artesanal'!J371+'Merluza común Artesanal'!J374+'Merluza común Artesanal'!J377+'Merluza común Artesanal'!J380+'Merluza común Artesanal'!J383+'Merluza común Artesanal'!J386+'Merluza común Artesanal'!J389+'Merluza común Artesanal'!J392+'Merluza común Artesanal'!J395+'Merluza común Artesanal'!J398+'Merluza común Artesanal'!J401+'Merluza común Artesanal'!J404+'Merluza común Artesanal'!J407+'Merluza común Artesanal'!J410+'Merluza común Artesanal'!J413+'Merluza común Artesanal'!J416+'Merluza común Artesanal'!J419+'Merluza común Artesanal'!J422+'Merluza común Artesanal'!J425+'Merluza común Artesanal'!J428+'Merluza común Artesanal'!J431+'Merluza común Artesanal'!J434+'Merluza común Artesanal'!J437+'Merluza común Artesanal'!J440+'Merluza común Artesanal'!J443+'Merluza común Artesanal'!J446+'Merluza común Artesanal'!J449+'Merluza común Artesanal'!J452+'Merluza común Artesanal'!J455+'Merluza común Artesanal'!J458+'Merluza común Artesanal'!J461+'Merluza común Artesanal'!J464+'Merluza común Artesanal'!J467+'Merluza común Artesanal'!J470+'Merluza común Artesanal'!J473+'Merluza común Artesanal'!J476+'Merluza común Artesanal'!J479+'Merluza común Artesanal'!J482+'Merluza común Artesanal'!J485+'Merluza común Artesanal'!J488+'Merluza común Artesanal'!J491+'Merluza común Artesanal'!J494+'Merluza común Artesanal'!J497+'Merluza común Artesanal'!J500+'Merluza común Artesanal'!J503+'Merluza común Artesanal'!J506+'Merluza común Artesanal'!J509+'Merluza común Artesanal'!J512+'Merluza común Artesanal'!J515+'Merluza común Artesanal'!J518+'Merluza común Artesanal'!J521+'Merluza común Artesanal'!J524+'Merluza común Artesanal'!J527+'Merluza común Artesanal'!J530+'Merluza común Artesanal'!J533+'Merluza común Artesanal'!J536+'Merluza común Artesanal'!J539+'Merluza común Artesanal'!J542+'Merluza común Artesanal'!J545+'Merluza común Artesanal'!J548+'Merluza común Artesanal'!J551+'Merluza común Artesanal'!J554+'Merluza común Artesanal'!J557+'Merluza común Artesanal'!J560+'Merluza común Artesanal'!J563+'Merluza común Artesanal'!J566+'Merluza común Artesanal'!J569+'Merluza común Artesanal'!J572+'Merluza común Artesanal'!J575+'Merluza común Artesanal'!J578+'Merluza común Artesanal'!J581+'Merluza común Artesanal'!J584+'Merluza común Artesanal'!J587+'Merluza común Artesanal'!J590+'Merluza común Artesanal'!J593+'Merluza común Artesanal'!J596+'Merluza común Artesanal'!J599+'Merluza común Artesanal'!J602+'Merluza común Artesanal'!J605+'Merluza común Artesanal'!J608+'Merluza común Artesanal'!J611+'Merluza común Artesanal'!J614+'Merluza común Artesanal'!J617+'Merluza común Artesanal'!J620+'Merluza común Artesanal'!J623+'Merluza común Artesanal'!J626+'Merluza común Artesanal'!J629+'Merluza común Artesanal'!J632+'Merluza común Artesanal'!J635+'Merluza común Artesanal'!J638+'Merluza común Artesanal'!J641</f>
        <v>102.15099999999998</v>
      </c>
      <c r="I18" s="13">
        <f t="shared" ref="I18:I20" si="7">G18-H18</f>
        <v>138.77399999999901</v>
      </c>
      <c r="J18" s="265">
        <f t="shared" ref="J18:J20" si="8">H18/G18</f>
        <v>0.42399501919684718</v>
      </c>
      <c r="K18" s="18" t="s">
        <v>24</v>
      </c>
    </row>
    <row r="19" spans="2:11">
      <c r="B19" s="824"/>
      <c r="C19" s="830"/>
      <c r="D19" s="274" t="s">
        <v>21</v>
      </c>
      <c r="E19" s="144">
        <f>'Merluza común Artesanal'!G117+'Merluza común Artesanal'!G120+'Merluza común Artesanal'!G123+'Merluza común Artesanal'!G126+'Merluza común Artesanal'!G129+'Merluza común Artesanal'!G132+'Merluza común Artesanal'!G135+'Merluza común Artesanal'!G138+'Merluza común Artesanal'!G141+'Merluza común Artesanal'!G144+'Merluza común Artesanal'!G147+'Merluza común Artesanal'!G150+'Merluza común Artesanal'!G153+'Merluza común Artesanal'!G156+'Merluza común Artesanal'!G159+'Merluza común Artesanal'!G162+'Merluza común Artesanal'!G165+'Merluza común Artesanal'!G168+'Merluza común Artesanal'!G171+'Merluza común Artesanal'!G174+'Merluza común Artesanal'!G177+'Merluza común Artesanal'!G180+'Merluza común Artesanal'!G183+'Merluza común Artesanal'!G186+'Merluza común Artesanal'!G189+'Merluza común Artesanal'!G192+'Merluza común Artesanal'!G195+'Merluza común Artesanal'!G198+'Merluza común Artesanal'!G201+'Merluza común Artesanal'!G204+'Merluza común Artesanal'!G207+'Merluza común Artesanal'!G210+'Merluza común Artesanal'!G213+'Merluza común Artesanal'!G216+'Merluza común Artesanal'!G219+'Merluza común Artesanal'!G222+'Merluza común Artesanal'!G225+'Merluza común Artesanal'!G228+'Merluza común Artesanal'!G231+'Merluza común Artesanal'!G234+'Merluza común Artesanal'!G237+'Merluza común Artesanal'!G240+'Merluza común Artesanal'!G243+'Merluza común Artesanal'!G246+'Merluza común Artesanal'!G249+'Merluza común Artesanal'!G252+'Merluza común Artesanal'!G255+'Merluza común Artesanal'!G258+'Merluza común Artesanal'!G261+'Merluza común Artesanal'!G264+'Merluza común Artesanal'!G267+'Merluza común Artesanal'!G270+'Merluza común Artesanal'!G273+'Merluza común Artesanal'!G276+'Merluza común Artesanal'!G279+'Merluza común Artesanal'!G282+'Merluza común Artesanal'!G285+'Merluza común Artesanal'!G288+'Merluza común Artesanal'!G291+'Merluza común Artesanal'!G294+'Merluza común Artesanal'!G297+'Merluza común Artesanal'!G300+'Merluza común Artesanal'!G303+'Merluza común Artesanal'!G306+'Merluza común Artesanal'!G309+'Merluza común Artesanal'!G312+'Merluza común Artesanal'!G315+'Merluza común Artesanal'!G318+'Merluza común Artesanal'!G321+'Merluza común Artesanal'!G324+'Merluza común Artesanal'!G327+'Merluza común Artesanal'!G330+'Merluza común Artesanal'!G333+'Merluza común Artesanal'!G336+'Merluza común Artesanal'!G339+'Merluza común Artesanal'!G342+'Merluza común Artesanal'!G345+'Merluza común Artesanal'!G348+'Merluza común Artesanal'!G351+'Merluza común Artesanal'!G354+'Merluza común Artesanal'!G357+'Merluza común Artesanal'!G360+'Merluza común Artesanal'!G363+'Merluza común Artesanal'!G366+'Merluza común Artesanal'!G369+'Merluza común Artesanal'!G372+'Merluza común Artesanal'!G375+'Merluza común Artesanal'!G378+'Merluza común Artesanal'!G381+'Merluza común Artesanal'!G384+'Merluza común Artesanal'!G387+'Merluza común Artesanal'!G390+'Merluza común Artesanal'!G393+'Merluza común Artesanal'!G396+'Merluza común Artesanal'!G399+'Merluza común Artesanal'!G402+'Merluza común Artesanal'!G405+'Merluza común Artesanal'!G408+'Merluza común Artesanal'!G411+'Merluza común Artesanal'!G414+'Merluza común Artesanal'!G417+'Merluza común Artesanal'!G420+'Merluza común Artesanal'!G423+'Merluza común Artesanal'!G426+'Merluza común Artesanal'!G429+'Merluza común Artesanal'!G432+'Merluza común Artesanal'!G435+'Merluza común Artesanal'!G438+'Merluza común Artesanal'!G441+'Merluza común Artesanal'!G444+'Merluza común Artesanal'!G447+'Merluza común Artesanal'!G450+'Merluza común Artesanal'!G453+'Merluza común Artesanal'!G456+'Merluza común Artesanal'!G459+'Merluza común Artesanal'!G462+'Merluza común Artesanal'!G465+'Merluza común Artesanal'!G468+'Merluza común Artesanal'!G471+'Merluza común Artesanal'!G474+'Merluza común Artesanal'!G477+'Merluza común Artesanal'!G480+'Merluza común Artesanal'!G483+'Merluza común Artesanal'!G486+'Merluza común Artesanal'!G489+'Merluza común Artesanal'!G492+'Merluza común Artesanal'!G495+'Merluza común Artesanal'!G498+'Merluza común Artesanal'!G501+'Merluza común Artesanal'!G504+'Merluza común Artesanal'!G507+'Merluza común Artesanal'!G510+'Merluza común Artesanal'!G513+'Merluza común Artesanal'!G516+'Merluza común Artesanal'!G519+'Merluza común Artesanal'!G522+'Merluza común Artesanal'!G525+'Merluza común Artesanal'!G528+'Merluza común Artesanal'!G531+'Merluza común Artesanal'!G534+'Merluza común Artesanal'!G537+'Merluza común Artesanal'!G540+'Merluza común Artesanal'!G543+'Merluza común Artesanal'!G546+'Merluza común Artesanal'!G549+'Merluza común Artesanal'!G552+'Merluza común Artesanal'!G555+'Merluza común Artesanal'!G558+'Merluza común Artesanal'!G561+'Merluza común Artesanal'!G564+'Merluza común Artesanal'!G567+'Merluza común Artesanal'!G570+'Merluza común Artesanal'!G573+'Merluza común Artesanal'!G576+'Merluza común Artesanal'!G579+'Merluza común Artesanal'!G582+'Merluza común Artesanal'!G585+'Merluza común Artesanal'!G588+'Merluza común Artesanal'!G591+'Merluza común Artesanal'!G594+'Merluza común Artesanal'!G597+'Merluza común Artesanal'!G600+'Merluza común Artesanal'!G603+'Merluza común Artesanal'!G606+'Merluza común Artesanal'!G609+'Merluza común Artesanal'!G612+'Merluza común Artesanal'!G615+'Merluza común Artesanal'!G618+'Merluza común Artesanal'!G621+'Merluza común Artesanal'!G624+'Merluza común Artesanal'!G627+'Merluza común Artesanal'!G630+'Merluza común Artesanal'!G633+'Merluza común Artesanal'!G636+'Merluza común Artesanal'!G639+'Merluza común Artesanal'!G642</f>
        <v>1136.5910000000003</v>
      </c>
      <c r="F19" s="144">
        <f>'Merluza común Artesanal'!H117+'Merluza común Artesanal'!H120+'Merluza común Artesanal'!H123+'Merluza común Artesanal'!H126+'Merluza común Artesanal'!H129+'Merluza común Artesanal'!H132+'Merluza común Artesanal'!H135+'Merluza común Artesanal'!H138+'Merluza común Artesanal'!H141+'Merluza común Artesanal'!H144+'Merluza común Artesanal'!H147+'Merluza común Artesanal'!H150+'Merluza común Artesanal'!H153+'Merluza común Artesanal'!H156+'Merluza común Artesanal'!H159+'Merluza común Artesanal'!H162+'Merluza común Artesanal'!H165+'Merluza común Artesanal'!H168+'Merluza común Artesanal'!H171+'Merluza común Artesanal'!H174+'Merluza común Artesanal'!H177+'Merluza común Artesanal'!H180+'Merluza común Artesanal'!H183+'Merluza común Artesanal'!H186+'Merluza común Artesanal'!H189+'Merluza común Artesanal'!H192+'Merluza común Artesanal'!H195+'Merluza común Artesanal'!H198+'Merluza común Artesanal'!H201+'Merluza común Artesanal'!H204+'Merluza común Artesanal'!H207+'Merluza común Artesanal'!H210+'Merluza común Artesanal'!H213+'Merluza común Artesanal'!H216+'Merluza común Artesanal'!H219+'Merluza común Artesanal'!H222+'Merluza común Artesanal'!H225+'Merluza común Artesanal'!H228+'Merluza común Artesanal'!H231+'Merluza común Artesanal'!H234+'Merluza común Artesanal'!H237+'Merluza común Artesanal'!H240+'Merluza común Artesanal'!H243+'Merluza común Artesanal'!H246+'Merluza común Artesanal'!H249+'Merluza común Artesanal'!H252+'Merluza común Artesanal'!H255+'Merluza común Artesanal'!H258+'Merluza común Artesanal'!H261+'Merluza común Artesanal'!H264+'Merluza común Artesanal'!H267+'Merluza común Artesanal'!H270+'Merluza común Artesanal'!H273+'Merluza común Artesanal'!H276+'Merluza común Artesanal'!H279+'Merluza común Artesanal'!H282+'Merluza común Artesanal'!H285+'Merluza común Artesanal'!H288+'Merluza común Artesanal'!H291+'Merluza común Artesanal'!H294+'Merluza común Artesanal'!H297+'Merluza común Artesanal'!H300+'Merluza común Artesanal'!H303+'Merluza común Artesanal'!H306+'Merluza común Artesanal'!H309+'Merluza común Artesanal'!H312+'Merluza común Artesanal'!H315+'Merluza común Artesanal'!H318+'Merluza común Artesanal'!H321+'Merluza común Artesanal'!H324+'Merluza común Artesanal'!H327+'Merluza común Artesanal'!H330+'Merluza común Artesanal'!H333+'Merluza común Artesanal'!H336+'Merluza común Artesanal'!H339+'Merluza común Artesanal'!H342+'Merluza común Artesanal'!H345+'Merluza común Artesanal'!H348+'Merluza común Artesanal'!H351+'Merluza común Artesanal'!H354+'Merluza común Artesanal'!H357+'Merluza común Artesanal'!H360+'Merluza común Artesanal'!H363+'Merluza común Artesanal'!H366+'Merluza común Artesanal'!H369+'Merluza común Artesanal'!H372+'Merluza común Artesanal'!H375+'Merluza común Artesanal'!H378+'Merluza común Artesanal'!H381+'Merluza común Artesanal'!H384+'Merluza común Artesanal'!H387+'Merluza común Artesanal'!H390+'Merluza común Artesanal'!H393+'Merluza común Artesanal'!H396+'Merluza común Artesanal'!H399+'Merluza común Artesanal'!H402+'Merluza común Artesanal'!H405+'Merluza común Artesanal'!H408+'Merluza común Artesanal'!H411+'Merluza común Artesanal'!H414+'Merluza común Artesanal'!H417+'Merluza común Artesanal'!H420+'Merluza común Artesanal'!H423+'Merluza común Artesanal'!H426+'Merluza común Artesanal'!H429+'Merluza común Artesanal'!H432+'Merluza común Artesanal'!H435+'Merluza común Artesanal'!H438+'Merluza común Artesanal'!H441+'Merluza común Artesanal'!H444+'Merluza común Artesanal'!H447+'Merluza común Artesanal'!H450+'Merluza común Artesanal'!H453+'Merluza común Artesanal'!H456+'Merluza común Artesanal'!H459+'Merluza común Artesanal'!H462+'Merluza común Artesanal'!H465+'Merluza común Artesanal'!H468+'Merluza común Artesanal'!H471+'Merluza común Artesanal'!H474+'Merluza común Artesanal'!H477+'Merluza común Artesanal'!H480+'Merluza común Artesanal'!H483+'Merluza común Artesanal'!H486+'Merluza común Artesanal'!H489+'Merluza común Artesanal'!H492+'Merluza común Artesanal'!H495+'Merluza común Artesanal'!H498+'Merluza común Artesanal'!H501+'Merluza común Artesanal'!H504+'Merluza común Artesanal'!H507+'Merluza común Artesanal'!H510+'Merluza común Artesanal'!H513+'Merluza común Artesanal'!H516+'Merluza común Artesanal'!H519+'Merluza común Artesanal'!H522+'Merluza común Artesanal'!H525+'Merluza común Artesanal'!H528+'Merluza común Artesanal'!H531+'Merluza común Artesanal'!H534+'Merluza común Artesanal'!H537+'Merluza común Artesanal'!H540+'Merluza común Artesanal'!H543+'Merluza común Artesanal'!H546+'Merluza común Artesanal'!H549+'Merluza común Artesanal'!H552+'Merluza común Artesanal'!H555+'Merluza común Artesanal'!H558+'Merluza común Artesanal'!H561+'Merluza común Artesanal'!H564+'Merluza común Artesanal'!H567+'Merluza común Artesanal'!H570+'Merluza común Artesanal'!H573+'Merluza común Artesanal'!H576+'Merluza común Artesanal'!H579+'Merluza común Artesanal'!H582+'Merluza común Artesanal'!H585+'Merluza común Artesanal'!H588+'Merluza común Artesanal'!H591+'Merluza común Artesanal'!H594+'Merluza común Artesanal'!H597+'Merluza común Artesanal'!H600+'Merluza común Artesanal'!H603+'Merluza común Artesanal'!H606+'Merluza común Artesanal'!H609+'Merluza común Artesanal'!H612+'Merluza común Artesanal'!H615+'Merluza común Artesanal'!H618+'Merluza común Artesanal'!H621+'Merluza común Artesanal'!H624+'Merluza común Artesanal'!H627+'Merluza común Artesanal'!H630+'Merluza común Artesanal'!H633+'Merluza común Artesanal'!H636+'Merluza común Artesanal'!H639+'Merluza común Artesanal'!H642</f>
        <v>-0.8839999999999999</v>
      </c>
      <c r="G19" s="639">
        <f>+E19+F19+I18</f>
        <v>1274.4809999999993</v>
      </c>
      <c r="H19" s="144">
        <f>+'Merluza común Artesanal'!J117+'Merluza común Artesanal'!J120+'Merluza común Artesanal'!J123+'Merluza común Artesanal'!J126+'Merluza común Artesanal'!J129+'Merluza común Artesanal'!J132+'Merluza común Artesanal'!J135+'Merluza común Artesanal'!J138+'Merluza común Artesanal'!J141+'Merluza común Artesanal'!J144+'Merluza común Artesanal'!J147+'Merluza común Artesanal'!J150+'Merluza común Artesanal'!J153+'Merluza común Artesanal'!J156+'Merluza común Artesanal'!J159+'Merluza común Artesanal'!J162+'Merluza común Artesanal'!J165+'Merluza común Artesanal'!J168+'Merluza común Artesanal'!J171+'Merluza común Artesanal'!J174+'Merluza común Artesanal'!J177+'Merluza común Artesanal'!J180+'Merluza común Artesanal'!J183+'Merluza común Artesanal'!J186+'Merluza común Artesanal'!J189+'Merluza común Artesanal'!J192+'Merluza común Artesanal'!J195+'Merluza común Artesanal'!J198+'Merluza común Artesanal'!J201+'Merluza común Artesanal'!J204+'Merluza común Artesanal'!J207+'Merluza común Artesanal'!J210+'Merluza común Artesanal'!J213+'Merluza común Artesanal'!J216+'Merluza común Artesanal'!J219+'Merluza común Artesanal'!J222+'Merluza común Artesanal'!J225+'Merluza común Artesanal'!J228+'Merluza común Artesanal'!J231+'Merluza común Artesanal'!J234+'Merluza común Artesanal'!J237+'Merluza común Artesanal'!J240+'Merluza común Artesanal'!J243+'Merluza común Artesanal'!J246+'Merluza común Artesanal'!J249+'Merluza común Artesanal'!J252+'Merluza común Artesanal'!J255+'Merluza común Artesanal'!J258+'Merluza común Artesanal'!J261+'Merluza común Artesanal'!J264+'Merluza común Artesanal'!J267+'Merluza común Artesanal'!J270+'Merluza común Artesanal'!J273+'Merluza común Artesanal'!J276+'Merluza común Artesanal'!J279+'Merluza común Artesanal'!J282+'Merluza común Artesanal'!J285+'Merluza común Artesanal'!J288+'Merluza común Artesanal'!J291+'Merluza común Artesanal'!J294+'Merluza común Artesanal'!J297+'Merluza común Artesanal'!J300+'Merluza común Artesanal'!J303+'Merluza común Artesanal'!J306+'Merluza común Artesanal'!J309+'Merluza común Artesanal'!J312+'Merluza común Artesanal'!J315+'Merluza común Artesanal'!J318+'Merluza común Artesanal'!J321+'Merluza común Artesanal'!J324+'Merluza común Artesanal'!J327+'Merluza común Artesanal'!J330+'Merluza común Artesanal'!J333+'Merluza común Artesanal'!J336+'Merluza común Artesanal'!J339+'Merluza común Artesanal'!J342+'Merluza común Artesanal'!J345+'Merluza común Artesanal'!J348+'Merluza común Artesanal'!J351+'Merluza común Artesanal'!J354+'Merluza común Artesanal'!J357+'Merluza común Artesanal'!J360+'Merluza común Artesanal'!J363+'Merluza común Artesanal'!J366+'Merluza común Artesanal'!J369+'Merluza común Artesanal'!J372+'Merluza común Artesanal'!J375+'Merluza común Artesanal'!J378+'Merluza común Artesanal'!J381+'Merluza común Artesanal'!J384+'Merluza común Artesanal'!J387+'Merluza común Artesanal'!J390+'Merluza común Artesanal'!J393+'Merluza común Artesanal'!J396+'Merluza común Artesanal'!J399+'Merluza común Artesanal'!J402+'Merluza común Artesanal'!J405+'Merluza común Artesanal'!J408+'Merluza común Artesanal'!J411+'Merluza común Artesanal'!J414+'Merluza común Artesanal'!J417+'Merluza común Artesanal'!J420+'Merluza común Artesanal'!J423+'Merluza común Artesanal'!J426+'Merluza común Artesanal'!J429+'Merluza común Artesanal'!J432+'Merluza común Artesanal'!J435+'Merluza común Artesanal'!J438+'Merluza común Artesanal'!J441+'Merluza común Artesanal'!J444+'Merluza común Artesanal'!J447+'Merluza común Artesanal'!J450+'Merluza común Artesanal'!J453+'Merluza común Artesanal'!J456+'Merluza común Artesanal'!J459+'Merluza común Artesanal'!J462+'Merluza común Artesanal'!J465+'Merluza común Artesanal'!J468+'Merluza común Artesanal'!J471+'Merluza común Artesanal'!J474+'Merluza común Artesanal'!J477+'Merluza común Artesanal'!J480+'Merluza común Artesanal'!J483+'Merluza común Artesanal'!J486+'Merluza común Artesanal'!J489+'Merluza común Artesanal'!J492+'Merluza común Artesanal'!J495+'Merluza común Artesanal'!J498+'Merluza común Artesanal'!J501+'Merluza común Artesanal'!J504+'Merluza común Artesanal'!J507+'Merluza común Artesanal'!J510+'Merluza común Artesanal'!J513+'Merluza común Artesanal'!J516+'Merluza común Artesanal'!J519+'Merluza común Artesanal'!J522+'Merluza común Artesanal'!J525+'Merluza común Artesanal'!J528+'Merluza común Artesanal'!J531+'Merluza común Artesanal'!J534+'Merluza común Artesanal'!J537+'Merluza común Artesanal'!J540+'Merluza común Artesanal'!J543+'Merluza común Artesanal'!J546+'Merluza común Artesanal'!J549+'Merluza común Artesanal'!J552+'Merluza común Artesanal'!J555+'Merluza común Artesanal'!J558+'Merluza común Artesanal'!J561+'Merluza común Artesanal'!J564+'Merluza común Artesanal'!J567+'Merluza común Artesanal'!J570+'Merluza común Artesanal'!J573+'Merluza común Artesanal'!J576+'Merluza común Artesanal'!J579+'Merluza común Artesanal'!J582+'Merluza común Artesanal'!J585+'Merluza común Artesanal'!J588+'Merluza común Artesanal'!J591+'Merluza común Artesanal'!J594+'Merluza común Artesanal'!J597+'Merluza común Artesanal'!J600+'Merluza común Artesanal'!J603+'Merluza común Artesanal'!J606+'Merluza común Artesanal'!J609+'Merluza común Artesanal'!J612+'Merluza común Artesanal'!J615+'Merluza común Artesanal'!J618+'Merluza común Artesanal'!J621+'Merluza común Artesanal'!J624+'Merluza común Artesanal'!J627+'Merluza común Artesanal'!J630+'Merluza común Artesanal'!J633+'Merluza común Artesanal'!J636+'Merluza común Artesanal'!J639+'Merluza común Artesanal'!J642</f>
        <v>883.63500000000045</v>
      </c>
      <c r="I19" s="234">
        <f t="shared" si="7"/>
        <v>390.84599999999887</v>
      </c>
      <c r="J19" s="58">
        <f t="shared" si="8"/>
        <v>0.69332928462644872</v>
      </c>
      <c r="K19" s="20" t="s">
        <v>24</v>
      </c>
    </row>
    <row r="20" spans="2:11" ht="15.75" thickBot="1">
      <c r="B20" s="824"/>
      <c r="C20" s="831"/>
      <c r="D20" s="279" t="s">
        <v>22</v>
      </c>
      <c r="E20" s="281">
        <f>'Merluza común Artesanal'!G118+'Merluza común Artesanal'!G121+'Merluza común Artesanal'!G124+'Merluza común Artesanal'!G127+'Merluza común Artesanal'!G130+'Merluza común Artesanal'!G133+'Merluza común Artesanal'!G136+'Merluza común Artesanal'!G139+'Merluza común Artesanal'!G142+'Merluza común Artesanal'!G145+'Merluza común Artesanal'!G148+'Merluza común Artesanal'!G151+'Merluza común Artesanal'!G154+'Merluza común Artesanal'!G157+'Merluza común Artesanal'!G160+'Merluza común Artesanal'!G163+'Merluza común Artesanal'!G166+'Merluza común Artesanal'!G169+'Merluza común Artesanal'!G172+'Merluza común Artesanal'!G175+'Merluza común Artesanal'!G178+'Merluza común Artesanal'!G181+'Merluza común Artesanal'!G184+'Merluza común Artesanal'!G187+'Merluza común Artesanal'!G190+'Merluza común Artesanal'!G193+'Merluza común Artesanal'!G196+'Merluza común Artesanal'!G199+'Merluza común Artesanal'!G202+'Merluza común Artesanal'!G205+'Merluza común Artesanal'!G208+'Merluza común Artesanal'!G211+'Merluza común Artesanal'!G214+'Merluza común Artesanal'!G217+'Merluza común Artesanal'!G220+'Merluza común Artesanal'!G223+'Merluza común Artesanal'!G226+'Merluza común Artesanal'!G229+'Merluza común Artesanal'!G232+'Merluza común Artesanal'!G235+'Merluza común Artesanal'!G238+'Merluza común Artesanal'!G241+'Merluza común Artesanal'!G244+'Merluza común Artesanal'!G247+'Merluza común Artesanal'!G250+'Merluza común Artesanal'!G253+'Merluza común Artesanal'!G256+'Merluza común Artesanal'!G259+'Merluza común Artesanal'!G262+'Merluza común Artesanal'!G265+'Merluza común Artesanal'!G268+'Merluza común Artesanal'!G271+'Merluza común Artesanal'!G274+'Merluza común Artesanal'!G277+'Merluza común Artesanal'!G280+'Merluza común Artesanal'!G283+'Merluza común Artesanal'!G286+'Merluza común Artesanal'!G289+'Merluza común Artesanal'!G292+'Merluza común Artesanal'!G295+'Merluza común Artesanal'!G298+'Merluza común Artesanal'!G301+'Merluza común Artesanal'!G304+'Merluza común Artesanal'!G307+'Merluza común Artesanal'!G310+'Merluza común Artesanal'!G313+'Merluza común Artesanal'!G316+'Merluza común Artesanal'!G319+'Merluza común Artesanal'!G322+'Merluza común Artesanal'!G325+'Merluza común Artesanal'!G328+'Merluza común Artesanal'!G331+'Merluza común Artesanal'!G334+'Merluza común Artesanal'!G337+'Merluza común Artesanal'!G340+'Merluza común Artesanal'!G343+'Merluza común Artesanal'!G346+'Merluza común Artesanal'!G349+'Merluza común Artesanal'!G352+'Merluza común Artesanal'!G355+'Merluza común Artesanal'!G358+'Merluza común Artesanal'!G361+'Merluza común Artesanal'!G364+'Merluza común Artesanal'!G367+'Merluza común Artesanal'!G370+'Merluza común Artesanal'!G373+'Merluza común Artesanal'!G376+'Merluza común Artesanal'!G379+'Merluza común Artesanal'!G382+'Merluza común Artesanal'!G385+'Merluza común Artesanal'!G388+'Merluza común Artesanal'!G391+'Merluza común Artesanal'!G394+'Merluza común Artesanal'!G397+'Merluza común Artesanal'!G400+'Merluza común Artesanal'!G403+'Merluza común Artesanal'!G406+'Merluza común Artesanal'!G409+'Merluza común Artesanal'!G412+'Merluza común Artesanal'!G415+'Merluza común Artesanal'!G418+'Merluza común Artesanal'!G421+'Merluza común Artesanal'!G424+'Merluza común Artesanal'!G427+'Merluza común Artesanal'!G430+'Merluza común Artesanal'!G433+'Merluza común Artesanal'!G436+'Merluza común Artesanal'!G439+'Merluza común Artesanal'!G442+'Merluza común Artesanal'!G445+'Merluza común Artesanal'!G448+'Merluza común Artesanal'!G451+'Merluza común Artesanal'!G454+'Merluza común Artesanal'!G457+'Merluza común Artesanal'!G460+'Merluza común Artesanal'!G463+'Merluza común Artesanal'!G466+'Merluza común Artesanal'!G469+'Merluza común Artesanal'!G472+'Merluza común Artesanal'!G475+'Merluza común Artesanal'!G478+'Merluza común Artesanal'!G481+'Merluza común Artesanal'!G484+'Merluza común Artesanal'!G487+'Merluza común Artesanal'!G490+'Merluza común Artesanal'!G493+'Merluza común Artesanal'!G496+'Merluza común Artesanal'!G499+'Merluza común Artesanal'!G502+'Merluza común Artesanal'!G505+'Merluza común Artesanal'!G508+'Merluza común Artesanal'!G511+'Merluza común Artesanal'!G514+'Merluza común Artesanal'!G517+'Merluza común Artesanal'!G520+'Merluza común Artesanal'!G523+'Merluza común Artesanal'!G526+'Merluza común Artesanal'!G529+'Merluza común Artesanal'!G532+'Merluza común Artesanal'!G535+'Merluza común Artesanal'!G538+'Merluza común Artesanal'!G541+'Merluza común Artesanal'!G544+'Merluza común Artesanal'!G547+'Merluza común Artesanal'!G550+'Merluza común Artesanal'!G553+'Merluza común Artesanal'!G556+'Merluza común Artesanal'!G559+'Merluza común Artesanal'!G562+'Merluza común Artesanal'!G565+'Merluza común Artesanal'!G568+'Merluza común Artesanal'!G571+'Merluza común Artesanal'!G574+'Merluza común Artesanal'!G577+'Merluza común Artesanal'!G580+'Merluza común Artesanal'!G583+'Merluza común Artesanal'!G586+'Merluza común Artesanal'!G589+'Merluza común Artesanal'!G592+'Merluza común Artesanal'!G595+'Merluza común Artesanal'!G598+'Merluza común Artesanal'!G601+'Merluza común Artesanal'!G604+'Merluza común Artesanal'!G607+'Merluza común Artesanal'!G610+'Merluza común Artesanal'!G613+'Merluza común Artesanal'!G616+'Merluza común Artesanal'!G619+'Merluza común Artesanal'!G622+'Merluza común Artesanal'!G625+'Merluza común Artesanal'!G628+'Merluza común Artesanal'!G631+'Merluza común Artesanal'!G634+'Merluza común Artesanal'!G637+'Merluza común Artesanal'!G640+'Merluza común Artesanal'!G643</f>
        <v>1361.802999999999</v>
      </c>
      <c r="F20" s="281">
        <f>'Merluza común Artesanal'!H118+'Merluza común Artesanal'!H121+'Merluza común Artesanal'!H124+'Merluza común Artesanal'!H127+'Merluza común Artesanal'!H130+'Merluza común Artesanal'!H133+'Merluza común Artesanal'!H136+'Merluza común Artesanal'!H139+'Merluza común Artesanal'!H142+'Merluza común Artesanal'!H145+'Merluza común Artesanal'!H148+'Merluza común Artesanal'!H151+'Merluza común Artesanal'!H154+'Merluza común Artesanal'!H157+'Merluza común Artesanal'!H160+'Merluza común Artesanal'!H163+'Merluza común Artesanal'!H166+'Merluza común Artesanal'!H169+'Merluza común Artesanal'!H172+'Merluza común Artesanal'!H175+'Merluza común Artesanal'!H178+'Merluza común Artesanal'!H181+'Merluza común Artesanal'!H184+'Merluza común Artesanal'!H187+'Merluza común Artesanal'!H190+'Merluza común Artesanal'!H193+'Merluza común Artesanal'!H196+'Merluza común Artesanal'!H199+'Merluza común Artesanal'!H202+'Merluza común Artesanal'!H205+'Merluza común Artesanal'!H208+'Merluza común Artesanal'!H211+'Merluza común Artesanal'!H214+'Merluza común Artesanal'!H217+'Merluza común Artesanal'!H220+'Merluza común Artesanal'!H223+'Merluza común Artesanal'!H226+'Merluza común Artesanal'!H229+'Merluza común Artesanal'!H232+'Merluza común Artesanal'!H235+'Merluza común Artesanal'!H238+'Merluza común Artesanal'!H241+'Merluza común Artesanal'!H244+'Merluza común Artesanal'!H247+'Merluza común Artesanal'!H250+'Merluza común Artesanal'!H253+'Merluza común Artesanal'!H256+'Merluza común Artesanal'!H259+'Merluza común Artesanal'!H262+'Merluza común Artesanal'!H265+'Merluza común Artesanal'!H268+'Merluza común Artesanal'!H271+'Merluza común Artesanal'!H274+'Merluza común Artesanal'!H277+'Merluza común Artesanal'!H280+'Merluza común Artesanal'!H283+'Merluza común Artesanal'!H286+'Merluza común Artesanal'!H289+'Merluza común Artesanal'!H292+'Merluza común Artesanal'!H295+'Merluza común Artesanal'!H298+'Merluza común Artesanal'!H301+'Merluza común Artesanal'!H304+'Merluza común Artesanal'!H307+'Merluza común Artesanal'!H310+'Merluza común Artesanal'!H313+'Merluza común Artesanal'!H316+'Merluza común Artesanal'!H319+'Merluza común Artesanal'!H322+'Merluza común Artesanal'!H325+'Merluza común Artesanal'!H328+'Merluza común Artesanal'!H331+'Merluza común Artesanal'!H334+'Merluza común Artesanal'!H337+'Merluza común Artesanal'!H340+'Merluza común Artesanal'!H343+'Merluza común Artesanal'!H346+'Merluza común Artesanal'!H349+'Merluza común Artesanal'!H352+'Merluza común Artesanal'!H355+'Merluza común Artesanal'!H358+'Merluza común Artesanal'!H361+'Merluza común Artesanal'!H364+'Merluza común Artesanal'!H367+'Merluza común Artesanal'!H370+'Merluza común Artesanal'!H373+'Merluza común Artesanal'!H376+'Merluza común Artesanal'!H379+'Merluza común Artesanal'!H382+'Merluza común Artesanal'!H385+'Merluza común Artesanal'!H388+'Merluza común Artesanal'!H391+'Merluza común Artesanal'!H394+'Merluza común Artesanal'!H397+'Merluza común Artesanal'!H400+'Merluza común Artesanal'!H403+'Merluza común Artesanal'!H406+'Merluza común Artesanal'!H409+'Merluza común Artesanal'!H412+'Merluza común Artesanal'!H415+'Merluza común Artesanal'!H418+'Merluza común Artesanal'!H421+'Merluza común Artesanal'!H424+'Merluza común Artesanal'!H427+'Merluza común Artesanal'!H430+'Merluza común Artesanal'!H433+'Merluza común Artesanal'!H436+'Merluza común Artesanal'!H439+'Merluza común Artesanal'!H442+'Merluza común Artesanal'!H445+'Merluza común Artesanal'!H448+'Merluza común Artesanal'!H451+'Merluza común Artesanal'!H454+'Merluza común Artesanal'!H457+'Merluza común Artesanal'!H460+'Merluza común Artesanal'!H463+'Merluza común Artesanal'!H466+'Merluza común Artesanal'!H469+'Merluza común Artesanal'!H472+'Merluza común Artesanal'!H475+'Merluza común Artesanal'!H478+'Merluza común Artesanal'!H481+'Merluza común Artesanal'!H484+'Merluza común Artesanal'!H487+'Merluza común Artesanal'!H490+'Merluza común Artesanal'!H493+'Merluza común Artesanal'!H496+'Merluza común Artesanal'!H499+'Merluza común Artesanal'!H502+'Merluza común Artesanal'!H505+'Merluza común Artesanal'!H508+'Merluza común Artesanal'!H511+'Merluza común Artesanal'!H514+'Merluza común Artesanal'!H517+'Merluza común Artesanal'!H520+'Merluza común Artesanal'!H523+'Merluza común Artesanal'!H526+'Merluza común Artesanal'!H529+'Merluza común Artesanal'!H532+'Merluza común Artesanal'!H535+'Merluza común Artesanal'!H538+'Merluza común Artesanal'!H541+'Merluza común Artesanal'!H544+'Merluza común Artesanal'!H547+'Merluza común Artesanal'!H550+'Merluza común Artesanal'!H553+'Merluza común Artesanal'!H556+'Merluza común Artesanal'!H559+'Merluza común Artesanal'!H562+'Merluza común Artesanal'!H565+'Merluza común Artesanal'!H568+'Merluza común Artesanal'!H571+'Merluza común Artesanal'!H574+'Merluza común Artesanal'!H577+'Merluza común Artesanal'!H580+'Merluza común Artesanal'!H583+'Merluza común Artesanal'!H586+'Merluza común Artesanal'!H589+'Merluza común Artesanal'!H592+'Merluza común Artesanal'!H595+'Merluza común Artesanal'!H598+'Merluza común Artesanal'!H601+'Merluza común Artesanal'!H604+'Merluza común Artesanal'!H607+'Merluza común Artesanal'!H610+'Merluza común Artesanal'!H613+'Merluza común Artesanal'!H616+'Merluza común Artesanal'!H619+'Merluza común Artesanal'!H622+'Merluza común Artesanal'!H625+'Merluza común Artesanal'!H628+'Merluza común Artesanal'!H631+'Merluza común Artesanal'!H634+'Merluza común Artesanal'!H637+'Merluza común Artesanal'!H640+'Merluza común Artesanal'!H643</f>
        <v>49.25</v>
      </c>
      <c r="G20" s="639">
        <f>+E20+F20+I19</f>
        <v>1801.8989999999978</v>
      </c>
      <c r="H20" s="281">
        <f>+'Merluza común Artesanal'!J118+'Merluza común Artesanal'!J121+'Merluza común Artesanal'!J124+'Merluza común Artesanal'!J127+'Merluza común Artesanal'!J130+'Merluza común Artesanal'!J133+'Merluza común Artesanal'!J136+'Merluza común Artesanal'!J139+'Merluza común Artesanal'!J142+'Merluza común Artesanal'!J145+'Merluza común Artesanal'!J148+'Merluza común Artesanal'!J151+'Merluza común Artesanal'!J154+'Merluza común Artesanal'!J157+'Merluza común Artesanal'!J160+'Merluza común Artesanal'!J163+'Merluza común Artesanal'!J166+'Merluza común Artesanal'!J169+'Merluza común Artesanal'!J172+'Merluza común Artesanal'!J175+'Merluza común Artesanal'!J178+'Merluza común Artesanal'!J181+'Merluza común Artesanal'!J184+'Merluza común Artesanal'!J187+'Merluza común Artesanal'!J190+'Merluza común Artesanal'!J193+'Merluza común Artesanal'!J196+'Merluza común Artesanal'!J199+'Merluza común Artesanal'!J202+'Merluza común Artesanal'!J205+'Merluza común Artesanal'!J208+'Merluza común Artesanal'!J211+'Merluza común Artesanal'!J214+'Merluza común Artesanal'!J217+'Merluza común Artesanal'!J220+'Merluza común Artesanal'!J223+'Merluza común Artesanal'!J226+'Merluza común Artesanal'!J229+'Merluza común Artesanal'!J232+'Merluza común Artesanal'!J235+'Merluza común Artesanal'!J238+'Merluza común Artesanal'!J241+'Merluza común Artesanal'!J244+'Merluza común Artesanal'!J247+'Merluza común Artesanal'!J250+'Merluza común Artesanal'!J253+'Merluza común Artesanal'!J256+'Merluza común Artesanal'!J259+'Merluza común Artesanal'!J262+'Merluza común Artesanal'!J265+'Merluza común Artesanal'!J268+'Merluza común Artesanal'!J271+'Merluza común Artesanal'!J274+'Merluza común Artesanal'!J277+'Merluza común Artesanal'!J280+'Merluza común Artesanal'!J283+'Merluza común Artesanal'!J286+'Merluza común Artesanal'!J289+'Merluza común Artesanal'!J292+'Merluza común Artesanal'!J295+'Merluza común Artesanal'!J298+'Merluza común Artesanal'!J301+'Merluza común Artesanal'!J304+'Merluza común Artesanal'!J307+'Merluza común Artesanal'!J310+'Merluza común Artesanal'!J313+'Merluza común Artesanal'!J316+'Merluza común Artesanal'!J319+'Merluza común Artesanal'!J322+'Merluza común Artesanal'!J325+'Merluza común Artesanal'!J328+'Merluza común Artesanal'!J331+'Merluza común Artesanal'!J334+'Merluza común Artesanal'!J337+'Merluza común Artesanal'!J340+'Merluza común Artesanal'!J343+'Merluza común Artesanal'!J346+'Merluza común Artesanal'!J349+'Merluza común Artesanal'!J352+'Merluza común Artesanal'!J355+'Merluza común Artesanal'!J358+'Merluza común Artesanal'!J361+'Merluza común Artesanal'!J364+'Merluza común Artesanal'!J367+'Merluza común Artesanal'!J370+'Merluza común Artesanal'!J373+'Merluza común Artesanal'!J376+'Merluza común Artesanal'!J379+'Merluza común Artesanal'!J382+'Merluza común Artesanal'!J385+'Merluza común Artesanal'!J388+'Merluza común Artesanal'!J391+'Merluza común Artesanal'!J394+'Merluza común Artesanal'!J397+'Merluza común Artesanal'!J400+'Merluza común Artesanal'!J403+'Merluza común Artesanal'!J406+'Merluza común Artesanal'!J409+'Merluza común Artesanal'!J412+'Merluza común Artesanal'!J415+'Merluza común Artesanal'!J418+'Merluza común Artesanal'!J421+'Merluza común Artesanal'!J424+'Merluza común Artesanal'!J427+'Merluza común Artesanal'!J430+'Merluza común Artesanal'!J433+'Merluza común Artesanal'!J436+'Merluza común Artesanal'!J439+'Merluza común Artesanal'!J442+'Merluza común Artesanal'!J445+'Merluza común Artesanal'!J448+'Merluza común Artesanal'!J451+'Merluza común Artesanal'!J454+'Merluza común Artesanal'!J457+'Merluza común Artesanal'!J460+'Merluza común Artesanal'!J463+'Merluza común Artesanal'!J466+'Merluza común Artesanal'!J469+'Merluza común Artesanal'!J472+'Merluza común Artesanal'!J475+'Merluza común Artesanal'!J478+'Merluza común Artesanal'!J481+'Merluza común Artesanal'!J484+'Merluza común Artesanal'!J487+'Merluza común Artesanal'!J490+'Merluza común Artesanal'!J493+'Merluza común Artesanal'!J496+'Merluza común Artesanal'!J499+'Merluza común Artesanal'!J502+'Merluza común Artesanal'!J505+'Merluza común Artesanal'!J508+'Merluza común Artesanal'!J511+'Merluza común Artesanal'!J514+'Merluza común Artesanal'!J517+'Merluza común Artesanal'!J520+'Merluza común Artesanal'!J523+'Merluza común Artesanal'!J526+'Merluza común Artesanal'!J529+'Merluza común Artesanal'!J532+'Merluza común Artesanal'!J535+'Merluza común Artesanal'!J538+'Merluza común Artesanal'!J541+'Merluza común Artesanal'!J544+'Merluza común Artesanal'!J547+'Merluza común Artesanal'!J550+'Merluza común Artesanal'!J553+'Merluza común Artesanal'!J556+'Merluza común Artesanal'!J559+'Merluza común Artesanal'!J562+'Merluza común Artesanal'!J565+'Merluza común Artesanal'!J568+'Merluza común Artesanal'!J571+'Merluza común Artesanal'!J574+'Merluza común Artesanal'!J577+'Merluza común Artesanal'!J580+'Merluza común Artesanal'!J583+'Merluza común Artesanal'!J586+'Merluza común Artesanal'!J589+'Merluza común Artesanal'!J592+'Merluza común Artesanal'!J595+'Merluza común Artesanal'!J598+'Merluza común Artesanal'!J601+'Merluza común Artesanal'!J604+'Merluza común Artesanal'!J607+'Merluza común Artesanal'!J610+'Merluza común Artesanal'!J613+'Merluza común Artesanal'!J616+'Merluza común Artesanal'!J619+'Merluza común Artesanal'!J622+'Merluza común Artesanal'!J625+'Merluza común Artesanal'!J628+'Merluza común Artesanal'!J631+'Merluza común Artesanal'!J634+'Merluza común Artesanal'!J637+'Merluza común Artesanal'!J640+'Merluza común Artesanal'!J643</f>
        <v>1622.6410000000001</v>
      </c>
      <c r="I20" s="145">
        <f t="shared" si="7"/>
        <v>179.25799999999776</v>
      </c>
      <c r="J20" s="269">
        <f t="shared" si="8"/>
        <v>0.90051717660090935</v>
      </c>
      <c r="K20" s="280" t="s">
        <v>24</v>
      </c>
    </row>
    <row r="21" spans="2:11">
      <c r="B21" s="824"/>
      <c r="C21" s="829" t="s">
        <v>736</v>
      </c>
      <c r="D21" s="283" t="s">
        <v>20</v>
      </c>
      <c r="E21" s="271">
        <f>+'Merluza común Artesanal'!G645+'Merluza común Artesanal'!G648+'Merluza común Artesanal'!G651+'Merluza común Artesanal'!G654+'Merluza común Artesanal'!G657+'Merluza común Artesanal'!G660+'Merluza común Artesanal'!G663+'Merluza común Artesanal'!G666+'Merluza común Artesanal'!G669+'Merluza común Artesanal'!G672+'Merluza común Artesanal'!G675+'Merluza común Artesanal'!G678+'Merluza común Artesanal'!G681+'Merluza común Artesanal'!G684+'Merluza común Artesanal'!G687+'Merluza común Artesanal'!G690+'Merluza común Artesanal'!G693+'Merluza común Artesanal'!G696+'Merluza común Artesanal'!G699+'Merluza común Artesanal'!G702+'Merluza común Artesanal'!G705+'Merluza común Artesanal'!G708+'Merluza común Artesanal'!G711+'Merluza común Artesanal'!G714+'Merluza común Artesanal'!G717+'Merluza común Artesanal'!G720+'Merluza común Artesanal'!G723+'Merluza común Artesanal'!G726+'Merluza común Artesanal'!G729+'Merluza común Artesanal'!G732+'Merluza común Artesanal'!G735+'Merluza común Artesanal'!G738+'Merluza común Artesanal'!G741+'Merluza común Artesanal'!G744+'Merluza común Artesanal'!G747+'Merluza común Artesanal'!G750+'Merluza común Artesanal'!G753+'Merluza común Artesanal'!G756+'Merluza común Artesanal'!G759+'Merluza común Artesanal'!G762+'Merluza común Artesanal'!G765+'Merluza común Artesanal'!G768+'Merluza común Artesanal'!G771+'Merluza común Artesanal'!G774+'Merluza común Artesanal'!G777+'Merluza común Artesanal'!G780+'Merluza común Artesanal'!G783+'Merluza común Artesanal'!G786+'Merluza común Artesanal'!G789+'Merluza común Artesanal'!G792</f>
        <v>265.72499999999997</v>
      </c>
      <c r="F21" s="271">
        <f>+'Merluza común Artesanal'!H645+'Merluza común Artesanal'!H648+'Merluza común Artesanal'!H651+'Merluza común Artesanal'!H654+'Merluza común Artesanal'!H657+'Merluza común Artesanal'!H660+'Merluza común Artesanal'!H663+'Merluza común Artesanal'!H666+'Merluza común Artesanal'!H669+'Merluza común Artesanal'!H672+'Merluza común Artesanal'!H675+'Merluza común Artesanal'!H678+'Merluza común Artesanal'!H681+'Merluza común Artesanal'!H684+'Merluza común Artesanal'!H687+'Merluza común Artesanal'!H690+'Merluza común Artesanal'!H693+'Merluza común Artesanal'!H696+'Merluza común Artesanal'!H699+'Merluza común Artesanal'!H702+'Merluza común Artesanal'!H705+'Merluza común Artesanal'!H708+'Merluza común Artesanal'!H711+'Merluza común Artesanal'!H714+'Merluza común Artesanal'!H717+'Merluza común Artesanal'!H720+'Merluza común Artesanal'!H723+'Merluza común Artesanal'!H726+'Merluza común Artesanal'!H729+'Merluza común Artesanal'!H732+'Merluza común Artesanal'!H735+'Merluza común Artesanal'!H738+'Merluza común Artesanal'!H741+'Merluza común Artesanal'!H744+'Merluza común Artesanal'!H747+'Merluza común Artesanal'!H750+'Merluza común Artesanal'!H753+'Merluza común Artesanal'!H756+'Merluza común Artesanal'!H759+'Merluza común Artesanal'!H762+'Merluza común Artesanal'!H765+'Merluza común Artesanal'!H768+'Merluza común Artesanal'!H771+'Merluza común Artesanal'!H774+'Merluza común Artesanal'!H777+'Merluza común Artesanal'!H780+'Merluza común Artesanal'!H783+'Merluza común Artesanal'!H786+'Merluza común Artesanal'!H789+'Merluza común Artesanal'!H792</f>
        <v>-5.7549999999999999</v>
      </c>
      <c r="G21" s="13">
        <f>E21+F21</f>
        <v>259.96999999999997</v>
      </c>
      <c r="H21" s="271">
        <f>+'Merluza común Artesanal'!J645+'Merluza común Artesanal'!J648+'Merluza común Artesanal'!J651+'Merluza común Artesanal'!J654+'Merluza común Artesanal'!J657+'Merluza común Artesanal'!J660+'Merluza común Artesanal'!J663+'Merluza común Artesanal'!J666+'Merluza común Artesanal'!J669+'Merluza común Artesanal'!J672+'Merluza común Artesanal'!J675+'Merluza común Artesanal'!J678+'Merluza común Artesanal'!J681+'Merluza común Artesanal'!J684+'Merluza común Artesanal'!J687+'Merluza común Artesanal'!J690+'Merluza común Artesanal'!J693+'Merluza común Artesanal'!J696+'Merluza común Artesanal'!J699+'Merluza común Artesanal'!J702+'Merluza común Artesanal'!J705+'Merluza común Artesanal'!J708+'Merluza común Artesanal'!J711+'Merluza común Artesanal'!J714+'Merluza común Artesanal'!J717+'Merluza común Artesanal'!J720+'Merluza común Artesanal'!J723+'Merluza común Artesanal'!J726+'Merluza común Artesanal'!J729+'Merluza común Artesanal'!J732+'Merluza común Artesanal'!J735+'Merluza común Artesanal'!J738+'Merluza común Artesanal'!J741+'Merluza común Artesanal'!J744+'Merluza común Artesanal'!J747+'Merluza común Artesanal'!J750+'Merluza común Artesanal'!J753+'Merluza común Artesanal'!J756+'Merluza común Artesanal'!J759+'Merluza común Artesanal'!J762+'Merluza común Artesanal'!J765+'Merluza común Artesanal'!J768+'Merluza común Artesanal'!J771+'Merluza común Artesanal'!J774+'Merluza común Artesanal'!J777+'Merluza común Artesanal'!J780+'Merluza común Artesanal'!J783+'Merluza común Artesanal'!J786+'Merluza común Artesanal'!J789+'Merluza común Artesanal'!J792</f>
        <v>101.872</v>
      </c>
      <c r="I21" s="13">
        <f t="shared" ref="I21:I22" si="9">G21-H21</f>
        <v>158.09799999999996</v>
      </c>
      <c r="J21" s="265">
        <f t="shared" ref="J21:J23" si="10">H21/G21</f>
        <v>0.39186059929991929</v>
      </c>
      <c r="K21" s="18" t="s">
        <v>24</v>
      </c>
    </row>
    <row r="22" spans="2:11">
      <c r="B22" s="824"/>
      <c r="C22" s="830"/>
      <c r="D22" s="284" t="s">
        <v>21</v>
      </c>
      <c r="E22" s="264">
        <f>+'Merluza común Artesanal'!G646+'Merluza común Artesanal'!G649+'Merluza común Artesanal'!G652+'Merluza común Artesanal'!G655+'Merluza común Artesanal'!G658+'Merluza común Artesanal'!G661+'Merluza común Artesanal'!G664+'Merluza común Artesanal'!G667+'Merluza común Artesanal'!G670+'Merluza común Artesanal'!G673+'Merluza común Artesanal'!G676+'Merluza común Artesanal'!G679+'Merluza común Artesanal'!G682+'Merluza común Artesanal'!G685+'Merluza común Artesanal'!G688+'Merluza común Artesanal'!G691+'Merluza común Artesanal'!G694+'Merluza común Artesanal'!G697+'Merluza común Artesanal'!G700+'Merluza común Artesanal'!G703+'Merluza común Artesanal'!G706+'Merluza común Artesanal'!G709+'Merluza común Artesanal'!G712+'Merluza común Artesanal'!G715+'Merluza común Artesanal'!G718+'Merluza común Artesanal'!G721+'Merluza común Artesanal'!G724+'Merluza común Artesanal'!G727+'Merluza común Artesanal'!G730+'Merluza común Artesanal'!G733+'Merluza común Artesanal'!G736+'Merluza común Artesanal'!G739+'Merluza común Artesanal'!G742+'Merluza común Artesanal'!G745+'Merluza común Artesanal'!G748+'Merluza común Artesanal'!G751+'Merluza común Artesanal'!G754+'Merluza común Artesanal'!G757+'Merluza común Artesanal'!G760+'Merluza común Artesanal'!G763+'Merluza común Artesanal'!G766+'Merluza común Artesanal'!G769+'Merluza común Artesanal'!G772+'Merluza común Artesanal'!G775+'Merluza común Artesanal'!G778+'Merluza común Artesanal'!G781+'Merluza común Artesanal'!G784+'Merluza común Artesanal'!G787+'Merluza común Artesanal'!G790+'Merluza común Artesanal'!G793</f>
        <v>1486.6990000000001</v>
      </c>
      <c r="F22" s="264">
        <f>+'Merluza común Artesanal'!H646+'Merluza común Artesanal'!H649+'Merluza común Artesanal'!H652+'Merluza común Artesanal'!H655+'Merluza común Artesanal'!H658+'Merluza común Artesanal'!H661+'Merluza común Artesanal'!H664+'Merluza común Artesanal'!H667+'Merluza común Artesanal'!H670+'Merluza común Artesanal'!H673+'Merluza común Artesanal'!H676+'Merluza común Artesanal'!H679+'Merluza común Artesanal'!H682+'Merluza común Artesanal'!H685+'Merluza común Artesanal'!H688+'Merluza común Artesanal'!H691+'Merluza común Artesanal'!H694+'Merluza común Artesanal'!H697+'Merluza común Artesanal'!H700+'Merluza común Artesanal'!H703+'Merluza común Artesanal'!H706+'Merluza común Artesanal'!H709+'Merluza común Artesanal'!H712+'Merluza común Artesanal'!H715+'Merluza común Artesanal'!H718+'Merluza común Artesanal'!H721+'Merluza común Artesanal'!H724+'Merluza común Artesanal'!H727+'Merluza común Artesanal'!H730+'Merluza común Artesanal'!H733+'Merluza común Artesanal'!H736+'Merluza común Artesanal'!H739+'Merluza común Artesanal'!H742+'Merluza común Artesanal'!H745+'Merluza común Artesanal'!H748+'Merluza común Artesanal'!H751+'Merluza común Artesanal'!H754+'Merluza común Artesanal'!H757+'Merluza común Artesanal'!H760+'Merluza común Artesanal'!H763+'Merluza común Artesanal'!H766+'Merluza común Artesanal'!H769+'Merluza común Artesanal'!H772+'Merluza común Artesanal'!H775+'Merluza común Artesanal'!H778+'Merluza común Artesanal'!H781+'Merluza común Artesanal'!H784+'Merluza común Artesanal'!H787+'Merluza común Artesanal'!H790+'Merluza común Artesanal'!H793</f>
        <v>-138.54500000000002</v>
      </c>
      <c r="G22" s="639">
        <f>+E22+F22+I21</f>
        <v>1506.252</v>
      </c>
      <c r="H22" s="264">
        <f>+'Merluza común Artesanal'!J646+'Merluza común Artesanal'!J649+'Merluza común Artesanal'!J652+'Merluza común Artesanal'!J655+'Merluza común Artesanal'!J658+'Merluza común Artesanal'!J661+'Merluza común Artesanal'!J664+'Merluza común Artesanal'!J667+'Merluza común Artesanal'!J670+'Merluza común Artesanal'!J673+'Merluza común Artesanal'!J676+'Merluza común Artesanal'!J679+'Merluza común Artesanal'!J682+'Merluza común Artesanal'!J685+'Merluza común Artesanal'!J688+'Merluza común Artesanal'!J691+'Merluza común Artesanal'!J694+'Merluza común Artesanal'!J697+'Merluza común Artesanal'!J700+'Merluza común Artesanal'!J703+'Merluza común Artesanal'!J706+'Merluza común Artesanal'!J709+'Merluza común Artesanal'!J712+'Merluza común Artesanal'!J715+'Merluza común Artesanal'!J718+'Merluza común Artesanal'!J721+'Merluza común Artesanal'!J724+'Merluza común Artesanal'!J727+'Merluza común Artesanal'!J730+'Merluza común Artesanal'!J733+'Merluza común Artesanal'!J736+'Merluza común Artesanal'!J739+'Merluza común Artesanal'!J742+'Merluza común Artesanal'!J745+'Merluza común Artesanal'!J748+'Merluza común Artesanal'!J751+'Merluza común Artesanal'!J754+'Merluza común Artesanal'!J757+'Merluza común Artesanal'!J760+'Merluza común Artesanal'!J763+'Merluza común Artesanal'!J766+'Merluza común Artesanal'!J769+'Merluza común Artesanal'!J772+'Merluza común Artesanal'!J775+'Merluza común Artesanal'!J778+'Merluza común Artesanal'!J781+'Merluza común Artesanal'!J784+'Merluza común Artesanal'!J787+'Merluza común Artesanal'!J790+'Merluza común Artesanal'!J793</f>
        <v>773.90899999999999</v>
      </c>
      <c r="I22" s="234">
        <f t="shared" si="9"/>
        <v>732.34299999999996</v>
      </c>
      <c r="J22" s="58">
        <f t="shared" si="10"/>
        <v>0.51379782400288931</v>
      </c>
      <c r="K22" s="20" t="s">
        <v>24</v>
      </c>
    </row>
    <row r="23" spans="2:11" ht="15.75" thickBot="1">
      <c r="B23" s="824"/>
      <c r="C23" s="831"/>
      <c r="D23" s="285" t="s">
        <v>22</v>
      </c>
      <c r="E23" s="272">
        <f>+'Merluza común Artesanal'!G647+'Merluza común Artesanal'!G650+'Merluza común Artesanal'!G653+'Merluza común Artesanal'!G656+'Merluza común Artesanal'!G659+'Merluza común Artesanal'!G662+'Merluza común Artesanal'!G665+'Merluza común Artesanal'!G668+'Merluza común Artesanal'!G671+'Merluza común Artesanal'!G674+'Merluza común Artesanal'!G677+'Merluza común Artesanal'!G680+'Merluza común Artesanal'!G683+'Merluza común Artesanal'!G686+'Merluza común Artesanal'!G689+'Merluza común Artesanal'!G692+'Merluza común Artesanal'!G695+'Merluza común Artesanal'!G698+'Merluza común Artesanal'!G701+'Merluza común Artesanal'!G704+'Merluza común Artesanal'!G707+'Merluza común Artesanal'!G710+'Merluza común Artesanal'!G713+'Merluza común Artesanal'!G716+'Merluza común Artesanal'!G719+'Merluza común Artesanal'!G722+'Merluza común Artesanal'!G725+'Merluza común Artesanal'!G728+'Merluza común Artesanal'!G731+'Merluza común Artesanal'!G734+'Merluza común Artesanal'!G737+'Merluza común Artesanal'!G740+'Merluza común Artesanal'!G743+'Merluza común Artesanal'!G746+'Merluza común Artesanal'!G749+'Merluza común Artesanal'!G752+'Merluza común Artesanal'!G755+'Merluza común Artesanal'!G758+'Merluza común Artesanal'!G761+'Merluza común Artesanal'!G764+'Merluza común Artesanal'!G767+'Merluza común Artesanal'!G770+'Merluza común Artesanal'!G773+'Merluza común Artesanal'!G776+'Merluza común Artesanal'!G779+'Merluza común Artesanal'!G782+'Merluza común Artesanal'!G785+'Merluza común Artesanal'!G788+'Merluza común Artesanal'!G791+'Merluza común Artesanal'!G794</f>
        <v>1266.8140000000001</v>
      </c>
      <c r="F23" s="272">
        <f>+'Merluza común Artesanal'!H647+'Merluza común Artesanal'!H650+'Merluza común Artesanal'!H653+'Merluza común Artesanal'!H656+'Merluza común Artesanal'!H659+'Merluza común Artesanal'!H662+'Merluza común Artesanal'!H665+'Merluza común Artesanal'!H668+'Merluza común Artesanal'!H671+'Merluza común Artesanal'!H674+'Merluza común Artesanal'!H677+'Merluza común Artesanal'!H680+'Merluza común Artesanal'!H683+'Merluza común Artesanal'!H686+'Merluza común Artesanal'!H689+'Merluza común Artesanal'!H692+'Merluza común Artesanal'!H695+'Merluza común Artesanal'!H698+'Merluza común Artesanal'!H701+'Merluza común Artesanal'!H704+'Merluza común Artesanal'!H707+'Merluza común Artesanal'!H710+'Merluza común Artesanal'!H713+'Merluza común Artesanal'!H716+'Merluza común Artesanal'!H719+'Merluza común Artesanal'!H722+'Merluza común Artesanal'!H725+'Merluza común Artesanal'!H728+'Merluza común Artesanal'!H731+'Merluza común Artesanal'!H734+'Merluza común Artesanal'!H737+'Merluza común Artesanal'!H740+'Merluza común Artesanal'!H743+'Merluza común Artesanal'!H746+'Merluza común Artesanal'!H749+'Merluza común Artesanal'!H752+'Merluza común Artesanal'!H755+'Merluza común Artesanal'!H758+'Merluza común Artesanal'!H761+'Merluza común Artesanal'!H764+'Merluza común Artesanal'!H767+'Merluza común Artesanal'!H770+'Merluza común Artesanal'!H773+'Merluza común Artesanal'!H776+'Merluza común Artesanal'!H779+'Merluza común Artesanal'!H782+'Merluza común Artesanal'!H785+'Merluza común Artesanal'!H788+'Merluza común Artesanal'!H791+'Merluza común Artesanal'!H794+'Merluza común Artesanal'!H795</f>
        <v>-188.06799999999998</v>
      </c>
      <c r="G23" s="689">
        <f>+E23+F23+I22</f>
        <v>1811.0889999999999</v>
      </c>
      <c r="H23" s="272">
        <f>+'Merluza común Artesanal'!J647+'Merluza común Artesanal'!J650+'Merluza común Artesanal'!J653+'Merluza común Artesanal'!J656+'Merluza común Artesanal'!J659+'Merluza común Artesanal'!J662+'Merluza común Artesanal'!J665+'Merluza común Artesanal'!J668+'Merluza común Artesanal'!J671+'Merluza común Artesanal'!J674+'Merluza común Artesanal'!J677+'Merluza común Artesanal'!J680+'Merluza común Artesanal'!J683+'Merluza común Artesanal'!J686+'Merluza común Artesanal'!J689+'Merluza común Artesanal'!J692+'Merluza común Artesanal'!J695+'Merluza común Artesanal'!J698+'Merluza común Artesanal'!J701+'Merluza común Artesanal'!J704+'Merluza común Artesanal'!J707+'Merluza común Artesanal'!J710+'Merluza común Artesanal'!J713+'Merluza común Artesanal'!J716+'Merluza común Artesanal'!J719+'Merluza común Artesanal'!J722+'Merluza común Artesanal'!J725+'Merluza común Artesanal'!J728+'Merluza común Artesanal'!J731+'Merluza común Artesanal'!J734+'Merluza común Artesanal'!J737+'Merluza común Artesanal'!J740+'Merluza común Artesanal'!J743+'Merluza común Artesanal'!J746+'Merluza común Artesanal'!J749+'Merluza común Artesanal'!J752+'Merluza común Artesanal'!J755+'Merluza común Artesanal'!J758+'Merluza común Artesanal'!J761+'Merluza común Artesanal'!J764+'Merluza común Artesanal'!J767+'Merluza común Artesanal'!J770+'Merluza común Artesanal'!J773+'Merluza común Artesanal'!J776+'Merluza común Artesanal'!J779+'Merluza común Artesanal'!J782+'Merluza común Artesanal'!J785+'Merluza común Artesanal'!J788+'Merluza común Artesanal'!J791+'Merluza común Artesanal'!J794</f>
        <v>926.01400000000012</v>
      </c>
      <c r="I23" s="759">
        <f>G23-H23</f>
        <v>885.07499999999982</v>
      </c>
      <c r="J23" s="266">
        <f t="shared" si="10"/>
        <v>0.51130231589943964</v>
      </c>
      <c r="K23" s="19" t="s">
        <v>24</v>
      </c>
    </row>
    <row r="24" spans="2:11">
      <c r="B24" s="824"/>
      <c r="C24" s="829" t="s">
        <v>136</v>
      </c>
      <c r="D24" s="282" t="s">
        <v>20</v>
      </c>
      <c r="E24" s="144">
        <f>'Merluza común Artesanal'!G797</f>
        <v>1.3819999999999999</v>
      </c>
      <c r="F24" s="144">
        <f>'Merluza común Artesanal'!H797</f>
        <v>0</v>
      </c>
      <c r="G24" s="13">
        <f>E24+F24</f>
        <v>1.3819999999999999</v>
      </c>
      <c r="H24" s="144">
        <f>'Merluza común Artesanal'!J797</f>
        <v>0</v>
      </c>
      <c r="I24" s="144">
        <f t="shared" ref="I24:I26" si="11">G24-H24</f>
        <v>1.3819999999999999</v>
      </c>
      <c r="J24" s="268">
        <f t="shared" ref="J24:J26" si="12">H24/G24</f>
        <v>0</v>
      </c>
      <c r="K24" s="270" t="s">
        <v>24</v>
      </c>
    </row>
    <row r="25" spans="2:11">
      <c r="B25" s="824"/>
      <c r="C25" s="830"/>
      <c r="D25" s="274" t="s">
        <v>21</v>
      </c>
      <c r="E25" s="133">
        <f>'Merluza común Artesanal'!G798</f>
        <v>6.4690000000000003</v>
      </c>
      <c r="F25" s="133">
        <f>'Merluza común Artesanal'!H798</f>
        <v>0</v>
      </c>
      <c r="G25" s="639">
        <f>+E25+F25+I24</f>
        <v>7.851</v>
      </c>
      <c r="H25" s="133">
        <f>'Merluza común Artesanal'!J798</f>
        <v>0.09</v>
      </c>
      <c r="I25" s="133">
        <f t="shared" si="11"/>
        <v>7.7610000000000001</v>
      </c>
      <c r="J25" s="58">
        <f t="shared" si="12"/>
        <v>1.1463507833397019E-2</v>
      </c>
      <c r="K25" s="20" t="s">
        <v>24</v>
      </c>
    </row>
    <row r="26" spans="2:11" ht="15.75" thickBot="1">
      <c r="B26" s="824"/>
      <c r="C26" s="831"/>
      <c r="D26" s="275" t="s">
        <v>22</v>
      </c>
      <c r="E26" s="14">
        <f>'Merluza común Artesanal'!G799</f>
        <v>7.851</v>
      </c>
      <c r="F26" s="14">
        <f>'Merluza común Artesanal'!H799</f>
        <v>0</v>
      </c>
      <c r="G26" s="639">
        <f>+E26+F26+I25</f>
        <v>15.612</v>
      </c>
      <c r="H26" s="14">
        <f>'Merluza común Artesanal'!J799</f>
        <v>0</v>
      </c>
      <c r="I26" s="14">
        <f t="shared" si="11"/>
        <v>15.612</v>
      </c>
      <c r="J26" s="266">
        <f t="shared" si="12"/>
        <v>0</v>
      </c>
      <c r="K26" s="19" t="s">
        <v>24</v>
      </c>
    </row>
    <row r="27" spans="2:11">
      <c r="B27" s="824"/>
      <c r="C27" s="829" t="s">
        <v>137</v>
      </c>
      <c r="D27" s="273" t="s">
        <v>20</v>
      </c>
      <c r="E27" s="13">
        <f>'Merluza común Artesanal'!G801</f>
        <v>1.278</v>
      </c>
      <c r="F27" s="13">
        <f>'Merluza común Artesanal'!H801</f>
        <v>0</v>
      </c>
      <c r="G27" s="13">
        <f>E27+F27</f>
        <v>1.278</v>
      </c>
      <c r="H27" s="13">
        <f>'Merluza común Artesanal'!J801</f>
        <v>0</v>
      </c>
      <c r="I27" s="13">
        <f t="shared" ref="I27:I29" si="13">G27-H27</f>
        <v>1.278</v>
      </c>
      <c r="J27" s="265">
        <f t="shared" ref="J27:J29" si="14">H27/G27</f>
        <v>0</v>
      </c>
      <c r="K27" s="18" t="s">
        <v>24</v>
      </c>
    </row>
    <row r="28" spans="2:11">
      <c r="B28" s="824"/>
      <c r="C28" s="830"/>
      <c r="D28" s="274" t="s">
        <v>21</v>
      </c>
      <c r="E28" s="133">
        <f>'Merluza común Artesanal'!G802</f>
        <v>5.9850000000000003</v>
      </c>
      <c r="F28" s="133">
        <f>'Merluza común Artesanal'!H802</f>
        <v>0</v>
      </c>
      <c r="G28" s="639">
        <f>+E28+F28+I27</f>
        <v>7.2629999999999999</v>
      </c>
      <c r="H28" s="133">
        <f>'Merluza común Artesanal'!J802</f>
        <v>0.79700000000000004</v>
      </c>
      <c r="I28" s="133">
        <f t="shared" si="13"/>
        <v>6.4660000000000002</v>
      </c>
      <c r="J28" s="58">
        <f t="shared" si="14"/>
        <v>0.10973426958557071</v>
      </c>
      <c r="K28" s="20" t="s">
        <v>24</v>
      </c>
    </row>
    <row r="29" spans="2:11" ht="15.75" thickBot="1">
      <c r="B29" s="821"/>
      <c r="C29" s="832"/>
      <c r="D29" s="279" t="s">
        <v>22</v>
      </c>
      <c r="E29" s="145">
        <f>'Merluza común Artesanal'!G803</f>
        <v>7.2619999999999996</v>
      </c>
      <c r="F29" s="145">
        <f>'Merluza común Artesanal'!H803</f>
        <v>0</v>
      </c>
      <c r="G29" s="639">
        <f>+E29+F29+I28</f>
        <v>13.728</v>
      </c>
      <c r="H29" s="145">
        <f>'Merluza común Artesanal'!J803</f>
        <v>0</v>
      </c>
      <c r="I29" s="145">
        <f t="shared" si="13"/>
        <v>13.728</v>
      </c>
      <c r="J29" s="269">
        <f t="shared" si="14"/>
        <v>0</v>
      </c>
      <c r="K29" s="280" t="s">
        <v>24</v>
      </c>
    </row>
    <row r="30" spans="2:11" ht="18.75" customHeight="1">
      <c r="B30" s="820" t="s">
        <v>201</v>
      </c>
      <c r="C30" s="822" t="s">
        <v>228</v>
      </c>
      <c r="D30" s="277" t="s">
        <v>153</v>
      </c>
      <c r="E30" s="13">
        <f>+'Merluza común Industrial'!E68</f>
        <v>11070.001000000002</v>
      </c>
      <c r="F30" s="619">
        <f>+'Merluza común Industrial'!F68</f>
        <v>65.400000000000162</v>
      </c>
      <c r="G30" s="619">
        <f>E30+F30</f>
        <v>11135.401000000002</v>
      </c>
      <c r="H30" s="357">
        <f>'Merluza común Industrial'!H7+'Merluza común Industrial'!H9+'Merluza común Industrial'!H11+'Merluza común Industrial'!H13+'Merluza común Industrial'!H15+'Merluza común Industrial'!H17+'Merluza común Industrial'!H19+'Merluza común Industrial'!H21+'Merluza común Industrial'!H23+'Merluza común Industrial'!H25+'Merluza común Industrial'!H27+'Merluza común Industrial'!H29+'Merluza común Industrial'!H31+'Merluza común Industrial'!H33+'Merluza común Industrial'!H35+'Merluza común Industrial'!H37+'Merluza común Industrial'!H39+'Merluza común Industrial'!H41+'Merluza común Industrial'!H43+'Merluza común Industrial'!H45+'Merluza común Industrial'!H47+'Merluza común Industrial'!H49+'Merluza común Industrial'!H51+'Merluza común Industrial'!H53+'Merluza común Industrial'!H55+'Merluza común Industrial'!H57</f>
        <v>5963.1530000000002</v>
      </c>
      <c r="I30" s="357">
        <f t="shared" ref="I30:I31" si="15">G30-H30</f>
        <v>5172.2480000000014</v>
      </c>
      <c r="J30" s="265">
        <f t="shared" ref="J30:J31" si="16">H30/G30</f>
        <v>0.53551309018866944</v>
      </c>
      <c r="K30" s="18" t="s">
        <v>24</v>
      </c>
    </row>
    <row r="31" spans="2:11" ht="15.75" thickBot="1">
      <c r="B31" s="821"/>
      <c r="C31" s="823"/>
      <c r="D31" s="278" t="s">
        <v>159</v>
      </c>
      <c r="E31" s="14">
        <f>+'Merluza común Industrial'!E69</f>
        <v>3690.0020000000004</v>
      </c>
      <c r="F31" s="620">
        <f>+'Merluza común Industrial'!F69</f>
        <v>63.867999999999853</v>
      </c>
      <c r="G31" s="620">
        <f>E31+F31</f>
        <v>3753.8700000000003</v>
      </c>
      <c r="H31" s="358">
        <f>'Merluza común Industrial'!H8+'Merluza común Industrial'!H10+'Merluza común Industrial'!H12+'Merluza común Industrial'!H14+'Merluza común Industrial'!H16+'Merluza común Industrial'!H18+'Merluza común Industrial'!H20+'Merluza común Industrial'!H22+'Merluza común Industrial'!H24+'Merluza común Industrial'!H26+'Merluza común Industrial'!H28+'Merluza común Industrial'!H30+'Merluza común Industrial'!H32+'Merluza común Industrial'!H34+'Merluza común Industrial'!H36+'Merluza común Industrial'!H38+'Merluza común Industrial'!H40+'Merluza común Industrial'!H42+'Merluza común Industrial'!H44+'Merluza común Industrial'!H46+'Merluza común Industrial'!H48+'Merluza común Industrial'!H50+'Merluza común Industrial'!H52+'Merluza común Industrial'!H54+'Merluza común Industrial'!H56+'Merluza común Industrial'!H58</f>
        <v>7843.8329999999987</v>
      </c>
      <c r="I31" s="358">
        <f t="shared" si="15"/>
        <v>-4089.9629999999984</v>
      </c>
      <c r="J31" s="266">
        <f t="shared" si="16"/>
        <v>2.0895324025605571</v>
      </c>
      <c r="K31" s="19" t="s">
        <v>24</v>
      </c>
    </row>
    <row r="32" spans="2:11">
      <c r="F32" s="711">
        <f>SUM(F8:F31)+D36+D37</f>
        <v>21.80400000000003</v>
      </c>
    </row>
    <row r="34" spans="2:6" ht="15.75" thickBot="1">
      <c r="C34" s="54"/>
      <c r="D34" s="54"/>
      <c r="E34" s="54"/>
      <c r="F34" s="54"/>
    </row>
    <row r="35" spans="2:6">
      <c r="B35" s="716" t="s">
        <v>662</v>
      </c>
      <c r="C35" s="714" t="s">
        <v>155</v>
      </c>
      <c r="D35" s="715" t="s">
        <v>822</v>
      </c>
      <c r="E35" s="54"/>
      <c r="F35" s="54"/>
    </row>
    <row r="36" spans="2:6" ht="15" customHeight="1">
      <c r="B36" s="719" t="s">
        <v>821</v>
      </c>
      <c r="C36" s="717" t="s">
        <v>820</v>
      </c>
      <c r="D36" s="712">
        <f>-0.034-0.148-0.85</f>
        <v>-1.032</v>
      </c>
      <c r="E36" s="54"/>
      <c r="F36" s="54"/>
    </row>
    <row r="37" spans="2:6" ht="15.75" customHeight="1" thickBot="1">
      <c r="B37" s="720" t="s">
        <v>819</v>
      </c>
      <c r="C37" s="718" t="s">
        <v>820</v>
      </c>
      <c r="D37" s="713">
        <f>+'Cesiones Individuales'!I31</f>
        <v>163.80000000000001</v>
      </c>
      <c r="E37" s="54"/>
      <c r="F37" s="54"/>
    </row>
    <row r="38" spans="2:6">
      <c r="C38" s="54"/>
      <c r="D38" s="54"/>
      <c r="E38" s="54"/>
      <c r="F38" s="54"/>
    </row>
    <row r="39" spans="2:6">
      <c r="C39" s="54"/>
      <c r="D39" s="54"/>
      <c r="E39" s="54"/>
      <c r="F39" s="54"/>
    </row>
    <row r="40" spans="2:6">
      <c r="C40" s="54"/>
      <c r="D40" s="54"/>
      <c r="E40" s="54"/>
      <c r="F40" s="54"/>
    </row>
  </sheetData>
  <mergeCells count="12">
    <mergeCell ref="B5:K5"/>
    <mergeCell ref="B3:K4"/>
    <mergeCell ref="B30:B31"/>
    <mergeCell ref="C30:C31"/>
    <mergeCell ref="B8:B29"/>
    <mergeCell ref="C8:C10"/>
    <mergeCell ref="C11:C13"/>
    <mergeCell ref="C15:C17"/>
    <mergeCell ref="C18:C20"/>
    <mergeCell ref="C21:C23"/>
    <mergeCell ref="C24:C26"/>
    <mergeCell ref="C27:C29"/>
  </mergeCells>
  <conditionalFormatting sqref="J8:J31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X818"/>
  <sheetViews>
    <sheetView zoomScale="120" zoomScaleNormal="120" workbookViewId="0">
      <pane xSplit="5" ySplit="8" topLeftCell="F131" activePane="bottomRight" state="frozen"/>
      <selection pane="topRight" activeCell="E1" sqref="E1"/>
      <selection pane="bottomLeft" activeCell="A10" sqref="A10"/>
      <selection pane="bottomRight" activeCell="J118" sqref="J118"/>
    </sheetView>
  </sheetViews>
  <sheetFormatPr baseColWidth="10" defaultColWidth="11.5703125" defaultRowHeight="18.75"/>
  <cols>
    <col min="1" max="1" width="7" style="166" customWidth="1"/>
    <col min="2" max="2" width="16.85546875" style="321" customWidth="1"/>
    <col min="3" max="3" width="12.42578125" style="320" customWidth="1"/>
    <col min="4" max="4" width="14.28515625" style="320" customWidth="1"/>
    <col min="5" max="5" width="41" style="394" customWidth="1"/>
    <col min="6" max="6" width="10.7109375" style="1" customWidth="1"/>
    <col min="7" max="7" width="11.28515625" style="1" customWidth="1"/>
    <col min="8" max="8" width="11.140625" style="1" customWidth="1"/>
    <col min="9" max="9" width="12.140625" style="1" customWidth="1"/>
    <col min="10" max="10" width="14.28515625" style="1" customWidth="1"/>
    <col min="11" max="11" width="13.140625" style="1" customWidth="1"/>
    <col min="12" max="12" width="13.85546875" style="1" customWidth="1"/>
    <col min="13" max="13" width="16.5703125" style="453" customWidth="1"/>
    <col min="14" max="14" width="12.85546875" style="1" customWidth="1"/>
    <col min="15" max="15" width="12.42578125" style="1" customWidth="1"/>
    <col min="16" max="16" width="12.7109375" style="1" customWidth="1"/>
    <col min="17" max="17" width="11.5703125" style="1" customWidth="1"/>
    <col min="18" max="18" width="12.28515625" style="1" customWidth="1"/>
    <col min="19" max="19" width="11.7109375" style="1" customWidth="1"/>
    <col min="20" max="20" width="16.5703125" style="1" customWidth="1"/>
    <col min="21" max="21" width="0.7109375" style="1" customWidth="1"/>
    <col min="22" max="22" width="11.28515625" style="1" customWidth="1"/>
    <col min="23" max="23" width="13.42578125" style="1" customWidth="1"/>
    <col min="24" max="24" width="13.42578125" style="166" customWidth="1"/>
    <col min="25" max="25" width="4.7109375" style="166" customWidth="1"/>
    <col min="26" max="26" width="11.5703125" style="166" customWidth="1"/>
    <col min="27" max="27" width="8.85546875" style="166" customWidth="1"/>
    <col min="28" max="28" width="14.5703125" style="166" customWidth="1"/>
    <col min="29" max="29" width="7.5703125" style="166" customWidth="1"/>
    <col min="30" max="30" width="8.85546875" style="166" customWidth="1"/>
    <col min="31" max="49" width="11.5703125" style="166" customWidth="1"/>
    <col min="50" max="440" width="11.5703125" style="166"/>
    <col min="441" max="16384" width="11.5703125" style="1"/>
  </cols>
  <sheetData>
    <row r="1" spans="1:440" customFormat="1" ht="0.6" customHeight="1">
      <c r="A1" s="166"/>
      <c r="B1" s="321"/>
      <c r="C1" s="320"/>
      <c r="D1" s="320"/>
      <c r="E1" s="394"/>
      <c r="F1" s="1"/>
      <c r="G1" s="1"/>
      <c r="H1" s="1"/>
      <c r="I1" s="1"/>
      <c r="J1" s="1"/>
      <c r="K1" s="1"/>
      <c r="L1" s="1"/>
      <c r="M1" s="453"/>
      <c r="N1" s="1"/>
      <c r="O1" s="1"/>
      <c r="P1" s="1"/>
      <c r="Q1" s="1"/>
      <c r="R1" s="1"/>
      <c r="S1" s="1"/>
      <c r="T1" s="1"/>
      <c r="U1" s="1"/>
      <c r="V1" s="1"/>
      <c r="W1" s="1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  <c r="IW1" s="166"/>
      <c r="IX1" s="166"/>
      <c r="IY1" s="166"/>
      <c r="IZ1" s="166"/>
      <c r="JA1" s="166"/>
      <c r="JB1" s="166"/>
      <c r="JC1" s="166"/>
      <c r="JD1" s="166"/>
      <c r="JE1" s="166"/>
      <c r="JF1" s="166"/>
      <c r="JG1" s="166"/>
      <c r="JH1" s="166"/>
      <c r="JI1" s="166"/>
      <c r="JJ1" s="166"/>
      <c r="JK1" s="166"/>
      <c r="JL1" s="166"/>
      <c r="JM1" s="166"/>
      <c r="JN1" s="166"/>
      <c r="JO1" s="166"/>
      <c r="JP1" s="166"/>
      <c r="JQ1" s="166"/>
      <c r="JR1" s="166"/>
      <c r="JS1" s="166"/>
      <c r="JT1" s="166"/>
      <c r="JU1" s="166"/>
      <c r="JV1" s="166"/>
      <c r="JW1" s="166"/>
      <c r="JX1" s="166"/>
      <c r="JY1" s="166"/>
      <c r="JZ1" s="166"/>
      <c r="KA1" s="166"/>
      <c r="KB1" s="166"/>
      <c r="KC1" s="166"/>
      <c r="KD1" s="166"/>
      <c r="KE1" s="166"/>
      <c r="KF1" s="166"/>
      <c r="KG1" s="166"/>
      <c r="KH1" s="166"/>
      <c r="KI1" s="166"/>
      <c r="KJ1" s="166"/>
      <c r="KK1" s="166"/>
      <c r="KL1" s="166"/>
      <c r="KM1" s="166"/>
      <c r="KN1" s="166"/>
      <c r="KO1" s="166"/>
      <c r="KP1" s="166"/>
      <c r="KQ1" s="166"/>
      <c r="KR1" s="166"/>
      <c r="KS1" s="166"/>
      <c r="KT1" s="166"/>
      <c r="KU1" s="166"/>
      <c r="KV1" s="166"/>
      <c r="KW1" s="166"/>
      <c r="KX1" s="166"/>
      <c r="KY1" s="166"/>
      <c r="KZ1" s="166"/>
      <c r="LA1" s="166"/>
      <c r="LB1" s="166"/>
      <c r="LC1" s="166"/>
      <c r="LD1" s="166"/>
      <c r="LE1" s="166"/>
      <c r="LF1" s="166"/>
      <c r="LG1" s="166"/>
      <c r="LH1" s="166"/>
      <c r="LI1" s="166"/>
      <c r="LJ1" s="166"/>
      <c r="LK1" s="166"/>
      <c r="LL1" s="166"/>
      <c r="LM1" s="166"/>
      <c r="LN1" s="166"/>
      <c r="LO1" s="166"/>
      <c r="LP1" s="166"/>
      <c r="LQ1" s="166"/>
      <c r="LR1" s="166"/>
      <c r="LS1" s="166"/>
      <c r="LT1" s="166"/>
      <c r="LU1" s="166"/>
      <c r="LV1" s="166"/>
      <c r="LW1" s="166"/>
      <c r="LX1" s="166"/>
      <c r="LY1" s="166"/>
      <c r="LZ1" s="166"/>
      <c r="MA1" s="166"/>
      <c r="MB1" s="166"/>
      <c r="MC1" s="166"/>
      <c r="MD1" s="166"/>
      <c r="ME1" s="166"/>
      <c r="MF1" s="166"/>
      <c r="MG1" s="166"/>
      <c r="MH1" s="166"/>
      <c r="MI1" s="166"/>
      <c r="MJ1" s="166"/>
      <c r="MK1" s="166"/>
      <c r="ML1" s="166"/>
      <c r="MM1" s="166"/>
      <c r="MN1" s="166"/>
      <c r="MO1" s="166"/>
      <c r="MP1" s="166"/>
      <c r="MQ1" s="166"/>
      <c r="MR1" s="166"/>
      <c r="MS1" s="166"/>
      <c r="MT1" s="166"/>
      <c r="MU1" s="166"/>
      <c r="MV1" s="166"/>
      <c r="MW1" s="166"/>
      <c r="MX1" s="166"/>
      <c r="MY1" s="166"/>
      <c r="MZ1" s="166"/>
      <c r="NA1" s="166"/>
      <c r="NB1" s="166"/>
      <c r="NC1" s="166"/>
      <c r="ND1" s="166"/>
      <c r="NE1" s="166"/>
      <c r="NF1" s="166"/>
      <c r="NG1" s="166"/>
      <c r="NH1" s="166"/>
      <c r="NI1" s="166"/>
      <c r="NJ1" s="166"/>
      <c r="NK1" s="166"/>
      <c r="NL1" s="166"/>
      <c r="NM1" s="166"/>
      <c r="NN1" s="166"/>
      <c r="NO1" s="166"/>
      <c r="NP1" s="166"/>
      <c r="NQ1" s="166"/>
      <c r="NR1" s="166"/>
      <c r="NS1" s="166"/>
      <c r="NT1" s="166"/>
      <c r="NU1" s="166"/>
      <c r="NV1" s="166"/>
      <c r="NW1" s="166"/>
      <c r="NX1" s="166"/>
      <c r="NY1" s="166"/>
      <c r="NZ1" s="166"/>
      <c r="OA1" s="166"/>
      <c r="OB1" s="166"/>
      <c r="OC1" s="166"/>
      <c r="OD1" s="166"/>
      <c r="OE1" s="166"/>
      <c r="OF1" s="166"/>
      <c r="OG1" s="166"/>
      <c r="OH1" s="166"/>
      <c r="OI1" s="166"/>
      <c r="OJ1" s="166"/>
      <c r="OK1" s="166"/>
      <c r="OL1" s="166"/>
      <c r="OM1" s="166"/>
      <c r="ON1" s="166"/>
      <c r="OO1" s="166"/>
      <c r="OP1" s="166"/>
      <c r="OQ1" s="166"/>
      <c r="OR1" s="166"/>
      <c r="OS1" s="166"/>
      <c r="OT1" s="166"/>
      <c r="OU1" s="166"/>
      <c r="OV1" s="166"/>
      <c r="OW1" s="166"/>
      <c r="OX1" s="166"/>
      <c r="OY1" s="166"/>
      <c r="OZ1" s="166"/>
      <c r="PA1" s="166"/>
      <c r="PB1" s="166"/>
      <c r="PC1" s="166"/>
      <c r="PD1" s="166"/>
      <c r="PE1" s="166"/>
      <c r="PF1" s="166"/>
      <c r="PG1" s="166"/>
      <c r="PH1" s="166"/>
      <c r="PI1" s="166"/>
      <c r="PJ1" s="166"/>
      <c r="PK1" s="166"/>
      <c r="PL1" s="166"/>
      <c r="PM1" s="166"/>
      <c r="PN1" s="166"/>
      <c r="PO1" s="166"/>
      <c r="PP1" s="166"/>
      <c r="PQ1" s="166"/>
      <c r="PR1" s="166"/>
      <c r="PS1" s="166"/>
      <c r="PT1" s="166"/>
      <c r="PU1" s="166"/>
      <c r="PV1" s="166"/>
      <c r="PW1" s="166"/>
      <c r="PX1" s="166"/>
    </row>
    <row r="2" spans="1:440" customFormat="1" ht="4.9000000000000004" customHeight="1" thickBot="1">
      <c r="A2" s="166"/>
      <c r="B2" s="321"/>
      <c r="C2" s="320"/>
      <c r="D2" s="320"/>
      <c r="E2" s="394"/>
      <c r="F2" s="1"/>
      <c r="G2" s="1"/>
      <c r="H2" s="1"/>
      <c r="I2" s="1"/>
      <c r="J2" s="1"/>
      <c r="K2" s="1"/>
      <c r="L2" s="1"/>
      <c r="M2" s="453"/>
      <c r="N2" s="1"/>
      <c r="O2" s="1"/>
      <c r="P2" s="1"/>
      <c r="Q2" s="1"/>
      <c r="R2" s="1"/>
      <c r="S2" s="1"/>
      <c r="T2" s="1"/>
      <c r="U2" s="1"/>
      <c r="V2" s="1"/>
      <c r="W2" s="1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  <c r="IW2" s="166"/>
      <c r="IX2" s="166"/>
      <c r="IY2" s="166"/>
      <c r="IZ2" s="166"/>
      <c r="JA2" s="166"/>
      <c r="JB2" s="166"/>
      <c r="JC2" s="166"/>
      <c r="JD2" s="166"/>
      <c r="JE2" s="166"/>
      <c r="JF2" s="166"/>
      <c r="JG2" s="166"/>
      <c r="JH2" s="166"/>
      <c r="JI2" s="166"/>
      <c r="JJ2" s="166"/>
      <c r="JK2" s="166"/>
      <c r="JL2" s="166"/>
      <c r="JM2" s="166"/>
      <c r="JN2" s="166"/>
      <c r="JO2" s="166"/>
      <c r="JP2" s="166"/>
      <c r="JQ2" s="166"/>
      <c r="JR2" s="166"/>
      <c r="JS2" s="166"/>
      <c r="JT2" s="166"/>
      <c r="JU2" s="166"/>
      <c r="JV2" s="166"/>
      <c r="JW2" s="166"/>
      <c r="JX2" s="166"/>
      <c r="JY2" s="166"/>
      <c r="JZ2" s="166"/>
      <c r="KA2" s="166"/>
      <c r="KB2" s="166"/>
      <c r="KC2" s="166"/>
      <c r="KD2" s="166"/>
      <c r="KE2" s="166"/>
      <c r="KF2" s="166"/>
      <c r="KG2" s="166"/>
      <c r="KH2" s="166"/>
      <c r="KI2" s="166"/>
      <c r="KJ2" s="166"/>
      <c r="KK2" s="166"/>
      <c r="KL2" s="166"/>
      <c r="KM2" s="166"/>
      <c r="KN2" s="166"/>
      <c r="KO2" s="166"/>
      <c r="KP2" s="166"/>
      <c r="KQ2" s="166"/>
      <c r="KR2" s="166"/>
      <c r="KS2" s="166"/>
      <c r="KT2" s="166"/>
      <c r="KU2" s="166"/>
      <c r="KV2" s="166"/>
      <c r="KW2" s="166"/>
      <c r="KX2" s="166"/>
      <c r="KY2" s="166"/>
      <c r="KZ2" s="166"/>
      <c r="LA2" s="166"/>
      <c r="LB2" s="166"/>
      <c r="LC2" s="166"/>
      <c r="LD2" s="166"/>
      <c r="LE2" s="166"/>
      <c r="LF2" s="166"/>
      <c r="LG2" s="166"/>
      <c r="LH2" s="166"/>
      <c r="LI2" s="166"/>
      <c r="LJ2" s="166"/>
      <c r="LK2" s="166"/>
      <c r="LL2" s="166"/>
      <c r="LM2" s="166"/>
      <c r="LN2" s="166"/>
      <c r="LO2" s="166"/>
      <c r="LP2" s="166"/>
      <c r="LQ2" s="166"/>
      <c r="LR2" s="166"/>
      <c r="LS2" s="166"/>
      <c r="LT2" s="166"/>
      <c r="LU2" s="166"/>
      <c r="LV2" s="166"/>
      <c r="LW2" s="166"/>
      <c r="LX2" s="166"/>
      <c r="LY2" s="166"/>
      <c r="LZ2" s="166"/>
      <c r="MA2" s="166"/>
      <c r="MB2" s="166"/>
      <c r="MC2" s="166"/>
      <c r="MD2" s="166"/>
      <c r="ME2" s="166"/>
      <c r="MF2" s="166"/>
      <c r="MG2" s="166"/>
      <c r="MH2" s="166"/>
      <c r="MI2" s="166"/>
      <c r="MJ2" s="166"/>
      <c r="MK2" s="166"/>
      <c r="ML2" s="166"/>
      <c r="MM2" s="166"/>
      <c r="MN2" s="166"/>
      <c r="MO2" s="166"/>
      <c r="MP2" s="166"/>
      <c r="MQ2" s="166"/>
      <c r="MR2" s="166"/>
      <c r="MS2" s="166"/>
      <c r="MT2" s="166"/>
      <c r="MU2" s="166"/>
      <c r="MV2" s="166"/>
      <c r="MW2" s="166"/>
      <c r="MX2" s="166"/>
      <c r="MY2" s="166"/>
      <c r="MZ2" s="166"/>
      <c r="NA2" s="166"/>
      <c r="NB2" s="166"/>
      <c r="NC2" s="166"/>
      <c r="ND2" s="166"/>
      <c r="NE2" s="166"/>
      <c r="NF2" s="166"/>
      <c r="NG2" s="166"/>
      <c r="NH2" s="166"/>
      <c r="NI2" s="166"/>
      <c r="NJ2" s="166"/>
      <c r="NK2" s="166"/>
      <c r="NL2" s="166"/>
      <c r="NM2" s="166"/>
      <c r="NN2" s="166"/>
      <c r="NO2" s="166"/>
      <c r="NP2" s="166"/>
      <c r="NQ2" s="166"/>
      <c r="NR2" s="166"/>
      <c r="NS2" s="166"/>
      <c r="NT2" s="166"/>
      <c r="NU2" s="166"/>
      <c r="NV2" s="166"/>
      <c r="NW2" s="166"/>
      <c r="NX2" s="166"/>
      <c r="NY2" s="166"/>
      <c r="NZ2" s="166"/>
      <c r="OA2" s="166"/>
      <c r="OB2" s="166"/>
      <c r="OC2" s="166"/>
      <c r="OD2" s="166"/>
      <c r="OE2" s="166"/>
      <c r="OF2" s="166"/>
      <c r="OG2" s="166"/>
      <c r="OH2" s="166"/>
      <c r="OI2" s="166"/>
      <c r="OJ2" s="166"/>
      <c r="OK2" s="166"/>
      <c r="OL2" s="166"/>
      <c r="OM2" s="166"/>
      <c r="ON2" s="166"/>
      <c r="OO2" s="166"/>
      <c r="OP2" s="166"/>
      <c r="OQ2" s="166"/>
      <c r="OR2" s="166"/>
      <c r="OS2" s="166"/>
      <c r="OT2" s="166"/>
      <c r="OU2" s="166"/>
      <c r="OV2" s="166"/>
      <c r="OW2" s="166"/>
      <c r="OX2" s="166"/>
      <c r="OY2" s="166"/>
      <c r="OZ2" s="166"/>
      <c r="PA2" s="166"/>
      <c r="PB2" s="166"/>
      <c r="PC2" s="166"/>
      <c r="PD2" s="166"/>
      <c r="PE2" s="166"/>
      <c r="PF2" s="166"/>
      <c r="PG2" s="166"/>
      <c r="PH2" s="166"/>
      <c r="PI2" s="166"/>
      <c r="PJ2" s="166"/>
      <c r="PK2" s="166"/>
      <c r="PL2" s="166"/>
      <c r="PM2" s="166"/>
      <c r="PN2" s="166"/>
      <c r="PO2" s="166"/>
      <c r="PP2" s="166"/>
      <c r="PQ2" s="166"/>
      <c r="PR2" s="166"/>
      <c r="PS2" s="166"/>
      <c r="PT2" s="166"/>
      <c r="PU2" s="166"/>
      <c r="PV2" s="166"/>
      <c r="PW2" s="166"/>
      <c r="PX2" s="166"/>
    </row>
    <row r="3" spans="1:440" customFormat="1" ht="27" customHeight="1">
      <c r="A3" s="166"/>
      <c r="B3" s="886" t="s">
        <v>716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8"/>
      <c r="T3" s="1"/>
      <c r="U3" s="1"/>
      <c r="V3" s="1"/>
      <c r="W3" s="1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  <c r="IX3" s="166"/>
      <c r="IY3" s="166"/>
      <c r="IZ3" s="166"/>
      <c r="JA3" s="166"/>
      <c r="JB3" s="166"/>
      <c r="JC3" s="166"/>
      <c r="JD3" s="166"/>
      <c r="JE3" s="166"/>
      <c r="JF3" s="166"/>
      <c r="JG3" s="166"/>
      <c r="JH3" s="166"/>
      <c r="JI3" s="166"/>
      <c r="JJ3" s="166"/>
      <c r="JK3" s="166"/>
      <c r="JL3" s="166"/>
      <c r="JM3" s="166"/>
      <c r="JN3" s="166"/>
      <c r="JO3" s="166"/>
      <c r="JP3" s="166"/>
      <c r="JQ3" s="166"/>
      <c r="JR3" s="166"/>
      <c r="JS3" s="166"/>
      <c r="JT3" s="166"/>
      <c r="JU3" s="166"/>
      <c r="JV3" s="166"/>
      <c r="JW3" s="166"/>
      <c r="JX3" s="166"/>
      <c r="JY3" s="166"/>
      <c r="JZ3" s="166"/>
      <c r="KA3" s="166"/>
      <c r="KB3" s="166"/>
      <c r="KC3" s="166"/>
      <c r="KD3" s="166"/>
      <c r="KE3" s="166"/>
      <c r="KF3" s="166"/>
      <c r="KG3" s="166"/>
      <c r="KH3" s="166"/>
      <c r="KI3" s="166"/>
      <c r="KJ3" s="166"/>
      <c r="KK3" s="166"/>
      <c r="KL3" s="166"/>
      <c r="KM3" s="166"/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166"/>
      <c r="LA3" s="166"/>
      <c r="LB3" s="166"/>
      <c r="LC3" s="166"/>
      <c r="LD3" s="166"/>
      <c r="LE3" s="166"/>
      <c r="LF3" s="166"/>
      <c r="LG3" s="166"/>
      <c r="LH3" s="166"/>
      <c r="LI3" s="166"/>
      <c r="LJ3" s="166"/>
      <c r="LK3" s="166"/>
      <c r="LL3" s="166"/>
      <c r="LM3" s="166"/>
      <c r="LN3" s="166"/>
      <c r="LO3" s="166"/>
      <c r="LP3" s="166"/>
      <c r="LQ3" s="166"/>
      <c r="LR3" s="166"/>
      <c r="LS3" s="166"/>
      <c r="LT3" s="166"/>
      <c r="LU3" s="166"/>
      <c r="LV3" s="166"/>
      <c r="LW3" s="166"/>
      <c r="LX3" s="166"/>
      <c r="LY3" s="166"/>
      <c r="LZ3" s="166"/>
      <c r="MA3" s="166"/>
      <c r="MB3" s="166"/>
      <c r="MC3" s="166"/>
      <c r="MD3" s="166"/>
      <c r="ME3" s="166"/>
      <c r="MF3" s="166"/>
      <c r="MG3" s="166"/>
      <c r="MH3" s="166"/>
      <c r="MI3" s="166"/>
      <c r="MJ3" s="166"/>
      <c r="MK3" s="166"/>
      <c r="ML3" s="166"/>
      <c r="MM3" s="166"/>
      <c r="MN3" s="166"/>
      <c r="MO3" s="166"/>
      <c r="MP3" s="166"/>
      <c r="MQ3" s="166"/>
      <c r="MR3" s="166"/>
      <c r="MS3" s="166"/>
      <c r="MT3" s="166"/>
      <c r="MU3" s="166"/>
      <c r="MV3" s="166"/>
      <c r="MW3" s="166"/>
      <c r="MX3" s="166"/>
      <c r="MY3" s="166"/>
      <c r="MZ3" s="166"/>
      <c r="NA3" s="166"/>
      <c r="NB3" s="166"/>
      <c r="NC3" s="166"/>
      <c r="ND3" s="166"/>
      <c r="NE3" s="166"/>
      <c r="NF3" s="166"/>
      <c r="NG3" s="166"/>
      <c r="NH3" s="166"/>
      <c r="NI3" s="166"/>
      <c r="NJ3" s="166"/>
      <c r="NK3" s="166"/>
      <c r="NL3" s="166"/>
      <c r="NM3" s="166"/>
      <c r="NN3" s="166"/>
      <c r="NO3" s="166"/>
      <c r="NP3" s="166"/>
      <c r="NQ3" s="166"/>
      <c r="NR3" s="166"/>
      <c r="NS3" s="166"/>
      <c r="NT3" s="166"/>
      <c r="NU3" s="166"/>
      <c r="NV3" s="166"/>
      <c r="NW3" s="166"/>
      <c r="NX3" s="166"/>
      <c r="NY3" s="166"/>
      <c r="NZ3" s="166"/>
      <c r="OA3" s="166"/>
      <c r="OB3" s="166"/>
      <c r="OC3" s="166"/>
      <c r="OD3" s="166"/>
      <c r="OE3" s="166"/>
      <c r="OF3" s="166"/>
      <c r="OG3" s="166"/>
      <c r="OH3" s="166"/>
      <c r="OI3" s="166"/>
      <c r="OJ3" s="166"/>
      <c r="OK3" s="166"/>
      <c r="OL3" s="166"/>
      <c r="OM3" s="166"/>
      <c r="ON3" s="166"/>
      <c r="OO3" s="166"/>
      <c r="OP3" s="166"/>
      <c r="OQ3" s="166"/>
      <c r="OR3" s="166"/>
      <c r="OS3" s="166"/>
      <c r="OT3" s="166"/>
      <c r="OU3" s="166"/>
      <c r="OV3" s="166"/>
      <c r="OW3" s="166"/>
      <c r="OX3" s="166"/>
      <c r="OY3" s="166"/>
      <c r="OZ3" s="166"/>
      <c r="PA3" s="166"/>
      <c r="PB3" s="166"/>
      <c r="PC3" s="166"/>
      <c r="PD3" s="166"/>
      <c r="PE3" s="166"/>
      <c r="PF3" s="166"/>
      <c r="PG3" s="166"/>
      <c r="PH3" s="166"/>
      <c r="PI3" s="166"/>
      <c r="PJ3" s="166"/>
      <c r="PK3" s="166"/>
      <c r="PL3" s="166"/>
      <c r="PM3" s="166"/>
      <c r="PN3" s="166"/>
      <c r="PO3" s="166"/>
      <c r="PP3" s="166"/>
      <c r="PQ3" s="166"/>
      <c r="PR3" s="166"/>
      <c r="PS3" s="166"/>
      <c r="PT3" s="166"/>
      <c r="PU3" s="166"/>
      <c r="PV3" s="166"/>
      <c r="PW3" s="166"/>
      <c r="PX3" s="166"/>
    </row>
    <row r="4" spans="1:440" customFormat="1" ht="25.9" customHeight="1" thickBot="1">
      <c r="A4" s="166"/>
      <c r="B4" s="889">
        <f>Resumen_año!C5</f>
        <v>43465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1"/>
      <c r="T4" s="1"/>
      <c r="U4" s="1"/>
      <c r="V4" s="1"/>
      <c r="W4" s="1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  <c r="NY4" s="166"/>
      <c r="NZ4" s="166"/>
      <c r="OA4" s="166"/>
      <c r="OB4" s="166"/>
      <c r="OC4" s="166"/>
      <c r="OD4" s="166"/>
      <c r="OE4" s="166"/>
      <c r="OF4" s="166"/>
      <c r="OG4" s="166"/>
      <c r="OH4" s="166"/>
      <c r="OI4" s="166"/>
      <c r="OJ4" s="166"/>
      <c r="OK4" s="166"/>
      <c r="OL4" s="166"/>
      <c r="OM4" s="166"/>
      <c r="ON4" s="166"/>
      <c r="OO4" s="166"/>
      <c r="OP4" s="166"/>
      <c r="OQ4" s="166"/>
      <c r="OR4" s="166"/>
      <c r="OS4" s="166"/>
      <c r="OT4" s="166"/>
      <c r="OU4" s="166"/>
      <c r="OV4" s="166"/>
      <c r="OW4" s="166"/>
      <c r="OX4" s="166"/>
      <c r="OY4" s="166"/>
      <c r="OZ4" s="166"/>
      <c r="PA4" s="166"/>
      <c r="PB4" s="166"/>
      <c r="PC4" s="166"/>
      <c r="PD4" s="166"/>
      <c r="PE4" s="166"/>
      <c r="PF4" s="166"/>
      <c r="PG4" s="166"/>
      <c r="PH4" s="166"/>
      <c r="PI4" s="166"/>
      <c r="PJ4" s="166"/>
      <c r="PK4" s="166"/>
      <c r="PL4" s="166"/>
      <c r="PM4" s="166"/>
      <c r="PN4" s="166"/>
      <c r="PO4" s="166"/>
      <c r="PP4" s="166"/>
      <c r="PQ4" s="166"/>
      <c r="PR4" s="166"/>
      <c r="PS4" s="166"/>
      <c r="PT4" s="166"/>
      <c r="PU4" s="166"/>
      <c r="PV4" s="166"/>
      <c r="PW4" s="166"/>
      <c r="PX4" s="166"/>
    </row>
    <row r="5" spans="1:440" customFormat="1" ht="15" hidden="1" customHeight="1">
      <c r="A5" s="166"/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1"/>
      <c r="U5" s="1"/>
      <c r="V5" s="1"/>
      <c r="W5" s="1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  <c r="IS5" s="166"/>
      <c r="IT5" s="166"/>
      <c r="IU5" s="166"/>
      <c r="IV5" s="166"/>
      <c r="IW5" s="166"/>
      <c r="IX5" s="166"/>
      <c r="IY5" s="166"/>
      <c r="IZ5" s="166"/>
      <c r="JA5" s="166"/>
      <c r="JB5" s="166"/>
      <c r="JC5" s="166"/>
      <c r="JD5" s="166"/>
      <c r="JE5" s="166"/>
      <c r="JF5" s="166"/>
      <c r="JG5" s="166"/>
      <c r="JH5" s="166"/>
      <c r="JI5" s="166"/>
      <c r="JJ5" s="166"/>
      <c r="JK5" s="166"/>
      <c r="JL5" s="166"/>
      <c r="JM5" s="166"/>
      <c r="JN5" s="166"/>
      <c r="JO5" s="166"/>
      <c r="JP5" s="166"/>
      <c r="JQ5" s="166"/>
      <c r="JR5" s="166"/>
      <c r="JS5" s="166"/>
      <c r="JT5" s="166"/>
      <c r="JU5" s="166"/>
      <c r="JV5" s="166"/>
      <c r="JW5" s="166"/>
      <c r="JX5" s="166"/>
      <c r="JY5" s="166"/>
      <c r="JZ5" s="166"/>
      <c r="KA5" s="166"/>
      <c r="KB5" s="166"/>
      <c r="KC5" s="166"/>
      <c r="KD5" s="166"/>
      <c r="KE5" s="166"/>
      <c r="KF5" s="166"/>
      <c r="KG5" s="166"/>
      <c r="KH5" s="166"/>
      <c r="KI5" s="166"/>
      <c r="KJ5" s="166"/>
      <c r="KK5" s="166"/>
      <c r="KL5" s="166"/>
      <c r="KM5" s="166"/>
      <c r="KN5" s="166"/>
      <c r="KO5" s="166"/>
      <c r="KP5" s="166"/>
      <c r="KQ5" s="166"/>
      <c r="KR5" s="166"/>
      <c r="KS5" s="166"/>
      <c r="KT5" s="166"/>
      <c r="KU5" s="166"/>
      <c r="KV5" s="166"/>
      <c r="KW5" s="166"/>
      <c r="KX5" s="166"/>
      <c r="KY5" s="166"/>
      <c r="KZ5" s="166"/>
      <c r="LA5" s="166"/>
      <c r="LB5" s="166"/>
      <c r="LC5" s="166"/>
      <c r="LD5" s="166"/>
      <c r="LE5" s="166"/>
      <c r="LF5" s="166"/>
      <c r="LG5" s="166"/>
      <c r="LH5" s="166"/>
      <c r="LI5" s="166"/>
      <c r="LJ5" s="166"/>
      <c r="LK5" s="166"/>
      <c r="LL5" s="166"/>
      <c r="LM5" s="166"/>
      <c r="LN5" s="166"/>
      <c r="LO5" s="166"/>
      <c r="LP5" s="166"/>
      <c r="LQ5" s="166"/>
      <c r="LR5" s="166"/>
      <c r="LS5" s="166"/>
      <c r="LT5" s="166"/>
      <c r="LU5" s="166"/>
      <c r="LV5" s="166"/>
      <c r="LW5" s="166"/>
      <c r="LX5" s="166"/>
      <c r="LY5" s="166"/>
      <c r="LZ5" s="166"/>
      <c r="MA5" s="166"/>
      <c r="MB5" s="166"/>
      <c r="MC5" s="166"/>
      <c r="MD5" s="166"/>
      <c r="ME5" s="166"/>
      <c r="MF5" s="166"/>
      <c r="MG5" s="166"/>
      <c r="MH5" s="166"/>
      <c r="MI5" s="166"/>
      <c r="MJ5" s="166"/>
      <c r="MK5" s="166"/>
      <c r="ML5" s="166"/>
      <c r="MM5" s="166"/>
      <c r="MN5" s="166"/>
      <c r="MO5" s="166"/>
      <c r="MP5" s="166"/>
      <c r="MQ5" s="166"/>
      <c r="MR5" s="166"/>
      <c r="MS5" s="166"/>
      <c r="MT5" s="166"/>
      <c r="MU5" s="166"/>
      <c r="MV5" s="166"/>
      <c r="MW5" s="166"/>
      <c r="MX5" s="166"/>
      <c r="MY5" s="166"/>
      <c r="MZ5" s="166"/>
      <c r="NA5" s="166"/>
      <c r="NB5" s="166"/>
      <c r="NC5" s="166"/>
      <c r="ND5" s="166"/>
      <c r="NE5" s="166"/>
      <c r="NF5" s="166"/>
      <c r="NG5" s="166"/>
      <c r="NH5" s="166"/>
      <c r="NI5" s="166"/>
      <c r="NJ5" s="166"/>
      <c r="NK5" s="166"/>
      <c r="NL5" s="166"/>
      <c r="NM5" s="166"/>
      <c r="NN5" s="166"/>
      <c r="NO5" s="166"/>
      <c r="NP5" s="166"/>
      <c r="NQ5" s="166"/>
      <c r="NR5" s="166"/>
      <c r="NS5" s="166"/>
      <c r="NT5" s="166"/>
      <c r="NU5" s="166"/>
      <c r="NV5" s="166"/>
      <c r="NW5" s="166"/>
      <c r="NX5" s="166"/>
      <c r="NY5" s="166"/>
      <c r="NZ5" s="166"/>
      <c r="OA5" s="166"/>
      <c r="OB5" s="166"/>
      <c r="OC5" s="166"/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6"/>
      <c r="OX5" s="166"/>
      <c r="OY5" s="166"/>
      <c r="OZ5" s="166"/>
      <c r="PA5" s="166"/>
      <c r="PB5" s="166"/>
      <c r="PC5" s="166"/>
      <c r="PD5" s="166"/>
      <c r="PE5" s="166"/>
      <c r="PF5" s="166"/>
      <c r="PG5" s="166"/>
      <c r="PH5" s="166"/>
      <c r="PI5" s="166"/>
      <c r="PJ5" s="166"/>
      <c r="PK5" s="166"/>
      <c r="PL5" s="166"/>
      <c r="PM5" s="166"/>
      <c r="PN5" s="166"/>
      <c r="PO5" s="166"/>
      <c r="PP5" s="166"/>
      <c r="PQ5" s="166"/>
      <c r="PR5" s="166"/>
      <c r="PS5" s="166"/>
      <c r="PT5" s="166"/>
      <c r="PU5" s="166"/>
      <c r="PV5" s="166"/>
      <c r="PW5" s="166"/>
      <c r="PX5" s="166"/>
    </row>
    <row r="6" spans="1:440" customFormat="1" ht="18" hidden="1" customHeight="1">
      <c r="A6" s="166"/>
      <c r="B6" s="321" t="s">
        <v>737</v>
      </c>
      <c r="C6" s="320"/>
      <c r="D6" s="320"/>
      <c r="E6" s="395" t="s">
        <v>739</v>
      </c>
      <c r="F6" s="1"/>
      <c r="G6" s="166"/>
      <c r="H6" s="1"/>
      <c r="I6" s="1"/>
      <c r="J6" s="1"/>
      <c r="K6" s="1"/>
      <c r="L6" s="1"/>
      <c r="M6" s="453"/>
      <c r="N6" s="1"/>
      <c r="O6" s="1"/>
      <c r="P6" s="1"/>
      <c r="Q6" s="1"/>
      <c r="R6" s="1"/>
      <c r="S6" s="1"/>
      <c r="T6" s="1"/>
      <c r="U6" s="1"/>
      <c r="V6" s="1"/>
      <c r="W6" s="1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6"/>
      <c r="JB6" s="166"/>
      <c r="JC6" s="166"/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6"/>
      <c r="JO6" s="166"/>
      <c r="JP6" s="166"/>
      <c r="JQ6" s="166"/>
      <c r="JR6" s="166"/>
      <c r="JS6" s="166"/>
      <c r="JT6" s="166"/>
      <c r="JU6" s="166"/>
      <c r="JV6" s="166"/>
      <c r="JW6" s="166"/>
      <c r="JX6" s="166"/>
      <c r="JY6" s="166"/>
      <c r="JZ6" s="166"/>
      <c r="KA6" s="166"/>
      <c r="KB6" s="166"/>
      <c r="KC6" s="166"/>
      <c r="KD6" s="166"/>
      <c r="KE6" s="166"/>
      <c r="KF6" s="166"/>
      <c r="KG6" s="166"/>
      <c r="KH6" s="166"/>
      <c r="KI6" s="166"/>
      <c r="KJ6" s="166"/>
      <c r="KK6" s="166"/>
      <c r="KL6" s="166"/>
      <c r="KM6" s="166"/>
      <c r="KN6" s="166"/>
      <c r="KO6" s="166"/>
      <c r="KP6" s="166"/>
      <c r="KQ6" s="166"/>
      <c r="KR6" s="166"/>
      <c r="KS6" s="166"/>
      <c r="KT6" s="166"/>
      <c r="KU6" s="166"/>
      <c r="KV6" s="166"/>
      <c r="KW6" s="166"/>
      <c r="KX6" s="166"/>
      <c r="KY6" s="166"/>
      <c r="KZ6" s="166"/>
      <c r="LA6" s="166"/>
      <c r="LB6" s="166"/>
      <c r="LC6" s="166"/>
      <c r="LD6" s="166"/>
      <c r="LE6" s="166"/>
      <c r="LF6" s="166"/>
      <c r="LG6" s="166"/>
      <c r="LH6" s="166"/>
      <c r="LI6" s="166"/>
      <c r="LJ6" s="166"/>
      <c r="LK6" s="166"/>
      <c r="LL6" s="166"/>
      <c r="LM6" s="166"/>
      <c r="LN6" s="166"/>
      <c r="LO6" s="166"/>
      <c r="LP6" s="166"/>
      <c r="LQ6" s="166"/>
      <c r="LR6" s="166"/>
      <c r="LS6" s="166"/>
      <c r="LT6" s="166"/>
      <c r="LU6" s="166"/>
      <c r="LV6" s="166"/>
      <c r="LW6" s="166"/>
      <c r="LX6" s="166"/>
      <c r="LY6" s="166"/>
      <c r="LZ6" s="166"/>
      <c r="MA6" s="166"/>
      <c r="MB6" s="166"/>
      <c r="MC6" s="166"/>
      <c r="MD6" s="166"/>
      <c r="ME6" s="166"/>
      <c r="MF6" s="166"/>
      <c r="MG6" s="166"/>
      <c r="MH6" s="166"/>
      <c r="MI6" s="166"/>
      <c r="MJ6" s="166"/>
      <c r="MK6" s="166"/>
      <c r="ML6" s="166"/>
      <c r="MM6" s="166"/>
      <c r="MN6" s="166"/>
      <c r="MO6" s="166"/>
      <c r="MP6" s="166"/>
      <c r="MQ6" s="166"/>
      <c r="MR6" s="166"/>
      <c r="MS6" s="166"/>
      <c r="MT6" s="166"/>
      <c r="MU6" s="166"/>
      <c r="MV6" s="166"/>
      <c r="MW6" s="166"/>
      <c r="MX6" s="166"/>
      <c r="MY6" s="166"/>
      <c r="MZ6" s="166"/>
      <c r="NA6" s="166"/>
      <c r="NB6" s="166"/>
      <c r="NC6" s="166"/>
      <c r="ND6" s="166"/>
      <c r="NE6" s="166"/>
      <c r="NF6" s="166"/>
      <c r="NG6" s="166"/>
      <c r="NH6" s="166"/>
      <c r="NI6" s="166"/>
      <c r="NJ6" s="166"/>
      <c r="NK6" s="166"/>
      <c r="NL6" s="166"/>
      <c r="NM6" s="166"/>
      <c r="NN6" s="166"/>
      <c r="NO6" s="166"/>
      <c r="NP6" s="166"/>
      <c r="NQ6" s="166"/>
      <c r="NR6" s="166"/>
      <c r="NS6" s="166"/>
      <c r="NT6" s="166"/>
      <c r="NU6" s="166"/>
      <c r="NV6" s="166"/>
      <c r="NW6" s="166"/>
      <c r="NX6" s="166"/>
      <c r="NY6" s="166"/>
      <c r="NZ6" s="166"/>
      <c r="OA6" s="166"/>
      <c r="OB6" s="166"/>
      <c r="OC6" s="166"/>
      <c r="OD6" s="166"/>
      <c r="OE6" s="166"/>
      <c r="OF6" s="166"/>
      <c r="OG6" s="166"/>
      <c r="OH6" s="166"/>
      <c r="OI6" s="166"/>
      <c r="OJ6" s="166"/>
      <c r="OK6" s="166"/>
      <c r="OL6" s="166"/>
      <c r="OM6" s="166"/>
      <c r="ON6" s="166"/>
      <c r="OO6" s="166"/>
      <c r="OP6" s="166"/>
      <c r="OQ6" s="166"/>
      <c r="OR6" s="166"/>
      <c r="OS6" s="166"/>
      <c r="OT6" s="166"/>
      <c r="OU6" s="166"/>
      <c r="OV6" s="166"/>
      <c r="OW6" s="166"/>
      <c r="OX6" s="166"/>
      <c r="OY6" s="166"/>
      <c r="OZ6" s="166"/>
      <c r="PA6" s="166"/>
      <c r="PB6" s="166"/>
      <c r="PC6" s="166"/>
      <c r="PD6" s="166"/>
      <c r="PE6" s="166"/>
      <c r="PF6" s="166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</row>
    <row r="7" spans="1:440" customFormat="1" ht="15" hidden="1" customHeight="1">
      <c r="A7" s="166"/>
      <c r="B7" s="321" t="s">
        <v>738</v>
      </c>
      <c r="C7" s="320" t="e">
        <f>INDEX(C9:C22,MATCH(C6,C9:C22,0))</f>
        <v>#N/A</v>
      </c>
      <c r="D7" s="320">
        <f>MATCH(E6,E9:E22,0)</f>
        <v>4</v>
      </c>
      <c r="E7" s="394"/>
      <c r="F7" s="1"/>
      <c r="G7" s="1"/>
      <c r="H7" s="1"/>
      <c r="I7" s="1"/>
      <c r="J7" s="1"/>
      <c r="K7" s="1"/>
      <c r="L7" s="1"/>
      <c r="M7" s="453"/>
      <c r="N7" s="1032" t="s">
        <v>0</v>
      </c>
      <c r="O7" s="1033"/>
      <c r="P7" s="1033"/>
      <c r="Q7" s="1033"/>
      <c r="R7" s="1033"/>
      <c r="S7" s="1034"/>
      <c r="T7" s="1"/>
      <c r="U7" s="1"/>
      <c r="V7" s="1"/>
      <c r="W7" s="1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I7" s="166"/>
      <c r="JJ7" s="166"/>
      <c r="JK7" s="166"/>
      <c r="JL7" s="166"/>
      <c r="JM7" s="166"/>
      <c r="JN7" s="166"/>
      <c r="JO7" s="166"/>
      <c r="JP7" s="166"/>
      <c r="JQ7" s="166"/>
      <c r="JR7" s="166"/>
      <c r="JS7" s="166"/>
      <c r="JT7" s="166"/>
      <c r="JU7" s="166"/>
      <c r="JV7" s="166"/>
      <c r="JW7" s="166"/>
      <c r="JX7" s="166"/>
      <c r="JY7" s="166"/>
      <c r="JZ7" s="166"/>
      <c r="KA7" s="166"/>
      <c r="KB7" s="166"/>
      <c r="KC7" s="166"/>
      <c r="KD7" s="166"/>
      <c r="KE7" s="166"/>
      <c r="KF7" s="166"/>
      <c r="KG7" s="166"/>
      <c r="KH7" s="166"/>
      <c r="KI7" s="166"/>
      <c r="KJ7" s="166"/>
      <c r="KK7" s="166"/>
      <c r="KL7" s="166"/>
      <c r="KM7" s="166"/>
      <c r="KN7" s="166"/>
      <c r="KO7" s="166"/>
      <c r="KP7" s="166"/>
      <c r="KQ7" s="166"/>
      <c r="KR7" s="166"/>
      <c r="KS7" s="166"/>
      <c r="KT7" s="166"/>
      <c r="KU7" s="166"/>
      <c r="KV7" s="166"/>
      <c r="KW7" s="166"/>
      <c r="KX7" s="166"/>
      <c r="KY7" s="166"/>
      <c r="KZ7" s="166"/>
      <c r="LA7" s="166"/>
      <c r="LB7" s="166"/>
      <c r="LC7" s="166"/>
      <c r="LD7" s="166"/>
      <c r="LE7" s="166"/>
      <c r="LF7" s="166"/>
      <c r="LG7" s="166"/>
      <c r="LH7" s="166"/>
      <c r="LI7" s="166"/>
      <c r="LJ7" s="166"/>
      <c r="LK7" s="166"/>
      <c r="LL7" s="166"/>
      <c r="LM7" s="166"/>
      <c r="LN7" s="166"/>
      <c r="LO7" s="166"/>
      <c r="LP7" s="166"/>
      <c r="LQ7" s="166"/>
      <c r="LR7" s="166"/>
      <c r="LS7" s="166"/>
      <c r="LT7" s="166"/>
      <c r="LU7" s="166"/>
      <c r="LV7" s="166"/>
      <c r="LW7" s="166"/>
      <c r="LX7" s="166"/>
      <c r="LY7" s="166"/>
      <c r="LZ7" s="166"/>
      <c r="MA7" s="166"/>
      <c r="MB7" s="166"/>
      <c r="MC7" s="166"/>
      <c r="MD7" s="166"/>
      <c r="ME7" s="166"/>
      <c r="MF7" s="166"/>
      <c r="MG7" s="166"/>
      <c r="MH7" s="166"/>
      <c r="MI7" s="166"/>
      <c r="MJ7" s="166"/>
      <c r="MK7" s="166"/>
      <c r="ML7" s="166"/>
      <c r="MM7" s="166"/>
      <c r="MN7" s="166"/>
      <c r="MO7" s="166"/>
      <c r="MP7" s="166"/>
      <c r="MQ7" s="166"/>
      <c r="MR7" s="166"/>
      <c r="MS7" s="166"/>
      <c r="MT7" s="166"/>
      <c r="MU7" s="166"/>
      <c r="MV7" s="166"/>
      <c r="MW7" s="166"/>
      <c r="MX7" s="166"/>
      <c r="MY7" s="166"/>
      <c r="MZ7" s="166"/>
      <c r="NA7" s="166"/>
      <c r="NB7" s="166"/>
      <c r="NC7" s="166"/>
      <c r="ND7" s="166"/>
      <c r="NE7" s="166"/>
      <c r="NF7" s="166"/>
      <c r="NG7" s="166"/>
      <c r="NH7" s="166"/>
      <c r="NI7" s="166"/>
      <c r="NJ7" s="166"/>
      <c r="NK7" s="166"/>
      <c r="NL7" s="166"/>
      <c r="NM7" s="166"/>
      <c r="NN7" s="166"/>
      <c r="NO7" s="166"/>
      <c r="NP7" s="166"/>
      <c r="NQ7" s="166"/>
      <c r="NR7" s="166"/>
      <c r="NS7" s="166"/>
      <c r="NT7" s="166"/>
      <c r="NU7" s="166"/>
      <c r="NV7" s="166"/>
      <c r="NW7" s="166"/>
      <c r="NX7" s="166"/>
      <c r="NY7" s="166"/>
      <c r="NZ7" s="166"/>
      <c r="OA7" s="166"/>
      <c r="OB7" s="166"/>
      <c r="OC7" s="166"/>
      <c r="OD7" s="166"/>
      <c r="OE7" s="166"/>
      <c r="OF7" s="166"/>
      <c r="OG7" s="166"/>
      <c r="OH7" s="166"/>
      <c r="OI7" s="166"/>
      <c r="OJ7" s="166"/>
      <c r="OK7" s="166"/>
      <c r="OL7" s="166"/>
      <c r="OM7" s="166"/>
      <c r="ON7" s="166"/>
      <c r="OO7" s="166"/>
      <c r="OP7" s="166"/>
      <c r="OQ7" s="166"/>
      <c r="OR7" s="166"/>
      <c r="OS7" s="166"/>
      <c r="OT7" s="166"/>
      <c r="OU7" s="166"/>
      <c r="OV7" s="166"/>
      <c r="OW7" s="166"/>
      <c r="OX7" s="166"/>
      <c r="OY7" s="166"/>
      <c r="OZ7" s="166"/>
      <c r="PA7" s="166"/>
      <c r="PB7" s="166"/>
      <c r="PC7" s="166"/>
      <c r="PD7" s="166"/>
      <c r="PE7" s="166"/>
      <c r="PF7" s="166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</row>
    <row r="8" spans="1:440" customFormat="1" ht="51.6" customHeight="1" thickBot="1">
      <c r="A8" s="166"/>
      <c r="B8" s="499" t="s">
        <v>1</v>
      </c>
      <c r="C8" s="500" t="s">
        <v>2</v>
      </c>
      <c r="D8" s="342" t="s">
        <v>3</v>
      </c>
      <c r="E8" s="396" t="s">
        <v>4</v>
      </c>
      <c r="F8" s="334" t="s">
        <v>5</v>
      </c>
      <c r="G8" s="333" t="s">
        <v>6</v>
      </c>
      <c r="H8" s="333" t="s">
        <v>7</v>
      </c>
      <c r="I8" s="333" t="s">
        <v>8</v>
      </c>
      <c r="J8" s="333" t="s">
        <v>9</v>
      </c>
      <c r="K8" s="333" t="s">
        <v>10</v>
      </c>
      <c r="L8" s="333" t="s">
        <v>11</v>
      </c>
      <c r="M8" s="454" t="s">
        <v>12</v>
      </c>
      <c r="N8" s="32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420</v>
      </c>
      <c r="T8" s="1"/>
      <c r="U8" s="1"/>
      <c r="V8" s="1"/>
      <c r="W8" s="1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  <c r="IW8" s="166"/>
      <c r="IX8" s="166"/>
      <c r="IY8" s="166"/>
      <c r="IZ8" s="166"/>
      <c r="JA8" s="166"/>
      <c r="JB8" s="166"/>
      <c r="JC8" s="166"/>
      <c r="JD8" s="166"/>
      <c r="JE8" s="166"/>
      <c r="JF8" s="166"/>
      <c r="JG8" s="166"/>
      <c r="JH8" s="166"/>
      <c r="JI8" s="166"/>
      <c r="JJ8" s="166"/>
      <c r="JK8" s="166"/>
      <c r="JL8" s="166"/>
      <c r="JM8" s="166"/>
      <c r="JN8" s="166"/>
      <c r="JO8" s="166"/>
      <c r="JP8" s="166"/>
      <c r="JQ8" s="166"/>
      <c r="JR8" s="166"/>
      <c r="JS8" s="166"/>
      <c r="JT8" s="166"/>
      <c r="JU8" s="166"/>
      <c r="JV8" s="166"/>
      <c r="JW8" s="166"/>
      <c r="JX8" s="166"/>
      <c r="JY8" s="166"/>
      <c r="JZ8" s="166"/>
      <c r="KA8" s="166"/>
      <c r="KB8" s="166"/>
      <c r="KC8" s="166"/>
      <c r="KD8" s="166"/>
      <c r="KE8" s="166"/>
      <c r="KF8" s="166"/>
      <c r="KG8" s="166"/>
      <c r="KH8" s="166"/>
      <c r="KI8" s="166"/>
      <c r="KJ8" s="166"/>
      <c r="KK8" s="166"/>
      <c r="KL8" s="166"/>
      <c r="KM8" s="166"/>
      <c r="KN8" s="166"/>
      <c r="KO8" s="166"/>
      <c r="KP8" s="166"/>
      <c r="KQ8" s="166"/>
      <c r="KR8" s="166"/>
      <c r="KS8" s="166"/>
      <c r="KT8" s="166"/>
      <c r="KU8" s="166"/>
      <c r="KV8" s="166"/>
      <c r="KW8" s="166"/>
      <c r="KX8" s="166"/>
      <c r="KY8" s="166"/>
      <c r="KZ8" s="166"/>
      <c r="LA8" s="166"/>
      <c r="LB8" s="166"/>
      <c r="LC8" s="166"/>
      <c r="LD8" s="166"/>
      <c r="LE8" s="166"/>
      <c r="LF8" s="166"/>
      <c r="LG8" s="166"/>
      <c r="LH8" s="166"/>
      <c r="LI8" s="166"/>
      <c r="LJ8" s="166"/>
      <c r="LK8" s="166"/>
      <c r="LL8" s="166"/>
      <c r="LM8" s="166"/>
      <c r="LN8" s="166"/>
      <c r="LO8" s="166"/>
      <c r="LP8" s="166"/>
      <c r="LQ8" s="166"/>
      <c r="LR8" s="166"/>
      <c r="LS8" s="166"/>
      <c r="LT8" s="166"/>
      <c r="LU8" s="166"/>
      <c r="LV8" s="166"/>
      <c r="LW8" s="166"/>
      <c r="LX8" s="166"/>
      <c r="LY8" s="166"/>
      <c r="LZ8" s="166"/>
      <c r="MA8" s="166"/>
      <c r="MB8" s="166"/>
      <c r="MC8" s="166"/>
      <c r="MD8" s="166"/>
      <c r="ME8" s="166"/>
      <c r="MF8" s="166"/>
      <c r="MG8" s="166"/>
      <c r="MH8" s="166"/>
      <c r="MI8" s="166"/>
      <c r="MJ8" s="166"/>
      <c r="MK8" s="166"/>
      <c r="ML8" s="166"/>
      <c r="MM8" s="166"/>
      <c r="MN8" s="166"/>
      <c r="MO8" s="166"/>
      <c r="MP8" s="166"/>
      <c r="MQ8" s="166"/>
      <c r="MR8" s="166"/>
      <c r="MS8" s="166"/>
      <c r="MT8" s="166"/>
      <c r="MU8" s="166"/>
      <c r="MV8" s="166"/>
      <c r="MW8" s="166"/>
      <c r="MX8" s="166"/>
      <c r="MY8" s="166"/>
      <c r="MZ8" s="166"/>
      <c r="NA8" s="166"/>
      <c r="NB8" s="166"/>
      <c r="NC8" s="166"/>
      <c r="ND8" s="166"/>
      <c r="NE8" s="166"/>
      <c r="NF8" s="166"/>
      <c r="NG8" s="166"/>
      <c r="NH8" s="166"/>
      <c r="NI8" s="166"/>
      <c r="NJ8" s="166"/>
      <c r="NK8" s="166"/>
      <c r="NL8" s="166"/>
      <c r="NM8" s="166"/>
      <c r="NN8" s="166"/>
      <c r="NO8" s="166"/>
      <c r="NP8" s="166"/>
      <c r="NQ8" s="166"/>
      <c r="NR8" s="166"/>
      <c r="NS8" s="166"/>
      <c r="NT8" s="166"/>
      <c r="NU8" s="166"/>
      <c r="NV8" s="166"/>
      <c r="NW8" s="166"/>
      <c r="NX8" s="166"/>
      <c r="NY8" s="166"/>
      <c r="NZ8" s="166"/>
      <c r="OA8" s="166"/>
      <c r="OB8" s="166"/>
      <c r="OC8" s="166"/>
      <c r="OD8" s="166"/>
      <c r="OE8" s="166"/>
      <c r="OF8" s="166"/>
      <c r="OG8" s="166"/>
      <c r="OH8" s="166"/>
      <c r="OI8" s="166"/>
      <c r="OJ8" s="166"/>
      <c r="OK8" s="166"/>
      <c r="OL8" s="166"/>
      <c r="OM8" s="166"/>
      <c r="ON8" s="166"/>
      <c r="OO8" s="166"/>
      <c r="OP8" s="166"/>
      <c r="OQ8" s="166"/>
      <c r="OR8" s="166"/>
      <c r="OS8" s="166"/>
      <c r="OT8" s="166"/>
      <c r="OU8" s="166"/>
      <c r="OV8" s="166"/>
      <c r="OW8" s="166"/>
      <c r="OX8" s="166"/>
      <c r="OY8" s="166"/>
      <c r="OZ8" s="166"/>
      <c r="PA8" s="166"/>
      <c r="PB8" s="166"/>
      <c r="PC8" s="166"/>
      <c r="PD8" s="166"/>
      <c r="PE8" s="166"/>
      <c r="PF8" s="166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</row>
    <row r="9" spans="1:440" s="167" customFormat="1" ht="19.899999999999999" customHeight="1">
      <c r="A9" s="182"/>
      <c r="B9" s="1035" t="s">
        <v>19</v>
      </c>
      <c r="C9" s="1019" t="s">
        <v>745</v>
      </c>
      <c r="D9" s="839" t="s">
        <v>745</v>
      </c>
      <c r="E9" s="1008" t="s">
        <v>745</v>
      </c>
      <c r="F9" s="335" t="s">
        <v>20</v>
      </c>
      <c r="G9" s="336">
        <v>1.4350000000000001</v>
      </c>
      <c r="H9" s="336"/>
      <c r="I9" s="337">
        <f>G9+H9</f>
        <v>1.4350000000000001</v>
      </c>
      <c r="J9" s="730">
        <v>0</v>
      </c>
      <c r="K9" s="337">
        <f t="shared" ref="K9:K16" si="0">I9-J9</f>
        <v>1.4350000000000001</v>
      </c>
      <c r="L9" s="359">
        <f t="shared" ref="L9:L17" si="1">J9/I9</f>
        <v>0</v>
      </c>
      <c r="M9" s="455" t="s">
        <v>24</v>
      </c>
      <c r="N9" s="903">
        <f>G9+G10+G11</f>
        <v>16.303999999999998</v>
      </c>
      <c r="O9" s="904">
        <f>H9+H10+H11</f>
        <v>0</v>
      </c>
      <c r="P9" s="904">
        <f>N9+O9</f>
        <v>16.303999999999998</v>
      </c>
      <c r="Q9" s="904">
        <f>J9+J10+J11</f>
        <v>2.1999999999999999E-2</v>
      </c>
      <c r="R9" s="904">
        <f>P9-Q9</f>
        <v>16.282</v>
      </c>
      <c r="S9" s="893">
        <f>Q9/P9</f>
        <v>1.3493621197252208E-3</v>
      </c>
      <c r="T9" s="182"/>
      <c r="U9" s="182"/>
      <c r="V9" s="166"/>
      <c r="W9" s="166"/>
      <c r="X9" s="166"/>
      <c r="Y9" s="166"/>
      <c r="Z9" s="166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</row>
    <row r="10" spans="1:440" s="167" customFormat="1" ht="19.899999999999999" customHeight="1">
      <c r="A10" s="182"/>
      <c r="B10" s="1036"/>
      <c r="C10" s="1020"/>
      <c r="D10" s="834"/>
      <c r="E10" s="990"/>
      <c r="F10" s="323" t="s">
        <v>21</v>
      </c>
      <c r="G10" s="298">
        <v>6.7169999999999996</v>
      </c>
      <c r="H10" s="298"/>
      <c r="I10" s="299">
        <f>G10+H10+K9</f>
        <v>8.1519999999999992</v>
      </c>
      <c r="J10" s="303">
        <v>2.1999999999999999E-2</v>
      </c>
      <c r="K10" s="299">
        <f t="shared" si="0"/>
        <v>8.129999999999999</v>
      </c>
      <c r="L10" s="359">
        <f t="shared" si="1"/>
        <v>2.6987242394504417E-3</v>
      </c>
      <c r="M10" s="440" t="s">
        <v>24</v>
      </c>
      <c r="N10" s="903"/>
      <c r="O10" s="904"/>
      <c r="P10" s="904"/>
      <c r="Q10" s="904"/>
      <c r="R10" s="904"/>
      <c r="S10" s="893"/>
      <c r="T10" s="182"/>
      <c r="U10" s="182"/>
      <c r="V10" s="166"/>
      <c r="W10" s="166"/>
      <c r="X10" s="166"/>
      <c r="Y10" s="166"/>
      <c r="Z10" s="166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</row>
    <row r="11" spans="1:440" s="167" customFormat="1" ht="19.899999999999999" customHeight="1">
      <c r="A11" s="182"/>
      <c r="B11" s="1036"/>
      <c r="C11" s="1021"/>
      <c r="D11" s="835"/>
      <c r="E11" s="990"/>
      <c r="F11" s="323" t="s">
        <v>22</v>
      </c>
      <c r="G11" s="298">
        <v>8.1519999999999992</v>
      </c>
      <c r="H11" s="298"/>
      <c r="I11" s="299">
        <f>G11+H11+K10</f>
        <v>16.281999999999996</v>
      </c>
      <c r="J11" s="303">
        <v>0</v>
      </c>
      <c r="K11" s="299">
        <f t="shared" si="0"/>
        <v>16.281999999999996</v>
      </c>
      <c r="L11" s="359">
        <f t="shared" si="1"/>
        <v>0</v>
      </c>
      <c r="M11" s="440" t="s">
        <v>24</v>
      </c>
      <c r="N11" s="903"/>
      <c r="O11" s="904"/>
      <c r="P11" s="904"/>
      <c r="Q11" s="904"/>
      <c r="R11" s="904"/>
      <c r="S11" s="893"/>
      <c r="T11" s="182"/>
      <c r="U11" s="182"/>
      <c r="V11" s="166"/>
      <c r="W11" s="166"/>
      <c r="X11" s="166"/>
      <c r="Y11" s="166"/>
      <c r="Z11" s="166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</row>
    <row r="12" spans="1:440" s="167" customFormat="1" ht="19.899999999999999" customHeight="1">
      <c r="A12" s="182"/>
      <c r="B12" s="1036"/>
      <c r="C12" s="1028" t="s">
        <v>739</v>
      </c>
      <c r="D12" s="852" t="s">
        <v>739</v>
      </c>
      <c r="E12" s="989" t="s">
        <v>739</v>
      </c>
      <c r="F12" s="326" t="s">
        <v>20</v>
      </c>
      <c r="G12" s="301">
        <v>30.824000000000002</v>
      </c>
      <c r="H12" s="301"/>
      <c r="I12" s="302">
        <f>G12+H12</f>
        <v>30.824000000000002</v>
      </c>
      <c r="J12" s="731">
        <v>22.83</v>
      </c>
      <c r="K12" s="302">
        <f t="shared" si="0"/>
        <v>7.9940000000000033</v>
      </c>
      <c r="L12" s="385">
        <f t="shared" si="1"/>
        <v>0.74065663119647018</v>
      </c>
      <c r="M12" s="456" t="s">
        <v>24</v>
      </c>
      <c r="N12" s="1031">
        <f>G12+G13+G14</f>
        <v>350.27700000000004</v>
      </c>
      <c r="O12" s="1023">
        <f>H12+H13+H14</f>
        <v>0</v>
      </c>
      <c r="P12" s="1023">
        <f>N12+O12</f>
        <v>350.27700000000004</v>
      </c>
      <c r="Q12" s="1023">
        <f>J12+J13+J14</f>
        <v>284.84000000000003</v>
      </c>
      <c r="R12" s="1023">
        <f>P12-Q12</f>
        <v>65.437000000000012</v>
      </c>
      <c r="S12" s="1024">
        <f>Q12/P12</f>
        <v>0.81318499359078666</v>
      </c>
      <c r="T12" s="386"/>
      <c r="U12" s="182"/>
      <c r="V12" s="166"/>
      <c r="W12" s="166"/>
      <c r="X12" s="166"/>
      <c r="Y12" s="166"/>
      <c r="Z12" s="166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</row>
    <row r="13" spans="1:440" s="167" customFormat="1" ht="19.899999999999999" customHeight="1">
      <c r="A13" s="182"/>
      <c r="B13" s="1036"/>
      <c r="C13" s="1029"/>
      <c r="D13" s="853"/>
      <c r="E13" s="989"/>
      <c r="F13" s="326" t="s">
        <v>21</v>
      </c>
      <c r="G13" s="301">
        <v>144.31399999999999</v>
      </c>
      <c r="H13" s="301"/>
      <c r="I13" s="302">
        <f>G13+H13+K12</f>
        <v>152.30799999999999</v>
      </c>
      <c r="J13" s="731">
        <v>126.97</v>
      </c>
      <c r="K13" s="302">
        <f t="shared" si="0"/>
        <v>25.337999999999994</v>
      </c>
      <c r="L13" s="385">
        <f t="shared" si="1"/>
        <v>0.83363973002074743</v>
      </c>
      <c r="M13" s="456" t="s">
        <v>24</v>
      </c>
      <c r="N13" s="1031"/>
      <c r="O13" s="1023"/>
      <c r="P13" s="1023"/>
      <c r="Q13" s="1023"/>
      <c r="R13" s="1023"/>
      <c r="S13" s="1024"/>
      <c r="T13" s="386"/>
      <c r="U13" s="182"/>
      <c r="V13" s="166"/>
      <c r="W13" s="166"/>
      <c r="X13" s="166"/>
      <c r="Y13" s="166"/>
      <c r="Z13" s="166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  <c r="IW13" s="182"/>
      <c r="IX13" s="182"/>
      <c r="IY13" s="182"/>
      <c r="IZ13" s="182"/>
      <c r="JA13" s="182"/>
      <c r="JB13" s="182"/>
      <c r="JC13" s="182"/>
      <c r="JD13" s="182"/>
      <c r="JE13" s="182"/>
      <c r="JF13" s="182"/>
      <c r="JG13" s="182"/>
      <c r="JH13" s="182"/>
      <c r="JI13" s="182"/>
      <c r="JJ13" s="182"/>
      <c r="JK13" s="182"/>
      <c r="JL13" s="182"/>
      <c r="JM13" s="182"/>
      <c r="JN13" s="182"/>
      <c r="JO13" s="182"/>
      <c r="JP13" s="182"/>
      <c r="JQ13" s="182"/>
      <c r="JR13" s="182"/>
      <c r="JS13" s="182"/>
      <c r="JT13" s="182"/>
      <c r="JU13" s="182"/>
      <c r="JV13" s="182"/>
      <c r="JW13" s="182"/>
      <c r="JX13" s="182"/>
      <c r="JY13" s="182"/>
      <c r="JZ13" s="182"/>
      <c r="KA13" s="182"/>
      <c r="KB13" s="182"/>
      <c r="KC13" s="182"/>
      <c r="KD13" s="182"/>
      <c r="KE13" s="182"/>
      <c r="KF13" s="182"/>
      <c r="KG13" s="182"/>
      <c r="KH13" s="182"/>
      <c r="KI13" s="182"/>
      <c r="KJ13" s="182"/>
      <c r="KK13" s="182"/>
      <c r="KL13" s="182"/>
      <c r="KM13" s="182"/>
      <c r="KN13" s="182"/>
      <c r="KO13" s="182"/>
      <c r="KP13" s="182"/>
      <c r="KQ13" s="182"/>
      <c r="KR13" s="182"/>
      <c r="KS13" s="182"/>
      <c r="KT13" s="182"/>
      <c r="KU13" s="182"/>
      <c r="KV13" s="182"/>
      <c r="KW13" s="182"/>
      <c r="KX13" s="182"/>
      <c r="KY13" s="182"/>
      <c r="KZ13" s="182"/>
      <c r="LA13" s="182"/>
      <c r="LB13" s="182"/>
      <c r="LC13" s="182"/>
      <c r="LD13" s="182"/>
      <c r="LE13" s="182"/>
      <c r="LF13" s="182"/>
      <c r="LG13" s="182"/>
      <c r="LH13" s="182"/>
      <c r="LI13" s="182"/>
      <c r="LJ13" s="182"/>
      <c r="LK13" s="182"/>
      <c r="LL13" s="182"/>
      <c r="LM13" s="182"/>
      <c r="LN13" s="182"/>
      <c r="LO13" s="182"/>
      <c r="LP13" s="182"/>
      <c r="LQ13" s="182"/>
      <c r="LR13" s="182"/>
      <c r="LS13" s="182"/>
      <c r="LT13" s="182"/>
      <c r="LU13" s="182"/>
      <c r="LV13" s="182"/>
      <c r="LW13" s="182"/>
      <c r="LX13" s="182"/>
      <c r="LY13" s="182"/>
      <c r="LZ13" s="182"/>
      <c r="MA13" s="182"/>
      <c r="MB13" s="182"/>
      <c r="MC13" s="182"/>
      <c r="MD13" s="182"/>
      <c r="ME13" s="182"/>
      <c r="MF13" s="182"/>
      <c r="MG13" s="182"/>
      <c r="MH13" s="182"/>
      <c r="MI13" s="182"/>
      <c r="MJ13" s="182"/>
      <c r="MK13" s="182"/>
      <c r="ML13" s="182"/>
      <c r="MM13" s="182"/>
      <c r="MN13" s="182"/>
      <c r="MO13" s="182"/>
      <c r="MP13" s="182"/>
      <c r="MQ13" s="182"/>
      <c r="MR13" s="182"/>
      <c r="MS13" s="182"/>
      <c r="MT13" s="182"/>
      <c r="MU13" s="182"/>
      <c r="MV13" s="182"/>
      <c r="MW13" s="182"/>
      <c r="MX13" s="182"/>
      <c r="MY13" s="182"/>
      <c r="MZ13" s="182"/>
      <c r="NA13" s="182"/>
      <c r="NB13" s="182"/>
      <c r="NC13" s="182"/>
      <c r="ND13" s="182"/>
      <c r="NE13" s="182"/>
      <c r="NF13" s="182"/>
      <c r="NG13" s="182"/>
      <c r="NH13" s="182"/>
      <c r="NI13" s="182"/>
      <c r="NJ13" s="182"/>
      <c r="NK13" s="182"/>
      <c r="NL13" s="182"/>
      <c r="NM13" s="182"/>
      <c r="NN13" s="182"/>
      <c r="NO13" s="182"/>
      <c r="NP13" s="182"/>
      <c r="NQ13" s="182"/>
      <c r="NR13" s="182"/>
      <c r="NS13" s="182"/>
      <c r="NT13" s="182"/>
      <c r="NU13" s="182"/>
      <c r="NV13" s="182"/>
      <c r="NW13" s="182"/>
      <c r="NX13" s="182"/>
      <c r="NY13" s="182"/>
      <c r="NZ13" s="182"/>
      <c r="OA13" s="182"/>
      <c r="OB13" s="182"/>
      <c r="OC13" s="182"/>
      <c r="OD13" s="182"/>
      <c r="OE13" s="182"/>
      <c r="OF13" s="182"/>
      <c r="OG13" s="182"/>
      <c r="OH13" s="182"/>
      <c r="OI13" s="182"/>
      <c r="OJ13" s="182"/>
      <c r="OK13" s="182"/>
      <c r="OL13" s="182"/>
      <c r="OM13" s="182"/>
      <c r="ON13" s="182"/>
      <c r="OO13" s="182"/>
      <c r="OP13" s="182"/>
      <c r="OQ13" s="182"/>
      <c r="OR13" s="182"/>
      <c r="OS13" s="182"/>
      <c r="OT13" s="182"/>
      <c r="OU13" s="182"/>
      <c r="OV13" s="182"/>
      <c r="OW13" s="182"/>
      <c r="OX13" s="182"/>
      <c r="OY13" s="182"/>
      <c r="OZ13" s="182"/>
      <c r="PA13" s="182"/>
      <c r="PB13" s="182"/>
      <c r="PC13" s="182"/>
      <c r="PD13" s="182"/>
      <c r="PE13" s="182"/>
      <c r="PF13" s="182"/>
      <c r="PG13" s="182"/>
      <c r="PH13" s="182"/>
      <c r="PI13" s="182"/>
      <c r="PJ13" s="182"/>
      <c r="PK13" s="182"/>
      <c r="PL13" s="182"/>
      <c r="PM13" s="182"/>
      <c r="PN13" s="182"/>
      <c r="PO13" s="182"/>
      <c r="PP13" s="182"/>
      <c r="PQ13" s="182"/>
      <c r="PR13" s="182"/>
      <c r="PS13" s="182"/>
      <c r="PT13" s="182"/>
      <c r="PU13" s="182"/>
      <c r="PV13" s="182"/>
      <c r="PW13" s="182"/>
      <c r="PX13" s="182"/>
    </row>
    <row r="14" spans="1:440" s="167" customFormat="1" ht="19.899999999999999" customHeight="1">
      <c r="A14" s="182"/>
      <c r="B14" s="1036"/>
      <c r="C14" s="1030"/>
      <c r="D14" s="854"/>
      <c r="E14" s="989"/>
      <c r="F14" s="326" t="s">
        <v>22</v>
      </c>
      <c r="G14" s="301">
        <v>175.13900000000001</v>
      </c>
      <c r="H14" s="301"/>
      <c r="I14" s="302">
        <f>G14+H14+K13</f>
        <v>200.477</v>
      </c>
      <c r="J14" s="731">
        <v>135.04</v>
      </c>
      <c r="K14" s="302">
        <f t="shared" si="0"/>
        <v>65.437000000000012</v>
      </c>
      <c r="L14" s="385">
        <f t="shared" si="1"/>
        <v>0.67359347955127014</v>
      </c>
      <c r="M14" s="456" t="s">
        <v>24</v>
      </c>
      <c r="N14" s="1031"/>
      <c r="O14" s="1023"/>
      <c r="P14" s="1023"/>
      <c r="Q14" s="1023"/>
      <c r="R14" s="1023"/>
      <c r="S14" s="1024"/>
      <c r="T14" s="386"/>
      <c r="U14" s="182"/>
      <c r="V14" s="166"/>
      <c r="W14" s="166"/>
      <c r="X14" s="166"/>
      <c r="Y14" s="166"/>
      <c r="Z14" s="166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  <c r="IW14" s="182"/>
      <c r="IX14" s="182"/>
      <c r="IY14" s="182"/>
      <c r="IZ14" s="182"/>
      <c r="JA14" s="182"/>
      <c r="JB14" s="182"/>
      <c r="JC14" s="182"/>
      <c r="JD14" s="182"/>
      <c r="JE14" s="182"/>
      <c r="JF14" s="182"/>
      <c r="JG14" s="182"/>
      <c r="JH14" s="182"/>
      <c r="JI14" s="182"/>
      <c r="JJ14" s="182"/>
      <c r="JK14" s="182"/>
      <c r="JL14" s="182"/>
      <c r="JM14" s="182"/>
      <c r="JN14" s="182"/>
      <c r="JO14" s="182"/>
      <c r="JP14" s="182"/>
      <c r="JQ14" s="182"/>
      <c r="JR14" s="182"/>
      <c r="JS14" s="182"/>
      <c r="JT14" s="182"/>
      <c r="JU14" s="182"/>
      <c r="JV14" s="182"/>
      <c r="JW14" s="182"/>
      <c r="JX14" s="182"/>
      <c r="JY14" s="182"/>
      <c r="JZ14" s="182"/>
      <c r="KA14" s="182"/>
      <c r="KB14" s="182"/>
      <c r="KC14" s="182"/>
      <c r="KD14" s="182"/>
      <c r="KE14" s="182"/>
      <c r="KF14" s="182"/>
      <c r="KG14" s="182"/>
      <c r="KH14" s="182"/>
      <c r="KI14" s="182"/>
      <c r="KJ14" s="182"/>
      <c r="KK14" s="182"/>
      <c r="KL14" s="182"/>
      <c r="KM14" s="182"/>
      <c r="KN14" s="182"/>
      <c r="KO14" s="182"/>
      <c r="KP14" s="182"/>
      <c r="KQ14" s="182"/>
      <c r="KR14" s="182"/>
      <c r="KS14" s="182"/>
      <c r="KT14" s="182"/>
      <c r="KU14" s="182"/>
      <c r="KV14" s="182"/>
      <c r="KW14" s="182"/>
      <c r="KX14" s="182"/>
      <c r="KY14" s="182"/>
      <c r="KZ14" s="182"/>
      <c r="LA14" s="182"/>
      <c r="LB14" s="182"/>
      <c r="LC14" s="182"/>
      <c r="LD14" s="182"/>
      <c r="LE14" s="182"/>
      <c r="LF14" s="182"/>
      <c r="LG14" s="182"/>
      <c r="LH14" s="182"/>
      <c r="LI14" s="182"/>
      <c r="LJ14" s="182"/>
      <c r="LK14" s="182"/>
      <c r="LL14" s="182"/>
      <c r="LM14" s="182"/>
      <c r="LN14" s="182"/>
      <c r="LO14" s="182"/>
      <c r="LP14" s="182"/>
      <c r="LQ14" s="182"/>
      <c r="LR14" s="182"/>
      <c r="LS14" s="182"/>
      <c r="LT14" s="182"/>
      <c r="LU14" s="182"/>
      <c r="LV14" s="182"/>
      <c r="LW14" s="182"/>
      <c r="LX14" s="182"/>
      <c r="LY14" s="182"/>
      <c r="LZ14" s="182"/>
      <c r="MA14" s="182"/>
      <c r="MB14" s="182"/>
      <c r="MC14" s="182"/>
      <c r="MD14" s="182"/>
      <c r="ME14" s="182"/>
      <c r="MF14" s="182"/>
      <c r="MG14" s="182"/>
      <c r="MH14" s="182"/>
      <c r="MI14" s="182"/>
      <c r="MJ14" s="182"/>
      <c r="MK14" s="182"/>
      <c r="ML14" s="182"/>
      <c r="MM14" s="182"/>
      <c r="MN14" s="182"/>
      <c r="MO14" s="182"/>
      <c r="MP14" s="182"/>
      <c r="MQ14" s="182"/>
      <c r="MR14" s="182"/>
      <c r="MS14" s="182"/>
      <c r="MT14" s="182"/>
      <c r="MU14" s="182"/>
      <c r="MV14" s="182"/>
      <c r="MW14" s="182"/>
      <c r="MX14" s="182"/>
      <c r="MY14" s="182"/>
      <c r="MZ14" s="182"/>
      <c r="NA14" s="182"/>
      <c r="NB14" s="182"/>
      <c r="NC14" s="182"/>
      <c r="ND14" s="182"/>
      <c r="NE14" s="182"/>
      <c r="NF14" s="182"/>
      <c r="NG14" s="182"/>
      <c r="NH14" s="182"/>
      <c r="NI14" s="182"/>
      <c r="NJ14" s="182"/>
      <c r="NK14" s="182"/>
      <c r="NL14" s="182"/>
      <c r="NM14" s="182"/>
      <c r="NN14" s="182"/>
      <c r="NO14" s="182"/>
      <c r="NP14" s="182"/>
      <c r="NQ14" s="182"/>
      <c r="NR14" s="182"/>
      <c r="NS14" s="182"/>
      <c r="NT14" s="182"/>
      <c r="NU14" s="182"/>
      <c r="NV14" s="182"/>
      <c r="NW14" s="182"/>
      <c r="NX14" s="182"/>
      <c r="NY14" s="182"/>
      <c r="NZ14" s="182"/>
      <c r="OA14" s="182"/>
      <c r="OB14" s="182"/>
      <c r="OC14" s="182"/>
      <c r="OD14" s="182"/>
      <c r="OE14" s="182"/>
      <c r="OF14" s="182"/>
      <c r="OG14" s="182"/>
      <c r="OH14" s="182"/>
      <c r="OI14" s="182"/>
      <c r="OJ14" s="182"/>
      <c r="OK14" s="182"/>
      <c r="OL14" s="182"/>
      <c r="OM14" s="182"/>
      <c r="ON14" s="182"/>
      <c r="OO14" s="182"/>
      <c r="OP14" s="182"/>
      <c r="OQ14" s="182"/>
      <c r="OR14" s="182"/>
      <c r="OS14" s="182"/>
      <c r="OT14" s="182"/>
      <c r="OU14" s="182"/>
      <c r="OV14" s="182"/>
      <c r="OW14" s="182"/>
      <c r="OX14" s="182"/>
      <c r="OY14" s="182"/>
      <c r="OZ14" s="182"/>
      <c r="PA14" s="182"/>
      <c r="PB14" s="182"/>
      <c r="PC14" s="182"/>
      <c r="PD14" s="182"/>
      <c r="PE14" s="182"/>
      <c r="PF14" s="182"/>
      <c r="PG14" s="182"/>
      <c r="PH14" s="182"/>
      <c r="PI14" s="182"/>
      <c r="PJ14" s="182"/>
      <c r="PK14" s="182"/>
      <c r="PL14" s="182"/>
      <c r="PM14" s="182"/>
      <c r="PN14" s="182"/>
      <c r="PO14" s="182"/>
      <c r="PP14" s="182"/>
      <c r="PQ14" s="182"/>
      <c r="PR14" s="182"/>
      <c r="PS14" s="182"/>
      <c r="PT14" s="182"/>
      <c r="PU14" s="182"/>
      <c r="PV14" s="182"/>
      <c r="PW14" s="182"/>
      <c r="PX14" s="182"/>
    </row>
    <row r="15" spans="1:440" s="167" customFormat="1" ht="19.899999999999999" customHeight="1">
      <c r="A15" s="182"/>
      <c r="B15" s="1036"/>
      <c r="C15" s="1025" t="s">
        <v>740</v>
      </c>
      <c r="D15" s="1038" t="s">
        <v>740</v>
      </c>
      <c r="E15" s="937" t="s">
        <v>740</v>
      </c>
      <c r="F15" s="387" t="s">
        <v>20</v>
      </c>
      <c r="G15" s="388">
        <v>4.7839999999999998</v>
      </c>
      <c r="H15" s="388"/>
      <c r="I15" s="389">
        <f>G15+H15</f>
        <v>4.7839999999999998</v>
      </c>
      <c r="J15" s="390">
        <v>0.38900000000000001</v>
      </c>
      <c r="K15" s="389">
        <f t="shared" si="0"/>
        <v>4.3949999999999996</v>
      </c>
      <c r="L15" s="362">
        <f t="shared" si="1"/>
        <v>8.1312709030100336E-2</v>
      </c>
      <c r="M15" s="457" t="s">
        <v>24</v>
      </c>
      <c r="N15" s="1026">
        <f>G15+G16+G17</f>
        <v>54.366</v>
      </c>
      <c r="O15" s="1027">
        <f>H15+H16+H17</f>
        <v>0</v>
      </c>
      <c r="P15" s="1027">
        <f>N15+O15</f>
        <v>54.366</v>
      </c>
      <c r="Q15" s="1027">
        <f>J15+J16+J17</f>
        <v>29.178999999999998</v>
      </c>
      <c r="R15" s="1027">
        <f>P15-Q15</f>
        <v>25.187000000000001</v>
      </c>
      <c r="S15" s="1037">
        <f>Q15/P15</f>
        <v>0.53671412279733655</v>
      </c>
      <c r="T15" s="182"/>
      <c r="U15" s="182"/>
      <c r="V15" s="166"/>
      <c r="W15" s="166"/>
      <c r="X15" s="166"/>
      <c r="Y15" s="166"/>
      <c r="Z15" s="166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  <c r="JB15" s="182"/>
      <c r="JC15" s="182"/>
      <c r="JD15" s="182"/>
      <c r="JE15" s="182"/>
      <c r="JF15" s="182"/>
      <c r="JG15" s="182"/>
      <c r="JH15" s="182"/>
      <c r="JI15" s="182"/>
      <c r="JJ15" s="182"/>
      <c r="JK15" s="182"/>
      <c r="JL15" s="182"/>
      <c r="JM15" s="182"/>
      <c r="JN15" s="182"/>
      <c r="JO15" s="182"/>
      <c r="JP15" s="182"/>
      <c r="JQ15" s="182"/>
      <c r="JR15" s="182"/>
      <c r="JS15" s="182"/>
      <c r="JT15" s="182"/>
      <c r="JU15" s="182"/>
      <c r="JV15" s="182"/>
      <c r="JW15" s="182"/>
      <c r="JX15" s="182"/>
      <c r="JY15" s="182"/>
      <c r="JZ15" s="182"/>
      <c r="KA15" s="182"/>
      <c r="KB15" s="182"/>
      <c r="KC15" s="182"/>
      <c r="KD15" s="182"/>
      <c r="KE15" s="182"/>
      <c r="KF15" s="182"/>
      <c r="KG15" s="182"/>
      <c r="KH15" s="182"/>
      <c r="KI15" s="182"/>
      <c r="KJ15" s="182"/>
      <c r="KK15" s="182"/>
      <c r="KL15" s="182"/>
      <c r="KM15" s="182"/>
      <c r="KN15" s="182"/>
      <c r="KO15" s="182"/>
      <c r="KP15" s="182"/>
      <c r="KQ15" s="182"/>
      <c r="KR15" s="182"/>
      <c r="KS15" s="182"/>
      <c r="KT15" s="182"/>
      <c r="KU15" s="182"/>
      <c r="KV15" s="182"/>
      <c r="KW15" s="182"/>
      <c r="KX15" s="182"/>
      <c r="KY15" s="182"/>
      <c r="KZ15" s="182"/>
      <c r="LA15" s="182"/>
      <c r="LB15" s="182"/>
      <c r="LC15" s="182"/>
      <c r="LD15" s="182"/>
      <c r="LE15" s="182"/>
      <c r="LF15" s="182"/>
      <c r="LG15" s="182"/>
      <c r="LH15" s="182"/>
      <c r="LI15" s="182"/>
      <c r="LJ15" s="182"/>
      <c r="LK15" s="182"/>
      <c r="LL15" s="182"/>
      <c r="LM15" s="182"/>
      <c r="LN15" s="182"/>
      <c r="LO15" s="182"/>
      <c r="LP15" s="182"/>
      <c r="LQ15" s="182"/>
      <c r="LR15" s="182"/>
      <c r="LS15" s="182"/>
      <c r="LT15" s="182"/>
      <c r="LU15" s="182"/>
      <c r="LV15" s="182"/>
      <c r="LW15" s="182"/>
      <c r="LX15" s="182"/>
      <c r="LY15" s="182"/>
      <c r="LZ15" s="182"/>
      <c r="MA15" s="182"/>
      <c r="MB15" s="182"/>
      <c r="MC15" s="182"/>
      <c r="MD15" s="182"/>
      <c r="ME15" s="182"/>
      <c r="MF15" s="182"/>
      <c r="MG15" s="182"/>
      <c r="MH15" s="182"/>
      <c r="MI15" s="182"/>
      <c r="MJ15" s="182"/>
      <c r="MK15" s="182"/>
      <c r="ML15" s="182"/>
      <c r="MM15" s="182"/>
      <c r="MN15" s="182"/>
      <c r="MO15" s="182"/>
      <c r="MP15" s="182"/>
      <c r="MQ15" s="182"/>
      <c r="MR15" s="182"/>
      <c r="MS15" s="182"/>
      <c r="MT15" s="182"/>
      <c r="MU15" s="182"/>
      <c r="MV15" s="182"/>
      <c r="MW15" s="182"/>
      <c r="MX15" s="182"/>
      <c r="MY15" s="182"/>
      <c r="MZ15" s="182"/>
      <c r="NA15" s="182"/>
      <c r="NB15" s="182"/>
      <c r="NC15" s="182"/>
      <c r="ND15" s="182"/>
      <c r="NE15" s="182"/>
      <c r="NF15" s="182"/>
      <c r="NG15" s="182"/>
      <c r="NH15" s="182"/>
      <c r="NI15" s="182"/>
      <c r="NJ15" s="182"/>
      <c r="NK15" s="182"/>
      <c r="NL15" s="182"/>
      <c r="NM15" s="182"/>
      <c r="NN15" s="182"/>
      <c r="NO15" s="182"/>
      <c r="NP15" s="182"/>
      <c r="NQ15" s="182"/>
      <c r="NR15" s="182"/>
      <c r="NS15" s="182"/>
      <c r="NT15" s="182"/>
      <c r="NU15" s="182"/>
      <c r="NV15" s="182"/>
      <c r="NW15" s="182"/>
      <c r="NX15" s="182"/>
      <c r="NY15" s="182"/>
      <c r="NZ15" s="182"/>
      <c r="OA15" s="182"/>
      <c r="OB15" s="182"/>
      <c r="OC15" s="182"/>
      <c r="OD15" s="182"/>
      <c r="OE15" s="182"/>
      <c r="OF15" s="182"/>
      <c r="OG15" s="182"/>
      <c r="OH15" s="182"/>
      <c r="OI15" s="182"/>
      <c r="OJ15" s="182"/>
      <c r="OK15" s="182"/>
      <c r="OL15" s="182"/>
      <c r="OM15" s="182"/>
      <c r="ON15" s="182"/>
      <c r="OO15" s="182"/>
      <c r="OP15" s="182"/>
      <c r="OQ15" s="182"/>
      <c r="OR15" s="182"/>
      <c r="OS15" s="182"/>
      <c r="OT15" s="182"/>
      <c r="OU15" s="182"/>
      <c r="OV15" s="182"/>
      <c r="OW15" s="182"/>
      <c r="OX15" s="182"/>
      <c r="OY15" s="182"/>
      <c r="OZ15" s="182"/>
      <c r="PA15" s="182"/>
      <c r="PB15" s="182"/>
      <c r="PC15" s="182"/>
      <c r="PD15" s="182"/>
      <c r="PE15" s="182"/>
      <c r="PF15" s="182"/>
      <c r="PG15" s="182"/>
      <c r="PH15" s="182"/>
      <c r="PI15" s="182"/>
      <c r="PJ15" s="182"/>
      <c r="PK15" s="182"/>
      <c r="PL15" s="182"/>
      <c r="PM15" s="182"/>
      <c r="PN15" s="182"/>
      <c r="PO15" s="182"/>
      <c r="PP15" s="182"/>
      <c r="PQ15" s="182"/>
      <c r="PR15" s="182"/>
      <c r="PS15" s="182"/>
      <c r="PT15" s="182"/>
      <c r="PU15" s="182"/>
      <c r="PV15" s="182"/>
      <c r="PW15" s="182"/>
      <c r="PX15" s="182"/>
    </row>
    <row r="16" spans="1:440" s="167" customFormat="1" ht="19.899999999999999" customHeight="1">
      <c r="A16" s="182"/>
      <c r="B16" s="1036"/>
      <c r="C16" s="1025"/>
      <c r="D16" s="1038"/>
      <c r="E16" s="937"/>
      <c r="F16" s="387" t="s">
        <v>21</v>
      </c>
      <c r="G16" s="388">
        <v>22.399000000000001</v>
      </c>
      <c r="H16" s="388"/>
      <c r="I16" s="389">
        <f>G16+H16+K15</f>
        <v>26.794</v>
      </c>
      <c r="J16" s="390">
        <v>9.16</v>
      </c>
      <c r="K16" s="389">
        <f t="shared" si="0"/>
        <v>17.634</v>
      </c>
      <c r="L16" s="362">
        <f t="shared" si="1"/>
        <v>0.34186758229454356</v>
      </c>
      <c r="M16" s="457" t="s">
        <v>24</v>
      </c>
      <c r="N16" s="1026"/>
      <c r="O16" s="1027"/>
      <c r="P16" s="1027"/>
      <c r="Q16" s="1027"/>
      <c r="R16" s="1027"/>
      <c r="S16" s="1037"/>
      <c r="T16" s="182"/>
      <c r="U16" s="182"/>
      <c r="V16" s="166"/>
      <c r="W16" s="166"/>
      <c r="X16" s="166"/>
      <c r="Y16" s="166"/>
      <c r="Z16" s="166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  <c r="JB16" s="182"/>
      <c r="JC16" s="182"/>
      <c r="JD16" s="182"/>
      <c r="JE16" s="182"/>
      <c r="JF16" s="182"/>
      <c r="JG16" s="182"/>
      <c r="JH16" s="182"/>
      <c r="JI16" s="182"/>
      <c r="JJ16" s="182"/>
      <c r="JK16" s="182"/>
      <c r="JL16" s="182"/>
      <c r="JM16" s="182"/>
      <c r="JN16" s="182"/>
      <c r="JO16" s="182"/>
      <c r="JP16" s="182"/>
      <c r="JQ16" s="182"/>
      <c r="JR16" s="182"/>
      <c r="JS16" s="182"/>
      <c r="JT16" s="182"/>
      <c r="JU16" s="182"/>
      <c r="JV16" s="182"/>
      <c r="JW16" s="182"/>
      <c r="JX16" s="182"/>
      <c r="JY16" s="182"/>
      <c r="JZ16" s="182"/>
      <c r="KA16" s="182"/>
      <c r="KB16" s="182"/>
      <c r="KC16" s="182"/>
      <c r="KD16" s="182"/>
      <c r="KE16" s="182"/>
      <c r="KF16" s="182"/>
      <c r="KG16" s="182"/>
      <c r="KH16" s="182"/>
      <c r="KI16" s="182"/>
      <c r="KJ16" s="182"/>
      <c r="KK16" s="182"/>
      <c r="KL16" s="182"/>
      <c r="KM16" s="182"/>
      <c r="KN16" s="182"/>
      <c r="KO16" s="182"/>
      <c r="KP16" s="182"/>
      <c r="KQ16" s="182"/>
      <c r="KR16" s="182"/>
      <c r="KS16" s="182"/>
      <c r="KT16" s="182"/>
      <c r="KU16" s="182"/>
      <c r="KV16" s="182"/>
      <c r="KW16" s="182"/>
      <c r="KX16" s="182"/>
      <c r="KY16" s="182"/>
      <c r="KZ16" s="182"/>
      <c r="LA16" s="182"/>
      <c r="LB16" s="182"/>
      <c r="LC16" s="182"/>
      <c r="LD16" s="182"/>
      <c r="LE16" s="182"/>
      <c r="LF16" s="182"/>
      <c r="LG16" s="182"/>
      <c r="LH16" s="182"/>
      <c r="LI16" s="182"/>
      <c r="LJ16" s="182"/>
      <c r="LK16" s="182"/>
      <c r="LL16" s="182"/>
      <c r="LM16" s="182"/>
      <c r="LN16" s="182"/>
      <c r="LO16" s="182"/>
      <c r="LP16" s="182"/>
      <c r="LQ16" s="182"/>
      <c r="LR16" s="182"/>
      <c r="LS16" s="182"/>
      <c r="LT16" s="182"/>
      <c r="LU16" s="182"/>
      <c r="LV16" s="182"/>
      <c r="LW16" s="182"/>
      <c r="LX16" s="182"/>
      <c r="LY16" s="182"/>
      <c r="LZ16" s="182"/>
      <c r="MA16" s="182"/>
      <c r="MB16" s="182"/>
      <c r="MC16" s="182"/>
      <c r="MD16" s="182"/>
      <c r="ME16" s="182"/>
      <c r="MF16" s="182"/>
      <c r="MG16" s="182"/>
      <c r="MH16" s="182"/>
      <c r="MI16" s="182"/>
      <c r="MJ16" s="182"/>
      <c r="MK16" s="182"/>
      <c r="ML16" s="182"/>
      <c r="MM16" s="182"/>
      <c r="MN16" s="182"/>
      <c r="MO16" s="182"/>
      <c r="MP16" s="182"/>
      <c r="MQ16" s="182"/>
      <c r="MR16" s="182"/>
      <c r="MS16" s="182"/>
      <c r="MT16" s="182"/>
      <c r="MU16" s="182"/>
      <c r="MV16" s="182"/>
      <c r="MW16" s="182"/>
      <c r="MX16" s="182"/>
      <c r="MY16" s="182"/>
      <c r="MZ16" s="182"/>
      <c r="NA16" s="182"/>
      <c r="NB16" s="182"/>
      <c r="NC16" s="182"/>
      <c r="ND16" s="182"/>
      <c r="NE16" s="182"/>
      <c r="NF16" s="182"/>
      <c r="NG16" s="182"/>
      <c r="NH16" s="182"/>
      <c r="NI16" s="182"/>
      <c r="NJ16" s="182"/>
      <c r="NK16" s="182"/>
      <c r="NL16" s="182"/>
      <c r="NM16" s="182"/>
      <c r="NN16" s="182"/>
      <c r="NO16" s="182"/>
      <c r="NP16" s="182"/>
      <c r="NQ16" s="182"/>
      <c r="NR16" s="182"/>
      <c r="NS16" s="182"/>
      <c r="NT16" s="182"/>
      <c r="NU16" s="182"/>
      <c r="NV16" s="182"/>
      <c r="NW16" s="182"/>
      <c r="NX16" s="182"/>
      <c r="NY16" s="182"/>
      <c r="NZ16" s="182"/>
      <c r="OA16" s="182"/>
      <c r="OB16" s="182"/>
      <c r="OC16" s="182"/>
      <c r="OD16" s="182"/>
      <c r="OE16" s="182"/>
      <c r="OF16" s="182"/>
      <c r="OG16" s="182"/>
      <c r="OH16" s="182"/>
      <c r="OI16" s="182"/>
      <c r="OJ16" s="182"/>
      <c r="OK16" s="182"/>
      <c r="OL16" s="182"/>
      <c r="OM16" s="182"/>
      <c r="ON16" s="182"/>
      <c r="OO16" s="182"/>
      <c r="OP16" s="182"/>
      <c r="OQ16" s="182"/>
      <c r="OR16" s="182"/>
      <c r="OS16" s="182"/>
      <c r="OT16" s="182"/>
      <c r="OU16" s="182"/>
      <c r="OV16" s="182"/>
      <c r="OW16" s="182"/>
      <c r="OX16" s="182"/>
      <c r="OY16" s="182"/>
      <c r="OZ16" s="182"/>
      <c r="PA16" s="182"/>
      <c r="PB16" s="182"/>
      <c r="PC16" s="182"/>
      <c r="PD16" s="182"/>
      <c r="PE16" s="182"/>
      <c r="PF16" s="182"/>
      <c r="PG16" s="182"/>
      <c r="PH16" s="182"/>
      <c r="PI16" s="182"/>
      <c r="PJ16" s="182"/>
      <c r="PK16" s="182"/>
      <c r="PL16" s="182"/>
      <c r="PM16" s="182"/>
      <c r="PN16" s="182"/>
      <c r="PO16" s="182"/>
      <c r="PP16" s="182"/>
      <c r="PQ16" s="182"/>
      <c r="PR16" s="182"/>
      <c r="PS16" s="182"/>
      <c r="PT16" s="182"/>
      <c r="PU16" s="182"/>
      <c r="PV16" s="182"/>
      <c r="PW16" s="182"/>
      <c r="PX16" s="182"/>
    </row>
    <row r="17" spans="1:440" s="167" customFormat="1" ht="19.899999999999999" customHeight="1">
      <c r="A17" s="182"/>
      <c r="B17" s="1036"/>
      <c r="C17" s="1025"/>
      <c r="D17" s="1038"/>
      <c r="E17" s="937"/>
      <c r="F17" s="387" t="s">
        <v>22</v>
      </c>
      <c r="G17" s="388">
        <v>27.183</v>
      </c>
      <c r="H17" s="388"/>
      <c r="I17" s="389">
        <f>G17+H17+K16</f>
        <v>44.817</v>
      </c>
      <c r="J17" s="390">
        <v>19.63</v>
      </c>
      <c r="K17" s="390">
        <f>I17-J17</f>
        <v>25.187000000000001</v>
      </c>
      <c r="L17" s="362">
        <f t="shared" si="1"/>
        <v>0.43800343619608628</v>
      </c>
      <c r="M17" s="457" t="s">
        <v>24</v>
      </c>
      <c r="N17" s="1026"/>
      <c r="O17" s="1027"/>
      <c r="P17" s="1027"/>
      <c r="Q17" s="1027"/>
      <c r="R17" s="1027"/>
      <c r="S17" s="1037"/>
      <c r="T17" s="182"/>
      <c r="U17" s="182"/>
      <c r="V17" s="166"/>
      <c r="W17" s="166"/>
      <c r="X17" s="166"/>
      <c r="Y17" s="166"/>
      <c r="Z17" s="166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  <c r="JB17" s="182"/>
      <c r="JC17" s="182"/>
      <c r="JD17" s="182"/>
      <c r="JE17" s="182"/>
      <c r="JF17" s="182"/>
      <c r="JG17" s="182"/>
      <c r="JH17" s="182"/>
      <c r="JI17" s="182"/>
      <c r="JJ17" s="182"/>
      <c r="JK17" s="182"/>
      <c r="JL17" s="182"/>
      <c r="JM17" s="182"/>
      <c r="JN17" s="182"/>
      <c r="JO17" s="182"/>
      <c r="JP17" s="182"/>
      <c r="JQ17" s="182"/>
      <c r="JR17" s="182"/>
      <c r="JS17" s="182"/>
      <c r="JT17" s="182"/>
      <c r="JU17" s="182"/>
      <c r="JV17" s="182"/>
      <c r="JW17" s="182"/>
      <c r="JX17" s="182"/>
      <c r="JY17" s="182"/>
      <c r="JZ17" s="182"/>
      <c r="KA17" s="182"/>
      <c r="KB17" s="182"/>
      <c r="KC17" s="182"/>
      <c r="KD17" s="182"/>
      <c r="KE17" s="182"/>
      <c r="KF17" s="182"/>
      <c r="KG17" s="182"/>
      <c r="KH17" s="182"/>
      <c r="KI17" s="182"/>
      <c r="KJ17" s="182"/>
      <c r="KK17" s="182"/>
      <c r="KL17" s="182"/>
      <c r="KM17" s="182"/>
      <c r="KN17" s="182"/>
      <c r="KO17" s="182"/>
      <c r="KP17" s="182"/>
      <c r="KQ17" s="182"/>
      <c r="KR17" s="182"/>
      <c r="KS17" s="182"/>
      <c r="KT17" s="182"/>
      <c r="KU17" s="182"/>
      <c r="KV17" s="182"/>
      <c r="KW17" s="182"/>
      <c r="KX17" s="182"/>
      <c r="KY17" s="182"/>
      <c r="KZ17" s="182"/>
      <c r="LA17" s="182"/>
      <c r="LB17" s="182"/>
      <c r="LC17" s="182"/>
      <c r="LD17" s="182"/>
      <c r="LE17" s="182"/>
      <c r="LF17" s="182"/>
      <c r="LG17" s="182"/>
      <c r="LH17" s="182"/>
      <c r="LI17" s="182"/>
      <c r="LJ17" s="182"/>
      <c r="LK17" s="182"/>
      <c r="LL17" s="182"/>
      <c r="LM17" s="182"/>
      <c r="LN17" s="182"/>
      <c r="LO17" s="182"/>
      <c r="LP17" s="182"/>
      <c r="LQ17" s="182"/>
      <c r="LR17" s="182"/>
      <c r="LS17" s="182"/>
      <c r="LT17" s="182"/>
      <c r="LU17" s="182"/>
      <c r="LV17" s="182"/>
      <c r="LW17" s="182"/>
      <c r="LX17" s="182"/>
      <c r="LY17" s="182"/>
      <c r="LZ17" s="182"/>
      <c r="MA17" s="182"/>
      <c r="MB17" s="182"/>
      <c r="MC17" s="182"/>
      <c r="MD17" s="182"/>
      <c r="ME17" s="182"/>
      <c r="MF17" s="182"/>
      <c r="MG17" s="182"/>
      <c r="MH17" s="182"/>
      <c r="MI17" s="182"/>
      <c r="MJ17" s="182"/>
      <c r="MK17" s="182"/>
      <c r="ML17" s="182"/>
      <c r="MM17" s="182"/>
      <c r="MN17" s="182"/>
      <c r="MO17" s="182"/>
      <c r="MP17" s="182"/>
      <c r="MQ17" s="182"/>
      <c r="MR17" s="182"/>
      <c r="MS17" s="182"/>
      <c r="MT17" s="182"/>
      <c r="MU17" s="182"/>
      <c r="MV17" s="182"/>
      <c r="MW17" s="182"/>
      <c r="MX17" s="182"/>
      <c r="MY17" s="182"/>
      <c r="MZ17" s="182"/>
      <c r="NA17" s="182"/>
      <c r="NB17" s="182"/>
      <c r="NC17" s="182"/>
      <c r="ND17" s="182"/>
      <c r="NE17" s="182"/>
      <c r="NF17" s="182"/>
      <c r="NG17" s="182"/>
      <c r="NH17" s="182"/>
      <c r="NI17" s="182"/>
      <c r="NJ17" s="182"/>
      <c r="NK17" s="182"/>
      <c r="NL17" s="182"/>
      <c r="NM17" s="182"/>
      <c r="NN17" s="182"/>
      <c r="NO17" s="182"/>
      <c r="NP17" s="182"/>
      <c r="NQ17" s="182"/>
      <c r="NR17" s="182"/>
      <c r="NS17" s="182"/>
      <c r="NT17" s="182"/>
      <c r="NU17" s="182"/>
      <c r="NV17" s="182"/>
      <c r="NW17" s="182"/>
      <c r="NX17" s="182"/>
      <c r="NY17" s="182"/>
      <c r="NZ17" s="182"/>
      <c r="OA17" s="182"/>
      <c r="OB17" s="182"/>
      <c r="OC17" s="182"/>
      <c r="OD17" s="182"/>
      <c r="OE17" s="182"/>
      <c r="OF17" s="182"/>
      <c r="OG17" s="182"/>
      <c r="OH17" s="182"/>
      <c r="OI17" s="182"/>
      <c r="OJ17" s="182"/>
      <c r="OK17" s="182"/>
      <c r="OL17" s="182"/>
      <c r="OM17" s="182"/>
      <c r="ON17" s="182"/>
      <c r="OO17" s="182"/>
      <c r="OP17" s="182"/>
      <c r="OQ17" s="182"/>
      <c r="OR17" s="182"/>
      <c r="OS17" s="182"/>
      <c r="OT17" s="182"/>
      <c r="OU17" s="182"/>
      <c r="OV17" s="182"/>
      <c r="OW17" s="182"/>
      <c r="OX17" s="182"/>
      <c r="OY17" s="182"/>
      <c r="OZ17" s="182"/>
      <c r="PA17" s="182"/>
      <c r="PB17" s="182"/>
      <c r="PC17" s="182"/>
      <c r="PD17" s="182"/>
      <c r="PE17" s="182"/>
      <c r="PF17" s="182"/>
      <c r="PG17" s="182"/>
      <c r="PH17" s="182"/>
      <c r="PI17" s="182"/>
      <c r="PJ17" s="182"/>
      <c r="PK17" s="182"/>
      <c r="PL17" s="182"/>
      <c r="PM17" s="182"/>
      <c r="PN17" s="182"/>
      <c r="PO17" s="182"/>
      <c r="PP17" s="182"/>
      <c r="PQ17" s="182"/>
      <c r="PR17" s="182"/>
      <c r="PS17" s="182"/>
      <c r="PT17" s="182"/>
      <c r="PU17" s="182"/>
      <c r="PV17" s="182"/>
      <c r="PW17" s="182"/>
      <c r="PX17" s="182"/>
    </row>
    <row r="18" spans="1:440" s="167" customFormat="1" ht="19.899999999999999" customHeight="1" thickBot="1">
      <c r="A18" s="182"/>
      <c r="B18" s="498"/>
      <c r="C18" s="501"/>
      <c r="D18" s="502"/>
      <c r="E18" s="490" t="s">
        <v>785</v>
      </c>
      <c r="F18" s="526" t="s">
        <v>786</v>
      </c>
      <c r="G18" s="391">
        <v>0</v>
      </c>
      <c r="H18" s="391"/>
      <c r="I18" s="392">
        <f>+G18+H18</f>
        <v>0</v>
      </c>
      <c r="J18" s="393">
        <v>0</v>
      </c>
      <c r="K18" s="393">
        <f>I18-J18</f>
        <v>0</v>
      </c>
      <c r="L18" s="527">
        <v>0</v>
      </c>
      <c r="M18" s="458"/>
      <c r="N18" s="496"/>
      <c r="O18" s="496"/>
      <c r="P18" s="496"/>
      <c r="Q18" s="496"/>
      <c r="R18" s="496"/>
      <c r="S18" s="497"/>
      <c r="T18" s="182"/>
      <c r="U18" s="182"/>
      <c r="V18" s="166"/>
      <c r="W18" s="166"/>
      <c r="X18" s="166"/>
      <c r="Y18" s="166"/>
      <c r="Z18" s="166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  <c r="IW18" s="182"/>
      <c r="IX18" s="182"/>
      <c r="IY18" s="182"/>
      <c r="IZ18" s="182"/>
      <c r="JA18" s="182"/>
      <c r="JB18" s="182"/>
      <c r="JC18" s="182"/>
      <c r="JD18" s="182"/>
      <c r="JE18" s="182"/>
      <c r="JF18" s="182"/>
      <c r="JG18" s="182"/>
      <c r="JH18" s="182"/>
      <c r="JI18" s="182"/>
      <c r="JJ18" s="182"/>
      <c r="JK18" s="182"/>
      <c r="JL18" s="182"/>
      <c r="JM18" s="182"/>
      <c r="JN18" s="182"/>
      <c r="JO18" s="182"/>
      <c r="JP18" s="182"/>
      <c r="JQ18" s="182"/>
      <c r="JR18" s="182"/>
      <c r="JS18" s="182"/>
      <c r="JT18" s="182"/>
      <c r="JU18" s="182"/>
      <c r="JV18" s="182"/>
      <c r="JW18" s="182"/>
      <c r="JX18" s="182"/>
      <c r="JY18" s="182"/>
      <c r="JZ18" s="182"/>
      <c r="KA18" s="182"/>
      <c r="KB18" s="182"/>
      <c r="KC18" s="182"/>
      <c r="KD18" s="182"/>
      <c r="KE18" s="182"/>
      <c r="KF18" s="182"/>
      <c r="KG18" s="182"/>
      <c r="KH18" s="182"/>
      <c r="KI18" s="182"/>
      <c r="KJ18" s="182"/>
      <c r="KK18" s="182"/>
      <c r="KL18" s="182"/>
      <c r="KM18" s="182"/>
      <c r="KN18" s="182"/>
      <c r="KO18" s="182"/>
      <c r="KP18" s="182"/>
      <c r="KQ18" s="182"/>
      <c r="KR18" s="182"/>
      <c r="KS18" s="182"/>
      <c r="KT18" s="182"/>
      <c r="KU18" s="182"/>
      <c r="KV18" s="182"/>
      <c r="KW18" s="182"/>
      <c r="KX18" s="182"/>
      <c r="KY18" s="182"/>
      <c r="KZ18" s="182"/>
      <c r="LA18" s="182"/>
      <c r="LB18" s="182"/>
      <c r="LC18" s="182"/>
      <c r="LD18" s="182"/>
      <c r="LE18" s="182"/>
      <c r="LF18" s="182"/>
      <c r="LG18" s="182"/>
      <c r="LH18" s="182"/>
      <c r="LI18" s="182"/>
      <c r="LJ18" s="182"/>
      <c r="LK18" s="182"/>
      <c r="LL18" s="182"/>
      <c r="LM18" s="182"/>
      <c r="LN18" s="182"/>
      <c r="LO18" s="182"/>
      <c r="LP18" s="182"/>
      <c r="LQ18" s="182"/>
      <c r="LR18" s="182"/>
      <c r="LS18" s="182"/>
      <c r="LT18" s="182"/>
      <c r="LU18" s="182"/>
      <c r="LV18" s="182"/>
      <c r="LW18" s="182"/>
      <c r="LX18" s="182"/>
      <c r="LY18" s="182"/>
      <c r="LZ18" s="182"/>
      <c r="MA18" s="182"/>
      <c r="MB18" s="182"/>
      <c r="MC18" s="182"/>
      <c r="MD18" s="182"/>
      <c r="ME18" s="182"/>
      <c r="MF18" s="182"/>
      <c r="MG18" s="182"/>
      <c r="MH18" s="182"/>
      <c r="MI18" s="182"/>
      <c r="MJ18" s="182"/>
      <c r="MK18" s="182"/>
      <c r="ML18" s="182"/>
      <c r="MM18" s="182"/>
      <c r="MN18" s="182"/>
      <c r="MO18" s="182"/>
      <c r="MP18" s="182"/>
      <c r="MQ18" s="182"/>
      <c r="MR18" s="182"/>
      <c r="MS18" s="182"/>
      <c r="MT18" s="182"/>
      <c r="MU18" s="182"/>
      <c r="MV18" s="182"/>
      <c r="MW18" s="182"/>
      <c r="MX18" s="182"/>
      <c r="MY18" s="182"/>
      <c r="MZ18" s="182"/>
      <c r="NA18" s="182"/>
      <c r="NB18" s="182"/>
      <c r="NC18" s="182"/>
      <c r="ND18" s="182"/>
      <c r="NE18" s="182"/>
      <c r="NF18" s="182"/>
      <c r="NG18" s="182"/>
      <c r="NH18" s="182"/>
      <c r="NI18" s="182"/>
      <c r="NJ18" s="182"/>
      <c r="NK18" s="182"/>
      <c r="NL18" s="182"/>
      <c r="NM18" s="182"/>
      <c r="NN18" s="182"/>
      <c r="NO18" s="182"/>
      <c r="NP18" s="182"/>
      <c r="NQ18" s="182"/>
      <c r="NR18" s="182"/>
      <c r="NS18" s="182"/>
      <c r="NT18" s="182"/>
      <c r="NU18" s="182"/>
      <c r="NV18" s="182"/>
      <c r="NW18" s="182"/>
      <c r="NX18" s="182"/>
      <c r="NY18" s="182"/>
      <c r="NZ18" s="182"/>
      <c r="OA18" s="182"/>
      <c r="OB18" s="182"/>
      <c r="OC18" s="182"/>
      <c r="OD18" s="182"/>
      <c r="OE18" s="182"/>
      <c r="OF18" s="182"/>
      <c r="OG18" s="182"/>
      <c r="OH18" s="182"/>
      <c r="OI18" s="182"/>
      <c r="OJ18" s="182"/>
      <c r="OK18" s="182"/>
      <c r="OL18" s="182"/>
      <c r="OM18" s="182"/>
      <c r="ON18" s="182"/>
      <c r="OO18" s="182"/>
      <c r="OP18" s="182"/>
      <c r="OQ18" s="182"/>
      <c r="OR18" s="182"/>
      <c r="OS18" s="182"/>
      <c r="OT18" s="182"/>
      <c r="OU18" s="182"/>
      <c r="OV18" s="182"/>
      <c r="OW18" s="182"/>
      <c r="OX18" s="182"/>
      <c r="OY18" s="182"/>
      <c r="OZ18" s="182"/>
      <c r="PA18" s="182"/>
      <c r="PB18" s="182"/>
      <c r="PC18" s="182"/>
      <c r="PD18" s="182"/>
      <c r="PE18" s="182"/>
      <c r="PF18" s="182"/>
      <c r="PG18" s="182"/>
      <c r="PH18" s="182"/>
      <c r="PI18" s="182"/>
      <c r="PJ18" s="182"/>
      <c r="PK18" s="182"/>
      <c r="PL18" s="182"/>
      <c r="PM18" s="182"/>
      <c r="PN18" s="182"/>
      <c r="PO18" s="182"/>
      <c r="PP18" s="182"/>
      <c r="PQ18" s="182"/>
      <c r="PR18" s="182"/>
      <c r="PS18" s="182"/>
      <c r="PT18" s="182"/>
      <c r="PU18" s="182"/>
      <c r="PV18" s="182"/>
      <c r="PW18" s="182"/>
      <c r="PX18" s="182"/>
    </row>
    <row r="19" spans="1:440" s="167" customFormat="1" ht="24.6" customHeight="1" thickBot="1">
      <c r="A19" s="182"/>
      <c r="B19" s="403"/>
      <c r="C19" s="343"/>
      <c r="D19" s="343"/>
      <c r="E19" s="397"/>
      <c r="F19" s="182"/>
      <c r="G19" s="195"/>
      <c r="H19" s="196"/>
      <c r="I19" s="195"/>
      <c r="J19" s="206">
        <f>SUM(J9:J18)</f>
        <v>314.041</v>
      </c>
      <c r="K19" s="195"/>
      <c r="L19" s="195"/>
      <c r="M19" s="459" t="s">
        <v>583</v>
      </c>
      <c r="N19" s="197">
        <f>N9+N12+N15</f>
        <v>420.947</v>
      </c>
      <c r="O19" s="197">
        <f>O9+O12+O15</f>
        <v>0</v>
      </c>
      <c r="P19" s="197">
        <f>N19-O19</f>
        <v>420.947</v>
      </c>
      <c r="Q19" s="197">
        <f>Q9+Q12+Q15</f>
        <v>314.041</v>
      </c>
      <c r="R19" s="197">
        <f>P19-Q19</f>
        <v>106.90600000000001</v>
      </c>
      <c r="S19" s="198">
        <f>Q19/P19</f>
        <v>0.74603453641432294</v>
      </c>
      <c r="T19" s="182"/>
      <c r="U19" s="182"/>
      <c r="V19" s="166"/>
      <c r="W19" s="166"/>
      <c r="X19" s="166"/>
      <c r="Y19" s="166"/>
      <c r="Z19" s="166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  <c r="IW19" s="182"/>
      <c r="IX19" s="182"/>
      <c r="IY19" s="182"/>
      <c r="IZ19" s="182"/>
      <c r="JA19" s="182"/>
      <c r="JB19" s="182"/>
      <c r="JC19" s="182"/>
      <c r="JD19" s="182"/>
      <c r="JE19" s="182"/>
      <c r="JF19" s="182"/>
      <c r="JG19" s="182"/>
      <c r="JH19" s="182"/>
      <c r="JI19" s="182"/>
      <c r="JJ19" s="182"/>
      <c r="JK19" s="182"/>
      <c r="JL19" s="182"/>
      <c r="JM19" s="182"/>
      <c r="JN19" s="182"/>
      <c r="JO19" s="182"/>
      <c r="JP19" s="182"/>
      <c r="JQ19" s="182"/>
      <c r="JR19" s="182"/>
      <c r="JS19" s="182"/>
      <c r="JT19" s="182"/>
      <c r="JU19" s="182"/>
      <c r="JV19" s="182"/>
      <c r="JW19" s="182"/>
      <c r="JX19" s="182"/>
      <c r="JY19" s="182"/>
      <c r="JZ19" s="182"/>
      <c r="KA19" s="182"/>
      <c r="KB19" s="182"/>
      <c r="KC19" s="182"/>
      <c r="KD19" s="182"/>
      <c r="KE19" s="182"/>
      <c r="KF19" s="182"/>
      <c r="KG19" s="182"/>
      <c r="KH19" s="182"/>
      <c r="KI19" s="182"/>
      <c r="KJ19" s="182"/>
      <c r="KK19" s="182"/>
      <c r="KL19" s="182"/>
      <c r="KM19" s="182"/>
      <c r="KN19" s="182"/>
      <c r="KO19" s="182"/>
      <c r="KP19" s="182"/>
      <c r="KQ19" s="182"/>
      <c r="KR19" s="182"/>
      <c r="KS19" s="182"/>
      <c r="KT19" s="182"/>
      <c r="KU19" s="182"/>
      <c r="KV19" s="182"/>
      <c r="KW19" s="182"/>
      <c r="KX19" s="182"/>
      <c r="KY19" s="182"/>
      <c r="KZ19" s="182"/>
      <c r="LA19" s="182"/>
      <c r="LB19" s="182"/>
      <c r="LC19" s="182"/>
      <c r="LD19" s="182"/>
      <c r="LE19" s="182"/>
      <c r="LF19" s="182"/>
      <c r="LG19" s="182"/>
      <c r="LH19" s="182"/>
      <c r="LI19" s="182"/>
      <c r="LJ19" s="182"/>
      <c r="LK19" s="182"/>
      <c r="LL19" s="182"/>
      <c r="LM19" s="182"/>
      <c r="LN19" s="182"/>
      <c r="LO19" s="182"/>
      <c r="LP19" s="182"/>
      <c r="LQ19" s="182"/>
      <c r="LR19" s="182"/>
      <c r="LS19" s="182"/>
      <c r="LT19" s="182"/>
      <c r="LU19" s="182"/>
      <c r="LV19" s="182"/>
      <c r="LW19" s="182"/>
      <c r="LX19" s="182"/>
      <c r="LY19" s="182"/>
      <c r="LZ19" s="182"/>
      <c r="MA19" s="182"/>
      <c r="MB19" s="182"/>
      <c r="MC19" s="182"/>
      <c r="MD19" s="182"/>
      <c r="ME19" s="182"/>
      <c r="MF19" s="182"/>
      <c r="MG19" s="182"/>
      <c r="MH19" s="182"/>
      <c r="MI19" s="182"/>
      <c r="MJ19" s="182"/>
      <c r="MK19" s="182"/>
      <c r="ML19" s="182"/>
      <c r="MM19" s="182"/>
      <c r="MN19" s="182"/>
      <c r="MO19" s="182"/>
      <c r="MP19" s="182"/>
      <c r="MQ19" s="182"/>
      <c r="MR19" s="182"/>
      <c r="MS19" s="182"/>
      <c r="MT19" s="182"/>
      <c r="MU19" s="182"/>
      <c r="MV19" s="182"/>
      <c r="MW19" s="182"/>
      <c r="MX19" s="182"/>
      <c r="MY19" s="182"/>
      <c r="MZ19" s="182"/>
      <c r="NA19" s="182"/>
      <c r="NB19" s="182"/>
      <c r="NC19" s="182"/>
      <c r="ND19" s="182"/>
      <c r="NE19" s="182"/>
      <c r="NF19" s="182"/>
      <c r="NG19" s="182"/>
      <c r="NH19" s="182"/>
      <c r="NI19" s="182"/>
      <c r="NJ19" s="182"/>
      <c r="NK19" s="182"/>
      <c r="NL19" s="182"/>
      <c r="NM19" s="182"/>
      <c r="NN19" s="182"/>
      <c r="NO19" s="182"/>
      <c r="NP19" s="182"/>
      <c r="NQ19" s="182"/>
      <c r="NR19" s="182"/>
      <c r="NS19" s="182"/>
      <c r="NT19" s="182"/>
      <c r="NU19" s="182"/>
      <c r="NV19" s="182"/>
      <c r="NW19" s="182"/>
      <c r="NX19" s="182"/>
      <c r="NY19" s="182"/>
      <c r="NZ19" s="182"/>
      <c r="OA19" s="182"/>
      <c r="OB19" s="182"/>
      <c r="OC19" s="182"/>
      <c r="OD19" s="182"/>
      <c r="OE19" s="182"/>
      <c r="OF19" s="182"/>
      <c r="OG19" s="182"/>
      <c r="OH19" s="182"/>
      <c r="OI19" s="182"/>
      <c r="OJ19" s="182"/>
      <c r="OK19" s="182"/>
      <c r="OL19" s="182"/>
      <c r="OM19" s="182"/>
      <c r="ON19" s="182"/>
      <c r="OO19" s="182"/>
      <c r="OP19" s="182"/>
      <c r="OQ19" s="182"/>
      <c r="OR19" s="182"/>
      <c r="OS19" s="182"/>
      <c r="OT19" s="182"/>
      <c r="OU19" s="182"/>
      <c r="OV19" s="182"/>
      <c r="OW19" s="182"/>
      <c r="OX19" s="182"/>
      <c r="OY19" s="182"/>
      <c r="OZ19" s="182"/>
      <c r="PA19" s="182"/>
      <c r="PB19" s="182"/>
      <c r="PC19" s="182"/>
      <c r="PD19" s="182"/>
      <c r="PE19" s="182"/>
      <c r="PF19" s="182"/>
      <c r="PG19" s="182"/>
      <c r="PH19" s="182"/>
      <c r="PI19" s="182"/>
      <c r="PJ19" s="182"/>
      <c r="PK19" s="182"/>
      <c r="PL19" s="182"/>
      <c r="PM19" s="182"/>
      <c r="PN19" s="182"/>
      <c r="PO19" s="182"/>
      <c r="PP19" s="182"/>
      <c r="PQ19" s="182"/>
      <c r="PR19" s="182"/>
      <c r="PS19" s="182"/>
      <c r="PT19" s="182"/>
      <c r="PU19" s="182"/>
      <c r="PV19" s="182"/>
      <c r="PW19" s="182"/>
      <c r="PX19" s="182"/>
    </row>
    <row r="20" spans="1:440" s="167" customFormat="1" ht="19.899999999999999" customHeight="1">
      <c r="A20" s="182"/>
      <c r="B20" s="1016" t="s">
        <v>218</v>
      </c>
      <c r="C20" s="1019" t="s">
        <v>745</v>
      </c>
      <c r="D20" s="839" t="s">
        <v>745</v>
      </c>
      <c r="E20" s="1022" t="s">
        <v>798</v>
      </c>
      <c r="F20" s="338" t="s">
        <v>20</v>
      </c>
      <c r="G20" s="339">
        <v>40.328000000000003</v>
      </c>
      <c r="H20" s="339"/>
      <c r="I20" s="340">
        <f>G20+H20</f>
        <v>40.328000000000003</v>
      </c>
      <c r="J20" s="736">
        <v>57.92</v>
      </c>
      <c r="K20" s="341">
        <f t="shared" ref="K20:K48" si="2">I20-J20</f>
        <v>-17.591999999999999</v>
      </c>
      <c r="L20" s="506">
        <f t="shared" ref="L20:L48" si="3">J20/I20</f>
        <v>1.4362229716326125</v>
      </c>
      <c r="M20" s="455" t="s">
        <v>24</v>
      </c>
      <c r="N20" s="903">
        <f>G20+G21+G22</f>
        <v>458.27</v>
      </c>
      <c r="O20" s="904">
        <f>H20+H21+H22</f>
        <v>100</v>
      </c>
      <c r="P20" s="904">
        <f>N20+O20</f>
        <v>558.27</v>
      </c>
      <c r="Q20" s="904">
        <f>J20+J21+J22</f>
        <v>493.10400000000004</v>
      </c>
      <c r="R20" s="904">
        <f>P20-Q20</f>
        <v>65.16599999999994</v>
      </c>
      <c r="S20" s="893">
        <f>Q20/P20</f>
        <v>0.88327153527862867</v>
      </c>
      <c r="T20" s="170"/>
      <c r="U20" s="170"/>
      <c r="V20" s="166"/>
      <c r="W20" s="166"/>
      <c r="X20" s="166"/>
      <c r="Y20" s="166"/>
      <c r="Z20" s="166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  <c r="IW20" s="182"/>
      <c r="IX20" s="182"/>
      <c r="IY20" s="182"/>
      <c r="IZ20" s="182"/>
      <c r="JA20" s="182"/>
      <c r="JB20" s="182"/>
      <c r="JC20" s="182"/>
      <c r="JD20" s="182"/>
      <c r="JE20" s="182"/>
      <c r="JF20" s="182"/>
      <c r="JG20" s="182"/>
      <c r="JH20" s="182"/>
      <c r="JI20" s="182"/>
      <c r="JJ20" s="182"/>
      <c r="JK20" s="182"/>
      <c r="JL20" s="182"/>
      <c r="JM20" s="182"/>
      <c r="JN20" s="182"/>
      <c r="JO20" s="182"/>
      <c r="JP20" s="182"/>
      <c r="JQ20" s="182"/>
      <c r="JR20" s="182"/>
      <c r="JS20" s="182"/>
      <c r="JT20" s="182"/>
      <c r="JU20" s="182"/>
      <c r="JV20" s="182"/>
      <c r="JW20" s="182"/>
      <c r="JX20" s="182"/>
      <c r="JY20" s="182"/>
      <c r="JZ20" s="182"/>
      <c r="KA20" s="182"/>
      <c r="KB20" s="182"/>
      <c r="KC20" s="182"/>
      <c r="KD20" s="182"/>
      <c r="KE20" s="182"/>
      <c r="KF20" s="182"/>
      <c r="KG20" s="182"/>
      <c r="KH20" s="182"/>
      <c r="KI20" s="182"/>
      <c r="KJ20" s="182"/>
      <c r="KK20" s="182"/>
      <c r="KL20" s="182"/>
      <c r="KM20" s="182"/>
      <c r="KN20" s="182"/>
      <c r="KO20" s="182"/>
      <c r="KP20" s="182"/>
      <c r="KQ20" s="182"/>
      <c r="KR20" s="182"/>
      <c r="KS20" s="182"/>
      <c r="KT20" s="182"/>
      <c r="KU20" s="182"/>
      <c r="KV20" s="182"/>
      <c r="KW20" s="182"/>
      <c r="KX20" s="182"/>
      <c r="KY20" s="182"/>
      <c r="KZ20" s="182"/>
      <c r="LA20" s="182"/>
      <c r="LB20" s="182"/>
      <c r="LC20" s="182"/>
      <c r="LD20" s="182"/>
      <c r="LE20" s="182"/>
      <c r="LF20" s="182"/>
      <c r="LG20" s="182"/>
      <c r="LH20" s="182"/>
      <c r="LI20" s="182"/>
      <c r="LJ20" s="182"/>
      <c r="LK20" s="182"/>
      <c r="LL20" s="182"/>
      <c r="LM20" s="182"/>
      <c r="LN20" s="182"/>
      <c r="LO20" s="182"/>
      <c r="LP20" s="182"/>
      <c r="LQ20" s="182"/>
      <c r="LR20" s="182"/>
      <c r="LS20" s="182"/>
      <c r="LT20" s="182"/>
      <c r="LU20" s="182"/>
      <c r="LV20" s="182"/>
      <c r="LW20" s="182"/>
      <c r="LX20" s="182"/>
      <c r="LY20" s="182"/>
      <c r="LZ20" s="182"/>
      <c r="MA20" s="182"/>
      <c r="MB20" s="182"/>
      <c r="MC20" s="182"/>
      <c r="MD20" s="182"/>
      <c r="ME20" s="182"/>
      <c r="MF20" s="182"/>
      <c r="MG20" s="182"/>
      <c r="MH20" s="182"/>
      <c r="MI20" s="182"/>
      <c r="MJ20" s="182"/>
      <c r="MK20" s="182"/>
      <c r="ML20" s="182"/>
      <c r="MM20" s="182"/>
      <c r="MN20" s="182"/>
      <c r="MO20" s="182"/>
      <c r="MP20" s="182"/>
      <c r="MQ20" s="182"/>
      <c r="MR20" s="182"/>
      <c r="MS20" s="182"/>
      <c r="MT20" s="182"/>
      <c r="MU20" s="182"/>
      <c r="MV20" s="182"/>
      <c r="MW20" s="182"/>
      <c r="MX20" s="182"/>
      <c r="MY20" s="182"/>
      <c r="MZ20" s="182"/>
      <c r="NA20" s="182"/>
      <c r="NB20" s="182"/>
      <c r="NC20" s="182"/>
      <c r="ND20" s="182"/>
      <c r="NE20" s="182"/>
      <c r="NF20" s="182"/>
      <c r="NG20" s="182"/>
      <c r="NH20" s="182"/>
      <c r="NI20" s="182"/>
      <c r="NJ20" s="182"/>
      <c r="NK20" s="182"/>
      <c r="NL20" s="182"/>
      <c r="NM20" s="182"/>
      <c r="NN20" s="182"/>
      <c r="NO20" s="182"/>
      <c r="NP20" s="182"/>
      <c r="NQ20" s="182"/>
      <c r="NR20" s="182"/>
      <c r="NS20" s="182"/>
      <c r="NT20" s="182"/>
      <c r="NU20" s="182"/>
      <c r="NV20" s="182"/>
      <c r="NW20" s="182"/>
      <c r="NX20" s="182"/>
      <c r="NY20" s="182"/>
      <c r="NZ20" s="182"/>
      <c r="OA20" s="182"/>
      <c r="OB20" s="182"/>
      <c r="OC20" s="182"/>
      <c r="OD20" s="182"/>
      <c r="OE20" s="182"/>
      <c r="OF20" s="182"/>
      <c r="OG20" s="182"/>
      <c r="OH20" s="182"/>
      <c r="OI20" s="182"/>
      <c r="OJ20" s="182"/>
      <c r="OK20" s="182"/>
      <c r="OL20" s="182"/>
      <c r="OM20" s="182"/>
      <c r="ON20" s="182"/>
      <c r="OO20" s="182"/>
      <c r="OP20" s="182"/>
      <c r="OQ20" s="182"/>
      <c r="OR20" s="182"/>
      <c r="OS20" s="182"/>
      <c r="OT20" s="182"/>
      <c r="OU20" s="182"/>
      <c r="OV20" s="182"/>
      <c r="OW20" s="182"/>
      <c r="OX20" s="182"/>
      <c r="OY20" s="182"/>
      <c r="OZ20" s="182"/>
      <c r="PA20" s="182"/>
      <c r="PB20" s="182"/>
      <c r="PC20" s="182"/>
      <c r="PD20" s="182"/>
      <c r="PE20" s="182"/>
      <c r="PF20" s="182"/>
      <c r="PG20" s="182"/>
      <c r="PH20" s="182"/>
      <c r="PI20" s="182"/>
      <c r="PJ20" s="182"/>
      <c r="PK20" s="182"/>
      <c r="PL20" s="182"/>
      <c r="PM20" s="182"/>
      <c r="PN20" s="182"/>
      <c r="PO20" s="182"/>
      <c r="PP20" s="182"/>
      <c r="PQ20" s="182"/>
      <c r="PR20" s="182"/>
      <c r="PS20" s="182"/>
      <c r="PT20" s="182"/>
      <c r="PU20" s="182"/>
      <c r="PV20" s="182"/>
      <c r="PW20" s="182"/>
      <c r="PX20" s="182"/>
    </row>
    <row r="21" spans="1:440" s="167" customFormat="1" ht="19.899999999999999" customHeight="1">
      <c r="A21" s="182"/>
      <c r="B21" s="1017"/>
      <c r="C21" s="1020"/>
      <c r="D21" s="834"/>
      <c r="E21" s="953"/>
      <c r="F21" s="326" t="s">
        <v>21</v>
      </c>
      <c r="G21" s="301">
        <v>188.80699999999999</v>
      </c>
      <c r="H21" s="301"/>
      <c r="I21" s="302">
        <f>G21+H21+K20</f>
        <v>171.21499999999997</v>
      </c>
      <c r="J21" s="737">
        <v>164.53100000000001</v>
      </c>
      <c r="K21" s="302">
        <f t="shared" si="2"/>
        <v>6.6839999999999691</v>
      </c>
      <c r="L21" s="360">
        <f t="shared" si="3"/>
        <v>0.96096136436644009</v>
      </c>
      <c r="M21" s="456" t="s">
        <v>24</v>
      </c>
      <c r="N21" s="903"/>
      <c r="O21" s="904"/>
      <c r="P21" s="904"/>
      <c r="Q21" s="904"/>
      <c r="R21" s="904"/>
      <c r="S21" s="893"/>
      <c r="T21" s="170"/>
      <c r="U21" s="170"/>
      <c r="V21" s="166"/>
      <c r="W21" s="166"/>
      <c r="X21" s="166"/>
      <c r="Y21" s="166"/>
      <c r="Z21" s="166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  <c r="IW21" s="182"/>
      <c r="IX21" s="182"/>
      <c r="IY21" s="182"/>
      <c r="IZ21" s="182"/>
      <c r="JA21" s="182"/>
      <c r="JB21" s="182"/>
      <c r="JC21" s="182"/>
      <c r="JD21" s="182"/>
      <c r="JE21" s="182"/>
      <c r="JF21" s="182"/>
      <c r="JG21" s="182"/>
      <c r="JH21" s="182"/>
      <c r="JI21" s="182"/>
      <c r="JJ21" s="182"/>
      <c r="JK21" s="182"/>
      <c r="JL21" s="182"/>
      <c r="JM21" s="182"/>
      <c r="JN21" s="182"/>
      <c r="JO21" s="182"/>
      <c r="JP21" s="182"/>
      <c r="JQ21" s="182"/>
      <c r="JR21" s="182"/>
      <c r="JS21" s="182"/>
      <c r="JT21" s="182"/>
      <c r="JU21" s="182"/>
      <c r="JV21" s="182"/>
      <c r="JW21" s="182"/>
      <c r="JX21" s="182"/>
      <c r="JY21" s="182"/>
      <c r="JZ21" s="182"/>
      <c r="KA21" s="182"/>
      <c r="KB21" s="182"/>
      <c r="KC21" s="182"/>
      <c r="KD21" s="182"/>
      <c r="KE21" s="182"/>
      <c r="KF21" s="182"/>
      <c r="KG21" s="182"/>
      <c r="KH21" s="182"/>
      <c r="KI21" s="182"/>
      <c r="KJ21" s="182"/>
      <c r="KK21" s="182"/>
      <c r="KL21" s="182"/>
      <c r="KM21" s="182"/>
      <c r="KN21" s="182"/>
      <c r="KO21" s="182"/>
      <c r="KP21" s="182"/>
      <c r="KQ21" s="182"/>
      <c r="KR21" s="182"/>
      <c r="KS21" s="182"/>
      <c r="KT21" s="182"/>
      <c r="KU21" s="182"/>
      <c r="KV21" s="182"/>
      <c r="KW21" s="182"/>
      <c r="KX21" s="182"/>
      <c r="KY21" s="182"/>
      <c r="KZ21" s="182"/>
      <c r="LA21" s="182"/>
      <c r="LB21" s="182"/>
      <c r="LC21" s="182"/>
      <c r="LD21" s="182"/>
      <c r="LE21" s="182"/>
      <c r="LF21" s="182"/>
      <c r="LG21" s="182"/>
      <c r="LH21" s="182"/>
      <c r="LI21" s="182"/>
      <c r="LJ21" s="182"/>
      <c r="LK21" s="182"/>
      <c r="LL21" s="182"/>
      <c r="LM21" s="182"/>
      <c r="LN21" s="182"/>
      <c r="LO21" s="182"/>
      <c r="LP21" s="182"/>
      <c r="LQ21" s="182"/>
      <c r="LR21" s="182"/>
      <c r="LS21" s="182"/>
      <c r="LT21" s="182"/>
      <c r="LU21" s="182"/>
      <c r="LV21" s="182"/>
      <c r="LW21" s="182"/>
      <c r="LX21" s="182"/>
      <c r="LY21" s="182"/>
      <c r="LZ21" s="182"/>
      <c r="MA21" s="182"/>
      <c r="MB21" s="182"/>
      <c r="MC21" s="182"/>
      <c r="MD21" s="182"/>
      <c r="ME21" s="182"/>
      <c r="MF21" s="182"/>
      <c r="MG21" s="182"/>
      <c r="MH21" s="182"/>
      <c r="MI21" s="182"/>
      <c r="MJ21" s="182"/>
      <c r="MK21" s="182"/>
      <c r="ML21" s="182"/>
      <c r="MM21" s="182"/>
      <c r="MN21" s="182"/>
      <c r="MO21" s="182"/>
      <c r="MP21" s="182"/>
      <c r="MQ21" s="182"/>
      <c r="MR21" s="182"/>
      <c r="MS21" s="182"/>
      <c r="MT21" s="182"/>
      <c r="MU21" s="182"/>
      <c r="MV21" s="182"/>
      <c r="MW21" s="182"/>
      <c r="MX21" s="182"/>
      <c r="MY21" s="182"/>
      <c r="MZ21" s="182"/>
      <c r="NA21" s="182"/>
      <c r="NB21" s="182"/>
      <c r="NC21" s="182"/>
      <c r="ND21" s="182"/>
      <c r="NE21" s="182"/>
      <c r="NF21" s="182"/>
      <c r="NG21" s="182"/>
      <c r="NH21" s="182"/>
      <c r="NI21" s="182"/>
      <c r="NJ21" s="182"/>
      <c r="NK21" s="182"/>
      <c r="NL21" s="182"/>
      <c r="NM21" s="182"/>
      <c r="NN21" s="182"/>
      <c r="NO21" s="182"/>
      <c r="NP21" s="182"/>
      <c r="NQ21" s="182"/>
      <c r="NR21" s="182"/>
      <c r="NS21" s="182"/>
      <c r="NT21" s="182"/>
      <c r="NU21" s="182"/>
      <c r="NV21" s="182"/>
      <c r="NW21" s="182"/>
      <c r="NX21" s="182"/>
      <c r="NY21" s="182"/>
      <c r="NZ21" s="182"/>
      <c r="OA21" s="182"/>
      <c r="OB21" s="182"/>
      <c r="OC21" s="182"/>
      <c r="OD21" s="182"/>
      <c r="OE21" s="182"/>
      <c r="OF21" s="182"/>
      <c r="OG21" s="182"/>
      <c r="OH21" s="182"/>
      <c r="OI21" s="182"/>
      <c r="OJ21" s="182"/>
      <c r="OK21" s="182"/>
      <c r="OL21" s="182"/>
      <c r="OM21" s="182"/>
      <c r="ON21" s="182"/>
      <c r="OO21" s="182"/>
      <c r="OP21" s="182"/>
      <c r="OQ21" s="182"/>
      <c r="OR21" s="182"/>
      <c r="OS21" s="182"/>
      <c r="OT21" s="182"/>
      <c r="OU21" s="182"/>
      <c r="OV21" s="182"/>
      <c r="OW21" s="182"/>
      <c r="OX21" s="182"/>
      <c r="OY21" s="182"/>
      <c r="OZ21" s="182"/>
      <c r="PA21" s="182"/>
      <c r="PB21" s="182"/>
      <c r="PC21" s="182"/>
      <c r="PD21" s="182"/>
      <c r="PE21" s="182"/>
      <c r="PF21" s="182"/>
      <c r="PG21" s="182"/>
      <c r="PH21" s="182"/>
      <c r="PI21" s="182"/>
      <c r="PJ21" s="182"/>
      <c r="PK21" s="182"/>
      <c r="PL21" s="182"/>
      <c r="PM21" s="182"/>
      <c r="PN21" s="182"/>
      <c r="PO21" s="182"/>
      <c r="PP21" s="182"/>
      <c r="PQ21" s="182"/>
      <c r="PR21" s="182"/>
      <c r="PS21" s="182"/>
      <c r="PT21" s="182"/>
      <c r="PU21" s="182"/>
      <c r="PV21" s="182"/>
      <c r="PW21" s="182"/>
      <c r="PX21" s="182"/>
    </row>
    <row r="22" spans="1:440" s="167" customFormat="1" ht="19.899999999999999" customHeight="1">
      <c r="A22" s="182"/>
      <c r="B22" s="1017"/>
      <c r="C22" s="1021"/>
      <c r="D22" s="835"/>
      <c r="E22" s="954"/>
      <c r="F22" s="326" t="s">
        <v>22</v>
      </c>
      <c r="G22" s="301">
        <v>229.13499999999999</v>
      </c>
      <c r="H22" s="301">
        <f>100</f>
        <v>100</v>
      </c>
      <c r="I22" s="355">
        <f>G22+H22+K21</f>
        <v>335.81899999999996</v>
      </c>
      <c r="J22" s="286">
        <v>270.65300000000002</v>
      </c>
      <c r="K22" s="356">
        <f t="shared" si="2"/>
        <v>65.16599999999994</v>
      </c>
      <c r="L22" s="360">
        <f t="shared" si="3"/>
        <v>0.80594903802345919</v>
      </c>
      <c r="M22" s="796" t="s">
        <v>583</v>
      </c>
      <c r="N22" s="903"/>
      <c r="O22" s="904"/>
      <c r="P22" s="904"/>
      <c r="Q22" s="904"/>
      <c r="R22" s="904"/>
      <c r="S22" s="893"/>
      <c r="T22" s="170">
        <f>N20</f>
        <v>458.27</v>
      </c>
      <c r="U22" s="170"/>
      <c r="V22" s="166"/>
      <c r="W22" s="166"/>
      <c r="X22" s="166"/>
      <c r="Y22" s="166"/>
      <c r="Z22" s="166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  <c r="IW22" s="182"/>
      <c r="IX22" s="182"/>
      <c r="IY22" s="182"/>
      <c r="IZ22" s="182"/>
      <c r="JA22" s="182"/>
      <c r="JB22" s="182"/>
      <c r="JC22" s="182"/>
      <c r="JD22" s="182"/>
      <c r="JE22" s="182"/>
      <c r="JF22" s="182"/>
      <c r="JG22" s="182"/>
      <c r="JH22" s="182"/>
      <c r="JI22" s="182"/>
      <c r="JJ22" s="182"/>
      <c r="JK22" s="182"/>
      <c r="JL22" s="182"/>
      <c r="JM22" s="182"/>
      <c r="JN22" s="182"/>
      <c r="JO22" s="182"/>
      <c r="JP22" s="182"/>
      <c r="JQ22" s="182"/>
      <c r="JR22" s="182"/>
      <c r="JS22" s="182"/>
      <c r="JT22" s="182"/>
      <c r="JU22" s="182"/>
      <c r="JV22" s="182"/>
      <c r="JW22" s="182"/>
      <c r="JX22" s="182"/>
      <c r="JY22" s="182"/>
      <c r="JZ22" s="182"/>
      <c r="KA22" s="182"/>
      <c r="KB22" s="182"/>
      <c r="KC22" s="182"/>
      <c r="KD22" s="182"/>
      <c r="KE22" s="182"/>
      <c r="KF22" s="182"/>
      <c r="KG22" s="182"/>
      <c r="KH22" s="182"/>
      <c r="KI22" s="182"/>
      <c r="KJ22" s="182"/>
      <c r="KK22" s="182"/>
      <c r="KL22" s="182"/>
      <c r="KM22" s="182"/>
      <c r="KN22" s="182"/>
      <c r="KO22" s="182"/>
      <c r="KP22" s="182"/>
      <c r="KQ22" s="182"/>
      <c r="KR22" s="182"/>
      <c r="KS22" s="182"/>
      <c r="KT22" s="182"/>
      <c r="KU22" s="182"/>
      <c r="KV22" s="182"/>
      <c r="KW22" s="182"/>
      <c r="KX22" s="182"/>
      <c r="KY22" s="182"/>
      <c r="KZ22" s="182"/>
      <c r="LA22" s="182"/>
      <c r="LB22" s="182"/>
      <c r="LC22" s="182"/>
      <c r="LD22" s="182"/>
      <c r="LE22" s="182"/>
      <c r="LF22" s="182"/>
      <c r="LG22" s="182"/>
      <c r="LH22" s="182"/>
      <c r="LI22" s="182"/>
      <c r="LJ22" s="182"/>
      <c r="LK22" s="182"/>
      <c r="LL22" s="182"/>
      <c r="LM22" s="182"/>
      <c r="LN22" s="182"/>
      <c r="LO22" s="182"/>
      <c r="LP22" s="182"/>
      <c r="LQ22" s="182"/>
      <c r="LR22" s="182"/>
      <c r="LS22" s="182"/>
      <c r="LT22" s="182"/>
      <c r="LU22" s="182"/>
      <c r="LV22" s="182"/>
      <c r="LW22" s="182"/>
      <c r="LX22" s="182"/>
      <c r="LY22" s="182"/>
      <c r="LZ22" s="182"/>
      <c r="MA22" s="182"/>
      <c r="MB22" s="182"/>
      <c r="MC22" s="182"/>
      <c r="MD22" s="182"/>
      <c r="ME22" s="182"/>
      <c r="MF22" s="182"/>
      <c r="MG22" s="182"/>
      <c r="MH22" s="182"/>
      <c r="MI22" s="182"/>
      <c r="MJ22" s="182"/>
      <c r="MK22" s="182"/>
      <c r="ML22" s="182"/>
      <c r="MM22" s="182"/>
      <c r="MN22" s="182"/>
      <c r="MO22" s="182"/>
      <c r="MP22" s="182"/>
      <c r="MQ22" s="182"/>
      <c r="MR22" s="182"/>
      <c r="MS22" s="182"/>
      <c r="MT22" s="182"/>
      <c r="MU22" s="182"/>
      <c r="MV22" s="182"/>
      <c r="MW22" s="182"/>
      <c r="MX22" s="182"/>
      <c r="MY22" s="182"/>
      <c r="MZ22" s="182"/>
      <c r="NA22" s="182"/>
      <c r="NB22" s="182"/>
      <c r="NC22" s="182"/>
      <c r="ND22" s="182"/>
      <c r="NE22" s="182"/>
      <c r="NF22" s="182"/>
      <c r="NG22" s="182"/>
      <c r="NH22" s="182"/>
      <c r="NI22" s="182"/>
      <c r="NJ22" s="182"/>
      <c r="NK22" s="182"/>
      <c r="NL22" s="182"/>
      <c r="NM22" s="182"/>
      <c r="NN22" s="182"/>
      <c r="NO22" s="182"/>
      <c r="NP22" s="182"/>
      <c r="NQ22" s="182"/>
      <c r="NR22" s="182"/>
      <c r="NS22" s="182"/>
      <c r="NT22" s="182"/>
      <c r="NU22" s="182"/>
      <c r="NV22" s="182"/>
      <c r="NW22" s="182"/>
      <c r="NX22" s="182"/>
      <c r="NY22" s="182"/>
      <c r="NZ22" s="182"/>
      <c r="OA22" s="182"/>
      <c r="OB22" s="182"/>
      <c r="OC22" s="182"/>
      <c r="OD22" s="182"/>
      <c r="OE22" s="182"/>
      <c r="OF22" s="182"/>
      <c r="OG22" s="182"/>
      <c r="OH22" s="182"/>
      <c r="OI22" s="182"/>
      <c r="OJ22" s="182"/>
      <c r="OK22" s="182"/>
      <c r="OL22" s="182"/>
      <c r="OM22" s="182"/>
      <c r="ON22" s="182"/>
      <c r="OO22" s="182"/>
      <c r="OP22" s="182"/>
      <c r="OQ22" s="182"/>
      <c r="OR22" s="182"/>
      <c r="OS22" s="182"/>
      <c r="OT22" s="182"/>
      <c r="OU22" s="182"/>
      <c r="OV22" s="182"/>
      <c r="OW22" s="182"/>
      <c r="OX22" s="182"/>
      <c r="OY22" s="182"/>
      <c r="OZ22" s="182"/>
      <c r="PA22" s="182"/>
      <c r="PB22" s="182"/>
      <c r="PC22" s="182"/>
      <c r="PD22" s="182"/>
      <c r="PE22" s="182"/>
      <c r="PF22" s="182"/>
      <c r="PG22" s="182"/>
      <c r="PH22" s="182"/>
      <c r="PI22" s="182"/>
      <c r="PJ22" s="182"/>
      <c r="PK22" s="182"/>
      <c r="PL22" s="182"/>
      <c r="PM22" s="182"/>
      <c r="PN22" s="182"/>
      <c r="PO22" s="182"/>
      <c r="PP22" s="182"/>
      <c r="PQ22" s="182"/>
      <c r="PR22" s="182"/>
      <c r="PS22" s="182"/>
      <c r="PT22" s="182"/>
      <c r="PU22" s="182"/>
      <c r="PV22" s="182"/>
      <c r="PW22" s="182"/>
      <c r="PX22" s="182"/>
    </row>
    <row r="23" spans="1:440" s="167" customFormat="1" ht="19.899999999999999" customHeight="1">
      <c r="A23" s="182"/>
      <c r="B23" s="1017"/>
      <c r="C23" s="1015" t="s">
        <v>739</v>
      </c>
      <c r="D23" s="833" t="s">
        <v>739</v>
      </c>
      <c r="E23" s="1012" t="s">
        <v>743</v>
      </c>
      <c r="F23" s="323" t="s">
        <v>20</v>
      </c>
      <c r="G23" s="298">
        <v>86.096000000000004</v>
      </c>
      <c r="H23" s="298"/>
      <c r="I23" s="299">
        <f>G23+H23</f>
        <v>86.096000000000004</v>
      </c>
      <c r="J23" s="300">
        <v>79.923000000000002</v>
      </c>
      <c r="K23" s="299">
        <f t="shared" si="2"/>
        <v>6.1730000000000018</v>
      </c>
      <c r="L23" s="360">
        <f t="shared" si="3"/>
        <v>0.92830096636312953</v>
      </c>
      <c r="M23" s="440" t="s">
        <v>24</v>
      </c>
      <c r="N23" s="903">
        <f>G23+G24+G25</f>
        <v>978.36400000000003</v>
      </c>
      <c r="O23" s="904">
        <f>H23+H24+H25</f>
        <v>-200</v>
      </c>
      <c r="P23" s="904">
        <f>N23+O23</f>
        <v>778.36400000000003</v>
      </c>
      <c r="Q23" s="904">
        <f>J23+J24+J25</f>
        <v>741.39799999999991</v>
      </c>
      <c r="R23" s="904">
        <f>P23-Q23</f>
        <v>36.966000000000122</v>
      </c>
      <c r="S23" s="893">
        <f>Q23/P23</f>
        <v>0.95250808105205265</v>
      </c>
      <c r="T23" s="170"/>
      <c r="U23" s="170"/>
      <c r="V23" s="166"/>
      <c r="W23" s="166"/>
      <c r="X23" s="166"/>
      <c r="Y23" s="166"/>
      <c r="Z23" s="166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  <c r="IW23" s="182"/>
      <c r="IX23" s="182"/>
      <c r="IY23" s="182"/>
      <c r="IZ23" s="182"/>
      <c r="JA23" s="182"/>
      <c r="JB23" s="182"/>
      <c r="JC23" s="182"/>
      <c r="JD23" s="182"/>
      <c r="JE23" s="182"/>
      <c r="JF23" s="182"/>
      <c r="JG23" s="182"/>
      <c r="JH23" s="182"/>
      <c r="JI23" s="182"/>
      <c r="JJ23" s="182"/>
      <c r="JK23" s="182"/>
      <c r="JL23" s="182"/>
      <c r="JM23" s="182"/>
      <c r="JN23" s="182"/>
      <c r="JO23" s="182"/>
      <c r="JP23" s="182"/>
      <c r="JQ23" s="182"/>
      <c r="JR23" s="182"/>
      <c r="JS23" s="182"/>
      <c r="JT23" s="182"/>
      <c r="JU23" s="182"/>
      <c r="JV23" s="182"/>
      <c r="JW23" s="182"/>
      <c r="JX23" s="182"/>
      <c r="JY23" s="182"/>
      <c r="JZ23" s="182"/>
      <c r="KA23" s="182"/>
      <c r="KB23" s="182"/>
      <c r="KC23" s="182"/>
      <c r="KD23" s="182"/>
      <c r="KE23" s="182"/>
      <c r="KF23" s="182"/>
      <c r="KG23" s="182"/>
      <c r="KH23" s="182"/>
      <c r="KI23" s="182"/>
      <c r="KJ23" s="182"/>
      <c r="KK23" s="182"/>
      <c r="KL23" s="182"/>
      <c r="KM23" s="182"/>
      <c r="KN23" s="182"/>
      <c r="KO23" s="182"/>
      <c r="KP23" s="182"/>
      <c r="KQ23" s="182"/>
      <c r="KR23" s="182"/>
      <c r="KS23" s="182"/>
      <c r="KT23" s="182"/>
      <c r="KU23" s="182"/>
      <c r="KV23" s="182"/>
      <c r="KW23" s="182"/>
      <c r="KX23" s="182"/>
      <c r="KY23" s="182"/>
      <c r="KZ23" s="182"/>
      <c r="LA23" s="182"/>
      <c r="LB23" s="182"/>
      <c r="LC23" s="182"/>
      <c r="LD23" s="182"/>
      <c r="LE23" s="182"/>
      <c r="LF23" s="182"/>
      <c r="LG23" s="182"/>
      <c r="LH23" s="182"/>
      <c r="LI23" s="182"/>
      <c r="LJ23" s="182"/>
      <c r="LK23" s="182"/>
      <c r="LL23" s="182"/>
      <c r="LM23" s="182"/>
      <c r="LN23" s="182"/>
      <c r="LO23" s="182"/>
      <c r="LP23" s="182"/>
      <c r="LQ23" s="182"/>
      <c r="LR23" s="182"/>
      <c r="LS23" s="182"/>
      <c r="LT23" s="182"/>
      <c r="LU23" s="182"/>
      <c r="LV23" s="182"/>
      <c r="LW23" s="182"/>
      <c r="LX23" s="182"/>
      <c r="LY23" s="182"/>
      <c r="LZ23" s="182"/>
      <c r="MA23" s="182"/>
      <c r="MB23" s="182"/>
      <c r="MC23" s="182"/>
      <c r="MD23" s="182"/>
      <c r="ME23" s="182"/>
      <c r="MF23" s="182"/>
      <c r="MG23" s="182"/>
      <c r="MH23" s="182"/>
      <c r="MI23" s="182"/>
      <c r="MJ23" s="182"/>
      <c r="MK23" s="182"/>
      <c r="ML23" s="182"/>
      <c r="MM23" s="182"/>
      <c r="MN23" s="182"/>
      <c r="MO23" s="182"/>
      <c r="MP23" s="182"/>
      <c r="MQ23" s="182"/>
      <c r="MR23" s="182"/>
      <c r="MS23" s="182"/>
      <c r="MT23" s="182"/>
      <c r="MU23" s="182"/>
      <c r="MV23" s="182"/>
      <c r="MW23" s="182"/>
      <c r="MX23" s="182"/>
      <c r="MY23" s="182"/>
      <c r="MZ23" s="182"/>
      <c r="NA23" s="182"/>
      <c r="NB23" s="182"/>
      <c r="NC23" s="182"/>
      <c r="ND23" s="182"/>
      <c r="NE23" s="182"/>
      <c r="NF23" s="182"/>
      <c r="NG23" s="182"/>
      <c r="NH23" s="182"/>
      <c r="NI23" s="182"/>
      <c r="NJ23" s="182"/>
      <c r="NK23" s="182"/>
      <c r="NL23" s="182"/>
      <c r="NM23" s="182"/>
      <c r="NN23" s="182"/>
      <c r="NO23" s="182"/>
      <c r="NP23" s="182"/>
      <c r="NQ23" s="182"/>
      <c r="NR23" s="182"/>
      <c r="NS23" s="182"/>
      <c r="NT23" s="182"/>
      <c r="NU23" s="182"/>
      <c r="NV23" s="182"/>
      <c r="NW23" s="182"/>
      <c r="NX23" s="182"/>
      <c r="NY23" s="182"/>
      <c r="NZ23" s="182"/>
      <c r="OA23" s="182"/>
      <c r="OB23" s="182"/>
      <c r="OC23" s="182"/>
      <c r="OD23" s="182"/>
      <c r="OE23" s="182"/>
      <c r="OF23" s="182"/>
      <c r="OG23" s="182"/>
      <c r="OH23" s="182"/>
      <c r="OI23" s="182"/>
      <c r="OJ23" s="182"/>
      <c r="OK23" s="182"/>
      <c r="OL23" s="182"/>
      <c r="OM23" s="182"/>
      <c r="ON23" s="182"/>
      <c r="OO23" s="182"/>
      <c r="OP23" s="182"/>
      <c r="OQ23" s="182"/>
      <c r="OR23" s="182"/>
      <c r="OS23" s="182"/>
      <c r="OT23" s="182"/>
      <c r="OU23" s="182"/>
      <c r="OV23" s="182"/>
      <c r="OW23" s="182"/>
      <c r="OX23" s="182"/>
      <c r="OY23" s="182"/>
      <c r="OZ23" s="182"/>
      <c r="PA23" s="182"/>
      <c r="PB23" s="182"/>
      <c r="PC23" s="182"/>
      <c r="PD23" s="182"/>
      <c r="PE23" s="182"/>
      <c r="PF23" s="182"/>
      <c r="PG23" s="182"/>
      <c r="PH23" s="182"/>
      <c r="PI23" s="182"/>
      <c r="PJ23" s="182"/>
      <c r="PK23" s="182"/>
      <c r="PL23" s="182"/>
      <c r="PM23" s="182"/>
      <c r="PN23" s="182"/>
      <c r="PO23" s="182"/>
      <c r="PP23" s="182"/>
      <c r="PQ23" s="182"/>
      <c r="PR23" s="182"/>
      <c r="PS23" s="182"/>
      <c r="PT23" s="182"/>
      <c r="PU23" s="182"/>
      <c r="PV23" s="182"/>
      <c r="PW23" s="182"/>
      <c r="PX23" s="182"/>
    </row>
    <row r="24" spans="1:440" s="167" customFormat="1" ht="19.899999999999999" customHeight="1">
      <c r="A24" s="182"/>
      <c r="B24" s="1017"/>
      <c r="C24" s="1015"/>
      <c r="D24" s="834"/>
      <c r="E24" s="1012"/>
      <c r="F24" s="323" t="s">
        <v>21</v>
      </c>
      <c r="G24" s="298">
        <v>403.08600000000001</v>
      </c>
      <c r="H24" s="298"/>
      <c r="I24" s="299">
        <f>G24+H24+K23</f>
        <v>409.25900000000001</v>
      </c>
      <c r="J24" s="738">
        <v>238.15899999999999</v>
      </c>
      <c r="K24" s="299">
        <f t="shared" si="2"/>
        <v>171.10000000000002</v>
      </c>
      <c r="L24" s="360">
        <f t="shared" si="3"/>
        <v>0.58192733696754373</v>
      </c>
      <c r="M24" s="440" t="s">
        <v>24</v>
      </c>
      <c r="N24" s="903"/>
      <c r="O24" s="904"/>
      <c r="P24" s="904"/>
      <c r="Q24" s="904"/>
      <c r="R24" s="904"/>
      <c r="S24" s="893"/>
      <c r="T24" s="170"/>
      <c r="U24" s="170"/>
      <c r="V24" s="166"/>
      <c r="W24" s="166"/>
      <c r="X24" s="166"/>
      <c r="Y24" s="166"/>
      <c r="Z24" s="166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  <c r="IW24" s="182"/>
      <c r="IX24" s="182"/>
      <c r="IY24" s="182"/>
      <c r="IZ24" s="182"/>
      <c r="JA24" s="182"/>
      <c r="JB24" s="182"/>
      <c r="JC24" s="182"/>
      <c r="JD24" s="182"/>
      <c r="JE24" s="182"/>
      <c r="JF24" s="182"/>
      <c r="JG24" s="182"/>
      <c r="JH24" s="182"/>
      <c r="JI24" s="182"/>
      <c r="JJ24" s="182"/>
      <c r="JK24" s="182"/>
      <c r="JL24" s="182"/>
      <c r="JM24" s="182"/>
      <c r="JN24" s="182"/>
      <c r="JO24" s="182"/>
      <c r="JP24" s="182"/>
      <c r="JQ24" s="182"/>
      <c r="JR24" s="182"/>
      <c r="JS24" s="182"/>
      <c r="JT24" s="182"/>
      <c r="JU24" s="182"/>
      <c r="JV24" s="182"/>
      <c r="JW24" s="182"/>
      <c r="JX24" s="182"/>
      <c r="JY24" s="182"/>
      <c r="JZ24" s="182"/>
      <c r="KA24" s="182"/>
      <c r="KB24" s="182"/>
      <c r="KC24" s="182"/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2"/>
      <c r="KS24" s="182"/>
      <c r="KT24" s="182"/>
      <c r="KU24" s="182"/>
      <c r="KV24" s="182"/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2"/>
      <c r="LH24" s="182"/>
      <c r="LI24" s="182"/>
      <c r="LJ24" s="182"/>
      <c r="LK24" s="182"/>
      <c r="LL24" s="182"/>
      <c r="LM24" s="182"/>
      <c r="LN24" s="182"/>
      <c r="LO24" s="182"/>
      <c r="LP24" s="182"/>
      <c r="LQ24" s="182"/>
      <c r="LR24" s="182"/>
      <c r="LS24" s="182"/>
      <c r="LT24" s="182"/>
      <c r="LU24" s="182"/>
      <c r="LV24" s="182"/>
      <c r="LW24" s="182"/>
      <c r="LX24" s="182"/>
      <c r="LY24" s="182"/>
      <c r="LZ24" s="182"/>
      <c r="MA24" s="182"/>
      <c r="MB24" s="182"/>
      <c r="MC24" s="182"/>
      <c r="MD24" s="182"/>
      <c r="ME24" s="182"/>
      <c r="MF24" s="182"/>
      <c r="MG24" s="182"/>
      <c r="MH24" s="182"/>
      <c r="MI24" s="182"/>
      <c r="MJ24" s="182"/>
      <c r="MK24" s="182"/>
      <c r="ML24" s="182"/>
      <c r="MM24" s="182"/>
      <c r="MN24" s="182"/>
      <c r="MO24" s="182"/>
      <c r="MP24" s="182"/>
      <c r="MQ24" s="182"/>
      <c r="MR24" s="182"/>
      <c r="MS24" s="182"/>
      <c r="MT24" s="182"/>
      <c r="MU24" s="182"/>
      <c r="MV24" s="182"/>
      <c r="MW24" s="182"/>
      <c r="MX24" s="182"/>
      <c r="MY24" s="182"/>
      <c r="MZ24" s="182"/>
      <c r="NA24" s="182"/>
      <c r="NB24" s="182"/>
      <c r="NC24" s="182"/>
      <c r="ND24" s="182"/>
      <c r="NE24" s="182"/>
      <c r="NF24" s="182"/>
      <c r="NG24" s="182"/>
      <c r="NH24" s="182"/>
      <c r="NI24" s="182"/>
      <c r="NJ24" s="182"/>
      <c r="NK24" s="182"/>
      <c r="NL24" s="182"/>
      <c r="NM24" s="182"/>
      <c r="NN24" s="182"/>
      <c r="NO24" s="182"/>
      <c r="NP24" s="182"/>
      <c r="NQ24" s="182"/>
      <c r="NR24" s="182"/>
      <c r="NS24" s="182"/>
      <c r="NT24" s="182"/>
      <c r="NU24" s="182"/>
      <c r="NV24" s="182"/>
      <c r="NW24" s="182"/>
      <c r="NX24" s="182"/>
      <c r="NY24" s="182"/>
      <c r="NZ24" s="182"/>
      <c r="OA24" s="182"/>
      <c r="OB24" s="182"/>
      <c r="OC24" s="182"/>
      <c r="OD24" s="182"/>
      <c r="OE24" s="182"/>
      <c r="OF24" s="182"/>
      <c r="OG24" s="182"/>
      <c r="OH24" s="182"/>
      <c r="OI24" s="182"/>
      <c r="OJ24" s="182"/>
      <c r="OK24" s="182"/>
      <c r="OL24" s="182"/>
      <c r="OM24" s="182"/>
      <c r="ON24" s="182"/>
      <c r="OO24" s="182"/>
      <c r="OP24" s="182"/>
      <c r="OQ24" s="182"/>
      <c r="OR24" s="182"/>
      <c r="OS24" s="182"/>
      <c r="OT24" s="182"/>
      <c r="OU24" s="182"/>
      <c r="OV24" s="182"/>
      <c r="OW24" s="182"/>
      <c r="OX24" s="182"/>
      <c r="OY24" s="182"/>
      <c r="OZ24" s="182"/>
      <c r="PA24" s="182"/>
      <c r="PB24" s="182"/>
      <c r="PC24" s="182"/>
      <c r="PD24" s="182"/>
      <c r="PE24" s="182"/>
      <c r="PF24" s="182"/>
      <c r="PG24" s="182"/>
      <c r="PH24" s="182"/>
      <c r="PI24" s="182"/>
      <c r="PJ24" s="182"/>
      <c r="PK24" s="182"/>
      <c r="PL24" s="182"/>
      <c r="PM24" s="182"/>
      <c r="PN24" s="182"/>
      <c r="PO24" s="182"/>
      <c r="PP24" s="182"/>
      <c r="PQ24" s="182"/>
      <c r="PR24" s="182"/>
      <c r="PS24" s="182"/>
      <c r="PT24" s="182"/>
      <c r="PU24" s="182"/>
      <c r="PV24" s="182"/>
      <c r="PW24" s="182"/>
      <c r="PX24" s="182"/>
    </row>
    <row r="25" spans="1:440" s="167" customFormat="1" ht="19.899999999999999" customHeight="1">
      <c r="A25" s="182"/>
      <c r="B25" s="1017"/>
      <c r="C25" s="1015"/>
      <c r="D25" s="834"/>
      <c r="E25" s="1012"/>
      <c r="F25" s="323" t="s">
        <v>22</v>
      </c>
      <c r="G25" s="298">
        <v>489.18200000000002</v>
      </c>
      <c r="H25" s="298">
        <f>-200</f>
        <v>-200</v>
      </c>
      <c r="I25" s="299">
        <f>G25+H25+K24</f>
        <v>460.28200000000004</v>
      </c>
      <c r="J25" s="300">
        <v>423.31599999999997</v>
      </c>
      <c r="K25" s="299">
        <f t="shared" si="2"/>
        <v>36.966000000000065</v>
      </c>
      <c r="L25" s="360">
        <f t="shared" si="3"/>
        <v>0.91968836495887285</v>
      </c>
      <c r="M25" s="440" t="s">
        <v>24</v>
      </c>
      <c r="N25" s="903"/>
      <c r="O25" s="904"/>
      <c r="P25" s="904"/>
      <c r="Q25" s="904"/>
      <c r="R25" s="904"/>
      <c r="S25" s="893"/>
      <c r="T25" s="170"/>
      <c r="U25" s="170"/>
      <c r="V25" s="166"/>
      <c r="W25" s="166"/>
      <c r="X25" s="166"/>
      <c r="Y25" s="166"/>
      <c r="Z25" s="166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  <c r="IW25" s="182"/>
      <c r="IX25" s="182"/>
      <c r="IY25" s="182"/>
      <c r="IZ25" s="182"/>
      <c r="JA25" s="182"/>
      <c r="JB25" s="182"/>
      <c r="JC25" s="182"/>
      <c r="JD25" s="182"/>
      <c r="JE25" s="182"/>
      <c r="JF25" s="182"/>
      <c r="JG25" s="182"/>
      <c r="JH25" s="182"/>
      <c r="JI25" s="182"/>
      <c r="JJ25" s="182"/>
      <c r="JK25" s="182"/>
      <c r="JL25" s="182"/>
      <c r="JM25" s="182"/>
      <c r="JN25" s="182"/>
      <c r="JO25" s="182"/>
      <c r="JP25" s="182"/>
      <c r="JQ25" s="182"/>
      <c r="JR25" s="182"/>
      <c r="JS25" s="182"/>
      <c r="JT25" s="182"/>
      <c r="JU25" s="182"/>
      <c r="JV25" s="182"/>
      <c r="JW25" s="182"/>
      <c r="JX25" s="182"/>
      <c r="JY25" s="182"/>
      <c r="JZ25" s="182"/>
      <c r="KA25" s="182"/>
      <c r="KB25" s="182"/>
      <c r="KC25" s="182"/>
      <c r="KD25" s="182"/>
      <c r="KE25" s="182"/>
      <c r="KF25" s="182"/>
      <c r="KG25" s="182"/>
      <c r="KH25" s="182"/>
      <c r="KI25" s="182"/>
      <c r="KJ25" s="182"/>
      <c r="KK25" s="182"/>
      <c r="KL25" s="182"/>
      <c r="KM25" s="182"/>
      <c r="KN25" s="182"/>
      <c r="KO25" s="182"/>
      <c r="KP25" s="182"/>
      <c r="KQ25" s="182"/>
      <c r="KR25" s="182"/>
      <c r="KS25" s="182"/>
      <c r="KT25" s="182"/>
      <c r="KU25" s="182"/>
      <c r="KV25" s="182"/>
      <c r="KW25" s="182"/>
      <c r="KX25" s="182"/>
      <c r="KY25" s="182"/>
      <c r="KZ25" s="182"/>
      <c r="LA25" s="182"/>
      <c r="LB25" s="182"/>
      <c r="LC25" s="182"/>
      <c r="LD25" s="182"/>
      <c r="LE25" s="182"/>
      <c r="LF25" s="182"/>
      <c r="LG25" s="182"/>
      <c r="LH25" s="182"/>
      <c r="LI25" s="182"/>
      <c r="LJ25" s="182"/>
      <c r="LK25" s="182"/>
      <c r="LL25" s="182"/>
      <c r="LM25" s="182"/>
      <c r="LN25" s="182"/>
      <c r="LO25" s="182"/>
      <c r="LP25" s="182"/>
      <c r="LQ25" s="182"/>
      <c r="LR25" s="182"/>
      <c r="LS25" s="182"/>
      <c r="LT25" s="182"/>
      <c r="LU25" s="182"/>
      <c r="LV25" s="182"/>
      <c r="LW25" s="182"/>
      <c r="LX25" s="182"/>
      <c r="LY25" s="182"/>
      <c r="LZ25" s="182"/>
      <c r="MA25" s="182"/>
      <c r="MB25" s="182"/>
      <c r="MC25" s="182"/>
      <c r="MD25" s="182"/>
      <c r="ME25" s="182"/>
      <c r="MF25" s="182"/>
      <c r="MG25" s="182"/>
      <c r="MH25" s="182"/>
      <c r="MI25" s="182"/>
      <c r="MJ25" s="182"/>
      <c r="MK25" s="182"/>
      <c r="ML25" s="182"/>
      <c r="MM25" s="182"/>
      <c r="MN25" s="182"/>
      <c r="MO25" s="182"/>
      <c r="MP25" s="182"/>
      <c r="MQ25" s="182"/>
      <c r="MR25" s="182"/>
      <c r="MS25" s="182"/>
      <c r="MT25" s="182"/>
      <c r="MU25" s="182"/>
      <c r="MV25" s="182"/>
      <c r="MW25" s="182"/>
      <c r="MX25" s="182"/>
      <c r="MY25" s="182"/>
      <c r="MZ25" s="182"/>
      <c r="NA25" s="182"/>
      <c r="NB25" s="182"/>
      <c r="NC25" s="182"/>
      <c r="ND25" s="182"/>
      <c r="NE25" s="182"/>
      <c r="NF25" s="182"/>
      <c r="NG25" s="182"/>
      <c r="NH25" s="182"/>
      <c r="NI25" s="182"/>
      <c r="NJ25" s="182"/>
      <c r="NK25" s="182"/>
      <c r="NL25" s="182"/>
      <c r="NM25" s="182"/>
      <c r="NN25" s="182"/>
      <c r="NO25" s="182"/>
      <c r="NP25" s="182"/>
      <c r="NQ25" s="182"/>
      <c r="NR25" s="182"/>
      <c r="NS25" s="182"/>
      <c r="NT25" s="182"/>
      <c r="NU25" s="182"/>
      <c r="NV25" s="182"/>
      <c r="NW25" s="182"/>
      <c r="NX25" s="182"/>
      <c r="NY25" s="182"/>
      <c r="NZ25" s="182"/>
      <c r="OA25" s="182"/>
      <c r="OB25" s="182"/>
      <c r="OC25" s="182"/>
      <c r="OD25" s="182"/>
      <c r="OE25" s="182"/>
      <c r="OF25" s="182"/>
      <c r="OG25" s="182"/>
      <c r="OH25" s="182"/>
      <c r="OI25" s="182"/>
      <c r="OJ25" s="182"/>
      <c r="OK25" s="182"/>
      <c r="OL25" s="182"/>
      <c r="OM25" s="182"/>
      <c r="ON25" s="182"/>
      <c r="OO25" s="182"/>
      <c r="OP25" s="182"/>
      <c r="OQ25" s="182"/>
      <c r="OR25" s="182"/>
      <c r="OS25" s="182"/>
      <c r="OT25" s="182"/>
      <c r="OU25" s="182"/>
      <c r="OV25" s="182"/>
      <c r="OW25" s="182"/>
      <c r="OX25" s="182"/>
      <c r="OY25" s="182"/>
      <c r="OZ25" s="182"/>
      <c r="PA25" s="182"/>
      <c r="PB25" s="182"/>
      <c r="PC25" s="182"/>
      <c r="PD25" s="182"/>
      <c r="PE25" s="182"/>
      <c r="PF25" s="182"/>
      <c r="PG25" s="182"/>
      <c r="PH25" s="182"/>
      <c r="PI25" s="182"/>
      <c r="PJ25" s="182"/>
      <c r="PK25" s="182"/>
      <c r="PL25" s="182"/>
      <c r="PM25" s="182"/>
      <c r="PN25" s="182"/>
      <c r="PO25" s="182"/>
      <c r="PP25" s="182"/>
      <c r="PQ25" s="182"/>
      <c r="PR25" s="182"/>
      <c r="PS25" s="182"/>
      <c r="PT25" s="182"/>
      <c r="PU25" s="182"/>
      <c r="PV25" s="182"/>
      <c r="PW25" s="182"/>
      <c r="PX25" s="182"/>
    </row>
    <row r="26" spans="1:440" s="167" customFormat="1" ht="19.899999999999999" customHeight="1">
      <c r="A26" s="182"/>
      <c r="B26" s="1017"/>
      <c r="C26" s="1015"/>
      <c r="D26" s="834"/>
      <c r="E26" s="1012" t="s">
        <v>744</v>
      </c>
      <c r="F26" s="323" t="s">
        <v>20</v>
      </c>
      <c r="G26" s="298">
        <v>11.843</v>
      </c>
      <c r="H26" s="298"/>
      <c r="I26" s="299">
        <f>G26+H26</f>
        <v>11.843</v>
      </c>
      <c r="J26" s="300">
        <v>7.24</v>
      </c>
      <c r="K26" s="299">
        <f t="shared" si="2"/>
        <v>4.6029999999999998</v>
      </c>
      <c r="L26" s="360">
        <f t="shared" si="3"/>
        <v>0.61133158827999667</v>
      </c>
      <c r="M26" s="440" t="s">
        <v>24</v>
      </c>
      <c r="N26" s="903">
        <f>G26+G27+G28</f>
        <v>134.578</v>
      </c>
      <c r="O26" s="904">
        <f>H26+H27+H28</f>
        <v>0</v>
      </c>
      <c r="P26" s="904">
        <f>N26+O26</f>
        <v>134.578</v>
      </c>
      <c r="Q26" s="904">
        <f>J26+J27+J28</f>
        <v>88.373999999999995</v>
      </c>
      <c r="R26" s="904">
        <f>P26-Q26</f>
        <v>46.204000000000008</v>
      </c>
      <c r="S26" s="893">
        <f>Q26/P26</f>
        <v>0.65667493944032451</v>
      </c>
      <c r="T26" s="170"/>
      <c r="U26" s="170"/>
      <c r="V26" s="166"/>
      <c r="W26" s="166"/>
      <c r="X26" s="166"/>
      <c r="Y26" s="166"/>
      <c r="Z26" s="166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  <c r="IW26" s="182"/>
      <c r="IX26" s="182"/>
      <c r="IY26" s="182"/>
      <c r="IZ26" s="182"/>
      <c r="JA26" s="182"/>
      <c r="JB26" s="182"/>
      <c r="JC26" s="182"/>
      <c r="JD26" s="182"/>
      <c r="JE26" s="182"/>
      <c r="JF26" s="182"/>
      <c r="JG26" s="182"/>
      <c r="JH26" s="182"/>
      <c r="JI26" s="182"/>
      <c r="JJ26" s="182"/>
      <c r="JK26" s="182"/>
      <c r="JL26" s="182"/>
      <c r="JM26" s="182"/>
      <c r="JN26" s="182"/>
      <c r="JO26" s="182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/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  <c r="KV26" s="182"/>
      <c r="KW26" s="182"/>
      <c r="KX26" s="182"/>
      <c r="KY26" s="182"/>
      <c r="KZ26" s="182"/>
      <c r="LA26" s="182"/>
      <c r="LB26" s="182"/>
      <c r="LC26" s="182"/>
      <c r="LD26" s="182"/>
      <c r="LE26" s="182"/>
      <c r="LF26" s="182"/>
      <c r="LG26" s="182"/>
      <c r="LH26" s="182"/>
      <c r="LI26" s="182"/>
      <c r="LJ26" s="182"/>
      <c r="LK26" s="182"/>
      <c r="LL26" s="182"/>
      <c r="LM26" s="182"/>
      <c r="LN26" s="182"/>
      <c r="LO26" s="182"/>
      <c r="LP26" s="182"/>
      <c r="LQ26" s="182"/>
      <c r="LR26" s="182"/>
      <c r="LS26" s="182"/>
      <c r="LT26" s="182"/>
      <c r="LU26" s="182"/>
      <c r="LV26" s="182"/>
      <c r="LW26" s="182"/>
      <c r="LX26" s="182"/>
      <c r="LY26" s="182"/>
      <c r="LZ26" s="182"/>
      <c r="MA26" s="182"/>
      <c r="MB26" s="182"/>
      <c r="MC26" s="182"/>
      <c r="MD26" s="182"/>
      <c r="ME26" s="182"/>
      <c r="MF26" s="182"/>
      <c r="MG26" s="182"/>
      <c r="MH26" s="182"/>
      <c r="MI26" s="182"/>
      <c r="MJ26" s="182"/>
      <c r="MK26" s="182"/>
      <c r="ML26" s="182"/>
      <c r="MM26" s="182"/>
      <c r="MN26" s="182"/>
      <c r="MO26" s="182"/>
      <c r="MP26" s="182"/>
      <c r="MQ26" s="182"/>
      <c r="MR26" s="182"/>
      <c r="MS26" s="182"/>
      <c r="MT26" s="182"/>
      <c r="MU26" s="182"/>
      <c r="MV26" s="182"/>
      <c r="MW26" s="182"/>
      <c r="MX26" s="182"/>
      <c r="MY26" s="182"/>
      <c r="MZ26" s="182"/>
      <c r="NA26" s="182"/>
      <c r="NB26" s="182"/>
      <c r="NC26" s="182"/>
      <c r="ND26" s="182"/>
      <c r="NE26" s="182"/>
      <c r="NF26" s="182"/>
      <c r="NG26" s="182"/>
      <c r="NH26" s="182"/>
      <c r="NI26" s="182"/>
      <c r="NJ26" s="182"/>
      <c r="NK26" s="182"/>
      <c r="NL26" s="182"/>
      <c r="NM26" s="182"/>
      <c r="NN26" s="182"/>
      <c r="NO26" s="182"/>
      <c r="NP26" s="182"/>
      <c r="NQ26" s="182"/>
      <c r="NR26" s="182"/>
      <c r="NS26" s="182"/>
      <c r="NT26" s="182"/>
      <c r="NU26" s="182"/>
      <c r="NV26" s="182"/>
      <c r="NW26" s="182"/>
      <c r="NX26" s="182"/>
      <c r="NY26" s="182"/>
      <c r="NZ26" s="182"/>
      <c r="OA26" s="182"/>
      <c r="OB26" s="182"/>
      <c r="OC26" s="182"/>
      <c r="OD26" s="182"/>
      <c r="OE26" s="182"/>
      <c r="OF26" s="182"/>
      <c r="OG26" s="182"/>
      <c r="OH26" s="182"/>
      <c r="OI26" s="182"/>
      <c r="OJ26" s="182"/>
      <c r="OK26" s="182"/>
      <c r="OL26" s="182"/>
      <c r="OM26" s="182"/>
      <c r="ON26" s="182"/>
      <c r="OO26" s="182"/>
      <c r="OP26" s="182"/>
      <c r="OQ26" s="182"/>
      <c r="OR26" s="182"/>
      <c r="OS26" s="182"/>
      <c r="OT26" s="182"/>
      <c r="OU26" s="182"/>
      <c r="OV26" s="182"/>
      <c r="OW26" s="182"/>
      <c r="OX26" s="182"/>
      <c r="OY26" s="182"/>
      <c r="OZ26" s="182"/>
      <c r="PA26" s="182"/>
      <c r="PB26" s="182"/>
      <c r="PC26" s="182"/>
      <c r="PD26" s="182"/>
      <c r="PE26" s="182"/>
      <c r="PF26" s="182"/>
      <c r="PG26" s="182"/>
      <c r="PH26" s="182"/>
      <c r="PI26" s="182"/>
      <c r="PJ26" s="182"/>
      <c r="PK26" s="182"/>
      <c r="PL26" s="182"/>
      <c r="PM26" s="182"/>
      <c r="PN26" s="182"/>
      <c r="PO26" s="182"/>
      <c r="PP26" s="182"/>
      <c r="PQ26" s="182"/>
      <c r="PR26" s="182"/>
      <c r="PS26" s="182"/>
      <c r="PT26" s="182"/>
      <c r="PU26" s="182"/>
      <c r="PV26" s="182"/>
      <c r="PW26" s="182"/>
      <c r="PX26" s="182"/>
    </row>
    <row r="27" spans="1:440" s="167" customFormat="1" ht="19.899999999999999" customHeight="1">
      <c r="A27" s="182"/>
      <c r="B27" s="1017"/>
      <c r="C27" s="1015"/>
      <c r="D27" s="834"/>
      <c r="E27" s="1012"/>
      <c r="F27" s="323" t="s">
        <v>21</v>
      </c>
      <c r="G27" s="298">
        <v>55.445999999999998</v>
      </c>
      <c r="H27" s="298"/>
      <c r="I27" s="299">
        <f>G27+H27+K26</f>
        <v>60.048999999999999</v>
      </c>
      <c r="J27" s="738">
        <v>15.333</v>
      </c>
      <c r="K27" s="299">
        <f t="shared" si="2"/>
        <v>44.716000000000001</v>
      </c>
      <c r="L27" s="360">
        <f t="shared" si="3"/>
        <v>0.25534147113190897</v>
      </c>
      <c r="M27" s="440" t="s">
        <v>24</v>
      </c>
      <c r="N27" s="903"/>
      <c r="O27" s="904"/>
      <c r="P27" s="904"/>
      <c r="Q27" s="904"/>
      <c r="R27" s="904"/>
      <c r="S27" s="893"/>
      <c r="T27" s="170"/>
      <c r="U27" s="170"/>
      <c r="V27" s="166"/>
      <c r="W27" s="166"/>
      <c r="X27" s="166"/>
      <c r="Y27" s="166"/>
      <c r="Z27" s="166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  <c r="IW27" s="182"/>
      <c r="IX27" s="182"/>
      <c r="IY27" s="182"/>
      <c r="IZ27" s="182"/>
      <c r="JA27" s="182"/>
      <c r="JB27" s="182"/>
      <c r="JC27" s="182"/>
      <c r="JD27" s="182"/>
      <c r="JE27" s="182"/>
      <c r="JF27" s="182"/>
      <c r="JG27" s="182"/>
      <c r="JH27" s="182"/>
      <c r="JI27" s="182"/>
      <c r="JJ27" s="182"/>
      <c r="JK27" s="182"/>
      <c r="JL27" s="182"/>
      <c r="JM27" s="182"/>
      <c r="JN27" s="182"/>
      <c r="JO27" s="182"/>
      <c r="JP27" s="182"/>
      <c r="JQ27" s="182"/>
      <c r="JR27" s="182"/>
      <c r="JS27" s="182"/>
      <c r="JT27" s="182"/>
      <c r="JU27" s="182"/>
      <c r="JV27" s="182"/>
      <c r="JW27" s="182"/>
      <c r="JX27" s="182"/>
      <c r="JY27" s="182"/>
      <c r="JZ27" s="182"/>
      <c r="KA27" s="182"/>
      <c r="KB27" s="182"/>
      <c r="KC27" s="182"/>
      <c r="KD27" s="182"/>
      <c r="KE27" s="182"/>
      <c r="KF27" s="182"/>
      <c r="KG27" s="182"/>
      <c r="KH27" s="182"/>
      <c r="KI27" s="182"/>
      <c r="KJ27" s="182"/>
      <c r="KK27" s="182"/>
      <c r="KL27" s="182"/>
      <c r="KM27" s="182"/>
      <c r="KN27" s="182"/>
      <c r="KO27" s="182"/>
      <c r="KP27" s="182"/>
      <c r="KQ27" s="182"/>
      <c r="KR27" s="182"/>
      <c r="KS27" s="182"/>
      <c r="KT27" s="182"/>
      <c r="KU27" s="182"/>
      <c r="KV27" s="182"/>
      <c r="KW27" s="182"/>
      <c r="KX27" s="182"/>
      <c r="KY27" s="182"/>
      <c r="KZ27" s="182"/>
      <c r="LA27" s="182"/>
      <c r="LB27" s="182"/>
      <c r="LC27" s="182"/>
      <c r="LD27" s="182"/>
      <c r="LE27" s="182"/>
      <c r="LF27" s="182"/>
      <c r="LG27" s="182"/>
      <c r="LH27" s="182"/>
      <c r="LI27" s="182"/>
      <c r="LJ27" s="182"/>
      <c r="LK27" s="182"/>
      <c r="LL27" s="182"/>
      <c r="LM27" s="182"/>
      <c r="LN27" s="182"/>
      <c r="LO27" s="182"/>
      <c r="LP27" s="182"/>
      <c r="LQ27" s="182"/>
      <c r="LR27" s="182"/>
      <c r="LS27" s="182"/>
      <c r="LT27" s="182"/>
      <c r="LU27" s="182"/>
      <c r="LV27" s="182"/>
      <c r="LW27" s="182"/>
      <c r="LX27" s="182"/>
      <c r="LY27" s="182"/>
      <c r="LZ27" s="182"/>
      <c r="MA27" s="182"/>
      <c r="MB27" s="182"/>
      <c r="MC27" s="182"/>
      <c r="MD27" s="182"/>
      <c r="ME27" s="182"/>
      <c r="MF27" s="182"/>
      <c r="MG27" s="182"/>
      <c r="MH27" s="182"/>
      <c r="MI27" s="182"/>
      <c r="MJ27" s="182"/>
      <c r="MK27" s="182"/>
      <c r="ML27" s="182"/>
      <c r="MM27" s="182"/>
      <c r="MN27" s="182"/>
      <c r="MO27" s="182"/>
      <c r="MP27" s="182"/>
      <c r="MQ27" s="182"/>
      <c r="MR27" s="182"/>
      <c r="MS27" s="182"/>
      <c r="MT27" s="182"/>
      <c r="MU27" s="182"/>
      <c r="MV27" s="182"/>
      <c r="MW27" s="182"/>
      <c r="MX27" s="182"/>
      <c r="MY27" s="182"/>
      <c r="MZ27" s="182"/>
      <c r="NA27" s="182"/>
      <c r="NB27" s="182"/>
      <c r="NC27" s="182"/>
      <c r="ND27" s="182"/>
      <c r="NE27" s="182"/>
      <c r="NF27" s="182"/>
      <c r="NG27" s="182"/>
      <c r="NH27" s="182"/>
      <c r="NI27" s="182"/>
      <c r="NJ27" s="182"/>
      <c r="NK27" s="182"/>
      <c r="NL27" s="182"/>
      <c r="NM27" s="182"/>
      <c r="NN27" s="182"/>
      <c r="NO27" s="182"/>
      <c r="NP27" s="182"/>
      <c r="NQ27" s="182"/>
      <c r="NR27" s="182"/>
      <c r="NS27" s="182"/>
      <c r="NT27" s="182"/>
      <c r="NU27" s="182"/>
      <c r="NV27" s="182"/>
      <c r="NW27" s="182"/>
      <c r="NX27" s="182"/>
      <c r="NY27" s="182"/>
      <c r="NZ27" s="182"/>
      <c r="OA27" s="182"/>
      <c r="OB27" s="182"/>
      <c r="OC27" s="182"/>
      <c r="OD27" s="182"/>
      <c r="OE27" s="182"/>
      <c r="OF27" s="182"/>
      <c r="OG27" s="182"/>
      <c r="OH27" s="182"/>
      <c r="OI27" s="182"/>
      <c r="OJ27" s="182"/>
      <c r="OK27" s="182"/>
      <c r="OL27" s="182"/>
      <c r="OM27" s="182"/>
      <c r="ON27" s="182"/>
      <c r="OO27" s="182"/>
      <c r="OP27" s="182"/>
      <c r="OQ27" s="182"/>
      <c r="OR27" s="182"/>
      <c r="OS27" s="182"/>
      <c r="OT27" s="182"/>
      <c r="OU27" s="182"/>
      <c r="OV27" s="182"/>
      <c r="OW27" s="182"/>
      <c r="OX27" s="182"/>
      <c r="OY27" s="182"/>
      <c r="OZ27" s="182"/>
      <c r="PA27" s="182"/>
      <c r="PB27" s="182"/>
      <c r="PC27" s="182"/>
      <c r="PD27" s="182"/>
      <c r="PE27" s="182"/>
      <c r="PF27" s="182"/>
      <c r="PG27" s="182"/>
      <c r="PH27" s="182"/>
      <c r="PI27" s="182"/>
      <c r="PJ27" s="182"/>
      <c r="PK27" s="182"/>
      <c r="PL27" s="182"/>
      <c r="PM27" s="182"/>
      <c r="PN27" s="182"/>
      <c r="PO27" s="182"/>
      <c r="PP27" s="182"/>
      <c r="PQ27" s="182"/>
      <c r="PR27" s="182"/>
      <c r="PS27" s="182"/>
      <c r="PT27" s="182"/>
      <c r="PU27" s="182"/>
      <c r="PV27" s="182"/>
      <c r="PW27" s="182"/>
      <c r="PX27" s="182"/>
    </row>
    <row r="28" spans="1:440" s="167" customFormat="1" ht="19.899999999999999" customHeight="1">
      <c r="A28" s="182"/>
      <c r="B28" s="1017"/>
      <c r="C28" s="1015"/>
      <c r="D28" s="834"/>
      <c r="E28" s="1012"/>
      <c r="F28" s="323" t="s">
        <v>22</v>
      </c>
      <c r="G28" s="298">
        <v>67.289000000000001</v>
      </c>
      <c r="H28" s="298"/>
      <c r="I28" s="299">
        <f>G28+H28+K27</f>
        <v>112.005</v>
      </c>
      <c r="J28" s="300">
        <v>65.801000000000002</v>
      </c>
      <c r="K28" s="299">
        <f t="shared" si="2"/>
        <v>46.203999999999994</v>
      </c>
      <c r="L28" s="360">
        <f t="shared" si="3"/>
        <v>0.5874827016651043</v>
      </c>
      <c r="M28" s="440" t="s">
        <v>24</v>
      </c>
      <c r="N28" s="903"/>
      <c r="O28" s="904"/>
      <c r="P28" s="904"/>
      <c r="Q28" s="904"/>
      <c r="R28" s="904"/>
      <c r="S28" s="893"/>
      <c r="T28" s="170"/>
      <c r="U28" s="170"/>
      <c r="V28" s="166"/>
      <c r="W28" s="166"/>
      <c r="X28" s="166"/>
      <c r="Y28" s="166"/>
      <c r="Z28" s="166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  <c r="IX28" s="182"/>
      <c r="IY28" s="182"/>
      <c r="IZ28" s="182"/>
      <c r="JA28" s="182"/>
      <c r="JB28" s="182"/>
      <c r="JC28" s="182"/>
      <c r="JD28" s="182"/>
      <c r="JE28" s="182"/>
      <c r="JF28" s="182"/>
      <c r="JG28" s="182"/>
      <c r="JH28" s="182"/>
      <c r="JI28" s="182"/>
      <c r="JJ28" s="182"/>
      <c r="JK28" s="182"/>
      <c r="JL28" s="182"/>
      <c r="JM28" s="182"/>
      <c r="JN28" s="182"/>
      <c r="JO28" s="182"/>
      <c r="JP28" s="182"/>
      <c r="JQ28" s="182"/>
      <c r="JR28" s="182"/>
      <c r="JS28" s="182"/>
      <c r="JT28" s="182"/>
      <c r="JU28" s="182"/>
      <c r="JV28" s="182"/>
      <c r="JW28" s="182"/>
      <c r="JX28" s="182"/>
      <c r="JY28" s="182"/>
      <c r="JZ28" s="182"/>
      <c r="KA28" s="182"/>
      <c r="KB28" s="182"/>
      <c r="KC28" s="182"/>
      <c r="KD28" s="182"/>
      <c r="KE28" s="182"/>
      <c r="KF28" s="182"/>
      <c r="KG28" s="182"/>
      <c r="KH28" s="182"/>
      <c r="KI28" s="182"/>
      <c r="KJ28" s="182"/>
      <c r="KK28" s="182"/>
      <c r="KL28" s="182"/>
      <c r="KM28" s="182"/>
      <c r="KN28" s="182"/>
      <c r="KO28" s="182"/>
      <c r="KP28" s="182"/>
      <c r="KQ28" s="182"/>
      <c r="KR28" s="182"/>
      <c r="KS28" s="182"/>
      <c r="KT28" s="182"/>
      <c r="KU28" s="182"/>
      <c r="KV28" s="182"/>
      <c r="KW28" s="182"/>
      <c r="KX28" s="182"/>
      <c r="KY28" s="182"/>
      <c r="KZ28" s="182"/>
      <c r="LA28" s="182"/>
      <c r="LB28" s="182"/>
      <c r="LC28" s="182"/>
      <c r="LD28" s="182"/>
      <c r="LE28" s="182"/>
      <c r="LF28" s="182"/>
      <c r="LG28" s="182"/>
      <c r="LH28" s="182"/>
      <c r="LI28" s="182"/>
      <c r="LJ28" s="182"/>
      <c r="LK28" s="182"/>
      <c r="LL28" s="182"/>
      <c r="LM28" s="182"/>
      <c r="LN28" s="182"/>
      <c r="LO28" s="182"/>
      <c r="LP28" s="182"/>
      <c r="LQ28" s="182"/>
      <c r="LR28" s="182"/>
      <c r="LS28" s="182"/>
      <c r="LT28" s="182"/>
      <c r="LU28" s="182"/>
      <c r="LV28" s="182"/>
      <c r="LW28" s="182"/>
      <c r="LX28" s="182"/>
      <c r="LY28" s="182"/>
      <c r="LZ28" s="182"/>
      <c r="MA28" s="182"/>
      <c r="MB28" s="182"/>
      <c r="MC28" s="182"/>
      <c r="MD28" s="182"/>
      <c r="ME28" s="182"/>
      <c r="MF28" s="182"/>
      <c r="MG28" s="182"/>
      <c r="MH28" s="182"/>
      <c r="MI28" s="182"/>
      <c r="MJ28" s="182"/>
      <c r="MK28" s="182"/>
      <c r="ML28" s="182"/>
      <c r="MM28" s="182"/>
      <c r="MN28" s="182"/>
      <c r="MO28" s="182"/>
      <c r="MP28" s="182"/>
      <c r="MQ28" s="182"/>
      <c r="MR28" s="182"/>
      <c r="MS28" s="182"/>
      <c r="MT28" s="182"/>
      <c r="MU28" s="182"/>
      <c r="MV28" s="182"/>
      <c r="MW28" s="182"/>
      <c r="MX28" s="182"/>
      <c r="MY28" s="182"/>
      <c r="MZ28" s="182"/>
      <c r="NA28" s="182"/>
      <c r="NB28" s="182"/>
      <c r="NC28" s="182"/>
      <c r="ND28" s="182"/>
      <c r="NE28" s="182"/>
      <c r="NF28" s="182"/>
      <c r="NG28" s="182"/>
      <c r="NH28" s="182"/>
      <c r="NI28" s="182"/>
      <c r="NJ28" s="182"/>
      <c r="NK28" s="182"/>
      <c r="NL28" s="182"/>
      <c r="NM28" s="182"/>
      <c r="NN28" s="182"/>
      <c r="NO28" s="182"/>
      <c r="NP28" s="182"/>
      <c r="NQ28" s="182"/>
      <c r="NR28" s="182"/>
      <c r="NS28" s="182"/>
      <c r="NT28" s="182"/>
      <c r="NU28" s="182"/>
      <c r="NV28" s="182"/>
      <c r="NW28" s="182"/>
      <c r="NX28" s="182"/>
      <c r="NY28" s="182"/>
      <c r="NZ28" s="182"/>
      <c r="OA28" s="182"/>
      <c r="OB28" s="182"/>
      <c r="OC28" s="182"/>
      <c r="OD28" s="182"/>
      <c r="OE28" s="182"/>
      <c r="OF28" s="182"/>
      <c r="OG28" s="182"/>
      <c r="OH28" s="182"/>
      <c r="OI28" s="182"/>
      <c r="OJ28" s="182"/>
      <c r="OK28" s="182"/>
      <c r="OL28" s="182"/>
      <c r="OM28" s="182"/>
      <c r="ON28" s="182"/>
      <c r="OO28" s="182"/>
      <c r="OP28" s="182"/>
      <c r="OQ28" s="182"/>
      <c r="OR28" s="182"/>
      <c r="OS28" s="182"/>
      <c r="OT28" s="182"/>
      <c r="OU28" s="182"/>
      <c r="OV28" s="182"/>
      <c r="OW28" s="182"/>
      <c r="OX28" s="182"/>
      <c r="OY28" s="182"/>
      <c r="OZ28" s="182"/>
      <c r="PA28" s="182"/>
      <c r="PB28" s="182"/>
      <c r="PC28" s="182"/>
      <c r="PD28" s="182"/>
      <c r="PE28" s="182"/>
      <c r="PF28" s="182"/>
      <c r="PG28" s="182"/>
      <c r="PH28" s="182"/>
      <c r="PI28" s="182"/>
      <c r="PJ28" s="182"/>
      <c r="PK28" s="182"/>
      <c r="PL28" s="182"/>
      <c r="PM28" s="182"/>
      <c r="PN28" s="182"/>
      <c r="PO28" s="182"/>
      <c r="PP28" s="182"/>
      <c r="PQ28" s="182"/>
      <c r="PR28" s="182"/>
      <c r="PS28" s="182"/>
      <c r="PT28" s="182"/>
      <c r="PU28" s="182"/>
      <c r="PV28" s="182"/>
      <c r="PW28" s="182"/>
      <c r="PX28" s="182"/>
    </row>
    <row r="29" spans="1:440" s="167" customFormat="1" ht="19.899999999999999" customHeight="1">
      <c r="A29" s="182"/>
      <c r="B29" s="1017"/>
      <c r="C29" s="1015"/>
      <c r="D29" s="834"/>
      <c r="E29" s="1012" t="s">
        <v>777</v>
      </c>
      <c r="F29" s="323" t="s">
        <v>20</v>
      </c>
      <c r="G29" s="298">
        <v>6.4160000000000004</v>
      </c>
      <c r="H29" s="299"/>
      <c r="I29" s="299">
        <f>G29+H29</f>
        <v>6.4160000000000004</v>
      </c>
      <c r="J29" s="300">
        <v>1.17</v>
      </c>
      <c r="K29" s="299">
        <f t="shared" si="2"/>
        <v>5.2460000000000004</v>
      </c>
      <c r="L29" s="360">
        <f t="shared" si="3"/>
        <v>0.18235660847880297</v>
      </c>
      <c r="M29" s="440" t="s">
        <v>24</v>
      </c>
      <c r="N29" s="903">
        <f>G29+G30+G31</f>
        <v>72.911000000000001</v>
      </c>
      <c r="O29" s="904">
        <f>H29+H30+H31</f>
        <v>0</v>
      </c>
      <c r="P29" s="904">
        <f>N29+O29</f>
        <v>72.911000000000001</v>
      </c>
      <c r="Q29" s="904">
        <f>J29+J30+J31</f>
        <v>57.071999999999996</v>
      </c>
      <c r="R29" s="904">
        <f>P29-Q29</f>
        <v>15.839000000000006</v>
      </c>
      <c r="S29" s="893">
        <f>Q29/P29</f>
        <v>0.78276254611786966</v>
      </c>
      <c r="T29" s="170"/>
      <c r="U29" s="170"/>
      <c r="V29" s="166"/>
      <c r="W29" s="166"/>
      <c r="X29" s="166"/>
      <c r="Y29" s="166"/>
      <c r="Z29" s="166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  <c r="IW29" s="182"/>
      <c r="IX29" s="182"/>
      <c r="IY29" s="182"/>
      <c r="IZ29" s="182"/>
      <c r="JA29" s="182"/>
      <c r="JB29" s="182"/>
      <c r="JC29" s="182"/>
      <c r="JD29" s="182"/>
      <c r="JE29" s="182"/>
      <c r="JF29" s="182"/>
      <c r="JG29" s="182"/>
      <c r="JH29" s="182"/>
      <c r="JI29" s="182"/>
      <c r="JJ29" s="182"/>
      <c r="JK29" s="182"/>
      <c r="JL29" s="182"/>
      <c r="JM29" s="182"/>
      <c r="JN29" s="182"/>
      <c r="JO29" s="182"/>
      <c r="JP29" s="182"/>
      <c r="JQ29" s="182"/>
      <c r="JR29" s="182"/>
      <c r="JS29" s="182"/>
      <c r="JT29" s="182"/>
      <c r="JU29" s="182"/>
      <c r="JV29" s="182"/>
      <c r="JW29" s="182"/>
      <c r="JX29" s="182"/>
      <c r="JY29" s="182"/>
      <c r="JZ29" s="182"/>
      <c r="KA29" s="182"/>
      <c r="KB29" s="182"/>
      <c r="KC29" s="182"/>
      <c r="KD29" s="182"/>
      <c r="KE29" s="182"/>
      <c r="KF29" s="182"/>
      <c r="KG29" s="182"/>
      <c r="KH29" s="182"/>
      <c r="KI29" s="182"/>
      <c r="KJ29" s="182"/>
      <c r="KK29" s="182"/>
      <c r="KL29" s="182"/>
      <c r="KM29" s="182"/>
      <c r="KN29" s="182"/>
      <c r="KO29" s="182"/>
      <c r="KP29" s="182"/>
      <c r="KQ29" s="182"/>
      <c r="KR29" s="182"/>
      <c r="KS29" s="182"/>
      <c r="KT29" s="182"/>
      <c r="KU29" s="182"/>
      <c r="KV29" s="182"/>
      <c r="KW29" s="182"/>
      <c r="KX29" s="182"/>
      <c r="KY29" s="182"/>
      <c r="KZ29" s="182"/>
      <c r="LA29" s="182"/>
      <c r="LB29" s="182"/>
      <c r="LC29" s="182"/>
      <c r="LD29" s="182"/>
      <c r="LE29" s="182"/>
      <c r="LF29" s="182"/>
      <c r="LG29" s="182"/>
      <c r="LH29" s="182"/>
      <c r="LI29" s="182"/>
      <c r="LJ29" s="182"/>
      <c r="LK29" s="182"/>
      <c r="LL29" s="182"/>
      <c r="LM29" s="182"/>
      <c r="LN29" s="182"/>
      <c r="LO29" s="182"/>
      <c r="LP29" s="182"/>
      <c r="LQ29" s="182"/>
      <c r="LR29" s="182"/>
      <c r="LS29" s="182"/>
      <c r="LT29" s="182"/>
      <c r="LU29" s="182"/>
      <c r="LV29" s="182"/>
      <c r="LW29" s="182"/>
      <c r="LX29" s="182"/>
      <c r="LY29" s="182"/>
      <c r="LZ29" s="182"/>
      <c r="MA29" s="182"/>
      <c r="MB29" s="182"/>
      <c r="MC29" s="182"/>
      <c r="MD29" s="182"/>
      <c r="ME29" s="182"/>
      <c r="MF29" s="182"/>
      <c r="MG29" s="182"/>
      <c r="MH29" s="182"/>
      <c r="MI29" s="182"/>
      <c r="MJ29" s="182"/>
      <c r="MK29" s="182"/>
      <c r="ML29" s="182"/>
      <c r="MM29" s="182"/>
      <c r="MN29" s="182"/>
      <c r="MO29" s="182"/>
      <c r="MP29" s="182"/>
      <c r="MQ29" s="182"/>
      <c r="MR29" s="182"/>
      <c r="MS29" s="182"/>
      <c r="MT29" s="182"/>
      <c r="MU29" s="182"/>
      <c r="MV29" s="182"/>
      <c r="MW29" s="182"/>
      <c r="MX29" s="182"/>
      <c r="MY29" s="182"/>
      <c r="MZ29" s="182"/>
      <c r="NA29" s="182"/>
      <c r="NB29" s="182"/>
      <c r="NC29" s="182"/>
      <c r="ND29" s="182"/>
      <c r="NE29" s="182"/>
      <c r="NF29" s="182"/>
      <c r="NG29" s="182"/>
      <c r="NH29" s="182"/>
      <c r="NI29" s="182"/>
      <c r="NJ29" s="182"/>
      <c r="NK29" s="182"/>
      <c r="NL29" s="182"/>
      <c r="NM29" s="182"/>
      <c r="NN29" s="182"/>
      <c r="NO29" s="182"/>
      <c r="NP29" s="182"/>
      <c r="NQ29" s="182"/>
      <c r="NR29" s="182"/>
      <c r="NS29" s="182"/>
      <c r="NT29" s="182"/>
      <c r="NU29" s="182"/>
      <c r="NV29" s="182"/>
      <c r="NW29" s="182"/>
      <c r="NX29" s="182"/>
      <c r="NY29" s="182"/>
      <c r="NZ29" s="182"/>
      <c r="OA29" s="182"/>
      <c r="OB29" s="182"/>
      <c r="OC29" s="182"/>
      <c r="OD29" s="182"/>
      <c r="OE29" s="182"/>
      <c r="OF29" s="182"/>
      <c r="OG29" s="182"/>
      <c r="OH29" s="182"/>
      <c r="OI29" s="182"/>
      <c r="OJ29" s="182"/>
      <c r="OK29" s="182"/>
      <c r="OL29" s="182"/>
      <c r="OM29" s="182"/>
      <c r="ON29" s="182"/>
      <c r="OO29" s="182"/>
      <c r="OP29" s="182"/>
      <c r="OQ29" s="182"/>
      <c r="OR29" s="182"/>
      <c r="OS29" s="182"/>
      <c r="OT29" s="182"/>
      <c r="OU29" s="182"/>
      <c r="OV29" s="182"/>
      <c r="OW29" s="182"/>
      <c r="OX29" s="182"/>
      <c r="OY29" s="182"/>
      <c r="OZ29" s="182"/>
      <c r="PA29" s="182"/>
      <c r="PB29" s="182"/>
      <c r="PC29" s="182"/>
      <c r="PD29" s="182"/>
      <c r="PE29" s="182"/>
      <c r="PF29" s="182"/>
      <c r="PG29" s="182"/>
      <c r="PH29" s="182"/>
      <c r="PI29" s="182"/>
      <c r="PJ29" s="182"/>
      <c r="PK29" s="182"/>
      <c r="PL29" s="182"/>
      <c r="PM29" s="182"/>
      <c r="PN29" s="182"/>
      <c r="PO29" s="182"/>
      <c r="PP29" s="182"/>
      <c r="PQ29" s="182"/>
      <c r="PR29" s="182"/>
      <c r="PS29" s="182"/>
      <c r="PT29" s="182"/>
      <c r="PU29" s="182"/>
      <c r="PV29" s="182"/>
      <c r="PW29" s="182"/>
      <c r="PX29" s="182"/>
    </row>
    <row r="30" spans="1:440" s="167" customFormat="1" ht="19.899999999999999" customHeight="1">
      <c r="A30" s="182"/>
      <c r="B30" s="1017"/>
      <c r="C30" s="1015"/>
      <c r="D30" s="834"/>
      <c r="E30" s="1012"/>
      <c r="F30" s="323" t="s">
        <v>21</v>
      </c>
      <c r="G30" s="298">
        <v>30.039000000000001</v>
      </c>
      <c r="H30" s="298"/>
      <c r="I30" s="299">
        <f>G30+H30+K29</f>
        <v>35.285000000000004</v>
      </c>
      <c r="J30" s="738">
        <v>15.641999999999999</v>
      </c>
      <c r="K30" s="299">
        <f t="shared" si="2"/>
        <v>19.643000000000004</v>
      </c>
      <c r="L30" s="360">
        <f t="shared" si="3"/>
        <v>0.44330452033441964</v>
      </c>
      <c r="M30" s="440" t="s">
        <v>24</v>
      </c>
      <c r="N30" s="903"/>
      <c r="O30" s="904"/>
      <c r="P30" s="904"/>
      <c r="Q30" s="904"/>
      <c r="R30" s="904"/>
      <c r="S30" s="893"/>
      <c r="T30" s="170"/>
      <c r="U30" s="170"/>
      <c r="V30" s="166"/>
      <c r="W30" s="166"/>
      <c r="X30" s="166"/>
      <c r="Y30" s="166"/>
      <c r="Z30" s="166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  <c r="IX30" s="182"/>
      <c r="IY30" s="182"/>
      <c r="IZ30" s="182"/>
      <c r="JA30" s="182"/>
      <c r="JB30" s="182"/>
      <c r="JC30" s="182"/>
      <c r="JD30" s="182"/>
      <c r="JE30" s="182"/>
      <c r="JF30" s="182"/>
      <c r="JG30" s="182"/>
      <c r="JH30" s="182"/>
      <c r="JI30" s="182"/>
      <c r="JJ30" s="182"/>
      <c r="JK30" s="182"/>
      <c r="JL30" s="182"/>
      <c r="JM30" s="182"/>
      <c r="JN30" s="182"/>
      <c r="JO30" s="182"/>
      <c r="JP30" s="182"/>
      <c r="JQ30" s="182"/>
      <c r="JR30" s="182"/>
      <c r="JS30" s="182"/>
      <c r="JT30" s="182"/>
      <c r="JU30" s="182"/>
      <c r="JV30" s="182"/>
      <c r="JW30" s="182"/>
      <c r="JX30" s="182"/>
      <c r="JY30" s="182"/>
      <c r="JZ30" s="182"/>
      <c r="KA30" s="182"/>
      <c r="KB30" s="182"/>
      <c r="KC30" s="182"/>
      <c r="KD30" s="182"/>
      <c r="KE30" s="182"/>
      <c r="KF30" s="182"/>
      <c r="KG30" s="182"/>
      <c r="KH30" s="182"/>
      <c r="KI30" s="182"/>
      <c r="KJ30" s="182"/>
      <c r="KK30" s="182"/>
      <c r="KL30" s="182"/>
      <c r="KM30" s="182"/>
      <c r="KN30" s="182"/>
      <c r="KO30" s="182"/>
      <c r="KP30" s="182"/>
      <c r="KQ30" s="182"/>
      <c r="KR30" s="182"/>
      <c r="KS30" s="182"/>
      <c r="KT30" s="182"/>
      <c r="KU30" s="182"/>
      <c r="KV30" s="182"/>
      <c r="KW30" s="182"/>
      <c r="KX30" s="182"/>
      <c r="KY30" s="182"/>
      <c r="KZ30" s="182"/>
      <c r="LA30" s="182"/>
      <c r="LB30" s="182"/>
      <c r="LC30" s="182"/>
      <c r="LD30" s="182"/>
      <c r="LE30" s="182"/>
      <c r="LF30" s="182"/>
      <c r="LG30" s="182"/>
      <c r="LH30" s="182"/>
      <c r="LI30" s="182"/>
      <c r="LJ30" s="182"/>
      <c r="LK30" s="182"/>
      <c r="LL30" s="182"/>
      <c r="LM30" s="182"/>
      <c r="LN30" s="182"/>
      <c r="LO30" s="182"/>
      <c r="LP30" s="182"/>
      <c r="LQ30" s="182"/>
      <c r="LR30" s="182"/>
      <c r="LS30" s="182"/>
      <c r="LT30" s="182"/>
      <c r="LU30" s="182"/>
      <c r="LV30" s="182"/>
      <c r="LW30" s="182"/>
      <c r="LX30" s="182"/>
      <c r="LY30" s="182"/>
      <c r="LZ30" s="182"/>
      <c r="MA30" s="182"/>
      <c r="MB30" s="182"/>
      <c r="MC30" s="182"/>
      <c r="MD30" s="182"/>
      <c r="ME30" s="182"/>
      <c r="MF30" s="182"/>
      <c r="MG30" s="182"/>
      <c r="MH30" s="182"/>
      <c r="MI30" s="182"/>
      <c r="MJ30" s="182"/>
      <c r="MK30" s="182"/>
      <c r="ML30" s="182"/>
      <c r="MM30" s="182"/>
      <c r="MN30" s="182"/>
      <c r="MO30" s="182"/>
      <c r="MP30" s="182"/>
      <c r="MQ30" s="182"/>
      <c r="MR30" s="182"/>
      <c r="MS30" s="182"/>
      <c r="MT30" s="182"/>
      <c r="MU30" s="182"/>
      <c r="MV30" s="182"/>
      <c r="MW30" s="182"/>
      <c r="MX30" s="182"/>
      <c r="MY30" s="182"/>
      <c r="MZ30" s="182"/>
      <c r="NA30" s="182"/>
      <c r="NB30" s="182"/>
      <c r="NC30" s="182"/>
      <c r="ND30" s="182"/>
      <c r="NE30" s="182"/>
      <c r="NF30" s="182"/>
      <c r="NG30" s="182"/>
      <c r="NH30" s="182"/>
      <c r="NI30" s="182"/>
      <c r="NJ30" s="182"/>
      <c r="NK30" s="182"/>
      <c r="NL30" s="182"/>
      <c r="NM30" s="182"/>
      <c r="NN30" s="182"/>
      <c r="NO30" s="182"/>
      <c r="NP30" s="182"/>
      <c r="NQ30" s="182"/>
      <c r="NR30" s="182"/>
      <c r="NS30" s="182"/>
      <c r="NT30" s="182"/>
      <c r="NU30" s="182"/>
      <c r="NV30" s="182"/>
      <c r="NW30" s="182"/>
      <c r="NX30" s="182"/>
      <c r="NY30" s="182"/>
      <c r="NZ30" s="182"/>
      <c r="OA30" s="182"/>
      <c r="OB30" s="182"/>
      <c r="OC30" s="182"/>
      <c r="OD30" s="182"/>
      <c r="OE30" s="182"/>
      <c r="OF30" s="182"/>
      <c r="OG30" s="182"/>
      <c r="OH30" s="182"/>
      <c r="OI30" s="182"/>
      <c r="OJ30" s="182"/>
      <c r="OK30" s="182"/>
      <c r="OL30" s="182"/>
      <c r="OM30" s="182"/>
      <c r="ON30" s="182"/>
      <c r="OO30" s="182"/>
      <c r="OP30" s="182"/>
      <c r="OQ30" s="182"/>
      <c r="OR30" s="182"/>
      <c r="OS30" s="182"/>
      <c r="OT30" s="182"/>
      <c r="OU30" s="182"/>
      <c r="OV30" s="182"/>
      <c r="OW30" s="182"/>
      <c r="OX30" s="182"/>
      <c r="OY30" s="182"/>
      <c r="OZ30" s="182"/>
      <c r="PA30" s="182"/>
      <c r="PB30" s="182"/>
      <c r="PC30" s="182"/>
      <c r="PD30" s="182"/>
      <c r="PE30" s="182"/>
      <c r="PF30" s="182"/>
      <c r="PG30" s="182"/>
      <c r="PH30" s="182"/>
      <c r="PI30" s="182"/>
      <c r="PJ30" s="182"/>
      <c r="PK30" s="182"/>
      <c r="PL30" s="182"/>
      <c r="PM30" s="182"/>
      <c r="PN30" s="182"/>
      <c r="PO30" s="182"/>
      <c r="PP30" s="182"/>
      <c r="PQ30" s="182"/>
      <c r="PR30" s="182"/>
      <c r="PS30" s="182"/>
      <c r="PT30" s="182"/>
      <c r="PU30" s="182"/>
      <c r="PV30" s="182"/>
      <c r="PW30" s="182"/>
      <c r="PX30" s="182"/>
    </row>
    <row r="31" spans="1:440" s="167" customFormat="1" ht="19.899999999999999" customHeight="1">
      <c r="A31" s="182"/>
      <c r="B31" s="1017"/>
      <c r="C31" s="1015"/>
      <c r="D31" s="834"/>
      <c r="E31" s="1012"/>
      <c r="F31" s="323" t="s">
        <v>22</v>
      </c>
      <c r="G31" s="298">
        <v>36.456000000000003</v>
      </c>
      <c r="H31" s="298"/>
      <c r="I31" s="299">
        <f>G31+H31+K30</f>
        <v>56.099000000000004</v>
      </c>
      <c r="J31" s="300">
        <v>40.26</v>
      </c>
      <c r="K31" s="299">
        <f t="shared" si="2"/>
        <v>15.839000000000006</v>
      </c>
      <c r="L31" s="360">
        <f t="shared" si="3"/>
        <v>0.71765985133424826</v>
      </c>
      <c r="M31" s="440" t="s">
        <v>24</v>
      </c>
      <c r="N31" s="903"/>
      <c r="O31" s="904"/>
      <c r="P31" s="904"/>
      <c r="Q31" s="904"/>
      <c r="R31" s="904"/>
      <c r="S31" s="893"/>
      <c r="T31" s="170"/>
      <c r="U31" s="170"/>
      <c r="V31" s="166"/>
      <c r="W31" s="166"/>
      <c r="X31" s="166"/>
      <c r="Y31" s="166"/>
      <c r="Z31" s="166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  <c r="IW31" s="182"/>
      <c r="IX31" s="182"/>
      <c r="IY31" s="182"/>
      <c r="IZ31" s="182"/>
      <c r="JA31" s="182"/>
      <c r="JB31" s="182"/>
      <c r="JC31" s="182"/>
      <c r="JD31" s="182"/>
      <c r="JE31" s="182"/>
      <c r="JF31" s="182"/>
      <c r="JG31" s="182"/>
      <c r="JH31" s="182"/>
      <c r="JI31" s="182"/>
      <c r="JJ31" s="182"/>
      <c r="JK31" s="182"/>
      <c r="JL31" s="182"/>
      <c r="JM31" s="182"/>
      <c r="JN31" s="182"/>
      <c r="JO31" s="182"/>
      <c r="JP31" s="182"/>
      <c r="JQ31" s="182"/>
      <c r="JR31" s="182"/>
      <c r="JS31" s="182"/>
      <c r="JT31" s="182"/>
      <c r="JU31" s="182"/>
      <c r="JV31" s="182"/>
      <c r="JW31" s="182"/>
      <c r="JX31" s="182"/>
      <c r="JY31" s="182"/>
      <c r="JZ31" s="182"/>
      <c r="KA31" s="182"/>
      <c r="KB31" s="182"/>
      <c r="KC31" s="182"/>
      <c r="KD31" s="182"/>
      <c r="KE31" s="182"/>
      <c r="KF31" s="182"/>
      <c r="KG31" s="182"/>
      <c r="KH31" s="182"/>
      <c r="KI31" s="182"/>
      <c r="KJ31" s="182"/>
      <c r="KK31" s="182"/>
      <c r="KL31" s="182"/>
      <c r="KM31" s="182"/>
      <c r="KN31" s="182"/>
      <c r="KO31" s="182"/>
      <c r="KP31" s="182"/>
      <c r="KQ31" s="182"/>
      <c r="KR31" s="182"/>
      <c r="KS31" s="182"/>
      <c r="KT31" s="182"/>
      <c r="KU31" s="182"/>
      <c r="KV31" s="182"/>
      <c r="KW31" s="182"/>
      <c r="KX31" s="182"/>
      <c r="KY31" s="182"/>
      <c r="KZ31" s="182"/>
      <c r="LA31" s="182"/>
      <c r="LB31" s="182"/>
      <c r="LC31" s="182"/>
      <c r="LD31" s="182"/>
      <c r="LE31" s="182"/>
      <c r="LF31" s="182"/>
      <c r="LG31" s="182"/>
      <c r="LH31" s="182"/>
      <c r="LI31" s="182"/>
      <c r="LJ31" s="182"/>
      <c r="LK31" s="182"/>
      <c r="LL31" s="182"/>
      <c r="LM31" s="182"/>
      <c r="LN31" s="182"/>
      <c r="LO31" s="182"/>
      <c r="LP31" s="182"/>
      <c r="LQ31" s="182"/>
      <c r="LR31" s="182"/>
      <c r="LS31" s="182"/>
      <c r="LT31" s="182"/>
      <c r="LU31" s="182"/>
      <c r="LV31" s="182"/>
      <c r="LW31" s="182"/>
      <c r="LX31" s="182"/>
      <c r="LY31" s="182"/>
      <c r="LZ31" s="182"/>
      <c r="MA31" s="182"/>
      <c r="MB31" s="182"/>
      <c r="MC31" s="182"/>
      <c r="MD31" s="182"/>
      <c r="ME31" s="182"/>
      <c r="MF31" s="182"/>
      <c r="MG31" s="182"/>
      <c r="MH31" s="182"/>
      <c r="MI31" s="182"/>
      <c r="MJ31" s="182"/>
      <c r="MK31" s="182"/>
      <c r="ML31" s="182"/>
      <c r="MM31" s="182"/>
      <c r="MN31" s="182"/>
      <c r="MO31" s="182"/>
      <c r="MP31" s="182"/>
      <c r="MQ31" s="182"/>
      <c r="MR31" s="182"/>
      <c r="MS31" s="182"/>
      <c r="MT31" s="182"/>
      <c r="MU31" s="182"/>
      <c r="MV31" s="182"/>
      <c r="MW31" s="182"/>
      <c r="MX31" s="182"/>
      <c r="MY31" s="182"/>
      <c r="MZ31" s="182"/>
      <c r="NA31" s="182"/>
      <c r="NB31" s="182"/>
      <c r="NC31" s="182"/>
      <c r="ND31" s="182"/>
      <c r="NE31" s="182"/>
      <c r="NF31" s="182"/>
      <c r="NG31" s="182"/>
      <c r="NH31" s="182"/>
      <c r="NI31" s="182"/>
      <c r="NJ31" s="182"/>
      <c r="NK31" s="182"/>
      <c r="NL31" s="182"/>
      <c r="NM31" s="182"/>
      <c r="NN31" s="182"/>
      <c r="NO31" s="182"/>
      <c r="NP31" s="182"/>
      <c r="NQ31" s="182"/>
      <c r="NR31" s="182"/>
      <c r="NS31" s="182"/>
      <c r="NT31" s="182"/>
      <c r="NU31" s="182"/>
      <c r="NV31" s="182"/>
      <c r="NW31" s="182"/>
      <c r="NX31" s="182"/>
      <c r="NY31" s="182"/>
      <c r="NZ31" s="182"/>
      <c r="OA31" s="182"/>
      <c r="OB31" s="182"/>
      <c r="OC31" s="182"/>
      <c r="OD31" s="182"/>
      <c r="OE31" s="182"/>
      <c r="OF31" s="182"/>
      <c r="OG31" s="182"/>
      <c r="OH31" s="182"/>
      <c r="OI31" s="182"/>
      <c r="OJ31" s="182"/>
      <c r="OK31" s="182"/>
      <c r="OL31" s="182"/>
      <c r="OM31" s="182"/>
      <c r="ON31" s="182"/>
      <c r="OO31" s="182"/>
      <c r="OP31" s="182"/>
      <c r="OQ31" s="182"/>
      <c r="OR31" s="182"/>
      <c r="OS31" s="182"/>
      <c r="OT31" s="182"/>
      <c r="OU31" s="182"/>
      <c r="OV31" s="182"/>
      <c r="OW31" s="182"/>
      <c r="OX31" s="182"/>
      <c r="OY31" s="182"/>
      <c r="OZ31" s="182"/>
      <c r="PA31" s="182"/>
      <c r="PB31" s="182"/>
      <c r="PC31" s="182"/>
      <c r="PD31" s="182"/>
      <c r="PE31" s="182"/>
      <c r="PF31" s="182"/>
      <c r="PG31" s="182"/>
      <c r="PH31" s="182"/>
      <c r="PI31" s="182"/>
      <c r="PJ31" s="182"/>
      <c r="PK31" s="182"/>
      <c r="PL31" s="182"/>
      <c r="PM31" s="182"/>
      <c r="PN31" s="182"/>
      <c r="PO31" s="182"/>
      <c r="PP31" s="182"/>
      <c r="PQ31" s="182"/>
      <c r="PR31" s="182"/>
      <c r="PS31" s="182"/>
      <c r="PT31" s="182"/>
      <c r="PU31" s="182"/>
      <c r="PV31" s="182"/>
      <c r="PW31" s="182"/>
      <c r="PX31" s="182"/>
    </row>
    <row r="32" spans="1:440" s="167" customFormat="1" ht="19.899999999999999" customHeight="1">
      <c r="A32" s="182"/>
      <c r="B32" s="1017"/>
      <c r="C32" s="1015"/>
      <c r="D32" s="834"/>
      <c r="E32" s="1012" t="s">
        <v>776</v>
      </c>
      <c r="F32" s="323" t="s">
        <v>20</v>
      </c>
      <c r="G32" s="298">
        <v>22.832999999999998</v>
      </c>
      <c r="H32" s="298"/>
      <c r="I32" s="299">
        <f>G32+H32</f>
        <v>22.832999999999998</v>
      </c>
      <c r="J32" s="300">
        <v>23.699999999999996</v>
      </c>
      <c r="K32" s="299">
        <f t="shared" si="2"/>
        <v>-0.86699999999999733</v>
      </c>
      <c r="L32" s="360">
        <f t="shared" si="3"/>
        <v>1.0379713572460911</v>
      </c>
      <c r="M32" s="440" t="s">
        <v>24</v>
      </c>
      <c r="N32" s="903">
        <f>G32+G33+G34</f>
        <v>259.47000000000003</v>
      </c>
      <c r="O32" s="904">
        <f>H32+H33+H34</f>
        <v>0</v>
      </c>
      <c r="P32" s="904">
        <f>N32+O32</f>
        <v>259.47000000000003</v>
      </c>
      <c r="Q32" s="904">
        <f>J32+J33+J34</f>
        <v>172.68200000000002</v>
      </c>
      <c r="R32" s="904">
        <f>P32-Q32</f>
        <v>86.788000000000011</v>
      </c>
      <c r="S32" s="893">
        <f>Q32/P32</f>
        <v>0.66551817165760974</v>
      </c>
      <c r="T32" s="170"/>
      <c r="U32" s="170"/>
      <c r="V32" s="166"/>
      <c r="W32" s="166"/>
      <c r="X32" s="166"/>
      <c r="Y32" s="166"/>
      <c r="Z32" s="166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  <c r="IW32" s="182"/>
      <c r="IX32" s="182"/>
      <c r="IY32" s="182"/>
      <c r="IZ32" s="182"/>
      <c r="JA32" s="182"/>
      <c r="JB32" s="182"/>
      <c r="JC32" s="182"/>
      <c r="JD32" s="182"/>
      <c r="JE32" s="182"/>
      <c r="JF32" s="182"/>
      <c r="JG32" s="182"/>
      <c r="JH32" s="182"/>
      <c r="JI32" s="182"/>
      <c r="JJ32" s="182"/>
      <c r="JK32" s="182"/>
      <c r="JL32" s="182"/>
      <c r="JM32" s="182"/>
      <c r="JN32" s="182"/>
      <c r="JO32" s="182"/>
      <c r="JP32" s="182"/>
      <c r="JQ32" s="182"/>
      <c r="JR32" s="182"/>
      <c r="JS32" s="182"/>
      <c r="JT32" s="182"/>
      <c r="JU32" s="182"/>
      <c r="JV32" s="182"/>
      <c r="JW32" s="182"/>
      <c r="JX32" s="182"/>
      <c r="JY32" s="182"/>
      <c r="JZ32" s="182"/>
      <c r="KA32" s="182"/>
      <c r="KB32" s="182"/>
      <c r="KC32" s="182"/>
      <c r="KD32" s="182"/>
      <c r="KE32" s="182"/>
      <c r="KF32" s="182"/>
      <c r="KG32" s="182"/>
      <c r="KH32" s="182"/>
      <c r="KI32" s="182"/>
      <c r="KJ32" s="182"/>
      <c r="KK32" s="182"/>
      <c r="KL32" s="182"/>
      <c r="KM32" s="182"/>
      <c r="KN32" s="182"/>
      <c r="KO32" s="182"/>
      <c r="KP32" s="182"/>
      <c r="KQ32" s="182"/>
      <c r="KR32" s="182"/>
      <c r="KS32" s="182"/>
      <c r="KT32" s="182"/>
      <c r="KU32" s="182"/>
      <c r="KV32" s="182"/>
      <c r="KW32" s="182"/>
      <c r="KX32" s="182"/>
      <c r="KY32" s="182"/>
      <c r="KZ32" s="182"/>
      <c r="LA32" s="182"/>
      <c r="LB32" s="182"/>
      <c r="LC32" s="182"/>
      <c r="LD32" s="182"/>
      <c r="LE32" s="182"/>
      <c r="LF32" s="182"/>
      <c r="LG32" s="182"/>
      <c r="LH32" s="182"/>
      <c r="LI32" s="182"/>
      <c r="LJ32" s="182"/>
      <c r="LK32" s="182"/>
      <c r="LL32" s="182"/>
      <c r="LM32" s="182"/>
      <c r="LN32" s="182"/>
      <c r="LO32" s="182"/>
      <c r="LP32" s="182"/>
      <c r="LQ32" s="182"/>
      <c r="LR32" s="182"/>
      <c r="LS32" s="182"/>
      <c r="LT32" s="182"/>
      <c r="LU32" s="182"/>
      <c r="LV32" s="182"/>
      <c r="LW32" s="182"/>
      <c r="LX32" s="182"/>
      <c r="LY32" s="182"/>
      <c r="LZ32" s="182"/>
      <c r="MA32" s="182"/>
      <c r="MB32" s="182"/>
      <c r="MC32" s="182"/>
      <c r="MD32" s="182"/>
      <c r="ME32" s="182"/>
      <c r="MF32" s="182"/>
      <c r="MG32" s="182"/>
      <c r="MH32" s="182"/>
      <c r="MI32" s="182"/>
      <c r="MJ32" s="182"/>
      <c r="MK32" s="182"/>
      <c r="ML32" s="182"/>
      <c r="MM32" s="182"/>
      <c r="MN32" s="182"/>
      <c r="MO32" s="182"/>
      <c r="MP32" s="182"/>
      <c r="MQ32" s="182"/>
      <c r="MR32" s="182"/>
      <c r="MS32" s="182"/>
      <c r="MT32" s="182"/>
      <c r="MU32" s="182"/>
      <c r="MV32" s="182"/>
      <c r="MW32" s="182"/>
      <c r="MX32" s="182"/>
      <c r="MY32" s="182"/>
      <c r="MZ32" s="182"/>
      <c r="NA32" s="182"/>
      <c r="NB32" s="182"/>
      <c r="NC32" s="182"/>
      <c r="ND32" s="182"/>
      <c r="NE32" s="182"/>
      <c r="NF32" s="182"/>
      <c r="NG32" s="182"/>
      <c r="NH32" s="182"/>
      <c r="NI32" s="182"/>
      <c r="NJ32" s="182"/>
      <c r="NK32" s="182"/>
      <c r="NL32" s="182"/>
      <c r="NM32" s="182"/>
      <c r="NN32" s="182"/>
      <c r="NO32" s="182"/>
      <c r="NP32" s="182"/>
      <c r="NQ32" s="182"/>
      <c r="NR32" s="182"/>
      <c r="NS32" s="182"/>
      <c r="NT32" s="182"/>
      <c r="NU32" s="182"/>
      <c r="NV32" s="182"/>
      <c r="NW32" s="182"/>
      <c r="NX32" s="182"/>
      <c r="NY32" s="182"/>
      <c r="NZ32" s="182"/>
      <c r="OA32" s="182"/>
      <c r="OB32" s="182"/>
      <c r="OC32" s="182"/>
      <c r="OD32" s="182"/>
      <c r="OE32" s="182"/>
      <c r="OF32" s="182"/>
      <c r="OG32" s="182"/>
      <c r="OH32" s="182"/>
      <c r="OI32" s="182"/>
      <c r="OJ32" s="182"/>
      <c r="OK32" s="182"/>
      <c r="OL32" s="182"/>
      <c r="OM32" s="182"/>
      <c r="ON32" s="182"/>
      <c r="OO32" s="182"/>
      <c r="OP32" s="182"/>
      <c r="OQ32" s="182"/>
      <c r="OR32" s="182"/>
      <c r="OS32" s="182"/>
      <c r="OT32" s="182"/>
      <c r="OU32" s="182"/>
      <c r="OV32" s="182"/>
      <c r="OW32" s="182"/>
      <c r="OX32" s="182"/>
      <c r="OY32" s="182"/>
      <c r="OZ32" s="182"/>
      <c r="PA32" s="182"/>
      <c r="PB32" s="182"/>
      <c r="PC32" s="182"/>
      <c r="PD32" s="182"/>
      <c r="PE32" s="182"/>
      <c r="PF32" s="182"/>
      <c r="PG32" s="182"/>
      <c r="PH32" s="182"/>
      <c r="PI32" s="182"/>
      <c r="PJ32" s="182"/>
      <c r="PK32" s="182"/>
      <c r="PL32" s="182"/>
      <c r="PM32" s="182"/>
      <c r="PN32" s="182"/>
      <c r="PO32" s="182"/>
      <c r="PP32" s="182"/>
      <c r="PQ32" s="182"/>
      <c r="PR32" s="182"/>
      <c r="PS32" s="182"/>
      <c r="PT32" s="182"/>
      <c r="PU32" s="182"/>
      <c r="PV32" s="182"/>
      <c r="PW32" s="182"/>
      <c r="PX32" s="182"/>
    </row>
    <row r="33" spans="1:440" s="167" customFormat="1" ht="19.899999999999999" customHeight="1">
      <c r="A33" s="182"/>
      <c r="B33" s="1017"/>
      <c r="C33" s="1015"/>
      <c r="D33" s="834"/>
      <c r="E33" s="1012"/>
      <c r="F33" s="323" t="s">
        <v>21</v>
      </c>
      <c r="G33" s="298">
        <v>106.902</v>
      </c>
      <c r="H33" s="298"/>
      <c r="I33" s="299">
        <f>G33+H33+K32</f>
        <v>106.035</v>
      </c>
      <c r="J33" s="738">
        <v>59.514000000000003</v>
      </c>
      <c r="K33" s="299">
        <f t="shared" si="2"/>
        <v>46.520999999999994</v>
      </c>
      <c r="L33" s="360">
        <f t="shared" si="3"/>
        <v>0.5612675060121658</v>
      </c>
      <c r="M33" s="440" t="s">
        <v>24</v>
      </c>
      <c r="N33" s="903"/>
      <c r="O33" s="904"/>
      <c r="P33" s="904"/>
      <c r="Q33" s="904"/>
      <c r="R33" s="904"/>
      <c r="S33" s="893"/>
      <c r="T33" s="170"/>
      <c r="U33" s="170"/>
      <c r="V33" s="166"/>
      <c r="W33" s="166"/>
      <c r="X33" s="166"/>
      <c r="Y33" s="166"/>
      <c r="Z33" s="166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  <c r="IW33" s="182"/>
      <c r="IX33" s="182"/>
      <c r="IY33" s="182"/>
      <c r="IZ33" s="182"/>
      <c r="JA33" s="182"/>
      <c r="JB33" s="182"/>
      <c r="JC33" s="182"/>
      <c r="JD33" s="182"/>
      <c r="JE33" s="182"/>
      <c r="JF33" s="182"/>
      <c r="JG33" s="182"/>
      <c r="JH33" s="182"/>
      <c r="JI33" s="182"/>
      <c r="JJ33" s="182"/>
      <c r="JK33" s="182"/>
      <c r="JL33" s="182"/>
      <c r="JM33" s="182"/>
      <c r="JN33" s="182"/>
      <c r="JO33" s="182"/>
      <c r="JP33" s="182"/>
      <c r="JQ33" s="182"/>
      <c r="JR33" s="182"/>
      <c r="JS33" s="182"/>
      <c r="JT33" s="182"/>
      <c r="JU33" s="182"/>
      <c r="JV33" s="182"/>
      <c r="JW33" s="182"/>
      <c r="JX33" s="182"/>
      <c r="JY33" s="182"/>
      <c r="JZ33" s="182"/>
      <c r="KA33" s="182"/>
      <c r="KB33" s="182"/>
      <c r="KC33" s="182"/>
      <c r="KD33" s="182"/>
      <c r="KE33" s="182"/>
      <c r="KF33" s="182"/>
      <c r="KG33" s="182"/>
      <c r="KH33" s="182"/>
      <c r="KI33" s="182"/>
      <c r="KJ33" s="182"/>
      <c r="KK33" s="182"/>
      <c r="KL33" s="182"/>
      <c r="KM33" s="182"/>
      <c r="KN33" s="182"/>
      <c r="KO33" s="182"/>
      <c r="KP33" s="182"/>
      <c r="KQ33" s="182"/>
      <c r="KR33" s="182"/>
      <c r="KS33" s="182"/>
      <c r="KT33" s="182"/>
      <c r="KU33" s="182"/>
      <c r="KV33" s="182"/>
      <c r="KW33" s="182"/>
      <c r="KX33" s="182"/>
      <c r="KY33" s="182"/>
      <c r="KZ33" s="182"/>
      <c r="LA33" s="182"/>
      <c r="LB33" s="182"/>
      <c r="LC33" s="182"/>
      <c r="LD33" s="182"/>
      <c r="LE33" s="182"/>
      <c r="LF33" s="182"/>
      <c r="LG33" s="182"/>
      <c r="LH33" s="182"/>
      <c r="LI33" s="182"/>
      <c r="LJ33" s="182"/>
      <c r="LK33" s="182"/>
      <c r="LL33" s="182"/>
      <c r="LM33" s="182"/>
      <c r="LN33" s="182"/>
      <c r="LO33" s="182"/>
      <c r="LP33" s="182"/>
      <c r="LQ33" s="182"/>
      <c r="LR33" s="182"/>
      <c r="LS33" s="182"/>
      <c r="LT33" s="182"/>
      <c r="LU33" s="182"/>
      <c r="LV33" s="182"/>
      <c r="LW33" s="182"/>
      <c r="LX33" s="182"/>
      <c r="LY33" s="182"/>
      <c r="LZ33" s="182"/>
      <c r="MA33" s="182"/>
      <c r="MB33" s="182"/>
      <c r="MC33" s="182"/>
      <c r="MD33" s="182"/>
      <c r="ME33" s="182"/>
      <c r="MF33" s="182"/>
      <c r="MG33" s="182"/>
      <c r="MH33" s="182"/>
      <c r="MI33" s="182"/>
      <c r="MJ33" s="182"/>
      <c r="MK33" s="182"/>
      <c r="ML33" s="182"/>
      <c r="MM33" s="182"/>
      <c r="MN33" s="182"/>
      <c r="MO33" s="182"/>
      <c r="MP33" s="182"/>
      <c r="MQ33" s="182"/>
      <c r="MR33" s="182"/>
      <c r="MS33" s="182"/>
      <c r="MT33" s="182"/>
      <c r="MU33" s="182"/>
      <c r="MV33" s="182"/>
      <c r="MW33" s="182"/>
      <c r="MX33" s="182"/>
      <c r="MY33" s="182"/>
      <c r="MZ33" s="182"/>
      <c r="NA33" s="182"/>
      <c r="NB33" s="182"/>
      <c r="NC33" s="182"/>
      <c r="ND33" s="182"/>
      <c r="NE33" s="182"/>
      <c r="NF33" s="182"/>
      <c r="NG33" s="182"/>
      <c r="NH33" s="182"/>
      <c r="NI33" s="182"/>
      <c r="NJ33" s="182"/>
      <c r="NK33" s="182"/>
      <c r="NL33" s="182"/>
      <c r="NM33" s="182"/>
      <c r="NN33" s="182"/>
      <c r="NO33" s="182"/>
      <c r="NP33" s="182"/>
      <c r="NQ33" s="182"/>
      <c r="NR33" s="182"/>
      <c r="NS33" s="182"/>
      <c r="NT33" s="182"/>
      <c r="NU33" s="182"/>
      <c r="NV33" s="182"/>
      <c r="NW33" s="182"/>
      <c r="NX33" s="182"/>
      <c r="NY33" s="182"/>
      <c r="NZ33" s="182"/>
      <c r="OA33" s="182"/>
      <c r="OB33" s="182"/>
      <c r="OC33" s="182"/>
      <c r="OD33" s="182"/>
      <c r="OE33" s="182"/>
      <c r="OF33" s="182"/>
      <c r="OG33" s="182"/>
      <c r="OH33" s="182"/>
      <c r="OI33" s="182"/>
      <c r="OJ33" s="182"/>
      <c r="OK33" s="182"/>
      <c r="OL33" s="182"/>
      <c r="OM33" s="182"/>
      <c r="ON33" s="182"/>
      <c r="OO33" s="182"/>
      <c r="OP33" s="182"/>
      <c r="OQ33" s="182"/>
      <c r="OR33" s="182"/>
      <c r="OS33" s="182"/>
      <c r="OT33" s="182"/>
      <c r="OU33" s="182"/>
      <c r="OV33" s="182"/>
      <c r="OW33" s="182"/>
      <c r="OX33" s="182"/>
      <c r="OY33" s="182"/>
      <c r="OZ33" s="182"/>
      <c r="PA33" s="182"/>
      <c r="PB33" s="182"/>
      <c r="PC33" s="182"/>
      <c r="PD33" s="182"/>
      <c r="PE33" s="182"/>
      <c r="PF33" s="182"/>
      <c r="PG33" s="182"/>
      <c r="PH33" s="182"/>
      <c r="PI33" s="182"/>
      <c r="PJ33" s="182"/>
      <c r="PK33" s="182"/>
      <c r="PL33" s="182"/>
      <c r="PM33" s="182"/>
      <c r="PN33" s="182"/>
      <c r="PO33" s="182"/>
      <c r="PP33" s="182"/>
      <c r="PQ33" s="182"/>
      <c r="PR33" s="182"/>
      <c r="PS33" s="182"/>
      <c r="PT33" s="182"/>
      <c r="PU33" s="182"/>
      <c r="PV33" s="182"/>
      <c r="PW33" s="182"/>
      <c r="PX33" s="182"/>
    </row>
    <row r="34" spans="1:440" s="167" customFormat="1" ht="19.899999999999999" customHeight="1">
      <c r="A34" s="182"/>
      <c r="B34" s="1017"/>
      <c r="C34" s="1015"/>
      <c r="D34" s="834"/>
      <c r="E34" s="1012"/>
      <c r="F34" s="323" t="s">
        <v>22</v>
      </c>
      <c r="G34" s="298">
        <v>129.73500000000001</v>
      </c>
      <c r="H34" s="298"/>
      <c r="I34" s="299">
        <f>G34+H34+K33</f>
        <v>176.256</v>
      </c>
      <c r="J34" s="300">
        <v>89.468000000000004</v>
      </c>
      <c r="K34" s="299">
        <f t="shared" si="2"/>
        <v>86.787999999999997</v>
      </c>
      <c r="L34" s="360">
        <f t="shared" si="3"/>
        <v>0.50760257806826437</v>
      </c>
      <c r="M34" s="440" t="s">
        <v>24</v>
      </c>
      <c r="N34" s="903"/>
      <c r="O34" s="904"/>
      <c r="P34" s="904"/>
      <c r="Q34" s="904"/>
      <c r="R34" s="904"/>
      <c r="S34" s="893"/>
      <c r="T34" s="170"/>
      <c r="U34" s="170"/>
      <c r="V34" s="166"/>
      <c r="W34" s="166"/>
      <c r="X34" s="166"/>
      <c r="Y34" s="166"/>
      <c r="Z34" s="166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  <c r="IW34" s="182"/>
      <c r="IX34" s="182"/>
      <c r="IY34" s="182"/>
      <c r="IZ34" s="182"/>
      <c r="JA34" s="182"/>
      <c r="JB34" s="182"/>
      <c r="JC34" s="182"/>
      <c r="JD34" s="182"/>
      <c r="JE34" s="182"/>
      <c r="JF34" s="182"/>
      <c r="JG34" s="182"/>
      <c r="JH34" s="182"/>
      <c r="JI34" s="182"/>
      <c r="JJ34" s="182"/>
      <c r="JK34" s="182"/>
      <c r="JL34" s="182"/>
      <c r="JM34" s="182"/>
      <c r="JN34" s="182"/>
      <c r="JO34" s="182"/>
      <c r="JP34" s="182"/>
      <c r="JQ34" s="182"/>
      <c r="JR34" s="182"/>
      <c r="JS34" s="182"/>
      <c r="JT34" s="182"/>
      <c r="JU34" s="182"/>
      <c r="JV34" s="182"/>
      <c r="JW34" s="182"/>
      <c r="JX34" s="182"/>
      <c r="JY34" s="182"/>
      <c r="JZ34" s="182"/>
      <c r="KA34" s="182"/>
      <c r="KB34" s="182"/>
      <c r="KC34" s="182"/>
      <c r="KD34" s="182"/>
      <c r="KE34" s="182"/>
      <c r="KF34" s="182"/>
      <c r="KG34" s="182"/>
      <c r="KH34" s="182"/>
      <c r="KI34" s="182"/>
      <c r="KJ34" s="182"/>
      <c r="KK34" s="182"/>
      <c r="KL34" s="182"/>
      <c r="KM34" s="182"/>
      <c r="KN34" s="182"/>
      <c r="KO34" s="182"/>
      <c r="KP34" s="182"/>
      <c r="KQ34" s="182"/>
      <c r="KR34" s="182"/>
      <c r="KS34" s="182"/>
      <c r="KT34" s="182"/>
      <c r="KU34" s="182"/>
      <c r="KV34" s="182"/>
      <c r="KW34" s="182"/>
      <c r="KX34" s="182"/>
      <c r="KY34" s="182"/>
      <c r="KZ34" s="182"/>
      <c r="LA34" s="182"/>
      <c r="LB34" s="182"/>
      <c r="LC34" s="182"/>
      <c r="LD34" s="182"/>
      <c r="LE34" s="182"/>
      <c r="LF34" s="182"/>
      <c r="LG34" s="182"/>
      <c r="LH34" s="182"/>
      <c r="LI34" s="182"/>
      <c r="LJ34" s="182"/>
      <c r="LK34" s="182"/>
      <c r="LL34" s="182"/>
      <c r="LM34" s="182"/>
      <c r="LN34" s="182"/>
      <c r="LO34" s="182"/>
      <c r="LP34" s="182"/>
      <c r="LQ34" s="182"/>
      <c r="LR34" s="182"/>
      <c r="LS34" s="182"/>
      <c r="LT34" s="182"/>
      <c r="LU34" s="182"/>
      <c r="LV34" s="182"/>
      <c r="LW34" s="182"/>
      <c r="LX34" s="182"/>
      <c r="LY34" s="182"/>
      <c r="LZ34" s="182"/>
      <c r="MA34" s="182"/>
      <c r="MB34" s="182"/>
      <c r="MC34" s="182"/>
      <c r="MD34" s="182"/>
      <c r="ME34" s="182"/>
      <c r="MF34" s="182"/>
      <c r="MG34" s="182"/>
      <c r="MH34" s="182"/>
      <c r="MI34" s="182"/>
      <c r="MJ34" s="182"/>
      <c r="MK34" s="182"/>
      <c r="ML34" s="182"/>
      <c r="MM34" s="182"/>
      <c r="MN34" s="182"/>
      <c r="MO34" s="182"/>
      <c r="MP34" s="182"/>
      <c r="MQ34" s="182"/>
      <c r="MR34" s="182"/>
      <c r="MS34" s="182"/>
      <c r="MT34" s="182"/>
      <c r="MU34" s="182"/>
      <c r="MV34" s="182"/>
      <c r="MW34" s="182"/>
      <c r="MX34" s="182"/>
      <c r="MY34" s="182"/>
      <c r="MZ34" s="182"/>
      <c r="NA34" s="182"/>
      <c r="NB34" s="182"/>
      <c r="NC34" s="182"/>
      <c r="ND34" s="182"/>
      <c r="NE34" s="182"/>
      <c r="NF34" s="182"/>
      <c r="NG34" s="182"/>
      <c r="NH34" s="182"/>
      <c r="NI34" s="182"/>
      <c r="NJ34" s="182"/>
      <c r="NK34" s="182"/>
      <c r="NL34" s="182"/>
      <c r="NM34" s="182"/>
      <c r="NN34" s="182"/>
      <c r="NO34" s="182"/>
      <c r="NP34" s="182"/>
      <c r="NQ34" s="182"/>
      <c r="NR34" s="182"/>
      <c r="NS34" s="182"/>
      <c r="NT34" s="182"/>
      <c r="NU34" s="182"/>
      <c r="NV34" s="182"/>
      <c r="NW34" s="182"/>
      <c r="NX34" s="182"/>
      <c r="NY34" s="182"/>
      <c r="NZ34" s="182"/>
      <c r="OA34" s="182"/>
      <c r="OB34" s="182"/>
      <c r="OC34" s="182"/>
      <c r="OD34" s="182"/>
      <c r="OE34" s="182"/>
      <c r="OF34" s="182"/>
      <c r="OG34" s="182"/>
      <c r="OH34" s="182"/>
      <c r="OI34" s="182"/>
      <c r="OJ34" s="182"/>
      <c r="OK34" s="182"/>
      <c r="OL34" s="182"/>
      <c r="OM34" s="182"/>
      <c r="ON34" s="182"/>
      <c r="OO34" s="182"/>
      <c r="OP34" s="182"/>
      <c r="OQ34" s="182"/>
      <c r="OR34" s="182"/>
      <c r="OS34" s="182"/>
      <c r="OT34" s="182"/>
      <c r="OU34" s="182"/>
      <c r="OV34" s="182"/>
      <c r="OW34" s="182"/>
      <c r="OX34" s="182"/>
      <c r="OY34" s="182"/>
      <c r="OZ34" s="182"/>
      <c r="PA34" s="182"/>
      <c r="PB34" s="182"/>
      <c r="PC34" s="182"/>
      <c r="PD34" s="182"/>
      <c r="PE34" s="182"/>
      <c r="PF34" s="182"/>
      <c r="PG34" s="182"/>
      <c r="PH34" s="182"/>
      <c r="PI34" s="182"/>
      <c r="PJ34" s="182"/>
      <c r="PK34" s="182"/>
      <c r="PL34" s="182"/>
      <c r="PM34" s="182"/>
      <c r="PN34" s="182"/>
      <c r="PO34" s="182"/>
      <c r="PP34" s="182"/>
      <c r="PQ34" s="182"/>
      <c r="PR34" s="182"/>
      <c r="PS34" s="182"/>
      <c r="PT34" s="182"/>
      <c r="PU34" s="182"/>
      <c r="PV34" s="182"/>
      <c r="PW34" s="182"/>
      <c r="PX34" s="182"/>
    </row>
    <row r="35" spans="1:440" s="167" customFormat="1" ht="19.899999999999999" customHeight="1">
      <c r="A35" s="182"/>
      <c r="B35" s="1017"/>
      <c r="C35" s="1015"/>
      <c r="D35" s="834"/>
      <c r="E35" s="957" t="s">
        <v>741</v>
      </c>
      <c r="F35" s="323" t="s">
        <v>20</v>
      </c>
      <c r="G35" s="298">
        <v>6.5659999999999998</v>
      </c>
      <c r="H35" s="298"/>
      <c r="I35" s="299">
        <f>G35+H35</f>
        <v>6.5659999999999998</v>
      </c>
      <c r="J35" s="300">
        <v>3.2240000000000002</v>
      </c>
      <c r="K35" s="299">
        <f t="shared" si="2"/>
        <v>3.3419999999999996</v>
      </c>
      <c r="L35" s="360">
        <f t="shared" si="3"/>
        <v>0.49101431617423091</v>
      </c>
      <c r="M35" s="440" t="s">
        <v>24</v>
      </c>
      <c r="N35" s="903">
        <f>G35+G36+G37</f>
        <v>74.613</v>
      </c>
      <c r="O35" s="904">
        <f>H35+H36+H37</f>
        <v>0</v>
      </c>
      <c r="P35" s="904">
        <f>N35+O35</f>
        <v>74.613</v>
      </c>
      <c r="Q35" s="904">
        <f>J35+J36+J37</f>
        <v>76.766999999999996</v>
      </c>
      <c r="R35" s="904">
        <f>P35-Q35</f>
        <v>-2.1539999999999964</v>
      </c>
      <c r="S35" s="893">
        <f>Q35/P35</f>
        <v>1.028868963853484</v>
      </c>
      <c r="T35" s="170"/>
      <c r="U35" s="170"/>
      <c r="V35" s="166"/>
      <c r="W35" s="166"/>
      <c r="X35" s="166"/>
      <c r="Y35" s="166"/>
      <c r="Z35" s="166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  <c r="IW35" s="182"/>
      <c r="IX35" s="182"/>
      <c r="IY35" s="182"/>
      <c r="IZ35" s="182"/>
      <c r="JA35" s="182"/>
      <c r="JB35" s="182"/>
      <c r="JC35" s="182"/>
      <c r="JD35" s="182"/>
      <c r="JE35" s="182"/>
      <c r="JF35" s="182"/>
      <c r="JG35" s="182"/>
      <c r="JH35" s="182"/>
      <c r="JI35" s="182"/>
      <c r="JJ35" s="182"/>
      <c r="JK35" s="182"/>
      <c r="JL35" s="182"/>
      <c r="JM35" s="182"/>
      <c r="JN35" s="182"/>
      <c r="JO35" s="182"/>
      <c r="JP35" s="182"/>
      <c r="JQ35" s="182"/>
      <c r="JR35" s="182"/>
      <c r="JS35" s="182"/>
      <c r="JT35" s="182"/>
      <c r="JU35" s="182"/>
      <c r="JV35" s="182"/>
      <c r="JW35" s="182"/>
      <c r="JX35" s="182"/>
      <c r="JY35" s="182"/>
      <c r="JZ35" s="182"/>
      <c r="KA35" s="182"/>
      <c r="KB35" s="182"/>
      <c r="KC35" s="182"/>
      <c r="KD35" s="182"/>
      <c r="KE35" s="182"/>
      <c r="KF35" s="182"/>
      <c r="KG35" s="182"/>
      <c r="KH35" s="182"/>
      <c r="KI35" s="182"/>
      <c r="KJ35" s="182"/>
      <c r="KK35" s="182"/>
      <c r="KL35" s="182"/>
      <c r="KM35" s="182"/>
      <c r="KN35" s="182"/>
      <c r="KO35" s="182"/>
      <c r="KP35" s="182"/>
      <c r="KQ35" s="182"/>
      <c r="KR35" s="182"/>
      <c r="KS35" s="182"/>
      <c r="KT35" s="182"/>
      <c r="KU35" s="182"/>
      <c r="KV35" s="182"/>
      <c r="KW35" s="182"/>
      <c r="KX35" s="182"/>
      <c r="KY35" s="182"/>
      <c r="KZ35" s="182"/>
      <c r="LA35" s="182"/>
      <c r="LB35" s="182"/>
      <c r="LC35" s="182"/>
      <c r="LD35" s="182"/>
      <c r="LE35" s="182"/>
      <c r="LF35" s="182"/>
      <c r="LG35" s="182"/>
      <c r="LH35" s="182"/>
      <c r="LI35" s="182"/>
      <c r="LJ35" s="182"/>
      <c r="LK35" s="182"/>
      <c r="LL35" s="182"/>
      <c r="LM35" s="182"/>
      <c r="LN35" s="182"/>
      <c r="LO35" s="182"/>
      <c r="LP35" s="182"/>
      <c r="LQ35" s="182"/>
      <c r="LR35" s="182"/>
      <c r="LS35" s="182"/>
      <c r="LT35" s="182"/>
      <c r="LU35" s="182"/>
      <c r="LV35" s="182"/>
      <c r="LW35" s="182"/>
      <c r="LX35" s="182"/>
      <c r="LY35" s="182"/>
      <c r="LZ35" s="182"/>
      <c r="MA35" s="182"/>
      <c r="MB35" s="182"/>
      <c r="MC35" s="182"/>
      <c r="MD35" s="182"/>
      <c r="ME35" s="182"/>
      <c r="MF35" s="182"/>
      <c r="MG35" s="182"/>
      <c r="MH35" s="182"/>
      <c r="MI35" s="182"/>
      <c r="MJ35" s="182"/>
      <c r="MK35" s="182"/>
      <c r="ML35" s="182"/>
      <c r="MM35" s="182"/>
      <c r="MN35" s="182"/>
      <c r="MO35" s="182"/>
      <c r="MP35" s="182"/>
      <c r="MQ35" s="182"/>
      <c r="MR35" s="182"/>
      <c r="MS35" s="182"/>
      <c r="MT35" s="182"/>
      <c r="MU35" s="182"/>
      <c r="MV35" s="182"/>
      <c r="MW35" s="182"/>
      <c r="MX35" s="182"/>
      <c r="MY35" s="182"/>
      <c r="MZ35" s="182"/>
      <c r="NA35" s="182"/>
      <c r="NB35" s="182"/>
      <c r="NC35" s="182"/>
      <c r="ND35" s="182"/>
      <c r="NE35" s="182"/>
      <c r="NF35" s="182"/>
      <c r="NG35" s="182"/>
      <c r="NH35" s="182"/>
      <c r="NI35" s="182"/>
      <c r="NJ35" s="182"/>
      <c r="NK35" s="182"/>
      <c r="NL35" s="182"/>
      <c r="NM35" s="182"/>
      <c r="NN35" s="182"/>
      <c r="NO35" s="182"/>
      <c r="NP35" s="182"/>
      <c r="NQ35" s="182"/>
      <c r="NR35" s="182"/>
      <c r="NS35" s="182"/>
      <c r="NT35" s="182"/>
      <c r="NU35" s="182"/>
      <c r="NV35" s="182"/>
      <c r="NW35" s="182"/>
      <c r="NX35" s="182"/>
      <c r="NY35" s="182"/>
      <c r="NZ35" s="182"/>
      <c r="OA35" s="182"/>
      <c r="OB35" s="182"/>
      <c r="OC35" s="182"/>
      <c r="OD35" s="182"/>
      <c r="OE35" s="182"/>
      <c r="OF35" s="182"/>
      <c r="OG35" s="182"/>
      <c r="OH35" s="182"/>
      <c r="OI35" s="182"/>
      <c r="OJ35" s="182"/>
      <c r="OK35" s="182"/>
      <c r="OL35" s="182"/>
      <c r="OM35" s="182"/>
      <c r="ON35" s="182"/>
      <c r="OO35" s="182"/>
      <c r="OP35" s="182"/>
      <c r="OQ35" s="182"/>
      <c r="OR35" s="182"/>
      <c r="OS35" s="182"/>
      <c r="OT35" s="182"/>
      <c r="OU35" s="182"/>
      <c r="OV35" s="182"/>
      <c r="OW35" s="182"/>
      <c r="OX35" s="182"/>
      <c r="OY35" s="182"/>
      <c r="OZ35" s="182"/>
      <c r="PA35" s="182"/>
      <c r="PB35" s="182"/>
      <c r="PC35" s="182"/>
      <c r="PD35" s="182"/>
      <c r="PE35" s="182"/>
      <c r="PF35" s="182"/>
      <c r="PG35" s="182"/>
      <c r="PH35" s="182"/>
      <c r="PI35" s="182"/>
      <c r="PJ35" s="182"/>
      <c r="PK35" s="182"/>
      <c r="PL35" s="182"/>
      <c r="PM35" s="182"/>
      <c r="PN35" s="182"/>
      <c r="PO35" s="182"/>
      <c r="PP35" s="182"/>
      <c r="PQ35" s="182"/>
      <c r="PR35" s="182"/>
      <c r="PS35" s="182"/>
      <c r="PT35" s="182"/>
      <c r="PU35" s="182"/>
      <c r="PV35" s="182"/>
      <c r="PW35" s="182"/>
      <c r="PX35" s="182"/>
    </row>
    <row r="36" spans="1:440" s="167" customFormat="1" ht="19.899999999999999" customHeight="1">
      <c r="A36" s="182"/>
      <c r="B36" s="1017"/>
      <c r="C36" s="1015"/>
      <c r="D36" s="834"/>
      <c r="E36" s="958"/>
      <c r="F36" s="323" t="s">
        <v>21</v>
      </c>
      <c r="G36" s="298">
        <v>30.741</v>
      </c>
      <c r="H36" s="298"/>
      <c r="I36" s="299">
        <f>G36+H36+K35</f>
        <v>34.082999999999998</v>
      </c>
      <c r="J36" s="300">
        <v>14.233000000000001</v>
      </c>
      <c r="K36" s="299">
        <f t="shared" si="2"/>
        <v>19.849999999999998</v>
      </c>
      <c r="L36" s="360">
        <f t="shared" si="3"/>
        <v>0.41759821611947306</v>
      </c>
      <c r="M36" s="440" t="s">
        <v>24</v>
      </c>
      <c r="N36" s="903"/>
      <c r="O36" s="904"/>
      <c r="P36" s="904"/>
      <c r="Q36" s="904"/>
      <c r="R36" s="904"/>
      <c r="S36" s="893"/>
      <c r="T36" s="170"/>
      <c r="U36" s="170"/>
      <c r="V36" s="166"/>
      <c r="W36" s="166"/>
      <c r="X36" s="166"/>
      <c r="Y36" s="166"/>
      <c r="Z36" s="166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  <c r="IW36" s="182"/>
      <c r="IX36" s="182"/>
      <c r="IY36" s="182"/>
      <c r="IZ36" s="182"/>
      <c r="JA36" s="182"/>
      <c r="JB36" s="182"/>
      <c r="JC36" s="182"/>
      <c r="JD36" s="182"/>
      <c r="JE36" s="182"/>
      <c r="JF36" s="182"/>
      <c r="JG36" s="182"/>
      <c r="JH36" s="182"/>
      <c r="JI36" s="182"/>
      <c r="JJ36" s="182"/>
      <c r="JK36" s="182"/>
      <c r="JL36" s="182"/>
      <c r="JM36" s="182"/>
      <c r="JN36" s="182"/>
      <c r="JO36" s="182"/>
      <c r="JP36" s="182"/>
      <c r="JQ36" s="182"/>
      <c r="JR36" s="182"/>
      <c r="JS36" s="182"/>
      <c r="JT36" s="182"/>
      <c r="JU36" s="182"/>
      <c r="JV36" s="182"/>
      <c r="JW36" s="182"/>
      <c r="JX36" s="182"/>
      <c r="JY36" s="182"/>
      <c r="JZ36" s="182"/>
      <c r="KA36" s="182"/>
      <c r="KB36" s="182"/>
      <c r="KC36" s="182"/>
      <c r="KD36" s="182"/>
      <c r="KE36" s="182"/>
      <c r="KF36" s="182"/>
      <c r="KG36" s="182"/>
      <c r="KH36" s="182"/>
      <c r="KI36" s="182"/>
      <c r="KJ36" s="182"/>
      <c r="KK36" s="182"/>
      <c r="KL36" s="182"/>
      <c r="KM36" s="182"/>
      <c r="KN36" s="182"/>
      <c r="KO36" s="182"/>
      <c r="KP36" s="182"/>
      <c r="KQ36" s="182"/>
      <c r="KR36" s="182"/>
      <c r="KS36" s="182"/>
      <c r="KT36" s="182"/>
      <c r="KU36" s="182"/>
      <c r="KV36" s="182"/>
      <c r="KW36" s="182"/>
      <c r="KX36" s="182"/>
      <c r="KY36" s="182"/>
      <c r="KZ36" s="182"/>
      <c r="LA36" s="182"/>
      <c r="LB36" s="182"/>
      <c r="LC36" s="182"/>
      <c r="LD36" s="182"/>
      <c r="LE36" s="182"/>
      <c r="LF36" s="182"/>
      <c r="LG36" s="182"/>
      <c r="LH36" s="182"/>
      <c r="LI36" s="182"/>
      <c r="LJ36" s="182"/>
      <c r="LK36" s="182"/>
      <c r="LL36" s="182"/>
      <c r="LM36" s="182"/>
      <c r="LN36" s="182"/>
      <c r="LO36" s="182"/>
      <c r="LP36" s="182"/>
      <c r="LQ36" s="182"/>
      <c r="LR36" s="182"/>
      <c r="LS36" s="182"/>
      <c r="LT36" s="182"/>
      <c r="LU36" s="182"/>
      <c r="LV36" s="182"/>
      <c r="LW36" s="182"/>
      <c r="LX36" s="182"/>
      <c r="LY36" s="182"/>
      <c r="LZ36" s="182"/>
      <c r="MA36" s="182"/>
      <c r="MB36" s="182"/>
      <c r="MC36" s="182"/>
      <c r="MD36" s="182"/>
      <c r="ME36" s="182"/>
      <c r="MF36" s="182"/>
      <c r="MG36" s="182"/>
      <c r="MH36" s="182"/>
      <c r="MI36" s="182"/>
      <c r="MJ36" s="182"/>
      <c r="MK36" s="182"/>
      <c r="ML36" s="182"/>
      <c r="MM36" s="182"/>
      <c r="MN36" s="182"/>
      <c r="MO36" s="182"/>
      <c r="MP36" s="182"/>
      <c r="MQ36" s="182"/>
      <c r="MR36" s="182"/>
      <c r="MS36" s="182"/>
      <c r="MT36" s="182"/>
      <c r="MU36" s="182"/>
      <c r="MV36" s="182"/>
      <c r="MW36" s="182"/>
      <c r="MX36" s="182"/>
      <c r="MY36" s="182"/>
      <c r="MZ36" s="182"/>
      <c r="NA36" s="182"/>
      <c r="NB36" s="182"/>
      <c r="NC36" s="182"/>
      <c r="ND36" s="182"/>
      <c r="NE36" s="182"/>
      <c r="NF36" s="182"/>
      <c r="NG36" s="182"/>
      <c r="NH36" s="182"/>
      <c r="NI36" s="182"/>
      <c r="NJ36" s="182"/>
      <c r="NK36" s="182"/>
      <c r="NL36" s="182"/>
      <c r="NM36" s="182"/>
      <c r="NN36" s="182"/>
      <c r="NO36" s="182"/>
      <c r="NP36" s="182"/>
      <c r="NQ36" s="182"/>
      <c r="NR36" s="182"/>
      <c r="NS36" s="182"/>
      <c r="NT36" s="182"/>
      <c r="NU36" s="182"/>
      <c r="NV36" s="182"/>
      <c r="NW36" s="182"/>
      <c r="NX36" s="182"/>
      <c r="NY36" s="182"/>
      <c r="NZ36" s="182"/>
      <c r="OA36" s="182"/>
      <c r="OB36" s="182"/>
      <c r="OC36" s="182"/>
      <c r="OD36" s="182"/>
      <c r="OE36" s="182"/>
      <c r="OF36" s="182"/>
      <c r="OG36" s="182"/>
      <c r="OH36" s="182"/>
      <c r="OI36" s="182"/>
      <c r="OJ36" s="182"/>
      <c r="OK36" s="182"/>
      <c r="OL36" s="182"/>
      <c r="OM36" s="182"/>
      <c r="ON36" s="182"/>
      <c r="OO36" s="182"/>
      <c r="OP36" s="182"/>
      <c r="OQ36" s="182"/>
      <c r="OR36" s="182"/>
      <c r="OS36" s="182"/>
      <c r="OT36" s="182"/>
      <c r="OU36" s="182"/>
      <c r="OV36" s="182"/>
      <c r="OW36" s="182"/>
      <c r="OX36" s="182"/>
      <c r="OY36" s="182"/>
      <c r="OZ36" s="182"/>
      <c r="PA36" s="182"/>
      <c r="PB36" s="182"/>
      <c r="PC36" s="182"/>
      <c r="PD36" s="182"/>
      <c r="PE36" s="182"/>
      <c r="PF36" s="182"/>
      <c r="PG36" s="182"/>
      <c r="PH36" s="182"/>
      <c r="PI36" s="182"/>
      <c r="PJ36" s="182"/>
      <c r="PK36" s="182"/>
      <c r="PL36" s="182"/>
      <c r="PM36" s="182"/>
      <c r="PN36" s="182"/>
      <c r="PO36" s="182"/>
      <c r="PP36" s="182"/>
      <c r="PQ36" s="182"/>
      <c r="PR36" s="182"/>
      <c r="PS36" s="182"/>
      <c r="PT36" s="182"/>
      <c r="PU36" s="182"/>
      <c r="PV36" s="182"/>
      <c r="PW36" s="182"/>
      <c r="PX36" s="182"/>
    </row>
    <row r="37" spans="1:440" s="167" customFormat="1" ht="19.899999999999999" customHeight="1">
      <c r="A37" s="182"/>
      <c r="B37" s="1017"/>
      <c r="C37" s="1015"/>
      <c r="D37" s="835"/>
      <c r="E37" s="959"/>
      <c r="F37" s="323" t="s">
        <v>22</v>
      </c>
      <c r="G37" s="298">
        <v>37.305999999999997</v>
      </c>
      <c r="H37" s="298"/>
      <c r="I37" s="299">
        <f>G37+H37+K36</f>
        <v>57.155999999999992</v>
      </c>
      <c r="J37" s="300">
        <v>59.31</v>
      </c>
      <c r="K37" s="299">
        <f t="shared" si="2"/>
        <v>-2.1540000000000106</v>
      </c>
      <c r="L37" s="360">
        <f t="shared" si="3"/>
        <v>1.0376863321436072</v>
      </c>
      <c r="M37" s="440" t="s">
        <v>24</v>
      </c>
      <c r="N37" s="903"/>
      <c r="O37" s="904"/>
      <c r="P37" s="904"/>
      <c r="Q37" s="904"/>
      <c r="R37" s="904"/>
      <c r="S37" s="893"/>
      <c r="T37" s="170">
        <f>N23+N26+N29+N32+N35</f>
        <v>1519.9360000000001</v>
      </c>
      <c r="U37" s="170"/>
      <c r="V37" s="166"/>
      <c r="W37" s="166"/>
      <c r="X37" s="166"/>
      <c r="Y37" s="166"/>
      <c r="Z37" s="166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  <c r="IW37" s="182"/>
      <c r="IX37" s="182"/>
      <c r="IY37" s="182"/>
      <c r="IZ37" s="182"/>
      <c r="JA37" s="182"/>
      <c r="JB37" s="182"/>
      <c r="JC37" s="182"/>
      <c r="JD37" s="182"/>
      <c r="JE37" s="182"/>
      <c r="JF37" s="182"/>
      <c r="JG37" s="182"/>
      <c r="JH37" s="182"/>
      <c r="JI37" s="182"/>
      <c r="JJ37" s="182"/>
      <c r="JK37" s="182"/>
      <c r="JL37" s="182"/>
      <c r="JM37" s="182"/>
      <c r="JN37" s="182"/>
      <c r="JO37" s="182"/>
      <c r="JP37" s="182"/>
      <c r="JQ37" s="182"/>
      <c r="JR37" s="182"/>
      <c r="JS37" s="182"/>
      <c r="JT37" s="182"/>
      <c r="JU37" s="182"/>
      <c r="JV37" s="182"/>
      <c r="JW37" s="182"/>
      <c r="JX37" s="182"/>
      <c r="JY37" s="182"/>
      <c r="JZ37" s="182"/>
      <c r="KA37" s="182"/>
      <c r="KB37" s="182"/>
      <c r="KC37" s="182"/>
      <c r="KD37" s="182"/>
      <c r="KE37" s="182"/>
      <c r="KF37" s="182"/>
      <c r="KG37" s="182"/>
      <c r="KH37" s="182"/>
      <c r="KI37" s="182"/>
      <c r="KJ37" s="182"/>
      <c r="KK37" s="182"/>
      <c r="KL37" s="182"/>
      <c r="KM37" s="182"/>
      <c r="KN37" s="182"/>
      <c r="KO37" s="182"/>
      <c r="KP37" s="182"/>
      <c r="KQ37" s="182"/>
      <c r="KR37" s="182"/>
      <c r="KS37" s="182"/>
      <c r="KT37" s="182"/>
      <c r="KU37" s="182"/>
      <c r="KV37" s="182"/>
      <c r="KW37" s="182"/>
      <c r="KX37" s="182"/>
      <c r="KY37" s="182"/>
      <c r="KZ37" s="182"/>
      <c r="LA37" s="182"/>
      <c r="LB37" s="182"/>
      <c r="LC37" s="182"/>
      <c r="LD37" s="182"/>
      <c r="LE37" s="182"/>
      <c r="LF37" s="182"/>
      <c r="LG37" s="182"/>
      <c r="LH37" s="182"/>
      <c r="LI37" s="182"/>
      <c r="LJ37" s="182"/>
      <c r="LK37" s="182"/>
      <c r="LL37" s="182"/>
      <c r="LM37" s="182"/>
      <c r="LN37" s="182"/>
      <c r="LO37" s="182"/>
      <c r="LP37" s="182"/>
      <c r="LQ37" s="182"/>
      <c r="LR37" s="182"/>
      <c r="LS37" s="182"/>
      <c r="LT37" s="182"/>
      <c r="LU37" s="182"/>
      <c r="LV37" s="182"/>
      <c r="LW37" s="182"/>
      <c r="LX37" s="182"/>
      <c r="LY37" s="182"/>
      <c r="LZ37" s="182"/>
      <c r="MA37" s="182"/>
      <c r="MB37" s="182"/>
      <c r="MC37" s="182"/>
      <c r="MD37" s="182"/>
      <c r="ME37" s="182"/>
      <c r="MF37" s="182"/>
      <c r="MG37" s="182"/>
      <c r="MH37" s="182"/>
      <c r="MI37" s="182"/>
      <c r="MJ37" s="182"/>
      <c r="MK37" s="182"/>
      <c r="ML37" s="182"/>
      <c r="MM37" s="182"/>
      <c r="MN37" s="182"/>
      <c r="MO37" s="182"/>
      <c r="MP37" s="182"/>
      <c r="MQ37" s="182"/>
      <c r="MR37" s="182"/>
      <c r="MS37" s="182"/>
      <c r="MT37" s="182"/>
      <c r="MU37" s="182"/>
      <c r="MV37" s="182"/>
      <c r="MW37" s="182"/>
      <c r="MX37" s="182"/>
      <c r="MY37" s="182"/>
      <c r="MZ37" s="182"/>
      <c r="NA37" s="182"/>
      <c r="NB37" s="182"/>
      <c r="NC37" s="182"/>
      <c r="ND37" s="182"/>
      <c r="NE37" s="182"/>
      <c r="NF37" s="182"/>
      <c r="NG37" s="182"/>
      <c r="NH37" s="182"/>
      <c r="NI37" s="182"/>
      <c r="NJ37" s="182"/>
      <c r="NK37" s="182"/>
      <c r="NL37" s="182"/>
      <c r="NM37" s="182"/>
      <c r="NN37" s="182"/>
      <c r="NO37" s="182"/>
      <c r="NP37" s="182"/>
      <c r="NQ37" s="182"/>
      <c r="NR37" s="182"/>
      <c r="NS37" s="182"/>
      <c r="NT37" s="182"/>
      <c r="NU37" s="182"/>
      <c r="NV37" s="182"/>
      <c r="NW37" s="182"/>
      <c r="NX37" s="182"/>
      <c r="NY37" s="182"/>
      <c r="NZ37" s="182"/>
      <c r="OA37" s="182"/>
      <c r="OB37" s="182"/>
      <c r="OC37" s="182"/>
      <c r="OD37" s="182"/>
      <c r="OE37" s="182"/>
      <c r="OF37" s="182"/>
      <c r="OG37" s="182"/>
      <c r="OH37" s="182"/>
      <c r="OI37" s="182"/>
      <c r="OJ37" s="182"/>
      <c r="OK37" s="182"/>
      <c r="OL37" s="182"/>
      <c r="OM37" s="182"/>
      <c r="ON37" s="182"/>
      <c r="OO37" s="182"/>
      <c r="OP37" s="182"/>
      <c r="OQ37" s="182"/>
      <c r="OR37" s="182"/>
      <c r="OS37" s="182"/>
      <c r="OT37" s="182"/>
      <c r="OU37" s="182"/>
      <c r="OV37" s="182"/>
      <c r="OW37" s="182"/>
      <c r="OX37" s="182"/>
      <c r="OY37" s="182"/>
      <c r="OZ37" s="182"/>
      <c r="PA37" s="182"/>
      <c r="PB37" s="182"/>
      <c r="PC37" s="182"/>
      <c r="PD37" s="182"/>
      <c r="PE37" s="182"/>
      <c r="PF37" s="182"/>
      <c r="PG37" s="182"/>
      <c r="PH37" s="182"/>
      <c r="PI37" s="182"/>
      <c r="PJ37" s="182"/>
      <c r="PK37" s="182"/>
      <c r="PL37" s="182"/>
      <c r="PM37" s="182"/>
      <c r="PN37" s="182"/>
      <c r="PO37" s="182"/>
      <c r="PP37" s="182"/>
      <c r="PQ37" s="182"/>
      <c r="PR37" s="182"/>
      <c r="PS37" s="182"/>
      <c r="PT37" s="182"/>
      <c r="PU37" s="182"/>
      <c r="PV37" s="182"/>
      <c r="PW37" s="182"/>
      <c r="PX37" s="182"/>
    </row>
    <row r="38" spans="1:440" s="167" customFormat="1" ht="19.899999999999999" customHeight="1">
      <c r="A38" s="182"/>
      <c r="B38" s="1017"/>
      <c r="C38" s="1009" t="s">
        <v>740</v>
      </c>
      <c r="D38" s="836" t="s">
        <v>740</v>
      </c>
      <c r="E38" s="1002" t="s">
        <v>742</v>
      </c>
      <c r="F38" s="329" t="s">
        <v>20</v>
      </c>
      <c r="G38" s="305">
        <v>109.562</v>
      </c>
      <c r="H38" s="305"/>
      <c r="I38" s="306">
        <f>G38+H38</f>
        <v>109.562</v>
      </c>
      <c r="J38" s="739">
        <v>132.41999999999999</v>
      </c>
      <c r="K38" s="452">
        <f t="shared" si="2"/>
        <v>-22.85799999999999</v>
      </c>
      <c r="L38" s="489">
        <f t="shared" si="3"/>
        <v>1.2086307296325367</v>
      </c>
      <c r="M38" s="460">
        <v>43123</v>
      </c>
      <c r="N38" s="903">
        <f>G38+G47+G48+G39+G40+G41+G42+G43+G44+G45+G46</f>
        <v>1245.0200000000002</v>
      </c>
      <c r="O38" s="904">
        <f>H38+H39+H40+H41+H42+H43+H44+H45+H46+H47+H48</f>
        <v>100</v>
      </c>
      <c r="P38" s="904">
        <f>N38+O38</f>
        <v>1345.0200000000002</v>
      </c>
      <c r="Q38" s="904">
        <f>J38+J39+J40+J41+J42+J43+J44+J45+J46+J47+J48</f>
        <v>1346.6039999999998</v>
      </c>
      <c r="R38" s="904">
        <f>P38-Q38</f>
        <v>-1.5839999999996053</v>
      </c>
      <c r="S38" s="893">
        <f>Q38/P38</f>
        <v>1.0011776776553505</v>
      </c>
      <c r="T38" s="170"/>
      <c r="U38" s="170"/>
      <c r="V38" s="166"/>
      <c r="W38" s="166"/>
      <c r="X38" s="166"/>
      <c r="Y38" s="166"/>
      <c r="Z38" s="166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  <c r="IW38" s="182"/>
      <c r="IX38" s="182"/>
      <c r="IY38" s="182"/>
      <c r="IZ38" s="182"/>
      <c r="JA38" s="182"/>
      <c r="JB38" s="182"/>
      <c r="JC38" s="182"/>
      <c r="JD38" s="182"/>
      <c r="JE38" s="182"/>
      <c r="JF38" s="182"/>
      <c r="JG38" s="182"/>
      <c r="JH38" s="182"/>
      <c r="JI38" s="182"/>
      <c r="JJ38" s="182"/>
      <c r="JK38" s="182"/>
      <c r="JL38" s="182"/>
      <c r="JM38" s="182"/>
      <c r="JN38" s="182"/>
      <c r="JO38" s="182"/>
      <c r="JP38" s="182"/>
      <c r="JQ38" s="182"/>
      <c r="JR38" s="182"/>
      <c r="JS38" s="182"/>
      <c r="JT38" s="182"/>
      <c r="JU38" s="182"/>
      <c r="JV38" s="182"/>
      <c r="JW38" s="182"/>
      <c r="JX38" s="182"/>
      <c r="JY38" s="182"/>
      <c r="JZ38" s="182"/>
      <c r="KA38" s="182"/>
      <c r="KB38" s="182"/>
      <c r="KC38" s="182"/>
      <c r="KD38" s="182"/>
      <c r="KE38" s="182"/>
      <c r="KF38" s="182"/>
      <c r="KG38" s="182"/>
      <c r="KH38" s="182"/>
      <c r="KI38" s="182"/>
      <c r="KJ38" s="182"/>
      <c r="KK38" s="182"/>
      <c r="KL38" s="182"/>
      <c r="KM38" s="182"/>
      <c r="KN38" s="182"/>
      <c r="KO38" s="182"/>
      <c r="KP38" s="182"/>
      <c r="KQ38" s="182"/>
      <c r="KR38" s="182"/>
      <c r="KS38" s="182"/>
      <c r="KT38" s="182"/>
      <c r="KU38" s="182"/>
      <c r="KV38" s="182"/>
      <c r="KW38" s="182"/>
      <c r="KX38" s="182"/>
      <c r="KY38" s="182"/>
      <c r="KZ38" s="182"/>
      <c r="LA38" s="182"/>
      <c r="LB38" s="182"/>
      <c r="LC38" s="182"/>
      <c r="LD38" s="182"/>
      <c r="LE38" s="182"/>
      <c r="LF38" s="182"/>
      <c r="LG38" s="182"/>
      <c r="LH38" s="182"/>
      <c r="LI38" s="182"/>
      <c r="LJ38" s="182"/>
      <c r="LK38" s="182"/>
      <c r="LL38" s="182"/>
      <c r="LM38" s="182"/>
      <c r="LN38" s="182"/>
      <c r="LO38" s="182"/>
      <c r="LP38" s="182"/>
      <c r="LQ38" s="182"/>
      <c r="LR38" s="182"/>
      <c r="LS38" s="182"/>
      <c r="LT38" s="182"/>
      <c r="LU38" s="182"/>
      <c r="LV38" s="182"/>
      <c r="LW38" s="182"/>
      <c r="LX38" s="182"/>
      <c r="LY38" s="182"/>
      <c r="LZ38" s="182"/>
      <c r="MA38" s="182"/>
      <c r="MB38" s="182"/>
      <c r="MC38" s="182"/>
      <c r="MD38" s="182"/>
      <c r="ME38" s="182"/>
      <c r="MF38" s="182"/>
      <c r="MG38" s="182"/>
      <c r="MH38" s="182"/>
      <c r="MI38" s="182"/>
      <c r="MJ38" s="182"/>
      <c r="MK38" s="182"/>
      <c r="ML38" s="182"/>
      <c r="MM38" s="182"/>
      <c r="MN38" s="182"/>
      <c r="MO38" s="182"/>
      <c r="MP38" s="182"/>
      <c r="MQ38" s="182"/>
      <c r="MR38" s="182"/>
      <c r="MS38" s="182"/>
      <c r="MT38" s="182"/>
      <c r="MU38" s="182"/>
      <c r="MV38" s="182"/>
      <c r="MW38" s="182"/>
      <c r="MX38" s="182"/>
      <c r="MY38" s="182"/>
      <c r="MZ38" s="182"/>
      <c r="NA38" s="182"/>
      <c r="NB38" s="182"/>
      <c r="NC38" s="182"/>
      <c r="ND38" s="182"/>
      <c r="NE38" s="182"/>
      <c r="NF38" s="182"/>
      <c r="NG38" s="182"/>
      <c r="NH38" s="182"/>
      <c r="NI38" s="182"/>
      <c r="NJ38" s="182"/>
      <c r="NK38" s="182"/>
      <c r="NL38" s="182"/>
      <c r="NM38" s="182"/>
      <c r="NN38" s="182"/>
      <c r="NO38" s="182"/>
      <c r="NP38" s="182"/>
      <c r="NQ38" s="182"/>
      <c r="NR38" s="182"/>
      <c r="NS38" s="182"/>
      <c r="NT38" s="182"/>
      <c r="NU38" s="182"/>
      <c r="NV38" s="182"/>
      <c r="NW38" s="182"/>
      <c r="NX38" s="182"/>
      <c r="NY38" s="182"/>
      <c r="NZ38" s="182"/>
      <c r="OA38" s="182"/>
      <c r="OB38" s="182"/>
      <c r="OC38" s="182"/>
      <c r="OD38" s="182"/>
      <c r="OE38" s="182"/>
      <c r="OF38" s="182"/>
      <c r="OG38" s="182"/>
      <c r="OH38" s="182"/>
      <c r="OI38" s="182"/>
      <c r="OJ38" s="182"/>
      <c r="OK38" s="182"/>
      <c r="OL38" s="182"/>
      <c r="OM38" s="182"/>
      <c r="ON38" s="182"/>
      <c r="OO38" s="182"/>
      <c r="OP38" s="182"/>
      <c r="OQ38" s="182"/>
      <c r="OR38" s="182"/>
      <c r="OS38" s="182"/>
      <c r="OT38" s="182"/>
      <c r="OU38" s="182"/>
      <c r="OV38" s="182"/>
      <c r="OW38" s="182"/>
      <c r="OX38" s="182"/>
      <c r="OY38" s="182"/>
      <c r="OZ38" s="182"/>
      <c r="PA38" s="182"/>
      <c r="PB38" s="182"/>
      <c r="PC38" s="182"/>
      <c r="PD38" s="182"/>
      <c r="PE38" s="182"/>
      <c r="PF38" s="182"/>
      <c r="PG38" s="182"/>
      <c r="PH38" s="182"/>
      <c r="PI38" s="182"/>
      <c r="PJ38" s="182"/>
      <c r="PK38" s="182"/>
      <c r="PL38" s="182"/>
      <c r="PM38" s="182"/>
      <c r="PN38" s="182"/>
      <c r="PO38" s="182"/>
      <c r="PP38" s="182"/>
      <c r="PQ38" s="182"/>
      <c r="PR38" s="182"/>
      <c r="PS38" s="182"/>
      <c r="PT38" s="182"/>
      <c r="PU38" s="182"/>
      <c r="PV38" s="182"/>
      <c r="PW38" s="182"/>
      <c r="PX38" s="182"/>
    </row>
    <row r="39" spans="1:440" s="167" customFormat="1" ht="19.899999999999999" customHeight="1">
      <c r="A39" s="182"/>
      <c r="B39" s="1017"/>
      <c r="C39" s="1009"/>
      <c r="D39" s="837"/>
      <c r="E39" s="1003"/>
      <c r="F39" s="329" t="s">
        <v>25</v>
      </c>
      <c r="G39" s="305">
        <v>143.54599999999999</v>
      </c>
      <c r="H39" s="305"/>
      <c r="I39" s="306">
        <f t="shared" ref="I39:I48" si="4">G39+H39+K38</f>
        <v>120.688</v>
      </c>
      <c r="J39" s="739">
        <v>97.718999999999994</v>
      </c>
      <c r="K39" s="452">
        <f t="shared" si="2"/>
        <v>22.969000000000008</v>
      </c>
      <c r="L39" s="489">
        <f t="shared" si="3"/>
        <v>0.80968281850722512</v>
      </c>
      <c r="M39" s="460">
        <v>43157</v>
      </c>
      <c r="N39" s="903"/>
      <c r="O39" s="904"/>
      <c r="P39" s="904"/>
      <c r="Q39" s="904"/>
      <c r="R39" s="904"/>
      <c r="S39" s="893"/>
      <c r="T39" s="170"/>
      <c r="U39" s="170"/>
      <c r="V39" s="166"/>
      <c r="W39" s="166"/>
      <c r="X39" s="166"/>
      <c r="Y39" s="166"/>
      <c r="Z39" s="166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  <c r="IW39" s="182"/>
      <c r="IX39" s="182"/>
      <c r="IY39" s="182"/>
      <c r="IZ39" s="182"/>
      <c r="JA39" s="182"/>
      <c r="JB39" s="182"/>
      <c r="JC39" s="182"/>
      <c r="JD39" s="182"/>
      <c r="JE39" s="182"/>
      <c r="JF39" s="182"/>
      <c r="JG39" s="182"/>
      <c r="JH39" s="182"/>
      <c r="JI39" s="182"/>
      <c r="JJ39" s="182"/>
      <c r="JK39" s="182"/>
      <c r="JL39" s="182"/>
      <c r="JM39" s="182"/>
      <c r="JN39" s="182"/>
      <c r="JO39" s="182"/>
      <c r="JP39" s="182"/>
      <c r="JQ39" s="182"/>
      <c r="JR39" s="182"/>
      <c r="JS39" s="182"/>
      <c r="JT39" s="182"/>
      <c r="JU39" s="182"/>
      <c r="JV39" s="182"/>
      <c r="JW39" s="182"/>
      <c r="JX39" s="182"/>
      <c r="JY39" s="182"/>
      <c r="JZ39" s="182"/>
      <c r="KA39" s="182"/>
      <c r="KB39" s="182"/>
      <c r="KC39" s="182"/>
      <c r="KD39" s="182"/>
      <c r="KE39" s="182"/>
      <c r="KF39" s="182"/>
      <c r="KG39" s="182"/>
      <c r="KH39" s="182"/>
      <c r="KI39" s="182"/>
      <c r="KJ39" s="182"/>
      <c r="KK39" s="182"/>
      <c r="KL39" s="182"/>
      <c r="KM39" s="182"/>
      <c r="KN39" s="182"/>
      <c r="KO39" s="182"/>
      <c r="KP39" s="182"/>
      <c r="KQ39" s="182"/>
      <c r="KR39" s="182"/>
      <c r="KS39" s="182"/>
      <c r="KT39" s="182"/>
      <c r="KU39" s="182"/>
      <c r="KV39" s="182"/>
      <c r="KW39" s="182"/>
      <c r="KX39" s="182"/>
      <c r="KY39" s="182"/>
      <c r="KZ39" s="182"/>
      <c r="LA39" s="182"/>
      <c r="LB39" s="182"/>
      <c r="LC39" s="182"/>
      <c r="LD39" s="182"/>
      <c r="LE39" s="182"/>
      <c r="LF39" s="182"/>
      <c r="LG39" s="182"/>
      <c r="LH39" s="182"/>
      <c r="LI39" s="182"/>
      <c r="LJ39" s="182"/>
      <c r="LK39" s="182"/>
      <c r="LL39" s="182"/>
      <c r="LM39" s="182"/>
      <c r="LN39" s="182"/>
      <c r="LO39" s="182"/>
      <c r="LP39" s="182"/>
      <c r="LQ39" s="182"/>
      <c r="LR39" s="182"/>
      <c r="LS39" s="182"/>
      <c r="LT39" s="182"/>
      <c r="LU39" s="182"/>
      <c r="LV39" s="182"/>
      <c r="LW39" s="182"/>
      <c r="LX39" s="182"/>
      <c r="LY39" s="182"/>
      <c r="LZ39" s="182"/>
      <c r="MA39" s="182"/>
      <c r="MB39" s="182"/>
      <c r="MC39" s="182"/>
      <c r="MD39" s="182"/>
      <c r="ME39" s="182"/>
      <c r="MF39" s="182"/>
      <c r="MG39" s="182"/>
      <c r="MH39" s="182"/>
      <c r="MI39" s="182"/>
      <c r="MJ39" s="182"/>
      <c r="MK39" s="182"/>
      <c r="ML39" s="182"/>
      <c r="MM39" s="182"/>
      <c r="MN39" s="182"/>
      <c r="MO39" s="182"/>
      <c r="MP39" s="182"/>
      <c r="MQ39" s="182"/>
      <c r="MR39" s="182"/>
      <c r="MS39" s="182"/>
      <c r="MT39" s="182"/>
      <c r="MU39" s="182"/>
      <c r="MV39" s="182"/>
      <c r="MW39" s="182"/>
      <c r="MX39" s="182"/>
      <c r="MY39" s="182"/>
      <c r="MZ39" s="182"/>
      <c r="NA39" s="182"/>
      <c r="NB39" s="182"/>
      <c r="NC39" s="182"/>
      <c r="ND39" s="182"/>
      <c r="NE39" s="182"/>
      <c r="NF39" s="182"/>
      <c r="NG39" s="182"/>
      <c r="NH39" s="182"/>
      <c r="NI39" s="182"/>
      <c r="NJ39" s="182"/>
      <c r="NK39" s="182"/>
      <c r="NL39" s="182"/>
      <c r="NM39" s="182"/>
      <c r="NN39" s="182"/>
      <c r="NO39" s="182"/>
      <c r="NP39" s="182"/>
      <c r="NQ39" s="182"/>
      <c r="NR39" s="182"/>
      <c r="NS39" s="182"/>
      <c r="NT39" s="182"/>
      <c r="NU39" s="182"/>
      <c r="NV39" s="182"/>
      <c r="NW39" s="182"/>
      <c r="NX39" s="182"/>
      <c r="NY39" s="182"/>
      <c r="NZ39" s="182"/>
      <c r="OA39" s="182"/>
      <c r="OB39" s="182"/>
      <c r="OC39" s="182"/>
      <c r="OD39" s="182"/>
      <c r="OE39" s="182"/>
      <c r="OF39" s="182"/>
      <c r="OG39" s="182"/>
      <c r="OH39" s="182"/>
      <c r="OI39" s="182"/>
      <c r="OJ39" s="182"/>
      <c r="OK39" s="182"/>
      <c r="OL39" s="182"/>
      <c r="OM39" s="182"/>
      <c r="ON39" s="182"/>
      <c r="OO39" s="182"/>
      <c r="OP39" s="182"/>
      <c r="OQ39" s="182"/>
      <c r="OR39" s="182"/>
      <c r="OS39" s="182"/>
      <c r="OT39" s="182"/>
      <c r="OU39" s="182"/>
      <c r="OV39" s="182"/>
      <c r="OW39" s="182"/>
      <c r="OX39" s="182"/>
      <c r="OY39" s="182"/>
      <c r="OZ39" s="182"/>
      <c r="PA39" s="182"/>
      <c r="PB39" s="182"/>
      <c r="PC39" s="182"/>
      <c r="PD39" s="182"/>
      <c r="PE39" s="182"/>
      <c r="PF39" s="182"/>
      <c r="PG39" s="182"/>
      <c r="PH39" s="182"/>
      <c r="PI39" s="182"/>
      <c r="PJ39" s="182"/>
      <c r="PK39" s="182"/>
      <c r="PL39" s="182"/>
      <c r="PM39" s="182"/>
      <c r="PN39" s="182"/>
      <c r="PO39" s="182"/>
      <c r="PP39" s="182"/>
      <c r="PQ39" s="182"/>
      <c r="PR39" s="182"/>
      <c r="PS39" s="182"/>
      <c r="PT39" s="182"/>
      <c r="PU39" s="182"/>
      <c r="PV39" s="182"/>
      <c r="PW39" s="182"/>
      <c r="PX39" s="182"/>
    </row>
    <row r="40" spans="1:440" s="167" customFormat="1" ht="19.899999999999999" customHeight="1">
      <c r="A40" s="182"/>
      <c r="B40" s="1017"/>
      <c r="C40" s="1009"/>
      <c r="D40" s="837"/>
      <c r="E40" s="1003"/>
      <c r="F40" s="329" t="s">
        <v>26</v>
      </c>
      <c r="G40" s="305">
        <v>163.54599999999999</v>
      </c>
      <c r="H40" s="305"/>
      <c r="I40" s="306">
        <f t="shared" si="4"/>
        <v>186.51499999999999</v>
      </c>
      <c r="J40" s="739">
        <v>174.49799999999999</v>
      </c>
      <c r="K40" s="452">
        <f t="shared" si="2"/>
        <v>12.016999999999996</v>
      </c>
      <c r="L40" s="489">
        <f t="shared" si="3"/>
        <v>0.93557086561402569</v>
      </c>
      <c r="M40" s="461" t="s">
        <v>24</v>
      </c>
      <c r="N40" s="903"/>
      <c r="O40" s="904"/>
      <c r="P40" s="904"/>
      <c r="Q40" s="904"/>
      <c r="R40" s="904"/>
      <c r="S40" s="893"/>
      <c r="T40" s="170"/>
      <c r="U40" s="170"/>
      <c r="V40" s="166"/>
      <c r="W40" s="166"/>
      <c r="X40" s="166"/>
      <c r="Y40" s="166"/>
      <c r="Z40" s="166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  <c r="IW40" s="182"/>
      <c r="IX40" s="182"/>
      <c r="IY40" s="182"/>
      <c r="IZ40" s="182"/>
      <c r="JA40" s="182"/>
      <c r="JB40" s="182"/>
      <c r="JC40" s="182"/>
      <c r="JD40" s="182"/>
      <c r="JE40" s="182"/>
      <c r="JF40" s="182"/>
      <c r="JG40" s="182"/>
      <c r="JH40" s="182"/>
      <c r="JI40" s="182"/>
      <c r="JJ40" s="182"/>
      <c r="JK40" s="182"/>
      <c r="JL40" s="182"/>
      <c r="JM40" s="182"/>
      <c r="JN40" s="182"/>
      <c r="JO40" s="182"/>
      <c r="JP40" s="182"/>
      <c r="JQ40" s="182"/>
      <c r="JR40" s="182"/>
      <c r="JS40" s="182"/>
      <c r="JT40" s="182"/>
      <c r="JU40" s="182"/>
      <c r="JV40" s="182"/>
      <c r="JW40" s="182"/>
      <c r="JX40" s="182"/>
      <c r="JY40" s="182"/>
      <c r="JZ40" s="182"/>
      <c r="KA40" s="182"/>
      <c r="KB40" s="182"/>
      <c r="KC40" s="182"/>
      <c r="KD40" s="182"/>
      <c r="KE40" s="182"/>
      <c r="KF40" s="182"/>
      <c r="KG40" s="182"/>
      <c r="KH40" s="182"/>
      <c r="KI40" s="182"/>
      <c r="KJ40" s="182"/>
      <c r="KK40" s="182"/>
      <c r="KL40" s="182"/>
      <c r="KM40" s="182"/>
      <c r="KN40" s="182"/>
      <c r="KO40" s="182"/>
      <c r="KP40" s="182"/>
      <c r="KQ40" s="182"/>
      <c r="KR40" s="182"/>
      <c r="KS40" s="182"/>
      <c r="KT40" s="182"/>
      <c r="KU40" s="182"/>
      <c r="KV40" s="182"/>
      <c r="KW40" s="182"/>
      <c r="KX40" s="182"/>
      <c r="KY40" s="182"/>
      <c r="KZ40" s="182"/>
      <c r="LA40" s="182"/>
      <c r="LB40" s="182"/>
      <c r="LC40" s="182"/>
      <c r="LD40" s="182"/>
      <c r="LE40" s="182"/>
      <c r="LF40" s="182"/>
      <c r="LG40" s="182"/>
      <c r="LH40" s="182"/>
      <c r="LI40" s="182"/>
      <c r="LJ40" s="182"/>
      <c r="LK40" s="182"/>
      <c r="LL40" s="182"/>
      <c r="LM40" s="182"/>
      <c r="LN40" s="182"/>
      <c r="LO40" s="182"/>
      <c r="LP40" s="182"/>
      <c r="LQ40" s="182"/>
      <c r="LR40" s="182"/>
      <c r="LS40" s="182"/>
      <c r="LT40" s="182"/>
      <c r="LU40" s="182"/>
      <c r="LV40" s="182"/>
      <c r="LW40" s="182"/>
      <c r="LX40" s="182"/>
      <c r="LY40" s="182"/>
      <c r="LZ40" s="182"/>
      <c r="MA40" s="182"/>
      <c r="MB40" s="182"/>
      <c r="MC40" s="182"/>
      <c r="MD40" s="182"/>
      <c r="ME40" s="182"/>
      <c r="MF40" s="182"/>
      <c r="MG40" s="182"/>
      <c r="MH40" s="182"/>
      <c r="MI40" s="182"/>
      <c r="MJ40" s="182"/>
      <c r="MK40" s="182"/>
      <c r="ML40" s="182"/>
      <c r="MM40" s="182"/>
      <c r="MN40" s="182"/>
      <c r="MO40" s="182"/>
      <c r="MP40" s="182"/>
      <c r="MQ40" s="182"/>
      <c r="MR40" s="182"/>
      <c r="MS40" s="182"/>
      <c r="MT40" s="182"/>
      <c r="MU40" s="182"/>
      <c r="MV40" s="182"/>
      <c r="MW40" s="182"/>
      <c r="MX40" s="182"/>
      <c r="MY40" s="182"/>
      <c r="MZ40" s="182"/>
      <c r="NA40" s="182"/>
      <c r="NB40" s="182"/>
      <c r="NC40" s="182"/>
      <c r="ND40" s="182"/>
      <c r="NE40" s="182"/>
      <c r="NF40" s="182"/>
      <c r="NG40" s="182"/>
      <c r="NH40" s="182"/>
      <c r="NI40" s="182"/>
      <c r="NJ40" s="182"/>
      <c r="NK40" s="182"/>
      <c r="NL40" s="182"/>
      <c r="NM40" s="182"/>
      <c r="NN40" s="182"/>
      <c r="NO40" s="182"/>
      <c r="NP40" s="182"/>
      <c r="NQ40" s="182"/>
      <c r="NR40" s="182"/>
      <c r="NS40" s="182"/>
      <c r="NT40" s="182"/>
      <c r="NU40" s="182"/>
      <c r="NV40" s="182"/>
      <c r="NW40" s="182"/>
      <c r="NX40" s="182"/>
      <c r="NY40" s="182"/>
      <c r="NZ40" s="182"/>
      <c r="OA40" s="182"/>
      <c r="OB40" s="182"/>
      <c r="OC40" s="182"/>
      <c r="OD40" s="182"/>
      <c r="OE40" s="182"/>
      <c r="OF40" s="182"/>
      <c r="OG40" s="182"/>
      <c r="OH40" s="182"/>
      <c r="OI40" s="182"/>
      <c r="OJ40" s="182"/>
      <c r="OK40" s="182"/>
      <c r="OL40" s="182"/>
      <c r="OM40" s="182"/>
      <c r="ON40" s="182"/>
      <c r="OO40" s="182"/>
      <c r="OP40" s="182"/>
      <c r="OQ40" s="182"/>
      <c r="OR40" s="182"/>
      <c r="OS40" s="182"/>
      <c r="OT40" s="182"/>
      <c r="OU40" s="182"/>
      <c r="OV40" s="182"/>
      <c r="OW40" s="182"/>
      <c r="OX40" s="182"/>
      <c r="OY40" s="182"/>
      <c r="OZ40" s="182"/>
      <c r="PA40" s="182"/>
      <c r="PB40" s="182"/>
      <c r="PC40" s="182"/>
      <c r="PD40" s="182"/>
      <c r="PE40" s="182"/>
      <c r="PF40" s="182"/>
      <c r="PG40" s="182"/>
      <c r="PH40" s="182"/>
      <c r="PI40" s="182"/>
      <c r="PJ40" s="182"/>
      <c r="PK40" s="182"/>
      <c r="PL40" s="182"/>
      <c r="PM40" s="182"/>
      <c r="PN40" s="182"/>
      <c r="PO40" s="182"/>
      <c r="PP40" s="182"/>
      <c r="PQ40" s="182"/>
      <c r="PR40" s="182"/>
      <c r="PS40" s="182"/>
      <c r="PT40" s="182"/>
      <c r="PU40" s="182"/>
      <c r="PV40" s="182"/>
      <c r="PW40" s="182"/>
      <c r="PX40" s="182"/>
    </row>
    <row r="41" spans="1:440" s="167" customFormat="1" ht="19.899999999999999" customHeight="1">
      <c r="A41" s="182"/>
      <c r="B41" s="1017"/>
      <c r="C41" s="1009"/>
      <c r="D41" s="837"/>
      <c r="E41" s="1003"/>
      <c r="F41" s="329" t="s">
        <v>27</v>
      </c>
      <c r="G41" s="305">
        <v>113.54600000000001</v>
      </c>
      <c r="H41" s="305"/>
      <c r="I41" s="306">
        <f t="shared" si="4"/>
        <v>125.563</v>
      </c>
      <c r="J41" s="739">
        <v>125.69199999999999</v>
      </c>
      <c r="K41" s="452">
        <f t="shared" si="2"/>
        <v>-0.12899999999999068</v>
      </c>
      <c r="L41" s="489">
        <f t="shared" si="3"/>
        <v>1.0010273727132992</v>
      </c>
      <c r="M41" s="461" t="s">
        <v>24</v>
      </c>
      <c r="N41" s="903"/>
      <c r="O41" s="904"/>
      <c r="P41" s="904"/>
      <c r="Q41" s="904"/>
      <c r="R41" s="904"/>
      <c r="S41" s="893"/>
      <c r="T41" s="170"/>
      <c r="U41" s="170"/>
      <c r="V41" s="166"/>
      <c r="W41" s="166"/>
      <c r="X41" s="166"/>
      <c r="Y41" s="166"/>
      <c r="Z41" s="166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  <c r="IW41" s="182"/>
      <c r="IX41" s="182"/>
      <c r="IY41" s="182"/>
      <c r="IZ41" s="182"/>
      <c r="JA41" s="182"/>
      <c r="JB41" s="182"/>
      <c r="JC41" s="182"/>
      <c r="JD41" s="182"/>
      <c r="JE41" s="182"/>
      <c r="JF41" s="182"/>
      <c r="JG41" s="182"/>
      <c r="JH41" s="182"/>
      <c r="JI41" s="182"/>
      <c r="JJ41" s="182"/>
      <c r="JK41" s="182"/>
      <c r="JL41" s="182"/>
      <c r="JM41" s="182"/>
      <c r="JN41" s="182"/>
      <c r="JO41" s="182"/>
      <c r="JP41" s="182"/>
      <c r="JQ41" s="182"/>
      <c r="JR41" s="182"/>
      <c r="JS41" s="182"/>
      <c r="JT41" s="182"/>
      <c r="JU41" s="182"/>
      <c r="JV41" s="182"/>
      <c r="JW41" s="182"/>
      <c r="JX41" s="182"/>
      <c r="JY41" s="182"/>
      <c r="JZ41" s="182"/>
      <c r="KA41" s="182"/>
      <c r="KB41" s="182"/>
      <c r="KC41" s="182"/>
      <c r="KD41" s="182"/>
      <c r="KE41" s="182"/>
      <c r="KF41" s="182"/>
      <c r="KG41" s="182"/>
      <c r="KH41" s="182"/>
      <c r="KI41" s="182"/>
      <c r="KJ41" s="182"/>
      <c r="KK41" s="182"/>
      <c r="KL41" s="182"/>
      <c r="KM41" s="182"/>
      <c r="KN41" s="182"/>
      <c r="KO41" s="182"/>
      <c r="KP41" s="182"/>
      <c r="KQ41" s="182"/>
      <c r="KR41" s="182"/>
      <c r="KS41" s="182"/>
      <c r="KT41" s="182"/>
      <c r="KU41" s="182"/>
      <c r="KV41" s="182"/>
      <c r="KW41" s="182"/>
      <c r="KX41" s="182"/>
      <c r="KY41" s="182"/>
      <c r="KZ41" s="182"/>
      <c r="LA41" s="182"/>
      <c r="LB41" s="182"/>
      <c r="LC41" s="182"/>
      <c r="LD41" s="182"/>
      <c r="LE41" s="182"/>
      <c r="LF41" s="182"/>
      <c r="LG41" s="182"/>
      <c r="LH41" s="182"/>
      <c r="LI41" s="182"/>
      <c r="LJ41" s="182"/>
      <c r="LK41" s="182"/>
      <c r="LL41" s="182"/>
      <c r="LM41" s="182"/>
      <c r="LN41" s="182"/>
      <c r="LO41" s="182"/>
      <c r="LP41" s="182"/>
      <c r="LQ41" s="182"/>
      <c r="LR41" s="182"/>
      <c r="LS41" s="182"/>
      <c r="LT41" s="182"/>
      <c r="LU41" s="182"/>
      <c r="LV41" s="182"/>
      <c r="LW41" s="182"/>
      <c r="LX41" s="182"/>
      <c r="LY41" s="182"/>
      <c r="LZ41" s="182"/>
      <c r="MA41" s="182"/>
      <c r="MB41" s="182"/>
      <c r="MC41" s="182"/>
      <c r="MD41" s="182"/>
      <c r="ME41" s="182"/>
      <c r="MF41" s="182"/>
      <c r="MG41" s="182"/>
      <c r="MH41" s="182"/>
      <c r="MI41" s="182"/>
      <c r="MJ41" s="182"/>
      <c r="MK41" s="182"/>
      <c r="ML41" s="182"/>
      <c r="MM41" s="182"/>
      <c r="MN41" s="182"/>
      <c r="MO41" s="182"/>
      <c r="MP41" s="182"/>
      <c r="MQ41" s="182"/>
      <c r="MR41" s="182"/>
      <c r="MS41" s="182"/>
      <c r="MT41" s="182"/>
      <c r="MU41" s="182"/>
      <c r="MV41" s="182"/>
      <c r="MW41" s="182"/>
      <c r="MX41" s="182"/>
      <c r="MY41" s="182"/>
      <c r="MZ41" s="182"/>
      <c r="NA41" s="182"/>
      <c r="NB41" s="182"/>
      <c r="NC41" s="182"/>
      <c r="ND41" s="182"/>
      <c r="NE41" s="182"/>
      <c r="NF41" s="182"/>
      <c r="NG41" s="182"/>
      <c r="NH41" s="182"/>
      <c r="NI41" s="182"/>
      <c r="NJ41" s="182"/>
      <c r="NK41" s="182"/>
      <c r="NL41" s="182"/>
      <c r="NM41" s="182"/>
      <c r="NN41" s="182"/>
      <c r="NO41" s="182"/>
      <c r="NP41" s="182"/>
      <c r="NQ41" s="182"/>
      <c r="NR41" s="182"/>
      <c r="NS41" s="182"/>
      <c r="NT41" s="182"/>
      <c r="NU41" s="182"/>
      <c r="NV41" s="182"/>
      <c r="NW41" s="182"/>
      <c r="NX41" s="182"/>
      <c r="NY41" s="182"/>
      <c r="NZ41" s="182"/>
      <c r="OA41" s="182"/>
      <c r="OB41" s="182"/>
      <c r="OC41" s="182"/>
      <c r="OD41" s="182"/>
      <c r="OE41" s="182"/>
      <c r="OF41" s="182"/>
      <c r="OG41" s="182"/>
      <c r="OH41" s="182"/>
      <c r="OI41" s="182"/>
      <c r="OJ41" s="182"/>
      <c r="OK41" s="182"/>
      <c r="OL41" s="182"/>
      <c r="OM41" s="182"/>
      <c r="ON41" s="182"/>
      <c r="OO41" s="182"/>
      <c r="OP41" s="182"/>
      <c r="OQ41" s="182"/>
      <c r="OR41" s="182"/>
      <c r="OS41" s="182"/>
      <c r="OT41" s="182"/>
      <c r="OU41" s="182"/>
      <c r="OV41" s="182"/>
      <c r="OW41" s="182"/>
      <c r="OX41" s="182"/>
      <c r="OY41" s="182"/>
      <c r="OZ41" s="182"/>
      <c r="PA41" s="182"/>
      <c r="PB41" s="182"/>
      <c r="PC41" s="182"/>
      <c r="PD41" s="182"/>
      <c r="PE41" s="182"/>
      <c r="PF41" s="182"/>
      <c r="PG41" s="182"/>
      <c r="PH41" s="182"/>
      <c r="PI41" s="182"/>
      <c r="PJ41" s="182"/>
      <c r="PK41" s="182"/>
      <c r="PL41" s="182"/>
      <c r="PM41" s="182"/>
      <c r="PN41" s="182"/>
      <c r="PO41" s="182"/>
      <c r="PP41" s="182"/>
      <c r="PQ41" s="182"/>
      <c r="PR41" s="182"/>
      <c r="PS41" s="182"/>
      <c r="PT41" s="182"/>
      <c r="PU41" s="182"/>
      <c r="PV41" s="182"/>
      <c r="PW41" s="182"/>
      <c r="PX41" s="182"/>
    </row>
    <row r="42" spans="1:440" s="167" customFormat="1" ht="19.899999999999999" customHeight="1">
      <c r="A42" s="182"/>
      <c r="B42" s="1017"/>
      <c r="C42" s="1009"/>
      <c r="D42" s="837"/>
      <c r="E42" s="1003"/>
      <c r="F42" s="329" t="s">
        <v>28</v>
      </c>
      <c r="G42" s="305">
        <v>113.54600000000001</v>
      </c>
      <c r="H42" s="305"/>
      <c r="I42" s="306">
        <f t="shared" si="4"/>
        <v>113.41700000000002</v>
      </c>
      <c r="J42" s="739">
        <v>59.496000000000002</v>
      </c>
      <c r="K42" s="452">
        <f t="shared" si="2"/>
        <v>53.921000000000014</v>
      </c>
      <c r="L42" s="489">
        <f t="shared" si="3"/>
        <v>0.52457744429847375</v>
      </c>
      <c r="M42" s="461" t="s">
        <v>24</v>
      </c>
      <c r="N42" s="903"/>
      <c r="O42" s="904"/>
      <c r="P42" s="904"/>
      <c r="Q42" s="904"/>
      <c r="R42" s="904"/>
      <c r="S42" s="893"/>
      <c r="T42" s="170"/>
      <c r="U42" s="170"/>
      <c r="V42" s="166"/>
      <c r="W42" s="166"/>
      <c r="X42" s="166"/>
      <c r="Y42" s="166"/>
      <c r="Z42" s="166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  <c r="IW42" s="182"/>
      <c r="IX42" s="182"/>
      <c r="IY42" s="182"/>
      <c r="IZ42" s="182"/>
      <c r="JA42" s="182"/>
      <c r="JB42" s="182"/>
      <c r="JC42" s="182"/>
      <c r="JD42" s="182"/>
      <c r="JE42" s="182"/>
      <c r="JF42" s="182"/>
      <c r="JG42" s="182"/>
      <c r="JH42" s="182"/>
      <c r="JI42" s="182"/>
      <c r="JJ42" s="182"/>
      <c r="JK42" s="182"/>
      <c r="JL42" s="182"/>
      <c r="JM42" s="182"/>
      <c r="JN42" s="182"/>
      <c r="JO42" s="182"/>
      <c r="JP42" s="182"/>
      <c r="JQ42" s="182"/>
      <c r="JR42" s="182"/>
      <c r="JS42" s="182"/>
      <c r="JT42" s="182"/>
      <c r="JU42" s="182"/>
      <c r="JV42" s="182"/>
      <c r="JW42" s="182"/>
      <c r="JX42" s="182"/>
      <c r="JY42" s="182"/>
      <c r="JZ42" s="182"/>
      <c r="KA42" s="182"/>
      <c r="KB42" s="182"/>
      <c r="KC42" s="182"/>
      <c r="KD42" s="182"/>
      <c r="KE42" s="182"/>
      <c r="KF42" s="182"/>
      <c r="KG42" s="182"/>
      <c r="KH42" s="182"/>
      <c r="KI42" s="182"/>
      <c r="KJ42" s="182"/>
      <c r="KK42" s="182"/>
      <c r="KL42" s="182"/>
      <c r="KM42" s="182"/>
      <c r="KN42" s="182"/>
      <c r="KO42" s="182"/>
      <c r="KP42" s="182"/>
      <c r="KQ42" s="182"/>
      <c r="KR42" s="182"/>
      <c r="KS42" s="182"/>
      <c r="KT42" s="182"/>
      <c r="KU42" s="182"/>
      <c r="KV42" s="182"/>
      <c r="KW42" s="182"/>
      <c r="KX42" s="182"/>
      <c r="KY42" s="182"/>
      <c r="KZ42" s="182"/>
      <c r="LA42" s="182"/>
      <c r="LB42" s="182"/>
      <c r="LC42" s="182"/>
      <c r="LD42" s="182"/>
      <c r="LE42" s="182"/>
      <c r="LF42" s="182"/>
      <c r="LG42" s="182"/>
      <c r="LH42" s="182"/>
      <c r="LI42" s="182"/>
      <c r="LJ42" s="182"/>
      <c r="LK42" s="182"/>
      <c r="LL42" s="182"/>
      <c r="LM42" s="182"/>
      <c r="LN42" s="182"/>
      <c r="LO42" s="182"/>
      <c r="LP42" s="182"/>
      <c r="LQ42" s="182"/>
      <c r="LR42" s="182"/>
      <c r="LS42" s="182"/>
      <c r="LT42" s="182"/>
      <c r="LU42" s="182"/>
      <c r="LV42" s="182"/>
      <c r="LW42" s="182"/>
      <c r="LX42" s="182"/>
      <c r="LY42" s="182"/>
      <c r="LZ42" s="182"/>
      <c r="MA42" s="182"/>
      <c r="MB42" s="182"/>
      <c r="MC42" s="182"/>
      <c r="MD42" s="182"/>
      <c r="ME42" s="182"/>
      <c r="MF42" s="182"/>
      <c r="MG42" s="182"/>
      <c r="MH42" s="182"/>
      <c r="MI42" s="182"/>
      <c r="MJ42" s="182"/>
      <c r="MK42" s="182"/>
      <c r="ML42" s="182"/>
      <c r="MM42" s="182"/>
      <c r="MN42" s="182"/>
      <c r="MO42" s="182"/>
      <c r="MP42" s="182"/>
      <c r="MQ42" s="182"/>
      <c r="MR42" s="182"/>
      <c r="MS42" s="182"/>
      <c r="MT42" s="182"/>
      <c r="MU42" s="182"/>
      <c r="MV42" s="182"/>
      <c r="MW42" s="182"/>
      <c r="MX42" s="182"/>
      <c r="MY42" s="182"/>
      <c r="MZ42" s="182"/>
      <c r="NA42" s="182"/>
      <c r="NB42" s="182"/>
      <c r="NC42" s="182"/>
      <c r="ND42" s="182"/>
      <c r="NE42" s="182"/>
      <c r="NF42" s="182"/>
      <c r="NG42" s="182"/>
      <c r="NH42" s="182"/>
      <c r="NI42" s="182"/>
      <c r="NJ42" s="182"/>
      <c r="NK42" s="182"/>
      <c r="NL42" s="182"/>
      <c r="NM42" s="182"/>
      <c r="NN42" s="182"/>
      <c r="NO42" s="182"/>
      <c r="NP42" s="182"/>
      <c r="NQ42" s="182"/>
      <c r="NR42" s="182"/>
      <c r="NS42" s="182"/>
      <c r="NT42" s="182"/>
      <c r="NU42" s="182"/>
      <c r="NV42" s="182"/>
      <c r="NW42" s="182"/>
      <c r="NX42" s="182"/>
      <c r="NY42" s="182"/>
      <c r="NZ42" s="182"/>
      <c r="OA42" s="182"/>
      <c r="OB42" s="182"/>
      <c r="OC42" s="182"/>
      <c r="OD42" s="182"/>
      <c r="OE42" s="182"/>
      <c r="OF42" s="182"/>
      <c r="OG42" s="182"/>
      <c r="OH42" s="182"/>
      <c r="OI42" s="182"/>
      <c r="OJ42" s="182"/>
      <c r="OK42" s="182"/>
      <c r="OL42" s="182"/>
      <c r="OM42" s="182"/>
      <c r="ON42" s="182"/>
      <c r="OO42" s="182"/>
      <c r="OP42" s="182"/>
      <c r="OQ42" s="182"/>
      <c r="OR42" s="182"/>
      <c r="OS42" s="182"/>
      <c r="OT42" s="182"/>
      <c r="OU42" s="182"/>
      <c r="OV42" s="182"/>
      <c r="OW42" s="182"/>
      <c r="OX42" s="182"/>
      <c r="OY42" s="182"/>
      <c r="OZ42" s="182"/>
      <c r="PA42" s="182"/>
      <c r="PB42" s="182"/>
      <c r="PC42" s="182"/>
      <c r="PD42" s="182"/>
      <c r="PE42" s="182"/>
      <c r="PF42" s="182"/>
      <c r="PG42" s="182"/>
      <c r="PH42" s="182"/>
      <c r="PI42" s="182"/>
      <c r="PJ42" s="182"/>
      <c r="PK42" s="182"/>
      <c r="PL42" s="182"/>
      <c r="PM42" s="182"/>
      <c r="PN42" s="182"/>
      <c r="PO42" s="182"/>
      <c r="PP42" s="182"/>
      <c r="PQ42" s="182"/>
      <c r="PR42" s="182"/>
      <c r="PS42" s="182"/>
      <c r="PT42" s="182"/>
      <c r="PU42" s="182"/>
      <c r="PV42" s="182"/>
      <c r="PW42" s="182"/>
      <c r="PX42" s="182"/>
    </row>
    <row r="43" spans="1:440" s="167" customFormat="1" ht="19.899999999999999" customHeight="1">
      <c r="A43" s="182"/>
      <c r="B43" s="1017"/>
      <c r="C43" s="1009"/>
      <c r="D43" s="837"/>
      <c r="E43" s="1003"/>
      <c r="F43" s="329" t="s">
        <v>29</v>
      </c>
      <c r="G43" s="305">
        <v>113.54600000000001</v>
      </c>
      <c r="H43" s="305"/>
      <c r="I43" s="306">
        <f t="shared" si="4"/>
        <v>167.46700000000001</v>
      </c>
      <c r="J43" s="739">
        <v>74.322999999999993</v>
      </c>
      <c r="K43" s="452">
        <f t="shared" si="2"/>
        <v>93.14400000000002</v>
      </c>
      <c r="L43" s="489">
        <f t="shared" si="3"/>
        <v>0.44380683955644984</v>
      </c>
      <c r="M43" s="461" t="s">
        <v>24</v>
      </c>
      <c r="N43" s="903"/>
      <c r="O43" s="904"/>
      <c r="P43" s="904"/>
      <c r="Q43" s="904"/>
      <c r="R43" s="904"/>
      <c r="S43" s="893"/>
      <c r="T43" s="170"/>
      <c r="U43" s="170"/>
      <c r="V43" s="166"/>
      <c r="W43" s="166"/>
      <c r="X43" s="166"/>
      <c r="Y43" s="166"/>
      <c r="Z43" s="166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  <c r="IW43" s="182"/>
      <c r="IX43" s="182"/>
      <c r="IY43" s="182"/>
      <c r="IZ43" s="182"/>
      <c r="JA43" s="182"/>
      <c r="JB43" s="182"/>
      <c r="JC43" s="182"/>
      <c r="JD43" s="182"/>
      <c r="JE43" s="182"/>
      <c r="JF43" s="182"/>
      <c r="JG43" s="182"/>
      <c r="JH43" s="182"/>
      <c r="JI43" s="182"/>
      <c r="JJ43" s="182"/>
      <c r="JK43" s="182"/>
      <c r="JL43" s="182"/>
      <c r="JM43" s="182"/>
      <c r="JN43" s="182"/>
      <c r="JO43" s="182"/>
      <c r="JP43" s="182"/>
      <c r="JQ43" s="182"/>
      <c r="JR43" s="182"/>
      <c r="JS43" s="182"/>
      <c r="JT43" s="182"/>
      <c r="JU43" s="182"/>
      <c r="JV43" s="182"/>
      <c r="JW43" s="182"/>
      <c r="JX43" s="182"/>
      <c r="JY43" s="182"/>
      <c r="JZ43" s="182"/>
      <c r="KA43" s="182"/>
      <c r="KB43" s="182"/>
      <c r="KC43" s="182"/>
      <c r="KD43" s="182"/>
      <c r="KE43" s="182"/>
      <c r="KF43" s="182"/>
      <c r="KG43" s="182"/>
      <c r="KH43" s="182"/>
      <c r="KI43" s="182"/>
      <c r="KJ43" s="182"/>
      <c r="KK43" s="182"/>
      <c r="KL43" s="182"/>
      <c r="KM43" s="182"/>
      <c r="KN43" s="182"/>
      <c r="KO43" s="182"/>
      <c r="KP43" s="182"/>
      <c r="KQ43" s="182"/>
      <c r="KR43" s="182"/>
      <c r="KS43" s="182"/>
      <c r="KT43" s="182"/>
      <c r="KU43" s="182"/>
      <c r="KV43" s="182"/>
      <c r="KW43" s="182"/>
      <c r="KX43" s="182"/>
      <c r="KY43" s="182"/>
      <c r="KZ43" s="182"/>
      <c r="LA43" s="182"/>
      <c r="LB43" s="182"/>
      <c r="LC43" s="182"/>
      <c r="LD43" s="182"/>
      <c r="LE43" s="182"/>
      <c r="LF43" s="182"/>
      <c r="LG43" s="182"/>
      <c r="LH43" s="182"/>
      <c r="LI43" s="182"/>
      <c r="LJ43" s="182"/>
      <c r="LK43" s="182"/>
      <c r="LL43" s="182"/>
      <c r="LM43" s="182"/>
      <c r="LN43" s="182"/>
      <c r="LO43" s="182"/>
      <c r="LP43" s="182"/>
      <c r="LQ43" s="182"/>
      <c r="LR43" s="182"/>
      <c r="LS43" s="182"/>
      <c r="LT43" s="182"/>
      <c r="LU43" s="182"/>
      <c r="LV43" s="182"/>
      <c r="LW43" s="182"/>
      <c r="LX43" s="182"/>
      <c r="LY43" s="182"/>
      <c r="LZ43" s="182"/>
      <c r="MA43" s="182"/>
      <c r="MB43" s="182"/>
      <c r="MC43" s="182"/>
      <c r="MD43" s="182"/>
      <c r="ME43" s="182"/>
      <c r="MF43" s="182"/>
      <c r="MG43" s="182"/>
      <c r="MH43" s="182"/>
      <c r="MI43" s="182"/>
      <c r="MJ43" s="182"/>
      <c r="MK43" s="182"/>
      <c r="ML43" s="182"/>
      <c r="MM43" s="182"/>
      <c r="MN43" s="182"/>
      <c r="MO43" s="182"/>
      <c r="MP43" s="182"/>
      <c r="MQ43" s="182"/>
      <c r="MR43" s="182"/>
      <c r="MS43" s="182"/>
      <c r="MT43" s="182"/>
      <c r="MU43" s="182"/>
      <c r="MV43" s="182"/>
      <c r="MW43" s="182"/>
      <c r="MX43" s="182"/>
      <c r="MY43" s="182"/>
      <c r="MZ43" s="182"/>
      <c r="NA43" s="182"/>
      <c r="NB43" s="182"/>
      <c r="NC43" s="182"/>
      <c r="ND43" s="182"/>
      <c r="NE43" s="182"/>
      <c r="NF43" s="182"/>
      <c r="NG43" s="182"/>
      <c r="NH43" s="182"/>
      <c r="NI43" s="182"/>
      <c r="NJ43" s="182"/>
      <c r="NK43" s="182"/>
      <c r="NL43" s="182"/>
      <c r="NM43" s="182"/>
      <c r="NN43" s="182"/>
      <c r="NO43" s="182"/>
      <c r="NP43" s="182"/>
      <c r="NQ43" s="182"/>
      <c r="NR43" s="182"/>
      <c r="NS43" s="182"/>
      <c r="NT43" s="182"/>
      <c r="NU43" s="182"/>
      <c r="NV43" s="182"/>
      <c r="NW43" s="182"/>
      <c r="NX43" s="182"/>
      <c r="NY43" s="182"/>
      <c r="NZ43" s="182"/>
      <c r="OA43" s="182"/>
      <c r="OB43" s="182"/>
      <c r="OC43" s="182"/>
      <c r="OD43" s="182"/>
      <c r="OE43" s="182"/>
      <c r="OF43" s="182"/>
      <c r="OG43" s="182"/>
      <c r="OH43" s="182"/>
      <c r="OI43" s="182"/>
      <c r="OJ43" s="182"/>
      <c r="OK43" s="182"/>
      <c r="OL43" s="182"/>
      <c r="OM43" s="182"/>
      <c r="ON43" s="182"/>
      <c r="OO43" s="182"/>
      <c r="OP43" s="182"/>
      <c r="OQ43" s="182"/>
      <c r="OR43" s="182"/>
      <c r="OS43" s="182"/>
      <c r="OT43" s="182"/>
      <c r="OU43" s="182"/>
      <c r="OV43" s="182"/>
      <c r="OW43" s="182"/>
      <c r="OX43" s="182"/>
      <c r="OY43" s="182"/>
      <c r="OZ43" s="182"/>
      <c r="PA43" s="182"/>
      <c r="PB43" s="182"/>
      <c r="PC43" s="182"/>
      <c r="PD43" s="182"/>
      <c r="PE43" s="182"/>
      <c r="PF43" s="182"/>
      <c r="PG43" s="182"/>
      <c r="PH43" s="182"/>
      <c r="PI43" s="182"/>
      <c r="PJ43" s="182"/>
      <c r="PK43" s="182"/>
      <c r="PL43" s="182"/>
      <c r="PM43" s="182"/>
      <c r="PN43" s="182"/>
      <c r="PO43" s="182"/>
      <c r="PP43" s="182"/>
      <c r="PQ43" s="182"/>
      <c r="PR43" s="182"/>
      <c r="PS43" s="182"/>
      <c r="PT43" s="182"/>
      <c r="PU43" s="182"/>
      <c r="PV43" s="182"/>
      <c r="PW43" s="182"/>
      <c r="PX43" s="182"/>
    </row>
    <row r="44" spans="1:440" s="167" customFormat="1" ht="19.899999999999999" customHeight="1">
      <c r="A44" s="182"/>
      <c r="B44" s="1017"/>
      <c r="C44" s="1009"/>
      <c r="D44" s="837"/>
      <c r="E44" s="1003"/>
      <c r="F44" s="329" t="s">
        <v>30</v>
      </c>
      <c r="G44" s="305">
        <v>113.54600000000001</v>
      </c>
      <c r="H44" s="305"/>
      <c r="I44" s="306">
        <f t="shared" si="4"/>
        <v>206.69000000000003</v>
      </c>
      <c r="J44" s="739">
        <v>117.43300000000001</v>
      </c>
      <c r="K44" s="306">
        <f t="shared" si="2"/>
        <v>89.257000000000019</v>
      </c>
      <c r="L44" s="489">
        <f t="shared" si="3"/>
        <v>0.56816004644636897</v>
      </c>
      <c r="M44" s="461" t="s">
        <v>24</v>
      </c>
      <c r="N44" s="903"/>
      <c r="O44" s="904"/>
      <c r="P44" s="904"/>
      <c r="Q44" s="904"/>
      <c r="R44" s="904"/>
      <c r="S44" s="893"/>
      <c r="T44" s="170"/>
      <c r="U44" s="170"/>
      <c r="V44" s="166"/>
      <c r="W44" s="166"/>
      <c r="X44" s="166"/>
      <c r="Y44" s="166"/>
      <c r="Z44" s="166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  <c r="IW44" s="182"/>
      <c r="IX44" s="182"/>
      <c r="IY44" s="182"/>
      <c r="IZ44" s="182"/>
      <c r="JA44" s="182"/>
      <c r="JB44" s="182"/>
      <c r="JC44" s="182"/>
      <c r="JD44" s="182"/>
      <c r="JE44" s="182"/>
      <c r="JF44" s="182"/>
      <c r="JG44" s="182"/>
      <c r="JH44" s="182"/>
      <c r="JI44" s="182"/>
      <c r="JJ44" s="182"/>
      <c r="JK44" s="182"/>
      <c r="JL44" s="182"/>
      <c r="JM44" s="182"/>
      <c r="JN44" s="182"/>
      <c r="JO44" s="182"/>
      <c r="JP44" s="182"/>
      <c r="JQ44" s="182"/>
      <c r="JR44" s="182"/>
      <c r="JS44" s="182"/>
      <c r="JT44" s="182"/>
      <c r="JU44" s="182"/>
      <c r="JV44" s="182"/>
      <c r="JW44" s="182"/>
      <c r="JX44" s="182"/>
      <c r="JY44" s="182"/>
      <c r="JZ44" s="182"/>
      <c r="KA44" s="182"/>
      <c r="KB44" s="182"/>
      <c r="KC44" s="182"/>
      <c r="KD44" s="182"/>
      <c r="KE44" s="182"/>
      <c r="KF44" s="182"/>
      <c r="KG44" s="182"/>
      <c r="KH44" s="182"/>
      <c r="KI44" s="182"/>
      <c r="KJ44" s="182"/>
      <c r="KK44" s="182"/>
      <c r="KL44" s="182"/>
      <c r="KM44" s="182"/>
      <c r="KN44" s="182"/>
      <c r="KO44" s="182"/>
      <c r="KP44" s="182"/>
      <c r="KQ44" s="182"/>
      <c r="KR44" s="182"/>
      <c r="KS44" s="182"/>
      <c r="KT44" s="182"/>
      <c r="KU44" s="182"/>
      <c r="KV44" s="182"/>
      <c r="KW44" s="182"/>
      <c r="KX44" s="182"/>
      <c r="KY44" s="182"/>
      <c r="KZ44" s="182"/>
      <c r="LA44" s="182"/>
      <c r="LB44" s="182"/>
      <c r="LC44" s="182"/>
      <c r="LD44" s="182"/>
      <c r="LE44" s="182"/>
      <c r="LF44" s="182"/>
      <c r="LG44" s="182"/>
      <c r="LH44" s="182"/>
      <c r="LI44" s="182"/>
      <c r="LJ44" s="182"/>
      <c r="LK44" s="182"/>
      <c r="LL44" s="182"/>
      <c r="LM44" s="182"/>
      <c r="LN44" s="182"/>
      <c r="LO44" s="182"/>
      <c r="LP44" s="182"/>
      <c r="LQ44" s="182"/>
      <c r="LR44" s="182"/>
      <c r="LS44" s="182"/>
      <c r="LT44" s="182"/>
      <c r="LU44" s="182"/>
      <c r="LV44" s="182"/>
      <c r="LW44" s="182"/>
      <c r="LX44" s="182"/>
      <c r="LY44" s="182"/>
      <c r="LZ44" s="182"/>
      <c r="MA44" s="182"/>
      <c r="MB44" s="182"/>
      <c r="MC44" s="182"/>
      <c r="MD44" s="182"/>
      <c r="ME44" s="182"/>
      <c r="MF44" s="182"/>
      <c r="MG44" s="182"/>
      <c r="MH44" s="182"/>
      <c r="MI44" s="182"/>
      <c r="MJ44" s="182"/>
      <c r="MK44" s="182"/>
      <c r="ML44" s="182"/>
      <c r="MM44" s="182"/>
      <c r="MN44" s="182"/>
      <c r="MO44" s="182"/>
      <c r="MP44" s="182"/>
      <c r="MQ44" s="182"/>
      <c r="MR44" s="182"/>
      <c r="MS44" s="182"/>
      <c r="MT44" s="182"/>
      <c r="MU44" s="182"/>
      <c r="MV44" s="182"/>
      <c r="MW44" s="182"/>
      <c r="MX44" s="182"/>
      <c r="MY44" s="182"/>
      <c r="MZ44" s="182"/>
      <c r="NA44" s="182"/>
      <c r="NB44" s="182"/>
      <c r="NC44" s="182"/>
      <c r="ND44" s="182"/>
      <c r="NE44" s="182"/>
      <c r="NF44" s="182"/>
      <c r="NG44" s="182"/>
      <c r="NH44" s="182"/>
      <c r="NI44" s="182"/>
      <c r="NJ44" s="182"/>
      <c r="NK44" s="182"/>
      <c r="NL44" s="182"/>
      <c r="NM44" s="182"/>
      <c r="NN44" s="182"/>
      <c r="NO44" s="182"/>
      <c r="NP44" s="182"/>
      <c r="NQ44" s="182"/>
      <c r="NR44" s="182"/>
      <c r="NS44" s="182"/>
      <c r="NT44" s="182"/>
      <c r="NU44" s="182"/>
      <c r="NV44" s="182"/>
      <c r="NW44" s="182"/>
      <c r="NX44" s="182"/>
      <c r="NY44" s="182"/>
      <c r="NZ44" s="182"/>
      <c r="OA44" s="182"/>
      <c r="OB44" s="182"/>
      <c r="OC44" s="182"/>
      <c r="OD44" s="182"/>
      <c r="OE44" s="182"/>
      <c r="OF44" s="182"/>
      <c r="OG44" s="182"/>
      <c r="OH44" s="182"/>
      <c r="OI44" s="182"/>
      <c r="OJ44" s="182"/>
      <c r="OK44" s="182"/>
      <c r="OL44" s="182"/>
      <c r="OM44" s="182"/>
      <c r="ON44" s="182"/>
      <c r="OO44" s="182"/>
      <c r="OP44" s="182"/>
      <c r="OQ44" s="182"/>
      <c r="OR44" s="182"/>
      <c r="OS44" s="182"/>
      <c r="OT44" s="182"/>
      <c r="OU44" s="182"/>
      <c r="OV44" s="182"/>
      <c r="OW44" s="182"/>
      <c r="OX44" s="182"/>
      <c r="OY44" s="182"/>
      <c r="OZ44" s="182"/>
      <c r="PA44" s="182"/>
      <c r="PB44" s="182"/>
      <c r="PC44" s="182"/>
      <c r="PD44" s="182"/>
      <c r="PE44" s="182"/>
      <c r="PF44" s="182"/>
      <c r="PG44" s="182"/>
      <c r="PH44" s="182"/>
      <c r="PI44" s="182"/>
      <c r="PJ44" s="182"/>
      <c r="PK44" s="182"/>
      <c r="PL44" s="182"/>
      <c r="PM44" s="182"/>
      <c r="PN44" s="182"/>
      <c r="PO44" s="182"/>
      <c r="PP44" s="182"/>
      <c r="PQ44" s="182"/>
      <c r="PR44" s="182"/>
      <c r="PS44" s="182"/>
      <c r="PT44" s="182"/>
      <c r="PU44" s="182"/>
      <c r="PV44" s="182"/>
      <c r="PW44" s="182"/>
      <c r="PX44" s="182"/>
    </row>
    <row r="45" spans="1:440" s="167" customFormat="1" ht="19.899999999999999" customHeight="1">
      <c r="A45" s="182"/>
      <c r="B45" s="1017"/>
      <c r="C45" s="1009"/>
      <c r="D45" s="837"/>
      <c r="E45" s="1003"/>
      <c r="F45" s="329" t="s">
        <v>31</v>
      </c>
      <c r="G45" s="305">
        <v>113.54600000000001</v>
      </c>
      <c r="H45" s="305"/>
      <c r="I45" s="306">
        <f t="shared" si="4"/>
        <v>202.80300000000003</v>
      </c>
      <c r="J45" s="306">
        <v>244.506</v>
      </c>
      <c r="K45" s="306">
        <f t="shared" si="2"/>
        <v>-41.702999999999975</v>
      </c>
      <c r="L45" s="489">
        <f t="shared" si="3"/>
        <v>1.2056330527654915</v>
      </c>
      <c r="M45" s="461" t="s">
        <v>24</v>
      </c>
      <c r="N45" s="903"/>
      <c r="O45" s="904"/>
      <c r="P45" s="904"/>
      <c r="Q45" s="904"/>
      <c r="R45" s="904"/>
      <c r="S45" s="893"/>
      <c r="T45" s="170"/>
      <c r="U45" s="170"/>
      <c r="V45" s="166"/>
      <c r="W45" s="166"/>
      <c r="X45" s="166"/>
      <c r="Y45" s="166"/>
      <c r="Z45" s="166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  <c r="IW45" s="182"/>
      <c r="IX45" s="182"/>
      <c r="IY45" s="182"/>
      <c r="IZ45" s="182"/>
      <c r="JA45" s="182"/>
      <c r="JB45" s="182"/>
      <c r="JC45" s="182"/>
      <c r="JD45" s="182"/>
      <c r="JE45" s="182"/>
      <c r="JF45" s="182"/>
      <c r="JG45" s="182"/>
      <c r="JH45" s="182"/>
      <c r="JI45" s="182"/>
      <c r="JJ45" s="182"/>
      <c r="JK45" s="182"/>
      <c r="JL45" s="182"/>
      <c r="JM45" s="182"/>
      <c r="JN45" s="182"/>
      <c r="JO45" s="182"/>
      <c r="JP45" s="182"/>
      <c r="JQ45" s="182"/>
      <c r="JR45" s="182"/>
      <c r="JS45" s="182"/>
      <c r="JT45" s="182"/>
      <c r="JU45" s="182"/>
      <c r="JV45" s="182"/>
      <c r="JW45" s="182"/>
      <c r="JX45" s="182"/>
      <c r="JY45" s="182"/>
      <c r="JZ45" s="182"/>
      <c r="KA45" s="182"/>
      <c r="KB45" s="182"/>
      <c r="KC45" s="182"/>
      <c r="KD45" s="182"/>
      <c r="KE45" s="182"/>
      <c r="KF45" s="182"/>
      <c r="KG45" s="182"/>
      <c r="KH45" s="182"/>
      <c r="KI45" s="182"/>
      <c r="KJ45" s="182"/>
      <c r="KK45" s="182"/>
      <c r="KL45" s="182"/>
      <c r="KM45" s="182"/>
      <c r="KN45" s="182"/>
      <c r="KO45" s="182"/>
      <c r="KP45" s="182"/>
      <c r="KQ45" s="182"/>
      <c r="KR45" s="182"/>
      <c r="KS45" s="182"/>
      <c r="KT45" s="182"/>
      <c r="KU45" s="182"/>
      <c r="KV45" s="182"/>
      <c r="KW45" s="182"/>
      <c r="KX45" s="182"/>
      <c r="KY45" s="182"/>
      <c r="KZ45" s="182"/>
      <c r="LA45" s="182"/>
      <c r="LB45" s="182"/>
      <c r="LC45" s="182"/>
      <c r="LD45" s="182"/>
      <c r="LE45" s="182"/>
      <c r="LF45" s="182"/>
      <c r="LG45" s="182"/>
      <c r="LH45" s="182"/>
      <c r="LI45" s="182"/>
      <c r="LJ45" s="182"/>
      <c r="LK45" s="182"/>
      <c r="LL45" s="182"/>
      <c r="LM45" s="182"/>
      <c r="LN45" s="182"/>
      <c r="LO45" s="182"/>
      <c r="LP45" s="182"/>
      <c r="LQ45" s="182"/>
      <c r="LR45" s="182"/>
      <c r="LS45" s="182"/>
      <c r="LT45" s="182"/>
      <c r="LU45" s="182"/>
      <c r="LV45" s="182"/>
      <c r="LW45" s="182"/>
      <c r="LX45" s="182"/>
      <c r="LY45" s="182"/>
      <c r="LZ45" s="182"/>
      <c r="MA45" s="182"/>
      <c r="MB45" s="182"/>
      <c r="MC45" s="182"/>
      <c r="MD45" s="182"/>
      <c r="ME45" s="182"/>
      <c r="MF45" s="182"/>
      <c r="MG45" s="182"/>
      <c r="MH45" s="182"/>
      <c r="MI45" s="182"/>
      <c r="MJ45" s="182"/>
      <c r="MK45" s="182"/>
      <c r="ML45" s="182"/>
      <c r="MM45" s="182"/>
      <c r="MN45" s="182"/>
      <c r="MO45" s="182"/>
      <c r="MP45" s="182"/>
      <c r="MQ45" s="182"/>
      <c r="MR45" s="182"/>
      <c r="MS45" s="182"/>
      <c r="MT45" s="182"/>
      <c r="MU45" s="182"/>
      <c r="MV45" s="182"/>
      <c r="MW45" s="182"/>
      <c r="MX45" s="182"/>
      <c r="MY45" s="182"/>
      <c r="MZ45" s="182"/>
      <c r="NA45" s="182"/>
      <c r="NB45" s="182"/>
      <c r="NC45" s="182"/>
      <c r="ND45" s="182"/>
      <c r="NE45" s="182"/>
      <c r="NF45" s="182"/>
      <c r="NG45" s="182"/>
      <c r="NH45" s="182"/>
      <c r="NI45" s="182"/>
      <c r="NJ45" s="182"/>
      <c r="NK45" s="182"/>
      <c r="NL45" s="182"/>
      <c r="NM45" s="182"/>
      <c r="NN45" s="182"/>
      <c r="NO45" s="182"/>
      <c r="NP45" s="182"/>
      <c r="NQ45" s="182"/>
      <c r="NR45" s="182"/>
      <c r="NS45" s="182"/>
      <c r="NT45" s="182"/>
      <c r="NU45" s="182"/>
      <c r="NV45" s="182"/>
      <c r="NW45" s="182"/>
      <c r="NX45" s="182"/>
      <c r="NY45" s="182"/>
      <c r="NZ45" s="182"/>
      <c r="OA45" s="182"/>
      <c r="OB45" s="182"/>
      <c r="OC45" s="182"/>
      <c r="OD45" s="182"/>
      <c r="OE45" s="182"/>
      <c r="OF45" s="182"/>
      <c r="OG45" s="182"/>
      <c r="OH45" s="182"/>
      <c r="OI45" s="182"/>
      <c r="OJ45" s="182"/>
      <c r="OK45" s="182"/>
      <c r="OL45" s="182"/>
      <c r="OM45" s="182"/>
      <c r="ON45" s="182"/>
      <c r="OO45" s="182"/>
      <c r="OP45" s="182"/>
      <c r="OQ45" s="182"/>
      <c r="OR45" s="182"/>
      <c r="OS45" s="182"/>
      <c r="OT45" s="182"/>
      <c r="OU45" s="182"/>
      <c r="OV45" s="182"/>
      <c r="OW45" s="182"/>
      <c r="OX45" s="182"/>
      <c r="OY45" s="182"/>
      <c r="OZ45" s="182"/>
      <c r="PA45" s="182"/>
      <c r="PB45" s="182"/>
      <c r="PC45" s="182"/>
      <c r="PD45" s="182"/>
      <c r="PE45" s="182"/>
      <c r="PF45" s="182"/>
      <c r="PG45" s="182"/>
      <c r="PH45" s="182"/>
      <c r="PI45" s="182"/>
      <c r="PJ45" s="182"/>
      <c r="PK45" s="182"/>
      <c r="PL45" s="182"/>
      <c r="PM45" s="182"/>
      <c r="PN45" s="182"/>
      <c r="PO45" s="182"/>
      <c r="PP45" s="182"/>
      <c r="PQ45" s="182"/>
      <c r="PR45" s="182"/>
      <c r="PS45" s="182"/>
      <c r="PT45" s="182"/>
      <c r="PU45" s="182"/>
      <c r="PV45" s="182"/>
      <c r="PW45" s="182"/>
      <c r="PX45" s="182"/>
    </row>
    <row r="46" spans="1:440" s="167" customFormat="1" ht="19.899999999999999" customHeight="1">
      <c r="A46" s="182"/>
      <c r="B46" s="1017"/>
      <c r="C46" s="1009"/>
      <c r="D46" s="837"/>
      <c r="E46" s="1003"/>
      <c r="F46" s="329" t="s">
        <v>32</v>
      </c>
      <c r="G46" s="305">
        <v>260.63600000000002</v>
      </c>
      <c r="H46" s="305"/>
      <c r="I46" s="306">
        <f t="shared" si="4"/>
        <v>218.93300000000005</v>
      </c>
      <c r="J46" s="306">
        <v>176.21299999999999</v>
      </c>
      <c r="K46" s="306">
        <f t="shared" si="2"/>
        <v>42.720000000000056</v>
      </c>
      <c r="L46" s="788">
        <f t="shared" si="3"/>
        <v>0.80487181009715281</v>
      </c>
      <c r="M46" s="461">
        <v>43383</v>
      </c>
      <c r="N46" s="903"/>
      <c r="O46" s="904"/>
      <c r="P46" s="904"/>
      <c r="Q46" s="904"/>
      <c r="R46" s="904"/>
      <c r="S46" s="893"/>
      <c r="T46" s="170"/>
      <c r="U46" s="170"/>
      <c r="V46" s="166"/>
      <c r="W46" s="166"/>
      <c r="X46" s="166"/>
      <c r="Y46" s="166"/>
      <c r="Z46" s="166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  <c r="IW46" s="182"/>
      <c r="IX46" s="182"/>
      <c r="IY46" s="182"/>
      <c r="IZ46" s="182"/>
      <c r="JA46" s="182"/>
      <c r="JB46" s="182"/>
      <c r="JC46" s="182"/>
      <c r="JD46" s="182"/>
      <c r="JE46" s="182"/>
      <c r="JF46" s="182"/>
      <c r="JG46" s="182"/>
      <c r="JH46" s="182"/>
      <c r="JI46" s="182"/>
      <c r="JJ46" s="182"/>
      <c r="JK46" s="182"/>
      <c r="JL46" s="182"/>
      <c r="JM46" s="182"/>
      <c r="JN46" s="182"/>
      <c r="JO46" s="182"/>
      <c r="JP46" s="182"/>
      <c r="JQ46" s="182"/>
      <c r="JR46" s="182"/>
      <c r="JS46" s="182"/>
      <c r="JT46" s="182"/>
      <c r="JU46" s="182"/>
      <c r="JV46" s="182"/>
      <c r="JW46" s="182"/>
      <c r="JX46" s="182"/>
      <c r="JY46" s="182"/>
      <c r="JZ46" s="182"/>
      <c r="KA46" s="182"/>
      <c r="KB46" s="182"/>
      <c r="KC46" s="182"/>
      <c r="KD46" s="182"/>
      <c r="KE46" s="182"/>
      <c r="KF46" s="182"/>
      <c r="KG46" s="182"/>
      <c r="KH46" s="182"/>
      <c r="KI46" s="182"/>
      <c r="KJ46" s="182"/>
      <c r="KK46" s="182"/>
      <c r="KL46" s="182"/>
      <c r="KM46" s="182"/>
      <c r="KN46" s="182"/>
      <c r="KO46" s="182"/>
      <c r="KP46" s="182"/>
      <c r="KQ46" s="182"/>
      <c r="KR46" s="182"/>
      <c r="KS46" s="182"/>
      <c r="KT46" s="182"/>
      <c r="KU46" s="182"/>
      <c r="KV46" s="182"/>
      <c r="KW46" s="182"/>
      <c r="KX46" s="182"/>
      <c r="KY46" s="182"/>
      <c r="KZ46" s="182"/>
      <c r="LA46" s="182"/>
      <c r="LB46" s="182"/>
      <c r="LC46" s="182"/>
      <c r="LD46" s="182"/>
      <c r="LE46" s="182"/>
      <c r="LF46" s="182"/>
      <c r="LG46" s="182"/>
      <c r="LH46" s="182"/>
      <c r="LI46" s="182"/>
      <c r="LJ46" s="182"/>
      <c r="LK46" s="182"/>
      <c r="LL46" s="182"/>
      <c r="LM46" s="182"/>
      <c r="LN46" s="182"/>
      <c r="LO46" s="182"/>
      <c r="LP46" s="182"/>
      <c r="LQ46" s="182"/>
      <c r="LR46" s="182"/>
      <c r="LS46" s="182"/>
      <c r="LT46" s="182"/>
      <c r="LU46" s="182"/>
      <c r="LV46" s="182"/>
      <c r="LW46" s="182"/>
      <c r="LX46" s="182"/>
      <c r="LY46" s="182"/>
      <c r="LZ46" s="182"/>
      <c r="MA46" s="182"/>
      <c r="MB46" s="182"/>
      <c r="MC46" s="182"/>
      <c r="MD46" s="182"/>
      <c r="ME46" s="182"/>
      <c r="MF46" s="182"/>
      <c r="MG46" s="182"/>
      <c r="MH46" s="182"/>
      <c r="MI46" s="182"/>
      <c r="MJ46" s="182"/>
      <c r="MK46" s="182"/>
      <c r="ML46" s="182"/>
      <c r="MM46" s="182"/>
      <c r="MN46" s="182"/>
      <c r="MO46" s="182"/>
      <c r="MP46" s="182"/>
      <c r="MQ46" s="182"/>
      <c r="MR46" s="182"/>
      <c r="MS46" s="182"/>
      <c r="MT46" s="182"/>
      <c r="MU46" s="182"/>
      <c r="MV46" s="182"/>
      <c r="MW46" s="182"/>
      <c r="MX46" s="182"/>
      <c r="MY46" s="182"/>
      <c r="MZ46" s="182"/>
      <c r="NA46" s="182"/>
      <c r="NB46" s="182"/>
      <c r="NC46" s="182"/>
      <c r="ND46" s="182"/>
      <c r="NE46" s="182"/>
      <c r="NF46" s="182"/>
      <c r="NG46" s="182"/>
      <c r="NH46" s="182"/>
      <c r="NI46" s="182"/>
      <c r="NJ46" s="182"/>
      <c r="NK46" s="182"/>
      <c r="NL46" s="182"/>
      <c r="NM46" s="182"/>
      <c r="NN46" s="182"/>
      <c r="NO46" s="182"/>
      <c r="NP46" s="182"/>
      <c r="NQ46" s="182"/>
      <c r="NR46" s="182"/>
      <c r="NS46" s="182"/>
      <c r="NT46" s="182"/>
      <c r="NU46" s="182"/>
      <c r="NV46" s="182"/>
      <c r="NW46" s="182"/>
      <c r="NX46" s="182"/>
      <c r="NY46" s="182"/>
      <c r="NZ46" s="182"/>
      <c r="OA46" s="182"/>
      <c r="OB46" s="182"/>
      <c r="OC46" s="182"/>
      <c r="OD46" s="182"/>
      <c r="OE46" s="182"/>
      <c r="OF46" s="182"/>
      <c r="OG46" s="182"/>
      <c r="OH46" s="182"/>
      <c r="OI46" s="182"/>
      <c r="OJ46" s="182"/>
      <c r="OK46" s="182"/>
      <c r="OL46" s="182"/>
      <c r="OM46" s="182"/>
      <c r="ON46" s="182"/>
      <c r="OO46" s="182"/>
      <c r="OP46" s="182"/>
      <c r="OQ46" s="182"/>
      <c r="OR46" s="182"/>
      <c r="OS46" s="182"/>
      <c r="OT46" s="182"/>
      <c r="OU46" s="182"/>
      <c r="OV46" s="182"/>
      <c r="OW46" s="182"/>
      <c r="OX46" s="182"/>
      <c r="OY46" s="182"/>
      <c r="OZ46" s="182"/>
      <c r="PA46" s="182"/>
      <c r="PB46" s="182"/>
      <c r="PC46" s="182"/>
      <c r="PD46" s="182"/>
      <c r="PE46" s="182"/>
      <c r="PF46" s="182"/>
      <c r="PG46" s="182"/>
      <c r="PH46" s="182"/>
      <c r="PI46" s="182"/>
      <c r="PJ46" s="182"/>
      <c r="PK46" s="182"/>
      <c r="PL46" s="182"/>
      <c r="PM46" s="182"/>
      <c r="PN46" s="182"/>
      <c r="PO46" s="182"/>
      <c r="PP46" s="182"/>
      <c r="PQ46" s="182"/>
      <c r="PR46" s="182"/>
      <c r="PS46" s="182"/>
      <c r="PT46" s="182"/>
      <c r="PU46" s="182"/>
      <c r="PV46" s="182"/>
      <c r="PW46" s="182"/>
      <c r="PX46" s="182"/>
    </row>
    <row r="47" spans="1:440" s="167" customFormat="1" ht="19.899999999999999" customHeight="1">
      <c r="A47" s="182"/>
      <c r="B47" s="1017"/>
      <c r="C47" s="1009"/>
      <c r="D47" s="837"/>
      <c r="E47" s="1003"/>
      <c r="F47" s="329" t="s">
        <v>33</v>
      </c>
      <c r="G47" s="305">
        <v>0</v>
      </c>
      <c r="H47" s="305">
        <f>100</f>
        <v>100</v>
      </c>
      <c r="I47" s="306">
        <f t="shared" si="4"/>
        <v>142.72000000000006</v>
      </c>
      <c r="J47" s="306">
        <v>144.24199999999999</v>
      </c>
      <c r="K47" s="306">
        <f t="shared" si="2"/>
        <v>-1.5219999999999345</v>
      </c>
      <c r="L47" s="489">
        <f t="shared" si="3"/>
        <v>1.0106642376681609</v>
      </c>
      <c r="M47" s="461">
        <v>43431</v>
      </c>
      <c r="N47" s="903"/>
      <c r="O47" s="904"/>
      <c r="P47" s="904"/>
      <c r="Q47" s="904"/>
      <c r="R47" s="904"/>
      <c r="S47" s="893"/>
      <c r="T47" s="170"/>
      <c r="U47" s="170"/>
      <c r="V47" s="166"/>
      <c r="W47" s="166"/>
      <c r="X47" s="166"/>
      <c r="Y47" s="166"/>
      <c r="Z47" s="166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  <c r="IW47" s="182"/>
      <c r="IX47" s="182"/>
      <c r="IY47" s="182"/>
      <c r="IZ47" s="182"/>
      <c r="JA47" s="182"/>
      <c r="JB47" s="182"/>
      <c r="JC47" s="182"/>
      <c r="JD47" s="182"/>
      <c r="JE47" s="182"/>
      <c r="JF47" s="182"/>
      <c r="JG47" s="182"/>
      <c r="JH47" s="182"/>
      <c r="JI47" s="182"/>
      <c r="JJ47" s="182"/>
      <c r="JK47" s="182"/>
      <c r="JL47" s="182"/>
      <c r="JM47" s="182"/>
      <c r="JN47" s="182"/>
      <c r="JO47" s="182"/>
      <c r="JP47" s="182"/>
      <c r="JQ47" s="182"/>
      <c r="JR47" s="182"/>
      <c r="JS47" s="182"/>
      <c r="JT47" s="182"/>
      <c r="JU47" s="182"/>
      <c r="JV47" s="182"/>
      <c r="JW47" s="182"/>
      <c r="JX47" s="182"/>
      <c r="JY47" s="182"/>
      <c r="JZ47" s="182"/>
      <c r="KA47" s="182"/>
      <c r="KB47" s="182"/>
      <c r="KC47" s="182"/>
      <c r="KD47" s="182"/>
      <c r="KE47" s="182"/>
      <c r="KF47" s="182"/>
      <c r="KG47" s="182"/>
      <c r="KH47" s="182"/>
      <c r="KI47" s="182"/>
      <c r="KJ47" s="182"/>
      <c r="KK47" s="182"/>
      <c r="KL47" s="182"/>
      <c r="KM47" s="182"/>
      <c r="KN47" s="182"/>
      <c r="KO47" s="182"/>
      <c r="KP47" s="182"/>
      <c r="KQ47" s="182"/>
      <c r="KR47" s="182"/>
      <c r="KS47" s="182"/>
      <c r="KT47" s="182"/>
      <c r="KU47" s="182"/>
      <c r="KV47" s="182"/>
      <c r="KW47" s="182"/>
      <c r="KX47" s="182"/>
      <c r="KY47" s="182"/>
      <c r="KZ47" s="182"/>
      <c r="LA47" s="182"/>
      <c r="LB47" s="182"/>
      <c r="LC47" s="182"/>
      <c r="LD47" s="182"/>
      <c r="LE47" s="182"/>
      <c r="LF47" s="182"/>
      <c r="LG47" s="182"/>
      <c r="LH47" s="182"/>
      <c r="LI47" s="182"/>
      <c r="LJ47" s="182"/>
      <c r="LK47" s="182"/>
      <c r="LL47" s="182"/>
      <c r="LM47" s="182"/>
      <c r="LN47" s="182"/>
      <c r="LO47" s="182"/>
      <c r="LP47" s="182"/>
      <c r="LQ47" s="182"/>
      <c r="LR47" s="182"/>
      <c r="LS47" s="182"/>
      <c r="LT47" s="182"/>
      <c r="LU47" s="182"/>
      <c r="LV47" s="182"/>
      <c r="LW47" s="182"/>
      <c r="LX47" s="182"/>
      <c r="LY47" s="182"/>
      <c r="LZ47" s="182"/>
      <c r="MA47" s="182"/>
      <c r="MB47" s="182"/>
      <c r="MC47" s="182"/>
      <c r="MD47" s="182"/>
      <c r="ME47" s="182"/>
      <c r="MF47" s="182"/>
      <c r="MG47" s="182"/>
      <c r="MH47" s="182"/>
      <c r="MI47" s="182"/>
      <c r="MJ47" s="182"/>
      <c r="MK47" s="182"/>
      <c r="ML47" s="182"/>
      <c r="MM47" s="182"/>
      <c r="MN47" s="182"/>
      <c r="MO47" s="182"/>
      <c r="MP47" s="182"/>
      <c r="MQ47" s="182"/>
      <c r="MR47" s="182"/>
      <c r="MS47" s="182"/>
      <c r="MT47" s="182"/>
      <c r="MU47" s="182"/>
      <c r="MV47" s="182"/>
      <c r="MW47" s="182"/>
      <c r="MX47" s="182"/>
      <c r="MY47" s="182"/>
      <c r="MZ47" s="182"/>
      <c r="NA47" s="182"/>
      <c r="NB47" s="182"/>
      <c r="NC47" s="182"/>
      <c r="ND47" s="182"/>
      <c r="NE47" s="182"/>
      <c r="NF47" s="182"/>
      <c r="NG47" s="182"/>
      <c r="NH47" s="182"/>
      <c r="NI47" s="182"/>
      <c r="NJ47" s="182"/>
      <c r="NK47" s="182"/>
      <c r="NL47" s="182"/>
      <c r="NM47" s="182"/>
      <c r="NN47" s="182"/>
      <c r="NO47" s="182"/>
      <c r="NP47" s="182"/>
      <c r="NQ47" s="182"/>
      <c r="NR47" s="182"/>
      <c r="NS47" s="182"/>
      <c r="NT47" s="182"/>
      <c r="NU47" s="182"/>
      <c r="NV47" s="182"/>
      <c r="NW47" s="182"/>
      <c r="NX47" s="182"/>
      <c r="NY47" s="182"/>
      <c r="NZ47" s="182"/>
      <c r="OA47" s="182"/>
      <c r="OB47" s="182"/>
      <c r="OC47" s="182"/>
      <c r="OD47" s="182"/>
      <c r="OE47" s="182"/>
      <c r="OF47" s="182"/>
      <c r="OG47" s="182"/>
      <c r="OH47" s="182"/>
      <c r="OI47" s="182"/>
      <c r="OJ47" s="182"/>
      <c r="OK47" s="182"/>
      <c r="OL47" s="182"/>
      <c r="OM47" s="182"/>
      <c r="ON47" s="182"/>
      <c r="OO47" s="182"/>
      <c r="OP47" s="182"/>
      <c r="OQ47" s="182"/>
      <c r="OR47" s="182"/>
      <c r="OS47" s="182"/>
      <c r="OT47" s="182"/>
      <c r="OU47" s="182"/>
      <c r="OV47" s="182"/>
      <c r="OW47" s="182"/>
      <c r="OX47" s="182"/>
      <c r="OY47" s="182"/>
      <c r="OZ47" s="182"/>
      <c r="PA47" s="182"/>
      <c r="PB47" s="182"/>
      <c r="PC47" s="182"/>
      <c r="PD47" s="182"/>
      <c r="PE47" s="182"/>
      <c r="PF47" s="182"/>
      <c r="PG47" s="182"/>
      <c r="PH47" s="182"/>
      <c r="PI47" s="182"/>
      <c r="PJ47" s="182"/>
      <c r="PK47" s="182"/>
      <c r="PL47" s="182"/>
      <c r="PM47" s="182"/>
      <c r="PN47" s="182"/>
      <c r="PO47" s="182"/>
      <c r="PP47" s="182"/>
      <c r="PQ47" s="182"/>
      <c r="PR47" s="182"/>
      <c r="PS47" s="182"/>
      <c r="PT47" s="182"/>
      <c r="PU47" s="182"/>
      <c r="PV47" s="182"/>
      <c r="PW47" s="182"/>
      <c r="PX47" s="182"/>
    </row>
    <row r="48" spans="1:440" s="167" customFormat="1" ht="22.9" customHeight="1" thickBot="1">
      <c r="A48" s="182"/>
      <c r="B48" s="1018"/>
      <c r="C48" s="1010"/>
      <c r="D48" s="838"/>
      <c r="E48" s="1011"/>
      <c r="F48" s="435" t="s">
        <v>34</v>
      </c>
      <c r="G48" s="436">
        <v>0</v>
      </c>
      <c r="H48" s="436"/>
      <c r="I48" s="437">
        <f t="shared" si="4"/>
        <v>-1.5219999999999345</v>
      </c>
      <c r="J48" s="437">
        <v>6.2E-2</v>
      </c>
      <c r="K48" s="437">
        <f t="shared" si="2"/>
        <v>-1.5839999999999346</v>
      </c>
      <c r="L48" s="534">
        <f t="shared" si="3"/>
        <v>-4.0735873850198862E-2</v>
      </c>
      <c r="M48" s="462" t="s">
        <v>24</v>
      </c>
      <c r="N48" s="903"/>
      <c r="O48" s="904"/>
      <c r="P48" s="904"/>
      <c r="Q48" s="904"/>
      <c r="R48" s="904"/>
      <c r="S48" s="893"/>
      <c r="T48" s="170">
        <f>N38</f>
        <v>1245.0200000000002</v>
      </c>
      <c r="U48" s="170"/>
      <c r="V48" s="166"/>
      <c r="W48" s="166"/>
      <c r="X48" s="166"/>
      <c r="Y48" s="166"/>
      <c r="Z48" s="166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  <c r="IW48" s="182"/>
      <c r="IX48" s="182"/>
      <c r="IY48" s="182"/>
      <c r="IZ48" s="182"/>
      <c r="JA48" s="182"/>
      <c r="JB48" s="182"/>
      <c r="JC48" s="182"/>
      <c r="JD48" s="182"/>
      <c r="JE48" s="182"/>
      <c r="JF48" s="182"/>
      <c r="JG48" s="182"/>
      <c r="JH48" s="182"/>
      <c r="JI48" s="182"/>
      <c r="JJ48" s="182"/>
      <c r="JK48" s="182"/>
      <c r="JL48" s="182"/>
      <c r="JM48" s="182"/>
      <c r="JN48" s="182"/>
      <c r="JO48" s="182"/>
      <c r="JP48" s="182"/>
      <c r="JQ48" s="182"/>
      <c r="JR48" s="182"/>
      <c r="JS48" s="182"/>
      <c r="JT48" s="182"/>
      <c r="JU48" s="182"/>
      <c r="JV48" s="182"/>
      <c r="JW48" s="182"/>
      <c r="JX48" s="182"/>
      <c r="JY48" s="182"/>
      <c r="JZ48" s="182"/>
      <c r="KA48" s="182"/>
      <c r="KB48" s="182"/>
      <c r="KC48" s="182"/>
      <c r="KD48" s="182"/>
      <c r="KE48" s="182"/>
      <c r="KF48" s="182"/>
      <c r="KG48" s="182"/>
      <c r="KH48" s="182"/>
      <c r="KI48" s="182"/>
      <c r="KJ48" s="182"/>
      <c r="KK48" s="182"/>
      <c r="KL48" s="182"/>
      <c r="KM48" s="182"/>
      <c r="KN48" s="182"/>
      <c r="KO48" s="182"/>
      <c r="KP48" s="182"/>
      <c r="KQ48" s="182"/>
      <c r="KR48" s="182"/>
      <c r="KS48" s="182"/>
      <c r="KT48" s="182"/>
      <c r="KU48" s="182"/>
      <c r="KV48" s="182"/>
      <c r="KW48" s="182"/>
      <c r="KX48" s="182"/>
      <c r="KY48" s="182"/>
      <c r="KZ48" s="182"/>
      <c r="LA48" s="182"/>
      <c r="LB48" s="182"/>
      <c r="LC48" s="182"/>
      <c r="LD48" s="182"/>
      <c r="LE48" s="182"/>
      <c r="LF48" s="182"/>
      <c r="LG48" s="182"/>
      <c r="LH48" s="182"/>
      <c r="LI48" s="182"/>
      <c r="LJ48" s="182"/>
      <c r="LK48" s="182"/>
      <c r="LL48" s="182"/>
      <c r="LM48" s="182"/>
      <c r="LN48" s="182"/>
      <c r="LO48" s="182"/>
      <c r="LP48" s="182"/>
      <c r="LQ48" s="182"/>
      <c r="LR48" s="182"/>
      <c r="LS48" s="182"/>
      <c r="LT48" s="182"/>
      <c r="LU48" s="182"/>
      <c r="LV48" s="182"/>
      <c r="LW48" s="182"/>
      <c r="LX48" s="182"/>
      <c r="LY48" s="182"/>
      <c r="LZ48" s="182"/>
      <c r="MA48" s="182"/>
      <c r="MB48" s="182"/>
      <c r="MC48" s="182"/>
      <c r="MD48" s="182"/>
      <c r="ME48" s="182"/>
      <c r="MF48" s="182"/>
      <c r="MG48" s="182"/>
      <c r="MH48" s="182"/>
      <c r="MI48" s="182"/>
      <c r="MJ48" s="182"/>
      <c r="MK48" s="182"/>
      <c r="ML48" s="182"/>
      <c r="MM48" s="182"/>
      <c r="MN48" s="182"/>
      <c r="MO48" s="182"/>
      <c r="MP48" s="182"/>
      <c r="MQ48" s="182"/>
      <c r="MR48" s="182"/>
      <c r="MS48" s="182"/>
      <c r="MT48" s="182"/>
      <c r="MU48" s="182"/>
      <c r="MV48" s="182"/>
      <c r="MW48" s="182"/>
      <c r="MX48" s="182"/>
      <c r="MY48" s="182"/>
      <c r="MZ48" s="182"/>
      <c r="NA48" s="182"/>
      <c r="NB48" s="182"/>
      <c r="NC48" s="182"/>
      <c r="ND48" s="182"/>
      <c r="NE48" s="182"/>
      <c r="NF48" s="182"/>
      <c r="NG48" s="182"/>
      <c r="NH48" s="182"/>
      <c r="NI48" s="182"/>
      <c r="NJ48" s="182"/>
      <c r="NK48" s="182"/>
      <c r="NL48" s="182"/>
      <c r="NM48" s="182"/>
      <c r="NN48" s="182"/>
      <c r="NO48" s="182"/>
      <c r="NP48" s="182"/>
      <c r="NQ48" s="182"/>
      <c r="NR48" s="182"/>
      <c r="NS48" s="182"/>
      <c r="NT48" s="182"/>
      <c r="NU48" s="182"/>
      <c r="NV48" s="182"/>
      <c r="NW48" s="182"/>
      <c r="NX48" s="182"/>
      <c r="NY48" s="182"/>
      <c r="NZ48" s="182"/>
      <c r="OA48" s="182"/>
      <c r="OB48" s="182"/>
      <c r="OC48" s="182"/>
      <c r="OD48" s="182"/>
      <c r="OE48" s="182"/>
      <c r="OF48" s="182"/>
      <c r="OG48" s="182"/>
      <c r="OH48" s="182"/>
      <c r="OI48" s="182"/>
      <c r="OJ48" s="182"/>
      <c r="OK48" s="182"/>
      <c r="OL48" s="182"/>
      <c r="OM48" s="182"/>
      <c r="ON48" s="182"/>
      <c r="OO48" s="182"/>
      <c r="OP48" s="182"/>
      <c r="OQ48" s="182"/>
      <c r="OR48" s="182"/>
      <c r="OS48" s="182"/>
      <c r="OT48" s="182"/>
      <c r="OU48" s="182"/>
      <c r="OV48" s="182"/>
      <c r="OW48" s="182"/>
      <c r="OX48" s="182"/>
      <c r="OY48" s="182"/>
      <c r="OZ48" s="182"/>
      <c r="PA48" s="182"/>
      <c r="PB48" s="182"/>
      <c r="PC48" s="182"/>
      <c r="PD48" s="182"/>
      <c r="PE48" s="182"/>
      <c r="PF48" s="182"/>
      <c r="PG48" s="182"/>
      <c r="PH48" s="182"/>
      <c r="PI48" s="182"/>
      <c r="PJ48" s="182"/>
      <c r="PK48" s="182"/>
      <c r="PL48" s="182"/>
      <c r="PM48" s="182"/>
      <c r="PN48" s="182"/>
      <c r="PO48" s="182"/>
      <c r="PP48" s="182"/>
      <c r="PQ48" s="182"/>
      <c r="PR48" s="182"/>
      <c r="PS48" s="182"/>
      <c r="PT48" s="182"/>
      <c r="PU48" s="182"/>
      <c r="PV48" s="182"/>
      <c r="PW48" s="182"/>
      <c r="PX48" s="182"/>
    </row>
    <row r="49" spans="1:440" s="167" customFormat="1" ht="22.9" customHeight="1" thickBot="1">
      <c r="A49" s="182"/>
      <c r="B49" s="505"/>
      <c r="C49" s="1013" t="s">
        <v>785</v>
      </c>
      <c r="D49" s="1014"/>
      <c r="E49" s="1014"/>
      <c r="F49" s="528" t="s">
        <v>786</v>
      </c>
      <c r="G49" s="529">
        <v>0</v>
      </c>
      <c r="H49" s="529"/>
      <c r="I49" s="530">
        <f>+G49+H49</f>
        <v>0</v>
      </c>
      <c r="J49" s="531">
        <v>0</v>
      </c>
      <c r="K49" s="531">
        <f>I49-J49</f>
        <v>0</v>
      </c>
      <c r="L49" s="532">
        <v>0</v>
      </c>
      <c r="M49" s="533"/>
      <c r="N49" s="503"/>
      <c r="O49" s="503"/>
      <c r="P49" s="503"/>
      <c r="Q49" s="503"/>
      <c r="R49" s="503"/>
      <c r="S49" s="504"/>
      <c r="T49" s="170"/>
      <c r="U49" s="170"/>
      <c r="V49" s="166"/>
      <c r="W49" s="166"/>
      <c r="X49" s="166"/>
      <c r="Y49" s="166"/>
      <c r="Z49" s="166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  <c r="IW49" s="182"/>
      <c r="IX49" s="182"/>
      <c r="IY49" s="182"/>
      <c r="IZ49" s="182"/>
      <c r="JA49" s="182"/>
      <c r="JB49" s="182"/>
      <c r="JC49" s="182"/>
      <c r="JD49" s="182"/>
      <c r="JE49" s="182"/>
      <c r="JF49" s="182"/>
      <c r="JG49" s="182"/>
      <c r="JH49" s="182"/>
      <c r="JI49" s="182"/>
      <c r="JJ49" s="182"/>
      <c r="JK49" s="182"/>
      <c r="JL49" s="182"/>
      <c r="JM49" s="182"/>
      <c r="JN49" s="182"/>
      <c r="JO49" s="182"/>
      <c r="JP49" s="182"/>
      <c r="JQ49" s="182"/>
      <c r="JR49" s="182"/>
      <c r="JS49" s="182"/>
      <c r="JT49" s="182"/>
      <c r="JU49" s="182"/>
      <c r="JV49" s="182"/>
      <c r="JW49" s="182"/>
      <c r="JX49" s="182"/>
      <c r="JY49" s="182"/>
      <c r="JZ49" s="182"/>
      <c r="KA49" s="182"/>
      <c r="KB49" s="182"/>
      <c r="KC49" s="182"/>
      <c r="KD49" s="182"/>
      <c r="KE49" s="182"/>
      <c r="KF49" s="182"/>
      <c r="KG49" s="182"/>
      <c r="KH49" s="182"/>
      <c r="KI49" s="182"/>
      <c r="KJ49" s="182"/>
      <c r="KK49" s="182"/>
      <c r="KL49" s="182"/>
      <c r="KM49" s="182"/>
      <c r="KN49" s="182"/>
      <c r="KO49" s="182"/>
      <c r="KP49" s="182"/>
      <c r="KQ49" s="182"/>
      <c r="KR49" s="182"/>
      <c r="KS49" s="182"/>
      <c r="KT49" s="182"/>
      <c r="KU49" s="182"/>
      <c r="KV49" s="182"/>
      <c r="KW49" s="182"/>
      <c r="KX49" s="182"/>
      <c r="KY49" s="182"/>
      <c r="KZ49" s="182"/>
      <c r="LA49" s="182"/>
      <c r="LB49" s="182"/>
      <c r="LC49" s="182"/>
      <c r="LD49" s="182"/>
      <c r="LE49" s="182"/>
      <c r="LF49" s="182"/>
      <c r="LG49" s="182"/>
      <c r="LH49" s="182"/>
      <c r="LI49" s="182"/>
      <c r="LJ49" s="182"/>
      <c r="LK49" s="182"/>
      <c r="LL49" s="182"/>
      <c r="LM49" s="182"/>
      <c r="LN49" s="182"/>
      <c r="LO49" s="182"/>
      <c r="LP49" s="182"/>
      <c r="LQ49" s="182"/>
      <c r="LR49" s="182"/>
      <c r="LS49" s="182"/>
      <c r="LT49" s="182"/>
      <c r="LU49" s="182"/>
      <c r="LV49" s="182"/>
      <c r="LW49" s="182"/>
      <c r="LX49" s="182"/>
      <c r="LY49" s="182"/>
      <c r="LZ49" s="182"/>
      <c r="MA49" s="182"/>
      <c r="MB49" s="182"/>
      <c r="MC49" s="182"/>
      <c r="MD49" s="182"/>
      <c r="ME49" s="182"/>
      <c r="MF49" s="182"/>
      <c r="MG49" s="182"/>
      <c r="MH49" s="182"/>
      <c r="MI49" s="182"/>
      <c r="MJ49" s="182"/>
      <c r="MK49" s="182"/>
      <c r="ML49" s="182"/>
      <c r="MM49" s="182"/>
      <c r="MN49" s="182"/>
      <c r="MO49" s="182"/>
      <c r="MP49" s="182"/>
      <c r="MQ49" s="182"/>
      <c r="MR49" s="182"/>
      <c r="MS49" s="182"/>
      <c r="MT49" s="182"/>
      <c r="MU49" s="182"/>
      <c r="MV49" s="182"/>
      <c r="MW49" s="182"/>
      <c r="MX49" s="182"/>
      <c r="MY49" s="182"/>
      <c r="MZ49" s="182"/>
      <c r="NA49" s="182"/>
      <c r="NB49" s="182"/>
      <c r="NC49" s="182"/>
      <c r="ND49" s="182"/>
      <c r="NE49" s="182"/>
      <c r="NF49" s="182"/>
      <c r="NG49" s="182"/>
      <c r="NH49" s="182"/>
      <c r="NI49" s="182"/>
      <c r="NJ49" s="182"/>
      <c r="NK49" s="182"/>
      <c r="NL49" s="182"/>
      <c r="NM49" s="182"/>
      <c r="NN49" s="182"/>
      <c r="NO49" s="182"/>
      <c r="NP49" s="182"/>
      <c r="NQ49" s="182"/>
      <c r="NR49" s="182"/>
      <c r="NS49" s="182"/>
      <c r="NT49" s="182"/>
      <c r="NU49" s="182"/>
      <c r="NV49" s="182"/>
      <c r="NW49" s="182"/>
      <c r="NX49" s="182"/>
      <c r="NY49" s="182"/>
      <c r="NZ49" s="182"/>
      <c r="OA49" s="182"/>
      <c r="OB49" s="182"/>
      <c r="OC49" s="182"/>
      <c r="OD49" s="182"/>
      <c r="OE49" s="182"/>
      <c r="OF49" s="182"/>
      <c r="OG49" s="182"/>
      <c r="OH49" s="182"/>
      <c r="OI49" s="182"/>
      <c r="OJ49" s="182"/>
      <c r="OK49" s="182"/>
      <c r="OL49" s="182"/>
      <c r="OM49" s="182"/>
      <c r="ON49" s="182"/>
      <c r="OO49" s="182"/>
      <c r="OP49" s="182"/>
      <c r="OQ49" s="182"/>
      <c r="OR49" s="182"/>
      <c r="OS49" s="182"/>
      <c r="OT49" s="182"/>
      <c r="OU49" s="182"/>
      <c r="OV49" s="182"/>
      <c r="OW49" s="182"/>
      <c r="OX49" s="182"/>
      <c r="OY49" s="182"/>
      <c r="OZ49" s="182"/>
      <c r="PA49" s="182"/>
      <c r="PB49" s="182"/>
      <c r="PC49" s="182"/>
      <c r="PD49" s="182"/>
      <c r="PE49" s="182"/>
      <c r="PF49" s="182"/>
      <c r="PG49" s="182"/>
      <c r="PH49" s="182"/>
      <c r="PI49" s="182"/>
      <c r="PJ49" s="182"/>
      <c r="PK49" s="182"/>
      <c r="PL49" s="182"/>
      <c r="PM49" s="182"/>
      <c r="PN49" s="182"/>
      <c r="PO49" s="182"/>
      <c r="PP49" s="182"/>
      <c r="PQ49" s="182"/>
      <c r="PR49" s="182"/>
      <c r="PS49" s="182"/>
      <c r="PT49" s="182"/>
      <c r="PU49" s="182"/>
      <c r="PV49" s="182"/>
      <c r="PW49" s="182"/>
      <c r="PX49" s="182"/>
    </row>
    <row r="50" spans="1:440" s="167" customFormat="1" ht="21" customHeight="1" thickBot="1">
      <c r="A50" s="182"/>
      <c r="B50" s="403"/>
      <c r="C50" s="343"/>
      <c r="D50" s="343"/>
      <c r="E50" s="397"/>
      <c r="F50" s="226"/>
      <c r="G50" s="227"/>
      <c r="H50" s="226"/>
      <c r="I50" s="226"/>
      <c r="J50" s="226">
        <f>SUM(J20:J49)</f>
        <v>2976.0010000000002</v>
      </c>
      <c r="K50" s="226"/>
      <c r="L50" s="182"/>
      <c r="M50" s="453" t="s">
        <v>583</v>
      </c>
      <c r="N50" s="197">
        <f>SUM(N20+N23+N26+N29+N32+N35+N38)</f>
        <v>3223.2260000000006</v>
      </c>
      <c r="O50" s="197">
        <f>SUM(O20+O23+O26+O29+O32+O35+O38)</f>
        <v>0</v>
      </c>
      <c r="P50" s="197">
        <f>N50+O50</f>
        <v>3223.2260000000006</v>
      </c>
      <c r="Q50" s="197">
        <f>SUM(Q20+Q23+Q26+Q29+Q32+Q35+Q38)</f>
        <v>2976.0009999999997</v>
      </c>
      <c r="R50" s="197">
        <f>P50-Q50</f>
        <v>247.22500000000082</v>
      </c>
      <c r="S50" s="198">
        <f>Q50/P50</f>
        <v>0.92329889371703977</v>
      </c>
      <c r="T50" s="182"/>
      <c r="U50" s="182"/>
      <c r="V50" s="166"/>
      <c r="W50" s="166"/>
      <c r="X50" s="166"/>
      <c r="Y50" s="166"/>
      <c r="Z50" s="166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  <c r="IW50" s="182"/>
      <c r="IX50" s="182"/>
      <c r="IY50" s="182"/>
      <c r="IZ50" s="182"/>
      <c r="JA50" s="182"/>
      <c r="JB50" s="182"/>
      <c r="JC50" s="182"/>
      <c r="JD50" s="182"/>
      <c r="JE50" s="182"/>
      <c r="JF50" s="182"/>
      <c r="JG50" s="182"/>
      <c r="JH50" s="182"/>
      <c r="JI50" s="182"/>
      <c r="JJ50" s="182"/>
      <c r="JK50" s="182"/>
      <c r="JL50" s="182"/>
      <c r="JM50" s="182"/>
      <c r="JN50" s="182"/>
      <c r="JO50" s="182"/>
      <c r="JP50" s="182"/>
      <c r="JQ50" s="182"/>
      <c r="JR50" s="182"/>
      <c r="JS50" s="182"/>
      <c r="JT50" s="182"/>
      <c r="JU50" s="182"/>
      <c r="JV50" s="182"/>
      <c r="JW50" s="182"/>
      <c r="JX50" s="182"/>
      <c r="JY50" s="182"/>
      <c r="JZ50" s="182"/>
      <c r="KA50" s="182"/>
      <c r="KB50" s="182"/>
      <c r="KC50" s="182"/>
      <c r="KD50" s="182"/>
      <c r="KE50" s="182"/>
      <c r="KF50" s="182"/>
      <c r="KG50" s="182"/>
      <c r="KH50" s="182"/>
      <c r="KI50" s="182"/>
      <c r="KJ50" s="182"/>
      <c r="KK50" s="182"/>
      <c r="KL50" s="182"/>
      <c r="KM50" s="182"/>
      <c r="KN50" s="182"/>
      <c r="KO50" s="182"/>
      <c r="KP50" s="182"/>
      <c r="KQ50" s="182"/>
      <c r="KR50" s="182"/>
      <c r="KS50" s="182"/>
      <c r="KT50" s="182"/>
      <c r="KU50" s="182"/>
      <c r="KV50" s="182"/>
      <c r="KW50" s="182"/>
      <c r="KX50" s="182"/>
      <c r="KY50" s="182"/>
      <c r="KZ50" s="182"/>
      <c r="LA50" s="182"/>
      <c r="LB50" s="182"/>
      <c r="LC50" s="182"/>
      <c r="LD50" s="182"/>
      <c r="LE50" s="182"/>
      <c r="LF50" s="182"/>
      <c r="LG50" s="182"/>
      <c r="LH50" s="182"/>
      <c r="LI50" s="182"/>
      <c r="LJ50" s="182"/>
      <c r="LK50" s="182"/>
      <c r="LL50" s="182"/>
      <c r="LM50" s="182"/>
      <c r="LN50" s="182"/>
      <c r="LO50" s="182"/>
      <c r="LP50" s="182"/>
      <c r="LQ50" s="182"/>
      <c r="LR50" s="182"/>
      <c r="LS50" s="182"/>
      <c r="LT50" s="182"/>
      <c r="LU50" s="182"/>
      <c r="LV50" s="182"/>
      <c r="LW50" s="182"/>
      <c r="LX50" s="182"/>
      <c r="LY50" s="182"/>
      <c r="LZ50" s="182"/>
      <c r="MA50" s="182"/>
      <c r="MB50" s="182"/>
      <c r="MC50" s="182"/>
      <c r="MD50" s="182"/>
      <c r="ME50" s="182"/>
      <c r="MF50" s="182"/>
      <c r="MG50" s="182"/>
      <c r="MH50" s="182"/>
      <c r="MI50" s="182"/>
      <c r="MJ50" s="182"/>
      <c r="MK50" s="182"/>
      <c r="ML50" s="182"/>
      <c r="MM50" s="182"/>
      <c r="MN50" s="182"/>
      <c r="MO50" s="182"/>
      <c r="MP50" s="182"/>
      <c r="MQ50" s="182"/>
      <c r="MR50" s="182"/>
      <c r="MS50" s="182"/>
      <c r="MT50" s="182"/>
      <c r="MU50" s="182"/>
      <c r="MV50" s="182"/>
      <c r="MW50" s="182"/>
      <c r="MX50" s="182"/>
      <c r="MY50" s="182"/>
      <c r="MZ50" s="182"/>
      <c r="NA50" s="182"/>
      <c r="NB50" s="182"/>
      <c r="NC50" s="182"/>
      <c r="ND50" s="182"/>
      <c r="NE50" s="182"/>
      <c r="NF50" s="182"/>
      <c r="NG50" s="182"/>
      <c r="NH50" s="182"/>
      <c r="NI50" s="182"/>
      <c r="NJ50" s="182"/>
      <c r="NK50" s="182"/>
      <c r="NL50" s="182"/>
      <c r="NM50" s="182"/>
      <c r="NN50" s="182"/>
      <c r="NO50" s="182"/>
      <c r="NP50" s="182"/>
      <c r="NQ50" s="182"/>
      <c r="NR50" s="182"/>
      <c r="NS50" s="182"/>
      <c r="NT50" s="182"/>
      <c r="NU50" s="182"/>
      <c r="NV50" s="182"/>
      <c r="NW50" s="182"/>
      <c r="NX50" s="182"/>
      <c r="NY50" s="182"/>
      <c r="NZ50" s="182"/>
      <c r="OA50" s="182"/>
      <c r="OB50" s="182"/>
      <c r="OC50" s="182"/>
      <c r="OD50" s="182"/>
      <c r="OE50" s="182"/>
      <c r="OF50" s="182"/>
      <c r="OG50" s="182"/>
      <c r="OH50" s="182"/>
      <c r="OI50" s="182"/>
      <c r="OJ50" s="182"/>
      <c r="OK50" s="182"/>
      <c r="OL50" s="182"/>
      <c r="OM50" s="182"/>
      <c r="ON50" s="182"/>
      <c r="OO50" s="182"/>
      <c r="OP50" s="182"/>
      <c r="OQ50" s="182"/>
      <c r="OR50" s="182"/>
      <c r="OS50" s="182"/>
      <c r="OT50" s="182"/>
      <c r="OU50" s="182"/>
      <c r="OV50" s="182"/>
      <c r="OW50" s="182"/>
      <c r="OX50" s="182"/>
      <c r="OY50" s="182"/>
      <c r="OZ50" s="182"/>
      <c r="PA50" s="182"/>
      <c r="PB50" s="182"/>
      <c r="PC50" s="182"/>
      <c r="PD50" s="182"/>
      <c r="PE50" s="182"/>
      <c r="PF50" s="182"/>
      <c r="PG50" s="182"/>
      <c r="PH50" s="182"/>
      <c r="PI50" s="182"/>
      <c r="PJ50" s="182"/>
      <c r="PK50" s="182"/>
      <c r="PL50" s="182"/>
      <c r="PM50" s="182"/>
      <c r="PN50" s="182"/>
      <c r="PO50" s="182"/>
      <c r="PP50" s="182"/>
      <c r="PQ50" s="182"/>
      <c r="PR50" s="182"/>
      <c r="PS50" s="182"/>
      <c r="PT50" s="182"/>
      <c r="PU50" s="182"/>
      <c r="PV50" s="182"/>
      <c r="PW50" s="182"/>
      <c r="PX50" s="182"/>
    </row>
    <row r="51" spans="1:440" s="167" customFormat="1" ht="19.899999999999999" customHeight="1">
      <c r="A51" s="182"/>
      <c r="B51" s="919" t="s">
        <v>219</v>
      </c>
      <c r="C51" s="1005" t="s">
        <v>745</v>
      </c>
      <c r="D51" s="839" t="s">
        <v>689</v>
      </c>
      <c r="E51" s="1008" t="s">
        <v>689</v>
      </c>
      <c r="F51" s="335" t="s">
        <v>20</v>
      </c>
      <c r="G51" s="336">
        <v>1.732</v>
      </c>
      <c r="H51" s="336"/>
      <c r="I51" s="337">
        <f>G51+H51</f>
        <v>1.732</v>
      </c>
      <c r="J51" s="337">
        <v>0</v>
      </c>
      <c r="K51" s="337">
        <f t="shared" ref="K51:K82" si="5">I51-J51</f>
        <v>1.732</v>
      </c>
      <c r="L51" s="488">
        <f t="shared" ref="L51:L82" si="6">J51/I51</f>
        <v>0</v>
      </c>
      <c r="M51" s="455" t="s">
        <v>24</v>
      </c>
      <c r="N51" s="903">
        <f>G51+G52+G53</f>
        <v>19.677999999999997</v>
      </c>
      <c r="O51" s="904">
        <f>H51+H52+H53</f>
        <v>0</v>
      </c>
      <c r="P51" s="904">
        <f>N51+O51</f>
        <v>19.677999999999997</v>
      </c>
      <c r="Q51" s="904">
        <f>J51+J52+J53</f>
        <v>9.2899999999999991</v>
      </c>
      <c r="R51" s="904">
        <f>P51-Q51</f>
        <v>10.387999999999998</v>
      </c>
      <c r="S51" s="893">
        <f>Q51/P51</f>
        <v>0.47210082325439578</v>
      </c>
      <c r="T51" s="182"/>
      <c r="U51" s="182"/>
      <c r="V51" s="166"/>
      <c r="W51" s="166"/>
      <c r="X51" s="166"/>
      <c r="Y51" s="166"/>
      <c r="Z51" s="166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  <c r="IW51" s="182"/>
      <c r="IX51" s="182"/>
      <c r="IY51" s="182"/>
      <c r="IZ51" s="182"/>
      <c r="JA51" s="182"/>
      <c r="JB51" s="182"/>
      <c r="JC51" s="182"/>
      <c r="JD51" s="182"/>
      <c r="JE51" s="182"/>
      <c r="JF51" s="182"/>
      <c r="JG51" s="182"/>
      <c r="JH51" s="182"/>
      <c r="JI51" s="182"/>
      <c r="JJ51" s="182"/>
      <c r="JK51" s="182"/>
      <c r="JL51" s="182"/>
      <c r="JM51" s="182"/>
      <c r="JN51" s="182"/>
      <c r="JO51" s="182"/>
      <c r="JP51" s="182"/>
      <c r="JQ51" s="182"/>
      <c r="JR51" s="182"/>
      <c r="JS51" s="182"/>
      <c r="JT51" s="182"/>
      <c r="JU51" s="182"/>
      <c r="JV51" s="182"/>
      <c r="JW51" s="182"/>
      <c r="JX51" s="182"/>
      <c r="JY51" s="182"/>
      <c r="JZ51" s="182"/>
      <c r="KA51" s="182"/>
      <c r="KB51" s="182"/>
      <c r="KC51" s="182"/>
      <c r="KD51" s="182"/>
      <c r="KE51" s="182"/>
      <c r="KF51" s="182"/>
      <c r="KG51" s="182"/>
      <c r="KH51" s="182"/>
      <c r="KI51" s="182"/>
      <c r="KJ51" s="182"/>
      <c r="KK51" s="182"/>
      <c r="KL51" s="182"/>
      <c r="KM51" s="182"/>
      <c r="KN51" s="182"/>
      <c r="KO51" s="182"/>
      <c r="KP51" s="182"/>
      <c r="KQ51" s="182"/>
      <c r="KR51" s="182"/>
      <c r="KS51" s="182"/>
      <c r="KT51" s="182"/>
      <c r="KU51" s="182"/>
      <c r="KV51" s="182"/>
      <c r="KW51" s="182"/>
      <c r="KX51" s="182"/>
      <c r="KY51" s="182"/>
      <c r="KZ51" s="182"/>
      <c r="LA51" s="182"/>
      <c r="LB51" s="182"/>
      <c r="LC51" s="182"/>
      <c r="LD51" s="182"/>
      <c r="LE51" s="182"/>
      <c r="LF51" s="182"/>
      <c r="LG51" s="182"/>
      <c r="LH51" s="182"/>
      <c r="LI51" s="182"/>
      <c r="LJ51" s="182"/>
      <c r="LK51" s="182"/>
      <c r="LL51" s="182"/>
      <c r="LM51" s="182"/>
      <c r="LN51" s="182"/>
      <c r="LO51" s="182"/>
      <c r="LP51" s="182"/>
      <c r="LQ51" s="182"/>
      <c r="LR51" s="182"/>
      <c r="LS51" s="182"/>
      <c r="LT51" s="182"/>
      <c r="LU51" s="182"/>
      <c r="LV51" s="182"/>
      <c r="LW51" s="182"/>
      <c r="LX51" s="182"/>
      <c r="LY51" s="182"/>
      <c r="LZ51" s="182"/>
      <c r="MA51" s="182"/>
      <c r="MB51" s="182"/>
      <c r="MC51" s="182"/>
      <c r="MD51" s="182"/>
      <c r="ME51" s="182"/>
      <c r="MF51" s="182"/>
      <c r="MG51" s="182"/>
      <c r="MH51" s="182"/>
      <c r="MI51" s="182"/>
      <c r="MJ51" s="182"/>
      <c r="MK51" s="182"/>
      <c r="ML51" s="182"/>
      <c r="MM51" s="182"/>
      <c r="MN51" s="182"/>
      <c r="MO51" s="182"/>
      <c r="MP51" s="182"/>
      <c r="MQ51" s="182"/>
      <c r="MR51" s="182"/>
      <c r="MS51" s="182"/>
      <c r="MT51" s="182"/>
      <c r="MU51" s="182"/>
      <c r="MV51" s="182"/>
      <c r="MW51" s="182"/>
      <c r="MX51" s="182"/>
      <c r="MY51" s="182"/>
      <c r="MZ51" s="182"/>
      <c r="NA51" s="182"/>
      <c r="NB51" s="182"/>
      <c r="NC51" s="182"/>
      <c r="ND51" s="182"/>
      <c r="NE51" s="182"/>
      <c r="NF51" s="182"/>
      <c r="NG51" s="182"/>
      <c r="NH51" s="182"/>
      <c r="NI51" s="182"/>
      <c r="NJ51" s="182"/>
      <c r="NK51" s="182"/>
      <c r="NL51" s="182"/>
      <c r="NM51" s="182"/>
      <c r="NN51" s="182"/>
      <c r="NO51" s="182"/>
      <c r="NP51" s="182"/>
      <c r="NQ51" s="182"/>
      <c r="NR51" s="182"/>
      <c r="NS51" s="182"/>
      <c r="NT51" s="182"/>
      <c r="NU51" s="182"/>
      <c r="NV51" s="182"/>
      <c r="NW51" s="182"/>
      <c r="NX51" s="182"/>
      <c r="NY51" s="182"/>
      <c r="NZ51" s="182"/>
      <c r="OA51" s="182"/>
      <c r="OB51" s="182"/>
      <c r="OC51" s="182"/>
      <c r="OD51" s="182"/>
      <c r="OE51" s="182"/>
      <c r="OF51" s="182"/>
      <c r="OG51" s="182"/>
      <c r="OH51" s="182"/>
      <c r="OI51" s="182"/>
      <c r="OJ51" s="182"/>
      <c r="OK51" s="182"/>
      <c r="OL51" s="182"/>
      <c r="OM51" s="182"/>
      <c r="ON51" s="182"/>
      <c r="OO51" s="182"/>
      <c r="OP51" s="182"/>
      <c r="OQ51" s="182"/>
      <c r="OR51" s="182"/>
      <c r="OS51" s="182"/>
      <c r="OT51" s="182"/>
      <c r="OU51" s="182"/>
      <c r="OV51" s="182"/>
      <c r="OW51" s="182"/>
      <c r="OX51" s="182"/>
      <c r="OY51" s="182"/>
      <c r="OZ51" s="182"/>
      <c r="PA51" s="182"/>
      <c r="PB51" s="182"/>
      <c r="PC51" s="182"/>
      <c r="PD51" s="182"/>
      <c r="PE51" s="182"/>
      <c r="PF51" s="182"/>
      <c r="PG51" s="182"/>
      <c r="PH51" s="182"/>
      <c r="PI51" s="182"/>
      <c r="PJ51" s="182"/>
      <c r="PK51" s="182"/>
      <c r="PL51" s="182"/>
      <c r="PM51" s="182"/>
      <c r="PN51" s="182"/>
      <c r="PO51" s="182"/>
      <c r="PP51" s="182"/>
      <c r="PQ51" s="182"/>
      <c r="PR51" s="182"/>
      <c r="PS51" s="182"/>
      <c r="PT51" s="182"/>
      <c r="PU51" s="182"/>
      <c r="PV51" s="182"/>
      <c r="PW51" s="182"/>
      <c r="PX51" s="182"/>
    </row>
    <row r="52" spans="1:440" s="167" customFormat="1" ht="19.899999999999999" customHeight="1">
      <c r="A52" s="182"/>
      <c r="B52" s="920"/>
      <c r="C52" s="1006"/>
      <c r="D52" s="834"/>
      <c r="E52" s="990"/>
      <c r="F52" s="323" t="s">
        <v>21</v>
      </c>
      <c r="G52" s="298">
        <v>8.1069999999999993</v>
      </c>
      <c r="H52" s="298"/>
      <c r="I52" s="299">
        <f>G52+H52+K51</f>
        <v>9.8389999999999986</v>
      </c>
      <c r="J52" s="299">
        <v>5.96</v>
      </c>
      <c r="K52" s="299">
        <f t="shared" si="5"/>
        <v>3.8789999999999987</v>
      </c>
      <c r="L52" s="359">
        <f t="shared" si="6"/>
        <v>0.60575261713588791</v>
      </c>
      <c r="M52" s="440" t="s">
        <v>24</v>
      </c>
      <c r="N52" s="903"/>
      <c r="O52" s="904"/>
      <c r="P52" s="904"/>
      <c r="Q52" s="904"/>
      <c r="R52" s="904"/>
      <c r="S52" s="893"/>
      <c r="T52" s="182"/>
      <c r="U52" s="182"/>
      <c r="V52" s="166"/>
      <c r="W52" s="166"/>
      <c r="X52" s="166"/>
      <c r="Y52" s="166"/>
      <c r="Z52" s="166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  <c r="IW52" s="182"/>
      <c r="IX52" s="182"/>
      <c r="IY52" s="182"/>
      <c r="IZ52" s="182"/>
      <c r="JA52" s="182"/>
      <c r="JB52" s="182"/>
      <c r="JC52" s="182"/>
      <c r="JD52" s="182"/>
      <c r="JE52" s="182"/>
      <c r="JF52" s="182"/>
      <c r="JG52" s="182"/>
      <c r="JH52" s="182"/>
      <c r="JI52" s="182"/>
      <c r="JJ52" s="182"/>
      <c r="JK52" s="182"/>
      <c r="JL52" s="182"/>
      <c r="JM52" s="182"/>
      <c r="JN52" s="182"/>
      <c r="JO52" s="182"/>
      <c r="JP52" s="182"/>
      <c r="JQ52" s="182"/>
      <c r="JR52" s="182"/>
      <c r="JS52" s="182"/>
      <c r="JT52" s="182"/>
      <c r="JU52" s="182"/>
      <c r="JV52" s="182"/>
      <c r="JW52" s="182"/>
      <c r="JX52" s="182"/>
      <c r="JY52" s="182"/>
      <c r="JZ52" s="182"/>
      <c r="KA52" s="182"/>
      <c r="KB52" s="182"/>
      <c r="KC52" s="182"/>
      <c r="KD52" s="182"/>
      <c r="KE52" s="182"/>
      <c r="KF52" s="182"/>
      <c r="KG52" s="182"/>
      <c r="KH52" s="182"/>
      <c r="KI52" s="182"/>
      <c r="KJ52" s="182"/>
      <c r="KK52" s="182"/>
      <c r="KL52" s="182"/>
      <c r="KM52" s="182"/>
      <c r="KN52" s="182"/>
      <c r="KO52" s="182"/>
      <c r="KP52" s="182"/>
      <c r="KQ52" s="182"/>
      <c r="KR52" s="182"/>
      <c r="KS52" s="182"/>
      <c r="KT52" s="182"/>
      <c r="KU52" s="182"/>
      <c r="KV52" s="182"/>
      <c r="KW52" s="182"/>
      <c r="KX52" s="182"/>
      <c r="KY52" s="182"/>
      <c r="KZ52" s="182"/>
      <c r="LA52" s="182"/>
      <c r="LB52" s="182"/>
      <c r="LC52" s="182"/>
      <c r="LD52" s="182"/>
      <c r="LE52" s="182"/>
      <c r="LF52" s="182"/>
      <c r="LG52" s="182"/>
      <c r="LH52" s="182"/>
      <c r="LI52" s="182"/>
      <c r="LJ52" s="182"/>
      <c r="LK52" s="182"/>
      <c r="LL52" s="182"/>
      <c r="LM52" s="182"/>
      <c r="LN52" s="182"/>
      <c r="LO52" s="182"/>
      <c r="LP52" s="182"/>
      <c r="LQ52" s="182"/>
      <c r="LR52" s="182"/>
      <c r="LS52" s="182"/>
      <c r="LT52" s="182"/>
      <c r="LU52" s="182"/>
      <c r="LV52" s="182"/>
      <c r="LW52" s="182"/>
      <c r="LX52" s="182"/>
      <c r="LY52" s="182"/>
      <c r="LZ52" s="182"/>
      <c r="MA52" s="182"/>
      <c r="MB52" s="182"/>
      <c r="MC52" s="182"/>
      <c r="MD52" s="182"/>
      <c r="ME52" s="182"/>
      <c r="MF52" s="182"/>
      <c r="MG52" s="182"/>
      <c r="MH52" s="182"/>
      <c r="MI52" s="182"/>
      <c r="MJ52" s="182"/>
      <c r="MK52" s="182"/>
      <c r="ML52" s="182"/>
      <c r="MM52" s="182"/>
      <c r="MN52" s="182"/>
      <c r="MO52" s="182"/>
      <c r="MP52" s="182"/>
      <c r="MQ52" s="182"/>
      <c r="MR52" s="182"/>
      <c r="MS52" s="182"/>
      <c r="MT52" s="182"/>
      <c r="MU52" s="182"/>
      <c r="MV52" s="182"/>
      <c r="MW52" s="182"/>
      <c r="MX52" s="182"/>
      <c r="MY52" s="182"/>
      <c r="MZ52" s="182"/>
      <c r="NA52" s="182"/>
      <c r="NB52" s="182"/>
      <c r="NC52" s="182"/>
      <c r="ND52" s="182"/>
      <c r="NE52" s="182"/>
      <c r="NF52" s="182"/>
      <c r="NG52" s="182"/>
      <c r="NH52" s="182"/>
      <c r="NI52" s="182"/>
      <c r="NJ52" s="182"/>
      <c r="NK52" s="182"/>
      <c r="NL52" s="182"/>
      <c r="NM52" s="182"/>
      <c r="NN52" s="182"/>
      <c r="NO52" s="182"/>
      <c r="NP52" s="182"/>
      <c r="NQ52" s="182"/>
      <c r="NR52" s="182"/>
      <c r="NS52" s="182"/>
      <c r="NT52" s="182"/>
      <c r="NU52" s="182"/>
      <c r="NV52" s="182"/>
      <c r="NW52" s="182"/>
      <c r="NX52" s="182"/>
      <c r="NY52" s="182"/>
      <c r="NZ52" s="182"/>
      <c r="OA52" s="182"/>
      <c r="OB52" s="182"/>
      <c r="OC52" s="182"/>
      <c r="OD52" s="182"/>
      <c r="OE52" s="182"/>
      <c r="OF52" s="182"/>
      <c r="OG52" s="182"/>
      <c r="OH52" s="182"/>
      <c r="OI52" s="182"/>
      <c r="OJ52" s="182"/>
      <c r="OK52" s="182"/>
      <c r="OL52" s="182"/>
      <c r="OM52" s="182"/>
      <c r="ON52" s="182"/>
      <c r="OO52" s="182"/>
      <c r="OP52" s="182"/>
      <c r="OQ52" s="182"/>
      <c r="OR52" s="182"/>
      <c r="OS52" s="182"/>
      <c r="OT52" s="182"/>
      <c r="OU52" s="182"/>
      <c r="OV52" s="182"/>
      <c r="OW52" s="182"/>
      <c r="OX52" s="182"/>
      <c r="OY52" s="182"/>
      <c r="OZ52" s="182"/>
      <c r="PA52" s="182"/>
      <c r="PB52" s="182"/>
      <c r="PC52" s="182"/>
      <c r="PD52" s="182"/>
      <c r="PE52" s="182"/>
      <c r="PF52" s="182"/>
      <c r="PG52" s="182"/>
      <c r="PH52" s="182"/>
      <c r="PI52" s="182"/>
      <c r="PJ52" s="182"/>
      <c r="PK52" s="182"/>
      <c r="PL52" s="182"/>
      <c r="PM52" s="182"/>
      <c r="PN52" s="182"/>
      <c r="PO52" s="182"/>
      <c r="PP52" s="182"/>
      <c r="PQ52" s="182"/>
      <c r="PR52" s="182"/>
      <c r="PS52" s="182"/>
      <c r="PT52" s="182"/>
      <c r="PU52" s="182"/>
      <c r="PV52" s="182"/>
      <c r="PW52" s="182"/>
      <c r="PX52" s="182"/>
    </row>
    <row r="53" spans="1:440" s="167" customFormat="1" ht="19.899999999999999" customHeight="1">
      <c r="A53" s="182"/>
      <c r="B53" s="920"/>
      <c r="C53" s="1007"/>
      <c r="D53" s="835"/>
      <c r="E53" s="990"/>
      <c r="F53" s="323" t="s">
        <v>22</v>
      </c>
      <c r="G53" s="298">
        <v>9.8390000000000004</v>
      </c>
      <c r="H53" s="298"/>
      <c r="I53" s="299">
        <f>G53+H53+K52</f>
        <v>13.718</v>
      </c>
      <c r="J53" s="299">
        <v>3.33</v>
      </c>
      <c r="K53" s="299">
        <f t="shared" si="5"/>
        <v>10.388</v>
      </c>
      <c r="L53" s="359">
        <f t="shared" si="6"/>
        <v>0.24274675608689314</v>
      </c>
      <c r="M53" s="440" t="s">
        <v>24</v>
      </c>
      <c r="N53" s="903"/>
      <c r="O53" s="904"/>
      <c r="P53" s="904"/>
      <c r="Q53" s="904"/>
      <c r="R53" s="904"/>
      <c r="S53" s="893"/>
      <c r="T53" s="170">
        <f>N51</f>
        <v>19.677999999999997</v>
      </c>
      <c r="U53" s="199">
        <f>T53</f>
        <v>19.677999999999997</v>
      </c>
      <c r="V53" s="166"/>
      <c r="W53" s="166"/>
      <c r="X53" s="166"/>
      <c r="Y53" s="166"/>
      <c r="Z53" s="166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  <c r="IW53" s="182"/>
      <c r="IX53" s="182"/>
      <c r="IY53" s="182"/>
      <c r="IZ53" s="182"/>
      <c r="JA53" s="182"/>
      <c r="JB53" s="182"/>
      <c r="JC53" s="182"/>
      <c r="JD53" s="182"/>
      <c r="JE53" s="182"/>
      <c r="JF53" s="182"/>
      <c r="JG53" s="182"/>
      <c r="JH53" s="182"/>
      <c r="JI53" s="182"/>
      <c r="JJ53" s="182"/>
      <c r="JK53" s="182"/>
      <c r="JL53" s="182"/>
      <c r="JM53" s="182"/>
      <c r="JN53" s="182"/>
      <c r="JO53" s="182"/>
      <c r="JP53" s="182"/>
      <c r="JQ53" s="182"/>
      <c r="JR53" s="182"/>
      <c r="JS53" s="182"/>
      <c r="JT53" s="182"/>
      <c r="JU53" s="182"/>
      <c r="JV53" s="182"/>
      <c r="JW53" s="182"/>
      <c r="JX53" s="182"/>
      <c r="JY53" s="182"/>
      <c r="JZ53" s="182"/>
      <c r="KA53" s="182"/>
      <c r="KB53" s="182"/>
      <c r="KC53" s="182"/>
      <c r="KD53" s="182"/>
      <c r="KE53" s="182"/>
      <c r="KF53" s="182"/>
      <c r="KG53" s="182"/>
      <c r="KH53" s="182"/>
      <c r="KI53" s="182"/>
      <c r="KJ53" s="182"/>
      <c r="KK53" s="182"/>
      <c r="KL53" s="182"/>
      <c r="KM53" s="182"/>
      <c r="KN53" s="182"/>
      <c r="KO53" s="182"/>
      <c r="KP53" s="182"/>
      <c r="KQ53" s="182"/>
      <c r="KR53" s="182"/>
      <c r="KS53" s="182"/>
      <c r="KT53" s="182"/>
      <c r="KU53" s="182"/>
      <c r="KV53" s="182"/>
      <c r="KW53" s="182"/>
      <c r="KX53" s="182"/>
      <c r="KY53" s="182"/>
      <c r="KZ53" s="182"/>
      <c r="LA53" s="182"/>
      <c r="LB53" s="182"/>
      <c r="LC53" s="182"/>
      <c r="LD53" s="182"/>
      <c r="LE53" s="182"/>
      <c r="LF53" s="182"/>
      <c r="LG53" s="182"/>
      <c r="LH53" s="182"/>
      <c r="LI53" s="182"/>
      <c r="LJ53" s="182"/>
      <c r="LK53" s="182"/>
      <c r="LL53" s="182"/>
      <c r="LM53" s="182"/>
      <c r="LN53" s="182"/>
      <c r="LO53" s="182"/>
      <c r="LP53" s="182"/>
      <c r="LQ53" s="182"/>
      <c r="LR53" s="182"/>
      <c r="LS53" s="182"/>
      <c r="LT53" s="182"/>
      <c r="LU53" s="182"/>
      <c r="LV53" s="182"/>
      <c r="LW53" s="182"/>
      <c r="LX53" s="182"/>
      <c r="LY53" s="182"/>
      <c r="LZ53" s="182"/>
      <c r="MA53" s="182"/>
      <c r="MB53" s="182"/>
      <c r="MC53" s="182"/>
      <c r="MD53" s="182"/>
      <c r="ME53" s="182"/>
      <c r="MF53" s="182"/>
      <c r="MG53" s="182"/>
      <c r="MH53" s="182"/>
      <c r="MI53" s="182"/>
      <c r="MJ53" s="182"/>
      <c r="MK53" s="182"/>
      <c r="ML53" s="182"/>
      <c r="MM53" s="182"/>
      <c r="MN53" s="182"/>
      <c r="MO53" s="182"/>
      <c r="MP53" s="182"/>
      <c r="MQ53" s="182"/>
      <c r="MR53" s="182"/>
      <c r="MS53" s="182"/>
      <c r="MT53" s="182"/>
      <c r="MU53" s="182"/>
      <c r="MV53" s="182"/>
      <c r="MW53" s="182"/>
      <c r="MX53" s="182"/>
      <c r="MY53" s="182"/>
      <c r="MZ53" s="182"/>
      <c r="NA53" s="182"/>
      <c r="NB53" s="182"/>
      <c r="NC53" s="182"/>
      <c r="ND53" s="182"/>
      <c r="NE53" s="182"/>
      <c r="NF53" s="182"/>
      <c r="NG53" s="182"/>
      <c r="NH53" s="182"/>
      <c r="NI53" s="182"/>
      <c r="NJ53" s="182"/>
      <c r="NK53" s="182"/>
      <c r="NL53" s="182"/>
      <c r="NM53" s="182"/>
      <c r="NN53" s="182"/>
      <c r="NO53" s="182"/>
      <c r="NP53" s="182"/>
      <c r="NQ53" s="182"/>
      <c r="NR53" s="182"/>
      <c r="NS53" s="182"/>
      <c r="NT53" s="182"/>
      <c r="NU53" s="182"/>
      <c r="NV53" s="182"/>
      <c r="NW53" s="182"/>
      <c r="NX53" s="182"/>
      <c r="NY53" s="182"/>
      <c r="NZ53" s="182"/>
      <c r="OA53" s="182"/>
      <c r="OB53" s="182"/>
      <c r="OC53" s="182"/>
      <c r="OD53" s="182"/>
      <c r="OE53" s="182"/>
      <c r="OF53" s="182"/>
      <c r="OG53" s="182"/>
      <c r="OH53" s="182"/>
      <c r="OI53" s="182"/>
      <c r="OJ53" s="182"/>
      <c r="OK53" s="182"/>
      <c r="OL53" s="182"/>
      <c r="OM53" s="182"/>
      <c r="ON53" s="182"/>
      <c r="OO53" s="182"/>
      <c r="OP53" s="182"/>
      <c r="OQ53" s="182"/>
      <c r="OR53" s="182"/>
      <c r="OS53" s="182"/>
      <c r="OT53" s="182"/>
      <c r="OU53" s="182"/>
      <c r="OV53" s="182"/>
      <c r="OW53" s="182"/>
      <c r="OX53" s="182"/>
      <c r="OY53" s="182"/>
      <c r="OZ53" s="182"/>
      <c r="PA53" s="182"/>
      <c r="PB53" s="182"/>
      <c r="PC53" s="182"/>
      <c r="PD53" s="182"/>
      <c r="PE53" s="182"/>
      <c r="PF53" s="182"/>
      <c r="PG53" s="182"/>
      <c r="PH53" s="182"/>
      <c r="PI53" s="182"/>
      <c r="PJ53" s="182"/>
      <c r="PK53" s="182"/>
      <c r="PL53" s="182"/>
      <c r="PM53" s="182"/>
      <c r="PN53" s="182"/>
      <c r="PO53" s="182"/>
      <c r="PP53" s="182"/>
      <c r="PQ53" s="182"/>
      <c r="PR53" s="182"/>
      <c r="PS53" s="182"/>
      <c r="PT53" s="182"/>
      <c r="PU53" s="182"/>
      <c r="PV53" s="182"/>
      <c r="PW53" s="182"/>
      <c r="PX53" s="182"/>
    </row>
    <row r="54" spans="1:440" s="167" customFormat="1" ht="19.899999999999999" customHeight="1">
      <c r="A54" s="182"/>
      <c r="B54" s="920"/>
      <c r="C54" s="917" t="s">
        <v>740</v>
      </c>
      <c r="D54" s="911" t="s">
        <v>750</v>
      </c>
      <c r="E54" s="1002" t="s">
        <v>757</v>
      </c>
      <c r="F54" s="329" t="s">
        <v>20</v>
      </c>
      <c r="G54" s="305">
        <v>0.84799999999999998</v>
      </c>
      <c r="H54" s="305"/>
      <c r="I54" s="306">
        <f>G54+H54</f>
        <v>0.84799999999999998</v>
      </c>
      <c r="J54" s="486">
        <v>1.456</v>
      </c>
      <c r="K54" s="306">
        <f t="shared" si="5"/>
        <v>-0.60799999999999998</v>
      </c>
      <c r="L54" s="363">
        <f t="shared" si="6"/>
        <v>1.7169811320754718</v>
      </c>
      <c r="M54" s="440" t="s">
        <v>24</v>
      </c>
      <c r="N54" s="903">
        <f>G54+G55+G56</f>
        <v>9.64</v>
      </c>
      <c r="O54" s="904">
        <f>H54+H55+H56</f>
        <v>0</v>
      </c>
      <c r="P54" s="904">
        <f>N54+O54</f>
        <v>9.64</v>
      </c>
      <c r="Q54" s="904">
        <f>J54+J55+J56</f>
        <v>9.4920000000000009</v>
      </c>
      <c r="R54" s="904">
        <f>P54-Q54</f>
        <v>0.14799999999999969</v>
      </c>
      <c r="S54" s="893">
        <f>Q54/P54</f>
        <v>0.98464730290456437</v>
      </c>
      <c r="T54" s="182">
        <f>G54+G57+G60+G63+G66+G69+G72</f>
        <v>5.9359999999999999</v>
      </c>
      <c r="U54" s="182"/>
      <c r="V54" s="166"/>
      <c r="W54" s="166"/>
      <c r="X54" s="166"/>
      <c r="Y54" s="166"/>
      <c r="Z54" s="166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  <c r="IW54" s="182"/>
      <c r="IX54" s="182"/>
      <c r="IY54" s="182"/>
      <c r="IZ54" s="182"/>
      <c r="JA54" s="182"/>
      <c r="JB54" s="182"/>
      <c r="JC54" s="182"/>
      <c r="JD54" s="182"/>
      <c r="JE54" s="182"/>
      <c r="JF54" s="182"/>
      <c r="JG54" s="182"/>
      <c r="JH54" s="182"/>
      <c r="JI54" s="182"/>
      <c r="JJ54" s="182"/>
      <c r="JK54" s="182"/>
      <c r="JL54" s="182"/>
      <c r="JM54" s="182"/>
      <c r="JN54" s="182"/>
      <c r="JO54" s="182"/>
      <c r="JP54" s="182"/>
      <c r="JQ54" s="182"/>
      <c r="JR54" s="182"/>
      <c r="JS54" s="182"/>
      <c r="JT54" s="182"/>
      <c r="JU54" s="182"/>
      <c r="JV54" s="182"/>
      <c r="JW54" s="182"/>
      <c r="JX54" s="182"/>
      <c r="JY54" s="182"/>
      <c r="JZ54" s="182"/>
      <c r="KA54" s="182"/>
      <c r="KB54" s="182"/>
      <c r="KC54" s="182"/>
      <c r="KD54" s="182"/>
      <c r="KE54" s="182"/>
      <c r="KF54" s="182"/>
      <c r="KG54" s="182"/>
      <c r="KH54" s="182"/>
      <c r="KI54" s="182"/>
      <c r="KJ54" s="182"/>
      <c r="KK54" s="182"/>
      <c r="KL54" s="182"/>
      <c r="KM54" s="182"/>
      <c r="KN54" s="182"/>
      <c r="KO54" s="182"/>
      <c r="KP54" s="182"/>
      <c r="KQ54" s="182"/>
      <c r="KR54" s="182"/>
      <c r="KS54" s="182"/>
      <c r="KT54" s="182"/>
      <c r="KU54" s="182"/>
      <c r="KV54" s="182"/>
      <c r="KW54" s="182"/>
      <c r="KX54" s="182"/>
      <c r="KY54" s="182"/>
      <c r="KZ54" s="182"/>
      <c r="LA54" s="182"/>
      <c r="LB54" s="182"/>
      <c r="LC54" s="182"/>
      <c r="LD54" s="182"/>
      <c r="LE54" s="182"/>
      <c r="LF54" s="182"/>
      <c r="LG54" s="182"/>
      <c r="LH54" s="182"/>
      <c r="LI54" s="182"/>
      <c r="LJ54" s="182"/>
      <c r="LK54" s="182"/>
      <c r="LL54" s="182"/>
      <c r="LM54" s="182"/>
      <c r="LN54" s="182"/>
      <c r="LO54" s="182"/>
      <c r="LP54" s="182"/>
      <c r="LQ54" s="182"/>
      <c r="LR54" s="182"/>
      <c r="LS54" s="182"/>
      <c r="LT54" s="182"/>
      <c r="LU54" s="182"/>
      <c r="LV54" s="182"/>
      <c r="LW54" s="182"/>
      <c r="LX54" s="182"/>
      <c r="LY54" s="182"/>
      <c r="LZ54" s="182"/>
      <c r="MA54" s="182"/>
      <c r="MB54" s="182"/>
      <c r="MC54" s="182"/>
      <c r="MD54" s="182"/>
      <c r="ME54" s="182"/>
      <c r="MF54" s="182"/>
      <c r="MG54" s="182"/>
      <c r="MH54" s="182"/>
      <c r="MI54" s="182"/>
      <c r="MJ54" s="182"/>
      <c r="MK54" s="182"/>
      <c r="ML54" s="182"/>
      <c r="MM54" s="182"/>
      <c r="MN54" s="182"/>
      <c r="MO54" s="182"/>
      <c r="MP54" s="182"/>
      <c r="MQ54" s="182"/>
      <c r="MR54" s="182"/>
      <c r="MS54" s="182"/>
      <c r="MT54" s="182"/>
      <c r="MU54" s="182"/>
      <c r="MV54" s="182"/>
      <c r="MW54" s="182"/>
      <c r="MX54" s="182"/>
      <c r="MY54" s="182"/>
      <c r="MZ54" s="182"/>
      <c r="NA54" s="182"/>
      <c r="NB54" s="182"/>
      <c r="NC54" s="182"/>
      <c r="ND54" s="182"/>
      <c r="NE54" s="182"/>
      <c r="NF54" s="182"/>
      <c r="NG54" s="182"/>
      <c r="NH54" s="182"/>
      <c r="NI54" s="182"/>
      <c r="NJ54" s="182"/>
      <c r="NK54" s="182"/>
      <c r="NL54" s="182"/>
      <c r="NM54" s="182"/>
      <c r="NN54" s="182"/>
      <c r="NO54" s="182"/>
      <c r="NP54" s="182"/>
      <c r="NQ54" s="182"/>
      <c r="NR54" s="182"/>
      <c r="NS54" s="182"/>
      <c r="NT54" s="182"/>
      <c r="NU54" s="182"/>
      <c r="NV54" s="182"/>
      <c r="NW54" s="182"/>
      <c r="NX54" s="182"/>
      <c r="NY54" s="182"/>
      <c r="NZ54" s="182"/>
      <c r="OA54" s="182"/>
      <c r="OB54" s="182"/>
      <c r="OC54" s="182"/>
      <c r="OD54" s="182"/>
      <c r="OE54" s="182"/>
      <c r="OF54" s="182"/>
      <c r="OG54" s="182"/>
      <c r="OH54" s="182"/>
      <c r="OI54" s="182"/>
      <c r="OJ54" s="182"/>
      <c r="OK54" s="182"/>
      <c r="OL54" s="182"/>
      <c r="OM54" s="182"/>
      <c r="ON54" s="182"/>
      <c r="OO54" s="182"/>
      <c r="OP54" s="182"/>
      <c r="OQ54" s="182"/>
      <c r="OR54" s="182"/>
      <c r="OS54" s="182"/>
      <c r="OT54" s="182"/>
      <c r="OU54" s="182"/>
      <c r="OV54" s="182"/>
      <c r="OW54" s="182"/>
      <c r="OX54" s="182"/>
      <c r="OY54" s="182"/>
      <c r="OZ54" s="182"/>
      <c r="PA54" s="182"/>
      <c r="PB54" s="182"/>
      <c r="PC54" s="182"/>
      <c r="PD54" s="182"/>
      <c r="PE54" s="182"/>
      <c r="PF54" s="182"/>
      <c r="PG54" s="182"/>
      <c r="PH54" s="182"/>
      <c r="PI54" s="182"/>
      <c r="PJ54" s="182"/>
      <c r="PK54" s="182"/>
      <c r="PL54" s="182"/>
      <c r="PM54" s="182"/>
      <c r="PN54" s="182"/>
      <c r="PO54" s="182"/>
      <c r="PP54" s="182"/>
      <c r="PQ54" s="182"/>
      <c r="PR54" s="182"/>
      <c r="PS54" s="182"/>
      <c r="PT54" s="182"/>
      <c r="PU54" s="182"/>
      <c r="PV54" s="182"/>
      <c r="PW54" s="182"/>
      <c r="PX54" s="182"/>
    </row>
    <row r="55" spans="1:440" s="167" customFormat="1" ht="19.899999999999999" customHeight="1">
      <c r="A55" s="182"/>
      <c r="B55" s="920"/>
      <c r="C55" s="918"/>
      <c r="D55" s="912"/>
      <c r="E55" s="1003"/>
      <c r="F55" s="329" t="s">
        <v>21</v>
      </c>
      <c r="G55" s="305">
        <v>6.3819999999999997</v>
      </c>
      <c r="H55" s="305"/>
      <c r="I55" s="306">
        <f>G55+H55+K54</f>
        <v>5.774</v>
      </c>
      <c r="J55" s="486">
        <v>4.7880000000000003</v>
      </c>
      <c r="K55" s="306">
        <f t="shared" si="5"/>
        <v>0.98599999999999977</v>
      </c>
      <c r="L55" s="363">
        <f t="shared" si="6"/>
        <v>0.8292344994804296</v>
      </c>
      <c r="M55" s="461">
        <v>43206</v>
      </c>
      <c r="N55" s="903"/>
      <c r="O55" s="904"/>
      <c r="P55" s="904"/>
      <c r="Q55" s="904"/>
      <c r="R55" s="904"/>
      <c r="S55" s="893"/>
      <c r="T55" s="182">
        <f t="shared" ref="T55:T56" si="7">G55+G58+G61+G64+G67+G70+G73</f>
        <v>35.021000000000001</v>
      </c>
      <c r="U55" s="182"/>
      <c r="V55" s="166"/>
      <c r="W55" s="166"/>
      <c r="X55" s="166"/>
      <c r="Y55" s="166"/>
      <c r="Z55" s="166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  <c r="IW55" s="182"/>
      <c r="IX55" s="182"/>
      <c r="IY55" s="182"/>
      <c r="IZ55" s="182"/>
      <c r="JA55" s="182"/>
      <c r="JB55" s="182"/>
      <c r="JC55" s="182"/>
      <c r="JD55" s="182"/>
      <c r="JE55" s="182"/>
      <c r="JF55" s="182"/>
      <c r="JG55" s="182"/>
      <c r="JH55" s="182"/>
      <c r="JI55" s="182"/>
      <c r="JJ55" s="182"/>
      <c r="JK55" s="182"/>
      <c r="JL55" s="182"/>
      <c r="JM55" s="182"/>
      <c r="JN55" s="182"/>
      <c r="JO55" s="182"/>
      <c r="JP55" s="182"/>
      <c r="JQ55" s="182"/>
      <c r="JR55" s="182"/>
      <c r="JS55" s="182"/>
      <c r="JT55" s="182"/>
      <c r="JU55" s="182"/>
      <c r="JV55" s="182"/>
      <c r="JW55" s="182"/>
      <c r="JX55" s="182"/>
      <c r="JY55" s="182"/>
      <c r="JZ55" s="182"/>
      <c r="KA55" s="182"/>
      <c r="KB55" s="182"/>
      <c r="KC55" s="182"/>
      <c r="KD55" s="182"/>
      <c r="KE55" s="182"/>
      <c r="KF55" s="182"/>
      <c r="KG55" s="182"/>
      <c r="KH55" s="182"/>
      <c r="KI55" s="182"/>
      <c r="KJ55" s="182"/>
      <c r="KK55" s="182"/>
      <c r="KL55" s="182"/>
      <c r="KM55" s="182"/>
      <c r="KN55" s="182"/>
      <c r="KO55" s="182"/>
      <c r="KP55" s="182"/>
      <c r="KQ55" s="182"/>
      <c r="KR55" s="182"/>
      <c r="KS55" s="182"/>
      <c r="KT55" s="182"/>
      <c r="KU55" s="182"/>
      <c r="KV55" s="182"/>
      <c r="KW55" s="182"/>
      <c r="KX55" s="182"/>
      <c r="KY55" s="182"/>
      <c r="KZ55" s="182"/>
      <c r="LA55" s="182"/>
      <c r="LB55" s="182"/>
      <c r="LC55" s="182"/>
      <c r="LD55" s="182"/>
      <c r="LE55" s="182"/>
      <c r="LF55" s="182"/>
      <c r="LG55" s="182"/>
      <c r="LH55" s="182"/>
      <c r="LI55" s="182"/>
      <c r="LJ55" s="182"/>
      <c r="LK55" s="182"/>
      <c r="LL55" s="182"/>
      <c r="LM55" s="182"/>
      <c r="LN55" s="182"/>
      <c r="LO55" s="182"/>
      <c r="LP55" s="182"/>
      <c r="LQ55" s="182"/>
      <c r="LR55" s="182"/>
      <c r="LS55" s="182"/>
      <c r="LT55" s="182"/>
      <c r="LU55" s="182"/>
      <c r="LV55" s="182"/>
      <c r="LW55" s="182"/>
      <c r="LX55" s="182"/>
      <c r="LY55" s="182"/>
      <c r="LZ55" s="182"/>
      <c r="MA55" s="182"/>
      <c r="MB55" s="182"/>
      <c r="MC55" s="182"/>
      <c r="MD55" s="182"/>
      <c r="ME55" s="182"/>
      <c r="MF55" s="182"/>
      <c r="MG55" s="182"/>
      <c r="MH55" s="182"/>
      <c r="MI55" s="182"/>
      <c r="MJ55" s="182"/>
      <c r="MK55" s="182"/>
      <c r="ML55" s="182"/>
      <c r="MM55" s="182"/>
      <c r="MN55" s="182"/>
      <c r="MO55" s="182"/>
      <c r="MP55" s="182"/>
      <c r="MQ55" s="182"/>
      <c r="MR55" s="182"/>
      <c r="MS55" s="182"/>
      <c r="MT55" s="182"/>
      <c r="MU55" s="182"/>
      <c r="MV55" s="182"/>
      <c r="MW55" s="182"/>
      <c r="MX55" s="182"/>
      <c r="MY55" s="182"/>
      <c r="MZ55" s="182"/>
      <c r="NA55" s="182"/>
      <c r="NB55" s="182"/>
      <c r="NC55" s="182"/>
      <c r="ND55" s="182"/>
      <c r="NE55" s="182"/>
      <c r="NF55" s="182"/>
      <c r="NG55" s="182"/>
      <c r="NH55" s="182"/>
      <c r="NI55" s="182"/>
      <c r="NJ55" s="182"/>
      <c r="NK55" s="182"/>
      <c r="NL55" s="182"/>
      <c r="NM55" s="182"/>
      <c r="NN55" s="182"/>
      <c r="NO55" s="182"/>
      <c r="NP55" s="182"/>
      <c r="NQ55" s="182"/>
      <c r="NR55" s="182"/>
      <c r="NS55" s="182"/>
      <c r="NT55" s="182"/>
      <c r="NU55" s="182"/>
      <c r="NV55" s="182"/>
      <c r="NW55" s="182"/>
      <c r="NX55" s="182"/>
      <c r="NY55" s="182"/>
      <c r="NZ55" s="182"/>
      <c r="OA55" s="182"/>
      <c r="OB55" s="182"/>
      <c r="OC55" s="182"/>
      <c r="OD55" s="182"/>
      <c r="OE55" s="182"/>
      <c r="OF55" s="182"/>
      <c r="OG55" s="182"/>
      <c r="OH55" s="182"/>
      <c r="OI55" s="182"/>
      <c r="OJ55" s="182"/>
      <c r="OK55" s="182"/>
      <c r="OL55" s="182"/>
      <c r="OM55" s="182"/>
      <c r="ON55" s="182"/>
      <c r="OO55" s="182"/>
      <c r="OP55" s="182"/>
      <c r="OQ55" s="182"/>
      <c r="OR55" s="182"/>
      <c r="OS55" s="182"/>
      <c r="OT55" s="182"/>
      <c r="OU55" s="182"/>
      <c r="OV55" s="182"/>
      <c r="OW55" s="182"/>
      <c r="OX55" s="182"/>
      <c r="OY55" s="182"/>
      <c r="OZ55" s="182"/>
      <c r="PA55" s="182"/>
      <c r="PB55" s="182"/>
      <c r="PC55" s="182"/>
      <c r="PD55" s="182"/>
      <c r="PE55" s="182"/>
      <c r="PF55" s="182"/>
      <c r="PG55" s="182"/>
      <c r="PH55" s="182"/>
      <c r="PI55" s="182"/>
      <c r="PJ55" s="182"/>
      <c r="PK55" s="182"/>
      <c r="PL55" s="182"/>
      <c r="PM55" s="182"/>
      <c r="PN55" s="182"/>
      <c r="PO55" s="182"/>
      <c r="PP55" s="182"/>
      <c r="PQ55" s="182"/>
      <c r="PR55" s="182"/>
      <c r="PS55" s="182"/>
      <c r="PT55" s="182"/>
      <c r="PU55" s="182"/>
      <c r="PV55" s="182"/>
      <c r="PW55" s="182"/>
      <c r="PX55" s="182"/>
    </row>
    <row r="56" spans="1:440" s="167" customFormat="1" ht="19.899999999999999" customHeight="1">
      <c r="A56" s="182"/>
      <c r="B56" s="920"/>
      <c r="C56" s="918"/>
      <c r="D56" s="912"/>
      <c r="E56" s="1004"/>
      <c r="F56" s="329" t="s">
        <v>22</v>
      </c>
      <c r="G56" s="305">
        <v>2.41</v>
      </c>
      <c r="H56" s="305"/>
      <c r="I56" s="306">
        <f>G56+H56+K55</f>
        <v>3.3959999999999999</v>
      </c>
      <c r="J56" s="486">
        <v>3.2480000000000002</v>
      </c>
      <c r="K56" s="306">
        <f t="shared" si="5"/>
        <v>0.14799999999999969</v>
      </c>
      <c r="L56" s="363">
        <f t="shared" si="6"/>
        <v>0.95641931684334525</v>
      </c>
      <c r="M56" s="461" t="s">
        <v>24</v>
      </c>
      <c r="N56" s="903"/>
      <c r="O56" s="904"/>
      <c r="P56" s="904"/>
      <c r="Q56" s="904"/>
      <c r="R56" s="904"/>
      <c r="S56" s="893"/>
      <c r="T56" s="182">
        <f t="shared" si="7"/>
        <v>26.494999999999997</v>
      </c>
      <c r="U56" s="182"/>
      <c r="V56" s="166"/>
      <c r="W56" s="166"/>
      <c r="X56" s="166"/>
      <c r="Y56" s="166"/>
      <c r="Z56" s="166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  <c r="IW56" s="182"/>
      <c r="IX56" s="182"/>
      <c r="IY56" s="182"/>
      <c r="IZ56" s="182"/>
      <c r="JA56" s="182"/>
      <c r="JB56" s="182"/>
      <c r="JC56" s="182"/>
      <c r="JD56" s="182"/>
      <c r="JE56" s="182"/>
      <c r="JF56" s="182"/>
      <c r="JG56" s="182"/>
      <c r="JH56" s="182"/>
      <c r="JI56" s="182"/>
      <c r="JJ56" s="182"/>
      <c r="JK56" s="182"/>
      <c r="JL56" s="182"/>
      <c r="JM56" s="182"/>
      <c r="JN56" s="182"/>
      <c r="JO56" s="182"/>
      <c r="JP56" s="182"/>
      <c r="JQ56" s="182"/>
      <c r="JR56" s="182"/>
      <c r="JS56" s="182"/>
      <c r="JT56" s="182"/>
      <c r="JU56" s="182"/>
      <c r="JV56" s="182"/>
      <c r="JW56" s="182"/>
      <c r="JX56" s="182"/>
      <c r="JY56" s="182"/>
      <c r="JZ56" s="182"/>
      <c r="KA56" s="182"/>
      <c r="KB56" s="182"/>
      <c r="KC56" s="182"/>
      <c r="KD56" s="182"/>
      <c r="KE56" s="182"/>
      <c r="KF56" s="182"/>
      <c r="KG56" s="182"/>
      <c r="KH56" s="182"/>
      <c r="KI56" s="182"/>
      <c r="KJ56" s="182"/>
      <c r="KK56" s="182"/>
      <c r="KL56" s="182"/>
      <c r="KM56" s="182"/>
      <c r="KN56" s="182"/>
      <c r="KO56" s="182"/>
      <c r="KP56" s="182"/>
      <c r="KQ56" s="182"/>
      <c r="KR56" s="182"/>
      <c r="KS56" s="182"/>
      <c r="KT56" s="182"/>
      <c r="KU56" s="182"/>
      <c r="KV56" s="182"/>
      <c r="KW56" s="182"/>
      <c r="KX56" s="182"/>
      <c r="KY56" s="182"/>
      <c r="KZ56" s="182"/>
      <c r="LA56" s="182"/>
      <c r="LB56" s="182"/>
      <c r="LC56" s="182"/>
      <c r="LD56" s="182"/>
      <c r="LE56" s="182"/>
      <c r="LF56" s="182"/>
      <c r="LG56" s="182"/>
      <c r="LH56" s="182"/>
      <c r="LI56" s="182"/>
      <c r="LJ56" s="182"/>
      <c r="LK56" s="182"/>
      <c r="LL56" s="182"/>
      <c r="LM56" s="182"/>
      <c r="LN56" s="182"/>
      <c r="LO56" s="182"/>
      <c r="LP56" s="182"/>
      <c r="LQ56" s="182"/>
      <c r="LR56" s="182"/>
      <c r="LS56" s="182"/>
      <c r="LT56" s="182"/>
      <c r="LU56" s="182"/>
      <c r="LV56" s="182"/>
      <c r="LW56" s="182"/>
      <c r="LX56" s="182"/>
      <c r="LY56" s="182"/>
      <c r="LZ56" s="182"/>
      <c r="MA56" s="182"/>
      <c r="MB56" s="182"/>
      <c r="MC56" s="182"/>
      <c r="MD56" s="182"/>
      <c r="ME56" s="182"/>
      <c r="MF56" s="182"/>
      <c r="MG56" s="182"/>
      <c r="MH56" s="182"/>
      <c r="MI56" s="182"/>
      <c r="MJ56" s="182"/>
      <c r="MK56" s="182"/>
      <c r="ML56" s="182"/>
      <c r="MM56" s="182"/>
      <c r="MN56" s="182"/>
      <c r="MO56" s="182"/>
      <c r="MP56" s="182"/>
      <c r="MQ56" s="182"/>
      <c r="MR56" s="182"/>
      <c r="MS56" s="182"/>
      <c r="MT56" s="182"/>
      <c r="MU56" s="182"/>
      <c r="MV56" s="182"/>
      <c r="MW56" s="182"/>
      <c r="MX56" s="182"/>
      <c r="MY56" s="182"/>
      <c r="MZ56" s="182"/>
      <c r="NA56" s="182"/>
      <c r="NB56" s="182"/>
      <c r="NC56" s="182"/>
      <c r="ND56" s="182"/>
      <c r="NE56" s="182"/>
      <c r="NF56" s="182"/>
      <c r="NG56" s="182"/>
      <c r="NH56" s="182"/>
      <c r="NI56" s="182"/>
      <c r="NJ56" s="182"/>
      <c r="NK56" s="182"/>
      <c r="NL56" s="182"/>
      <c r="NM56" s="182"/>
      <c r="NN56" s="182"/>
      <c r="NO56" s="182"/>
      <c r="NP56" s="182"/>
      <c r="NQ56" s="182"/>
      <c r="NR56" s="182"/>
      <c r="NS56" s="182"/>
      <c r="NT56" s="182"/>
      <c r="NU56" s="182"/>
      <c r="NV56" s="182"/>
      <c r="NW56" s="182"/>
      <c r="NX56" s="182"/>
      <c r="NY56" s="182"/>
      <c r="NZ56" s="182"/>
      <c r="OA56" s="182"/>
      <c r="OB56" s="182"/>
      <c r="OC56" s="182"/>
      <c r="OD56" s="182"/>
      <c r="OE56" s="182"/>
      <c r="OF56" s="182"/>
      <c r="OG56" s="182"/>
      <c r="OH56" s="182"/>
      <c r="OI56" s="182"/>
      <c r="OJ56" s="182"/>
      <c r="OK56" s="182"/>
      <c r="OL56" s="182"/>
      <c r="OM56" s="182"/>
      <c r="ON56" s="182"/>
      <c r="OO56" s="182"/>
      <c r="OP56" s="182"/>
      <c r="OQ56" s="182"/>
      <c r="OR56" s="182"/>
      <c r="OS56" s="182"/>
      <c r="OT56" s="182"/>
      <c r="OU56" s="182"/>
      <c r="OV56" s="182"/>
      <c r="OW56" s="182"/>
      <c r="OX56" s="182"/>
      <c r="OY56" s="182"/>
      <c r="OZ56" s="182"/>
      <c r="PA56" s="182"/>
      <c r="PB56" s="182"/>
      <c r="PC56" s="182"/>
      <c r="PD56" s="182"/>
      <c r="PE56" s="182"/>
      <c r="PF56" s="182"/>
      <c r="PG56" s="182"/>
      <c r="PH56" s="182"/>
      <c r="PI56" s="182"/>
      <c r="PJ56" s="182"/>
      <c r="PK56" s="182"/>
      <c r="PL56" s="182"/>
      <c r="PM56" s="182"/>
      <c r="PN56" s="182"/>
      <c r="PO56" s="182"/>
      <c r="PP56" s="182"/>
      <c r="PQ56" s="182"/>
      <c r="PR56" s="182"/>
      <c r="PS56" s="182"/>
      <c r="PT56" s="182"/>
      <c r="PU56" s="182"/>
      <c r="PV56" s="182"/>
      <c r="PW56" s="182"/>
      <c r="PX56" s="182"/>
    </row>
    <row r="57" spans="1:440" s="167" customFormat="1" ht="19.899999999999999" customHeight="1">
      <c r="A57" s="182"/>
      <c r="B57" s="920"/>
      <c r="C57" s="918"/>
      <c r="D57" s="912"/>
      <c r="E57" s="1002" t="s">
        <v>758</v>
      </c>
      <c r="F57" s="329" t="s">
        <v>20</v>
      </c>
      <c r="G57" s="305">
        <v>0.84799999999999998</v>
      </c>
      <c r="H57" s="305"/>
      <c r="I57" s="306">
        <f>G57+H57</f>
        <v>0.84799999999999998</v>
      </c>
      <c r="J57" s="486">
        <v>0</v>
      </c>
      <c r="K57" s="306">
        <f t="shared" si="5"/>
        <v>0.84799999999999998</v>
      </c>
      <c r="L57" s="363">
        <f t="shared" si="6"/>
        <v>0</v>
      </c>
      <c r="M57" s="461" t="s">
        <v>24</v>
      </c>
      <c r="N57" s="903">
        <f>G57+G58+G59</f>
        <v>9.6379999999999999</v>
      </c>
      <c r="O57" s="904">
        <f>H57+H58+H59</f>
        <v>0</v>
      </c>
      <c r="P57" s="904">
        <f>N57+O57</f>
        <v>9.6379999999999999</v>
      </c>
      <c r="Q57" s="904">
        <f>J57+J58+J59</f>
        <v>7.6159999999999997</v>
      </c>
      <c r="R57" s="904">
        <f>P57-Q57</f>
        <v>2.0220000000000002</v>
      </c>
      <c r="S57" s="893">
        <f>Q57/P57</f>
        <v>0.79020543681261668</v>
      </c>
      <c r="T57" s="182"/>
      <c r="U57" s="182"/>
      <c r="V57" s="166"/>
      <c r="W57" s="166"/>
      <c r="X57" s="166"/>
      <c r="Y57" s="166"/>
      <c r="Z57" s="166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  <c r="IW57" s="182"/>
      <c r="IX57" s="182"/>
      <c r="IY57" s="182"/>
      <c r="IZ57" s="182"/>
      <c r="JA57" s="182"/>
      <c r="JB57" s="182"/>
      <c r="JC57" s="182"/>
      <c r="JD57" s="182"/>
      <c r="JE57" s="182"/>
      <c r="JF57" s="182"/>
      <c r="JG57" s="182"/>
      <c r="JH57" s="182"/>
      <c r="JI57" s="182"/>
      <c r="JJ57" s="182"/>
      <c r="JK57" s="182"/>
      <c r="JL57" s="182"/>
      <c r="JM57" s="182"/>
      <c r="JN57" s="182"/>
      <c r="JO57" s="182"/>
      <c r="JP57" s="182"/>
      <c r="JQ57" s="182"/>
      <c r="JR57" s="182"/>
      <c r="JS57" s="182"/>
      <c r="JT57" s="182"/>
      <c r="JU57" s="182"/>
      <c r="JV57" s="182"/>
      <c r="JW57" s="182"/>
      <c r="JX57" s="182"/>
      <c r="JY57" s="182"/>
      <c r="JZ57" s="182"/>
      <c r="KA57" s="182"/>
      <c r="KB57" s="182"/>
      <c r="KC57" s="182"/>
      <c r="KD57" s="182"/>
      <c r="KE57" s="182"/>
      <c r="KF57" s="182"/>
      <c r="KG57" s="182"/>
      <c r="KH57" s="182"/>
      <c r="KI57" s="182"/>
      <c r="KJ57" s="182"/>
      <c r="KK57" s="182"/>
      <c r="KL57" s="182"/>
      <c r="KM57" s="182"/>
      <c r="KN57" s="182"/>
      <c r="KO57" s="182"/>
      <c r="KP57" s="182"/>
      <c r="KQ57" s="182"/>
      <c r="KR57" s="182"/>
      <c r="KS57" s="182"/>
      <c r="KT57" s="182"/>
      <c r="KU57" s="182"/>
      <c r="KV57" s="182"/>
      <c r="KW57" s="182"/>
      <c r="KX57" s="182"/>
      <c r="KY57" s="182"/>
      <c r="KZ57" s="182"/>
      <c r="LA57" s="182"/>
      <c r="LB57" s="182"/>
      <c r="LC57" s="182"/>
      <c r="LD57" s="182"/>
      <c r="LE57" s="182"/>
      <c r="LF57" s="182"/>
      <c r="LG57" s="182"/>
      <c r="LH57" s="182"/>
      <c r="LI57" s="182"/>
      <c r="LJ57" s="182"/>
      <c r="LK57" s="182"/>
      <c r="LL57" s="182"/>
      <c r="LM57" s="182"/>
      <c r="LN57" s="182"/>
      <c r="LO57" s="182"/>
      <c r="LP57" s="182"/>
      <c r="LQ57" s="182"/>
      <c r="LR57" s="182"/>
      <c r="LS57" s="182"/>
      <c r="LT57" s="182"/>
      <c r="LU57" s="182"/>
      <c r="LV57" s="182"/>
      <c r="LW57" s="182"/>
      <c r="LX57" s="182"/>
      <c r="LY57" s="182"/>
      <c r="LZ57" s="182"/>
      <c r="MA57" s="182"/>
      <c r="MB57" s="182"/>
      <c r="MC57" s="182"/>
      <c r="MD57" s="182"/>
      <c r="ME57" s="182"/>
      <c r="MF57" s="182"/>
      <c r="MG57" s="182"/>
      <c r="MH57" s="182"/>
      <c r="MI57" s="182"/>
      <c r="MJ57" s="182"/>
      <c r="MK57" s="182"/>
      <c r="ML57" s="182"/>
      <c r="MM57" s="182"/>
      <c r="MN57" s="182"/>
      <c r="MO57" s="182"/>
      <c r="MP57" s="182"/>
      <c r="MQ57" s="182"/>
      <c r="MR57" s="182"/>
      <c r="MS57" s="182"/>
      <c r="MT57" s="182"/>
      <c r="MU57" s="182"/>
      <c r="MV57" s="182"/>
      <c r="MW57" s="182"/>
      <c r="MX57" s="182"/>
      <c r="MY57" s="182"/>
      <c r="MZ57" s="182"/>
      <c r="NA57" s="182"/>
      <c r="NB57" s="182"/>
      <c r="NC57" s="182"/>
      <c r="ND57" s="182"/>
      <c r="NE57" s="182"/>
      <c r="NF57" s="182"/>
      <c r="NG57" s="182"/>
      <c r="NH57" s="182"/>
      <c r="NI57" s="182"/>
      <c r="NJ57" s="182"/>
      <c r="NK57" s="182"/>
      <c r="NL57" s="182"/>
      <c r="NM57" s="182"/>
      <c r="NN57" s="182"/>
      <c r="NO57" s="182"/>
      <c r="NP57" s="182"/>
      <c r="NQ57" s="182"/>
      <c r="NR57" s="182"/>
      <c r="NS57" s="182"/>
      <c r="NT57" s="182"/>
      <c r="NU57" s="182"/>
      <c r="NV57" s="182"/>
      <c r="NW57" s="182"/>
      <c r="NX57" s="182"/>
      <c r="NY57" s="182"/>
      <c r="NZ57" s="182"/>
      <c r="OA57" s="182"/>
      <c r="OB57" s="182"/>
      <c r="OC57" s="182"/>
      <c r="OD57" s="182"/>
      <c r="OE57" s="182"/>
      <c r="OF57" s="182"/>
      <c r="OG57" s="182"/>
      <c r="OH57" s="182"/>
      <c r="OI57" s="182"/>
      <c r="OJ57" s="182"/>
      <c r="OK57" s="182"/>
      <c r="OL57" s="182"/>
      <c r="OM57" s="182"/>
      <c r="ON57" s="182"/>
      <c r="OO57" s="182"/>
      <c r="OP57" s="182"/>
      <c r="OQ57" s="182"/>
      <c r="OR57" s="182"/>
      <c r="OS57" s="182"/>
      <c r="OT57" s="182"/>
      <c r="OU57" s="182"/>
      <c r="OV57" s="182"/>
      <c r="OW57" s="182"/>
      <c r="OX57" s="182"/>
      <c r="OY57" s="182"/>
      <c r="OZ57" s="182"/>
      <c r="PA57" s="182"/>
      <c r="PB57" s="182"/>
      <c r="PC57" s="182"/>
      <c r="PD57" s="182"/>
      <c r="PE57" s="182"/>
      <c r="PF57" s="182"/>
      <c r="PG57" s="182"/>
      <c r="PH57" s="182"/>
      <c r="PI57" s="182"/>
      <c r="PJ57" s="182"/>
      <c r="PK57" s="182"/>
      <c r="PL57" s="182"/>
      <c r="PM57" s="182"/>
      <c r="PN57" s="182"/>
      <c r="PO57" s="182"/>
      <c r="PP57" s="182"/>
      <c r="PQ57" s="182"/>
      <c r="PR57" s="182"/>
      <c r="PS57" s="182"/>
      <c r="PT57" s="182"/>
      <c r="PU57" s="182"/>
      <c r="PV57" s="182"/>
      <c r="PW57" s="182"/>
      <c r="PX57" s="182"/>
    </row>
    <row r="58" spans="1:440" s="167" customFormat="1" ht="19.899999999999999" customHeight="1">
      <c r="A58" s="182"/>
      <c r="B58" s="920"/>
      <c r="C58" s="918"/>
      <c r="D58" s="912"/>
      <c r="E58" s="1003"/>
      <c r="F58" s="329" t="s">
        <v>21</v>
      </c>
      <c r="G58" s="305">
        <v>3.9710000000000001</v>
      </c>
      <c r="H58" s="305"/>
      <c r="I58" s="306">
        <f>G58+H58+K57</f>
        <v>4.819</v>
      </c>
      <c r="J58" s="486">
        <v>2.52</v>
      </c>
      <c r="K58" s="306">
        <f t="shared" si="5"/>
        <v>2.2989999999999999</v>
      </c>
      <c r="L58" s="363">
        <f t="shared" si="6"/>
        <v>0.52293006847893753</v>
      </c>
      <c r="M58" s="461" t="s">
        <v>24</v>
      </c>
      <c r="N58" s="903"/>
      <c r="O58" s="904"/>
      <c r="P58" s="904"/>
      <c r="Q58" s="904"/>
      <c r="R58" s="904"/>
      <c r="S58" s="893"/>
      <c r="T58" s="182"/>
      <c r="U58" s="182"/>
      <c r="V58" s="166"/>
      <c r="W58" s="166"/>
      <c r="X58" s="166"/>
      <c r="Y58" s="166"/>
      <c r="Z58" s="166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  <c r="IW58" s="182"/>
      <c r="IX58" s="182"/>
      <c r="IY58" s="182"/>
      <c r="IZ58" s="182"/>
      <c r="JA58" s="182"/>
      <c r="JB58" s="182"/>
      <c r="JC58" s="182"/>
      <c r="JD58" s="182"/>
      <c r="JE58" s="182"/>
      <c r="JF58" s="182"/>
      <c r="JG58" s="182"/>
      <c r="JH58" s="182"/>
      <c r="JI58" s="182"/>
      <c r="JJ58" s="182"/>
      <c r="JK58" s="182"/>
      <c r="JL58" s="182"/>
      <c r="JM58" s="182"/>
      <c r="JN58" s="182"/>
      <c r="JO58" s="182"/>
      <c r="JP58" s="182"/>
      <c r="JQ58" s="182"/>
      <c r="JR58" s="182"/>
      <c r="JS58" s="182"/>
      <c r="JT58" s="182"/>
      <c r="JU58" s="182"/>
      <c r="JV58" s="182"/>
      <c r="JW58" s="182"/>
      <c r="JX58" s="182"/>
      <c r="JY58" s="182"/>
      <c r="JZ58" s="182"/>
      <c r="KA58" s="182"/>
      <c r="KB58" s="182"/>
      <c r="KC58" s="182"/>
      <c r="KD58" s="182"/>
      <c r="KE58" s="182"/>
      <c r="KF58" s="182"/>
      <c r="KG58" s="182"/>
      <c r="KH58" s="182"/>
      <c r="KI58" s="182"/>
      <c r="KJ58" s="182"/>
      <c r="KK58" s="182"/>
      <c r="KL58" s="182"/>
      <c r="KM58" s="182"/>
      <c r="KN58" s="182"/>
      <c r="KO58" s="182"/>
      <c r="KP58" s="182"/>
      <c r="KQ58" s="182"/>
      <c r="KR58" s="182"/>
      <c r="KS58" s="182"/>
      <c r="KT58" s="182"/>
      <c r="KU58" s="182"/>
      <c r="KV58" s="182"/>
      <c r="KW58" s="182"/>
      <c r="KX58" s="182"/>
      <c r="KY58" s="182"/>
      <c r="KZ58" s="182"/>
      <c r="LA58" s="182"/>
      <c r="LB58" s="182"/>
      <c r="LC58" s="182"/>
      <c r="LD58" s="182"/>
      <c r="LE58" s="182"/>
      <c r="LF58" s="182"/>
      <c r="LG58" s="182"/>
      <c r="LH58" s="182"/>
      <c r="LI58" s="182"/>
      <c r="LJ58" s="182"/>
      <c r="LK58" s="182"/>
      <c r="LL58" s="182"/>
      <c r="LM58" s="182"/>
      <c r="LN58" s="182"/>
      <c r="LO58" s="182"/>
      <c r="LP58" s="182"/>
      <c r="LQ58" s="182"/>
      <c r="LR58" s="182"/>
      <c r="LS58" s="182"/>
      <c r="LT58" s="182"/>
      <c r="LU58" s="182"/>
      <c r="LV58" s="182"/>
      <c r="LW58" s="182"/>
      <c r="LX58" s="182"/>
      <c r="LY58" s="182"/>
      <c r="LZ58" s="182"/>
      <c r="MA58" s="182"/>
      <c r="MB58" s="182"/>
      <c r="MC58" s="182"/>
      <c r="MD58" s="182"/>
      <c r="ME58" s="182"/>
      <c r="MF58" s="182"/>
      <c r="MG58" s="182"/>
      <c r="MH58" s="182"/>
      <c r="MI58" s="182"/>
      <c r="MJ58" s="182"/>
      <c r="MK58" s="182"/>
      <c r="ML58" s="182"/>
      <c r="MM58" s="182"/>
      <c r="MN58" s="182"/>
      <c r="MO58" s="182"/>
      <c r="MP58" s="182"/>
      <c r="MQ58" s="182"/>
      <c r="MR58" s="182"/>
      <c r="MS58" s="182"/>
      <c r="MT58" s="182"/>
      <c r="MU58" s="182"/>
      <c r="MV58" s="182"/>
      <c r="MW58" s="182"/>
      <c r="MX58" s="182"/>
      <c r="MY58" s="182"/>
      <c r="MZ58" s="182"/>
      <c r="NA58" s="182"/>
      <c r="NB58" s="182"/>
      <c r="NC58" s="182"/>
      <c r="ND58" s="182"/>
      <c r="NE58" s="182"/>
      <c r="NF58" s="182"/>
      <c r="NG58" s="182"/>
      <c r="NH58" s="182"/>
      <c r="NI58" s="182"/>
      <c r="NJ58" s="182"/>
      <c r="NK58" s="182"/>
      <c r="NL58" s="182"/>
      <c r="NM58" s="182"/>
      <c r="NN58" s="182"/>
      <c r="NO58" s="182"/>
      <c r="NP58" s="182"/>
      <c r="NQ58" s="182"/>
      <c r="NR58" s="182"/>
      <c r="NS58" s="182"/>
      <c r="NT58" s="182"/>
      <c r="NU58" s="182"/>
      <c r="NV58" s="182"/>
      <c r="NW58" s="182"/>
      <c r="NX58" s="182"/>
      <c r="NY58" s="182"/>
      <c r="NZ58" s="182"/>
      <c r="OA58" s="182"/>
      <c r="OB58" s="182"/>
      <c r="OC58" s="182"/>
      <c r="OD58" s="182"/>
      <c r="OE58" s="182"/>
      <c r="OF58" s="182"/>
      <c r="OG58" s="182"/>
      <c r="OH58" s="182"/>
      <c r="OI58" s="182"/>
      <c r="OJ58" s="182"/>
      <c r="OK58" s="182"/>
      <c r="OL58" s="182"/>
      <c r="OM58" s="182"/>
      <c r="ON58" s="182"/>
      <c r="OO58" s="182"/>
      <c r="OP58" s="182"/>
      <c r="OQ58" s="182"/>
      <c r="OR58" s="182"/>
      <c r="OS58" s="182"/>
      <c r="OT58" s="182"/>
      <c r="OU58" s="182"/>
      <c r="OV58" s="182"/>
      <c r="OW58" s="182"/>
      <c r="OX58" s="182"/>
      <c r="OY58" s="182"/>
      <c r="OZ58" s="182"/>
      <c r="PA58" s="182"/>
      <c r="PB58" s="182"/>
      <c r="PC58" s="182"/>
      <c r="PD58" s="182"/>
      <c r="PE58" s="182"/>
      <c r="PF58" s="182"/>
      <c r="PG58" s="182"/>
      <c r="PH58" s="182"/>
      <c r="PI58" s="182"/>
      <c r="PJ58" s="182"/>
      <c r="PK58" s="182"/>
      <c r="PL58" s="182"/>
      <c r="PM58" s="182"/>
      <c r="PN58" s="182"/>
      <c r="PO58" s="182"/>
      <c r="PP58" s="182"/>
      <c r="PQ58" s="182"/>
      <c r="PR58" s="182"/>
      <c r="PS58" s="182"/>
      <c r="PT58" s="182"/>
      <c r="PU58" s="182"/>
      <c r="PV58" s="182"/>
      <c r="PW58" s="182"/>
      <c r="PX58" s="182"/>
    </row>
    <row r="59" spans="1:440" s="167" customFormat="1" ht="19.899999999999999" customHeight="1">
      <c r="A59" s="182"/>
      <c r="B59" s="920"/>
      <c r="C59" s="918"/>
      <c r="D59" s="912"/>
      <c r="E59" s="1004"/>
      <c r="F59" s="329" t="s">
        <v>22</v>
      </c>
      <c r="G59" s="305">
        <v>4.819</v>
      </c>
      <c r="H59" s="305"/>
      <c r="I59" s="306">
        <f>G59+H59+K58</f>
        <v>7.1180000000000003</v>
      </c>
      <c r="J59" s="486">
        <v>5.0960000000000001</v>
      </c>
      <c r="K59" s="306">
        <f t="shared" si="5"/>
        <v>2.0220000000000002</v>
      </c>
      <c r="L59" s="363">
        <f t="shared" si="6"/>
        <v>0.71593144141612808</v>
      </c>
      <c r="M59" s="461" t="s">
        <v>24</v>
      </c>
      <c r="N59" s="903"/>
      <c r="O59" s="904"/>
      <c r="P59" s="904"/>
      <c r="Q59" s="904"/>
      <c r="R59" s="904"/>
      <c r="S59" s="893"/>
      <c r="T59" s="182"/>
      <c r="U59" s="182"/>
      <c r="V59" s="166"/>
      <c r="W59" s="166"/>
      <c r="X59" s="166"/>
      <c r="Y59" s="166"/>
      <c r="Z59" s="166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  <c r="IW59" s="182"/>
      <c r="IX59" s="182"/>
      <c r="IY59" s="182"/>
      <c r="IZ59" s="182"/>
      <c r="JA59" s="182"/>
      <c r="JB59" s="182"/>
      <c r="JC59" s="182"/>
      <c r="JD59" s="182"/>
      <c r="JE59" s="182"/>
      <c r="JF59" s="182"/>
      <c r="JG59" s="182"/>
      <c r="JH59" s="182"/>
      <c r="JI59" s="182"/>
      <c r="JJ59" s="182"/>
      <c r="JK59" s="182"/>
      <c r="JL59" s="182"/>
      <c r="JM59" s="182"/>
      <c r="JN59" s="182"/>
      <c r="JO59" s="182"/>
      <c r="JP59" s="182"/>
      <c r="JQ59" s="182"/>
      <c r="JR59" s="182"/>
      <c r="JS59" s="182"/>
      <c r="JT59" s="182"/>
      <c r="JU59" s="182"/>
      <c r="JV59" s="182"/>
      <c r="JW59" s="182"/>
      <c r="JX59" s="182"/>
      <c r="JY59" s="182"/>
      <c r="JZ59" s="182"/>
      <c r="KA59" s="182"/>
      <c r="KB59" s="182"/>
      <c r="KC59" s="182"/>
      <c r="KD59" s="182"/>
      <c r="KE59" s="182"/>
      <c r="KF59" s="182"/>
      <c r="KG59" s="182"/>
      <c r="KH59" s="182"/>
      <c r="KI59" s="182"/>
      <c r="KJ59" s="182"/>
      <c r="KK59" s="182"/>
      <c r="KL59" s="182"/>
      <c r="KM59" s="182"/>
      <c r="KN59" s="182"/>
      <c r="KO59" s="182"/>
      <c r="KP59" s="182"/>
      <c r="KQ59" s="182"/>
      <c r="KR59" s="182"/>
      <c r="KS59" s="182"/>
      <c r="KT59" s="182"/>
      <c r="KU59" s="182"/>
      <c r="KV59" s="182"/>
      <c r="KW59" s="182"/>
      <c r="KX59" s="182"/>
      <c r="KY59" s="182"/>
      <c r="KZ59" s="182"/>
      <c r="LA59" s="182"/>
      <c r="LB59" s="182"/>
      <c r="LC59" s="182"/>
      <c r="LD59" s="182"/>
      <c r="LE59" s="182"/>
      <c r="LF59" s="182"/>
      <c r="LG59" s="182"/>
      <c r="LH59" s="182"/>
      <c r="LI59" s="182"/>
      <c r="LJ59" s="182"/>
      <c r="LK59" s="182"/>
      <c r="LL59" s="182"/>
      <c r="LM59" s="182"/>
      <c r="LN59" s="182"/>
      <c r="LO59" s="182"/>
      <c r="LP59" s="182"/>
      <c r="LQ59" s="182"/>
      <c r="LR59" s="182"/>
      <c r="LS59" s="182"/>
      <c r="LT59" s="182"/>
      <c r="LU59" s="182"/>
      <c r="LV59" s="182"/>
      <c r="LW59" s="182"/>
      <c r="LX59" s="182"/>
      <c r="LY59" s="182"/>
      <c r="LZ59" s="182"/>
      <c r="MA59" s="182"/>
      <c r="MB59" s="182"/>
      <c r="MC59" s="182"/>
      <c r="MD59" s="182"/>
      <c r="ME59" s="182"/>
      <c r="MF59" s="182"/>
      <c r="MG59" s="182"/>
      <c r="MH59" s="182"/>
      <c r="MI59" s="182"/>
      <c r="MJ59" s="182"/>
      <c r="MK59" s="182"/>
      <c r="ML59" s="182"/>
      <c r="MM59" s="182"/>
      <c r="MN59" s="182"/>
      <c r="MO59" s="182"/>
      <c r="MP59" s="182"/>
      <c r="MQ59" s="182"/>
      <c r="MR59" s="182"/>
      <c r="MS59" s="182"/>
      <c r="MT59" s="182"/>
      <c r="MU59" s="182"/>
      <c r="MV59" s="182"/>
      <c r="MW59" s="182"/>
      <c r="MX59" s="182"/>
      <c r="MY59" s="182"/>
      <c r="MZ59" s="182"/>
      <c r="NA59" s="182"/>
      <c r="NB59" s="182"/>
      <c r="NC59" s="182"/>
      <c r="ND59" s="182"/>
      <c r="NE59" s="182"/>
      <c r="NF59" s="182"/>
      <c r="NG59" s="182"/>
      <c r="NH59" s="182"/>
      <c r="NI59" s="182"/>
      <c r="NJ59" s="182"/>
      <c r="NK59" s="182"/>
      <c r="NL59" s="182"/>
      <c r="NM59" s="182"/>
      <c r="NN59" s="182"/>
      <c r="NO59" s="182"/>
      <c r="NP59" s="182"/>
      <c r="NQ59" s="182"/>
      <c r="NR59" s="182"/>
      <c r="NS59" s="182"/>
      <c r="NT59" s="182"/>
      <c r="NU59" s="182"/>
      <c r="NV59" s="182"/>
      <c r="NW59" s="182"/>
      <c r="NX59" s="182"/>
      <c r="NY59" s="182"/>
      <c r="NZ59" s="182"/>
      <c r="OA59" s="182"/>
      <c r="OB59" s="182"/>
      <c r="OC59" s="182"/>
      <c r="OD59" s="182"/>
      <c r="OE59" s="182"/>
      <c r="OF59" s="182"/>
      <c r="OG59" s="182"/>
      <c r="OH59" s="182"/>
      <c r="OI59" s="182"/>
      <c r="OJ59" s="182"/>
      <c r="OK59" s="182"/>
      <c r="OL59" s="182"/>
      <c r="OM59" s="182"/>
      <c r="ON59" s="182"/>
      <c r="OO59" s="182"/>
      <c r="OP59" s="182"/>
      <c r="OQ59" s="182"/>
      <c r="OR59" s="182"/>
      <c r="OS59" s="182"/>
      <c r="OT59" s="182"/>
      <c r="OU59" s="182"/>
      <c r="OV59" s="182"/>
      <c r="OW59" s="182"/>
      <c r="OX59" s="182"/>
      <c r="OY59" s="182"/>
      <c r="OZ59" s="182"/>
      <c r="PA59" s="182"/>
      <c r="PB59" s="182"/>
      <c r="PC59" s="182"/>
      <c r="PD59" s="182"/>
      <c r="PE59" s="182"/>
      <c r="PF59" s="182"/>
      <c r="PG59" s="182"/>
      <c r="PH59" s="182"/>
      <c r="PI59" s="182"/>
      <c r="PJ59" s="182"/>
      <c r="PK59" s="182"/>
      <c r="PL59" s="182"/>
      <c r="PM59" s="182"/>
      <c r="PN59" s="182"/>
      <c r="PO59" s="182"/>
      <c r="PP59" s="182"/>
      <c r="PQ59" s="182"/>
      <c r="PR59" s="182"/>
      <c r="PS59" s="182"/>
      <c r="PT59" s="182"/>
      <c r="PU59" s="182"/>
      <c r="PV59" s="182"/>
      <c r="PW59" s="182"/>
      <c r="PX59" s="182"/>
    </row>
    <row r="60" spans="1:440" s="167" customFormat="1" ht="19.899999999999999" customHeight="1">
      <c r="A60" s="182"/>
      <c r="B60" s="920"/>
      <c r="C60" s="918"/>
      <c r="D60" s="912"/>
      <c r="E60" s="1002" t="s">
        <v>759</v>
      </c>
      <c r="F60" s="329" t="s">
        <v>20</v>
      </c>
      <c r="G60" s="305">
        <v>0.84799999999999998</v>
      </c>
      <c r="H60" s="305"/>
      <c r="I60" s="306">
        <f>G60+H60</f>
        <v>0.84799999999999998</v>
      </c>
      <c r="J60" s="486">
        <v>0.97799999999999998</v>
      </c>
      <c r="K60" s="306">
        <f t="shared" si="5"/>
        <v>-0.13</v>
      </c>
      <c r="L60" s="363">
        <f t="shared" si="6"/>
        <v>1.1533018867924529</v>
      </c>
      <c r="M60" s="440" t="s">
        <v>24</v>
      </c>
      <c r="N60" s="903">
        <f>G60+G61+G62</f>
        <v>9.6379999999999999</v>
      </c>
      <c r="O60" s="904">
        <f>H60+H61+H62</f>
        <v>0</v>
      </c>
      <c r="P60" s="904">
        <f>N60+O60</f>
        <v>9.6379999999999999</v>
      </c>
      <c r="Q60" s="904">
        <f>J60+J61+J62</f>
        <v>9.0419999999999998</v>
      </c>
      <c r="R60" s="904">
        <f>P60-Q60</f>
        <v>0.59600000000000009</v>
      </c>
      <c r="S60" s="893">
        <f>Q60/P60</f>
        <v>0.93816144428304626</v>
      </c>
      <c r="T60" s="182"/>
      <c r="U60" s="182"/>
      <c r="V60" s="166"/>
      <c r="W60" s="166"/>
      <c r="X60" s="166"/>
      <c r="Y60" s="166"/>
      <c r="Z60" s="166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  <c r="IW60" s="182"/>
      <c r="IX60" s="182"/>
      <c r="IY60" s="182"/>
      <c r="IZ60" s="182"/>
      <c r="JA60" s="182"/>
      <c r="JB60" s="182"/>
      <c r="JC60" s="182"/>
      <c r="JD60" s="182"/>
      <c r="JE60" s="182"/>
      <c r="JF60" s="182"/>
      <c r="JG60" s="182"/>
      <c r="JH60" s="182"/>
      <c r="JI60" s="182"/>
      <c r="JJ60" s="182"/>
      <c r="JK60" s="182"/>
      <c r="JL60" s="182"/>
      <c r="JM60" s="182"/>
      <c r="JN60" s="182"/>
      <c r="JO60" s="182"/>
      <c r="JP60" s="182"/>
      <c r="JQ60" s="182"/>
      <c r="JR60" s="182"/>
      <c r="JS60" s="182"/>
      <c r="JT60" s="182"/>
      <c r="JU60" s="182"/>
      <c r="JV60" s="182"/>
      <c r="JW60" s="182"/>
      <c r="JX60" s="182"/>
      <c r="JY60" s="182"/>
      <c r="JZ60" s="182"/>
      <c r="KA60" s="182"/>
      <c r="KB60" s="182"/>
      <c r="KC60" s="182"/>
      <c r="KD60" s="182"/>
      <c r="KE60" s="182"/>
      <c r="KF60" s="182"/>
      <c r="KG60" s="182"/>
      <c r="KH60" s="182"/>
      <c r="KI60" s="182"/>
      <c r="KJ60" s="182"/>
      <c r="KK60" s="182"/>
      <c r="KL60" s="182"/>
      <c r="KM60" s="182"/>
      <c r="KN60" s="182"/>
      <c r="KO60" s="182"/>
      <c r="KP60" s="182"/>
      <c r="KQ60" s="182"/>
      <c r="KR60" s="182"/>
      <c r="KS60" s="182"/>
      <c r="KT60" s="182"/>
      <c r="KU60" s="182"/>
      <c r="KV60" s="182"/>
      <c r="KW60" s="182"/>
      <c r="KX60" s="182"/>
      <c r="KY60" s="182"/>
      <c r="KZ60" s="182"/>
      <c r="LA60" s="182"/>
      <c r="LB60" s="182"/>
      <c r="LC60" s="182"/>
      <c r="LD60" s="182"/>
      <c r="LE60" s="182"/>
      <c r="LF60" s="182"/>
      <c r="LG60" s="182"/>
      <c r="LH60" s="182"/>
      <c r="LI60" s="182"/>
      <c r="LJ60" s="182"/>
      <c r="LK60" s="182"/>
      <c r="LL60" s="182"/>
      <c r="LM60" s="182"/>
      <c r="LN60" s="182"/>
      <c r="LO60" s="182"/>
      <c r="LP60" s="182"/>
      <c r="LQ60" s="182"/>
      <c r="LR60" s="182"/>
      <c r="LS60" s="182"/>
      <c r="LT60" s="182"/>
      <c r="LU60" s="182"/>
      <c r="LV60" s="182"/>
      <c r="LW60" s="182"/>
      <c r="LX60" s="182"/>
      <c r="LY60" s="182"/>
      <c r="LZ60" s="182"/>
      <c r="MA60" s="182"/>
      <c r="MB60" s="182"/>
      <c r="MC60" s="182"/>
      <c r="MD60" s="182"/>
      <c r="ME60" s="182"/>
      <c r="MF60" s="182"/>
      <c r="MG60" s="182"/>
      <c r="MH60" s="182"/>
      <c r="MI60" s="182"/>
      <c r="MJ60" s="182"/>
      <c r="MK60" s="182"/>
      <c r="ML60" s="182"/>
      <c r="MM60" s="182"/>
      <c r="MN60" s="182"/>
      <c r="MO60" s="182"/>
      <c r="MP60" s="182"/>
      <c r="MQ60" s="182"/>
      <c r="MR60" s="182"/>
      <c r="MS60" s="182"/>
      <c r="MT60" s="182"/>
      <c r="MU60" s="182"/>
      <c r="MV60" s="182"/>
      <c r="MW60" s="182"/>
      <c r="MX60" s="182"/>
      <c r="MY60" s="182"/>
      <c r="MZ60" s="182"/>
      <c r="NA60" s="182"/>
      <c r="NB60" s="182"/>
      <c r="NC60" s="182"/>
      <c r="ND60" s="182"/>
      <c r="NE60" s="182"/>
      <c r="NF60" s="182"/>
      <c r="NG60" s="182"/>
      <c r="NH60" s="182"/>
      <c r="NI60" s="182"/>
      <c r="NJ60" s="182"/>
      <c r="NK60" s="182"/>
      <c r="NL60" s="182"/>
      <c r="NM60" s="182"/>
      <c r="NN60" s="182"/>
      <c r="NO60" s="182"/>
      <c r="NP60" s="182"/>
      <c r="NQ60" s="182"/>
      <c r="NR60" s="182"/>
      <c r="NS60" s="182"/>
      <c r="NT60" s="182"/>
      <c r="NU60" s="182"/>
      <c r="NV60" s="182"/>
      <c r="NW60" s="182"/>
      <c r="NX60" s="182"/>
      <c r="NY60" s="182"/>
      <c r="NZ60" s="182"/>
      <c r="OA60" s="182"/>
      <c r="OB60" s="182"/>
      <c r="OC60" s="182"/>
      <c r="OD60" s="182"/>
      <c r="OE60" s="182"/>
      <c r="OF60" s="182"/>
      <c r="OG60" s="182"/>
      <c r="OH60" s="182"/>
      <c r="OI60" s="182"/>
      <c r="OJ60" s="182"/>
      <c r="OK60" s="182"/>
      <c r="OL60" s="182"/>
      <c r="OM60" s="182"/>
      <c r="ON60" s="182"/>
      <c r="OO60" s="182"/>
      <c r="OP60" s="182"/>
      <c r="OQ60" s="182"/>
      <c r="OR60" s="182"/>
      <c r="OS60" s="182"/>
      <c r="OT60" s="182"/>
      <c r="OU60" s="182"/>
      <c r="OV60" s="182"/>
      <c r="OW60" s="182"/>
      <c r="OX60" s="182"/>
      <c r="OY60" s="182"/>
      <c r="OZ60" s="182"/>
      <c r="PA60" s="182"/>
      <c r="PB60" s="182"/>
      <c r="PC60" s="182"/>
      <c r="PD60" s="182"/>
      <c r="PE60" s="182"/>
      <c r="PF60" s="182"/>
      <c r="PG60" s="182"/>
      <c r="PH60" s="182"/>
      <c r="PI60" s="182"/>
      <c r="PJ60" s="182"/>
      <c r="PK60" s="182"/>
      <c r="PL60" s="182"/>
      <c r="PM60" s="182"/>
      <c r="PN60" s="182"/>
      <c r="PO60" s="182"/>
      <c r="PP60" s="182"/>
      <c r="PQ60" s="182"/>
      <c r="PR60" s="182"/>
      <c r="PS60" s="182"/>
      <c r="PT60" s="182"/>
      <c r="PU60" s="182"/>
      <c r="PV60" s="182"/>
      <c r="PW60" s="182"/>
      <c r="PX60" s="182"/>
    </row>
    <row r="61" spans="1:440" s="167" customFormat="1" ht="19.899999999999999" customHeight="1">
      <c r="A61" s="182"/>
      <c r="B61" s="920"/>
      <c r="C61" s="918"/>
      <c r="D61" s="912"/>
      <c r="E61" s="1003"/>
      <c r="F61" s="329" t="s">
        <v>21</v>
      </c>
      <c r="G61" s="305">
        <v>6.383</v>
      </c>
      <c r="H61" s="305"/>
      <c r="I61" s="306">
        <f>G61+H61+K60</f>
        <v>6.2530000000000001</v>
      </c>
      <c r="J61" s="486">
        <v>6.2439999999999998</v>
      </c>
      <c r="K61" s="306">
        <f t="shared" si="5"/>
        <v>9.0000000000003411E-3</v>
      </c>
      <c r="L61" s="363">
        <f t="shared" si="6"/>
        <v>0.99856069086838317</v>
      </c>
      <c r="M61" s="461">
        <v>43214</v>
      </c>
      <c r="N61" s="903"/>
      <c r="O61" s="904"/>
      <c r="P61" s="904"/>
      <c r="Q61" s="904"/>
      <c r="R61" s="904"/>
      <c r="S61" s="893"/>
      <c r="T61" s="182"/>
      <c r="U61" s="182"/>
      <c r="V61" s="166"/>
      <c r="W61" s="166"/>
      <c r="X61" s="166"/>
      <c r="Y61" s="166"/>
      <c r="Z61" s="166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  <c r="IW61" s="182"/>
      <c r="IX61" s="182"/>
      <c r="IY61" s="182"/>
      <c r="IZ61" s="182"/>
      <c r="JA61" s="182"/>
      <c r="JB61" s="182"/>
      <c r="JC61" s="182"/>
      <c r="JD61" s="182"/>
      <c r="JE61" s="182"/>
      <c r="JF61" s="182"/>
      <c r="JG61" s="182"/>
      <c r="JH61" s="182"/>
      <c r="JI61" s="182"/>
      <c r="JJ61" s="182"/>
      <c r="JK61" s="182"/>
      <c r="JL61" s="182"/>
      <c r="JM61" s="182"/>
      <c r="JN61" s="182"/>
      <c r="JO61" s="182"/>
      <c r="JP61" s="182"/>
      <c r="JQ61" s="182"/>
      <c r="JR61" s="182"/>
      <c r="JS61" s="182"/>
      <c r="JT61" s="182"/>
      <c r="JU61" s="182"/>
      <c r="JV61" s="182"/>
      <c r="JW61" s="182"/>
      <c r="JX61" s="182"/>
      <c r="JY61" s="182"/>
      <c r="JZ61" s="182"/>
      <c r="KA61" s="182"/>
      <c r="KB61" s="182"/>
      <c r="KC61" s="182"/>
      <c r="KD61" s="182"/>
      <c r="KE61" s="182"/>
      <c r="KF61" s="182"/>
      <c r="KG61" s="182"/>
      <c r="KH61" s="182"/>
      <c r="KI61" s="182"/>
      <c r="KJ61" s="182"/>
      <c r="KK61" s="182"/>
      <c r="KL61" s="182"/>
      <c r="KM61" s="182"/>
      <c r="KN61" s="182"/>
      <c r="KO61" s="182"/>
      <c r="KP61" s="182"/>
      <c r="KQ61" s="182"/>
      <c r="KR61" s="182"/>
      <c r="KS61" s="182"/>
      <c r="KT61" s="182"/>
      <c r="KU61" s="182"/>
      <c r="KV61" s="182"/>
      <c r="KW61" s="182"/>
      <c r="KX61" s="182"/>
      <c r="KY61" s="182"/>
      <c r="KZ61" s="182"/>
      <c r="LA61" s="182"/>
      <c r="LB61" s="182"/>
      <c r="LC61" s="182"/>
      <c r="LD61" s="182"/>
      <c r="LE61" s="182"/>
      <c r="LF61" s="182"/>
      <c r="LG61" s="182"/>
      <c r="LH61" s="182"/>
      <c r="LI61" s="182"/>
      <c r="LJ61" s="182"/>
      <c r="LK61" s="182"/>
      <c r="LL61" s="182"/>
      <c r="LM61" s="182"/>
      <c r="LN61" s="182"/>
      <c r="LO61" s="182"/>
      <c r="LP61" s="182"/>
      <c r="LQ61" s="182"/>
      <c r="LR61" s="182"/>
      <c r="LS61" s="182"/>
      <c r="LT61" s="182"/>
      <c r="LU61" s="182"/>
      <c r="LV61" s="182"/>
      <c r="LW61" s="182"/>
      <c r="LX61" s="182"/>
      <c r="LY61" s="182"/>
      <c r="LZ61" s="182"/>
      <c r="MA61" s="182"/>
      <c r="MB61" s="182"/>
      <c r="MC61" s="182"/>
      <c r="MD61" s="182"/>
      <c r="ME61" s="182"/>
      <c r="MF61" s="182"/>
      <c r="MG61" s="182"/>
      <c r="MH61" s="182"/>
      <c r="MI61" s="182"/>
      <c r="MJ61" s="182"/>
      <c r="MK61" s="182"/>
      <c r="ML61" s="182"/>
      <c r="MM61" s="182"/>
      <c r="MN61" s="182"/>
      <c r="MO61" s="182"/>
      <c r="MP61" s="182"/>
      <c r="MQ61" s="182"/>
      <c r="MR61" s="182"/>
      <c r="MS61" s="182"/>
      <c r="MT61" s="182"/>
      <c r="MU61" s="182"/>
      <c r="MV61" s="182"/>
      <c r="MW61" s="182"/>
      <c r="MX61" s="182"/>
      <c r="MY61" s="182"/>
      <c r="MZ61" s="182"/>
      <c r="NA61" s="182"/>
      <c r="NB61" s="182"/>
      <c r="NC61" s="182"/>
      <c r="ND61" s="182"/>
      <c r="NE61" s="182"/>
      <c r="NF61" s="182"/>
      <c r="NG61" s="182"/>
      <c r="NH61" s="182"/>
      <c r="NI61" s="182"/>
      <c r="NJ61" s="182"/>
      <c r="NK61" s="182"/>
      <c r="NL61" s="182"/>
      <c r="NM61" s="182"/>
      <c r="NN61" s="182"/>
      <c r="NO61" s="182"/>
      <c r="NP61" s="182"/>
      <c r="NQ61" s="182"/>
      <c r="NR61" s="182"/>
      <c r="NS61" s="182"/>
      <c r="NT61" s="182"/>
      <c r="NU61" s="182"/>
      <c r="NV61" s="182"/>
      <c r="NW61" s="182"/>
      <c r="NX61" s="182"/>
      <c r="NY61" s="182"/>
      <c r="NZ61" s="182"/>
      <c r="OA61" s="182"/>
      <c r="OB61" s="182"/>
      <c r="OC61" s="182"/>
      <c r="OD61" s="182"/>
      <c r="OE61" s="182"/>
      <c r="OF61" s="182"/>
      <c r="OG61" s="182"/>
      <c r="OH61" s="182"/>
      <c r="OI61" s="182"/>
      <c r="OJ61" s="182"/>
      <c r="OK61" s="182"/>
      <c r="OL61" s="182"/>
      <c r="OM61" s="182"/>
      <c r="ON61" s="182"/>
      <c r="OO61" s="182"/>
      <c r="OP61" s="182"/>
      <c r="OQ61" s="182"/>
      <c r="OR61" s="182"/>
      <c r="OS61" s="182"/>
      <c r="OT61" s="182"/>
      <c r="OU61" s="182"/>
      <c r="OV61" s="182"/>
      <c r="OW61" s="182"/>
      <c r="OX61" s="182"/>
      <c r="OY61" s="182"/>
      <c r="OZ61" s="182"/>
      <c r="PA61" s="182"/>
      <c r="PB61" s="182"/>
      <c r="PC61" s="182"/>
      <c r="PD61" s="182"/>
      <c r="PE61" s="182"/>
      <c r="PF61" s="182"/>
      <c r="PG61" s="182"/>
      <c r="PH61" s="182"/>
      <c r="PI61" s="182"/>
      <c r="PJ61" s="182"/>
      <c r="PK61" s="182"/>
      <c r="PL61" s="182"/>
      <c r="PM61" s="182"/>
      <c r="PN61" s="182"/>
      <c r="PO61" s="182"/>
      <c r="PP61" s="182"/>
      <c r="PQ61" s="182"/>
      <c r="PR61" s="182"/>
      <c r="PS61" s="182"/>
      <c r="PT61" s="182"/>
      <c r="PU61" s="182"/>
      <c r="PV61" s="182"/>
      <c r="PW61" s="182"/>
      <c r="PX61" s="182"/>
    </row>
    <row r="62" spans="1:440" s="167" customFormat="1" ht="19.899999999999999" customHeight="1">
      <c r="A62" s="182"/>
      <c r="B62" s="920"/>
      <c r="C62" s="918"/>
      <c r="D62" s="912"/>
      <c r="E62" s="1004"/>
      <c r="F62" s="329" t="s">
        <v>22</v>
      </c>
      <c r="G62" s="305">
        <v>2.407</v>
      </c>
      <c r="H62" s="305"/>
      <c r="I62" s="306">
        <f>G62+H62+K61</f>
        <v>2.4160000000000004</v>
      </c>
      <c r="J62" s="486">
        <v>1.82</v>
      </c>
      <c r="K62" s="306">
        <f t="shared" si="5"/>
        <v>0.59600000000000031</v>
      </c>
      <c r="L62" s="363">
        <f t="shared" si="6"/>
        <v>0.7533112582781456</v>
      </c>
      <c r="M62" s="461" t="s">
        <v>24</v>
      </c>
      <c r="N62" s="903"/>
      <c r="O62" s="904"/>
      <c r="P62" s="904"/>
      <c r="Q62" s="904"/>
      <c r="R62" s="904"/>
      <c r="S62" s="893"/>
      <c r="T62" s="182"/>
      <c r="U62" s="182"/>
      <c r="V62" s="166"/>
      <c r="W62" s="166"/>
      <c r="X62" s="166"/>
      <c r="Y62" s="166"/>
      <c r="Z62" s="166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  <c r="IW62" s="182"/>
      <c r="IX62" s="182"/>
      <c r="IY62" s="182"/>
      <c r="IZ62" s="182"/>
      <c r="JA62" s="182"/>
      <c r="JB62" s="182"/>
      <c r="JC62" s="182"/>
      <c r="JD62" s="182"/>
      <c r="JE62" s="182"/>
      <c r="JF62" s="182"/>
      <c r="JG62" s="182"/>
      <c r="JH62" s="182"/>
      <c r="JI62" s="182"/>
      <c r="JJ62" s="182"/>
      <c r="JK62" s="182"/>
      <c r="JL62" s="182"/>
      <c r="JM62" s="182"/>
      <c r="JN62" s="182"/>
      <c r="JO62" s="182"/>
      <c r="JP62" s="182"/>
      <c r="JQ62" s="182"/>
      <c r="JR62" s="182"/>
      <c r="JS62" s="182"/>
      <c r="JT62" s="182"/>
      <c r="JU62" s="182"/>
      <c r="JV62" s="182"/>
      <c r="JW62" s="182"/>
      <c r="JX62" s="182"/>
      <c r="JY62" s="182"/>
      <c r="JZ62" s="182"/>
      <c r="KA62" s="182"/>
      <c r="KB62" s="182"/>
      <c r="KC62" s="182"/>
      <c r="KD62" s="182"/>
      <c r="KE62" s="182"/>
      <c r="KF62" s="182"/>
      <c r="KG62" s="182"/>
      <c r="KH62" s="182"/>
      <c r="KI62" s="182"/>
      <c r="KJ62" s="182"/>
      <c r="KK62" s="182"/>
      <c r="KL62" s="182"/>
      <c r="KM62" s="182"/>
      <c r="KN62" s="182"/>
      <c r="KO62" s="182"/>
      <c r="KP62" s="182"/>
      <c r="KQ62" s="182"/>
      <c r="KR62" s="182"/>
      <c r="KS62" s="182"/>
      <c r="KT62" s="182"/>
      <c r="KU62" s="182"/>
      <c r="KV62" s="182"/>
      <c r="KW62" s="182"/>
      <c r="KX62" s="182"/>
      <c r="KY62" s="182"/>
      <c r="KZ62" s="182"/>
      <c r="LA62" s="182"/>
      <c r="LB62" s="182"/>
      <c r="LC62" s="182"/>
      <c r="LD62" s="182"/>
      <c r="LE62" s="182"/>
      <c r="LF62" s="182"/>
      <c r="LG62" s="182"/>
      <c r="LH62" s="182"/>
      <c r="LI62" s="182"/>
      <c r="LJ62" s="182"/>
      <c r="LK62" s="182"/>
      <c r="LL62" s="182"/>
      <c r="LM62" s="182"/>
      <c r="LN62" s="182"/>
      <c r="LO62" s="182"/>
      <c r="LP62" s="182"/>
      <c r="LQ62" s="182"/>
      <c r="LR62" s="182"/>
      <c r="LS62" s="182"/>
      <c r="LT62" s="182"/>
      <c r="LU62" s="182"/>
      <c r="LV62" s="182"/>
      <c r="LW62" s="182"/>
      <c r="LX62" s="182"/>
      <c r="LY62" s="182"/>
      <c r="LZ62" s="182"/>
      <c r="MA62" s="182"/>
      <c r="MB62" s="182"/>
      <c r="MC62" s="182"/>
      <c r="MD62" s="182"/>
      <c r="ME62" s="182"/>
      <c r="MF62" s="182"/>
      <c r="MG62" s="182"/>
      <c r="MH62" s="182"/>
      <c r="MI62" s="182"/>
      <c r="MJ62" s="182"/>
      <c r="MK62" s="182"/>
      <c r="ML62" s="182"/>
      <c r="MM62" s="182"/>
      <c r="MN62" s="182"/>
      <c r="MO62" s="182"/>
      <c r="MP62" s="182"/>
      <c r="MQ62" s="182"/>
      <c r="MR62" s="182"/>
      <c r="MS62" s="182"/>
      <c r="MT62" s="182"/>
      <c r="MU62" s="182"/>
      <c r="MV62" s="182"/>
      <c r="MW62" s="182"/>
      <c r="MX62" s="182"/>
      <c r="MY62" s="182"/>
      <c r="MZ62" s="182"/>
      <c r="NA62" s="182"/>
      <c r="NB62" s="182"/>
      <c r="NC62" s="182"/>
      <c r="ND62" s="182"/>
      <c r="NE62" s="182"/>
      <c r="NF62" s="182"/>
      <c r="NG62" s="182"/>
      <c r="NH62" s="182"/>
      <c r="NI62" s="182"/>
      <c r="NJ62" s="182"/>
      <c r="NK62" s="182"/>
      <c r="NL62" s="182"/>
      <c r="NM62" s="182"/>
      <c r="NN62" s="182"/>
      <c r="NO62" s="182"/>
      <c r="NP62" s="182"/>
      <c r="NQ62" s="182"/>
      <c r="NR62" s="182"/>
      <c r="NS62" s="182"/>
      <c r="NT62" s="182"/>
      <c r="NU62" s="182"/>
      <c r="NV62" s="182"/>
      <c r="NW62" s="182"/>
      <c r="NX62" s="182"/>
      <c r="NY62" s="182"/>
      <c r="NZ62" s="182"/>
      <c r="OA62" s="182"/>
      <c r="OB62" s="182"/>
      <c r="OC62" s="182"/>
      <c r="OD62" s="182"/>
      <c r="OE62" s="182"/>
      <c r="OF62" s="182"/>
      <c r="OG62" s="182"/>
      <c r="OH62" s="182"/>
      <c r="OI62" s="182"/>
      <c r="OJ62" s="182"/>
      <c r="OK62" s="182"/>
      <c r="OL62" s="182"/>
      <c r="OM62" s="182"/>
      <c r="ON62" s="182"/>
      <c r="OO62" s="182"/>
      <c r="OP62" s="182"/>
      <c r="OQ62" s="182"/>
      <c r="OR62" s="182"/>
      <c r="OS62" s="182"/>
      <c r="OT62" s="182"/>
      <c r="OU62" s="182"/>
      <c r="OV62" s="182"/>
      <c r="OW62" s="182"/>
      <c r="OX62" s="182"/>
      <c r="OY62" s="182"/>
      <c r="OZ62" s="182"/>
      <c r="PA62" s="182"/>
      <c r="PB62" s="182"/>
      <c r="PC62" s="182"/>
      <c r="PD62" s="182"/>
      <c r="PE62" s="182"/>
      <c r="PF62" s="182"/>
      <c r="PG62" s="182"/>
      <c r="PH62" s="182"/>
      <c r="PI62" s="182"/>
      <c r="PJ62" s="182"/>
      <c r="PK62" s="182"/>
      <c r="PL62" s="182"/>
      <c r="PM62" s="182"/>
      <c r="PN62" s="182"/>
      <c r="PO62" s="182"/>
      <c r="PP62" s="182"/>
      <c r="PQ62" s="182"/>
      <c r="PR62" s="182"/>
      <c r="PS62" s="182"/>
      <c r="PT62" s="182"/>
      <c r="PU62" s="182"/>
      <c r="PV62" s="182"/>
      <c r="PW62" s="182"/>
      <c r="PX62" s="182"/>
    </row>
    <row r="63" spans="1:440" s="167" customFormat="1" ht="19.899999999999999" customHeight="1">
      <c r="A63" s="182"/>
      <c r="B63" s="920"/>
      <c r="C63" s="918"/>
      <c r="D63" s="912"/>
      <c r="E63" s="1002" t="s">
        <v>760</v>
      </c>
      <c r="F63" s="329" t="s">
        <v>20</v>
      </c>
      <c r="G63" s="305">
        <v>0.84799999999999998</v>
      </c>
      <c r="H63" s="305"/>
      <c r="I63" s="306">
        <f>G63+H63</f>
        <v>0.84799999999999998</v>
      </c>
      <c r="J63" s="486">
        <v>0.64400000000000002</v>
      </c>
      <c r="K63" s="306">
        <f t="shared" si="5"/>
        <v>0.20399999999999996</v>
      </c>
      <c r="L63" s="363">
        <f t="shared" si="6"/>
        <v>0.75943396226415094</v>
      </c>
      <c r="M63" s="461" t="s">
        <v>24</v>
      </c>
      <c r="N63" s="903">
        <f>G63+G64+G65</f>
        <v>9.6389999999999993</v>
      </c>
      <c r="O63" s="904">
        <f>H63+H64+H65</f>
        <v>0</v>
      </c>
      <c r="P63" s="904">
        <f>N63+O63</f>
        <v>9.6389999999999993</v>
      </c>
      <c r="Q63" s="904">
        <f>J63+J64+J65</f>
        <v>7.8120000000000003</v>
      </c>
      <c r="R63" s="904">
        <f>P63-Q63</f>
        <v>1.8269999999999991</v>
      </c>
      <c r="S63" s="893">
        <f>Q63/P63</f>
        <v>0.8104575163398694</v>
      </c>
      <c r="T63" s="182"/>
      <c r="U63" s="182"/>
      <c r="V63" s="166"/>
      <c r="W63" s="166"/>
      <c r="X63" s="166"/>
      <c r="Y63" s="166"/>
      <c r="Z63" s="166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  <c r="IW63" s="182"/>
      <c r="IX63" s="182"/>
      <c r="IY63" s="182"/>
      <c r="IZ63" s="182"/>
      <c r="JA63" s="182"/>
      <c r="JB63" s="182"/>
      <c r="JC63" s="182"/>
      <c r="JD63" s="182"/>
      <c r="JE63" s="182"/>
      <c r="JF63" s="182"/>
      <c r="JG63" s="182"/>
      <c r="JH63" s="182"/>
      <c r="JI63" s="182"/>
      <c r="JJ63" s="182"/>
      <c r="JK63" s="182"/>
      <c r="JL63" s="182"/>
      <c r="JM63" s="182"/>
      <c r="JN63" s="182"/>
      <c r="JO63" s="182"/>
      <c r="JP63" s="182"/>
      <c r="JQ63" s="182"/>
      <c r="JR63" s="182"/>
      <c r="JS63" s="182"/>
      <c r="JT63" s="182"/>
      <c r="JU63" s="182"/>
      <c r="JV63" s="182"/>
      <c r="JW63" s="182"/>
      <c r="JX63" s="182"/>
      <c r="JY63" s="182"/>
      <c r="JZ63" s="182"/>
      <c r="KA63" s="182"/>
      <c r="KB63" s="182"/>
      <c r="KC63" s="182"/>
      <c r="KD63" s="182"/>
      <c r="KE63" s="182"/>
      <c r="KF63" s="182"/>
      <c r="KG63" s="182"/>
      <c r="KH63" s="182"/>
      <c r="KI63" s="182"/>
      <c r="KJ63" s="182"/>
      <c r="KK63" s="182"/>
      <c r="KL63" s="182"/>
      <c r="KM63" s="182"/>
      <c r="KN63" s="182"/>
      <c r="KO63" s="182"/>
      <c r="KP63" s="182"/>
      <c r="KQ63" s="182"/>
      <c r="KR63" s="182"/>
      <c r="KS63" s="182"/>
      <c r="KT63" s="182"/>
      <c r="KU63" s="182"/>
      <c r="KV63" s="182"/>
      <c r="KW63" s="182"/>
      <c r="KX63" s="182"/>
      <c r="KY63" s="182"/>
      <c r="KZ63" s="182"/>
      <c r="LA63" s="182"/>
      <c r="LB63" s="182"/>
      <c r="LC63" s="182"/>
      <c r="LD63" s="182"/>
      <c r="LE63" s="182"/>
      <c r="LF63" s="182"/>
      <c r="LG63" s="182"/>
      <c r="LH63" s="182"/>
      <c r="LI63" s="182"/>
      <c r="LJ63" s="182"/>
      <c r="LK63" s="182"/>
      <c r="LL63" s="182"/>
      <c r="LM63" s="182"/>
      <c r="LN63" s="182"/>
      <c r="LO63" s="182"/>
      <c r="LP63" s="182"/>
      <c r="LQ63" s="182"/>
      <c r="LR63" s="182"/>
      <c r="LS63" s="182"/>
      <c r="LT63" s="182"/>
      <c r="LU63" s="182"/>
      <c r="LV63" s="182"/>
      <c r="LW63" s="182"/>
      <c r="LX63" s="182"/>
      <c r="LY63" s="182"/>
      <c r="LZ63" s="182"/>
      <c r="MA63" s="182"/>
      <c r="MB63" s="182"/>
      <c r="MC63" s="182"/>
      <c r="MD63" s="182"/>
      <c r="ME63" s="182"/>
      <c r="MF63" s="182"/>
      <c r="MG63" s="182"/>
      <c r="MH63" s="182"/>
      <c r="MI63" s="182"/>
      <c r="MJ63" s="182"/>
      <c r="MK63" s="182"/>
      <c r="ML63" s="182"/>
      <c r="MM63" s="182"/>
      <c r="MN63" s="182"/>
      <c r="MO63" s="182"/>
      <c r="MP63" s="182"/>
      <c r="MQ63" s="182"/>
      <c r="MR63" s="182"/>
      <c r="MS63" s="182"/>
      <c r="MT63" s="182"/>
      <c r="MU63" s="182"/>
      <c r="MV63" s="182"/>
      <c r="MW63" s="182"/>
      <c r="MX63" s="182"/>
      <c r="MY63" s="182"/>
      <c r="MZ63" s="182"/>
      <c r="NA63" s="182"/>
      <c r="NB63" s="182"/>
      <c r="NC63" s="182"/>
      <c r="ND63" s="182"/>
      <c r="NE63" s="182"/>
      <c r="NF63" s="182"/>
      <c r="NG63" s="182"/>
      <c r="NH63" s="182"/>
      <c r="NI63" s="182"/>
      <c r="NJ63" s="182"/>
      <c r="NK63" s="182"/>
      <c r="NL63" s="182"/>
      <c r="NM63" s="182"/>
      <c r="NN63" s="182"/>
      <c r="NO63" s="182"/>
      <c r="NP63" s="182"/>
      <c r="NQ63" s="182"/>
      <c r="NR63" s="182"/>
      <c r="NS63" s="182"/>
      <c r="NT63" s="182"/>
      <c r="NU63" s="182"/>
      <c r="NV63" s="182"/>
      <c r="NW63" s="182"/>
      <c r="NX63" s="182"/>
      <c r="NY63" s="182"/>
      <c r="NZ63" s="182"/>
      <c r="OA63" s="182"/>
      <c r="OB63" s="182"/>
      <c r="OC63" s="182"/>
      <c r="OD63" s="182"/>
      <c r="OE63" s="182"/>
      <c r="OF63" s="182"/>
      <c r="OG63" s="182"/>
      <c r="OH63" s="182"/>
      <c r="OI63" s="182"/>
      <c r="OJ63" s="182"/>
      <c r="OK63" s="182"/>
      <c r="OL63" s="182"/>
      <c r="OM63" s="182"/>
      <c r="ON63" s="182"/>
      <c r="OO63" s="182"/>
      <c r="OP63" s="182"/>
      <c r="OQ63" s="182"/>
      <c r="OR63" s="182"/>
      <c r="OS63" s="182"/>
      <c r="OT63" s="182"/>
      <c r="OU63" s="182"/>
      <c r="OV63" s="182"/>
      <c r="OW63" s="182"/>
      <c r="OX63" s="182"/>
      <c r="OY63" s="182"/>
      <c r="OZ63" s="182"/>
      <c r="PA63" s="182"/>
      <c r="PB63" s="182"/>
      <c r="PC63" s="182"/>
      <c r="PD63" s="182"/>
      <c r="PE63" s="182"/>
      <c r="PF63" s="182"/>
      <c r="PG63" s="182"/>
      <c r="PH63" s="182"/>
      <c r="PI63" s="182"/>
      <c r="PJ63" s="182"/>
      <c r="PK63" s="182"/>
      <c r="PL63" s="182"/>
      <c r="PM63" s="182"/>
      <c r="PN63" s="182"/>
      <c r="PO63" s="182"/>
      <c r="PP63" s="182"/>
      <c r="PQ63" s="182"/>
      <c r="PR63" s="182"/>
      <c r="PS63" s="182"/>
      <c r="PT63" s="182"/>
      <c r="PU63" s="182"/>
      <c r="PV63" s="182"/>
      <c r="PW63" s="182"/>
      <c r="PX63" s="182"/>
    </row>
    <row r="64" spans="1:440" s="167" customFormat="1" ht="19.899999999999999" customHeight="1">
      <c r="A64" s="182"/>
      <c r="B64" s="920"/>
      <c r="C64" s="918"/>
      <c r="D64" s="912"/>
      <c r="E64" s="1003"/>
      <c r="F64" s="329" t="s">
        <v>21</v>
      </c>
      <c r="G64" s="305">
        <v>3.9710000000000001</v>
      </c>
      <c r="H64" s="305"/>
      <c r="I64" s="306">
        <f>G64+H64+K63</f>
        <v>4.1749999999999998</v>
      </c>
      <c r="J64" s="486">
        <v>5.1520000000000001</v>
      </c>
      <c r="K64" s="306">
        <f t="shared" si="5"/>
        <v>-0.97700000000000031</v>
      </c>
      <c r="L64" s="363">
        <f t="shared" si="6"/>
        <v>1.2340119760479042</v>
      </c>
      <c r="M64" s="461" t="s">
        <v>24</v>
      </c>
      <c r="N64" s="903"/>
      <c r="O64" s="904"/>
      <c r="P64" s="904"/>
      <c r="Q64" s="904"/>
      <c r="R64" s="904"/>
      <c r="S64" s="893"/>
      <c r="T64" s="182"/>
      <c r="U64" s="182"/>
      <c r="V64" s="166"/>
      <c r="W64" s="166"/>
      <c r="X64" s="166"/>
      <c r="Y64" s="166"/>
      <c r="Z64" s="166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  <c r="IW64" s="182"/>
      <c r="IX64" s="182"/>
      <c r="IY64" s="182"/>
      <c r="IZ64" s="182"/>
      <c r="JA64" s="182"/>
      <c r="JB64" s="182"/>
      <c r="JC64" s="182"/>
      <c r="JD64" s="182"/>
      <c r="JE64" s="182"/>
      <c r="JF64" s="182"/>
      <c r="JG64" s="182"/>
      <c r="JH64" s="182"/>
      <c r="JI64" s="182"/>
      <c r="JJ64" s="182"/>
      <c r="JK64" s="182"/>
      <c r="JL64" s="182"/>
      <c r="JM64" s="182"/>
      <c r="JN64" s="182"/>
      <c r="JO64" s="182"/>
      <c r="JP64" s="182"/>
      <c r="JQ64" s="182"/>
      <c r="JR64" s="182"/>
      <c r="JS64" s="182"/>
      <c r="JT64" s="182"/>
      <c r="JU64" s="182"/>
      <c r="JV64" s="182"/>
      <c r="JW64" s="182"/>
      <c r="JX64" s="182"/>
      <c r="JY64" s="182"/>
      <c r="JZ64" s="182"/>
      <c r="KA64" s="182"/>
      <c r="KB64" s="182"/>
      <c r="KC64" s="182"/>
      <c r="KD64" s="182"/>
      <c r="KE64" s="182"/>
      <c r="KF64" s="182"/>
      <c r="KG64" s="182"/>
      <c r="KH64" s="182"/>
      <c r="KI64" s="182"/>
      <c r="KJ64" s="182"/>
      <c r="KK64" s="182"/>
      <c r="KL64" s="182"/>
      <c r="KM64" s="182"/>
      <c r="KN64" s="182"/>
      <c r="KO64" s="182"/>
      <c r="KP64" s="182"/>
      <c r="KQ64" s="182"/>
      <c r="KR64" s="182"/>
      <c r="KS64" s="182"/>
      <c r="KT64" s="182"/>
      <c r="KU64" s="182"/>
      <c r="KV64" s="182"/>
      <c r="KW64" s="182"/>
      <c r="KX64" s="182"/>
      <c r="KY64" s="182"/>
      <c r="KZ64" s="182"/>
      <c r="LA64" s="182"/>
      <c r="LB64" s="182"/>
      <c r="LC64" s="182"/>
      <c r="LD64" s="182"/>
      <c r="LE64" s="182"/>
      <c r="LF64" s="182"/>
      <c r="LG64" s="182"/>
      <c r="LH64" s="182"/>
      <c r="LI64" s="182"/>
      <c r="LJ64" s="182"/>
      <c r="LK64" s="182"/>
      <c r="LL64" s="182"/>
      <c r="LM64" s="182"/>
      <c r="LN64" s="182"/>
      <c r="LO64" s="182"/>
      <c r="LP64" s="182"/>
      <c r="LQ64" s="182"/>
      <c r="LR64" s="182"/>
      <c r="LS64" s="182"/>
      <c r="LT64" s="182"/>
      <c r="LU64" s="182"/>
      <c r="LV64" s="182"/>
      <c r="LW64" s="182"/>
      <c r="LX64" s="182"/>
      <c r="LY64" s="182"/>
      <c r="LZ64" s="182"/>
      <c r="MA64" s="182"/>
      <c r="MB64" s="182"/>
      <c r="MC64" s="182"/>
      <c r="MD64" s="182"/>
      <c r="ME64" s="182"/>
      <c r="MF64" s="182"/>
      <c r="MG64" s="182"/>
      <c r="MH64" s="182"/>
      <c r="MI64" s="182"/>
      <c r="MJ64" s="182"/>
      <c r="MK64" s="182"/>
      <c r="ML64" s="182"/>
      <c r="MM64" s="182"/>
      <c r="MN64" s="182"/>
      <c r="MO64" s="182"/>
      <c r="MP64" s="182"/>
      <c r="MQ64" s="182"/>
      <c r="MR64" s="182"/>
      <c r="MS64" s="182"/>
      <c r="MT64" s="182"/>
      <c r="MU64" s="182"/>
      <c r="MV64" s="182"/>
      <c r="MW64" s="182"/>
      <c r="MX64" s="182"/>
      <c r="MY64" s="182"/>
      <c r="MZ64" s="182"/>
      <c r="NA64" s="182"/>
      <c r="NB64" s="182"/>
      <c r="NC64" s="182"/>
      <c r="ND64" s="182"/>
      <c r="NE64" s="182"/>
      <c r="NF64" s="182"/>
      <c r="NG64" s="182"/>
      <c r="NH64" s="182"/>
      <c r="NI64" s="182"/>
      <c r="NJ64" s="182"/>
      <c r="NK64" s="182"/>
      <c r="NL64" s="182"/>
      <c r="NM64" s="182"/>
      <c r="NN64" s="182"/>
      <c r="NO64" s="182"/>
      <c r="NP64" s="182"/>
      <c r="NQ64" s="182"/>
      <c r="NR64" s="182"/>
      <c r="NS64" s="182"/>
      <c r="NT64" s="182"/>
      <c r="NU64" s="182"/>
      <c r="NV64" s="182"/>
      <c r="NW64" s="182"/>
      <c r="NX64" s="182"/>
      <c r="NY64" s="182"/>
      <c r="NZ64" s="182"/>
      <c r="OA64" s="182"/>
      <c r="OB64" s="182"/>
      <c r="OC64" s="182"/>
      <c r="OD64" s="182"/>
      <c r="OE64" s="182"/>
      <c r="OF64" s="182"/>
      <c r="OG64" s="182"/>
      <c r="OH64" s="182"/>
      <c r="OI64" s="182"/>
      <c r="OJ64" s="182"/>
      <c r="OK64" s="182"/>
      <c r="OL64" s="182"/>
      <c r="OM64" s="182"/>
      <c r="ON64" s="182"/>
      <c r="OO64" s="182"/>
      <c r="OP64" s="182"/>
      <c r="OQ64" s="182"/>
      <c r="OR64" s="182"/>
      <c r="OS64" s="182"/>
      <c r="OT64" s="182"/>
      <c r="OU64" s="182"/>
      <c r="OV64" s="182"/>
      <c r="OW64" s="182"/>
      <c r="OX64" s="182"/>
      <c r="OY64" s="182"/>
      <c r="OZ64" s="182"/>
      <c r="PA64" s="182"/>
      <c r="PB64" s="182"/>
      <c r="PC64" s="182"/>
      <c r="PD64" s="182"/>
      <c r="PE64" s="182"/>
      <c r="PF64" s="182"/>
      <c r="PG64" s="182"/>
      <c r="PH64" s="182"/>
      <c r="PI64" s="182"/>
      <c r="PJ64" s="182"/>
      <c r="PK64" s="182"/>
      <c r="PL64" s="182"/>
      <c r="PM64" s="182"/>
      <c r="PN64" s="182"/>
      <c r="PO64" s="182"/>
      <c r="PP64" s="182"/>
      <c r="PQ64" s="182"/>
      <c r="PR64" s="182"/>
      <c r="PS64" s="182"/>
      <c r="PT64" s="182"/>
      <c r="PU64" s="182"/>
      <c r="PV64" s="182"/>
      <c r="PW64" s="182"/>
      <c r="PX64" s="182"/>
    </row>
    <row r="65" spans="1:440" s="167" customFormat="1" ht="19.899999999999999" customHeight="1">
      <c r="A65" s="182"/>
      <c r="B65" s="920"/>
      <c r="C65" s="918"/>
      <c r="D65" s="912"/>
      <c r="E65" s="1004"/>
      <c r="F65" s="329" t="s">
        <v>22</v>
      </c>
      <c r="G65" s="305">
        <v>4.82</v>
      </c>
      <c r="H65" s="305"/>
      <c r="I65" s="306">
        <f>G65+H65+K64</f>
        <v>3.843</v>
      </c>
      <c r="J65" s="486">
        <v>2.016</v>
      </c>
      <c r="K65" s="306">
        <f t="shared" si="5"/>
        <v>1.827</v>
      </c>
      <c r="L65" s="363">
        <f t="shared" si="6"/>
        <v>0.52459016393442626</v>
      </c>
      <c r="M65" s="461" t="s">
        <v>24</v>
      </c>
      <c r="N65" s="903"/>
      <c r="O65" s="904"/>
      <c r="P65" s="904"/>
      <c r="Q65" s="904"/>
      <c r="R65" s="904"/>
      <c r="S65" s="893"/>
      <c r="T65" s="182"/>
      <c r="U65" s="182"/>
      <c r="V65" s="166"/>
      <c r="W65" s="166"/>
      <c r="X65" s="166"/>
      <c r="Y65" s="166"/>
      <c r="Z65" s="166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  <c r="IW65" s="182"/>
      <c r="IX65" s="182"/>
      <c r="IY65" s="182"/>
      <c r="IZ65" s="182"/>
      <c r="JA65" s="182"/>
      <c r="JB65" s="182"/>
      <c r="JC65" s="182"/>
      <c r="JD65" s="182"/>
      <c r="JE65" s="182"/>
      <c r="JF65" s="182"/>
      <c r="JG65" s="182"/>
      <c r="JH65" s="182"/>
      <c r="JI65" s="182"/>
      <c r="JJ65" s="182"/>
      <c r="JK65" s="182"/>
      <c r="JL65" s="182"/>
      <c r="JM65" s="182"/>
      <c r="JN65" s="182"/>
      <c r="JO65" s="182"/>
      <c r="JP65" s="182"/>
      <c r="JQ65" s="182"/>
      <c r="JR65" s="182"/>
      <c r="JS65" s="182"/>
      <c r="JT65" s="182"/>
      <c r="JU65" s="182"/>
      <c r="JV65" s="182"/>
      <c r="JW65" s="182"/>
      <c r="JX65" s="182"/>
      <c r="JY65" s="182"/>
      <c r="JZ65" s="182"/>
      <c r="KA65" s="182"/>
      <c r="KB65" s="182"/>
      <c r="KC65" s="182"/>
      <c r="KD65" s="182"/>
      <c r="KE65" s="182"/>
      <c r="KF65" s="182"/>
      <c r="KG65" s="182"/>
      <c r="KH65" s="182"/>
      <c r="KI65" s="182"/>
      <c r="KJ65" s="182"/>
      <c r="KK65" s="182"/>
      <c r="KL65" s="182"/>
      <c r="KM65" s="182"/>
      <c r="KN65" s="182"/>
      <c r="KO65" s="182"/>
      <c r="KP65" s="182"/>
      <c r="KQ65" s="182"/>
      <c r="KR65" s="182"/>
      <c r="KS65" s="182"/>
      <c r="KT65" s="182"/>
      <c r="KU65" s="182"/>
      <c r="KV65" s="182"/>
      <c r="KW65" s="182"/>
      <c r="KX65" s="182"/>
      <c r="KY65" s="182"/>
      <c r="KZ65" s="182"/>
      <c r="LA65" s="182"/>
      <c r="LB65" s="182"/>
      <c r="LC65" s="182"/>
      <c r="LD65" s="182"/>
      <c r="LE65" s="182"/>
      <c r="LF65" s="182"/>
      <c r="LG65" s="182"/>
      <c r="LH65" s="182"/>
      <c r="LI65" s="182"/>
      <c r="LJ65" s="182"/>
      <c r="LK65" s="182"/>
      <c r="LL65" s="182"/>
      <c r="LM65" s="182"/>
      <c r="LN65" s="182"/>
      <c r="LO65" s="182"/>
      <c r="LP65" s="182"/>
      <c r="LQ65" s="182"/>
      <c r="LR65" s="182"/>
      <c r="LS65" s="182"/>
      <c r="LT65" s="182"/>
      <c r="LU65" s="182"/>
      <c r="LV65" s="182"/>
      <c r="LW65" s="182"/>
      <c r="LX65" s="182"/>
      <c r="LY65" s="182"/>
      <c r="LZ65" s="182"/>
      <c r="MA65" s="182"/>
      <c r="MB65" s="182"/>
      <c r="MC65" s="182"/>
      <c r="MD65" s="182"/>
      <c r="ME65" s="182"/>
      <c r="MF65" s="182"/>
      <c r="MG65" s="182"/>
      <c r="MH65" s="182"/>
      <c r="MI65" s="182"/>
      <c r="MJ65" s="182"/>
      <c r="MK65" s="182"/>
      <c r="ML65" s="182"/>
      <c r="MM65" s="182"/>
      <c r="MN65" s="182"/>
      <c r="MO65" s="182"/>
      <c r="MP65" s="182"/>
      <c r="MQ65" s="182"/>
      <c r="MR65" s="182"/>
      <c r="MS65" s="182"/>
      <c r="MT65" s="182"/>
      <c r="MU65" s="182"/>
      <c r="MV65" s="182"/>
      <c r="MW65" s="182"/>
      <c r="MX65" s="182"/>
      <c r="MY65" s="182"/>
      <c r="MZ65" s="182"/>
      <c r="NA65" s="182"/>
      <c r="NB65" s="182"/>
      <c r="NC65" s="182"/>
      <c r="ND65" s="182"/>
      <c r="NE65" s="182"/>
      <c r="NF65" s="182"/>
      <c r="NG65" s="182"/>
      <c r="NH65" s="182"/>
      <c r="NI65" s="182"/>
      <c r="NJ65" s="182"/>
      <c r="NK65" s="182"/>
      <c r="NL65" s="182"/>
      <c r="NM65" s="182"/>
      <c r="NN65" s="182"/>
      <c r="NO65" s="182"/>
      <c r="NP65" s="182"/>
      <c r="NQ65" s="182"/>
      <c r="NR65" s="182"/>
      <c r="NS65" s="182"/>
      <c r="NT65" s="182"/>
      <c r="NU65" s="182"/>
      <c r="NV65" s="182"/>
      <c r="NW65" s="182"/>
      <c r="NX65" s="182"/>
      <c r="NY65" s="182"/>
      <c r="NZ65" s="182"/>
      <c r="OA65" s="182"/>
      <c r="OB65" s="182"/>
      <c r="OC65" s="182"/>
      <c r="OD65" s="182"/>
      <c r="OE65" s="182"/>
      <c r="OF65" s="182"/>
      <c r="OG65" s="182"/>
      <c r="OH65" s="182"/>
      <c r="OI65" s="182"/>
      <c r="OJ65" s="182"/>
      <c r="OK65" s="182"/>
      <c r="OL65" s="182"/>
      <c r="OM65" s="182"/>
      <c r="ON65" s="182"/>
      <c r="OO65" s="182"/>
      <c r="OP65" s="182"/>
      <c r="OQ65" s="182"/>
      <c r="OR65" s="182"/>
      <c r="OS65" s="182"/>
      <c r="OT65" s="182"/>
      <c r="OU65" s="182"/>
      <c r="OV65" s="182"/>
      <c r="OW65" s="182"/>
      <c r="OX65" s="182"/>
      <c r="OY65" s="182"/>
      <c r="OZ65" s="182"/>
      <c r="PA65" s="182"/>
      <c r="PB65" s="182"/>
      <c r="PC65" s="182"/>
      <c r="PD65" s="182"/>
      <c r="PE65" s="182"/>
      <c r="PF65" s="182"/>
      <c r="PG65" s="182"/>
      <c r="PH65" s="182"/>
      <c r="PI65" s="182"/>
      <c r="PJ65" s="182"/>
      <c r="PK65" s="182"/>
      <c r="PL65" s="182"/>
      <c r="PM65" s="182"/>
      <c r="PN65" s="182"/>
      <c r="PO65" s="182"/>
      <c r="PP65" s="182"/>
      <c r="PQ65" s="182"/>
      <c r="PR65" s="182"/>
      <c r="PS65" s="182"/>
      <c r="PT65" s="182"/>
      <c r="PU65" s="182"/>
      <c r="PV65" s="182"/>
      <c r="PW65" s="182"/>
      <c r="PX65" s="182"/>
    </row>
    <row r="66" spans="1:440" s="167" customFormat="1" ht="19.899999999999999" customHeight="1">
      <c r="A66" s="182"/>
      <c r="B66" s="920"/>
      <c r="C66" s="918"/>
      <c r="D66" s="912"/>
      <c r="E66" s="1002" t="s">
        <v>761</v>
      </c>
      <c r="F66" s="329" t="s">
        <v>20</v>
      </c>
      <c r="G66" s="305">
        <v>0.84799999999999998</v>
      </c>
      <c r="H66" s="305"/>
      <c r="I66" s="306">
        <f>G66+H66</f>
        <v>0.84799999999999998</v>
      </c>
      <c r="J66" s="486">
        <v>1.1200000000000001</v>
      </c>
      <c r="K66" s="306">
        <f t="shared" si="5"/>
        <v>-0.27200000000000013</v>
      </c>
      <c r="L66" s="363">
        <f t="shared" si="6"/>
        <v>1.3207547169811322</v>
      </c>
      <c r="M66" s="440" t="s">
        <v>24</v>
      </c>
      <c r="N66" s="903">
        <f>G66+G67+G68</f>
        <v>9.6359999999999992</v>
      </c>
      <c r="O66" s="904">
        <f>H66+H67+H68</f>
        <v>0</v>
      </c>
      <c r="P66" s="904">
        <f>N66+O66</f>
        <v>9.6359999999999992</v>
      </c>
      <c r="Q66" s="904">
        <f>J66+J67+J68</f>
        <v>9.2959999999999994</v>
      </c>
      <c r="R66" s="904">
        <f>P66-Q66</f>
        <v>0.33999999999999986</v>
      </c>
      <c r="S66" s="893">
        <f>Q66/P66</f>
        <v>0.9647156496471565</v>
      </c>
      <c r="T66" s="182"/>
      <c r="U66" s="182"/>
      <c r="V66" s="166"/>
      <c r="W66" s="166"/>
      <c r="X66" s="166"/>
      <c r="Y66" s="166"/>
      <c r="Z66" s="166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  <c r="IW66" s="182"/>
      <c r="IX66" s="182"/>
      <c r="IY66" s="182"/>
      <c r="IZ66" s="182"/>
      <c r="JA66" s="182"/>
      <c r="JB66" s="182"/>
      <c r="JC66" s="182"/>
      <c r="JD66" s="182"/>
      <c r="JE66" s="182"/>
      <c r="JF66" s="182"/>
      <c r="JG66" s="182"/>
      <c r="JH66" s="182"/>
      <c r="JI66" s="182"/>
      <c r="JJ66" s="182"/>
      <c r="JK66" s="182"/>
      <c r="JL66" s="182"/>
      <c r="JM66" s="182"/>
      <c r="JN66" s="182"/>
      <c r="JO66" s="182"/>
      <c r="JP66" s="182"/>
      <c r="JQ66" s="182"/>
      <c r="JR66" s="182"/>
      <c r="JS66" s="182"/>
      <c r="JT66" s="182"/>
      <c r="JU66" s="182"/>
      <c r="JV66" s="182"/>
      <c r="JW66" s="182"/>
      <c r="JX66" s="182"/>
      <c r="JY66" s="182"/>
      <c r="JZ66" s="182"/>
      <c r="KA66" s="182"/>
      <c r="KB66" s="182"/>
      <c r="KC66" s="182"/>
      <c r="KD66" s="182"/>
      <c r="KE66" s="182"/>
      <c r="KF66" s="182"/>
      <c r="KG66" s="182"/>
      <c r="KH66" s="182"/>
      <c r="KI66" s="182"/>
      <c r="KJ66" s="182"/>
      <c r="KK66" s="182"/>
      <c r="KL66" s="182"/>
      <c r="KM66" s="182"/>
      <c r="KN66" s="182"/>
      <c r="KO66" s="182"/>
      <c r="KP66" s="182"/>
      <c r="KQ66" s="182"/>
      <c r="KR66" s="182"/>
      <c r="KS66" s="182"/>
      <c r="KT66" s="182"/>
      <c r="KU66" s="182"/>
      <c r="KV66" s="182"/>
      <c r="KW66" s="182"/>
      <c r="KX66" s="182"/>
      <c r="KY66" s="182"/>
      <c r="KZ66" s="182"/>
      <c r="LA66" s="182"/>
      <c r="LB66" s="182"/>
      <c r="LC66" s="182"/>
      <c r="LD66" s="182"/>
      <c r="LE66" s="182"/>
      <c r="LF66" s="182"/>
      <c r="LG66" s="182"/>
      <c r="LH66" s="182"/>
      <c r="LI66" s="182"/>
      <c r="LJ66" s="182"/>
      <c r="LK66" s="182"/>
      <c r="LL66" s="182"/>
      <c r="LM66" s="182"/>
      <c r="LN66" s="182"/>
      <c r="LO66" s="182"/>
      <c r="LP66" s="182"/>
      <c r="LQ66" s="182"/>
      <c r="LR66" s="182"/>
      <c r="LS66" s="182"/>
      <c r="LT66" s="182"/>
      <c r="LU66" s="182"/>
      <c r="LV66" s="182"/>
      <c r="LW66" s="182"/>
      <c r="LX66" s="182"/>
      <c r="LY66" s="182"/>
      <c r="LZ66" s="182"/>
      <c r="MA66" s="182"/>
      <c r="MB66" s="182"/>
      <c r="MC66" s="182"/>
      <c r="MD66" s="182"/>
      <c r="ME66" s="182"/>
      <c r="MF66" s="182"/>
      <c r="MG66" s="182"/>
      <c r="MH66" s="182"/>
      <c r="MI66" s="182"/>
      <c r="MJ66" s="182"/>
      <c r="MK66" s="182"/>
      <c r="ML66" s="182"/>
      <c r="MM66" s="182"/>
      <c r="MN66" s="182"/>
      <c r="MO66" s="182"/>
      <c r="MP66" s="182"/>
      <c r="MQ66" s="182"/>
      <c r="MR66" s="182"/>
      <c r="MS66" s="182"/>
      <c r="MT66" s="182"/>
      <c r="MU66" s="182"/>
      <c r="MV66" s="182"/>
      <c r="MW66" s="182"/>
      <c r="MX66" s="182"/>
      <c r="MY66" s="182"/>
      <c r="MZ66" s="182"/>
      <c r="NA66" s="182"/>
      <c r="NB66" s="182"/>
      <c r="NC66" s="182"/>
      <c r="ND66" s="182"/>
      <c r="NE66" s="182"/>
      <c r="NF66" s="182"/>
      <c r="NG66" s="182"/>
      <c r="NH66" s="182"/>
      <c r="NI66" s="182"/>
      <c r="NJ66" s="182"/>
      <c r="NK66" s="182"/>
      <c r="NL66" s="182"/>
      <c r="NM66" s="182"/>
      <c r="NN66" s="182"/>
      <c r="NO66" s="182"/>
      <c r="NP66" s="182"/>
      <c r="NQ66" s="182"/>
      <c r="NR66" s="182"/>
      <c r="NS66" s="182"/>
      <c r="NT66" s="182"/>
      <c r="NU66" s="182"/>
      <c r="NV66" s="182"/>
      <c r="NW66" s="182"/>
      <c r="NX66" s="182"/>
      <c r="NY66" s="182"/>
      <c r="NZ66" s="182"/>
      <c r="OA66" s="182"/>
      <c r="OB66" s="182"/>
      <c r="OC66" s="182"/>
      <c r="OD66" s="182"/>
      <c r="OE66" s="182"/>
      <c r="OF66" s="182"/>
      <c r="OG66" s="182"/>
      <c r="OH66" s="182"/>
      <c r="OI66" s="182"/>
      <c r="OJ66" s="182"/>
      <c r="OK66" s="182"/>
      <c r="OL66" s="182"/>
      <c r="OM66" s="182"/>
      <c r="ON66" s="182"/>
      <c r="OO66" s="182"/>
      <c r="OP66" s="182"/>
      <c r="OQ66" s="182"/>
      <c r="OR66" s="182"/>
      <c r="OS66" s="182"/>
      <c r="OT66" s="182"/>
      <c r="OU66" s="182"/>
      <c r="OV66" s="182"/>
      <c r="OW66" s="182"/>
      <c r="OX66" s="182"/>
      <c r="OY66" s="182"/>
      <c r="OZ66" s="182"/>
      <c r="PA66" s="182"/>
      <c r="PB66" s="182"/>
      <c r="PC66" s="182"/>
      <c r="PD66" s="182"/>
      <c r="PE66" s="182"/>
      <c r="PF66" s="182"/>
      <c r="PG66" s="182"/>
      <c r="PH66" s="182"/>
      <c r="PI66" s="182"/>
      <c r="PJ66" s="182"/>
      <c r="PK66" s="182"/>
      <c r="PL66" s="182"/>
      <c r="PM66" s="182"/>
      <c r="PN66" s="182"/>
      <c r="PO66" s="182"/>
      <c r="PP66" s="182"/>
      <c r="PQ66" s="182"/>
      <c r="PR66" s="182"/>
      <c r="PS66" s="182"/>
      <c r="PT66" s="182"/>
      <c r="PU66" s="182"/>
      <c r="PV66" s="182"/>
      <c r="PW66" s="182"/>
      <c r="PX66" s="182"/>
    </row>
    <row r="67" spans="1:440" s="167" customFormat="1" ht="19.899999999999999" customHeight="1">
      <c r="A67" s="182"/>
      <c r="B67" s="920"/>
      <c r="C67" s="918"/>
      <c r="D67" s="912"/>
      <c r="E67" s="1003"/>
      <c r="F67" s="329" t="s">
        <v>21</v>
      </c>
      <c r="G67" s="305">
        <v>6.3789999999999996</v>
      </c>
      <c r="H67" s="305"/>
      <c r="I67" s="306">
        <f>G67+H67+K66</f>
        <v>6.1069999999999993</v>
      </c>
      <c r="J67" s="486">
        <v>5.04</v>
      </c>
      <c r="K67" s="306">
        <f t="shared" si="5"/>
        <v>1.0669999999999993</v>
      </c>
      <c r="L67" s="363">
        <f t="shared" si="6"/>
        <v>0.8252824627476667</v>
      </c>
      <c r="M67" s="461">
        <v>43192</v>
      </c>
      <c r="N67" s="903"/>
      <c r="O67" s="904"/>
      <c r="P67" s="904"/>
      <c r="Q67" s="904"/>
      <c r="R67" s="904"/>
      <c r="S67" s="893"/>
      <c r="T67" s="182"/>
      <c r="U67" s="182"/>
      <c r="V67" s="166"/>
      <c r="W67" s="166"/>
      <c r="X67" s="166"/>
      <c r="Y67" s="166"/>
      <c r="Z67" s="166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  <c r="IW67" s="182"/>
      <c r="IX67" s="182"/>
      <c r="IY67" s="182"/>
      <c r="IZ67" s="182"/>
      <c r="JA67" s="182"/>
      <c r="JB67" s="182"/>
      <c r="JC67" s="182"/>
      <c r="JD67" s="182"/>
      <c r="JE67" s="182"/>
      <c r="JF67" s="182"/>
      <c r="JG67" s="182"/>
      <c r="JH67" s="182"/>
      <c r="JI67" s="182"/>
      <c r="JJ67" s="182"/>
      <c r="JK67" s="182"/>
      <c r="JL67" s="182"/>
      <c r="JM67" s="182"/>
      <c r="JN67" s="182"/>
      <c r="JO67" s="182"/>
      <c r="JP67" s="182"/>
      <c r="JQ67" s="182"/>
      <c r="JR67" s="182"/>
      <c r="JS67" s="182"/>
      <c r="JT67" s="182"/>
      <c r="JU67" s="182"/>
      <c r="JV67" s="182"/>
      <c r="JW67" s="182"/>
      <c r="JX67" s="182"/>
      <c r="JY67" s="182"/>
      <c r="JZ67" s="182"/>
      <c r="KA67" s="182"/>
      <c r="KB67" s="182"/>
      <c r="KC67" s="182"/>
      <c r="KD67" s="182"/>
      <c r="KE67" s="182"/>
      <c r="KF67" s="182"/>
      <c r="KG67" s="182"/>
      <c r="KH67" s="182"/>
      <c r="KI67" s="182"/>
      <c r="KJ67" s="182"/>
      <c r="KK67" s="182"/>
      <c r="KL67" s="182"/>
      <c r="KM67" s="182"/>
      <c r="KN67" s="182"/>
      <c r="KO67" s="182"/>
      <c r="KP67" s="182"/>
      <c r="KQ67" s="182"/>
      <c r="KR67" s="182"/>
      <c r="KS67" s="182"/>
      <c r="KT67" s="182"/>
      <c r="KU67" s="182"/>
      <c r="KV67" s="182"/>
      <c r="KW67" s="182"/>
      <c r="KX67" s="182"/>
      <c r="KY67" s="182"/>
      <c r="KZ67" s="182"/>
      <c r="LA67" s="182"/>
      <c r="LB67" s="182"/>
      <c r="LC67" s="182"/>
      <c r="LD67" s="182"/>
      <c r="LE67" s="182"/>
      <c r="LF67" s="182"/>
      <c r="LG67" s="182"/>
      <c r="LH67" s="182"/>
      <c r="LI67" s="182"/>
      <c r="LJ67" s="182"/>
      <c r="LK67" s="182"/>
      <c r="LL67" s="182"/>
      <c r="LM67" s="182"/>
      <c r="LN67" s="182"/>
      <c r="LO67" s="182"/>
      <c r="LP67" s="182"/>
      <c r="LQ67" s="182"/>
      <c r="LR67" s="182"/>
      <c r="LS67" s="182"/>
      <c r="LT67" s="182"/>
      <c r="LU67" s="182"/>
      <c r="LV67" s="182"/>
      <c r="LW67" s="182"/>
      <c r="LX67" s="182"/>
      <c r="LY67" s="182"/>
      <c r="LZ67" s="182"/>
      <c r="MA67" s="182"/>
      <c r="MB67" s="182"/>
      <c r="MC67" s="182"/>
      <c r="MD67" s="182"/>
      <c r="ME67" s="182"/>
      <c r="MF67" s="182"/>
      <c r="MG67" s="182"/>
      <c r="MH67" s="182"/>
      <c r="MI67" s="182"/>
      <c r="MJ67" s="182"/>
      <c r="MK67" s="182"/>
      <c r="ML67" s="182"/>
      <c r="MM67" s="182"/>
      <c r="MN67" s="182"/>
      <c r="MO67" s="182"/>
      <c r="MP67" s="182"/>
      <c r="MQ67" s="182"/>
      <c r="MR67" s="182"/>
      <c r="MS67" s="182"/>
      <c r="MT67" s="182"/>
      <c r="MU67" s="182"/>
      <c r="MV67" s="182"/>
      <c r="MW67" s="182"/>
      <c r="MX67" s="182"/>
      <c r="MY67" s="182"/>
      <c r="MZ67" s="182"/>
      <c r="NA67" s="182"/>
      <c r="NB67" s="182"/>
      <c r="NC67" s="182"/>
      <c r="ND67" s="182"/>
      <c r="NE67" s="182"/>
      <c r="NF67" s="182"/>
      <c r="NG67" s="182"/>
      <c r="NH67" s="182"/>
      <c r="NI67" s="182"/>
      <c r="NJ67" s="182"/>
      <c r="NK67" s="182"/>
      <c r="NL67" s="182"/>
      <c r="NM67" s="182"/>
      <c r="NN67" s="182"/>
      <c r="NO67" s="182"/>
      <c r="NP67" s="182"/>
      <c r="NQ67" s="182"/>
      <c r="NR67" s="182"/>
      <c r="NS67" s="182"/>
      <c r="NT67" s="182"/>
      <c r="NU67" s="182"/>
      <c r="NV67" s="182"/>
      <c r="NW67" s="182"/>
      <c r="NX67" s="182"/>
      <c r="NY67" s="182"/>
      <c r="NZ67" s="182"/>
      <c r="OA67" s="182"/>
      <c r="OB67" s="182"/>
      <c r="OC67" s="182"/>
      <c r="OD67" s="182"/>
      <c r="OE67" s="182"/>
      <c r="OF67" s="182"/>
      <c r="OG67" s="182"/>
      <c r="OH67" s="182"/>
      <c r="OI67" s="182"/>
      <c r="OJ67" s="182"/>
      <c r="OK67" s="182"/>
      <c r="OL67" s="182"/>
      <c r="OM67" s="182"/>
      <c r="ON67" s="182"/>
      <c r="OO67" s="182"/>
      <c r="OP67" s="182"/>
      <c r="OQ67" s="182"/>
      <c r="OR67" s="182"/>
      <c r="OS67" s="182"/>
      <c r="OT67" s="182"/>
      <c r="OU67" s="182"/>
      <c r="OV67" s="182"/>
      <c r="OW67" s="182"/>
      <c r="OX67" s="182"/>
      <c r="OY67" s="182"/>
      <c r="OZ67" s="182"/>
      <c r="PA67" s="182"/>
      <c r="PB67" s="182"/>
      <c r="PC67" s="182"/>
      <c r="PD67" s="182"/>
      <c r="PE67" s="182"/>
      <c r="PF67" s="182"/>
      <c r="PG67" s="182"/>
      <c r="PH67" s="182"/>
      <c r="PI67" s="182"/>
      <c r="PJ67" s="182"/>
      <c r="PK67" s="182"/>
      <c r="PL67" s="182"/>
      <c r="PM67" s="182"/>
      <c r="PN67" s="182"/>
      <c r="PO67" s="182"/>
      <c r="PP67" s="182"/>
      <c r="PQ67" s="182"/>
      <c r="PR67" s="182"/>
      <c r="PS67" s="182"/>
      <c r="PT67" s="182"/>
      <c r="PU67" s="182"/>
      <c r="PV67" s="182"/>
      <c r="PW67" s="182"/>
      <c r="PX67" s="182"/>
    </row>
    <row r="68" spans="1:440" s="167" customFormat="1" ht="19.899999999999999" customHeight="1">
      <c r="A68" s="182"/>
      <c r="B68" s="920"/>
      <c r="C68" s="918"/>
      <c r="D68" s="912"/>
      <c r="E68" s="1004"/>
      <c r="F68" s="329" t="s">
        <v>22</v>
      </c>
      <c r="G68" s="305">
        <v>2.4089999999999998</v>
      </c>
      <c r="H68" s="305"/>
      <c r="I68" s="306">
        <f>G68+H68+K67</f>
        <v>3.4759999999999991</v>
      </c>
      <c r="J68" s="486">
        <v>3.1360000000000001</v>
      </c>
      <c r="K68" s="306">
        <f t="shared" si="5"/>
        <v>0.33999999999999897</v>
      </c>
      <c r="L68" s="363">
        <f t="shared" si="6"/>
        <v>0.90218642117376324</v>
      </c>
      <c r="M68" s="461" t="s">
        <v>24</v>
      </c>
      <c r="N68" s="903"/>
      <c r="O68" s="904"/>
      <c r="P68" s="904"/>
      <c r="Q68" s="904"/>
      <c r="R68" s="904"/>
      <c r="S68" s="893"/>
      <c r="T68" s="182"/>
      <c r="U68" s="182"/>
      <c r="V68" s="166"/>
      <c r="W68" s="166"/>
      <c r="X68" s="166"/>
      <c r="Y68" s="166"/>
      <c r="Z68" s="166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  <c r="IW68" s="182"/>
      <c r="IX68" s="182"/>
      <c r="IY68" s="182"/>
      <c r="IZ68" s="182"/>
      <c r="JA68" s="182"/>
      <c r="JB68" s="182"/>
      <c r="JC68" s="182"/>
      <c r="JD68" s="182"/>
      <c r="JE68" s="182"/>
      <c r="JF68" s="182"/>
      <c r="JG68" s="182"/>
      <c r="JH68" s="182"/>
      <c r="JI68" s="182"/>
      <c r="JJ68" s="182"/>
      <c r="JK68" s="182"/>
      <c r="JL68" s="182"/>
      <c r="JM68" s="182"/>
      <c r="JN68" s="182"/>
      <c r="JO68" s="182"/>
      <c r="JP68" s="182"/>
      <c r="JQ68" s="182"/>
      <c r="JR68" s="182"/>
      <c r="JS68" s="182"/>
      <c r="JT68" s="182"/>
      <c r="JU68" s="182"/>
      <c r="JV68" s="182"/>
      <c r="JW68" s="182"/>
      <c r="JX68" s="182"/>
      <c r="JY68" s="182"/>
      <c r="JZ68" s="182"/>
      <c r="KA68" s="182"/>
      <c r="KB68" s="182"/>
      <c r="KC68" s="182"/>
      <c r="KD68" s="182"/>
      <c r="KE68" s="182"/>
      <c r="KF68" s="182"/>
      <c r="KG68" s="182"/>
      <c r="KH68" s="182"/>
      <c r="KI68" s="182"/>
      <c r="KJ68" s="182"/>
      <c r="KK68" s="182"/>
      <c r="KL68" s="182"/>
      <c r="KM68" s="182"/>
      <c r="KN68" s="182"/>
      <c r="KO68" s="182"/>
      <c r="KP68" s="182"/>
      <c r="KQ68" s="182"/>
      <c r="KR68" s="182"/>
      <c r="KS68" s="182"/>
      <c r="KT68" s="182"/>
      <c r="KU68" s="182"/>
      <c r="KV68" s="182"/>
      <c r="KW68" s="182"/>
      <c r="KX68" s="182"/>
      <c r="KY68" s="182"/>
      <c r="KZ68" s="182"/>
      <c r="LA68" s="182"/>
      <c r="LB68" s="182"/>
      <c r="LC68" s="182"/>
      <c r="LD68" s="182"/>
      <c r="LE68" s="182"/>
      <c r="LF68" s="182"/>
      <c r="LG68" s="182"/>
      <c r="LH68" s="182"/>
      <c r="LI68" s="182"/>
      <c r="LJ68" s="182"/>
      <c r="LK68" s="182"/>
      <c r="LL68" s="182"/>
      <c r="LM68" s="182"/>
      <c r="LN68" s="182"/>
      <c r="LO68" s="182"/>
      <c r="LP68" s="182"/>
      <c r="LQ68" s="182"/>
      <c r="LR68" s="182"/>
      <c r="LS68" s="182"/>
      <c r="LT68" s="182"/>
      <c r="LU68" s="182"/>
      <c r="LV68" s="182"/>
      <c r="LW68" s="182"/>
      <c r="LX68" s="182"/>
      <c r="LY68" s="182"/>
      <c r="LZ68" s="182"/>
      <c r="MA68" s="182"/>
      <c r="MB68" s="182"/>
      <c r="MC68" s="182"/>
      <c r="MD68" s="182"/>
      <c r="ME68" s="182"/>
      <c r="MF68" s="182"/>
      <c r="MG68" s="182"/>
      <c r="MH68" s="182"/>
      <c r="MI68" s="182"/>
      <c r="MJ68" s="182"/>
      <c r="MK68" s="182"/>
      <c r="ML68" s="182"/>
      <c r="MM68" s="182"/>
      <c r="MN68" s="182"/>
      <c r="MO68" s="182"/>
      <c r="MP68" s="182"/>
      <c r="MQ68" s="182"/>
      <c r="MR68" s="182"/>
      <c r="MS68" s="182"/>
      <c r="MT68" s="182"/>
      <c r="MU68" s="182"/>
      <c r="MV68" s="182"/>
      <c r="MW68" s="182"/>
      <c r="MX68" s="182"/>
      <c r="MY68" s="182"/>
      <c r="MZ68" s="182"/>
      <c r="NA68" s="182"/>
      <c r="NB68" s="182"/>
      <c r="NC68" s="182"/>
      <c r="ND68" s="182"/>
      <c r="NE68" s="182"/>
      <c r="NF68" s="182"/>
      <c r="NG68" s="182"/>
      <c r="NH68" s="182"/>
      <c r="NI68" s="182"/>
      <c r="NJ68" s="182"/>
      <c r="NK68" s="182"/>
      <c r="NL68" s="182"/>
      <c r="NM68" s="182"/>
      <c r="NN68" s="182"/>
      <c r="NO68" s="182"/>
      <c r="NP68" s="182"/>
      <c r="NQ68" s="182"/>
      <c r="NR68" s="182"/>
      <c r="NS68" s="182"/>
      <c r="NT68" s="182"/>
      <c r="NU68" s="182"/>
      <c r="NV68" s="182"/>
      <c r="NW68" s="182"/>
      <c r="NX68" s="182"/>
      <c r="NY68" s="182"/>
      <c r="NZ68" s="182"/>
      <c r="OA68" s="182"/>
      <c r="OB68" s="182"/>
      <c r="OC68" s="182"/>
      <c r="OD68" s="182"/>
      <c r="OE68" s="182"/>
      <c r="OF68" s="182"/>
      <c r="OG68" s="182"/>
      <c r="OH68" s="182"/>
      <c r="OI68" s="182"/>
      <c r="OJ68" s="182"/>
      <c r="OK68" s="182"/>
      <c r="OL68" s="182"/>
      <c r="OM68" s="182"/>
      <c r="ON68" s="182"/>
      <c r="OO68" s="182"/>
      <c r="OP68" s="182"/>
      <c r="OQ68" s="182"/>
      <c r="OR68" s="182"/>
      <c r="OS68" s="182"/>
      <c r="OT68" s="182"/>
      <c r="OU68" s="182"/>
      <c r="OV68" s="182"/>
      <c r="OW68" s="182"/>
      <c r="OX68" s="182"/>
      <c r="OY68" s="182"/>
      <c r="OZ68" s="182"/>
      <c r="PA68" s="182"/>
      <c r="PB68" s="182"/>
      <c r="PC68" s="182"/>
      <c r="PD68" s="182"/>
      <c r="PE68" s="182"/>
      <c r="PF68" s="182"/>
      <c r="PG68" s="182"/>
      <c r="PH68" s="182"/>
      <c r="PI68" s="182"/>
      <c r="PJ68" s="182"/>
      <c r="PK68" s="182"/>
      <c r="PL68" s="182"/>
      <c r="PM68" s="182"/>
      <c r="PN68" s="182"/>
      <c r="PO68" s="182"/>
      <c r="PP68" s="182"/>
      <c r="PQ68" s="182"/>
      <c r="PR68" s="182"/>
      <c r="PS68" s="182"/>
      <c r="PT68" s="182"/>
      <c r="PU68" s="182"/>
      <c r="PV68" s="182"/>
      <c r="PW68" s="182"/>
      <c r="PX68" s="182"/>
    </row>
    <row r="69" spans="1:440" s="167" customFormat="1" ht="19.899999999999999" customHeight="1">
      <c r="A69" s="182"/>
      <c r="B69" s="920"/>
      <c r="C69" s="918"/>
      <c r="D69" s="912"/>
      <c r="E69" s="1002" t="s">
        <v>762</v>
      </c>
      <c r="F69" s="329" t="s">
        <v>20</v>
      </c>
      <c r="G69" s="305">
        <v>0.84799999999999998</v>
      </c>
      <c r="H69" s="305"/>
      <c r="I69" s="306">
        <f>G69+H69</f>
        <v>0.84799999999999998</v>
      </c>
      <c r="J69" s="486">
        <v>0</v>
      </c>
      <c r="K69" s="306">
        <f t="shared" si="5"/>
        <v>0.84799999999999998</v>
      </c>
      <c r="L69" s="363">
        <f t="shared" si="6"/>
        <v>0</v>
      </c>
      <c r="M69" s="461" t="s">
        <v>24</v>
      </c>
      <c r="N69" s="903">
        <f>G69+G70+G71</f>
        <v>9.6269999999999989</v>
      </c>
      <c r="O69" s="904">
        <f>H69+H70+H71</f>
        <v>0</v>
      </c>
      <c r="P69" s="904">
        <f>N69+O69</f>
        <v>9.6269999999999989</v>
      </c>
      <c r="Q69" s="904">
        <f>J69+J70+J71</f>
        <v>0</v>
      </c>
      <c r="R69" s="904">
        <f>P69-Q69</f>
        <v>9.6269999999999989</v>
      </c>
      <c r="S69" s="893">
        <f>Q69/P69</f>
        <v>0</v>
      </c>
      <c r="T69" s="182"/>
      <c r="U69" s="182"/>
      <c r="V69" s="166"/>
      <c r="W69" s="166"/>
      <c r="X69" s="166"/>
      <c r="Y69" s="166"/>
      <c r="Z69" s="166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  <c r="IW69" s="182"/>
      <c r="IX69" s="182"/>
      <c r="IY69" s="182"/>
      <c r="IZ69" s="182"/>
      <c r="JA69" s="182"/>
      <c r="JB69" s="182"/>
      <c r="JC69" s="182"/>
      <c r="JD69" s="182"/>
      <c r="JE69" s="182"/>
      <c r="JF69" s="182"/>
      <c r="JG69" s="182"/>
      <c r="JH69" s="182"/>
      <c r="JI69" s="182"/>
      <c r="JJ69" s="182"/>
      <c r="JK69" s="182"/>
      <c r="JL69" s="182"/>
      <c r="JM69" s="182"/>
      <c r="JN69" s="182"/>
      <c r="JO69" s="182"/>
      <c r="JP69" s="182"/>
      <c r="JQ69" s="182"/>
      <c r="JR69" s="182"/>
      <c r="JS69" s="182"/>
      <c r="JT69" s="182"/>
      <c r="JU69" s="182"/>
      <c r="JV69" s="182"/>
      <c r="JW69" s="182"/>
      <c r="JX69" s="182"/>
      <c r="JY69" s="182"/>
      <c r="JZ69" s="182"/>
      <c r="KA69" s="182"/>
      <c r="KB69" s="182"/>
      <c r="KC69" s="182"/>
      <c r="KD69" s="182"/>
      <c r="KE69" s="182"/>
      <c r="KF69" s="182"/>
      <c r="KG69" s="182"/>
      <c r="KH69" s="182"/>
      <c r="KI69" s="182"/>
      <c r="KJ69" s="182"/>
      <c r="KK69" s="182"/>
      <c r="KL69" s="182"/>
      <c r="KM69" s="182"/>
      <c r="KN69" s="182"/>
      <c r="KO69" s="182"/>
      <c r="KP69" s="182"/>
      <c r="KQ69" s="182"/>
      <c r="KR69" s="182"/>
      <c r="KS69" s="182"/>
      <c r="KT69" s="182"/>
      <c r="KU69" s="182"/>
      <c r="KV69" s="182"/>
      <c r="KW69" s="182"/>
      <c r="KX69" s="182"/>
      <c r="KY69" s="182"/>
      <c r="KZ69" s="182"/>
      <c r="LA69" s="182"/>
      <c r="LB69" s="182"/>
      <c r="LC69" s="182"/>
      <c r="LD69" s="182"/>
      <c r="LE69" s="182"/>
      <c r="LF69" s="182"/>
      <c r="LG69" s="182"/>
      <c r="LH69" s="182"/>
      <c r="LI69" s="182"/>
      <c r="LJ69" s="182"/>
      <c r="LK69" s="182"/>
      <c r="LL69" s="182"/>
      <c r="LM69" s="182"/>
      <c r="LN69" s="182"/>
      <c r="LO69" s="182"/>
      <c r="LP69" s="182"/>
      <c r="LQ69" s="182"/>
      <c r="LR69" s="182"/>
      <c r="LS69" s="182"/>
      <c r="LT69" s="182"/>
      <c r="LU69" s="182"/>
      <c r="LV69" s="182"/>
      <c r="LW69" s="182"/>
      <c r="LX69" s="182"/>
      <c r="LY69" s="182"/>
      <c r="LZ69" s="182"/>
      <c r="MA69" s="182"/>
      <c r="MB69" s="182"/>
      <c r="MC69" s="182"/>
      <c r="MD69" s="182"/>
      <c r="ME69" s="182"/>
      <c r="MF69" s="182"/>
      <c r="MG69" s="182"/>
      <c r="MH69" s="182"/>
      <c r="MI69" s="182"/>
      <c r="MJ69" s="182"/>
      <c r="MK69" s="182"/>
      <c r="ML69" s="182"/>
      <c r="MM69" s="182"/>
      <c r="MN69" s="182"/>
      <c r="MO69" s="182"/>
      <c r="MP69" s="182"/>
      <c r="MQ69" s="182"/>
      <c r="MR69" s="182"/>
      <c r="MS69" s="182"/>
      <c r="MT69" s="182"/>
      <c r="MU69" s="182"/>
      <c r="MV69" s="182"/>
      <c r="MW69" s="182"/>
      <c r="MX69" s="182"/>
      <c r="MY69" s="182"/>
      <c r="MZ69" s="182"/>
      <c r="NA69" s="182"/>
      <c r="NB69" s="182"/>
      <c r="NC69" s="182"/>
      <c r="ND69" s="182"/>
      <c r="NE69" s="182"/>
      <c r="NF69" s="182"/>
      <c r="NG69" s="182"/>
      <c r="NH69" s="182"/>
      <c r="NI69" s="182"/>
      <c r="NJ69" s="182"/>
      <c r="NK69" s="182"/>
      <c r="NL69" s="182"/>
      <c r="NM69" s="182"/>
      <c r="NN69" s="182"/>
      <c r="NO69" s="182"/>
      <c r="NP69" s="182"/>
      <c r="NQ69" s="182"/>
      <c r="NR69" s="182"/>
      <c r="NS69" s="182"/>
      <c r="NT69" s="182"/>
      <c r="NU69" s="182"/>
      <c r="NV69" s="182"/>
      <c r="NW69" s="182"/>
      <c r="NX69" s="182"/>
      <c r="NY69" s="182"/>
      <c r="NZ69" s="182"/>
      <c r="OA69" s="182"/>
      <c r="OB69" s="182"/>
      <c r="OC69" s="182"/>
      <c r="OD69" s="182"/>
      <c r="OE69" s="182"/>
      <c r="OF69" s="182"/>
      <c r="OG69" s="182"/>
      <c r="OH69" s="182"/>
      <c r="OI69" s="182"/>
      <c r="OJ69" s="182"/>
      <c r="OK69" s="182"/>
      <c r="OL69" s="182"/>
      <c r="OM69" s="182"/>
      <c r="ON69" s="182"/>
      <c r="OO69" s="182"/>
      <c r="OP69" s="182"/>
      <c r="OQ69" s="182"/>
      <c r="OR69" s="182"/>
      <c r="OS69" s="182"/>
      <c r="OT69" s="182"/>
      <c r="OU69" s="182"/>
      <c r="OV69" s="182"/>
      <c r="OW69" s="182"/>
      <c r="OX69" s="182"/>
      <c r="OY69" s="182"/>
      <c r="OZ69" s="182"/>
      <c r="PA69" s="182"/>
      <c r="PB69" s="182"/>
      <c r="PC69" s="182"/>
      <c r="PD69" s="182"/>
      <c r="PE69" s="182"/>
      <c r="PF69" s="182"/>
      <c r="PG69" s="182"/>
      <c r="PH69" s="182"/>
      <c r="PI69" s="182"/>
      <c r="PJ69" s="182"/>
      <c r="PK69" s="182"/>
      <c r="PL69" s="182"/>
      <c r="PM69" s="182"/>
      <c r="PN69" s="182"/>
      <c r="PO69" s="182"/>
      <c r="PP69" s="182"/>
      <c r="PQ69" s="182"/>
      <c r="PR69" s="182"/>
      <c r="PS69" s="182"/>
      <c r="PT69" s="182"/>
      <c r="PU69" s="182"/>
      <c r="PV69" s="182"/>
      <c r="PW69" s="182"/>
      <c r="PX69" s="182"/>
    </row>
    <row r="70" spans="1:440" s="167" customFormat="1" ht="19.899999999999999" customHeight="1">
      <c r="A70" s="182"/>
      <c r="B70" s="920"/>
      <c r="C70" s="918"/>
      <c r="D70" s="912"/>
      <c r="E70" s="1003"/>
      <c r="F70" s="329" t="s">
        <v>21</v>
      </c>
      <c r="G70" s="305">
        <v>3.9660000000000002</v>
      </c>
      <c r="H70" s="305"/>
      <c r="I70" s="306">
        <f>G70+H70+K69</f>
        <v>4.8140000000000001</v>
      </c>
      <c r="J70" s="486">
        <v>0</v>
      </c>
      <c r="K70" s="306">
        <f t="shared" si="5"/>
        <v>4.8140000000000001</v>
      </c>
      <c r="L70" s="363">
        <f t="shared" si="6"/>
        <v>0</v>
      </c>
      <c r="M70" s="461" t="s">
        <v>24</v>
      </c>
      <c r="N70" s="903"/>
      <c r="O70" s="904"/>
      <c r="P70" s="904"/>
      <c r="Q70" s="904"/>
      <c r="R70" s="904"/>
      <c r="S70" s="893"/>
      <c r="T70" s="182"/>
      <c r="U70" s="182"/>
      <c r="V70" s="166"/>
      <c r="W70" s="166"/>
      <c r="X70" s="166"/>
      <c r="Y70" s="166"/>
      <c r="Z70" s="166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  <c r="IW70" s="182"/>
      <c r="IX70" s="182"/>
      <c r="IY70" s="182"/>
      <c r="IZ70" s="182"/>
      <c r="JA70" s="182"/>
      <c r="JB70" s="182"/>
      <c r="JC70" s="182"/>
      <c r="JD70" s="182"/>
      <c r="JE70" s="182"/>
      <c r="JF70" s="182"/>
      <c r="JG70" s="182"/>
      <c r="JH70" s="182"/>
      <c r="JI70" s="182"/>
      <c r="JJ70" s="182"/>
      <c r="JK70" s="182"/>
      <c r="JL70" s="182"/>
      <c r="JM70" s="182"/>
      <c r="JN70" s="182"/>
      <c r="JO70" s="182"/>
      <c r="JP70" s="182"/>
      <c r="JQ70" s="182"/>
      <c r="JR70" s="182"/>
      <c r="JS70" s="182"/>
      <c r="JT70" s="182"/>
      <c r="JU70" s="182"/>
      <c r="JV70" s="182"/>
      <c r="JW70" s="182"/>
      <c r="JX70" s="182"/>
      <c r="JY70" s="182"/>
      <c r="JZ70" s="182"/>
      <c r="KA70" s="182"/>
      <c r="KB70" s="182"/>
      <c r="KC70" s="182"/>
      <c r="KD70" s="182"/>
      <c r="KE70" s="182"/>
      <c r="KF70" s="182"/>
      <c r="KG70" s="182"/>
      <c r="KH70" s="182"/>
      <c r="KI70" s="182"/>
      <c r="KJ70" s="182"/>
      <c r="KK70" s="182"/>
      <c r="KL70" s="182"/>
      <c r="KM70" s="182"/>
      <c r="KN70" s="182"/>
      <c r="KO70" s="182"/>
      <c r="KP70" s="182"/>
      <c r="KQ70" s="182"/>
      <c r="KR70" s="182"/>
      <c r="KS70" s="182"/>
      <c r="KT70" s="182"/>
      <c r="KU70" s="182"/>
      <c r="KV70" s="182"/>
      <c r="KW70" s="182"/>
      <c r="KX70" s="182"/>
      <c r="KY70" s="182"/>
      <c r="KZ70" s="182"/>
      <c r="LA70" s="182"/>
      <c r="LB70" s="182"/>
      <c r="LC70" s="182"/>
      <c r="LD70" s="182"/>
      <c r="LE70" s="182"/>
      <c r="LF70" s="182"/>
      <c r="LG70" s="182"/>
      <c r="LH70" s="182"/>
      <c r="LI70" s="182"/>
      <c r="LJ70" s="182"/>
      <c r="LK70" s="182"/>
      <c r="LL70" s="182"/>
      <c r="LM70" s="182"/>
      <c r="LN70" s="182"/>
      <c r="LO70" s="182"/>
      <c r="LP70" s="182"/>
      <c r="LQ70" s="182"/>
      <c r="LR70" s="182"/>
      <c r="LS70" s="182"/>
      <c r="LT70" s="182"/>
      <c r="LU70" s="182"/>
      <c r="LV70" s="182"/>
      <c r="LW70" s="182"/>
      <c r="LX70" s="182"/>
      <c r="LY70" s="182"/>
      <c r="LZ70" s="182"/>
      <c r="MA70" s="182"/>
      <c r="MB70" s="182"/>
      <c r="MC70" s="182"/>
      <c r="MD70" s="182"/>
      <c r="ME70" s="182"/>
      <c r="MF70" s="182"/>
      <c r="MG70" s="182"/>
      <c r="MH70" s="182"/>
      <c r="MI70" s="182"/>
      <c r="MJ70" s="182"/>
      <c r="MK70" s="182"/>
      <c r="ML70" s="182"/>
      <c r="MM70" s="182"/>
      <c r="MN70" s="182"/>
      <c r="MO70" s="182"/>
      <c r="MP70" s="182"/>
      <c r="MQ70" s="182"/>
      <c r="MR70" s="182"/>
      <c r="MS70" s="182"/>
      <c r="MT70" s="182"/>
      <c r="MU70" s="182"/>
      <c r="MV70" s="182"/>
      <c r="MW70" s="182"/>
      <c r="MX70" s="182"/>
      <c r="MY70" s="182"/>
      <c r="MZ70" s="182"/>
      <c r="NA70" s="182"/>
      <c r="NB70" s="182"/>
      <c r="NC70" s="182"/>
      <c r="ND70" s="182"/>
      <c r="NE70" s="182"/>
      <c r="NF70" s="182"/>
      <c r="NG70" s="182"/>
      <c r="NH70" s="182"/>
      <c r="NI70" s="182"/>
      <c r="NJ70" s="182"/>
      <c r="NK70" s="182"/>
      <c r="NL70" s="182"/>
      <c r="NM70" s="182"/>
      <c r="NN70" s="182"/>
      <c r="NO70" s="182"/>
      <c r="NP70" s="182"/>
      <c r="NQ70" s="182"/>
      <c r="NR70" s="182"/>
      <c r="NS70" s="182"/>
      <c r="NT70" s="182"/>
      <c r="NU70" s="182"/>
      <c r="NV70" s="182"/>
      <c r="NW70" s="182"/>
      <c r="NX70" s="182"/>
      <c r="NY70" s="182"/>
      <c r="NZ70" s="182"/>
      <c r="OA70" s="182"/>
      <c r="OB70" s="182"/>
      <c r="OC70" s="182"/>
      <c r="OD70" s="182"/>
      <c r="OE70" s="182"/>
      <c r="OF70" s="182"/>
      <c r="OG70" s="182"/>
      <c r="OH70" s="182"/>
      <c r="OI70" s="182"/>
      <c r="OJ70" s="182"/>
      <c r="OK70" s="182"/>
      <c r="OL70" s="182"/>
      <c r="OM70" s="182"/>
      <c r="ON70" s="182"/>
      <c r="OO70" s="182"/>
      <c r="OP70" s="182"/>
      <c r="OQ70" s="182"/>
      <c r="OR70" s="182"/>
      <c r="OS70" s="182"/>
      <c r="OT70" s="182"/>
      <c r="OU70" s="182"/>
      <c r="OV70" s="182"/>
      <c r="OW70" s="182"/>
      <c r="OX70" s="182"/>
      <c r="OY70" s="182"/>
      <c r="OZ70" s="182"/>
      <c r="PA70" s="182"/>
      <c r="PB70" s="182"/>
      <c r="PC70" s="182"/>
      <c r="PD70" s="182"/>
      <c r="PE70" s="182"/>
      <c r="PF70" s="182"/>
      <c r="PG70" s="182"/>
      <c r="PH70" s="182"/>
      <c r="PI70" s="182"/>
      <c r="PJ70" s="182"/>
      <c r="PK70" s="182"/>
      <c r="PL70" s="182"/>
      <c r="PM70" s="182"/>
      <c r="PN70" s="182"/>
      <c r="PO70" s="182"/>
      <c r="PP70" s="182"/>
      <c r="PQ70" s="182"/>
      <c r="PR70" s="182"/>
      <c r="PS70" s="182"/>
      <c r="PT70" s="182"/>
      <c r="PU70" s="182"/>
      <c r="PV70" s="182"/>
      <c r="PW70" s="182"/>
      <c r="PX70" s="182"/>
    </row>
    <row r="71" spans="1:440" s="167" customFormat="1" ht="19.899999999999999" customHeight="1">
      <c r="A71" s="182"/>
      <c r="B71" s="920"/>
      <c r="C71" s="918"/>
      <c r="D71" s="912"/>
      <c r="E71" s="1004"/>
      <c r="F71" s="329" t="s">
        <v>22</v>
      </c>
      <c r="G71" s="305">
        <v>4.8129999999999997</v>
      </c>
      <c r="H71" s="305"/>
      <c r="I71" s="306">
        <f>G71+H71+K70</f>
        <v>9.6269999999999989</v>
      </c>
      <c r="J71" s="486">
        <v>0</v>
      </c>
      <c r="K71" s="306">
        <f t="shared" si="5"/>
        <v>9.6269999999999989</v>
      </c>
      <c r="L71" s="363">
        <f t="shared" si="6"/>
        <v>0</v>
      </c>
      <c r="M71" s="461" t="s">
        <v>24</v>
      </c>
      <c r="N71" s="903"/>
      <c r="O71" s="904"/>
      <c r="P71" s="904"/>
      <c r="Q71" s="904"/>
      <c r="R71" s="904"/>
      <c r="S71" s="893"/>
      <c r="T71" s="182"/>
      <c r="U71" s="182"/>
      <c r="V71" s="166"/>
      <c r="W71" s="166"/>
      <c r="X71" s="166"/>
      <c r="Y71" s="166"/>
      <c r="Z71" s="166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  <c r="IW71" s="182"/>
      <c r="IX71" s="182"/>
      <c r="IY71" s="182"/>
      <c r="IZ71" s="182"/>
      <c r="JA71" s="182"/>
      <c r="JB71" s="182"/>
      <c r="JC71" s="182"/>
      <c r="JD71" s="182"/>
      <c r="JE71" s="182"/>
      <c r="JF71" s="182"/>
      <c r="JG71" s="182"/>
      <c r="JH71" s="182"/>
      <c r="JI71" s="182"/>
      <c r="JJ71" s="182"/>
      <c r="JK71" s="182"/>
      <c r="JL71" s="182"/>
      <c r="JM71" s="182"/>
      <c r="JN71" s="182"/>
      <c r="JO71" s="182"/>
      <c r="JP71" s="182"/>
      <c r="JQ71" s="182"/>
      <c r="JR71" s="182"/>
      <c r="JS71" s="182"/>
      <c r="JT71" s="182"/>
      <c r="JU71" s="182"/>
      <c r="JV71" s="182"/>
      <c r="JW71" s="182"/>
      <c r="JX71" s="182"/>
      <c r="JY71" s="182"/>
      <c r="JZ71" s="182"/>
      <c r="KA71" s="182"/>
      <c r="KB71" s="182"/>
      <c r="KC71" s="182"/>
      <c r="KD71" s="182"/>
      <c r="KE71" s="182"/>
      <c r="KF71" s="182"/>
      <c r="KG71" s="182"/>
      <c r="KH71" s="182"/>
      <c r="KI71" s="182"/>
      <c r="KJ71" s="182"/>
      <c r="KK71" s="182"/>
      <c r="KL71" s="182"/>
      <c r="KM71" s="182"/>
      <c r="KN71" s="182"/>
      <c r="KO71" s="182"/>
      <c r="KP71" s="182"/>
      <c r="KQ71" s="182"/>
      <c r="KR71" s="182"/>
      <c r="KS71" s="182"/>
      <c r="KT71" s="182"/>
      <c r="KU71" s="182"/>
      <c r="KV71" s="182"/>
      <c r="KW71" s="182"/>
      <c r="KX71" s="182"/>
      <c r="KY71" s="182"/>
      <c r="KZ71" s="182"/>
      <c r="LA71" s="182"/>
      <c r="LB71" s="182"/>
      <c r="LC71" s="182"/>
      <c r="LD71" s="182"/>
      <c r="LE71" s="182"/>
      <c r="LF71" s="182"/>
      <c r="LG71" s="182"/>
      <c r="LH71" s="182"/>
      <c r="LI71" s="182"/>
      <c r="LJ71" s="182"/>
      <c r="LK71" s="182"/>
      <c r="LL71" s="182"/>
      <c r="LM71" s="182"/>
      <c r="LN71" s="182"/>
      <c r="LO71" s="182"/>
      <c r="LP71" s="182"/>
      <c r="LQ71" s="182"/>
      <c r="LR71" s="182"/>
      <c r="LS71" s="182"/>
      <c r="LT71" s="182"/>
      <c r="LU71" s="182"/>
      <c r="LV71" s="182"/>
      <c r="LW71" s="182"/>
      <c r="LX71" s="182"/>
      <c r="LY71" s="182"/>
      <c r="LZ71" s="182"/>
      <c r="MA71" s="182"/>
      <c r="MB71" s="182"/>
      <c r="MC71" s="182"/>
      <c r="MD71" s="182"/>
      <c r="ME71" s="182"/>
      <c r="MF71" s="182"/>
      <c r="MG71" s="182"/>
      <c r="MH71" s="182"/>
      <c r="MI71" s="182"/>
      <c r="MJ71" s="182"/>
      <c r="MK71" s="182"/>
      <c r="ML71" s="182"/>
      <c r="MM71" s="182"/>
      <c r="MN71" s="182"/>
      <c r="MO71" s="182"/>
      <c r="MP71" s="182"/>
      <c r="MQ71" s="182"/>
      <c r="MR71" s="182"/>
      <c r="MS71" s="182"/>
      <c r="MT71" s="182"/>
      <c r="MU71" s="182"/>
      <c r="MV71" s="182"/>
      <c r="MW71" s="182"/>
      <c r="MX71" s="182"/>
      <c r="MY71" s="182"/>
      <c r="MZ71" s="182"/>
      <c r="NA71" s="182"/>
      <c r="NB71" s="182"/>
      <c r="NC71" s="182"/>
      <c r="ND71" s="182"/>
      <c r="NE71" s="182"/>
      <c r="NF71" s="182"/>
      <c r="NG71" s="182"/>
      <c r="NH71" s="182"/>
      <c r="NI71" s="182"/>
      <c r="NJ71" s="182"/>
      <c r="NK71" s="182"/>
      <c r="NL71" s="182"/>
      <c r="NM71" s="182"/>
      <c r="NN71" s="182"/>
      <c r="NO71" s="182"/>
      <c r="NP71" s="182"/>
      <c r="NQ71" s="182"/>
      <c r="NR71" s="182"/>
      <c r="NS71" s="182"/>
      <c r="NT71" s="182"/>
      <c r="NU71" s="182"/>
      <c r="NV71" s="182"/>
      <c r="NW71" s="182"/>
      <c r="NX71" s="182"/>
      <c r="NY71" s="182"/>
      <c r="NZ71" s="182"/>
      <c r="OA71" s="182"/>
      <c r="OB71" s="182"/>
      <c r="OC71" s="182"/>
      <c r="OD71" s="182"/>
      <c r="OE71" s="182"/>
      <c r="OF71" s="182"/>
      <c r="OG71" s="182"/>
      <c r="OH71" s="182"/>
      <c r="OI71" s="182"/>
      <c r="OJ71" s="182"/>
      <c r="OK71" s="182"/>
      <c r="OL71" s="182"/>
      <c r="OM71" s="182"/>
      <c r="ON71" s="182"/>
      <c r="OO71" s="182"/>
      <c r="OP71" s="182"/>
      <c r="OQ71" s="182"/>
      <c r="OR71" s="182"/>
      <c r="OS71" s="182"/>
      <c r="OT71" s="182"/>
      <c r="OU71" s="182"/>
      <c r="OV71" s="182"/>
      <c r="OW71" s="182"/>
      <c r="OX71" s="182"/>
      <c r="OY71" s="182"/>
      <c r="OZ71" s="182"/>
      <c r="PA71" s="182"/>
      <c r="PB71" s="182"/>
      <c r="PC71" s="182"/>
      <c r="PD71" s="182"/>
      <c r="PE71" s="182"/>
      <c r="PF71" s="182"/>
      <c r="PG71" s="182"/>
      <c r="PH71" s="182"/>
      <c r="PI71" s="182"/>
      <c r="PJ71" s="182"/>
      <c r="PK71" s="182"/>
      <c r="PL71" s="182"/>
      <c r="PM71" s="182"/>
      <c r="PN71" s="182"/>
      <c r="PO71" s="182"/>
      <c r="PP71" s="182"/>
      <c r="PQ71" s="182"/>
      <c r="PR71" s="182"/>
      <c r="PS71" s="182"/>
      <c r="PT71" s="182"/>
      <c r="PU71" s="182"/>
      <c r="PV71" s="182"/>
      <c r="PW71" s="182"/>
      <c r="PX71" s="182"/>
    </row>
    <row r="72" spans="1:440" s="167" customFormat="1" ht="19.899999999999999" customHeight="1">
      <c r="A72" s="182"/>
      <c r="B72" s="920"/>
      <c r="C72" s="918"/>
      <c r="D72" s="912"/>
      <c r="E72" s="1002" t="s">
        <v>763</v>
      </c>
      <c r="F72" s="329" t="s">
        <v>20</v>
      </c>
      <c r="G72" s="305">
        <v>0.84799999999999998</v>
      </c>
      <c r="H72" s="305"/>
      <c r="I72" s="306">
        <f>G72+H72</f>
        <v>0.84799999999999998</v>
      </c>
      <c r="J72" s="486">
        <v>1.736</v>
      </c>
      <c r="K72" s="306">
        <f t="shared" si="5"/>
        <v>-0.88800000000000001</v>
      </c>
      <c r="L72" s="363">
        <f t="shared" si="6"/>
        <v>2.0471698113207548</v>
      </c>
      <c r="M72" s="440" t="s">
        <v>24</v>
      </c>
      <c r="N72" s="903">
        <f>G72+G73+G74</f>
        <v>9.6340000000000003</v>
      </c>
      <c r="O72" s="904">
        <f>H72+H73+H74</f>
        <v>0</v>
      </c>
      <c r="P72" s="904">
        <f>N72+O72</f>
        <v>9.6340000000000003</v>
      </c>
      <c r="Q72" s="904">
        <f>J72+J73+J74</f>
        <v>4.4240000000000004</v>
      </c>
      <c r="R72" s="904">
        <f>P72-Q72</f>
        <v>5.21</v>
      </c>
      <c r="S72" s="893">
        <f>Q72/P72</f>
        <v>0.45920697529582732</v>
      </c>
      <c r="T72" s="182"/>
      <c r="U72" s="182"/>
      <c r="V72" s="166"/>
      <c r="W72" s="166"/>
      <c r="X72" s="166"/>
      <c r="Y72" s="166"/>
      <c r="Z72" s="166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  <c r="IF72" s="182"/>
      <c r="IG72" s="182"/>
      <c r="IH72" s="182"/>
      <c r="II72" s="182"/>
      <c r="IJ72" s="182"/>
      <c r="IK72" s="182"/>
      <c r="IL72" s="182"/>
      <c r="IM72" s="182"/>
      <c r="IN72" s="182"/>
      <c r="IO72" s="182"/>
      <c r="IP72" s="182"/>
      <c r="IQ72" s="182"/>
      <c r="IR72" s="182"/>
      <c r="IS72" s="182"/>
      <c r="IT72" s="182"/>
      <c r="IU72" s="182"/>
      <c r="IV72" s="182"/>
      <c r="IW72" s="182"/>
      <c r="IX72" s="182"/>
      <c r="IY72" s="182"/>
      <c r="IZ72" s="182"/>
      <c r="JA72" s="182"/>
      <c r="JB72" s="182"/>
      <c r="JC72" s="182"/>
      <c r="JD72" s="182"/>
      <c r="JE72" s="182"/>
      <c r="JF72" s="182"/>
      <c r="JG72" s="182"/>
      <c r="JH72" s="182"/>
      <c r="JI72" s="182"/>
      <c r="JJ72" s="182"/>
      <c r="JK72" s="182"/>
      <c r="JL72" s="182"/>
      <c r="JM72" s="182"/>
      <c r="JN72" s="182"/>
      <c r="JO72" s="182"/>
      <c r="JP72" s="182"/>
      <c r="JQ72" s="182"/>
      <c r="JR72" s="182"/>
      <c r="JS72" s="182"/>
      <c r="JT72" s="182"/>
      <c r="JU72" s="182"/>
      <c r="JV72" s="182"/>
      <c r="JW72" s="182"/>
      <c r="JX72" s="182"/>
      <c r="JY72" s="182"/>
      <c r="JZ72" s="182"/>
      <c r="KA72" s="182"/>
      <c r="KB72" s="182"/>
      <c r="KC72" s="182"/>
      <c r="KD72" s="182"/>
      <c r="KE72" s="182"/>
      <c r="KF72" s="182"/>
      <c r="KG72" s="182"/>
      <c r="KH72" s="182"/>
      <c r="KI72" s="182"/>
      <c r="KJ72" s="182"/>
      <c r="KK72" s="182"/>
      <c r="KL72" s="182"/>
      <c r="KM72" s="182"/>
      <c r="KN72" s="182"/>
      <c r="KO72" s="182"/>
      <c r="KP72" s="182"/>
      <c r="KQ72" s="182"/>
      <c r="KR72" s="182"/>
      <c r="KS72" s="182"/>
      <c r="KT72" s="182"/>
      <c r="KU72" s="182"/>
      <c r="KV72" s="182"/>
      <c r="KW72" s="182"/>
      <c r="KX72" s="182"/>
      <c r="KY72" s="182"/>
      <c r="KZ72" s="182"/>
      <c r="LA72" s="182"/>
      <c r="LB72" s="182"/>
      <c r="LC72" s="182"/>
      <c r="LD72" s="182"/>
      <c r="LE72" s="182"/>
      <c r="LF72" s="182"/>
      <c r="LG72" s="182"/>
      <c r="LH72" s="182"/>
      <c r="LI72" s="182"/>
      <c r="LJ72" s="182"/>
      <c r="LK72" s="182"/>
      <c r="LL72" s="182"/>
      <c r="LM72" s="182"/>
      <c r="LN72" s="182"/>
      <c r="LO72" s="182"/>
      <c r="LP72" s="182"/>
      <c r="LQ72" s="182"/>
      <c r="LR72" s="182"/>
      <c r="LS72" s="182"/>
      <c r="LT72" s="182"/>
      <c r="LU72" s="182"/>
      <c r="LV72" s="182"/>
      <c r="LW72" s="182"/>
      <c r="LX72" s="182"/>
      <c r="LY72" s="182"/>
      <c r="LZ72" s="182"/>
      <c r="MA72" s="182"/>
      <c r="MB72" s="182"/>
      <c r="MC72" s="182"/>
      <c r="MD72" s="182"/>
      <c r="ME72" s="182"/>
      <c r="MF72" s="182"/>
      <c r="MG72" s="182"/>
      <c r="MH72" s="182"/>
      <c r="MI72" s="182"/>
      <c r="MJ72" s="182"/>
      <c r="MK72" s="182"/>
      <c r="ML72" s="182"/>
      <c r="MM72" s="182"/>
      <c r="MN72" s="182"/>
      <c r="MO72" s="182"/>
      <c r="MP72" s="182"/>
      <c r="MQ72" s="182"/>
      <c r="MR72" s="182"/>
      <c r="MS72" s="182"/>
      <c r="MT72" s="182"/>
      <c r="MU72" s="182"/>
      <c r="MV72" s="182"/>
      <c r="MW72" s="182"/>
      <c r="MX72" s="182"/>
      <c r="MY72" s="182"/>
      <c r="MZ72" s="182"/>
      <c r="NA72" s="182"/>
      <c r="NB72" s="182"/>
      <c r="NC72" s="182"/>
      <c r="ND72" s="182"/>
      <c r="NE72" s="182"/>
      <c r="NF72" s="182"/>
      <c r="NG72" s="182"/>
      <c r="NH72" s="182"/>
      <c r="NI72" s="182"/>
      <c r="NJ72" s="182"/>
      <c r="NK72" s="182"/>
      <c r="NL72" s="182"/>
      <c r="NM72" s="182"/>
      <c r="NN72" s="182"/>
      <c r="NO72" s="182"/>
      <c r="NP72" s="182"/>
      <c r="NQ72" s="182"/>
      <c r="NR72" s="182"/>
      <c r="NS72" s="182"/>
      <c r="NT72" s="182"/>
      <c r="NU72" s="182"/>
      <c r="NV72" s="182"/>
      <c r="NW72" s="182"/>
      <c r="NX72" s="182"/>
      <c r="NY72" s="182"/>
      <c r="NZ72" s="182"/>
      <c r="OA72" s="182"/>
      <c r="OB72" s="182"/>
      <c r="OC72" s="182"/>
      <c r="OD72" s="182"/>
      <c r="OE72" s="182"/>
      <c r="OF72" s="182"/>
      <c r="OG72" s="182"/>
      <c r="OH72" s="182"/>
      <c r="OI72" s="182"/>
      <c r="OJ72" s="182"/>
      <c r="OK72" s="182"/>
      <c r="OL72" s="182"/>
      <c r="OM72" s="182"/>
      <c r="ON72" s="182"/>
      <c r="OO72" s="182"/>
      <c r="OP72" s="182"/>
      <c r="OQ72" s="182"/>
      <c r="OR72" s="182"/>
      <c r="OS72" s="182"/>
      <c r="OT72" s="182"/>
      <c r="OU72" s="182"/>
      <c r="OV72" s="182"/>
      <c r="OW72" s="182"/>
      <c r="OX72" s="182"/>
      <c r="OY72" s="182"/>
      <c r="OZ72" s="182"/>
      <c r="PA72" s="182"/>
      <c r="PB72" s="182"/>
      <c r="PC72" s="182"/>
      <c r="PD72" s="182"/>
      <c r="PE72" s="182"/>
      <c r="PF72" s="182"/>
      <c r="PG72" s="182"/>
      <c r="PH72" s="182"/>
      <c r="PI72" s="182"/>
      <c r="PJ72" s="182"/>
      <c r="PK72" s="182"/>
      <c r="PL72" s="182"/>
      <c r="PM72" s="182"/>
      <c r="PN72" s="182"/>
      <c r="PO72" s="182"/>
      <c r="PP72" s="182"/>
      <c r="PQ72" s="182"/>
      <c r="PR72" s="182"/>
      <c r="PS72" s="182"/>
      <c r="PT72" s="182"/>
      <c r="PU72" s="182"/>
      <c r="PV72" s="182"/>
      <c r="PW72" s="182"/>
      <c r="PX72" s="182"/>
    </row>
    <row r="73" spans="1:440" s="167" customFormat="1" ht="19.899999999999999" customHeight="1">
      <c r="A73" s="182"/>
      <c r="B73" s="920"/>
      <c r="C73" s="918"/>
      <c r="D73" s="912"/>
      <c r="E73" s="1003"/>
      <c r="F73" s="329" t="s">
        <v>21</v>
      </c>
      <c r="G73" s="305">
        <v>3.9689999999999999</v>
      </c>
      <c r="H73" s="305"/>
      <c r="I73" s="306">
        <f>G73+H73+K72</f>
        <v>3.081</v>
      </c>
      <c r="J73" s="486">
        <v>0.84</v>
      </c>
      <c r="K73" s="306">
        <f t="shared" si="5"/>
        <v>2.2410000000000001</v>
      </c>
      <c r="L73" s="363">
        <f t="shared" si="6"/>
        <v>0.27263875365141188</v>
      </c>
      <c r="M73" s="461" t="s">
        <v>24</v>
      </c>
      <c r="N73" s="903"/>
      <c r="O73" s="904"/>
      <c r="P73" s="904"/>
      <c r="Q73" s="904"/>
      <c r="R73" s="904"/>
      <c r="S73" s="893"/>
      <c r="T73" s="182"/>
      <c r="U73" s="182"/>
      <c r="V73" s="166"/>
      <c r="W73" s="166"/>
      <c r="X73" s="166"/>
      <c r="Y73" s="166"/>
      <c r="Z73" s="166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  <c r="IF73" s="182"/>
      <c r="IG73" s="182"/>
      <c r="IH73" s="182"/>
      <c r="II73" s="182"/>
      <c r="IJ73" s="182"/>
      <c r="IK73" s="182"/>
      <c r="IL73" s="182"/>
      <c r="IM73" s="182"/>
      <c r="IN73" s="182"/>
      <c r="IO73" s="182"/>
      <c r="IP73" s="182"/>
      <c r="IQ73" s="182"/>
      <c r="IR73" s="182"/>
      <c r="IS73" s="182"/>
      <c r="IT73" s="182"/>
      <c r="IU73" s="182"/>
      <c r="IV73" s="182"/>
      <c r="IW73" s="182"/>
      <c r="IX73" s="182"/>
      <c r="IY73" s="182"/>
      <c r="IZ73" s="182"/>
      <c r="JA73" s="182"/>
      <c r="JB73" s="182"/>
      <c r="JC73" s="182"/>
      <c r="JD73" s="182"/>
      <c r="JE73" s="182"/>
      <c r="JF73" s="182"/>
      <c r="JG73" s="182"/>
      <c r="JH73" s="182"/>
      <c r="JI73" s="182"/>
      <c r="JJ73" s="182"/>
      <c r="JK73" s="182"/>
      <c r="JL73" s="182"/>
      <c r="JM73" s="182"/>
      <c r="JN73" s="182"/>
      <c r="JO73" s="182"/>
      <c r="JP73" s="182"/>
      <c r="JQ73" s="182"/>
      <c r="JR73" s="182"/>
      <c r="JS73" s="182"/>
      <c r="JT73" s="182"/>
      <c r="JU73" s="182"/>
      <c r="JV73" s="182"/>
      <c r="JW73" s="182"/>
      <c r="JX73" s="182"/>
      <c r="JY73" s="182"/>
      <c r="JZ73" s="182"/>
      <c r="KA73" s="182"/>
      <c r="KB73" s="182"/>
      <c r="KC73" s="182"/>
      <c r="KD73" s="182"/>
      <c r="KE73" s="182"/>
      <c r="KF73" s="182"/>
      <c r="KG73" s="182"/>
      <c r="KH73" s="182"/>
      <c r="KI73" s="182"/>
      <c r="KJ73" s="182"/>
      <c r="KK73" s="182"/>
      <c r="KL73" s="182"/>
      <c r="KM73" s="182"/>
      <c r="KN73" s="182"/>
      <c r="KO73" s="182"/>
      <c r="KP73" s="182"/>
      <c r="KQ73" s="182"/>
      <c r="KR73" s="182"/>
      <c r="KS73" s="182"/>
      <c r="KT73" s="182"/>
      <c r="KU73" s="182"/>
      <c r="KV73" s="182"/>
      <c r="KW73" s="182"/>
      <c r="KX73" s="182"/>
      <c r="KY73" s="182"/>
      <c r="KZ73" s="182"/>
      <c r="LA73" s="182"/>
      <c r="LB73" s="182"/>
      <c r="LC73" s="182"/>
      <c r="LD73" s="182"/>
      <c r="LE73" s="182"/>
      <c r="LF73" s="182"/>
      <c r="LG73" s="182"/>
      <c r="LH73" s="182"/>
      <c r="LI73" s="182"/>
      <c r="LJ73" s="182"/>
      <c r="LK73" s="182"/>
      <c r="LL73" s="182"/>
      <c r="LM73" s="182"/>
      <c r="LN73" s="182"/>
      <c r="LO73" s="182"/>
      <c r="LP73" s="182"/>
      <c r="LQ73" s="182"/>
      <c r="LR73" s="182"/>
      <c r="LS73" s="182"/>
      <c r="LT73" s="182"/>
      <c r="LU73" s="182"/>
      <c r="LV73" s="182"/>
      <c r="LW73" s="182"/>
      <c r="LX73" s="182"/>
      <c r="LY73" s="182"/>
      <c r="LZ73" s="182"/>
      <c r="MA73" s="182"/>
      <c r="MB73" s="182"/>
      <c r="MC73" s="182"/>
      <c r="MD73" s="182"/>
      <c r="ME73" s="182"/>
      <c r="MF73" s="182"/>
      <c r="MG73" s="182"/>
      <c r="MH73" s="182"/>
      <c r="MI73" s="182"/>
      <c r="MJ73" s="182"/>
      <c r="MK73" s="182"/>
      <c r="ML73" s="182"/>
      <c r="MM73" s="182"/>
      <c r="MN73" s="182"/>
      <c r="MO73" s="182"/>
      <c r="MP73" s="182"/>
      <c r="MQ73" s="182"/>
      <c r="MR73" s="182"/>
      <c r="MS73" s="182"/>
      <c r="MT73" s="182"/>
      <c r="MU73" s="182"/>
      <c r="MV73" s="182"/>
      <c r="MW73" s="182"/>
      <c r="MX73" s="182"/>
      <c r="MY73" s="182"/>
      <c r="MZ73" s="182"/>
      <c r="NA73" s="182"/>
      <c r="NB73" s="182"/>
      <c r="NC73" s="182"/>
      <c r="ND73" s="182"/>
      <c r="NE73" s="182"/>
      <c r="NF73" s="182"/>
      <c r="NG73" s="182"/>
      <c r="NH73" s="182"/>
      <c r="NI73" s="182"/>
      <c r="NJ73" s="182"/>
      <c r="NK73" s="182"/>
      <c r="NL73" s="182"/>
      <c r="NM73" s="182"/>
      <c r="NN73" s="182"/>
      <c r="NO73" s="182"/>
      <c r="NP73" s="182"/>
      <c r="NQ73" s="182"/>
      <c r="NR73" s="182"/>
      <c r="NS73" s="182"/>
      <c r="NT73" s="182"/>
      <c r="NU73" s="182"/>
      <c r="NV73" s="182"/>
      <c r="NW73" s="182"/>
      <c r="NX73" s="182"/>
      <c r="NY73" s="182"/>
      <c r="NZ73" s="182"/>
      <c r="OA73" s="182"/>
      <c r="OB73" s="182"/>
      <c r="OC73" s="182"/>
      <c r="OD73" s="182"/>
      <c r="OE73" s="182"/>
      <c r="OF73" s="182"/>
      <c r="OG73" s="182"/>
      <c r="OH73" s="182"/>
      <c r="OI73" s="182"/>
      <c r="OJ73" s="182"/>
      <c r="OK73" s="182"/>
      <c r="OL73" s="182"/>
      <c r="OM73" s="182"/>
      <c r="ON73" s="182"/>
      <c r="OO73" s="182"/>
      <c r="OP73" s="182"/>
      <c r="OQ73" s="182"/>
      <c r="OR73" s="182"/>
      <c r="OS73" s="182"/>
      <c r="OT73" s="182"/>
      <c r="OU73" s="182"/>
      <c r="OV73" s="182"/>
      <c r="OW73" s="182"/>
      <c r="OX73" s="182"/>
      <c r="OY73" s="182"/>
      <c r="OZ73" s="182"/>
      <c r="PA73" s="182"/>
      <c r="PB73" s="182"/>
      <c r="PC73" s="182"/>
      <c r="PD73" s="182"/>
      <c r="PE73" s="182"/>
      <c r="PF73" s="182"/>
      <c r="PG73" s="182"/>
      <c r="PH73" s="182"/>
      <c r="PI73" s="182"/>
      <c r="PJ73" s="182"/>
      <c r="PK73" s="182"/>
      <c r="PL73" s="182"/>
      <c r="PM73" s="182"/>
      <c r="PN73" s="182"/>
      <c r="PO73" s="182"/>
      <c r="PP73" s="182"/>
      <c r="PQ73" s="182"/>
      <c r="PR73" s="182"/>
      <c r="PS73" s="182"/>
      <c r="PT73" s="182"/>
      <c r="PU73" s="182"/>
      <c r="PV73" s="182"/>
      <c r="PW73" s="182"/>
      <c r="PX73" s="182"/>
    </row>
    <row r="74" spans="1:440" s="167" customFormat="1" ht="19.899999999999999" customHeight="1">
      <c r="A74" s="182"/>
      <c r="B74" s="920"/>
      <c r="C74" s="918"/>
      <c r="D74" s="913"/>
      <c r="E74" s="1004"/>
      <c r="F74" s="329" t="s">
        <v>22</v>
      </c>
      <c r="G74" s="305">
        <v>4.8170000000000002</v>
      </c>
      <c r="H74" s="305"/>
      <c r="I74" s="306">
        <f>G74+H74+K73</f>
        <v>7.0579999999999998</v>
      </c>
      <c r="J74" s="486">
        <v>1.8480000000000001</v>
      </c>
      <c r="K74" s="306">
        <f t="shared" si="5"/>
        <v>5.21</v>
      </c>
      <c r="L74" s="363">
        <f t="shared" si="6"/>
        <v>0.26183054689713803</v>
      </c>
      <c r="M74" s="461" t="s">
        <v>24</v>
      </c>
      <c r="N74" s="903"/>
      <c r="O74" s="904"/>
      <c r="P74" s="904"/>
      <c r="Q74" s="904"/>
      <c r="R74" s="904"/>
      <c r="S74" s="893"/>
      <c r="T74" s="170">
        <f>N54+N57+N60+N63+N66+N69+N72</f>
        <v>67.451999999999984</v>
      </c>
      <c r="U74" s="170"/>
      <c r="V74" s="166"/>
      <c r="W74" s="166"/>
      <c r="X74" s="166"/>
      <c r="Y74" s="166"/>
      <c r="Z74" s="166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  <c r="IF74" s="182"/>
      <c r="IG74" s="182"/>
      <c r="IH74" s="182"/>
      <c r="II74" s="182"/>
      <c r="IJ74" s="182"/>
      <c r="IK74" s="182"/>
      <c r="IL74" s="182"/>
      <c r="IM74" s="182"/>
      <c r="IN74" s="182"/>
      <c r="IO74" s="182"/>
      <c r="IP74" s="182"/>
      <c r="IQ74" s="182"/>
      <c r="IR74" s="182"/>
      <c r="IS74" s="182"/>
      <c r="IT74" s="182"/>
      <c r="IU74" s="182"/>
      <c r="IV74" s="182"/>
      <c r="IW74" s="182"/>
      <c r="IX74" s="182"/>
      <c r="IY74" s="182"/>
      <c r="IZ74" s="182"/>
      <c r="JA74" s="182"/>
      <c r="JB74" s="182"/>
      <c r="JC74" s="182"/>
      <c r="JD74" s="182"/>
      <c r="JE74" s="182"/>
      <c r="JF74" s="182"/>
      <c r="JG74" s="182"/>
      <c r="JH74" s="182"/>
      <c r="JI74" s="182"/>
      <c r="JJ74" s="182"/>
      <c r="JK74" s="182"/>
      <c r="JL74" s="182"/>
      <c r="JM74" s="182"/>
      <c r="JN74" s="182"/>
      <c r="JO74" s="182"/>
      <c r="JP74" s="182"/>
      <c r="JQ74" s="182"/>
      <c r="JR74" s="182"/>
      <c r="JS74" s="182"/>
      <c r="JT74" s="182"/>
      <c r="JU74" s="182"/>
      <c r="JV74" s="182"/>
      <c r="JW74" s="182"/>
      <c r="JX74" s="182"/>
      <c r="JY74" s="182"/>
      <c r="JZ74" s="182"/>
      <c r="KA74" s="182"/>
      <c r="KB74" s="182"/>
      <c r="KC74" s="182"/>
      <c r="KD74" s="182"/>
      <c r="KE74" s="182"/>
      <c r="KF74" s="182"/>
      <c r="KG74" s="182"/>
      <c r="KH74" s="182"/>
      <c r="KI74" s="182"/>
      <c r="KJ74" s="182"/>
      <c r="KK74" s="182"/>
      <c r="KL74" s="182"/>
      <c r="KM74" s="182"/>
      <c r="KN74" s="182"/>
      <c r="KO74" s="182"/>
      <c r="KP74" s="182"/>
      <c r="KQ74" s="182"/>
      <c r="KR74" s="182"/>
      <c r="KS74" s="182"/>
      <c r="KT74" s="182"/>
      <c r="KU74" s="182"/>
      <c r="KV74" s="182"/>
      <c r="KW74" s="182"/>
      <c r="KX74" s="182"/>
      <c r="KY74" s="182"/>
      <c r="KZ74" s="182"/>
      <c r="LA74" s="182"/>
      <c r="LB74" s="182"/>
      <c r="LC74" s="182"/>
      <c r="LD74" s="182"/>
      <c r="LE74" s="182"/>
      <c r="LF74" s="182"/>
      <c r="LG74" s="182"/>
      <c r="LH74" s="182"/>
      <c r="LI74" s="182"/>
      <c r="LJ74" s="182"/>
      <c r="LK74" s="182"/>
      <c r="LL74" s="182"/>
      <c r="LM74" s="182"/>
      <c r="LN74" s="182"/>
      <c r="LO74" s="182"/>
      <c r="LP74" s="182"/>
      <c r="LQ74" s="182"/>
      <c r="LR74" s="182"/>
      <c r="LS74" s="182"/>
      <c r="LT74" s="182"/>
      <c r="LU74" s="182"/>
      <c r="LV74" s="182"/>
      <c r="LW74" s="182"/>
      <c r="LX74" s="182"/>
      <c r="LY74" s="182"/>
      <c r="LZ74" s="182"/>
      <c r="MA74" s="182"/>
      <c r="MB74" s="182"/>
      <c r="MC74" s="182"/>
      <c r="MD74" s="182"/>
      <c r="ME74" s="182"/>
      <c r="MF74" s="182"/>
      <c r="MG74" s="182"/>
      <c r="MH74" s="182"/>
      <c r="MI74" s="182"/>
      <c r="MJ74" s="182"/>
      <c r="MK74" s="182"/>
      <c r="ML74" s="182"/>
      <c r="MM74" s="182"/>
      <c r="MN74" s="182"/>
      <c r="MO74" s="182"/>
      <c r="MP74" s="182"/>
      <c r="MQ74" s="182"/>
      <c r="MR74" s="182"/>
      <c r="MS74" s="182"/>
      <c r="MT74" s="182"/>
      <c r="MU74" s="182"/>
      <c r="MV74" s="182"/>
      <c r="MW74" s="182"/>
      <c r="MX74" s="182"/>
      <c r="MY74" s="182"/>
      <c r="MZ74" s="182"/>
      <c r="NA74" s="182"/>
      <c r="NB74" s="182"/>
      <c r="NC74" s="182"/>
      <c r="ND74" s="182"/>
      <c r="NE74" s="182"/>
      <c r="NF74" s="182"/>
      <c r="NG74" s="182"/>
      <c r="NH74" s="182"/>
      <c r="NI74" s="182"/>
      <c r="NJ74" s="182"/>
      <c r="NK74" s="182"/>
      <c r="NL74" s="182"/>
      <c r="NM74" s="182"/>
      <c r="NN74" s="182"/>
      <c r="NO74" s="182"/>
      <c r="NP74" s="182"/>
      <c r="NQ74" s="182"/>
      <c r="NR74" s="182"/>
      <c r="NS74" s="182"/>
      <c r="NT74" s="182"/>
      <c r="NU74" s="182"/>
      <c r="NV74" s="182"/>
      <c r="NW74" s="182"/>
      <c r="NX74" s="182"/>
      <c r="NY74" s="182"/>
      <c r="NZ74" s="182"/>
      <c r="OA74" s="182"/>
      <c r="OB74" s="182"/>
      <c r="OC74" s="182"/>
      <c r="OD74" s="182"/>
      <c r="OE74" s="182"/>
      <c r="OF74" s="182"/>
      <c r="OG74" s="182"/>
      <c r="OH74" s="182"/>
      <c r="OI74" s="182"/>
      <c r="OJ74" s="182"/>
      <c r="OK74" s="182"/>
      <c r="OL74" s="182"/>
      <c r="OM74" s="182"/>
      <c r="ON74" s="182"/>
      <c r="OO74" s="182"/>
      <c r="OP74" s="182"/>
      <c r="OQ74" s="182"/>
      <c r="OR74" s="182"/>
      <c r="OS74" s="182"/>
      <c r="OT74" s="182"/>
      <c r="OU74" s="182"/>
      <c r="OV74" s="182"/>
      <c r="OW74" s="182"/>
      <c r="OX74" s="182"/>
      <c r="OY74" s="182"/>
      <c r="OZ74" s="182"/>
      <c r="PA74" s="182"/>
      <c r="PB74" s="182"/>
      <c r="PC74" s="182"/>
      <c r="PD74" s="182"/>
      <c r="PE74" s="182"/>
      <c r="PF74" s="182"/>
      <c r="PG74" s="182"/>
      <c r="PH74" s="182"/>
      <c r="PI74" s="182"/>
      <c r="PJ74" s="182"/>
      <c r="PK74" s="182"/>
      <c r="PL74" s="182"/>
      <c r="PM74" s="182"/>
      <c r="PN74" s="182"/>
      <c r="PO74" s="182"/>
      <c r="PP74" s="182"/>
      <c r="PQ74" s="182"/>
      <c r="PR74" s="182"/>
      <c r="PS74" s="182"/>
      <c r="PT74" s="182"/>
      <c r="PU74" s="182"/>
      <c r="PV74" s="182"/>
      <c r="PW74" s="182"/>
      <c r="PX74" s="182"/>
    </row>
    <row r="75" spans="1:440" s="167" customFormat="1" ht="19.899999999999999" customHeight="1">
      <c r="A75" s="182"/>
      <c r="B75" s="920"/>
      <c r="C75" s="918"/>
      <c r="D75" s="914" t="s">
        <v>751</v>
      </c>
      <c r="E75" s="966" t="s">
        <v>771</v>
      </c>
      <c r="F75" s="373" t="s">
        <v>20</v>
      </c>
      <c r="G75" s="374">
        <v>0.84699999999999998</v>
      </c>
      <c r="H75" s="374"/>
      <c r="I75" s="375">
        <f>G75+H75</f>
        <v>0.84699999999999998</v>
      </c>
      <c r="J75" s="375">
        <v>0</v>
      </c>
      <c r="K75" s="375">
        <f t="shared" si="5"/>
        <v>0.84699999999999998</v>
      </c>
      <c r="L75" s="376">
        <f t="shared" si="6"/>
        <v>0</v>
      </c>
      <c r="M75" s="463" t="s">
        <v>24</v>
      </c>
      <c r="N75" s="903">
        <f>G75+G76+G77</f>
        <v>9.6290000000000013</v>
      </c>
      <c r="O75" s="904">
        <f>H75+H76+H77</f>
        <v>0</v>
      </c>
      <c r="P75" s="904">
        <f>N75+O75</f>
        <v>9.6290000000000013</v>
      </c>
      <c r="Q75" s="904">
        <f>J75+J76+J77</f>
        <v>5.1520000000000001</v>
      </c>
      <c r="R75" s="904">
        <f>P75-Q75</f>
        <v>4.4770000000000012</v>
      </c>
      <c r="S75" s="893">
        <f>Q75/P75</f>
        <v>0.53505036867795197</v>
      </c>
      <c r="T75" s="182">
        <f>G75+G78+G81</f>
        <v>2.5419999999999998</v>
      </c>
      <c r="U75" s="182"/>
      <c r="V75" s="166"/>
      <c r="W75" s="166"/>
      <c r="X75" s="166"/>
      <c r="Y75" s="166"/>
      <c r="Z75" s="166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  <c r="IF75" s="182"/>
      <c r="IG75" s="182"/>
      <c r="IH75" s="182"/>
      <c r="II75" s="182"/>
      <c r="IJ75" s="182"/>
      <c r="IK75" s="182"/>
      <c r="IL75" s="182"/>
      <c r="IM75" s="182"/>
      <c r="IN75" s="182"/>
      <c r="IO75" s="182"/>
      <c r="IP75" s="182"/>
      <c r="IQ75" s="182"/>
      <c r="IR75" s="182"/>
      <c r="IS75" s="182"/>
      <c r="IT75" s="182"/>
      <c r="IU75" s="182"/>
      <c r="IV75" s="182"/>
      <c r="IW75" s="182"/>
      <c r="IX75" s="182"/>
      <c r="IY75" s="182"/>
      <c r="IZ75" s="182"/>
      <c r="JA75" s="182"/>
      <c r="JB75" s="182"/>
      <c r="JC75" s="182"/>
      <c r="JD75" s="182"/>
      <c r="JE75" s="182"/>
      <c r="JF75" s="182"/>
      <c r="JG75" s="182"/>
      <c r="JH75" s="182"/>
      <c r="JI75" s="182"/>
      <c r="JJ75" s="182"/>
      <c r="JK75" s="182"/>
      <c r="JL75" s="182"/>
      <c r="JM75" s="182"/>
      <c r="JN75" s="182"/>
      <c r="JO75" s="182"/>
      <c r="JP75" s="182"/>
      <c r="JQ75" s="182"/>
      <c r="JR75" s="182"/>
      <c r="JS75" s="182"/>
      <c r="JT75" s="182"/>
      <c r="JU75" s="182"/>
      <c r="JV75" s="182"/>
      <c r="JW75" s="182"/>
      <c r="JX75" s="182"/>
      <c r="JY75" s="182"/>
      <c r="JZ75" s="182"/>
      <c r="KA75" s="182"/>
      <c r="KB75" s="182"/>
      <c r="KC75" s="182"/>
      <c r="KD75" s="182"/>
      <c r="KE75" s="182"/>
      <c r="KF75" s="182"/>
      <c r="KG75" s="182"/>
      <c r="KH75" s="182"/>
      <c r="KI75" s="182"/>
      <c r="KJ75" s="182"/>
      <c r="KK75" s="182"/>
      <c r="KL75" s="182"/>
      <c r="KM75" s="182"/>
      <c r="KN75" s="182"/>
      <c r="KO75" s="182"/>
      <c r="KP75" s="182"/>
      <c r="KQ75" s="182"/>
      <c r="KR75" s="182"/>
      <c r="KS75" s="182"/>
      <c r="KT75" s="182"/>
      <c r="KU75" s="182"/>
      <c r="KV75" s="182"/>
      <c r="KW75" s="182"/>
      <c r="KX75" s="182"/>
      <c r="KY75" s="182"/>
      <c r="KZ75" s="182"/>
      <c r="LA75" s="182"/>
      <c r="LB75" s="182"/>
      <c r="LC75" s="182"/>
      <c r="LD75" s="182"/>
      <c r="LE75" s="182"/>
      <c r="LF75" s="182"/>
      <c r="LG75" s="182"/>
      <c r="LH75" s="182"/>
      <c r="LI75" s="182"/>
      <c r="LJ75" s="182"/>
      <c r="LK75" s="182"/>
      <c r="LL75" s="182"/>
      <c r="LM75" s="182"/>
      <c r="LN75" s="182"/>
      <c r="LO75" s="182"/>
      <c r="LP75" s="182"/>
      <c r="LQ75" s="182"/>
      <c r="LR75" s="182"/>
      <c r="LS75" s="182"/>
      <c r="LT75" s="182"/>
      <c r="LU75" s="182"/>
      <c r="LV75" s="182"/>
      <c r="LW75" s="182"/>
      <c r="LX75" s="182"/>
      <c r="LY75" s="182"/>
      <c r="LZ75" s="182"/>
      <c r="MA75" s="182"/>
      <c r="MB75" s="182"/>
      <c r="MC75" s="182"/>
      <c r="MD75" s="182"/>
      <c r="ME75" s="182"/>
      <c r="MF75" s="182"/>
      <c r="MG75" s="182"/>
      <c r="MH75" s="182"/>
      <c r="MI75" s="182"/>
      <c r="MJ75" s="182"/>
      <c r="MK75" s="182"/>
      <c r="ML75" s="182"/>
      <c r="MM75" s="182"/>
      <c r="MN75" s="182"/>
      <c r="MO75" s="182"/>
      <c r="MP75" s="182"/>
      <c r="MQ75" s="182"/>
      <c r="MR75" s="182"/>
      <c r="MS75" s="182"/>
      <c r="MT75" s="182"/>
      <c r="MU75" s="182"/>
      <c r="MV75" s="182"/>
      <c r="MW75" s="182"/>
      <c r="MX75" s="182"/>
      <c r="MY75" s="182"/>
      <c r="MZ75" s="182"/>
      <c r="NA75" s="182"/>
      <c r="NB75" s="182"/>
      <c r="NC75" s="182"/>
      <c r="ND75" s="182"/>
      <c r="NE75" s="182"/>
      <c r="NF75" s="182"/>
      <c r="NG75" s="182"/>
      <c r="NH75" s="182"/>
      <c r="NI75" s="182"/>
      <c r="NJ75" s="182"/>
      <c r="NK75" s="182"/>
      <c r="NL75" s="182"/>
      <c r="NM75" s="182"/>
      <c r="NN75" s="182"/>
      <c r="NO75" s="182"/>
      <c r="NP75" s="182"/>
      <c r="NQ75" s="182"/>
      <c r="NR75" s="182"/>
      <c r="NS75" s="182"/>
      <c r="NT75" s="182"/>
      <c r="NU75" s="182"/>
      <c r="NV75" s="182"/>
      <c r="NW75" s="182"/>
      <c r="NX75" s="182"/>
      <c r="NY75" s="182"/>
      <c r="NZ75" s="182"/>
      <c r="OA75" s="182"/>
      <c r="OB75" s="182"/>
      <c r="OC75" s="182"/>
      <c r="OD75" s="182"/>
      <c r="OE75" s="182"/>
      <c r="OF75" s="182"/>
      <c r="OG75" s="182"/>
      <c r="OH75" s="182"/>
      <c r="OI75" s="182"/>
      <c r="OJ75" s="182"/>
      <c r="OK75" s="182"/>
      <c r="OL75" s="182"/>
      <c r="OM75" s="182"/>
      <c r="ON75" s="182"/>
      <c r="OO75" s="182"/>
      <c r="OP75" s="182"/>
      <c r="OQ75" s="182"/>
      <c r="OR75" s="182"/>
      <c r="OS75" s="182"/>
      <c r="OT75" s="182"/>
      <c r="OU75" s="182"/>
      <c r="OV75" s="182"/>
      <c r="OW75" s="182"/>
      <c r="OX75" s="182"/>
      <c r="OY75" s="182"/>
      <c r="OZ75" s="182"/>
      <c r="PA75" s="182"/>
      <c r="PB75" s="182"/>
      <c r="PC75" s="182"/>
      <c r="PD75" s="182"/>
      <c r="PE75" s="182"/>
      <c r="PF75" s="182"/>
      <c r="PG75" s="182"/>
      <c r="PH75" s="182"/>
      <c r="PI75" s="182"/>
      <c r="PJ75" s="182"/>
      <c r="PK75" s="182"/>
      <c r="PL75" s="182"/>
      <c r="PM75" s="182"/>
      <c r="PN75" s="182"/>
      <c r="PO75" s="182"/>
      <c r="PP75" s="182"/>
      <c r="PQ75" s="182"/>
      <c r="PR75" s="182"/>
      <c r="PS75" s="182"/>
      <c r="PT75" s="182"/>
      <c r="PU75" s="182"/>
      <c r="PV75" s="182"/>
      <c r="PW75" s="182"/>
      <c r="PX75" s="182"/>
    </row>
    <row r="76" spans="1:440" s="167" customFormat="1" ht="19.899999999999999" customHeight="1">
      <c r="A76" s="182"/>
      <c r="B76" s="920"/>
      <c r="C76" s="918"/>
      <c r="D76" s="915"/>
      <c r="E76" s="967"/>
      <c r="F76" s="373" t="s">
        <v>21</v>
      </c>
      <c r="G76" s="374">
        <v>3.9670000000000001</v>
      </c>
      <c r="H76" s="374"/>
      <c r="I76" s="375">
        <f>G76+H76+K75</f>
        <v>4.8140000000000001</v>
      </c>
      <c r="J76" s="375">
        <v>0.42</v>
      </c>
      <c r="K76" s="375">
        <f t="shared" si="5"/>
        <v>4.3940000000000001</v>
      </c>
      <c r="L76" s="376">
        <f t="shared" si="6"/>
        <v>8.724553385957623E-2</v>
      </c>
      <c r="M76" s="463" t="s">
        <v>24</v>
      </c>
      <c r="N76" s="903"/>
      <c r="O76" s="904"/>
      <c r="P76" s="904"/>
      <c r="Q76" s="904"/>
      <c r="R76" s="904"/>
      <c r="S76" s="893"/>
      <c r="T76" s="182">
        <f t="shared" ref="T76:T77" si="8">G76+G79+G82</f>
        <v>11.901</v>
      </c>
      <c r="U76" s="182"/>
      <c r="V76" s="166"/>
      <c r="W76" s="166"/>
      <c r="X76" s="166"/>
      <c r="Y76" s="166"/>
      <c r="Z76" s="166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  <c r="IF76" s="182"/>
      <c r="IG76" s="182"/>
      <c r="IH76" s="182"/>
      <c r="II76" s="182"/>
      <c r="IJ76" s="182"/>
      <c r="IK76" s="182"/>
      <c r="IL76" s="182"/>
      <c r="IM76" s="182"/>
      <c r="IN76" s="182"/>
      <c r="IO76" s="182"/>
      <c r="IP76" s="182"/>
      <c r="IQ76" s="182"/>
      <c r="IR76" s="182"/>
      <c r="IS76" s="182"/>
      <c r="IT76" s="182"/>
      <c r="IU76" s="182"/>
      <c r="IV76" s="182"/>
      <c r="IW76" s="182"/>
      <c r="IX76" s="182"/>
      <c r="IY76" s="182"/>
      <c r="IZ76" s="182"/>
      <c r="JA76" s="182"/>
      <c r="JB76" s="182"/>
      <c r="JC76" s="182"/>
      <c r="JD76" s="182"/>
      <c r="JE76" s="182"/>
      <c r="JF76" s="182"/>
      <c r="JG76" s="182"/>
      <c r="JH76" s="182"/>
      <c r="JI76" s="182"/>
      <c r="JJ76" s="182"/>
      <c r="JK76" s="182"/>
      <c r="JL76" s="182"/>
      <c r="JM76" s="182"/>
      <c r="JN76" s="182"/>
      <c r="JO76" s="182"/>
      <c r="JP76" s="182"/>
      <c r="JQ76" s="182"/>
      <c r="JR76" s="182"/>
      <c r="JS76" s="182"/>
      <c r="JT76" s="182"/>
      <c r="JU76" s="182"/>
      <c r="JV76" s="182"/>
      <c r="JW76" s="182"/>
      <c r="JX76" s="182"/>
      <c r="JY76" s="182"/>
      <c r="JZ76" s="182"/>
      <c r="KA76" s="182"/>
      <c r="KB76" s="182"/>
      <c r="KC76" s="182"/>
      <c r="KD76" s="182"/>
      <c r="KE76" s="182"/>
      <c r="KF76" s="182"/>
      <c r="KG76" s="182"/>
      <c r="KH76" s="182"/>
      <c r="KI76" s="182"/>
      <c r="KJ76" s="182"/>
      <c r="KK76" s="182"/>
      <c r="KL76" s="182"/>
      <c r="KM76" s="182"/>
      <c r="KN76" s="182"/>
      <c r="KO76" s="182"/>
      <c r="KP76" s="182"/>
      <c r="KQ76" s="182"/>
      <c r="KR76" s="182"/>
      <c r="KS76" s="182"/>
      <c r="KT76" s="182"/>
      <c r="KU76" s="182"/>
      <c r="KV76" s="182"/>
      <c r="KW76" s="182"/>
      <c r="KX76" s="182"/>
      <c r="KY76" s="182"/>
      <c r="KZ76" s="182"/>
      <c r="LA76" s="182"/>
      <c r="LB76" s="182"/>
      <c r="LC76" s="182"/>
      <c r="LD76" s="182"/>
      <c r="LE76" s="182"/>
      <c r="LF76" s="182"/>
      <c r="LG76" s="182"/>
      <c r="LH76" s="182"/>
      <c r="LI76" s="182"/>
      <c r="LJ76" s="182"/>
      <c r="LK76" s="182"/>
      <c r="LL76" s="182"/>
      <c r="LM76" s="182"/>
      <c r="LN76" s="182"/>
      <c r="LO76" s="182"/>
      <c r="LP76" s="182"/>
      <c r="LQ76" s="182"/>
      <c r="LR76" s="182"/>
      <c r="LS76" s="182"/>
      <c r="LT76" s="182"/>
      <c r="LU76" s="182"/>
      <c r="LV76" s="182"/>
      <c r="LW76" s="182"/>
      <c r="LX76" s="182"/>
      <c r="LY76" s="182"/>
      <c r="LZ76" s="182"/>
      <c r="MA76" s="182"/>
      <c r="MB76" s="182"/>
      <c r="MC76" s="182"/>
      <c r="MD76" s="182"/>
      <c r="ME76" s="182"/>
      <c r="MF76" s="182"/>
      <c r="MG76" s="182"/>
      <c r="MH76" s="182"/>
      <c r="MI76" s="182"/>
      <c r="MJ76" s="182"/>
      <c r="MK76" s="182"/>
      <c r="ML76" s="182"/>
      <c r="MM76" s="182"/>
      <c r="MN76" s="182"/>
      <c r="MO76" s="182"/>
      <c r="MP76" s="182"/>
      <c r="MQ76" s="182"/>
      <c r="MR76" s="182"/>
      <c r="MS76" s="182"/>
      <c r="MT76" s="182"/>
      <c r="MU76" s="182"/>
      <c r="MV76" s="182"/>
      <c r="MW76" s="182"/>
      <c r="MX76" s="182"/>
      <c r="MY76" s="182"/>
      <c r="MZ76" s="182"/>
      <c r="NA76" s="182"/>
      <c r="NB76" s="182"/>
      <c r="NC76" s="182"/>
      <c r="ND76" s="182"/>
      <c r="NE76" s="182"/>
      <c r="NF76" s="182"/>
      <c r="NG76" s="182"/>
      <c r="NH76" s="182"/>
      <c r="NI76" s="182"/>
      <c r="NJ76" s="182"/>
      <c r="NK76" s="182"/>
      <c r="NL76" s="182"/>
      <c r="NM76" s="182"/>
      <c r="NN76" s="182"/>
      <c r="NO76" s="182"/>
      <c r="NP76" s="182"/>
      <c r="NQ76" s="182"/>
      <c r="NR76" s="182"/>
      <c r="NS76" s="182"/>
      <c r="NT76" s="182"/>
      <c r="NU76" s="182"/>
      <c r="NV76" s="182"/>
      <c r="NW76" s="182"/>
      <c r="NX76" s="182"/>
      <c r="NY76" s="182"/>
      <c r="NZ76" s="182"/>
      <c r="OA76" s="182"/>
      <c r="OB76" s="182"/>
      <c r="OC76" s="182"/>
      <c r="OD76" s="182"/>
      <c r="OE76" s="182"/>
      <c r="OF76" s="182"/>
      <c r="OG76" s="182"/>
      <c r="OH76" s="182"/>
      <c r="OI76" s="182"/>
      <c r="OJ76" s="182"/>
      <c r="OK76" s="182"/>
      <c r="OL76" s="182"/>
      <c r="OM76" s="182"/>
      <c r="ON76" s="182"/>
      <c r="OO76" s="182"/>
      <c r="OP76" s="182"/>
      <c r="OQ76" s="182"/>
      <c r="OR76" s="182"/>
      <c r="OS76" s="182"/>
      <c r="OT76" s="182"/>
      <c r="OU76" s="182"/>
      <c r="OV76" s="182"/>
      <c r="OW76" s="182"/>
      <c r="OX76" s="182"/>
      <c r="OY76" s="182"/>
      <c r="OZ76" s="182"/>
      <c r="PA76" s="182"/>
      <c r="PB76" s="182"/>
      <c r="PC76" s="182"/>
      <c r="PD76" s="182"/>
      <c r="PE76" s="182"/>
      <c r="PF76" s="182"/>
      <c r="PG76" s="182"/>
      <c r="PH76" s="182"/>
      <c r="PI76" s="182"/>
      <c r="PJ76" s="182"/>
      <c r="PK76" s="182"/>
      <c r="PL76" s="182"/>
      <c r="PM76" s="182"/>
      <c r="PN76" s="182"/>
      <c r="PO76" s="182"/>
      <c r="PP76" s="182"/>
      <c r="PQ76" s="182"/>
      <c r="PR76" s="182"/>
      <c r="PS76" s="182"/>
      <c r="PT76" s="182"/>
      <c r="PU76" s="182"/>
      <c r="PV76" s="182"/>
      <c r="PW76" s="182"/>
      <c r="PX76" s="182"/>
    </row>
    <row r="77" spans="1:440" s="167" customFormat="1" ht="19.899999999999999" customHeight="1">
      <c r="A77" s="182"/>
      <c r="B77" s="920"/>
      <c r="C77" s="918"/>
      <c r="D77" s="915"/>
      <c r="E77" s="997"/>
      <c r="F77" s="373" t="s">
        <v>22</v>
      </c>
      <c r="G77" s="374">
        <v>4.8150000000000004</v>
      </c>
      <c r="H77" s="374"/>
      <c r="I77" s="375">
        <f>G77+H77+K76</f>
        <v>9.2089999999999996</v>
      </c>
      <c r="J77" s="740">
        <v>4.7320000000000002</v>
      </c>
      <c r="K77" s="375">
        <f t="shared" si="5"/>
        <v>4.4769999999999994</v>
      </c>
      <c r="L77" s="376">
        <f t="shared" si="6"/>
        <v>0.51384515148224563</v>
      </c>
      <c r="M77" s="463" t="s">
        <v>24</v>
      </c>
      <c r="N77" s="903"/>
      <c r="O77" s="904"/>
      <c r="P77" s="904"/>
      <c r="Q77" s="904"/>
      <c r="R77" s="904"/>
      <c r="S77" s="893"/>
      <c r="T77" s="182">
        <f t="shared" si="8"/>
        <v>14.442999999999998</v>
      </c>
      <c r="U77" s="182"/>
      <c r="V77" s="166"/>
      <c r="W77" s="166"/>
      <c r="X77" s="166"/>
      <c r="Y77" s="166"/>
      <c r="Z77" s="166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  <c r="IF77" s="182"/>
      <c r="IG77" s="182"/>
      <c r="IH77" s="182"/>
      <c r="II77" s="182"/>
      <c r="IJ77" s="182"/>
      <c r="IK77" s="182"/>
      <c r="IL77" s="182"/>
      <c r="IM77" s="182"/>
      <c r="IN77" s="182"/>
      <c r="IO77" s="182"/>
      <c r="IP77" s="182"/>
      <c r="IQ77" s="182"/>
      <c r="IR77" s="182"/>
      <c r="IS77" s="182"/>
      <c r="IT77" s="182"/>
      <c r="IU77" s="182"/>
      <c r="IV77" s="182"/>
      <c r="IW77" s="182"/>
      <c r="IX77" s="182"/>
      <c r="IY77" s="182"/>
      <c r="IZ77" s="182"/>
      <c r="JA77" s="182"/>
      <c r="JB77" s="182"/>
      <c r="JC77" s="182"/>
      <c r="JD77" s="182"/>
      <c r="JE77" s="182"/>
      <c r="JF77" s="182"/>
      <c r="JG77" s="182"/>
      <c r="JH77" s="182"/>
      <c r="JI77" s="182"/>
      <c r="JJ77" s="182"/>
      <c r="JK77" s="182"/>
      <c r="JL77" s="182"/>
      <c r="JM77" s="182"/>
      <c r="JN77" s="182"/>
      <c r="JO77" s="182"/>
      <c r="JP77" s="182"/>
      <c r="JQ77" s="182"/>
      <c r="JR77" s="182"/>
      <c r="JS77" s="182"/>
      <c r="JT77" s="182"/>
      <c r="JU77" s="182"/>
      <c r="JV77" s="182"/>
      <c r="JW77" s="182"/>
      <c r="JX77" s="182"/>
      <c r="JY77" s="182"/>
      <c r="JZ77" s="182"/>
      <c r="KA77" s="182"/>
      <c r="KB77" s="182"/>
      <c r="KC77" s="182"/>
      <c r="KD77" s="182"/>
      <c r="KE77" s="182"/>
      <c r="KF77" s="182"/>
      <c r="KG77" s="182"/>
      <c r="KH77" s="182"/>
      <c r="KI77" s="182"/>
      <c r="KJ77" s="182"/>
      <c r="KK77" s="182"/>
      <c r="KL77" s="182"/>
      <c r="KM77" s="182"/>
      <c r="KN77" s="182"/>
      <c r="KO77" s="182"/>
      <c r="KP77" s="182"/>
      <c r="KQ77" s="182"/>
      <c r="KR77" s="182"/>
      <c r="KS77" s="182"/>
      <c r="KT77" s="182"/>
      <c r="KU77" s="182"/>
      <c r="KV77" s="182"/>
      <c r="KW77" s="182"/>
      <c r="KX77" s="182"/>
      <c r="KY77" s="182"/>
      <c r="KZ77" s="182"/>
      <c r="LA77" s="182"/>
      <c r="LB77" s="182"/>
      <c r="LC77" s="182"/>
      <c r="LD77" s="182"/>
      <c r="LE77" s="182"/>
      <c r="LF77" s="182"/>
      <c r="LG77" s="182"/>
      <c r="LH77" s="182"/>
      <c r="LI77" s="182"/>
      <c r="LJ77" s="182"/>
      <c r="LK77" s="182"/>
      <c r="LL77" s="182"/>
      <c r="LM77" s="182"/>
      <c r="LN77" s="182"/>
      <c r="LO77" s="182"/>
      <c r="LP77" s="182"/>
      <c r="LQ77" s="182"/>
      <c r="LR77" s="182"/>
      <c r="LS77" s="182"/>
      <c r="LT77" s="182"/>
      <c r="LU77" s="182"/>
      <c r="LV77" s="182"/>
      <c r="LW77" s="182"/>
      <c r="LX77" s="182"/>
      <c r="LY77" s="182"/>
      <c r="LZ77" s="182"/>
      <c r="MA77" s="182"/>
      <c r="MB77" s="182"/>
      <c r="MC77" s="182"/>
      <c r="MD77" s="182"/>
      <c r="ME77" s="182"/>
      <c r="MF77" s="182"/>
      <c r="MG77" s="182"/>
      <c r="MH77" s="182"/>
      <c r="MI77" s="182"/>
      <c r="MJ77" s="182"/>
      <c r="MK77" s="182"/>
      <c r="ML77" s="182"/>
      <c r="MM77" s="182"/>
      <c r="MN77" s="182"/>
      <c r="MO77" s="182"/>
      <c r="MP77" s="182"/>
      <c r="MQ77" s="182"/>
      <c r="MR77" s="182"/>
      <c r="MS77" s="182"/>
      <c r="MT77" s="182"/>
      <c r="MU77" s="182"/>
      <c r="MV77" s="182"/>
      <c r="MW77" s="182"/>
      <c r="MX77" s="182"/>
      <c r="MY77" s="182"/>
      <c r="MZ77" s="182"/>
      <c r="NA77" s="182"/>
      <c r="NB77" s="182"/>
      <c r="NC77" s="182"/>
      <c r="ND77" s="182"/>
      <c r="NE77" s="182"/>
      <c r="NF77" s="182"/>
      <c r="NG77" s="182"/>
      <c r="NH77" s="182"/>
      <c r="NI77" s="182"/>
      <c r="NJ77" s="182"/>
      <c r="NK77" s="182"/>
      <c r="NL77" s="182"/>
      <c r="NM77" s="182"/>
      <c r="NN77" s="182"/>
      <c r="NO77" s="182"/>
      <c r="NP77" s="182"/>
      <c r="NQ77" s="182"/>
      <c r="NR77" s="182"/>
      <c r="NS77" s="182"/>
      <c r="NT77" s="182"/>
      <c r="NU77" s="182"/>
      <c r="NV77" s="182"/>
      <c r="NW77" s="182"/>
      <c r="NX77" s="182"/>
      <c r="NY77" s="182"/>
      <c r="NZ77" s="182"/>
      <c r="OA77" s="182"/>
      <c r="OB77" s="182"/>
      <c r="OC77" s="182"/>
      <c r="OD77" s="182"/>
      <c r="OE77" s="182"/>
      <c r="OF77" s="182"/>
      <c r="OG77" s="182"/>
      <c r="OH77" s="182"/>
      <c r="OI77" s="182"/>
      <c r="OJ77" s="182"/>
      <c r="OK77" s="182"/>
      <c r="OL77" s="182"/>
      <c r="OM77" s="182"/>
      <c r="ON77" s="182"/>
      <c r="OO77" s="182"/>
      <c r="OP77" s="182"/>
      <c r="OQ77" s="182"/>
      <c r="OR77" s="182"/>
      <c r="OS77" s="182"/>
      <c r="OT77" s="182"/>
      <c r="OU77" s="182"/>
      <c r="OV77" s="182"/>
      <c r="OW77" s="182"/>
      <c r="OX77" s="182"/>
      <c r="OY77" s="182"/>
      <c r="OZ77" s="182"/>
      <c r="PA77" s="182"/>
      <c r="PB77" s="182"/>
      <c r="PC77" s="182"/>
      <c r="PD77" s="182"/>
      <c r="PE77" s="182"/>
      <c r="PF77" s="182"/>
      <c r="PG77" s="182"/>
      <c r="PH77" s="182"/>
      <c r="PI77" s="182"/>
      <c r="PJ77" s="182"/>
      <c r="PK77" s="182"/>
      <c r="PL77" s="182"/>
      <c r="PM77" s="182"/>
      <c r="PN77" s="182"/>
      <c r="PO77" s="182"/>
      <c r="PP77" s="182"/>
      <c r="PQ77" s="182"/>
      <c r="PR77" s="182"/>
      <c r="PS77" s="182"/>
      <c r="PT77" s="182"/>
      <c r="PU77" s="182"/>
      <c r="PV77" s="182"/>
      <c r="PW77" s="182"/>
      <c r="PX77" s="182"/>
    </row>
    <row r="78" spans="1:440" s="167" customFormat="1" ht="19.899999999999999" customHeight="1">
      <c r="A78" s="182"/>
      <c r="B78" s="920"/>
      <c r="C78" s="918"/>
      <c r="D78" s="915"/>
      <c r="E78" s="966" t="s">
        <v>764</v>
      </c>
      <c r="F78" s="373" t="s">
        <v>20</v>
      </c>
      <c r="G78" s="374">
        <v>0.84899999999999998</v>
      </c>
      <c r="H78" s="374"/>
      <c r="I78" s="375">
        <f>G78+H78</f>
        <v>0.84899999999999998</v>
      </c>
      <c r="J78" s="375">
        <v>1.036</v>
      </c>
      <c r="K78" s="375">
        <f t="shared" si="5"/>
        <v>-0.18700000000000006</v>
      </c>
      <c r="L78" s="376">
        <f t="shared" si="6"/>
        <v>1.2202591283863369</v>
      </c>
      <c r="M78" s="440" t="s">
        <v>24</v>
      </c>
      <c r="N78" s="903">
        <f>G78+G79+G80</f>
        <v>9.6379999999999999</v>
      </c>
      <c r="O78" s="904">
        <f>H78+H79+H80</f>
        <v>0</v>
      </c>
      <c r="P78" s="904">
        <f>N78+O78</f>
        <v>9.6379999999999999</v>
      </c>
      <c r="Q78" s="904">
        <f>J78+J79+J80</f>
        <v>8.0250000000000004</v>
      </c>
      <c r="R78" s="904">
        <f>P78-Q78</f>
        <v>1.6129999999999995</v>
      </c>
      <c r="S78" s="893">
        <f>Q78/P78</f>
        <v>0.83264162689354637</v>
      </c>
      <c r="T78" s="182"/>
      <c r="U78" s="182"/>
      <c r="V78" s="166"/>
      <c r="W78" s="166"/>
      <c r="X78" s="166"/>
      <c r="Y78" s="166"/>
      <c r="Z78" s="166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  <c r="IG78" s="182"/>
      <c r="IH78" s="182"/>
      <c r="II78" s="182"/>
      <c r="IJ78" s="182"/>
      <c r="IK78" s="182"/>
      <c r="IL78" s="182"/>
      <c r="IM78" s="182"/>
      <c r="IN78" s="182"/>
      <c r="IO78" s="182"/>
      <c r="IP78" s="182"/>
      <c r="IQ78" s="182"/>
      <c r="IR78" s="182"/>
      <c r="IS78" s="182"/>
      <c r="IT78" s="182"/>
      <c r="IU78" s="182"/>
      <c r="IV78" s="182"/>
      <c r="IW78" s="182"/>
      <c r="IX78" s="182"/>
      <c r="IY78" s="182"/>
      <c r="IZ78" s="182"/>
      <c r="JA78" s="182"/>
      <c r="JB78" s="182"/>
      <c r="JC78" s="182"/>
      <c r="JD78" s="182"/>
      <c r="JE78" s="182"/>
      <c r="JF78" s="182"/>
      <c r="JG78" s="182"/>
      <c r="JH78" s="182"/>
      <c r="JI78" s="182"/>
      <c r="JJ78" s="182"/>
      <c r="JK78" s="182"/>
      <c r="JL78" s="182"/>
      <c r="JM78" s="182"/>
      <c r="JN78" s="182"/>
      <c r="JO78" s="182"/>
      <c r="JP78" s="182"/>
      <c r="JQ78" s="182"/>
      <c r="JR78" s="182"/>
      <c r="JS78" s="182"/>
      <c r="JT78" s="182"/>
      <c r="JU78" s="182"/>
      <c r="JV78" s="182"/>
      <c r="JW78" s="182"/>
      <c r="JX78" s="182"/>
      <c r="JY78" s="182"/>
      <c r="JZ78" s="182"/>
      <c r="KA78" s="182"/>
      <c r="KB78" s="182"/>
      <c r="KC78" s="182"/>
      <c r="KD78" s="182"/>
      <c r="KE78" s="182"/>
      <c r="KF78" s="182"/>
      <c r="KG78" s="182"/>
      <c r="KH78" s="182"/>
      <c r="KI78" s="182"/>
      <c r="KJ78" s="182"/>
      <c r="KK78" s="182"/>
      <c r="KL78" s="182"/>
      <c r="KM78" s="182"/>
      <c r="KN78" s="182"/>
      <c r="KO78" s="182"/>
      <c r="KP78" s="182"/>
      <c r="KQ78" s="182"/>
      <c r="KR78" s="182"/>
      <c r="KS78" s="182"/>
      <c r="KT78" s="182"/>
      <c r="KU78" s="182"/>
      <c r="KV78" s="182"/>
      <c r="KW78" s="182"/>
      <c r="KX78" s="182"/>
      <c r="KY78" s="182"/>
      <c r="KZ78" s="182"/>
      <c r="LA78" s="182"/>
      <c r="LB78" s="182"/>
      <c r="LC78" s="182"/>
      <c r="LD78" s="182"/>
      <c r="LE78" s="182"/>
      <c r="LF78" s="182"/>
      <c r="LG78" s="182"/>
      <c r="LH78" s="182"/>
      <c r="LI78" s="182"/>
      <c r="LJ78" s="182"/>
      <c r="LK78" s="182"/>
      <c r="LL78" s="182"/>
      <c r="LM78" s="182"/>
      <c r="LN78" s="182"/>
      <c r="LO78" s="182"/>
      <c r="LP78" s="182"/>
      <c r="LQ78" s="182"/>
      <c r="LR78" s="182"/>
      <c r="LS78" s="182"/>
      <c r="LT78" s="182"/>
      <c r="LU78" s="182"/>
      <c r="LV78" s="182"/>
      <c r="LW78" s="182"/>
      <c r="LX78" s="182"/>
      <c r="LY78" s="182"/>
      <c r="LZ78" s="182"/>
      <c r="MA78" s="182"/>
      <c r="MB78" s="182"/>
      <c r="MC78" s="182"/>
      <c r="MD78" s="182"/>
      <c r="ME78" s="182"/>
      <c r="MF78" s="182"/>
      <c r="MG78" s="182"/>
      <c r="MH78" s="182"/>
      <c r="MI78" s="182"/>
      <c r="MJ78" s="182"/>
      <c r="MK78" s="182"/>
      <c r="ML78" s="182"/>
      <c r="MM78" s="182"/>
      <c r="MN78" s="182"/>
      <c r="MO78" s="182"/>
      <c r="MP78" s="182"/>
      <c r="MQ78" s="182"/>
      <c r="MR78" s="182"/>
      <c r="MS78" s="182"/>
      <c r="MT78" s="182"/>
      <c r="MU78" s="182"/>
      <c r="MV78" s="182"/>
      <c r="MW78" s="182"/>
      <c r="MX78" s="182"/>
      <c r="MY78" s="182"/>
      <c r="MZ78" s="182"/>
      <c r="NA78" s="182"/>
      <c r="NB78" s="182"/>
      <c r="NC78" s="182"/>
      <c r="ND78" s="182"/>
      <c r="NE78" s="182"/>
      <c r="NF78" s="182"/>
      <c r="NG78" s="182"/>
      <c r="NH78" s="182"/>
      <c r="NI78" s="182"/>
      <c r="NJ78" s="182"/>
      <c r="NK78" s="182"/>
      <c r="NL78" s="182"/>
      <c r="NM78" s="182"/>
      <c r="NN78" s="182"/>
      <c r="NO78" s="182"/>
      <c r="NP78" s="182"/>
      <c r="NQ78" s="182"/>
      <c r="NR78" s="182"/>
      <c r="NS78" s="182"/>
      <c r="NT78" s="182"/>
      <c r="NU78" s="182"/>
      <c r="NV78" s="182"/>
      <c r="NW78" s="182"/>
      <c r="NX78" s="182"/>
      <c r="NY78" s="182"/>
      <c r="NZ78" s="182"/>
      <c r="OA78" s="182"/>
      <c r="OB78" s="182"/>
      <c r="OC78" s="182"/>
      <c r="OD78" s="182"/>
      <c r="OE78" s="182"/>
      <c r="OF78" s="182"/>
      <c r="OG78" s="182"/>
      <c r="OH78" s="182"/>
      <c r="OI78" s="182"/>
      <c r="OJ78" s="182"/>
      <c r="OK78" s="182"/>
      <c r="OL78" s="182"/>
      <c r="OM78" s="182"/>
      <c r="ON78" s="182"/>
      <c r="OO78" s="182"/>
      <c r="OP78" s="182"/>
      <c r="OQ78" s="182"/>
      <c r="OR78" s="182"/>
      <c r="OS78" s="182"/>
      <c r="OT78" s="182"/>
      <c r="OU78" s="182"/>
      <c r="OV78" s="182"/>
      <c r="OW78" s="182"/>
      <c r="OX78" s="182"/>
      <c r="OY78" s="182"/>
      <c r="OZ78" s="182"/>
      <c r="PA78" s="182"/>
      <c r="PB78" s="182"/>
      <c r="PC78" s="182"/>
      <c r="PD78" s="182"/>
      <c r="PE78" s="182"/>
      <c r="PF78" s="182"/>
      <c r="PG78" s="182"/>
      <c r="PH78" s="182"/>
      <c r="PI78" s="182"/>
      <c r="PJ78" s="182"/>
      <c r="PK78" s="182"/>
      <c r="PL78" s="182"/>
      <c r="PM78" s="182"/>
      <c r="PN78" s="182"/>
      <c r="PO78" s="182"/>
      <c r="PP78" s="182"/>
      <c r="PQ78" s="182"/>
      <c r="PR78" s="182"/>
      <c r="PS78" s="182"/>
      <c r="PT78" s="182"/>
      <c r="PU78" s="182"/>
      <c r="PV78" s="182"/>
      <c r="PW78" s="182"/>
      <c r="PX78" s="182"/>
    </row>
    <row r="79" spans="1:440" s="167" customFormat="1" ht="19.899999999999999" customHeight="1">
      <c r="A79" s="182"/>
      <c r="B79" s="920"/>
      <c r="C79" s="918"/>
      <c r="D79" s="915"/>
      <c r="E79" s="967"/>
      <c r="F79" s="373" t="s">
        <v>21</v>
      </c>
      <c r="G79" s="374">
        <v>3.9710000000000001</v>
      </c>
      <c r="H79" s="374"/>
      <c r="I79" s="375">
        <f>G79+H79+K78</f>
        <v>3.7839999999999998</v>
      </c>
      <c r="J79" s="375">
        <v>2.3679999999999999</v>
      </c>
      <c r="K79" s="375">
        <f t="shared" si="5"/>
        <v>1.4159999999999999</v>
      </c>
      <c r="L79" s="376">
        <f t="shared" si="6"/>
        <v>0.62579281183932345</v>
      </c>
      <c r="M79" s="463" t="s">
        <v>24</v>
      </c>
      <c r="N79" s="903"/>
      <c r="O79" s="904"/>
      <c r="P79" s="904"/>
      <c r="Q79" s="904"/>
      <c r="R79" s="904"/>
      <c r="S79" s="893"/>
      <c r="T79" s="182"/>
      <c r="U79" s="182"/>
      <c r="V79" s="166"/>
      <c r="W79" s="166"/>
      <c r="X79" s="166"/>
      <c r="Y79" s="166"/>
      <c r="Z79" s="166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  <c r="IG79" s="182"/>
      <c r="IH79" s="182"/>
      <c r="II79" s="182"/>
      <c r="IJ79" s="182"/>
      <c r="IK79" s="182"/>
      <c r="IL79" s="182"/>
      <c r="IM79" s="182"/>
      <c r="IN79" s="182"/>
      <c r="IO79" s="182"/>
      <c r="IP79" s="182"/>
      <c r="IQ79" s="182"/>
      <c r="IR79" s="182"/>
      <c r="IS79" s="182"/>
      <c r="IT79" s="182"/>
      <c r="IU79" s="182"/>
      <c r="IV79" s="182"/>
      <c r="IW79" s="182"/>
      <c r="IX79" s="182"/>
      <c r="IY79" s="182"/>
      <c r="IZ79" s="182"/>
      <c r="JA79" s="182"/>
      <c r="JB79" s="182"/>
      <c r="JC79" s="182"/>
      <c r="JD79" s="182"/>
      <c r="JE79" s="182"/>
      <c r="JF79" s="182"/>
      <c r="JG79" s="182"/>
      <c r="JH79" s="182"/>
      <c r="JI79" s="182"/>
      <c r="JJ79" s="182"/>
      <c r="JK79" s="182"/>
      <c r="JL79" s="182"/>
      <c r="JM79" s="182"/>
      <c r="JN79" s="182"/>
      <c r="JO79" s="182"/>
      <c r="JP79" s="182"/>
      <c r="JQ79" s="182"/>
      <c r="JR79" s="182"/>
      <c r="JS79" s="182"/>
      <c r="JT79" s="182"/>
      <c r="JU79" s="182"/>
      <c r="JV79" s="182"/>
      <c r="JW79" s="182"/>
      <c r="JX79" s="182"/>
      <c r="JY79" s="182"/>
      <c r="JZ79" s="182"/>
      <c r="KA79" s="182"/>
      <c r="KB79" s="182"/>
      <c r="KC79" s="182"/>
      <c r="KD79" s="182"/>
      <c r="KE79" s="182"/>
      <c r="KF79" s="182"/>
      <c r="KG79" s="182"/>
      <c r="KH79" s="182"/>
      <c r="KI79" s="182"/>
      <c r="KJ79" s="182"/>
      <c r="KK79" s="182"/>
      <c r="KL79" s="182"/>
      <c r="KM79" s="182"/>
      <c r="KN79" s="182"/>
      <c r="KO79" s="182"/>
      <c r="KP79" s="182"/>
      <c r="KQ79" s="182"/>
      <c r="KR79" s="182"/>
      <c r="KS79" s="182"/>
      <c r="KT79" s="182"/>
      <c r="KU79" s="182"/>
      <c r="KV79" s="182"/>
      <c r="KW79" s="182"/>
      <c r="KX79" s="182"/>
      <c r="KY79" s="182"/>
      <c r="KZ79" s="182"/>
      <c r="LA79" s="182"/>
      <c r="LB79" s="182"/>
      <c r="LC79" s="182"/>
      <c r="LD79" s="182"/>
      <c r="LE79" s="182"/>
      <c r="LF79" s="182"/>
      <c r="LG79" s="182"/>
      <c r="LH79" s="182"/>
      <c r="LI79" s="182"/>
      <c r="LJ79" s="182"/>
      <c r="LK79" s="182"/>
      <c r="LL79" s="182"/>
      <c r="LM79" s="182"/>
      <c r="LN79" s="182"/>
      <c r="LO79" s="182"/>
      <c r="LP79" s="182"/>
      <c r="LQ79" s="182"/>
      <c r="LR79" s="182"/>
      <c r="LS79" s="182"/>
      <c r="LT79" s="182"/>
      <c r="LU79" s="182"/>
      <c r="LV79" s="182"/>
      <c r="LW79" s="182"/>
      <c r="LX79" s="182"/>
      <c r="LY79" s="182"/>
      <c r="LZ79" s="182"/>
      <c r="MA79" s="182"/>
      <c r="MB79" s="182"/>
      <c r="MC79" s="182"/>
      <c r="MD79" s="182"/>
      <c r="ME79" s="182"/>
      <c r="MF79" s="182"/>
      <c r="MG79" s="182"/>
      <c r="MH79" s="182"/>
      <c r="MI79" s="182"/>
      <c r="MJ79" s="182"/>
      <c r="MK79" s="182"/>
      <c r="ML79" s="182"/>
      <c r="MM79" s="182"/>
      <c r="MN79" s="182"/>
      <c r="MO79" s="182"/>
      <c r="MP79" s="182"/>
      <c r="MQ79" s="182"/>
      <c r="MR79" s="182"/>
      <c r="MS79" s="182"/>
      <c r="MT79" s="182"/>
      <c r="MU79" s="182"/>
      <c r="MV79" s="182"/>
      <c r="MW79" s="182"/>
      <c r="MX79" s="182"/>
      <c r="MY79" s="182"/>
      <c r="MZ79" s="182"/>
      <c r="NA79" s="182"/>
      <c r="NB79" s="182"/>
      <c r="NC79" s="182"/>
      <c r="ND79" s="182"/>
      <c r="NE79" s="182"/>
      <c r="NF79" s="182"/>
      <c r="NG79" s="182"/>
      <c r="NH79" s="182"/>
      <c r="NI79" s="182"/>
      <c r="NJ79" s="182"/>
      <c r="NK79" s="182"/>
      <c r="NL79" s="182"/>
      <c r="NM79" s="182"/>
      <c r="NN79" s="182"/>
      <c r="NO79" s="182"/>
      <c r="NP79" s="182"/>
      <c r="NQ79" s="182"/>
      <c r="NR79" s="182"/>
      <c r="NS79" s="182"/>
      <c r="NT79" s="182"/>
      <c r="NU79" s="182"/>
      <c r="NV79" s="182"/>
      <c r="NW79" s="182"/>
      <c r="NX79" s="182"/>
      <c r="NY79" s="182"/>
      <c r="NZ79" s="182"/>
      <c r="OA79" s="182"/>
      <c r="OB79" s="182"/>
      <c r="OC79" s="182"/>
      <c r="OD79" s="182"/>
      <c r="OE79" s="182"/>
      <c r="OF79" s="182"/>
      <c r="OG79" s="182"/>
      <c r="OH79" s="182"/>
      <c r="OI79" s="182"/>
      <c r="OJ79" s="182"/>
      <c r="OK79" s="182"/>
      <c r="OL79" s="182"/>
      <c r="OM79" s="182"/>
      <c r="ON79" s="182"/>
      <c r="OO79" s="182"/>
      <c r="OP79" s="182"/>
      <c r="OQ79" s="182"/>
      <c r="OR79" s="182"/>
      <c r="OS79" s="182"/>
      <c r="OT79" s="182"/>
      <c r="OU79" s="182"/>
      <c r="OV79" s="182"/>
      <c r="OW79" s="182"/>
      <c r="OX79" s="182"/>
      <c r="OY79" s="182"/>
      <c r="OZ79" s="182"/>
      <c r="PA79" s="182"/>
      <c r="PB79" s="182"/>
      <c r="PC79" s="182"/>
      <c r="PD79" s="182"/>
      <c r="PE79" s="182"/>
      <c r="PF79" s="182"/>
      <c r="PG79" s="182"/>
      <c r="PH79" s="182"/>
      <c r="PI79" s="182"/>
      <c r="PJ79" s="182"/>
      <c r="PK79" s="182"/>
      <c r="PL79" s="182"/>
      <c r="PM79" s="182"/>
      <c r="PN79" s="182"/>
      <c r="PO79" s="182"/>
      <c r="PP79" s="182"/>
      <c r="PQ79" s="182"/>
      <c r="PR79" s="182"/>
      <c r="PS79" s="182"/>
      <c r="PT79" s="182"/>
      <c r="PU79" s="182"/>
      <c r="PV79" s="182"/>
      <c r="PW79" s="182"/>
      <c r="PX79" s="182"/>
    </row>
    <row r="80" spans="1:440" s="167" customFormat="1" ht="19.899999999999999" customHeight="1">
      <c r="A80" s="182"/>
      <c r="B80" s="920"/>
      <c r="C80" s="918"/>
      <c r="D80" s="915"/>
      <c r="E80" s="997"/>
      <c r="F80" s="373" t="s">
        <v>22</v>
      </c>
      <c r="G80" s="374">
        <v>4.8179999999999996</v>
      </c>
      <c r="H80" s="374"/>
      <c r="I80" s="375">
        <f>G80+H80+K79</f>
        <v>6.234</v>
      </c>
      <c r="J80" s="740">
        <v>4.6210000000000004</v>
      </c>
      <c r="K80" s="375">
        <f t="shared" si="5"/>
        <v>1.6129999999999995</v>
      </c>
      <c r="L80" s="376">
        <f t="shared" si="6"/>
        <v>0.74125761950593527</v>
      </c>
      <c r="M80" s="463" t="s">
        <v>24</v>
      </c>
      <c r="N80" s="903"/>
      <c r="O80" s="904"/>
      <c r="P80" s="904"/>
      <c r="Q80" s="904"/>
      <c r="R80" s="904"/>
      <c r="S80" s="893"/>
      <c r="T80" s="182"/>
      <c r="U80" s="182"/>
      <c r="V80" s="166"/>
      <c r="W80" s="166"/>
      <c r="X80" s="166"/>
      <c r="Y80" s="166"/>
      <c r="Z80" s="166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  <c r="IG80" s="182"/>
      <c r="IH80" s="182"/>
      <c r="II80" s="182"/>
      <c r="IJ80" s="182"/>
      <c r="IK80" s="182"/>
      <c r="IL80" s="182"/>
      <c r="IM80" s="182"/>
      <c r="IN80" s="182"/>
      <c r="IO80" s="182"/>
      <c r="IP80" s="182"/>
      <c r="IQ80" s="182"/>
      <c r="IR80" s="182"/>
      <c r="IS80" s="182"/>
      <c r="IT80" s="182"/>
      <c r="IU80" s="182"/>
      <c r="IV80" s="182"/>
      <c r="IW80" s="182"/>
      <c r="IX80" s="182"/>
      <c r="IY80" s="182"/>
      <c r="IZ80" s="182"/>
      <c r="JA80" s="182"/>
      <c r="JB80" s="182"/>
      <c r="JC80" s="182"/>
      <c r="JD80" s="182"/>
      <c r="JE80" s="182"/>
      <c r="JF80" s="182"/>
      <c r="JG80" s="182"/>
      <c r="JH80" s="182"/>
      <c r="JI80" s="182"/>
      <c r="JJ80" s="182"/>
      <c r="JK80" s="182"/>
      <c r="JL80" s="182"/>
      <c r="JM80" s="182"/>
      <c r="JN80" s="182"/>
      <c r="JO80" s="182"/>
      <c r="JP80" s="182"/>
      <c r="JQ80" s="182"/>
      <c r="JR80" s="182"/>
      <c r="JS80" s="182"/>
      <c r="JT80" s="182"/>
      <c r="JU80" s="182"/>
      <c r="JV80" s="182"/>
      <c r="JW80" s="182"/>
      <c r="JX80" s="182"/>
      <c r="JY80" s="182"/>
      <c r="JZ80" s="182"/>
      <c r="KA80" s="182"/>
      <c r="KB80" s="182"/>
      <c r="KC80" s="182"/>
      <c r="KD80" s="182"/>
      <c r="KE80" s="182"/>
      <c r="KF80" s="182"/>
      <c r="KG80" s="182"/>
      <c r="KH80" s="182"/>
      <c r="KI80" s="182"/>
      <c r="KJ80" s="182"/>
      <c r="KK80" s="182"/>
      <c r="KL80" s="182"/>
      <c r="KM80" s="182"/>
      <c r="KN80" s="182"/>
      <c r="KO80" s="182"/>
      <c r="KP80" s="182"/>
      <c r="KQ80" s="182"/>
      <c r="KR80" s="182"/>
      <c r="KS80" s="182"/>
      <c r="KT80" s="182"/>
      <c r="KU80" s="182"/>
      <c r="KV80" s="182"/>
      <c r="KW80" s="182"/>
      <c r="KX80" s="182"/>
      <c r="KY80" s="182"/>
      <c r="KZ80" s="182"/>
      <c r="LA80" s="182"/>
      <c r="LB80" s="182"/>
      <c r="LC80" s="182"/>
      <c r="LD80" s="182"/>
      <c r="LE80" s="182"/>
      <c r="LF80" s="182"/>
      <c r="LG80" s="182"/>
      <c r="LH80" s="182"/>
      <c r="LI80" s="182"/>
      <c r="LJ80" s="182"/>
      <c r="LK80" s="182"/>
      <c r="LL80" s="182"/>
      <c r="LM80" s="182"/>
      <c r="LN80" s="182"/>
      <c r="LO80" s="182"/>
      <c r="LP80" s="182"/>
      <c r="LQ80" s="182"/>
      <c r="LR80" s="182"/>
      <c r="LS80" s="182"/>
      <c r="LT80" s="182"/>
      <c r="LU80" s="182"/>
      <c r="LV80" s="182"/>
      <c r="LW80" s="182"/>
      <c r="LX80" s="182"/>
      <c r="LY80" s="182"/>
      <c r="LZ80" s="182"/>
      <c r="MA80" s="182"/>
      <c r="MB80" s="182"/>
      <c r="MC80" s="182"/>
      <c r="MD80" s="182"/>
      <c r="ME80" s="182"/>
      <c r="MF80" s="182"/>
      <c r="MG80" s="182"/>
      <c r="MH80" s="182"/>
      <c r="MI80" s="182"/>
      <c r="MJ80" s="182"/>
      <c r="MK80" s="182"/>
      <c r="ML80" s="182"/>
      <c r="MM80" s="182"/>
      <c r="MN80" s="182"/>
      <c r="MO80" s="182"/>
      <c r="MP80" s="182"/>
      <c r="MQ80" s="182"/>
      <c r="MR80" s="182"/>
      <c r="MS80" s="182"/>
      <c r="MT80" s="182"/>
      <c r="MU80" s="182"/>
      <c r="MV80" s="182"/>
      <c r="MW80" s="182"/>
      <c r="MX80" s="182"/>
      <c r="MY80" s="182"/>
      <c r="MZ80" s="182"/>
      <c r="NA80" s="182"/>
      <c r="NB80" s="182"/>
      <c r="NC80" s="182"/>
      <c r="ND80" s="182"/>
      <c r="NE80" s="182"/>
      <c r="NF80" s="182"/>
      <c r="NG80" s="182"/>
      <c r="NH80" s="182"/>
      <c r="NI80" s="182"/>
      <c r="NJ80" s="182"/>
      <c r="NK80" s="182"/>
      <c r="NL80" s="182"/>
      <c r="NM80" s="182"/>
      <c r="NN80" s="182"/>
      <c r="NO80" s="182"/>
      <c r="NP80" s="182"/>
      <c r="NQ80" s="182"/>
      <c r="NR80" s="182"/>
      <c r="NS80" s="182"/>
      <c r="NT80" s="182"/>
      <c r="NU80" s="182"/>
      <c r="NV80" s="182"/>
      <c r="NW80" s="182"/>
      <c r="NX80" s="182"/>
      <c r="NY80" s="182"/>
      <c r="NZ80" s="182"/>
      <c r="OA80" s="182"/>
      <c r="OB80" s="182"/>
      <c r="OC80" s="182"/>
      <c r="OD80" s="182"/>
      <c r="OE80" s="182"/>
      <c r="OF80" s="182"/>
      <c r="OG80" s="182"/>
      <c r="OH80" s="182"/>
      <c r="OI80" s="182"/>
      <c r="OJ80" s="182"/>
      <c r="OK80" s="182"/>
      <c r="OL80" s="182"/>
      <c r="OM80" s="182"/>
      <c r="ON80" s="182"/>
      <c r="OO80" s="182"/>
      <c r="OP80" s="182"/>
      <c r="OQ80" s="182"/>
      <c r="OR80" s="182"/>
      <c r="OS80" s="182"/>
      <c r="OT80" s="182"/>
      <c r="OU80" s="182"/>
      <c r="OV80" s="182"/>
      <c r="OW80" s="182"/>
      <c r="OX80" s="182"/>
      <c r="OY80" s="182"/>
      <c r="OZ80" s="182"/>
      <c r="PA80" s="182"/>
      <c r="PB80" s="182"/>
      <c r="PC80" s="182"/>
      <c r="PD80" s="182"/>
      <c r="PE80" s="182"/>
      <c r="PF80" s="182"/>
      <c r="PG80" s="182"/>
      <c r="PH80" s="182"/>
      <c r="PI80" s="182"/>
      <c r="PJ80" s="182"/>
      <c r="PK80" s="182"/>
      <c r="PL80" s="182"/>
      <c r="PM80" s="182"/>
      <c r="PN80" s="182"/>
      <c r="PO80" s="182"/>
      <c r="PP80" s="182"/>
      <c r="PQ80" s="182"/>
      <c r="PR80" s="182"/>
      <c r="PS80" s="182"/>
      <c r="PT80" s="182"/>
      <c r="PU80" s="182"/>
      <c r="PV80" s="182"/>
      <c r="PW80" s="182"/>
      <c r="PX80" s="182"/>
    </row>
    <row r="81" spans="1:440" s="167" customFormat="1" ht="19.899999999999999" customHeight="1">
      <c r="A81" s="182"/>
      <c r="B81" s="920"/>
      <c r="C81" s="918"/>
      <c r="D81" s="915"/>
      <c r="E81" s="966" t="s">
        <v>765</v>
      </c>
      <c r="F81" s="373" t="s">
        <v>20</v>
      </c>
      <c r="G81" s="374">
        <v>0.84599999999999997</v>
      </c>
      <c r="H81" s="374"/>
      <c r="I81" s="375">
        <f>G81+H81</f>
        <v>0.84599999999999997</v>
      </c>
      <c r="J81" s="375">
        <v>0</v>
      </c>
      <c r="K81" s="375">
        <f t="shared" si="5"/>
        <v>0.84599999999999997</v>
      </c>
      <c r="L81" s="376">
        <f t="shared" si="6"/>
        <v>0</v>
      </c>
      <c r="M81" s="463" t="s">
        <v>24</v>
      </c>
      <c r="N81" s="903">
        <f>G81+G82+G83</f>
        <v>9.6189999999999998</v>
      </c>
      <c r="O81" s="904">
        <f>H81+H82+H83</f>
        <v>0</v>
      </c>
      <c r="P81" s="904">
        <f>N81+O81</f>
        <v>9.6189999999999998</v>
      </c>
      <c r="Q81" s="904">
        <f>J81+J82+J83</f>
        <v>9.14</v>
      </c>
      <c r="R81" s="904">
        <f>P81-Q81</f>
        <v>0.4789999999999992</v>
      </c>
      <c r="S81" s="893">
        <f>Q81/P81</f>
        <v>0.95020272377586035</v>
      </c>
      <c r="T81" s="182"/>
      <c r="U81" s="182"/>
      <c r="V81" s="166"/>
      <c r="W81" s="166"/>
      <c r="X81" s="166"/>
      <c r="Y81" s="166"/>
      <c r="Z81" s="166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  <c r="IG81" s="182"/>
      <c r="IH81" s="182"/>
      <c r="II81" s="182"/>
      <c r="IJ81" s="182"/>
      <c r="IK81" s="182"/>
      <c r="IL81" s="182"/>
      <c r="IM81" s="182"/>
      <c r="IN81" s="182"/>
      <c r="IO81" s="182"/>
      <c r="IP81" s="182"/>
      <c r="IQ81" s="182"/>
      <c r="IR81" s="182"/>
      <c r="IS81" s="182"/>
      <c r="IT81" s="182"/>
      <c r="IU81" s="182"/>
      <c r="IV81" s="182"/>
      <c r="IW81" s="182"/>
      <c r="IX81" s="182"/>
      <c r="IY81" s="182"/>
      <c r="IZ81" s="182"/>
      <c r="JA81" s="182"/>
      <c r="JB81" s="182"/>
      <c r="JC81" s="182"/>
      <c r="JD81" s="182"/>
      <c r="JE81" s="182"/>
      <c r="JF81" s="182"/>
      <c r="JG81" s="182"/>
      <c r="JH81" s="182"/>
      <c r="JI81" s="182"/>
      <c r="JJ81" s="182"/>
      <c r="JK81" s="182"/>
      <c r="JL81" s="182"/>
      <c r="JM81" s="182"/>
      <c r="JN81" s="182"/>
      <c r="JO81" s="182"/>
      <c r="JP81" s="182"/>
      <c r="JQ81" s="182"/>
      <c r="JR81" s="182"/>
      <c r="JS81" s="182"/>
      <c r="JT81" s="182"/>
      <c r="JU81" s="182"/>
      <c r="JV81" s="182"/>
      <c r="JW81" s="182"/>
      <c r="JX81" s="182"/>
      <c r="JY81" s="182"/>
      <c r="JZ81" s="182"/>
      <c r="KA81" s="182"/>
      <c r="KB81" s="182"/>
      <c r="KC81" s="182"/>
      <c r="KD81" s="182"/>
      <c r="KE81" s="182"/>
      <c r="KF81" s="182"/>
      <c r="KG81" s="182"/>
      <c r="KH81" s="182"/>
      <c r="KI81" s="182"/>
      <c r="KJ81" s="182"/>
      <c r="KK81" s="182"/>
      <c r="KL81" s="182"/>
      <c r="KM81" s="182"/>
      <c r="KN81" s="182"/>
      <c r="KO81" s="182"/>
      <c r="KP81" s="182"/>
      <c r="KQ81" s="182"/>
      <c r="KR81" s="182"/>
      <c r="KS81" s="182"/>
      <c r="KT81" s="182"/>
      <c r="KU81" s="182"/>
      <c r="KV81" s="182"/>
      <c r="KW81" s="182"/>
      <c r="KX81" s="182"/>
      <c r="KY81" s="182"/>
      <c r="KZ81" s="182"/>
      <c r="LA81" s="182"/>
      <c r="LB81" s="182"/>
      <c r="LC81" s="182"/>
      <c r="LD81" s="182"/>
      <c r="LE81" s="182"/>
      <c r="LF81" s="182"/>
      <c r="LG81" s="182"/>
      <c r="LH81" s="182"/>
      <c r="LI81" s="182"/>
      <c r="LJ81" s="182"/>
      <c r="LK81" s="182"/>
      <c r="LL81" s="182"/>
      <c r="LM81" s="182"/>
      <c r="LN81" s="182"/>
      <c r="LO81" s="182"/>
      <c r="LP81" s="182"/>
      <c r="LQ81" s="182"/>
      <c r="LR81" s="182"/>
      <c r="LS81" s="182"/>
      <c r="LT81" s="182"/>
      <c r="LU81" s="182"/>
      <c r="LV81" s="182"/>
      <c r="LW81" s="182"/>
      <c r="LX81" s="182"/>
      <c r="LY81" s="182"/>
      <c r="LZ81" s="182"/>
      <c r="MA81" s="182"/>
      <c r="MB81" s="182"/>
      <c r="MC81" s="182"/>
      <c r="MD81" s="182"/>
      <c r="ME81" s="182"/>
      <c r="MF81" s="182"/>
      <c r="MG81" s="182"/>
      <c r="MH81" s="182"/>
      <c r="MI81" s="182"/>
      <c r="MJ81" s="182"/>
      <c r="MK81" s="182"/>
      <c r="ML81" s="182"/>
      <c r="MM81" s="182"/>
      <c r="MN81" s="182"/>
      <c r="MO81" s="182"/>
      <c r="MP81" s="182"/>
      <c r="MQ81" s="182"/>
      <c r="MR81" s="182"/>
      <c r="MS81" s="182"/>
      <c r="MT81" s="182"/>
      <c r="MU81" s="182"/>
      <c r="MV81" s="182"/>
      <c r="MW81" s="182"/>
      <c r="MX81" s="182"/>
      <c r="MY81" s="182"/>
      <c r="MZ81" s="182"/>
      <c r="NA81" s="182"/>
      <c r="NB81" s="182"/>
      <c r="NC81" s="182"/>
      <c r="ND81" s="182"/>
      <c r="NE81" s="182"/>
      <c r="NF81" s="182"/>
      <c r="NG81" s="182"/>
      <c r="NH81" s="182"/>
      <c r="NI81" s="182"/>
      <c r="NJ81" s="182"/>
      <c r="NK81" s="182"/>
      <c r="NL81" s="182"/>
      <c r="NM81" s="182"/>
      <c r="NN81" s="182"/>
      <c r="NO81" s="182"/>
      <c r="NP81" s="182"/>
      <c r="NQ81" s="182"/>
      <c r="NR81" s="182"/>
      <c r="NS81" s="182"/>
      <c r="NT81" s="182"/>
      <c r="NU81" s="182"/>
      <c r="NV81" s="182"/>
      <c r="NW81" s="182"/>
      <c r="NX81" s="182"/>
      <c r="NY81" s="182"/>
      <c r="NZ81" s="182"/>
      <c r="OA81" s="182"/>
      <c r="OB81" s="182"/>
      <c r="OC81" s="182"/>
      <c r="OD81" s="182"/>
      <c r="OE81" s="182"/>
      <c r="OF81" s="182"/>
      <c r="OG81" s="182"/>
      <c r="OH81" s="182"/>
      <c r="OI81" s="182"/>
      <c r="OJ81" s="182"/>
      <c r="OK81" s="182"/>
      <c r="OL81" s="182"/>
      <c r="OM81" s="182"/>
      <c r="ON81" s="182"/>
      <c r="OO81" s="182"/>
      <c r="OP81" s="182"/>
      <c r="OQ81" s="182"/>
      <c r="OR81" s="182"/>
      <c r="OS81" s="182"/>
      <c r="OT81" s="182"/>
      <c r="OU81" s="182"/>
      <c r="OV81" s="182"/>
      <c r="OW81" s="182"/>
      <c r="OX81" s="182"/>
      <c r="OY81" s="182"/>
      <c r="OZ81" s="182"/>
      <c r="PA81" s="182"/>
      <c r="PB81" s="182"/>
      <c r="PC81" s="182"/>
      <c r="PD81" s="182"/>
      <c r="PE81" s="182"/>
      <c r="PF81" s="182"/>
      <c r="PG81" s="182"/>
      <c r="PH81" s="182"/>
      <c r="PI81" s="182"/>
      <c r="PJ81" s="182"/>
      <c r="PK81" s="182"/>
      <c r="PL81" s="182"/>
      <c r="PM81" s="182"/>
      <c r="PN81" s="182"/>
      <c r="PO81" s="182"/>
      <c r="PP81" s="182"/>
      <c r="PQ81" s="182"/>
      <c r="PR81" s="182"/>
      <c r="PS81" s="182"/>
      <c r="PT81" s="182"/>
      <c r="PU81" s="182"/>
      <c r="PV81" s="182"/>
      <c r="PW81" s="182"/>
      <c r="PX81" s="182"/>
    </row>
    <row r="82" spans="1:440" s="167" customFormat="1" ht="19.899999999999999" customHeight="1">
      <c r="A82" s="182"/>
      <c r="B82" s="920"/>
      <c r="C82" s="918"/>
      <c r="D82" s="915"/>
      <c r="E82" s="967"/>
      <c r="F82" s="373" t="s">
        <v>21</v>
      </c>
      <c r="G82" s="374">
        <v>3.9630000000000001</v>
      </c>
      <c r="H82" s="374"/>
      <c r="I82" s="375">
        <f>G82+H82+K81</f>
        <v>4.8090000000000002</v>
      </c>
      <c r="J82" s="375">
        <v>2.78</v>
      </c>
      <c r="K82" s="375">
        <f t="shared" si="5"/>
        <v>2.0290000000000004</v>
      </c>
      <c r="L82" s="376">
        <f t="shared" si="6"/>
        <v>0.57808276148887494</v>
      </c>
      <c r="M82" s="463" t="s">
        <v>24</v>
      </c>
      <c r="N82" s="903"/>
      <c r="O82" s="904"/>
      <c r="P82" s="904"/>
      <c r="Q82" s="904"/>
      <c r="R82" s="904"/>
      <c r="S82" s="893"/>
      <c r="T82" s="182"/>
      <c r="U82" s="182"/>
      <c r="V82" s="166"/>
      <c r="W82" s="166"/>
      <c r="X82" s="166"/>
      <c r="Y82" s="166"/>
      <c r="Z82" s="166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  <c r="IG82" s="182"/>
      <c r="IH82" s="182"/>
      <c r="II82" s="182"/>
      <c r="IJ82" s="182"/>
      <c r="IK82" s="182"/>
      <c r="IL82" s="182"/>
      <c r="IM82" s="182"/>
      <c r="IN82" s="182"/>
      <c r="IO82" s="182"/>
      <c r="IP82" s="182"/>
      <c r="IQ82" s="182"/>
      <c r="IR82" s="182"/>
      <c r="IS82" s="182"/>
      <c r="IT82" s="182"/>
      <c r="IU82" s="182"/>
      <c r="IV82" s="182"/>
      <c r="IW82" s="182"/>
      <c r="IX82" s="182"/>
      <c r="IY82" s="182"/>
      <c r="IZ82" s="182"/>
      <c r="JA82" s="182"/>
      <c r="JB82" s="182"/>
      <c r="JC82" s="182"/>
      <c r="JD82" s="182"/>
      <c r="JE82" s="182"/>
      <c r="JF82" s="182"/>
      <c r="JG82" s="182"/>
      <c r="JH82" s="182"/>
      <c r="JI82" s="182"/>
      <c r="JJ82" s="182"/>
      <c r="JK82" s="182"/>
      <c r="JL82" s="182"/>
      <c r="JM82" s="182"/>
      <c r="JN82" s="182"/>
      <c r="JO82" s="182"/>
      <c r="JP82" s="182"/>
      <c r="JQ82" s="182"/>
      <c r="JR82" s="182"/>
      <c r="JS82" s="182"/>
      <c r="JT82" s="182"/>
      <c r="JU82" s="182"/>
      <c r="JV82" s="182"/>
      <c r="JW82" s="182"/>
      <c r="JX82" s="182"/>
      <c r="JY82" s="182"/>
      <c r="JZ82" s="182"/>
      <c r="KA82" s="182"/>
      <c r="KB82" s="182"/>
      <c r="KC82" s="182"/>
      <c r="KD82" s="182"/>
      <c r="KE82" s="182"/>
      <c r="KF82" s="182"/>
      <c r="KG82" s="182"/>
      <c r="KH82" s="182"/>
      <c r="KI82" s="182"/>
      <c r="KJ82" s="182"/>
      <c r="KK82" s="182"/>
      <c r="KL82" s="182"/>
      <c r="KM82" s="182"/>
      <c r="KN82" s="182"/>
      <c r="KO82" s="182"/>
      <c r="KP82" s="182"/>
      <c r="KQ82" s="182"/>
      <c r="KR82" s="182"/>
      <c r="KS82" s="182"/>
      <c r="KT82" s="182"/>
      <c r="KU82" s="182"/>
      <c r="KV82" s="182"/>
      <c r="KW82" s="182"/>
      <c r="KX82" s="182"/>
      <c r="KY82" s="182"/>
      <c r="KZ82" s="182"/>
      <c r="LA82" s="182"/>
      <c r="LB82" s="182"/>
      <c r="LC82" s="182"/>
      <c r="LD82" s="182"/>
      <c r="LE82" s="182"/>
      <c r="LF82" s="182"/>
      <c r="LG82" s="182"/>
      <c r="LH82" s="182"/>
      <c r="LI82" s="182"/>
      <c r="LJ82" s="182"/>
      <c r="LK82" s="182"/>
      <c r="LL82" s="182"/>
      <c r="LM82" s="182"/>
      <c r="LN82" s="182"/>
      <c r="LO82" s="182"/>
      <c r="LP82" s="182"/>
      <c r="LQ82" s="182"/>
      <c r="LR82" s="182"/>
      <c r="LS82" s="182"/>
      <c r="LT82" s="182"/>
      <c r="LU82" s="182"/>
      <c r="LV82" s="182"/>
      <c r="LW82" s="182"/>
      <c r="LX82" s="182"/>
      <c r="LY82" s="182"/>
      <c r="LZ82" s="182"/>
      <c r="MA82" s="182"/>
      <c r="MB82" s="182"/>
      <c r="MC82" s="182"/>
      <c r="MD82" s="182"/>
      <c r="ME82" s="182"/>
      <c r="MF82" s="182"/>
      <c r="MG82" s="182"/>
      <c r="MH82" s="182"/>
      <c r="MI82" s="182"/>
      <c r="MJ82" s="182"/>
      <c r="MK82" s="182"/>
      <c r="ML82" s="182"/>
      <c r="MM82" s="182"/>
      <c r="MN82" s="182"/>
      <c r="MO82" s="182"/>
      <c r="MP82" s="182"/>
      <c r="MQ82" s="182"/>
      <c r="MR82" s="182"/>
      <c r="MS82" s="182"/>
      <c r="MT82" s="182"/>
      <c r="MU82" s="182"/>
      <c r="MV82" s="182"/>
      <c r="MW82" s="182"/>
      <c r="MX82" s="182"/>
      <c r="MY82" s="182"/>
      <c r="MZ82" s="182"/>
      <c r="NA82" s="182"/>
      <c r="NB82" s="182"/>
      <c r="NC82" s="182"/>
      <c r="ND82" s="182"/>
      <c r="NE82" s="182"/>
      <c r="NF82" s="182"/>
      <c r="NG82" s="182"/>
      <c r="NH82" s="182"/>
      <c r="NI82" s="182"/>
      <c r="NJ82" s="182"/>
      <c r="NK82" s="182"/>
      <c r="NL82" s="182"/>
      <c r="NM82" s="182"/>
      <c r="NN82" s="182"/>
      <c r="NO82" s="182"/>
      <c r="NP82" s="182"/>
      <c r="NQ82" s="182"/>
      <c r="NR82" s="182"/>
      <c r="NS82" s="182"/>
      <c r="NT82" s="182"/>
      <c r="NU82" s="182"/>
      <c r="NV82" s="182"/>
      <c r="NW82" s="182"/>
      <c r="NX82" s="182"/>
      <c r="NY82" s="182"/>
      <c r="NZ82" s="182"/>
      <c r="OA82" s="182"/>
      <c r="OB82" s="182"/>
      <c r="OC82" s="182"/>
      <c r="OD82" s="182"/>
      <c r="OE82" s="182"/>
      <c r="OF82" s="182"/>
      <c r="OG82" s="182"/>
      <c r="OH82" s="182"/>
      <c r="OI82" s="182"/>
      <c r="OJ82" s="182"/>
      <c r="OK82" s="182"/>
      <c r="OL82" s="182"/>
      <c r="OM82" s="182"/>
      <c r="ON82" s="182"/>
      <c r="OO82" s="182"/>
      <c r="OP82" s="182"/>
      <c r="OQ82" s="182"/>
      <c r="OR82" s="182"/>
      <c r="OS82" s="182"/>
      <c r="OT82" s="182"/>
      <c r="OU82" s="182"/>
      <c r="OV82" s="182"/>
      <c r="OW82" s="182"/>
      <c r="OX82" s="182"/>
      <c r="OY82" s="182"/>
      <c r="OZ82" s="182"/>
      <c r="PA82" s="182"/>
      <c r="PB82" s="182"/>
      <c r="PC82" s="182"/>
      <c r="PD82" s="182"/>
      <c r="PE82" s="182"/>
      <c r="PF82" s="182"/>
      <c r="PG82" s="182"/>
      <c r="PH82" s="182"/>
      <c r="PI82" s="182"/>
      <c r="PJ82" s="182"/>
      <c r="PK82" s="182"/>
      <c r="PL82" s="182"/>
      <c r="PM82" s="182"/>
      <c r="PN82" s="182"/>
      <c r="PO82" s="182"/>
      <c r="PP82" s="182"/>
      <c r="PQ82" s="182"/>
      <c r="PR82" s="182"/>
      <c r="PS82" s="182"/>
      <c r="PT82" s="182"/>
      <c r="PU82" s="182"/>
      <c r="PV82" s="182"/>
      <c r="PW82" s="182"/>
      <c r="PX82" s="182"/>
    </row>
    <row r="83" spans="1:440" s="167" customFormat="1" ht="19.899999999999999" customHeight="1">
      <c r="A83" s="182"/>
      <c r="B83" s="920"/>
      <c r="C83" s="918"/>
      <c r="D83" s="916"/>
      <c r="E83" s="997"/>
      <c r="F83" s="373" t="s">
        <v>22</v>
      </c>
      <c r="G83" s="374">
        <v>4.8099999999999996</v>
      </c>
      <c r="H83" s="374"/>
      <c r="I83" s="375">
        <f>G83+H83+K82</f>
        <v>6.8390000000000004</v>
      </c>
      <c r="J83" s="375">
        <v>6.36</v>
      </c>
      <c r="K83" s="375">
        <f t="shared" ref="K83:K113" si="9">I83-J83</f>
        <v>0.47900000000000009</v>
      </c>
      <c r="L83" s="376">
        <f t="shared" ref="L83:L113" si="10">J83/I83</f>
        <v>0.92996052054393918</v>
      </c>
      <c r="M83" s="463" t="s">
        <v>24</v>
      </c>
      <c r="N83" s="903"/>
      <c r="O83" s="904"/>
      <c r="P83" s="904"/>
      <c r="Q83" s="904"/>
      <c r="R83" s="904"/>
      <c r="S83" s="893"/>
      <c r="T83" s="170">
        <f>N75+N78+N81</f>
        <v>28.886000000000003</v>
      </c>
      <c r="U83" s="170"/>
      <c r="V83" s="166"/>
      <c r="W83" s="166"/>
      <c r="X83" s="166"/>
      <c r="Y83" s="166"/>
      <c r="Z83" s="166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  <c r="IG83" s="182"/>
      <c r="IH83" s="182"/>
      <c r="II83" s="182"/>
      <c r="IJ83" s="182"/>
      <c r="IK83" s="182"/>
      <c r="IL83" s="182"/>
      <c r="IM83" s="182"/>
      <c r="IN83" s="182"/>
      <c r="IO83" s="182"/>
      <c r="IP83" s="182"/>
      <c r="IQ83" s="182"/>
      <c r="IR83" s="182"/>
      <c r="IS83" s="182"/>
      <c r="IT83" s="182"/>
      <c r="IU83" s="182"/>
      <c r="IV83" s="182"/>
      <c r="IW83" s="182"/>
      <c r="IX83" s="182"/>
      <c r="IY83" s="182"/>
      <c r="IZ83" s="182"/>
      <c r="JA83" s="182"/>
      <c r="JB83" s="182"/>
      <c r="JC83" s="182"/>
      <c r="JD83" s="182"/>
      <c r="JE83" s="182"/>
      <c r="JF83" s="182"/>
      <c r="JG83" s="182"/>
      <c r="JH83" s="182"/>
      <c r="JI83" s="182"/>
      <c r="JJ83" s="182"/>
      <c r="JK83" s="182"/>
      <c r="JL83" s="182"/>
      <c r="JM83" s="182"/>
      <c r="JN83" s="182"/>
      <c r="JO83" s="182"/>
      <c r="JP83" s="182"/>
      <c r="JQ83" s="182"/>
      <c r="JR83" s="182"/>
      <c r="JS83" s="182"/>
      <c r="JT83" s="182"/>
      <c r="JU83" s="182"/>
      <c r="JV83" s="182"/>
      <c r="JW83" s="182"/>
      <c r="JX83" s="182"/>
      <c r="JY83" s="182"/>
      <c r="JZ83" s="182"/>
      <c r="KA83" s="182"/>
      <c r="KB83" s="182"/>
      <c r="KC83" s="182"/>
      <c r="KD83" s="182"/>
      <c r="KE83" s="182"/>
      <c r="KF83" s="182"/>
      <c r="KG83" s="182"/>
      <c r="KH83" s="182"/>
      <c r="KI83" s="182"/>
      <c r="KJ83" s="182"/>
      <c r="KK83" s="182"/>
      <c r="KL83" s="182"/>
      <c r="KM83" s="182"/>
      <c r="KN83" s="182"/>
      <c r="KO83" s="182"/>
      <c r="KP83" s="182"/>
      <c r="KQ83" s="182"/>
      <c r="KR83" s="182"/>
      <c r="KS83" s="182"/>
      <c r="KT83" s="182"/>
      <c r="KU83" s="182"/>
      <c r="KV83" s="182"/>
      <c r="KW83" s="182"/>
      <c r="KX83" s="182"/>
      <c r="KY83" s="182"/>
      <c r="KZ83" s="182"/>
      <c r="LA83" s="182"/>
      <c r="LB83" s="182"/>
      <c r="LC83" s="182"/>
      <c r="LD83" s="182"/>
      <c r="LE83" s="182"/>
      <c r="LF83" s="182"/>
      <c r="LG83" s="182"/>
      <c r="LH83" s="182"/>
      <c r="LI83" s="182"/>
      <c r="LJ83" s="182"/>
      <c r="LK83" s="182"/>
      <c r="LL83" s="182"/>
      <c r="LM83" s="182"/>
      <c r="LN83" s="182"/>
      <c r="LO83" s="182"/>
      <c r="LP83" s="182"/>
      <c r="LQ83" s="182"/>
      <c r="LR83" s="182"/>
      <c r="LS83" s="182"/>
      <c r="LT83" s="182"/>
      <c r="LU83" s="182"/>
      <c r="LV83" s="182"/>
      <c r="LW83" s="182"/>
      <c r="LX83" s="182"/>
      <c r="LY83" s="182"/>
      <c r="LZ83" s="182"/>
      <c r="MA83" s="182"/>
      <c r="MB83" s="182"/>
      <c r="MC83" s="182"/>
      <c r="MD83" s="182"/>
      <c r="ME83" s="182"/>
      <c r="MF83" s="182"/>
      <c r="MG83" s="182"/>
      <c r="MH83" s="182"/>
      <c r="MI83" s="182"/>
      <c r="MJ83" s="182"/>
      <c r="MK83" s="182"/>
      <c r="ML83" s="182"/>
      <c r="MM83" s="182"/>
      <c r="MN83" s="182"/>
      <c r="MO83" s="182"/>
      <c r="MP83" s="182"/>
      <c r="MQ83" s="182"/>
      <c r="MR83" s="182"/>
      <c r="MS83" s="182"/>
      <c r="MT83" s="182"/>
      <c r="MU83" s="182"/>
      <c r="MV83" s="182"/>
      <c r="MW83" s="182"/>
      <c r="MX83" s="182"/>
      <c r="MY83" s="182"/>
      <c r="MZ83" s="182"/>
      <c r="NA83" s="182"/>
      <c r="NB83" s="182"/>
      <c r="NC83" s="182"/>
      <c r="ND83" s="182"/>
      <c r="NE83" s="182"/>
      <c r="NF83" s="182"/>
      <c r="NG83" s="182"/>
      <c r="NH83" s="182"/>
      <c r="NI83" s="182"/>
      <c r="NJ83" s="182"/>
      <c r="NK83" s="182"/>
      <c r="NL83" s="182"/>
      <c r="NM83" s="182"/>
      <c r="NN83" s="182"/>
      <c r="NO83" s="182"/>
      <c r="NP83" s="182"/>
      <c r="NQ83" s="182"/>
      <c r="NR83" s="182"/>
      <c r="NS83" s="182"/>
      <c r="NT83" s="182"/>
      <c r="NU83" s="182"/>
      <c r="NV83" s="182"/>
      <c r="NW83" s="182"/>
      <c r="NX83" s="182"/>
      <c r="NY83" s="182"/>
      <c r="NZ83" s="182"/>
      <c r="OA83" s="182"/>
      <c r="OB83" s="182"/>
      <c r="OC83" s="182"/>
      <c r="OD83" s="182"/>
      <c r="OE83" s="182"/>
      <c r="OF83" s="182"/>
      <c r="OG83" s="182"/>
      <c r="OH83" s="182"/>
      <c r="OI83" s="182"/>
      <c r="OJ83" s="182"/>
      <c r="OK83" s="182"/>
      <c r="OL83" s="182"/>
      <c r="OM83" s="182"/>
      <c r="ON83" s="182"/>
      <c r="OO83" s="182"/>
      <c r="OP83" s="182"/>
      <c r="OQ83" s="182"/>
      <c r="OR83" s="182"/>
      <c r="OS83" s="182"/>
      <c r="OT83" s="182"/>
      <c r="OU83" s="182"/>
      <c r="OV83" s="182"/>
      <c r="OW83" s="182"/>
      <c r="OX83" s="182"/>
      <c r="OY83" s="182"/>
      <c r="OZ83" s="182"/>
      <c r="PA83" s="182"/>
      <c r="PB83" s="182"/>
      <c r="PC83" s="182"/>
      <c r="PD83" s="182"/>
      <c r="PE83" s="182"/>
      <c r="PF83" s="182"/>
      <c r="PG83" s="182"/>
      <c r="PH83" s="182"/>
      <c r="PI83" s="182"/>
      <c r="PJ83" s="182"/>
      <c r="PK83" s="182"/>
      <c r="PL83" s="182"/>
      <c r="PM83" s="182"/>
      <c r="PN83" s="182"/>
      <c r="PO83" s="182"/>
      <c r="PP83" s="182"/>
      <c r="PQ83" s="182"/>
      <c r="PR83" s="182"/>
      <c r="PS83" s="182"/>
      <c r="PT83" s="182"/>
      <c r="PU83" s="182"/>
      <c r="PV83" s="182"/>
      <c r="PW83" s="182"/>
      <c r="PX83" s="182"/>
    </row>
    <row r="84" spans="1:440" s="167" customFormat="1" ht="19.899999999999999" customHeight="1">
      <c r="A84" s="182"/>
      <c r="B84" s="920"/>
      <c r="C84" s="918"/>
      <c r="D84" s="908" t="s">
        <v>752</v>
      </c>
      <c r="E84" s="905" t="s">
        <v>770</v>
      </c>
      <c r="F84" s="369" t="s">
        <v>20</v>
      </c>
      <c r="G84" s="370">
        <v>0.84799999999999998</v>
      </c>
      <c r="H84" s="370"/>
      <c r="I84" s="371">
        <f>G84+H84</f>
        <v>0.84799999999999998</v>
      </c>
      <c r="J84" s="487">
        <v>0.19600000000000001</v>
      </c>
      <c r="K84" s="371">
        <f t="shared" si="9"/>
        <v>0.65199999999999991</v>
      </c>
      <c r="L84" s="372">
        <f t="shared" si="10"/>
        <v>0.23113207547169812</v>
      </c>
      <c r="M84" s="464" t="s">
        <v>24</v>
      </c>
      <c r="N84" s="903">
        <f>G84+G85+G86</f>
        <v>9.6449999999999996</v>
      </c>
      <c r="O84" s="904">
        <f>H84+H85+H86</f>
        <v>0</v>
      </c>
      <c r="P84" s="904">
        <f>N84+O84</f>
        <v>9.6449999999999996</v>
      </c>
      <c r="Q84" s="904">
        <f>J84+J85+J86</f>
        <v>8.3999999999999986</v>
      </c>
      <c r="R84" s="904">
        <f>P84-Q84</f>
        <v>1.245000000000001</v>
      </c>
      <c r="S84" s="893">
        <f>Q84/P84</f>
        <v>0.87091757387247271</v>
      </c>
      <c r="T84" s="182">
        <f>G84+G87+G90+G93+G96+G99+G102+G105+G108</f>
        <v>7.6329999999999991</v>
      </c>
      <c r="U84" s="182"/>
      <c r="V84" s="166"/>
      <c r="W84" s="166"/>
      <c r="X84" s="166"/>
      <c r="Y84" s="166"/>
      <c r="Z84" s="166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  <c r="IG84" s="182"/>
      <c r="IH84" s="182"/>
      <c r="II84" s="182"/>
      <c r="IJ84" s="182"/>
      <c r="IK84" s="182"/>
      <c r="IL84" s="182"/>
      <c r="IM84" s="182"/>
      <c r="IN84" s="182"/>
      <c r="IO84" s="182"/>
      <c r="IP84" s="182"/>
      <c r="IQ84" s="182"/>
      <c r="IR84" s="182"/>
      <c r="IS84" s="182"/>
      <c r="IT84" s="182"/>
      <c r="IU84" s="182"/>
      <c r="IV84" s="182"/>
      <c r="IW84" s="182"/>
      <c r="IX84" s="182"/>
      <c r="IY84" s="182"/>
      <c r="IZ84" s="182"/>
      <c r="JA84" s="182"/>
      <c r="JB84" s="182"/>
      <c r="JC84" s="182"/>
      <c r="JD84" s="182"/>
      <c r="JE84" s="182"/>
      <c r="JF84" s="182"/>
      <c r="JG84" s="182"/>
      <c r="JH84" s="182"/>
      <c r="JI84" s="182"/>
      <c r="JJ84" s="182"/>
      <c r="JK84" s="182"/>
      <c r="JL84" s="182"/>
      <c r="JM84" s="182"/>
      <c r="JN84" s="182"/>
      <c r="JO84" s="182"/>
      <c r="JP84" s="182"/>
      <c r="JQ84" s="182"/>
      <c r="JR84" s="182"/>
      <c r="JS84" s="182"/>
      <c r="JT84" s="182"/>
      <c r="JU84" s="182"/>
      <c r="JV84" s="182"/>
      <c r="JW84" s="182"/>
      <c r="JX84" s="182"/>
      <c r="JY84" s="182"/>
      <c r="JZ84" s="182"/>
      <c r="KA84" s="182"/>
      <c r="KB84" s="182"/>
      <c r="KC84" s="182"/>
      <c r="KD84" s="182"/>
      <c r="KE84" s="182"/>
      <c r="KF84" s="182"/>
      <c r="KG84" s="182"/>
      <c r="KH84" s="182"/>
      <c r="KI84" s="182"/>
      <c r="KJ84" s="182"/>
      <c r="KK84" s="182"/>
      <c r="KL84" s="182"/>
      <c r="KM84" s="182"/>
      <c r="KN84" s="182"/>
      <c r="KO84" s="182"/>
      <c r="KP84" s="182"/>
      <c r="KQ84" s="182"/>
      <c r="KR84" s="182"/>
      <c r="KS84" s="182"/>
      <c r="KT84" s="182"/>
      <c r="KU84" s="182"/>
      <c r="KV84" s="182"/>
      <c r="KW84" s="182"/>
      <c r="KX84" s="182"/>
      <c r="KY84" s="182"/>
      <c r="KZ84" s="182"/>
      <c r="LA84" s="182"/>
      <c r="LB84" s="182"/>
      <c r="LC84" s="182"/>
      <c r="LD84" s="182"/>
      <c r="LE84" s="182"/>
      <c r="LF84" s="182"/>
      <c r="LG84" s="182"/>
      <c r="LH84" s="182"/>
      <c r="LI84" s="182"/>
      <c r="LJ84" s="182"/>
      <c r="LK84" s="182"/>
      <c r="LL84" s="182"/>
      <c r="LM84" s="182"/>
      <c r="LN84" s="182"/>
      <c r="LO84" s="182"/>
      <c r="LP84" s="182"/>
      <c r="LQ84" s="182"/>
      <c r="LR84" s="182"/>
      <c r="LS84" s="182"/>
      <c r="LT84" s="182"/>
      <c r="LU84" s="182"/>
      <c r="LV84" s="182"/>
      <c r="LW84" s="182"/>
      <c r="LX84" s="182"/>
      <c r="LY84" s="182"/>
      <c r="LZ84" s="182"/>
      <c r="MA84" s="182"/>
      <c r="MB84" s="182"/>
      <c r="MC84" s="182"/>
      <c r="MD84" s="182"/>
      <c r="ME84" s="182"/>
      <c r="MF84" s="182"/>
      <c r="MG84" s="182"/>
      <c r="MH84" s="182"/>
      <c r="MI84" s="182"/>
      <c r="MJ84" s="182"/>
      <c r="MK84" s="182"/>
      <c r="ML84" s="182"/>
      <c r="MM84" s="182"/>
      <c r="MN84" s="182"/>
      <c r="MO84" s="182"/>
      <c r="MP84" s="182"/>
      <c r="MQ84" s="182"/>
      <c r="MR84" s="182"/>
      <c r="MS84" s="182"/>
      <c r="MT84" s="182"/>
      <c r="MU84" s="182"/>
      <c r="MV84" s="182"/>
      <c r="MW84" s="182"/>
      <c r="MX84" s="182"/>
      <c r="MY84" s="182"/>
      <c r="MZ84" s="182"/>
      <c r="NA84" s="182"/>
      <c r="NB84" s="182"/>
      <c r="NC84" s="182"/>
      <c r="ND84" s="182"/>
      <c r="NE84" s="182"/>
      <c r="NF84" s="182"/>
      <c r="NG84" s="182"/>
      <c r="NH84" s="182"/>
      <c r="NI84" s="182"/>
      <c r="NJ84" s="182"/>
      <c r="NK84" s="182"/>
      <c r="NL84" s="182"/>
      <c r="NM84" s="182"/>
      <c r="NN84" s="182"/>
      <c r="NO84" s="182"/>
      <c r="NP84" s="182"/>
      <c r="NQ84" s="182"/>
      <c r="NR84" s="182"/>
      <c r="NS84" s="182"/>
      <c r="NT84" s="182"/>
      <c r="NU84" s="182"/>
      <c r="NV84" s="182"/>
      <c r="NW84" s="182"/>
      <c r="NX84" s="182"/>
      <c r="NY84" s="182"/>
      <c r="NZ84" s="182"/>
      <c r="OA84" s="182"/>
      <c r="OB84" s="182"/>
      <c r="OC84" s="182"/>
      <c r="OD84" s="182"/>
      <c r="OE84" s="182"/>
      <c r="OF84" s="182"/>
      <c r="OG84" s="182"/>
      <c r="OH84" s="182"/>
      <c r="OI84" s="182"/>
      <c r="OJ84" s="182"/>
      <c r="OK84" s="182"/>
      <c r="OL84" s="182"/>
      <c r="OM84" s="182"/>
      <c r="ON84" s="182"/>
      <c r="OO84" s="182"/>
      <c r="OP84" s="182"/>
      <c r="OQ84" s="182"/>
      <c r="OR84" s="182"/>
      <c r="OS84" s="182"/>
      <c r="OT84" s="182"/>
      <c r="OU84" s="182"/>
      <c r="OV84" s="182"/>
      <c r="OW84" s="182"/>
      <c r="OX84" s="182"/>
      <c r="OY84" s="182"/>
      <c r="OZ84" s="182"/>
      <c r="PA84" s="182"/>
      <c r="PB84" s="182"/>
      <c r="PC84" s="182"/>
      <c r="PD84" s="182"/>
      <c r="PE84" s="182"/>
      <c r="PF84" s="182"/>
      <c r="PG84" s="182"/>
      <c r="PH84" s="182"/>
      <c r="PI84" s="182"/>
      <c r="PJ84" s="182"/>
      <c r="PK84" s="182"/>
      <c r="PL84" s="182"/>
      <c r="PM84" s="182"/>
      <c r="PN84" s="182"/>
      <c r="PO84" s="182"/>
      <c r="PP84" s="182"/>
      <c r="PQ84" s="182"/>
      <c r="PR84" s="182"/>
      <c r="PS84" s="182"/>
      <c r="PT84" s="182"/>
      <c r="PU84" s="182"/>
      <c r="PV84" s="182"/>
      <c r="PW84" s="182"/>
      <c r="PX84" s="182"/>
    </row>
    <row r="85" spans="1:440" s="167" customFormat="1" ht="19.899999999999999" customHeight="1">
      <c r="A85" s="182"/>
      <c r="B85" s="920"/>
      <c r="C85" s="918"/>
      <c r="D85" s="909"/>
      <c r="E85" s="906"/>
      <c r="F85" s="369" t="s">
        <v>21</v>
      </c>
      <c r="G85" s="370">
        <v>6.3860000000000001</v>
      </c>
      <c r="H85" s="370"/>
      <c r="I85" s="371">
        <f>G85+H85+K84</f>
        <v>7.0380000000000003</v>
      </c>
      <c r="J85" s="487">
        <v>4.9279999999999999</v>
      </c>
      <c r="K85" s="371">
        <f t="shared" si="9"/>
        <v>2.1100000000000003</v>
      </c>
      <c r="L85" s="372">
        <f t="shared" si="10"/>
        <v>0.70019892014776919</v>
      </c>
      <c r="M85" s="464">
        <v>43206</v>
      </c>
      <c r="N85" s="903"/>
      <c r="O85" s="904"/>
      <c r="P85" s="904"/>
      <c r="Q85" s="904"/>
      <c r="R85" s="904"/>
      <c r="S85" s="893"/>
      <c r="T85" s="182">
        <f t="shared" ref="T85:T86" si="11">G85+G88+G91+G94+G97+G100+G103+G106+G109</f>
        <v>40.564999999999998</v>
      </c>
      <c r="U85" s="182"/>
      <c r="V85" s="166"/>
      <c r="W85" s="166"/>
      <c r="X85" s="166"/>
      <c r="Y85" s="166"/>
      <c r="Z85" s="166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  <c r="IG85" s="182"/>
      <c r="IH85" s="182"/>
      <c r="II85" s="182"/>
      <c r="IJ85" s="182"/>
      <c r="IK85" s="182"/>
      <c r="IL85" s="182"/>
      <c r="IM85" s="182"/>
      <c r="IN85" s="182"/>
      <c r="IO85" s="182"/>
      <c r="IP85" s="182"/>
      <c r="IQ85" s="182"/>
      <c r="IR85" s="182"/>
      <c r="IS85" s="182"/>
      <c r="IT85" s="182"/>
      <c r="IU85" s="182"/>
      <c r="IV85" s="182"/>
      <c r="IW85" s="182"/>
      <c r="IX85" s="182"/>
      <c r="IY85" s="182"/>
      <c r="IZ85" s="182"/>
      <c r="JA85" s="182"/>
      <c r="JB85" s="182"/>
      <c r="JC85" s="182"/>
      <c r="JD85" s="182"/>
      <c r="JE85" s="182"/>
      <c r="JF85" s="182"/>
      <c r="JG85" s="182"/>
      <c r="JH85" s="182"/>
      <c r="JI85" s="182"/>
      <c r="JJ85" s="182"/>
      <c r="JK85" s="182"/>
      <c r="JL85" s="182"/>
      <c r="JM85" s="182"/>
      <c r="JN85" s="182"/>
      <c r="JO85" s="182"/>
      <c r="JP85" s="182"/>
      <c r="JQ85" s="182"/>
      <c r="JR85" s="182"/>
      <c r="JS85" s="182"/>
      <c r="JT85" s="182"/>
      <c r="JU85" s="182"/>
      <c r="JV85" s="182"/>
      <c r="JW85" s="182"/>
      <c r="JX85" s="182"/>
      <c r="JY85" s="182"/>
      <c r="JZ85" s="182"/>
      <c r="KA85" s="182"/>
      <c r="KB85" s="182"/>
      <c r="KC85" s="182"/>
      <c r="KD85" s="182"/>
      <c r="KE85" s="182"/>
      <c r="KF85" s="182"/>
      <c r="KG85" s="182"/>
      <c r="KH85" s="182"/>
      <c r="KI85" s="182"/>
      <c r="KJ85" s="182"/>
      <c r="KK85" s="182"/>
      <c r="KL85" s="182"/>
      <c r="KM85" s="182"/>
      <c r="KN85" s="182"/>
      <c r="KO85" s="182"/>
      <c r="KP85" s="182"/>
      <c r="KQ85" s="182"/>
      <c r="KR85" s="182"/>
      <c r="KS85" s="182"/>
      <c r="KT85" s="182"/>
      <c r="KU85" s="182"/>
      <c r="KV85" s="182"/>
      <c r="KW85" s="182"/>
      <c r="KX85" s="182"/>
      <c r="KY85" s="182"/>
      <c r="KZ85" s="182"/>
      <c r="LA85" s="182"/>
      <c r="LB85" s="182"/>
      <c r="LC85" s="182"/>
      <c r="LD85" s="182"/>
      <c r="LE85" s="182"/>
      <c r="LF85" s="182"/>
      <c r="LG85" s="182"/>
      <c r="LH85" s="182"/>
      <c r="LI85" s="182"/>
      <c r="LJ85" s="182"/>
      <c r="LK85" s="182"/>
      <c r="LL85" s="182"/>
      <c r="LM85" s="182"/>
      <c r="LN85" s="182"/>
      <c r="LO85" s="182"/>
      <c r="LP85" s="182"/>
      <c r="LQ85" s="182"/>
      <c r="LR85" s="182"/>
      <c r="LS85" s="182"/>
      <c r="LT85" s="182"/>
      <c r="LU85" s="182"/>
      <c r="LV85" s="182"/>
      <c r="LW85" s="182"/>
      <c r="LX85" s="182"/>
      <c r="LY85" s="182"/>
      <c r="LZ85" s="182"/>
      <c r="MA85" s="182"/>
      <c r="MB85" s="182"/>
      <c r="MC85" s="182"/>
      <c r="MD85" s="182"/>
      <c r="ME85" s="182"/>
      <c r="MF85" s="182"/>
      <c r="MG85" s="182"/>
      <c r="MH85" s="182"/>
      <c r="MI85" s="182"/>
      <c r="MJ85" s="182"/>
      <c r="MK85" s="182"/>
      <c r="ML85" s="182"/>
      <c r="MM85" s="182"/>
      <c r="MN85" s="182"/>
      <c r="MO85" s="182"/>
      <c r="MP85" s="182"/>
      <c r="MQ85" s="182"/>
      <c r="MR85" s="182"/>
      <c r="MS85" s="182"/>
      <c r="MT85" s="182"/>
      <c r="MU85" s="182"/>
      <c r="MV85" s="182"/>
      <c r="MW85" s="182"/>
      <c r="MX85" s="182"/>
      <c r="MY85" s="182"/>
      <c r="MZ85" s="182"/>
      <c r="NA85" s="182"/>
      <c r="NB85" s="182"/>
      <c r="NC85" s="182"/>
      <c r="ND85" s="182"/>
      <c r="NE85" s="182"/>
      <c r="NF85" s="182"/>
      <c r="NG85" s="182"/>
      <c r="NH85" s="182"/>
      <c r="NI85" s="182"/>
      <c r="NJ85" s="182"/>
      <c r="NK85" s="182"/>
      <c r="NL85" s="182"/>
      <c r="NM85" s="182"/>
      <c r="NN85" s="182"/>
      <c r="NO85" s="182"/>
      <c r="NP85" s="182"/>
      <c r="NQ85" s="182"/>
      <c r="NR85" s="182"/>
      <c r="NS85" s="182"/>
      <c r="NT85" s="182"/>
      <c r="NU85" s="182"/>
      <c r="NV85" s="182"/>
      <c r="NW85" s="182"/>
      <c r="NX85" s="182"/>
      <c r="NY85" s="182"/>
      <c r="NZ85" s="182"/>
      <c r="OA85" s="182"/>
      <c r="OB85" s="182"/>
      <c r="OC85" s="182"/>
      <c r="OD85" s="182"/>
      <c r="OE85" s="182"/>
      <c r="OF85" s="182"/>
      <c r="OG85" s="182"/>
      <c r="OH85" s="182"/>
      <c r="OI85" s="182"/>
      <c r="OJ85" s="182"/>
      <c r="OK85" s="182"/>
      <c r="OL85" s="182"/>
      <c r="OM85" s="182"/>
      <c r="ON85" s="182"/>
      <c r="OO85" s="182"/>
      <c r="OP85" s="182"/>
      <c r="OQ85" s="182"/>
      <c r="OR85" s="182"/>
      <c r="OS85" s="182"/>
      <c r="OT85" s="182"/>
      <c r="OU85" s="182"/>
      <c r="OV85" s="182"/>
      <c r="OW85" s="182"/>
      <c r="OX85" s="182"/>
      <c r="OY85" s="182"/>
      <c r="OZ85" s="182"/>
      <c r="PA85" s="182"/>
      <c r="PB85" s="182"/>
      <c r="PC85" s="182"/>
      <c r="PD85" s="182"/>
      <c r="PE85" s="182"/>
      <c r="PF85" s="182"/>
      <c r="PG85" s="182"/>
      <c r="PH85" s="182"/>
      <c r="PI85" s="182"/>
      <c r="PJ85" s="182"/>
      <c r="PK85" s="182"/>
      <c r="PL85" s="182"/>
      <c r="PM85" s="182"/>
      <c r="PN85" s="182"/>
      <c r="PO85" s="182"/>
      <c r="PP85" s="182"/>
      <c r="PQ85" s="182"/>
      <c r="PR85" s="182"/>
      <c r="PS85" s="182"/>
      <c r="PT85" s="182"/>
      <c r="PU85" s="182"/>
      <c r="PV85" s="182"/>
      <c r="PW85" s="182"/>
      <c r="PX85" s="182"/>
    </row>
    <row r="86" spans="1:440" s="167" customFormat="1" ht="19.899999999999999" customHeight="1">
      <c r="A86" s="182"/>
      <c r="B86" s="920"/>
      <c r="C86" s="918"/>
      <c r="D86" s="909"/>
      <c r="E86" s="907"/>
      <c r="F86" s="369" t="s">
        <v>22</v>
      </c>
      <c r="G86" s="370">
        <v>2.411</v>
      </c>
      <c r="H86" s="370"/>
      <c r="I86" s="371">
        <f>G86+H86+K85</f>
        <v>4.5210000000000008</v>
      </c>
      <c r="J86" s="487">
        <v>3.2759999999999998</v>
      </c>
      <c r="K86" s="371">
        <f t="shared" si="9"/>
        <v>1.245000000000001</v>
      </c>
      <c r="L86" s="372">
        <f t="shared" si="10"/>
        <v>0.72461844724618429</v>
      </c>
      <c r="M86" s="464" t="s">
        <v>24</v>
      </c>
      <c r="N86" s="903"/>
      <c r="O86" s="904"/>
      <c r="P86" s="904"/>
      <c r="Q86" s="904"/>
      <c r="R86" s="904"/>
      <c r="S86" s="893"/>
      <c r="T86" s="182">
        <f t="shared" si="11"/>
        <v>38.558</v>
      </c>
      <c r="U86" s="182"/>
      <c r="V86" s="166"/>
      <c r="W86" s="166"/>
      <c r="X86" s="166"/>
      <c r="Y86" s="166"/>
      <c r="Z86" s="166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  <c r="IG86" s="182"/>
      <c r="IH86" s="182"/>
      <c r="II86" s="182"/>
      <c r="IJ86" s="182"/>
      <c r="IK86" s="182"/>
      <c r="IL86" s="182"/>
      <c r="IM86" s="182"/>
      <c r="IN86" s="182"/>
      <c r="IO86" s="182"/>
      <c r="IP86" s="182"/>
      <c r="IQ86" s="182"/>
      <c r="IR86" s="182"/>
      <c r="IS86" s="182"/>
      <c r="IT86" s="182"/>
      <c r="IU86" s="182"/>
      <c r="IV86" s="182"/>
      <c r="IW86" s="182"/>
      <c r="IX86" s="182"/>
      <c r="IY86" s="182"/>
      <c r="IZ86" s="182"/>
      <c r="JA86" s="182"/>
      <c r="JB86" s="182"/>
      <c r="JC86" s="182"/>
      <c r="JD86" s="182"/>
      <c r="JE86" s="182"/>
      <c r="JF86" s="182"/>
      <c r="JG86" s="182"/>
      <c r="JH86" s="182"/>
      <c r="JI86" s="182"/>
      <c r="JJ86" s="182"/>
      <c r="JK86" s="182"/>
      <c r="JL86" s="182"/>
      <c r="JM86" s="182"/>
      <c r="JN86" s="182"/>
      <c r="JO86" s="182"/>
      <c r="JP86" s="182"/>
      <c r="JQ86" s="182"/>
      <c r="JR86" s="182"/>
      <c r="JS86" s="182"/>
      <c r="JT86" s="182"/>
      <c r="JU86" s="182"/>
      <c r="JV86" s="182"/>
      <c r="JW86" s="182"/>
      <c r="JX86" s="182"/>
      <c r="JY86" s="182"/>
      <c r="JZ86" s="182"/>
      <c r="KA86" s="182"/>
      <c r="KB86" s="182"/>
      <c r="KC86" s="182"/>
      <c r="KD86" s="182"/>
      <c r="KE86" s="182"/>
      <c r="KF86" s="182"/>
      <c r="KG86" s="182"/>
      <c r="KH86" s="182"/>
      <c r="KI86" s="182"/>
      <c r="KJ86" s="182"/>
      <c r="KK86" s="182"/>
      <c r="KL86" s="182"/>
      <c r="KM86" s="182"/>
      <c r="KN86" s="182"/>
      <c r="KO86" s="182"/>
      <c r="KP86" s="182"/>
      <c r="KQ86" s="182"/>
      <c r="KR86" s="182"/>
      <c r="KS86" s="182"/>
      <c r="KT86" s="182"/>
      <c r="KU86" s="182"/>
      <c r="KV86" s="182"/>
      <c r="KW86" s="182"/>
      <c r="KX86" s="182"/>
      <c r="KY86" s="182"/>
      <c r="KZ86" s="182"/>
      <c r="LA86" s="182"/>
      <c r="LB86" s="182"/>
      <c r="LC86" s="182"/>
      <c r="LD86" s="182"/>
      <c r="LE86" s="182"/>
      <c r="LF86" s="182"/>
      <c r="LG86" s="182"/>
      <c r="LH86" s="182"/>
      <c r="LI86" s="182"/>
      <c r="LJ86" s="182"/>
      <c r="LK86" s="182"/>
      <c r="LL86" s="182"/>
      <c r="LM86" s="182"/>
      <c r="LN86" s="182"/>
      <c r="LO86" s="182"/>
      <c r="LP86" s="182"/>
      <c r="LQ86" s="182"/>
      <c r="LR86" s="182"/>
      <c r="LS86" s="182"/>
      <c r="LT86" s="182"/>
      <c r="LU86" s="182"/>
      <c r="LV86" s="182"/>
      <c r="LW86" s="182"/>
      <c r="LX86" s="182"/>
      <c r="LY86" s="182"/>
      <c r="LZ86" s="182"/>
      <c r="MA86" s="182"/>
      <c r="MB86" s="182"/>
      <c r="MC86" s="182"/>
      <c r="MD86" s="182"/>
      <c r="ME86" s="182"/>
      <c r="MF86" s="182"/>
      <c r="MG86" s="182"/>
      <c r="MH86" s="182"/>
      <c r="MI86" s="182"/>
      <c r="MJ86" s="182"/>
      <c r="MK86" s="182"/>
      <c r="ML86" s="182"/>
      <c r="MM86" s="182"/>
      <c r="MN86" s="182"/>
      <c r="MO86" s="182"/>
      <c r="MP86" s="182"/>
      <c r="MQ86" s="182"/>
      <c r="MR86" s="182"/>
      <c r="MS86" s="182"/>
      <c r="MT86" s="182"/>
      <c r="MU86" s="182"/>
      <c r="MV86" s="182"/>
      <c r="MW86" s="182"/>
      <c r="MX86" s="182"/>
      <c r="MY86" s="182"/>
      <c r="MZ86" s="182"/>
      <c r="NA86" s="182"/>
      <c r="NB86" s="182"/>
      <c r="NC86" s="182"/>
      <c r="ND86" s="182"/>
      <c r="NE86" s="182"/>
      <c r="NF86" s="182"/>
      <c r="NG86" s="182"/>
      <c r="NH86" s="182"/>
      <c r="NI86" s="182"/>
      <c r="NJ86" s="182"/>
      <c r="NK86" s="182"/>
      <c r="NL86" s="182"/>
      <c r="NM86" s="182"/>
      <c r="NN86" s="182"/>
      <c r="NO86" s="182"/>
      <c r="NP86" s="182"/>
      <c r="NQ86" s="182"/>
      <c r="NR86" s="182"/>
      <c r="NS86" s="182"/>
      <c r="NT86" s="182"/>
      <c r="NU86" s="182"/>
      <c r="NV86" s="182"/>
      <c r="NW86" s="182"/>
      <c r="NX86" s="182"/>
      <c r="NY86" s="182"/>
      <c r="NZ86" s="182"/>
      <c r="OA86" s="182"/>
      <c r="OB86" s="182"/>
      <c r="OC86" s="182"/>
      <c r="OD86" s="182"/>
      <c r="OE86" s="182"/>
      <c r="OF86" s="182"/>
      <c r="OG86" s="182"/>
      <c r="OH86" s="182"/>
      <c r="OI86" s="182"/>
      <c r="OJ86" s="182"/>
      <c r="OK86" s="182"/>
      <c r="OL86" s="182"/>
      <c r="OM86" s="182"/>
      <c r="ON86" s="182"/>
      <c r="OO86" s="182"/>
      <c r="OP86" s="182"/>
      <c r="OQ86" s="182"/>
      <c r="OR86" s="182"/>
      <c r="OS86" s="182"/>
      <c r="OT86" s="182"/>
      <c r="OU86" s="182"/>
      <c r="OV86" s="182"/>
      <c r="OW86" s="182"/>
      <c r="OX86" s="182"/>
      <c r="OY86" s="182"/>
      <c r="OZ86" s="182"/>
      <c r="PA86" s="182"/>
      <c r="PB86" s="182"/>
      <c r="PC86" s="182"/>
      <c r="PD86" s="182"/>
      <c r="PE86" s="182"/>
      <c r="PF86" s="182"/>
      <c r="PG86" s="182"/>
      <c r="PH86" s="182"/>
      <c r="PI86" s="182"/>
      <c r="PJ86" s="182"/>
      <c r="PK86" s="182"/>
      <c r="PL86" s="182"/>
      <c r="PM86" s="182"/>
      <c r="PN86" s="182"/>
      <c r="PO86" s="182"/>
      <c r="PP86" s="182"/>
      <c r="PQ86" s="182"/>
      <c r="PR86" s="182"/>
      <c r="PS86" s="182"/>
      <c r="PT86" s="182"/>
      <c r="PU86" s="182"/>
      <c r="PV86" s="182"/>
      <c r="PW86" s="182"/>
      <c r="PX86" s="182"/>
    </row>
    <row r="87" spans="1:440" s="167" customFormat="1" ht="19.899999999999999" customHeight="1">
      <c r="A87" s="182"/>
      <c r="B87" s="920"/>
      <c r="C87" s="918"/>
      <c r="D87" s="909"/>
      <c r="E87" s="905" t="s">
        <v>772</v>
      </c>
      <c r="F87" s="369" t="s">
        <v>20</v>
      </c>
      <c r="G87" s="370">
        <v>0.84899999999999998</v>
      </c>
      <c r="H87" s="370"/>
      <c r="I87" s="371">
        <f>G87+H87</f>
        <v>0.84899999999999998</v>
      </c>
      <c r="J87" s="487">
        <v>1.1759999999999999</v>
      </c>
      <c r="K87" s="371">
        <f t="shared" si="9"/>
        <v>-0.32699999999999996</v>
      </c>
      <c r="L87" s="372">
        <f t="shared" si="10"/>
        <v>1.3851590106007066</v>
      </c>
      <c r="M87" s="440" t="s">
        <v>24</v>
      </c>
      <c r="N87" s="903">
        <f>G87+G88+G89</f>
        <v>9.6460000000000008</v>
      </c>
      <c r="O87" s="904">
        <f>H87+H88+H89</f>
        <v>0</v>
      </c>
      <c r="P87" s="904">
        <f>N87+O87</f>
        <v>9.6460000000000008</v>
      </c>
      <c r="Q87" s="904">
        <f>J87+J88+J89</f>
        <v>9.4639999999999986</v>
      </c>
      <c r="R87" s="904">
        <f>P87-Q87</f>
        <v>0.18200000000000216</v>
      </c>
      <c r="S87" s="893">
        <f>Q87/P87</f>
        <v>0.9811320754716979</v>
      </c>
      <c r="T87" s="182"/>
      <c r="U87" s="182"/>
      <c r="V87" s="166"/>
      <c r="W87" s="166"/>
      <c r="X87" s="166"/>
      <c r="Y87" s="166"/>
      <c r="Z87" s="166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  <c r="IG87" s="182"/>
      <c r="IH87" s="182"/>
      <c r="II87" s="182"/>
      <c r="IJ87" s="182"/>
      <c r="IK87" s="182"/>
      <c r="IL87" s="182"/>
      <c r="IM87" s="182"/>
      <c r="IN87" s="182"/>
      <c r="IO87" s="182"/>
      <c r="IP87" s="182"/>
      <c r="IQ87" s="182"/>
      <c r="IR87" s="182"/>
      <c r="IS87" s="182"/>
      <c r="IT87" s="182"/>
      <c r="IU87" s="182"/>
      <c r="IV87" s="182"/>
      <c r="IW87" s="182"/>
      <c r="IX87" s="182"/>
      <c r="IY87" s="182"/>
      <c r="IZ87" s="182"/>
      <c r="JA87" s="182"/>
      <c r="JB87" s="182"/>
      <c r="JC87" s="182"/>
      <c r="JD87" s="182"/>
      <c r="JE87" s="182"/>
      <c r="JF87" s="182"/>
      <c r="JG87" s="182"/>
      <c r="JH87" s="182"/>
      <c r="JI87" s="182"/>
      <c r="JJ87" s="182"/>
      <c r="JK87" s="182"/>
      <c r="JL87" s="182"/>
      <c r="JM87" s="182"/>
      <c r="JN87" s="182"/>
      <c r="JO87" s="182"/>
      <c r="JP87" s="182"/>
      <c r="JQ87" s="182"/>
      <c r="JR87" s="182"/>
      <c r="JS87" s="182"/>
      <c r="JT87" s="182"/>
      <c r="JU87" s="182"/>
      <c r="JV87" s="182"/>
      <c r="JW87" s="182"/>
      <c r="JX87" s="182"/>
      <c r="JY87" s="182"/>
      <c r="JZ87" s="182"/>
      <c r="KA87" s="182"/>
      <c r="KB87" s="182"/>
      <c r="KC87" s="182"/>
      <c r="KD87" s="182"/>
      <c r="KE87" s="182"/>
      <c r="KF87" s="182"/>
      <c r="KG87" s="182"/>
      <c r="KH87" s="182"/>
      <c r="KI87" s="182"/>
      <c r="KJ87" s="182"/>
      <c r="KK87" s="182"/>
      <c r="KL87" s="182"/>
      <c r="KM87" s="182"/>
      <c r="KN87" s="182"/>
      <c r="KO87" s="182"/>
      <c r="KP87" s="182"/>
      <c r="KQ87" s="182"/>
      <c r="KR87" s="182"/>
      <c r="KS87" s="182"/>
      <c r="KT87" s="182"/>
      <c r="KU87" s="182"/>
      <c r="KV87" s="182"/>
      <c r="KW87" s="182"/>
      <c r="KX87" s="182"/>
      <c r="KY87" s="182"/>
      <c r="KZ87" s="182"/>
      <c r="LA87" s="182"/>
      <c r="LB87" s="182"/>
      <c r="LC87" s="182"/>
      <c r="LD87" s="182"/>
      <c r="LE87" s="182"/>
      <c r="LF87" s="182"/>
      <c r="LG87" s="182"/>
      <c r="LH87" s="182"/>
      <c r="LI87" s="182"/>
      <c r="LJ87" s="182"/>
      <c r="LK87" s="182"/>
      <c r="LL87" s="182"/>
      <c r="LM87" s="182"/>
      <c r="LN87" s="182"/>
      <c r="LO87" s="182"/>
      <c r="LP87" s="182"/>
      <c r="LQ87" s="182"/>
      <c r="LR87" s="182"/>
      <c r="LS87" s="182"/>
      <c r="LT87" s="182"/>
      <c r="LU87" s="182"/>
      <c r="LV87" s="182"/>
      <c r="LW87" s="182"/>
      <c r="LX87" s="182"/>
      <c r="LY87" s="182"/>
      <c r="LZ87" s="182"/>
      <c r="MA87" s="182"/>
      <c r="MB87" s="182"/>
      <c r="MC87" s="182"/>
      <c r="MD87" s="182"/>
      <c r="ME87" s="182"/>
      <c r="MF87" s="182"/>
      <c r="MG87" s="182"/>
      <c r="MH87" s="182"/>
      <c r="MI87" s="182"/>
      <c r="MJ87" s="182"/>
      <c r="MK87" s="182"/>
      <c r="ML87" s="182"/>
      <c r="MM87" s="182"/>
      <c r="MN87" s="182"/>
      <c r="MO87" s="182"/>
      <c r="MP87" s="182"/>
      <c r="MQ87" s="182"/>
      <c r="MR87" s="182"/>
      <c r="MS87" s="182"/>
      <c r="MT87" s="182"/>
      <c r="MU87" s="182"/>
      <c r="MV87" s="182"/>
      <c r="MW87" s="182"/>
      <c r="MX87" s="182"/>
      <c r="MY87" s="182"/>
      <c r="MZ87" s="182"/>
      <c r="NA87" s="182"/>
      <c r="NB87" s="182"/>
      <c r="NC87" s="182"/>
      <c r="ND87" s="182"/>
      <c r="NE87" s="182"/>
      <c r="NF87" s="182"/>
      <c r="NG87" s="182"/>
      <c r="NH87" s="182"/>
      <c r="NI87" s="182"/>
      <c r="NJ87" s="182"/>
      <c r="NK87" s="182"/>
      <c r="NL87" s="182"/>
      <c r="NM87" s="182"/>
      <c r="NN87" s="182"/>
      <c r="NO87" s="182"/>
      <c r="NP87" s="182"/>
      <c r="NQ87" s="182"/>
      <c r="NR87" s="182"/>
      <c r="NS87" s="182"/>
      <c r="NT87" s="182"/>
      <c r="NU87" s="182"/>
      <c r="NV87" s="182"/>
      <c r="NW87" s="182"/>
      <c r="NX87" s="182"/>
      <c r="NY87" s="182"/>
      <c r="NZ87" s="182"/>
      <c r="OA87" s="182"/>
      <c r="OB87" s="182"/>
      <c r="OC87" s="182"/>
      <c r="OD87" s="182"/>
      <c r="OE87" s="182"/>
      <c r="OF87" s="182"/>
      <c r="OG87" s="182"/>
      <c r="OH87" s="182"/>
      <c r="OI87" s="182"/>
      <c r="OJ87" s="182"/>
      <c r="OK87" s="182"/>
      <c r="OL87" s="182"/>
      <c r="OM87" s="182"/>
      <c r="ON87" s="182"/>
      <c r="OO87" s="182"/>
      <c r="OP87" s="182"/>
      <c r="OQ87" s="182"/>
      <c r="OR87" s="182"/>
      <c r="OS87" s="182"/>
      <c r="OT87" s="182"/>
      <c r="OU87" s="182"/>
      <c r="OV87" s="182"/>
      <c r="OW87" s="182"/>
      <c r="OX87" s="182"/>
      <c r="OY87" s="182"/>
      <c r="OZ87" s="182"/>
      <c r="PA87" s="182"/>
      <c r="PB87" s="182"/>
      <c r="PC87" s="182"/>
      <c r="PD87" s="182"/>
      <c r="PE87" s="182"/>
      <c r="PF87" s="182"/>
      <c r="PG87" s="182"/>
      <c r="PH87" s="182"/>
      <c r="PI87" s="182"/>
      <c r="PJ87" s="182"/>
      <c r="PK87" s="182"/>
      <c r="PL87" s="182"/>
      <c r="PM87" s="182"/>
      <c r="PN87" s="182"/>
      <c r="PO87" s="182"/>
      <c r="PP87" s="182"/>
      <c r="PQ87" s="182"/>
      <c r="PR87" s="182"/>
      <c r="PS87" s="182"/>
      <c r="PT87" s="182"/>
      <c r="PU87" s="182"/>
      <c r="PV87" s="182"/>
      <c r="PW87" s="182"/>
      <c r="PX87" s="182"/>
    </row>
    <row r="88" spans="1:440" s="167" customFormat="1" ht="19.899999999999999" customHeight="1">
      <c r="A88" s="182"/>
      <c r="B88" s="920"/>
      <c r="C88" s="918"/>
      <c r="D88" s="909"/>
      <c r="E88" s="906"/>
      <c r="F88" s="369" t="s">
        <v>21</v>
      </c>
      <c r="G88" s="370">
        <v>3.9729999999999999</v>
      </c>
      <c r="H88" s="370"/>
      <c r="I88" s="371">
        <f>G88+H88+K87</f>
        <v>3.6459999999999999</v>
      </c>
      <c r="J88" s="487">
        <v>3.6960000000000002</v>
      </c>
      <c r="K88" s="371">
        <f t="shared" si="9"/>
        <v>-5.0000000000000266E-2</v>
      </c>
      <c r="L88" s="372">
        <f t="shared" si="10"/>
        <v>1.0137136588041691</v>
      </c>
      <c r="M88" s="464">
        <v>43231</v>
      </c>
      <c r="N88" s="903"/>
      <c r="O88" s="904"/>
      <c r="P88" s="904"/>
      <c r="Q88" s="904"/>
      <c r="R88" s="904"/>
      <c r="S88" s="893"/>
      <c r="T88" s="182"/>
      <c r="U88" s="182"/>
      <c r="V88" s="166"/>
      <c r="W88" s="166"/>
      <c r="X88" s="166"/>
      <c r="Y88" s="166"/>
      <c r="Z88" s="166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  <c r="IG88" s="182"/>
      <c r="IH88" s="182"/>
      <c r="II88" s="182"/>
      <c r="IJ88" s="182"/>
      <c r="IK88" s="182"/>
      <c r="IL88" s="182"/>
      <c r="IM88" s="182"/>
      <c r="IN88" s="182"/>
      <c r="IO88" s="182"/>
      <c r="IP88" s="182"/>
      <c r="IQ88" s="182"/>
      <c r="IR88" s="182"/>
      <c r="IS88" s="182"/>
      <c r="IT88" s="182"/>
      <c r="IU88" s="182"/>
      <c r="IV88" s="182"/>
      <c r="IW88" s="182"/>
      <c r="IX88" s="182"/>
      <c r="IY88" s="182"/>
      <c r="IZ88" s="182"/>
      <c r="JA88" s="182"/>
      <c r="JB88" s="182"/>
      <c r="JC88" s="182"/>
      <c r="JD88" s="182"/>
      <c r="JE88" s="182"/>
      <c r="JF88" s="182"/>
      <c r="JG88" s="182"/>
      <c r="JH88" s="182"/>
      <c r="JI88" s="182"/>
      <c r="JJ88" s="182"/>
      <c r="JK88" s="182"/>
      <c r="JL88" s="182"/>
      <c r="JM88" s="182"/>
      <c r="JN88" s="182"/>
      <c r="JO88" s="182"/>
      <c r="JP88" s="182"/>
      <c r="JQ88" s="182"/>
      <c r="JR88" s="182"/>
      <c r="JS88" s="182"/>
      <c r="JT88" s="182"/>
      <c r="JU88" s="182"/>
      <c r="JV88" s="182"/>
      <c r="JW88" s="182"/>
      <c r="JX88" s="182"/>
      <c r="JY88" s="182"/>
      <c r="JZ88" s="182"/>
      <c r="KA88" s="182"/>
      <c r="KB88" s="182"/>
      <c r="KC88" s="182"/>
      <c r="KD88" s="182"/>
      <c r="KE88" s="182"/>
      <c r="KF88" s="182"/>
      <c r="KG88" s="182"/>
      <c r="KH88" s="182"/>
      <c r="KI88" s="182"/>
      <c r="KJ88" s="182"/>
      <c r="KK88" s="182"/>
      <c r="KL88" s="182"/>
      <c r="KM88" s="182"/>
      <c r="KN88" s="182"/>
      <c r="KO88" s="182"/>
      <c r="KP88" s="182"/>
      <c r="KQ88" s="182"/>
      <c r="KR88" s="182"/>
      <c r="KS88" s="182"/>
      <c r="KT88" s="182"/>
      <c r="KU88" s="182"/>
      <c r="KV88" s="182"/>
      <c r="KW88" s="182"/>
      <c r="KX88" s="182"/>
      <c r="KY88" s="182"/>
      <c r="KZ88" s="182"/>
      <c r="LA88" s="182"/>
      <c r="LB88" s="182"/>
      <c r="LC88" s="182"/>
      <c r="LD88" s="182"/>
      <c r="LE88" s="182"/>
      <c r="LF88" s="182"/>
      <c r="LG88" s="182"/>
      <c r="LH88" s="182"/>
      <c r="LI88" s="182"/>
      <c r="LJ88" s="182"/>
      <c r="LK88" s="182"/>
      <c r="LL88" s="182"/>
      <c r="LM88" s="182"/>
      <c r="LN88" s="182"/>
      <c r="LO88" s="182"/>
      <c r="LP88" s="182"/>
      <c r="LQ88" s="182"/>
      <c r="LR88" s="182"/>
      <c r="LS88" s="182"/>
      <c r="LT88" s="182"/>
      <c r="LU88" s="182"/>
      <c r="LV88" s="182"/>
      <c r="LW88" s="182"/>
      <c r="LX88" s="182"/>
      <c r="LY88" s="182"/>
      <c r="LZ88" s="182"/>
      <c r="MA88" s="182"/>
      <c r="MB88" s="182"/>
      <c r="MC88" s="182"/>
      <c r="MD88" s="182"/>
      <c r="ME88" s="182"/>
      <c r="MF88" s="182"/>
      <c r="MG88" s="182"/>
      <c r="MH88" s="182"/>
      <c r="MI88" s="182"/>
      <c r="MJ88" s="182"/>
      <c r="MK88" s="182"/>
      <c r="ML88" s="182"/>
      <c r="MM88" s="182"/>
      <c r="MN88" s="182"/>
      <c r="MO88" s="182"/>
      <c r="MP88" s="182"/>
      <c r="MQ88" s="182"/>
      <c r="MR88" s="182"/>
      <c r="MS88" s="182"/>
      <c r="MT88" s="182"/>
      <c r="MU88" s="182"/>
      <c r="MV88" s="182"/>
      <c r="MW88" s="182"/>
      <c r="MX88" s="182"/>
      <c r="MY88" s="182"/>
      <c r="MZ88" s="182"/>
      <c r="NA88" s="182"/>
      <c r="NB88" s="182"/>
      <c r="NC88" s="182"/>
      <c r="ND88" s="182"/>
      <c r="NE88" s="182"/>
      <c r="NF88" s="182"/>
      <c r="NG88" s="182"/>
      <c r="NH88" s="182"/>
      <c r="NI88" s="182"/>
      <c r="NJ88" s="182"/>
      <c r="NK88" s="182"/>
      <c r="NL88" s="182"/>
      <c r="NM88" s="182"/>
      <c r="NN88" s="182"/>
      <c r="NO88" s="182"/>
      <c r="NP88" s="182"/>
      <c r="NQ88" s="182"/>
      <c r="NR88" s="182"/>
      <c r="NS88" s="182"/>
      <c r="NT88" s="182"/>
      <c r="NU88" s="182"/>
      <c r="NV88" s="182"/>
      <c r="NW88" s="182"/>
      <c r="NX88" s="182"/>
      <c r="NY88" s="182"/>
      <c r="NZ88" s="182"/>
      <c r="OA88" s="182"/>
      <c r="OB88" s="182"/>
      <c r="OC88" s="182"/>
      <c r="OD88" s="182"/>
      <c r="OE88" s="182"/>
      <c r="OF88" s="182"/>
      <c r="OG88" s="182"/>
      <c r="OH88" s="182"/>
      <c r="OI88" s="182"/>
      <c r="OJ88" s="182"/>
      <c r="OK88" s="182"/>
      <c r="OL88" s="182"/>
      <c r="OM88" s="182"/>
      <c r="ON88" s="182"/>
      <c r="OO88" s="182"/>
      <c r="OP88" s="182"/>
      <c r="OQ88" s="182"/>
      <c r="OR88" s="182"/>
      <c r="OS88" s="182"/>
      <c r="OT88" s="182"/>
      <c r="OU88" s="182"/>
      <c r="OV88" s="182"/>
      <c r="OW88" s="182"/>
      <c r="OX88" s="182"/>
      <c r="OY88" s="182"/>
      <c r="OZ88" s="182"/>
      <c r="PA88" s="182"/>
      <c r="PB88" s="182"/>
      <c r="PC88" s="182"/>
      <c r="PD88" s="182"/>
      <c r="PE88" s="182"/>
      <c r="PF88" s="182"/>
      <c r="PG88" s="182"/>
      <c r="PH88" s="182"/>
      <c r="PI88" s="182"/>
      <c r="PJ88" s="182"/>
      <c r="PK88" s="182"/>
      <c r="PL88" s="182"/>
      <c r="PM88" s="182"/>
      <c r="PN88" s="182"/>
      <c r="PO88" s="182"/>
      <c r="PP88" s="182"/>
      <c r="PQ88" s="182"/>
      <c r="PR88" s="182"/>
      <c r="PS88" s="182"/>
      <c r="PT88" s="182"/>
      <c r="PU88" s="182"/>
      <c r="PV88" s="182"/>
      <c r="PW88" s="182"/>
      <c r="PX88" s="182"/>
    </row>
    <row r="89" spans="1:440" s="167" customFormat="1" ht="19.899999999999999" customHeight="1">
      <c r="A89" s="182"/>
      <c r="B89" s="920"/>
      <c r="C89" s="918"/>
      <c r="D89" s="909"/>
      <c r="E89" s="907"/>
      <c r="F89" s="369" t="s">
        <v>22</v>
      </c>
      <c r="G89" s="370">
        <v>4.8239999999999998</v>
      </c>
      <c r="H89" s="370"/>
      <c r="I89" s="371">
        <f>G89+H89+K88</f>
        <v>4.7739999999999991</v>
      </c>
      <c r="J89" s="487">
        <v>4.5919999999999996</v>
      </c>
      <c r="K89" s="371">
        <f t="shared" si="9"/>
        <v>0.1819999999999995</v>
      </c>
      <c r="L89" s="372">
        <f t="shared" si="10"/>
        <v>0.96187683284457492</v>
      </c>
      <c r="M89" s="464" t="s">
        <v>24</v>
      </c>
      <c r="N89" s="903"/>
      <c r="O89" s="904"/>
      <c r="P89" s="904"/>
      <c r="Q89" s="904"/>
      <c r="R89" s="904"/>
      <c r="S89" s="893"/>
      <c r="T89" s="182"/>
      <c r="U89" s="182"/>
      <c r="V89" s="166"/>
      <c r="W89" s="166"/>
      <c r="X89" s="166"/>
      <c r="Y89" s="166"/>
      <c r="Z89" s="166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  <c r="IG89" s="182"/>
      <c r="IH89" s="182"/>
      <c r="II89" s="182"/>
      <c r="IJ89" s="182"/>
      <c r="IK89" s="182"/>
      <c r="IL89" s="182"/>
      <c r="IM89" s="182"/>
      <c r="IN89" s="182"/>
      <c r="IO89" s="182"/>
      <c r="IP89" s="182"/>
      <c r="IQ89" s="182"/>
      <c r="IR89" s="182"/>
      <c r="IS89" s="182"/>
      <c r="IT89" s="182"/>
      <c r="IU89" s="182"/>
      <c r="IV89" s="182"/>
      <c r="IW89" s="182"/>
      <c r="IX89" s="182"/>
      <c r="IY89" s="182"/>
      <c r="IZ89" s="182"/>
      <c r="JA89" s="182"/>
      <c r="JB89" s="182"/>
      <c r="JC89" s="182"/>
      <c r="JD89" s="182"/>
      <c r="JE89" s="182"/>
      <c r="JF89" s="182"/>
      <c r="JG89" s="182"/>
      <c r="JH89" s="182"/>
      <c r="JI89" s="182"/>
      <c r="JJ89" s="182"/>
      <c r="JK89" s="182"/>
      <c r="JL89" s="182"/>
      <c r="JM89" s="182"/>
      <c r="JN89" s="182"/>
      <c r="JO89" s="182"/>
      <c r="JP89" s="182"/>
      <c r="JQ89" s="182"/>
      <c r="JR89" s="182"/>
      <c r="JS89" s="182"/>
      <c r="JT89" s="182"/>
      <c r="JU89" s="182"/>
      <c r="JV89" s="182"/>
      <c r="JW89" s="182"/>
      <c r="JX89" s="182"/>
      <c r="JY89" s="182"/>
      <c r="JZ89" s="182"/>
      <c r="KA89" s="182"/>
      <c r="KB89" s="182"/>
      <c r="KC89" s="182"/>
      <c r="KD89" s="182"/>
      <c r="KE89" s="182"/>
      <c r="KF89" s="182"/>
      <c r="KG89" s="182"/>
      <c r="KH89" s="182"/>
      <c r="KI89" s="182"/>
      <c r="KJ89" s="182"/>
      <c r="KK89" s="182"/>
      <c r="KL89" s="182"/>
      <c r="KM89" s="182"/>
      <c r="KN89" s="182"/>
      <c r="KO89" s="182"/>
      <c r="KP89" s="182"/>
      <c r="KQ89" s="182"/>
      <c r="KR89" s="182"/>
      <c r="KS89" s="182"/>
      <c r="KT89" s="182"/>
      <c r="KU89" s="182"/>
      <c r="KV89" s="182"/>
      <c r="KW89" s="182"/>
      <c r="KX89" s="182"/>
      <c r="KY89" s="182"/>
      <c r="KZ89" s="182"/>
      <c r="LA89" s="182"/>
      <c r="LB89" s="182"/>
      <c r="LC89" s="182"/>
      <c r="LD89" s="182"/>
      <c r="LE89" s="182"/>
      <c r="LF89" s="182"/>
      <c r="LG89" s="182"/>
      <c r="LH89" s="182"/>
      <c r="LI89" s="182"/>
      <c r="LJ89" s="182"/>
      <c r="LK89" s="182"/>
      <c r="LL89" s="182"/>
      <c r="LM89" s="182"/>
      <c r="LN89" s="182"/>
      <c r="LO89" s="182"/>
      <c r="LP89" s="182"/>
      <c r="LQ89" s="182"/>
      <c r="LR89" s="182"/>
      <c r="LS89" s="182"/>
      <c r="LT89" s="182"/>
      <c r="LU89" s="182"/>
      <c r="LV89" s="182"/>
      <c r="LW89" s="182"/>
      <c r="LX89" s="182"/>
      <c r="LY89" s="182"/>
      <c r="LZ89" s="182"/>
      <c r="MA89" s="182"/>
      <c r="MB89" s="182"/>
      <c r="MC89" s="182"/>
      <c r="MD89" s="182"/>
      <c r="ME89" s="182"/>
      <c r="MF89" s="182"/>
      <c r="MG89" s="182"/>
      <c r="MH89" s="182"/>
      <c r="MI89" s="182"/>
      <c r="MJ89" s="182"/>
      <c r="MK89" s="182"/>
      <c r="ML89" s="182"/>
      <c r="MM89" s="182"/>
      <c r="MN89" s="182"/>
      <c r="MO89" s="182"/>
      <c r="MP89" s="182"/>
      <c r="MQ89" s="182"/>
      <c r="MR89" s="182"/>
      <c r="MS89" s="182"/>
      <c r="MT89" s="182"/>
      <c r="MU89" s="182"/>
      <c r="MV89" s="182"/>
      <c r="MW89" s="182"/>
      <c r="MX89" s="182"/>
      <c r="MY89" s="182"/>
      <c r="MZ89" s="182"/>
      <c r="NA89" s="182"/>
      <c r="NB89" s="182"/>
      <c r="NC89" s="182"/>
      <c r="ND89" s="182"/>
      <c r="NE89" s="182"/>
      <c r="NF89" s="182"/>
      <c r="NG89" s="182"/>
      <c r="NH89" s="182"/>
      <c r="NI89" s="182"/>
      <c r="NJ89" s="182"/>
      <c r="NK89" s="182"/>
      <c r="NL89" s="182"/>
      <c r="NM89" s="182"/>
      <c r="NN89" s="182"/>
      <c r="NO89" s="182"/>
      <c r="NP89" s="182"/>
      <c r="NQ89" s="182"/>
      <c r="NR89" s="182"/>
      <c r="NS89" s="182"/>
      <c r="NT89" s="182"/>
      <c r="NU89" s="182"/>
      <c r="NV89" s="182"/>
      <c r="NW89" s="182"/>
      <c r="NX89" s="182"/>
      <c r="NY89" s="182"/>
      <c r="NZ89" s="182"/>
      <c r="OA89" s="182"/>
      <c r="OB89" s="182"/>
      <c r="OC89" s="182"/>
      <c r="OD89" s="182"/>
      <c r="OE89" s="182"/>
      <c r="OF89" s="182"/>
      <c r="OG89" s="182"/>
      <c r="OH89" s="182"/>
      <c r="OI89" s="182"/>
      <c r="OJ89" s="182"/>
      <c r="OK89" s="182"/>
      <c r="OL89" s="182"/>
      <c r="OM89" s="182"/>
      <c r="ON89" s="182"/>
      <c r="OO89" s="182"/>
      <c r="OP89" s="182"/>
      <c r="OQ89" s="182"/>
      <c r="OR89" s="182"/>
      <c r="OS89" s="182"/>
      <c r="OT89" s="182"/>
      <c r="OU89" s="182"/>
      <c r="OV89" s="182"/>
      <c r="OW89" s="182"/>
      <c r="OX89" s="182"/>
      <c r="OY89" s="182"/>
      <c r="OZ89" s="182"/>
      <c r="PA89" s="182"/>
      <c r="PB89" s="182"/>
      <c r="PC89" s="182"/>
      <c r="PD89" s="182"/>
      <c r="PE89" s="182"/>
      <c r="PF89" s="182"/>
      <c r="PG89" s="182"/>
      <c r="PH89" s="182"/>
      <c r="PI89" s="182"/>
      <c r="PJ89" s="182"/>
      <c r="PK89" s="182"/>
      <c r="PL89" s="182"/>
      <c r="PM89" s="182"/>
      <c r="PN89" s="182"/>
      <c r="PO89" s="182"/>
      <c r="PP89" s="182"/>
      <c r="PQ89" s="182"/>
      <c r="PR89" s="182"/>
      <c r="PS89" s="182"/>
      <c r="PT89" s="182"/>
      <c r="PU89" s="182"/>
      <c r="PV89" s="182"/>
      <c r="PW89" s="182"/>
      <c r="PX89" s="182"/>
    </row>
    <row r="90" spans="1:440" s="167" customFormat="1" ht="19.899999999999999" customHeight="1">
      <c r="A90" s="182"/>
      <c r="B90" s="920"/>
      <c r="C90" s="918"/>
      <c r="D90" s="909"/>
      <c r="E90" s="398" t="s">
        <v>773</v>
      </c>
      <c r="F90" s="369" t="s">
        <v>20</v>
      </c>
      <c r="G90" s="370">
        <v>0.84899999999999998</v>
      </c>
      <c r="H90" s="370"/>
      <c r="I90" s="371">
        <f>G90+H90</f>
        <v>0.84899999999999998</v>
      </c>
      <c r="J90" s="487">
        <v>1.1200000000000001</v>
      </c>
      <c r="K90" s="371">
        <f t="shared" si="9"/>
        <v>-0.27100000000000013</v>
      </c>
      <c r="L90" s="372">
        <f t="shared" si="10"/>
        <v>1.319199057714959</v>
      </c>
      <c r="M90" s="440" t="s">
        <v>24</v>
      </c>
      <c r="N90" s="903">
        <f>G90+G91+G92</f>
        <v>9.6479999999999997</v>
      </c>
      <c r="O90" s="904">
        <f>H90+H91+H92</f>
        <v>0</v>
      </c>
      <c r="P90" s="904">
        <f>N90+O90</f>
        <v>9.6479999999999997</v>
      </c>
      <c r="Q90" s="904">
        <f>J90+J91+J92</f>
        <v>8.2050000000000001</v>
      </c>
      <c r="R90" s="904">
        <f>P90-Q90</f>
        <v>1.4429999999999996</v>
      </c>
      <c r="S90" s="893">
        <f>Q90/P90</f>
        <v>0.85043532338308458</v>
      </c>
      <c r="T90" s="182"/>
      <c r="U90" s="182"/>
      <c r="V90" s="166"/>
      <c r="W90" s="166"/>
      <c r="X90" s="166"/>
      <c r="Y90" s="166"/>
      <c r="Z90" s="166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  <c r="IR90" s="182"/>
      <c r="IS90" s="182"/>
      <c r="IT90" s="182"/>
      <c r="IU90" s="182"/>
      <c r="IV90" s="182"/>
      <c r="IW90" s="182"/>
      <c r="IX90" s="182"/>
      <c r="IY90" s="182"/>
      <c r="IZ90" s="182"/>
      <c r="JA90" s="182"/>
      <c r="JB90" s="182"/>
      <c r="JC90" s="182"/>
      <c r="JD90" s="182"/>
      <c r="JE90" s="182"/>
      <c r="JF90" s="182"/>
      <c r="JG90" s="182"/>
      <c r="JH90" s="182"/>
      <c r="JI90" s="182"/>
      <c r="JJ90" s="182"/>
      <c r="JK90" s="182"/>
      <c r="JL90" s="182"/>
      <c r="JM90" s="182"/>
      <c r="JN90" s="182"/>
      <c r="JO90" s="182"/>
      <c r="JP90" s="182"/>
      <c r="JQ90" s="182"/>
      <c r="JR90" s="182"/>
      <c r="JS90" s="182"/>
      <c r="JT90" s="182"/>
      <c r="JU90" s="182"/>
      <c r="JV90" s="182"/>
      <c r="JW90" s="182"/>
      <c r="JX90" s="182"/>
      <c r="JY90" s="182"/>
      <c r="JZ90" s="182"/>
      <c r="KA90" s="182"/>
      <c r="KB90" s="182"/>
      <c r="KC90" s="182"/>
      <c r="KD90" s="182"/>
      <c r="KE90" s="182"/>
      <c r="KF90" s="182"/>
      <c r="KG90" s="182"/>
      <c r="KH90" s="182"/>
      <c r="KI90" s="182"/>
      <c r="KJ90" s="182"/>
      <c r="KK90" s="182"/>
      <c r="KL90" s="182"/>
      <c r="KM90" s="182"/>
      <c r="KN90" s="182"/>
      <c r="KO90" s="182"/>
      <c r="KP90" s="182"/>
      <c r="KQ90" s="182"/>
      <c r="KR90" s="182"/>
      <c r="KS90" s="182"/>
      <c r="KT90" s="182"/>
      <c r="KU90" s="182"/>
      <c r="KV90" s="182"/>
      <c r="KW90" s="182"/>
      <c r="KX90" s="182"/>
      <c r="KY90" s="182"/>
      <c r="KZ90" s="182"/>
      <c r="LA90" s="182"/>
      <c r="LB90" s="182"/>
      <c r="LC90" s="182"/>
      <c r="LD90" s="182"/>
      <c r="LE90" s="182"/>
      <c r="LF90" s="182"/>
      <c r="LG90" s="182"/>
      <c r="LH90" s="182"/>
      <c r="LI90" s="182"/>
      <c r="LJ90" s="182"/>
      <c r="LK90" s="182"/>
      <c r="LL90" s="182"/>
      <c r="LM90" s="182"/>
      <c r="LN90" s="182"/>
      <c r="LO90" s="182"/>
      <c r="LP90" s="182"/>
      <c r="LQ90" s="182"/>
      <c r="LR90" s="182"/>
      <c r="LS90" s="182"/>
      <c r="LT90" s="182"/>
      <c r="LU90" s="182"/>
      <c r="LV90" s="182"/>
      <c r="LW90" s="182"/>
      <c r="LX90" s="182"/>
      <c r="LY90" s="182"/>
      <c r="LZ90" s="182"/>
      <c r="MA90" s="182"/>
      <c r="MB90" s="182"/>
      <c r="MC90" s="182"/>
      <c r="MD90" s="182"/>
      <c r="ME90" s="182"/>
      <c r="MF90" s="182"/>
      <c r="MG90" s="182"/>
      <c r="MH90" s="182"/>
      <c r="MI90" s="182"/>
      <c r="MJ90" s="182"/>
      <c r="MK90" s="182"/>
      <c r="ML90" s="182"/>
      <c r="MM90" s="182"/>
      <c r="MN90" s="182"/>
      <c r="MO90" s="182"/>
      <c r="MP90" s="182"/>
      <c r="MQ90" s="182"/>
      <c r="MR90" s="182"/>
      <c r="MS90" s="182"/>
      <c r="MT90" s="182"/>
      <c r="MU90" s="182"/>
      <c r="MV90" s="182"/>
      <c r="MW90" s="182"/>
      <c r="MX90" s="182"/>
      <c r="MY90" s="182"/>
      <c r="MZ90" s="182"/>
      <c r="NA90" s="182"/>
      <c r="NB90" s="182"/>
      <c r="NC90" s="182"/>
      <c r="ND90" s="182"/>
      <c r="NE90" s="182"/>
      <c r="NF90" s="182"/>
      <c r="NG90" s="182"/>
      <c r="NH90" s="182"/>
      <c r="NI90" s="182"/>
      <c r="NJ90" s="182"/>
      <c r="NK90" s="182"/>
      <c r="NL90" s="182"/>
      <c r="NM90" s="182"/>
      <c r="NN90" s="182"/>
      <c r="NO90" s="182"/>
      <c r="NP90" s="182"/>
      <c r="NQ90" s="182"/>
      <c r="NR90" s="182"/>
      <c r="NS90" s="182"/>
      <c r="NT90" s="182"/>
      <c r="NU90" s="182"/>
      <c r="NV90" s="182"/>
      <c r="NW90" s="182"/>
      <c r="NX90" s="182"/>
      <c r="NY90" s="182"/>
      <c r="NZ90" s="182"/>
      <c r="OA90" s="182"/>
      <c r="OB90" s="182"/>
      <c r="OC90" s="182"/>
      <c r="OD90" s="182"/>
      <c r="OE90" s="182"/>
      <c r="OF90" s="182"/>
      <c r="OG90" s="182"/>
      <c r="OH90" s="182"/>
      <c r="OI90" s="182"/>
      <c r="OJ90" s="182"/>
      <c r="OK90" s="182"/>
      <c r="OL90" s="182"/>
      <c r="OM90" s="182"/>
      <c r="ON90" s="182"/>
      <c r="OO90" s="182"/>
      <c r="OP90" s="182"/>
      <c r="OQ90" s="182"/>
      <c r="OR90" s="182"/>
      <c r="OS90" s="182"/>
      <c r="OT90" s="182"/>
      <c r="OU90" s="182"/>
      <c r="OV90" s="182"/>
      <c r="OW90" s="182"/>
      <c r="OX90" s="182"/>
      <c r="OY90" s="182"/>
      <c r="OZ90" s="182"/>
      <c r="PA90" s="182"/>
      <c r="PB90" s="182"/>
      <c r="PC90" s="182"/>
      <c r="PD90" s="182"/>
      <c r="PE90" s="182"/>
      <c r="PF90" s="182"/>
      <c r="PG90" s="182"/>
      <c r="PH90" s="182"/>
      <c r="PI90" s="182"/>
      <c r="PJ90" s="182"/>
      <c r="PK90" s="182"/>
      <c r="PL90" s="182"/>
      <c r="PM90" s="182"/>
      <c r="PN90" s="182"/>
      <c r="PO90" s="182"/>
      <c r="PP90" s="182"/>
      <c r="PQ90" s="182"/>
      <c r="PR90" s="182"/>
      <c r="PS90" s="182"/>
      <c r="PT90" s="182"/>
      <c r="PU90" s="182"/>
      <c r="PV90" s="182"/>
      <c r="PW90" s="182"/>
      <c r="PX90" s="182"/>
    </row>
    <row r="91" spans="1:440" s="167" customFormat="1" ht="19.899999999999999" customHeight="1">
      <c r="A91" s="182"/>
      <c r="B91" s="920"/>
      <c r="C91" s="918"/>
      <c r="D91" s="909"/>
      <c r="E91" s="399"/>
      <c r="F91" s="369" t="s">
        <v>21</v>
      </c>
      <c r="G91" s="370">
        <v>3.9750000000000001</v>
      </c>
      <c r="H91" s="370"/>
      <c r="I91" s="371">
        <f>G91+H91+K90</f>
        <v>3.7039999999999997</v>
      </c>
      <c r="J91" s="487">
        <v>1.9610000000000001</v>
      </c>
      <c r="K91" s="371">
        <f t="shared" si="9"/>
        <v>1.7429999999999997</v>
      </c>
      <c r="L91" s="372">
        <f t="shared" si="10"/>
        <v>0.52942764578833701</v>
      </c>
      <c r="M91" s="464" t="s">
        <v>24</v>
      </c>
      <c r="N91" s="903"/>
      <c r="O91" s="904"/>
      <c r="P91" s="904"/>
      <c r="Q91" s="904"/>
      <c r="R91" s="904"/>
      <c r="S91" s="893"/>
      <c r="T91" s="182"/>
      <c r="U91" s="182"/>
      <c r="V91" s="166"/>
      <c r="W91" s="166"/>
      <c r="X91" s="166"/>
      <c r="Y91" s="166"/>
      <c r="Z91" s="166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  <c r="IG91" s="182"/>
      <c r="IH91" s="182"/>
      <c r="II91" s="182"/>
      <c r="IJ91" s="182"/>
      <c r="IK91" s="182"/>
      <c r="IL91" s="182"/>
      <c r="IM91" s="182"/>
      <c r="IN91" s="182"/>
      <c r="IO91" s="182"/>
      <c r="IP91" s="182"/>
      <c r="IQ91" s="182"/>
      <c r="IR91" s="182"/>
      <c r="IS91" s="182"/>
      <c r="IT91" s="182"/>
      <c r="IU91" s="182"/>
      <c r="IV91" s="182"/>
      <c r="IW91" s="182"/>
      <c r="IX91" s="182"/>
      <c r="IY91" s="182"/>
      <c r="IZ91" s="182"/>
      <c r="JA91" s="182"/>
      <c r="JB91" s="182"/>
      <c r="JC91" s="182"/>
      <c r="JD91" s="182"/>
      <c r="JE91" s="182"/>
      <c r="JF91" s="182"/>
      <c r="JG91" s="182"/>
      <c r="JH91" s="182"/>
      <c r="JI91" s="182"/>
      <c r="JJ91" s="182"/>
      <c r="JK91" s="182"/>
      <c r="JL91" s="182"/>
      <c r="JM91" s="182"/>
      <c r="JN91" s="182"/>
      <c r="JO91" s="182"/>
      <c r="JP91" s="182"/>
      <c r="JQ91" s="182"/>
      <c r="JR91" s="182"/>
      <c r="JS91" s="182"/>
      <c r="JT91" s="182"/>
      <c r="JU91" s="182"/>
      <c r="JV91" s="182"/>
      <c r="JW91" s="182"/>
      <c r="JX91" s="182"/>
      <c r="JY91" s="182"/>
      <c r="JZ91" s="182"/>
      <c r="KA91" s="182"/>
      <c r="KB91" s="182"/>
      <c r="KC91" s="182"/>
      <c r="KD91" s="182"/>
      <c r="KE91" s="182"/>
      <c r="KF91" s="182"/>
      <c r="KG91" s="182"/>
      <c r="KH91" s="182"/>
      <c r="KI91" s="182"/>
      <c r="KJ91" s="182"/>
      <c r="KK91" s="182"/>
      <c r="KL91" s="182"/>
      <c r="KM91" s="182"/>
      <c r="KN91" s="182"/>
      <c r="KO91" s="182"/>
      <c r="KP91" s="182"/>
      <c r="KQ91" s="182"/>
      <c r="KR91" s="182"/>
      <c r="KS91" s="182"/>
      <c r="KT91" s="182"/>
      <c r="KU91" s="182"/>
      <c r="KV91" s="182"/>
      <c r="KW91" s="182"/>
      <c r="KX91" s="182"/>
      <c r="KY91" s="182"/>
      <c r="KZ91" s="182"/>
      <c r="LA91" s="182"/>
      <c r="LB91" s="182"/>
      <c r="LC91" s="182"/>
      <c r="LD91" s="182"/>
      <c r="LE91" s="182"/>
      <c r="LF91" s="182"/>
      <c r="LG91" s="182"/>
      <c r="LH91" s="182"/>
      <c r="LI91" s="182"/>
      <c r="LJ91" s="182"/>
      <c r="LK91" s="182"/>
      <c r="LL91" s="182"/>
      <c r="LM91" s="182"/>
      <c r="LN91" s="182"/>
      <c r="LO91" s="182"/>
      <c r="LP91" s="182"/>
      <c r="LQ91" s="182"/>
      <c r="LR91" s="182"/>
      <c r="LS91" s="182"/>
      <c r="LT91" s="182"/>
      <c r="LU91" s="182"/>
      <c r="LV91" s="182"/>
      <c r="LW91" s="182"/>
      <c r="LX91" s="182"/>
      <c r="LY91" s="182"/>
      <c r="LZ91" s="182"/>
      <c r="MA91" s="182"/>
      <c r="MB91" s="182"/>
      <c r="MC91" s="182"/>
      <c r="MD91" s="182"/>
      <c r="ME91" s="182"/>
      <c r="MF91" s="182"/>
      <c r="MG91" s="182"/>
      <c r="MH91" s="182"/>
      <c r="MI91" s="182"/>
      <c r="MJ91" s="182"/>
      <c r="MK91" s="182"/>
      <c r="ML91" s="182"/>
      <c r="MM91" s="182"/>
      <c r="MN91" s="182"/>
      <c r="MO91" s="182"/>
      <c r="MP91" s="182"/>
      <c r="MQ91" s="182"/>
      <c r="MR91" s="182"/>
      <c r="MS91" s="182"/>
      <c r="MT91" s="182"/>
      <c r="MU91" s="182"/>
      <c r="MV91" s="182"/>
      <c r="MW91" s="182"/>
      <c r="MX91" s="182"/>
      <c r="MY91" s="182"/>
      <c r="MZ91" s="182"/>
      <c r="NA91" s="182"/>
      <c r="NB91" s="182"/>
      <c r="NC91" s="182"/>
      <c r="ND91" s="182"/>
      <c r="NE91" s="182"/>
      <c r="NF91" s="182"/>
      <c r="NG91" s="182"/>
      <c r="NH91" s="182"/>
      <c r="NI91" s="182"/>
      <c r="NJ91" s="182"/>
      <c r="NK91" s="182"/>
      <c r="NL91" s="182"/>
      <c r="NM91" s="182"/>
      <c r="NN91" s="182"/>
      <c r="NO91" s="182"/>
      <c r="NP91" s="182"/>
      <c r="NQ91" s="182"/>
      <c r="NR91" s="182"/>
      <c r="NS91" s="182"/>
      <c r="NT91" s="182"/>
      <c r="NU91" s="182"/>
      <c r="NV91" s="182"/>
      <c r="NW91" s="182"/>
      <c r="NX91" s="182"/>
      <c r="NY91" s="182"/>
      <c r="NZ91" s="182"/>
      <c r="OA91" s="182"/>
      <c r="OB91" s="182"/>
      <c r="OC91" s="182"/>
      <c r="OD91" s="182"/>
      <c r="OE91" s="182"/>
      <c r="OF91" s="182"/>
      <c r="OG91" s="182"/>
      <c r="OH91" s="182"/>
      <c r="OI91" s="182"/>
      <c r="OJ91" s="182"/>
      <c r="OK91" s="182"/>
      <c r="OL91" s="182"/>
      <c r="OM91" s="182"/>
      <c r="ON91" s="182"/>
      <c r="OO91" s="182"/>
      <c r="OP91" s="182"/>
      <c r="OQ91" s="182"/>
      <c r="OR91" s="182"/>
      <c r="OS91" s="182"/>
      <c r="OT91" s="182"/>
      <c r="OU91" s="182"/>
      <c r="OV91" s="182"/>
      <c r="OW91" s="182"/>
      <c r="OX91" s="182"/>
      <c r="OY91" s="182"/>
      <c r="OZ91" s="182"/>
      <c r="PA91" s="182"/>
      <c r="PB91" s="182"/>
      <c r="PC91" s="182"/>
      <c r="PD91" s="182"/>
      <c r="PE91" s="182"/>
      <c r="PF91" s="182"/>
      <c r="PG91" s="182"/>
      <c r="PH91" s="182"/>
      <c r="PI91" s="182"/>
      <c r="PJ91" s="182"/>
      <c r="PK91" s="182"/>
      <c r="PL91" s="182"/>
      <c r="PM91" s="182"/>
      <c r="PN91" s="182"/>
      <c r="PO91" s="182"/>
      <c r="PP91" s="182"/>
      <c r="PQ91" s="182"/>
      <c r="PR91" s="182"/>
      <c r="PS91" s="182"/>
      <c r="PT91" s="182"/>
      <c r="PU91" s="182"/>
      <c r="PV91" s="182"/>
      <c r="PW91" s="182"/>
      <c r="PX91" s="182"/>
    </row>
    <row r="92" spans="1:440" s="167" customFormat="1" ht="19.899999999999999" customHeight="1">
      <c r="A92" s="182"/>
      <c r="B92" s="920"/>
      <c r="C92" s="918"/>
      <c r="D92" s="909"/>
      <c r="E92" s="400"/>
      <c r="F92" s="369" t="s">
        <v>22</v>
      </c>
      <c r="G92" s="370">
        <v>4.8239999999999998</v>
      </c>
      <c r="H92" s="370"/>
      <c r="I92" s="371">
        <f>G92+H92+K91</f>
        <v>6.5669999999999993</v>
      </c>
      <c r="J92" s="487">
        <v>5.1239999999999997</v>
      </c>
      <c r="K92" s="371">
        <f t="shared" si="9"/>
        <v>1.4429999999999996</v>
      </c>
      <c r="L92" s="372">
        <f t="shared" si="10"/>
        <v>0.78026496116948385</v>
      </c>
      <c r="M92" s="464" t="s">
        <v>24</v>
      </c>
      <c r="N92" s="903"/>
      <c r="O92" s="904"/>
      <c r="P92" s="904"/>
      <c r="Q92" s="904"/>
      <c r="R92" s="904"/>
      <c r="S92" s="893"/>
      <c r="T92" s="182"/>
      <c r="U92" s="182"/>
      <c r="V92" s="166"/>
      <c r="W92" s="166"/>
      <c r="X92" s="166"/>
      <c r="Y92" s="166"/>
      <c r="Z92" s="166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  <c r="IG92" s="182"/>
      <c r="IH92" s="182"/>
      <c r="II92" s="182"/>
      <c r="IJ92" s="182"/>
      <c r="IK92" s="182"/>
      <c r="IL92" s="182"/>
      <c r="IM92" s="182"/>
      <c r="IN92" s="182"/>
      <c r="IO92" s="182"/>
      <c r="IP92" s="182"/>
      <c r="IQ92" s="182"/>
      <c r="IR92" s="182"/>
      <c r="IS92" s="182"/>
      <c r="IT92" s="182"/>
      <c r="IU92" s="182"/>
      <c r="IV92" s="182"/>
      <c r="IW92" s="182"/>
      <c r="IX92" s="182"/>
      <c r="IY92" s="182"/>
      <c r="IZ92" s="182"/>
      <c r="JA92" s="182"/>
      <c r="JB92" s="182"/>
      <c r="JC92" s="182"/>
      <c r="JD92" s="182"/>
      <c r="JE92" s="182"/>
      <c r="JF92" s="182"/>
      <c r="JG92" s="182"/>
      <c r="JH92" s="182"/>
      <c r="JI92" s="182"/>
      <c r="JJ92" s="182"/>
      <c r="JK92" s="182"/>
      <c r="JL92" s="182"/>
      <c r="JM92" s="182"/>
      <c r="JN92" s="182"/>
      <c r="JO92" s="182"/>
      <c r="JP92" s="182"/>
      <c r="JQ92" s="182"/>
      <c r="JR92" s="182"/>
      <c r="JS92" s="182"/>
      <c r="JT92" s="182"/>
      <c r="JU92" s="182"/>
      <c r="JV92" s="182"/>
      <c r="JW92" s="182"/>
      <c r="JX92" s="182"/>
      <c r="JY92" s="182"/>
      <c r="JZ92" s="182"/>
      <c r="KA92" s="182"/>
      <c r="KB92" s="182"/>
      <c r="KC92" s="182"/>
      <c r="KD92" s="182"/>
      <c r="KE92" s="182"/>
      <c r="KF92" s="182"/>
      <c r="KG92" s="182"/>
      <c r="KH92" s="182"/>
      <c r="KI92" s="182"/>
      <c r="KJ92" s="182"/>
      <c r="KK92" s="182"/>
      <c r="KL92" s="182"/>
      <c r="KM92" s="182"/>
      <c r="KN92" s="182"/>
      <c r="KO92" s="182"/>
      <c r="KP92" s="182"/>
      <c r="KQ92" s="182"/>
      <c r="KR92" s="182"/>
      <c r="KS92" s="182"/>
      <c r="KT92" s="182"/>
      <c r="KU92" s="182"/>
      <c r="KV92" s="182"/>
      <c r="KW92" s="182"/>
      <c r="KX92" s="182"/>
      <c r="KY92" s="182"/>
      <c r="KZ92" s="182"/>
      <c r="LA92" s="182"/>
      <c r="LB92" s="182"/>
      <c r="LC92" s="182"/>
      <c r="LD92" s="182"/>
      <c r="LE92" s="182"/>
      <c r="LF92" s="182"/>
      <c r="LG92" s="182"/>
      <c r="LH92" s="182"/>
      <c r="LI92" s="182"/>
      <c r="LJ92" s="182"/>
      <c r="LK92" s="182"/>
      <c r="LL92" s="182"/>
      <c r="LM92" s="182"/>
      <c r="LN92" s="182"/>
      <c r="LO92" s="182"/>
      <c r="LP92" s="182"/>
      <c r="LQ92" s="182"/>
      <c r="LR92" s="182"/>
      <c r="LS92" s="182"/>
      <c r="LT92" s="182"/>
      <c r="LU92" s="182"/>
      <c r="LV92" s="182"/>
      <c r="LW92" s="182"/>
      <c r="LX92" s="182"/>
      <c r="LY92" s="182"/>
      <c r="LZ92" s="182"/>
      <c r="MA92" s="182"/>
      <c r="MB92" s="182"/>
      <c r="MC92" s="182"/>
      <c r="MD92" s="182"/>
      <c r="ME92" s="182"/>
      <c r="MF92" s="182"/>
      <c r="MG92" s="182"/>
      <c r="MH92" s="182"/>
      <c r="MI92" s="182"/>
      <c r="MJ92" s="182"/>
      <c r="MK92" s="182"/>
      <c r="ML92" s="182"/>
      <c r="MM92" s="182"/>
      <c r="MN92" s="182"/>
      <c r="MO92" s="182"/>
      <c r="MP92" s="182"/>
      <c r="MQ92" s="182"/>
      <c r="MR92" s="182"/>
      <c r="MS92" s="182"/>
      <c r="MT92" s="182"/>
      <c r="MU92" s="182"/>
      <c r="MV92" s="182"/>
      <c r="MW92" s="182"/>
      <c r="MX92" s="182"/>
      <c r="MY92" s="182"/>
      <c r="MZ92" s="182"/>
      <c r="NA92" s="182"/>
      <c r="NB92" s="182"/>
      <c r="NC92" s="182"/>
      <c r="ND92" s="182"/>
      <c r="NE92" s="182"/>
      <c r="NF92" s="182"/>
      <c r="NG92" s="182"/>
      <c r="NH92" s="182"/>
      <c r="NI92" s="182"/>
      <c r="NJ92" s="182"/>
      <c r="NK92" s="182"/>
      <c r="NL92" s="182"/>
      <c r="NM92" s="182"/>
      <c r="NN92" s="182"/>
      <c r="NO92" s="182"/>
      <c r="NP92" s="182"/>
      <c r="NQ92" s="182"/>
      <c r="NR92" s="182"/>
      <c r="NS92" s="182"/>
      <c r="NT92" s="182"/>
      <c r="NU92" s="182"/>
      <c r="NV92" s="182"/>
      <c r="NW92" s="182"/>
      <c r="NX92" s="182"/>
      <c r="NY92" s="182"/>
      <c r="NZ92" s="182"/>
      <c r="OA92" s="182"/>
      <c r="OB92" s="182"/>
      <c r="OC92" s="182"/>
      <c r="OD92" s="182"/>
      <c r="OE92" s="182"/>
      <c r="OF92" s="182"/>
      <c r="OG92" s="182"/>
      <c r="OH92" s="182"/>
      <c r="OI92" s="182"/>
      <c r="OJ92" s="182"/>
      <c r="OK92" s="182"/>
      <c r="OL92" s="182"/>
      <c r="OM92" s="182"/>
      <c r="ON92" s="182"/>
      <c r="OO92" s="182"/>
      <c r="OP92" s="182"/>
      <c r="OQ92" s="182"/>
      <c r="OR92" s="182"/>
      <c r="OS92" s="182"/>
      <c r="OT92" s="182"/>
      <c r="OU92" s="182"/>
      <c r="OV92" s="182"/>
      <c r="OW92" s="182"/>
      <c r="OX92" s="182"/>
      <c r="OY92" s="182"/>
      <c r="OZ92" s="182"/>
      <c r="PA92" s="182"/>
      <c r="PB92" s="182"/>
      <c r="PC92" s="182"/>
      <c r="PD92" s="182"/>
      <c r="PE92" s="182"/>
      <c r="PF92" s="182"/>
      <c r="PG92" s="182"/>
      <c r="PH92" s="182"/>
      <c r="PI92" s="182"/>
      <c r="PJ92" s="182"/>
      <c r="PK92" s="182"/>
      <c r="PL92" s="182"/>
      <c r="PM92" s="182"/>
      <c r="PN92" s="182"/>
      <c r="PO92" s="182"/>
      <c r="PP92" s="182"/>
      <c r="PQ92" s="182"/>
      <c r="PR92" s="182"/>
      <c r="PS92" s="182"/>
      <c r="PT92" s="182"/>
      <c r="PU92" s="182"/>
      <c r="PV92" s="182"/>
      <c r="PW92" s="182"/>
      <c r="PX92" s="182"/>
    </row>
    <row r="93" spans="1:440" s="167" customFormat="1" ht="19.899999999999999" customHeight="1">
      <c r="A93" s="182"/>
      <c r="B93" s="920"/>
      <c r="C93" s="918"/>
      <c r="D93" s="909"/>
      <c r="E93" s="398" t="s">
        <v>774</v>
      </c>
      <c r="F93" s="369" t="s">
        <v>20</v>
      </c>
      <c r="G93" s="370">
        <v>0.84799999999999998</v>
      </c>
      <c r="H93" s="370"/>
      <c r="I93" s="371">
        <f>G93+H93</f>
        <v>0.84799999999999998</v>
      </c>
      <c r="J93" s="487">
        <v>0.84</v>
      </c>
      <c r="K93" s="371">
        <f t="shared" si="9"/>
        <v>8.0000000000000071E-3</v>
      </c>
      <c r="L93" s="372">
        <f t="shared" si="10"/>
        <v>0.99056603773584906</v>
      </c>
      <c r="M93" s="464">
        <v>43214</v>
      </c>
      <c r="N93" s="903">
        <f>G93+G94+G95</f>
        <v>9.6419999999999995</v>
      </c>
      <c r="O93" s="904">
        <f>H93+H94+H95</f>
        <v>0</v>
      </c>
      <c r="P93" s="904">
        <f>N93+O93</f>
        <v>9.6419999999999995</v>
      </c>
      <c r="Q93" s="904">
        <f>J93+J94+J95</f>
        <v>8.2859999999999996</v>
      </c>
      <c r="R93" s="904">
        <f>P93-Q93</f>
        <v>1.3559999999999999</v>
      </c>
      <c r="S93" s="893">
        <f>Q93/P93</f>
        <v>0.8593652769135034</v>
      </c>
      <c r="T93" s="182"/>
      <c r="U93" s="182"/>
      <c r="V93" s="166"/>
      <c r="W93" s="166"/>
      <c r="X93" s="166"/>
      <c r="Y93" s="166"/>
      <c r="Z93" s="166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  <c r="IG93" s="182"/>
      <c r="IH93" s="182"/>
      <c r="II93" s="182"/>
      <c r="IJ93" s="182"/>
      <c r="IK93" s="182"/>
      <c r="IL93" s="182"/>
      <c r="IM93" s="182"/>
      <c r="IN93" s="182"/>
      <c r="IO93" s="182"/>
      <c r="IP93" s="182"/>
      <c r="IQ93" s="182"/>
      <c r="IR93" s="182"/>
      <c r="IS93" s="182"/>
      <c r="IT93" s="182"/>
      <c r="IU93" s="182"/>
      <c r="IV93" s="182"/>
      <c r="IW93" s="182"/>
      <c r="IX93" s="182"/>
      <c r="IY93" s="182"/>
      <c r="IZ93" s="182"/>
      <c r="JA93" s="182"/>
      <c r="JB93" s="182"/>
      <c r="JC93" s="182"/>
      <c r="JD93" s="182"/>
      <c r="JE93" s="182"/>
      <c r="JF93" s="182"/>
      <c r="JG93" s="182"/>
      <c r="JH93" s="182"/>
      <c r="JI93" s="182"/>
      <c r="JJ93" s="182"/>
      <c r="JK93" s="182"/>
      <c r="JL93" s="182"/>
      <c r="JM93" s="182"/>
      <c r="JN93" s="182"/>
      <c r="JO93" s="182"/>
      <c r="JP93" s="182"/>
      <c r="JQ93" s="182"/>
      <c r="JR93" s="182"/>
      <c r="JS93" s="182"/>
      <c r="JT93" s="182"/>
      <c r="JU93" s="182"/>
      <c r="JV93" s="182"/>
      <c r="JW93" s="182"/>
      <c r="JX93" s="182"/>
      <c r="JY93" s="182"/>
      <c r="JZ93" s="182"/>
      <c r="KA93" s="182"/>
      <c r="KB93" s="182"/>
      <c r="KC93" s="182"/>
      <c r="KD93" s="182"/>
      <c r="KE93" s="182"/>
      <c r="KF93" s="182"/>
      <c r="KG93" s="182"/>
      <c r="KH93" s="182"/>
      <c r="KI93" s="182"/>
      <c r="KJ93" s="182"/>
      <c r="KK93" s="182"/>
      <c r="KL93" s="182"/>
      <c r="KM93" s="182"/>
      <c r="KN93" s="182"/>
      <c r="KO93" s="182"/>
      <c r="KP93" s="182"/>
      <c r="KQ93" s="182"/>
      <c r="KR93" s="182"/>
      <c r="KS93" s="182"/>
      <c r="KT93" s="182"/>
      <c r="KU93" s="182"/>
      <c r="KV93" s="182"/>
      <c r="KW93" s="182"/>
      <c r="KX93" s="182"/>
      <c r="KY93" s="182"/>
      <c r="KZ93" s="182"/>
      <c r="LA93" s="182"/>
      <c r="LB93" s="182"/>
      <c r="LC93" s="182"/>
      <c r="LD93" s="182"/>
      <c r="LE93" s="182"/>
      <c r="LF93" s="182"/>
      <c r="LG93" s="182"/>
      <c r="LH93" s="182"/>
      <c r="LI93" s="182"/>
      <c r="LJ93" s="182"/>
      <c r="LK93" s="182"/>
      <c r="LL93" s="182"/>
      <c r="LM93" s="182"/>
      <c r="LN93" s="182"/>
      <c r="LO93" s="182"/>
      <c r="LP93" s="182"/>
      <c r="LQ93" s="182"/>
      <c r="LR93" s="182"/>
      <c r="LS93" s="182"/>
      <c r="LT93" s="182"/>
      <c r="LU93" s="182"/>
      <c r="LV93" s="182"/>
      <c r="LW93" s="182"/>
      <c r="LX93" s="182"/>
      <c r="LY93" s="182"/>
      <c r="LZ93" s="182"/>
      <c r="MA93" s="182"/>
      <c r="MB93" s="182"/>
      <c r="MC93" s="182"/>
      <c r="MD93" s="182"/>
      <c r="ME93" s="182"/>
      <c r="MF93" s="182"/>
      <c r="MG93" s="182"/>
      <c r="MH93" s="182"/>
      <c r="MI93" s="182"/>
      <c r="MJ93" s="182"/>
      <c r="MK93" s="182"/>
      <c r="ML93" s="182"/>
      <c r="MM93" s="182"/>
      <c r="MN93" s="182"/>
      <c r="MO93" s="182"/>
      <c r="MP93" s="182"/>
      <c r="MQ93" s="182"/>
      <c r="MR93" s="182"/>
      <c r="MS93" s="182"/>
      <c r="MT93" s="182"/>
      <c r="MU93" s="182"/>
      <c r="MV93" s="182"/>
      <c r="MW93" s="182"/>
      <c r="MX93" s="182"/>
      <c r="MY93" s="182"/>
      <c r="MZ93" s="182"/>
      <c r="NA93" s="182"/>
      <c r="NB93" s="182"/>
      <c r="NC93" s="182"/>
      <c r="ND93" s="182"/>
      <c r="NE93" s="182"/>
      <c r="NF93" s="182"/>
      <c r="NG93" s="182"/>
      <c r="NH93" s="182"/>
      <c r="NI93" s="182"/>
      <c r="NJ93" s="182"/>
      <c r="NK93" s="182"/>
      <c r="NL93" s="182"/>
      <c r="NM93" s="182"/>
      <c r="NN93" s="182"/>
      <c r="NO93" s="182"/>
      <c r="NP93" s="182"/>
      <c r="NQ93" s="182"/>
      <c r="NR93" s="182"/>
      <c r="NS93" s="182"/>
      <c r="NT93" s="182"/>
      <c r="NU93" s="182"/>
      <c r="NV93" s="182"/>
      <c r="NW93" s="182"/>
      <c r="NX93" s="182"/>
      <c r="NY93" s="182"/>
      <c r="NZ93" s="182"/>
      <c r="OA93" s="182"/>
      <c r="OB93" s="182"/>
      <c r="OC93" s="182"/>
      <c r="OD93" s="182"/>
      <c r="OE93" s="182"/>
      <c r="OF93" s="182"/>
      <c r="OG93" s="182"/>
      <c r="OH93" s="182"/>
      <c r="OI93" s="182"/>
      <c r="OJ93" s="182"/>
      <c r="OK93" s="182"/>
      <c r="OL93" s="182"/>
      <c r="OM93" s="182"/>
      <c r="ON93" s="182"/>
      <c r="OO93" s="182"/>
      <c r="OP93" s="182"/>
      <c r="OQ93" s="182"/>
      <c r="OR93" s="182"/>
      <c r="OS93" s="182"/>
      <c r="OT93" s="182"/>
      <c r="OU93" s="182"/>
      <c r="OV93" s="182"/>
      <c r="OW93" s="182"/>
      <c r="OX93" s="182"/>
      <c r="OY93" s="182"/>
      <c r="OZ93" s="182"/>
      <c r="PA93" s="182"/>
      <c r="PB93" s="182"/>
      <c r="PC93" s="182"/>
      <c r="PD93" s="182"/>
      <c r="PE93" s="182"/>
      <c r="PF93" s="182"/>
      <c r="PG93" s="182"/>
      <c r="PH93" s="182"/>
      <c r="PI93" s="182"/>
      <c r="PJ93" s="182"/>
      <c r="PK93" s="182"/>
      <c r="PL93" s="182"/>
      <c r="PM93" s="182"/>
      <c r="PN93" s="182"/>
      <c r="PO93" s="182"/>
      <c r="PP93" s="182"/>
      <c r="PQ93" s="182"/>
      <c r="PR93" s="182"/>
      <c r="PS93" s="182"/>
      <c r="PT93" s="182"/>
      <c r="PU93" s="182"/>
      <c r="PV93" s="182"/>
      <c r="PW93" s="182"/>
      <c r="PX93" s="182"/>
    </row>
    <row r="94" spans="1:440" s="167" customFormat="1" ht="19.899999999999999" customHeight="1">
      <c r="A94" s="182"/>
      <c r="B94" s="920"/>
      <c r="C94" s="918"/>
      <c r="D94" s="909"/>
      <c r="E94" s="399"/>
      <c r="F94" s="369" t="s">
        <v>21</v>
      </c>
      <c r="G94" s="370">
        <v>3.9729999999999999</v>
      </c>
      <c r="H94" s="370"/>
      <c r="I94" s="371">
        <f>G94+H94+K93</f>
        <v>3.9809999999999999</v>
      </c>
      <c r="J94" s="487">
        <v>4.0860000000000003</v>
      </c>
      <c r="K94" s="371">
        <f t="shared" si="9"/>
        <v>-0.10500000000000043</v>
      </c>
      <c r="L94" s="372">
        <f t="shared" si="10"/>
        <v>1.0263752825923136</v>
      </c>
      <c r="M94" s="464" t="s">
        <v>24</v>
      </c>
      <c r="N94" s="903"/>
      <c r="O94" s="904"/>
      <c r="P94" s="904"/>
      <c r="Q94" s="904"/>
      <c r="R94" s="904"/>
      <c r="S94" s="893"/>
      <c r="T94" s="182"/>
      <c r="U94" s="182"/>
      <c r="V94" s="166"/>
      <c r="W94" s="166"/>
      <c r="X94" s="166"/>
      <c r="Y94" s="166"/>
      <c r="Z94" s="166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  <c r="IG94" s="182"/>
      <c r="IH94" s="182"/>
      <c r="II94" s="182"/>
      <c r="IJ94" s="182"/>
      <c r="IK94" s="182"/>
      <c r="IL94" s="182"/>
      <c r="IM94" s="182"/>
      <c r="IN94" s="182"/>
      <c r="IO94" s="182"/>
      <c r="IP94" s="182"/>
      <c r="IQ94" s="182"/>
      <c r="IR94" s="182"/>
      <c r="IS94" s="182"/>
      <c r="IT94" s="182"/>
      <c r="IU94" s="182"/>
      <c r="IV94" s="182"/>
      <c r="IW94" s="182"/>
      <c r="IX94" s="182"/>
      <c r="IY94" s="182"/>
      <c r="IZ94" s="182"/>
      <c r="JA94" s="182"/>
      <c r="JB94" s="182"/>
      <c r="JC94" s="182"/>
      <c r="JD94" s="182"/>
      <c r="JE94" s="182"/>
      <c r="JF94" s="182"/>
      <c r="JG94" s="182"/>
      <c r="JH94" s="182"/>
      <c r="JI94" s="182"/>
      <c r="JJ94" s="182"/>
      <c r="JK94" s="182"/>
      <c r="JL94" s="182"/>
      <c r="JM94" s="182"/>
      <c r="JN94" s="182"/>
      <c r="JO94" s="182"/>
      <c r="JP94" s="182"/>
      <c r="JQ94" s="182"/>
      <c r="JR94" s="182"/>
      <c r="JS94" s="182"/>
      <c r="JT94" s="182"/>
      <c r="JU94" s="182"/>
      <c r="JV94" s="182"/>
      <c r="JW94" s="182"/>
      <c r="JX94" s="182"/>
      <c r="JY94" s="182"/>
      <c r="JZ94" s="182"/>
      <c r="KA94" s="182"/>
      <c r="KB94" s="182"/>
      <c r="KC94" s="182"/>
      <c r="KD94" s="182"/>
      <c r="KE94" s="182"/>
      <c r="KF94" s="182"/>
      <c r="KG94" s="182"/>
      <c r="KH94" s="182"/>
      <c r="KI94" s="182"/>
      <c r="KJ94" s="182"/>
      <c r="KK94" s="182"/>
      <c r="KL94" s="182"/>
      <c r="KM94" s="182"/>
      <c r="KN94" s="182"/>
      <c r="KO94" s="182"/>
      <c r="KP94" s="182"/>
      <c r="KQ94" s="182"/>
      <c r="KR94" s="182"/>
      <c r="KS94" s="182"/>
      <c r="KT94" s="182"/>
      <c r="KU94" s="182"/>
      <c r="KV94" s="182"/>
      <c r="KW94" s="182"/>
      <c r="KX94" s="182"/>
      <c r="KY94" s="182"/>
      <c r="KZ94" s="182"/>
      <c r="LA94" s="182"/>
      <c r="LB94" s="182"/>
      <c r="LC94" s="182"/>
      <c r="LD94" s="182"/>
      <c r="LE94" s="182"/>
      <c r="LF94" s="182"/>
      <c r="LG94" s="182"/>
      <c r="LH94" s="182"/>
      <c r="LI94" s="182"/>
      <c r="LJ94" s="182"/>
      <c r="LK94" s="182"/>
      <c r="LL94" s="182"/>
      <c r="LM94" s="182"/>
      <c r="LN94" s="182"/>
      <c r="LO94" s="182"/>
      <c r="LP94" s="182"/>
      <c r="LQ94" s="182"/>
      <c r="LR94" s="182"/>
      <c r="LS94" s="182"/>
      <c r="LT94" s="182"/>
      <c r="LU94" s="182"/>
      <c r="LV94" s="182"/>
      <c r="LW94" s="182"/>
      <c r="LX94" s="182"/>
      <c r="LY94" s="182"/>
      <c r="LZ94" s="182"/>
      <c r="MA94" s="182"/>
      <c r="MB94" s="182"/>
      <c r="MC94" s="182"/>
      <c r="MD94" s="182"/>
      <c r="ME94" s="182"/>
      <c r="MF94" s="182"/>
      <c r="MG94" s="182"/>
      <c r="MH94" s="182"/>
      <c r="MI94" s="182"/>
      <c r="MJ94" s="182"/>
      <c r="MK94" s="182"/>
      <c r="ML94" s="182"/>
      <c r="MM94" s="182"/>
      <c r="MN94" s="182"/>
      <c r="MO94" s="182"/>
      <c r="MP94" s="182"/>
      <c r="MQ94" s="182"/>
      <c r="MR94" s="182"/>
      <c r="MS94" s="182"/>
      <c r="MT94" s="182"/>
      <c r="MU94" s="182"/>
      <c r="MV94" s="182"/>
      <c r="MW94" s="182"/>
      <c r="MX94" s="182"/>
      <c r="MY94" s="182"/>
      <c r="MZ94" s="182"/>
      <c r="NA94" s="182"/>
      <c r="NB94" s="182"/>
      <c r="NC94" s="182"/>
      <c r="ND94" s="182"/>
      <c r="NE94" s="182"/>
      <c r="NF94" s="182"/>
      <c r="NG94" s="182"/>
      <c r="NH94" s="182"/>
      <c r="NI94" s="182"/>
      <c r="NJ94" s="182"/>
      <c r="NK94" s="182"/>
      <c r="NL94" s="182"/>
      <c r="NM94" s="182"/>
      <c r="NN94" s="182"/>
      <c r="NO94" s="182"/>
      <c r="NP94" s="182"/>
      <c r="NQ94" s="182"/>
      <c r="NR94" s="182"/>
      <c r="NS94" s="182"/>
      <c r="NT94" s="182"/>
      <c r="NU94" s="182"/>
      <c r="NV94" s="182"/>
      <c r="NW94" s="182"/>
      <c r="NX94" s="182"/>
      <c r="NY94" s="182"/>
      <c r="NZ94" s="182"/>
      <c r="OA94" s="182"/>
      <c r="OB94" s="182"/>
      <c r="OC94" s="182"/>
      <c r="OD94" s="182"/>
      <c r="OE94" s="182"/>
      <c r="OF94" s="182"/>
      <c r="OG94" s="182"/>
      <c r="OH94" s="182"/>
      <c r="OI94" s="182"/>
      <c r="OJ94" s="182"/>
      <c r="OK94" s="182"/>
      <c r="OL94" s="182"/>
      <c r="OM94" s="182"/>
      <c r="ON94" s="182"/>
      <c r="OO94" s="182"/>
      <c r="OP94" s="182"/>
      <c r="OQ94" s="182"/>
      <c r="OR94" s="182"/>
      <c r="OS94" s="182"/>
      <c r="OT94" s="182"/>
      <c r="OU94" s="182"/>
      <c r="OV94" s="182"/>
      <c r="OW94" s="182"/>
      <c r="OX94" s="182"/>
      <c r="OY94" s="182"/>
      <c r="OZ94" s="182"/>
      <c r="PA94" s="182"/>
      <c r="PB94" s="182"/>
      <c r="PC94" s="182"/>
      <c r="PD94" s="182"/>
      <c r="PE94" s="182"/>
      <c r="PF94" s="182"/>
      <c r="PG94" s="182"/>
      <c r="PH94" s="182"/>
      <c r="PI94" s="182"/>
      <c r="PJ94" s="182"/>
      <c r="PK94" s="182"/>
      <c r="PL94" s="182"/>
      <c r="PM94" s="182"/>
      <c r="PN94" s="182"/>
      <c r="PO94" s="182"/>
      <c r="PP94" s="182"/>
      <c r="PQ94" s="182"/>
      <c r="PR94" s="182"/>
      <c r="PS94" s="182"/>
      <c r="PT94" s="182"/>
      <c r="PU94" s="182"/>
      <c r="PV94" s="182"/>
      <c r="PW94" s="182"/>
      <c r="PX94" s="182"/>
    </row>
    <row r="95" spans="1:440" s="167" customFormat="1" ht="19.899999999999999" customHeight="1">
      <c r="A95" s="182"/>
      <c r="B95" s="920"/>
      <c r="C95" s="918"/>
      <c r="D95" s="909"/>
      <c r="E95" s="400"/>
      <c r="F95" s="369" t="s">
        <v>22</v>
      </c>
      <c r="G95" s="370">
        <v>4.8209999999999997</v>
      </c>
      <c r="H95" s="370"/>
      <c r="I95" s="371">
        <f>G95+H95+K94</f>
        <v>4.7159999999999993</v>
      </c>
      <c r="J95" s="487">
        <v>3.36</v>
      </c>
      <c r="K95" s="371">
        <f t="shared" si="9"/>
        <v>1.3559999999999994</v>
      </c>
      <c r="L95" s="372">
        <f t="shared" si="10"/>
        <v>0.71246819338422396</v>
      </c>
      <c r="M95" s="464" t="s">
        <v>24</v>
      </c>
      <c r="N95" s="903"/>
      <c r="O95" s="904"/>
      <c r="P95" s="904"/>
      <c r="Q95" s="904"/>
      <c r="R95" s="904"/>
      <c r="S95" s="893"/>
      <c r="T95" s="182"/>
      <c r="U95" s="182"/>
      <c r="V95" s="166"/>
      <c r="W95" s="166"/>
      <c r="X95" s="166"/>
      <c r="Y95" s="166"/>
      <c r="Z95" s="166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  <c r="IG95" s="182"/>
      <c r="IH95" s="182"/>
      <c r="II95" s="182"/>
      <c r="IJ95" s="182"/>
      <c r="IK95" s="182"/>
      <c r="IL95" s="182"/>
      <c r="IM95" s="182"/>
      <c r="IN95" s="182"/>
      <c r="IO95" s="182"/>
      <c r="IP95" s="182"/>
      <c r="IQ95" s="182"/>
      <c r="IR95" s="182"/>
      <c r="IS95" s="182"/>
      <c r="IT95" s="182"/>
      <c r="IU95" s="182"/>
      <c r="IV95" s="182"/>
      <c r="IW95" s="182"/>
      <c r="IX95" s="182"/>
      <c r="IY95" s="182"/>
      <c r="IZ95" s="182"/>
      <c r="JA95" s="182"/>
      <c r="JB95" s="182"/>
      <c r="JC95" s="182"/>
      <c r="JD95" s="182"/>
      <c r="JE95" s="182"/>
      <c r="JF95" s="182"/>
      <c r="JG95" s="182"/>
      <c r="JH95" s="182"/>
      <c r="JI95" s="182"/>
      <c r="JJ95" s="182"/>
      <c r="JK95" s="182"/>
      <c r="JL95" s="182"/>
      <c r="JM95" s="182"/>
      <c r="JN95" s="182"/>
      <c r="JO95" s="182"/>
      <c r="JP95" s="182"/>
      <c r="JQ95" s="182"/>
      <c r="JR95" s="182"/>
      <c r="JS95" s="182"/>
      <c r="JT95" s="182"/>
      <c r="JU95" s="182"/>
      <c r="JV95" s="182"/>
      <c r="JW95" s="182"/>
      <c r="JX95" s="182"/>
      <c r="JY95" s="182"/>
      <c r="JZ95" s="182"/>
      <c r="KA95" s="182"/>
      <c r="KB95" s="182"/>
      <c r="KC95" s="182"/>
      <c r="KD95" s="182"/>
      <c r="KE95" s="182"/>
      <c r="KF95" s="182"/>
      <c r="KG95" s="182"/>
      <c r="KH95" s="182"/>
      <c r="KI95" s="182"/>
      <c r="KJ95" s="182"/>
      <c r="KK95" s="182"/>
      <c r="KL95" s="182"/>
      <c r="KM95" s="182"/>
      <c r="KN95" s="182"/>
      <c r="KO95" s="182"/>
      <c r="KP95" s="182"/>
      <c r="KQ95" s="182"/>
      <c r="KR95" s="182"/>
      <c r="KS95" s="182"/>
      <c r="KT95" s="182"/>
      <c r="KU95" s="182"/>
      <c r="KV95" s="182"/>
      <c r="KW95" s="182"/>
      <c r="KX95" s="182"/>
      <c r="KY95" s="182"/>
      <c r="KZ95" s="182"/>
      <c r="LA95" s="182"/>
      <c r="LB95" s="182"/>
      <c r="LC95" s="182"/>
      <c r="LD95" s="182"/>
      <c r="LE95" s="182"/>
      <c r="LF95" s="182"/>
      <c r="LG95" s="182"/>
      <c r="LH95" s="182"/>
      <c r="LI95" s="182"/>
      <c r="LJ95" s="182"/>
      <c r="LK95" s="182"/>
      <c r="LL95" s="182"/>
      <c r="LM95" s="182"/>
      <c r="LN95" s="182"/>
      <c r="LO95" s="182"/>
      <c r="LP95" s="182"/>
      <c r="LQ95" s="182"/>
      <c r="LR95" s="182"/>
      <c r="LS95" s="182"/>
      <c r="LT95" s="182"/>
      <c r="LU95" s="182"/>
      <c r="LV95" s="182"/>
      <c r="LW95" s="182"/>
      <c r="LX95" s="182"/>
      <c r="LY95" s="182"/>
      <c r="LZ95" s="182"/>
      <c r="MA95" s="182"/>
      <c r="MB95" s="182"/>
      <c r="MC95" s="182"/>
      <c r="MD95" s="182"/>
      <c r="ME95" s="182"/>
      <c r="MF95" s="182"/>
      <c r="MG95" s="182"/>
      <c r="MH95" s="182"/>
      <c r="MI95" s="182"/>
      <c r="MJ95" s="182"/>
      <c r="MK95" s="182"/>
      <c r="ML95" s="182"/>
      <c r="MM95" s="182"/>
      <c r="MN95" s="182"/>
      <c r="MO95" s="182"/>
      <c r="MP95" s="182"/>
      <c r="MQ95" s="182"/>
      <c r="MR95" s="182"/>
      <c r="MS95" s="182"/>
      <c r="MT95" s="182"/>
      <c r="MU95" s="182"/>
      <c r="MV95" s="182"/>
      <c r="MW95" s="182"/>
      <c r="MX95" s="182"/>
      <c r="MY95" s="182"/>
      <c r="MZ95" s="182"/>
      <c r="NA95" s="182"/>
      <c r="NB95" s="182"/>
      <c r="NC95" s="182"/>
      <c r="ND95" s="182"/>
      <c r="NE95" s="182"/>
      <c r="NF95" s="182"/>
      <c r="NG95" s="182"/>
      <c r="NH95" s="182"/>
      <c r="NI95" s="182"/>
      <c r="NJ95" s="182"/>
      <c r="NK95" s="182"/>
      <c r="NL95" s="182"/>
      <c r="NM95" s="182"/>
      <c r="NN95" s="182"/>
      <c r="NO95" s="182"/>
      <c r="NP95" s="182"/>
      <c r="NQ95" s="182"/>
      <c r="NR95" s="182"/>
      <c r="NS95" s="182"/>
      <c r="NT95" s="182"/>
      <c r="NU95" s="182"/>
      <c r="NV95" s="182"/>
      <c r="NW95" s="182"/>
      <c r="NX95" s="182"/>
      <c r="NY95" s="182"/>
      <c r="NZ95" s="182"/>
      <c r="OA95" s="182"/>
      <c r="OB95" s="182"/>
      <c r="OC95" s="182"/>
      <c r="OD95" s="182"/>
      <c r="OE95" s="182"/>
      <c r="OF95" s="182"/>
      <c r="OG95" s="182"/>
      <c r="OH95" s="182"/>
      <c r="OI95" s="182"/>
      <c r="OJ95" s="182"/>
      <c r="OK95" s="182"/>
      <c r="OL95" s="182"/>
      <c r="OM95" s="182"/>
      <c r="ON95" s="182"/>
      <c r="OO95" s="182"/>
      <c r="OP95" s="182"/>
      <c r="OQ95" s="182"/>
      <c r="OR95" s="182"/>
      <c r="OS95" s="182"/>
      <c r="OT95" s="182"/>
      <c r="OU95" s="182"/>
      <c r="OV95" s="182"/>
      <c r="OW95" s="182"/>
      <c r="OX95" s="182"/>
      <c r="OY95" s="182"/>
      <c r="OZ95" s="182"/>
      <c r="PA95" s="182"/>
      <c r="PB95" s="182"/>
      <c r="PC95" s="182"/>
      <c r="PD95" s="182"/>
      <c r="PE95" s="182"/>
      <c r="PF95" s="182"/>
      <c r="PG95" s="182"/>
      <c r="PH95" s="182"/>
      <c r="PI95" s="182"/>
      <c r="PJ95" s="182"/>
      <c r="PK95" s="182"/>
      <c r="PL95" s="182"/>
      <c r="PM95" s="182"/>
      <c r="PN95" s="182"/>
      <c r="PO95" s="182"/>
      <c r="PP95" s="182"/>
      <c r="PQ95" s="182"/>
      <c r="PR95" s="182"/>
      <c r="PS95" s="182"/>
      <c r="PT95" s="182"/>
      <c r="PU95" s="182"/>
      <c r="PV95" s="182"/>
      <c r="PW95" s="182"/>
      <c r="PX95" s="182"/>
    </row>
    <row r="96" spans="1:440" s="167" customFormat="1" ht="19.899999999999999" customHeight="1">
      <c r="A96" s="182"/>
      <c r="B96" s="920"/>
      <c r="C96" s="918"/>
      <c r="D96" s="909"/>
      <c r="E96" s="398" t="s">
        <v>775</v>
      </c>
      <c r="F96" s="369" t="s">
        <v>20</v>
      </c>
      <c r="G96" s="370">
        <v>0.84699999999999998</v>
      </c>
      <c r="H96" s="370"/>
      <c r="I96" s="371">
        <f>G96+H96</f>
        <v>0.84699999999999998</v>
      </c>
      <c r="J96" s="487">
        <v>0</v>
      </c>
      <c r="K96" s="371">
        <f t="shared" si="9"/>
        <v>0.84699999999999998</v>
      </c>
      <c r="L96" s="372">
        <f t="shared" si="10"/>
        <v>0</v>
      </c>
      <c r="M96" s="464" t="s">
        <v>24</v>
      </c>
      <c r="N96" s="903">
        <f>G96+G97+G98</f>
        <v>9.6290000000000013</v>
      </c>
      <c r="O96" s="904">
        <f>H96+H97+H98</f>
        <v>0</v>
      </c>
      <c r="P96" s="904">
        <f>N96+O96</f>
        <v>9.6290000000000013</v>
      </c>
      <c r="Q96" s="904">
        <f>J96+J97+J98</f>
        <v>8.9320000000000004</v>
      </c>
      <c r="R96" s="904">
        <f>P96-Q96</f>
        <v>0.69700000000000095</v>
      </c>
      <c r="S96" s="893">
        <f>Q96/P96</f>
        <v>0.92761449787101458</v>
      </c>
      <c r="T96" s="182"/>
      <c r="U96" s="182"/>
      <c r="V96" s="166"/>
      <c r="W96" s="166"/>
      <c r="X96" s="166"/>
      <c r="Y96" s="166"/>
      <c r="Z96" s="166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  <c r="IF96" s="182"/>
      <c r="IG96" s="182"/>
      <c r="IH96" s="182"/>
      <c r="II96" s="182"/>
      <c r="IJ96" s="182"/>
      <c r="IK96" s="182"/>
      <c r="IL96" s="182"/>
      <c r="IM96" s="182"/>
      <c r="IN96" s="182"/>
      <c r="IO96" s="182"/>
      <c r="IP96" s="182"/>
      <c r="IQ96" s="182"/>
      <c r="IR96" s="182"/>
      <c r="IS96" s="182"/>
      <c r="IT96" s="182"/>
      <c r="IU96" s="182"/>
      <c r="IV96" s="182"/>
      <c r="IW96" s="182"/>
      <c r="IX96" s="182"/>
      <c r="IY96" s="182"/>
      <c r="IZ96" s="182"/>
      <c r="JA96" s="182"/>
      <c r="JB96" s="182"/>
      <c r="JC96" s="182"/>
      <c r="JD96" s="182"/>
      <c r="JE96" s="182"/>
      <c r="JF96" s="182"/>
      <c r="JG96" s="182"/>
      <c r="JH96" s="182"/>
      <c r="JI96" s="182"/>
      <c r="JJ96" s="182"/>
      <c r="JK96" s="182"/>
      <c r="JL96" s="182"/>
      <c r="JM96" s="182"/>
      <c r="JN96" s="182"/>
      <c r="JO96" s="182"/>
      <c r="JP96" s="182"/>
      <c r="JQ96" s="182"/>
      <c r="JR96" s="182"/>
      <c r="JS96" s="182"/>
      <c r="JT96" s="182"/>
      <c r="JU96" s="182"/>
      <c r="JV96" s="182"/>
      <c r="JW96" s="182"/>
      <c r="JX96" s="182"/>
      <c r="JY96" s="182"/>
      <c r="JZ96" s="182"/>
      <c r="KA96" s="182"/>
      <c r="KB96" s="182"/>
      <c r="KC96" s="182"/>
      <c r="KD96" s="182"/>
      <c r="KE96" s="182"/>
      <c r="KF96" s="182"/>
      <c r="KG96" s="182"/>
      <c r="KH96" s="182"/>
      <c r="KI96" s="182"/>
      <c r="KJ96" s="182"/>
      <c r="KK96" s="182"/>
      <c r="KL96" s="182"/>
      <c r="KM96" s="182"/>
      <c r="KN96" s="182"/>
      <c r="KO96" s="182"/>
      <c r="KP96" s="182"/>
      <c r="KQ96" s="182"/>
      <c r="KR96" s="182"/>
      <c r="KS96" s="182"/>
      <c r="KT96" s="182"/>
      <c r="KU96" s="182"/>
      <c r="KV96" s="182"/>
      <c r="KW96" s="182"/>
      <c r="KX96" s="182"/>
      <c r="KY96" s="182"/>
      <c r="KZ96" s="182"/>
      <c r="LA96" s="182"/>
      <c r="LB96" s="182"/>
      <c r="LC96" s="182"/>
      <c r="LD96" s="182"/>
      <c r="LE96" s="182"/>
      <c r="LF96" s="182"/>
      <c r="LG96" s="182"/>
      <c r="LH96" s="182"/>
      <c r="LI96" s="182"/>
      <c r="LJ96" s="182"/>
      <c r="LK96" s="182"/>
      <c r="LL96" s="182"/>
      <c r="LM96" s="182"/>
      <c r="LN96" s="182"/>
      <c r="LO96" s="182"/>
      <c r="LP96" s="182"/>
      <c r="LQ96" s="182"/>
      <c r="LR96" s="182"/>
      <c r="LS96" s="182"/>
      <c r="LT96" s="182"/>
      <c r="LU96" s="182"/>
      <c r="LV96" s="182"/>
      <c r="LW96" s="182"/>
      <c r="LX96" s="182"/>
      <c r="LY96" s="182"/>
      <c r="LZ96" s="182"/>
      <c r="MA96" s="182"/>
      <c r="MB96" s="182"/>
      <c r="MC96" s="182"/>
      <c r="MD96" s="182"/>
      <c r="ME96" s="182"/>
      <c r="MF96" s="182"/>
      <c r="MG96" s="182"/>
      <c r="MH96" s="182"/>
      <c r="MI96" s="182"/>
      <c r="MJ96" s="182"/>
      <c r="MK96" s="182"/>
      <c r="ML96" s="182"/>
      <c r="MM96" s="182"/>
      <c r="MN96" s="182"/>
      <c r="MO96" s="182"/>
      <c r="MP96" s="182"/>
      <c r="MQ96" s="182"/>
      <c r="MR96" s="182"/>
      <c r="MS96" s="182"/>
      <c r="MT96" s="182"/>
      <c r="MU96" s="182"/>
      <c r="MV96" s="182"/>
      <c r="MW96" s="182"/>
      <c r="MX96" s="182"/>
      <c r="MY96" s="182"/>
      <c r="MZ96" s="182"/>
      <c r="NA96" s="182"/>
      <c r="NB96" s="182"/>
      <c r="NC96" s="182"/>
      <c r="ND96" s="182"/>
      <c r="NE96" s="182"/>
      <c r="NF96" s="182"/>
      <c r="NG96" s="182"/>
      <c r="NH96" s="182"/>
      <c r="NI96" s="182"/>
      <c r="NJ96" s="182"/>
      <c r="NK96" s="182"/>
      <c r="NL96" s="182"/>
      <c r="NM96" s="182"/>
      <c r="NN96" s="182"/>
      <c r="NO96" s="182"/>
      <c r="NP96" s="182"/>
      <c r="NQ96" s="182"/>
      <c r="NR96" s="182"/>
      <c r="NS96" s="182"/>
      <c r="NT96" s="182"/>
      <c r="NU96" s="182"/>
      <c r="NV96" s="182"/>
      <c r="NW96" s="182"/>
      <c r="NX96" s="182"/>
      <c r="NY96" s="182"/>
      <c r="NZ96" s="182"/>
      <c r="OA96" s="182"/>
      <c r="OB96" s="182"/>
      <c r="OC96" s="182"/>
      <c r="OD96" s="182"/>
      <c r="OE96" s="182"/>
      <c r="OF96" s="182"/>
      <c r="OG96" s="182"/>
      <c r="OH96" s="182"/>
      <c r="OI96" s="182"/>
      <c r="OJ96" s="182"/>
      <c r="OK96" s="182"/>
      <c r="OL96" s="182"/>
      <c r="OM96" s="182"/>
      <c r="ON96" s="182"/>
      <c r="OO96" s="182"/>
      <c r="OP96" s="182"/>
      <c r="OQ96" s="182"/>
      <c r="OR96" s="182"/>
      <c r="OS96" s="182"/>
      <c r="OT96" s="182"/>
      <c r="OU96" s="182"/>
      <c r="OV96" s="182"/>
      <c r="OW96" s="182"/>
      <c r="OX96" s="182"/>
      <c r="OY96" s="182"/>
      <c r="OZ96" s="182"/>
      <c r="PA96" s="182"/>
      <c r="PB96" s="182"/>
      <c r="PC96" s="182"/>
      <c r="PD96" s="182"/>
      <c r="PE96" s="182"/>
      <c r="PF96" s="182"/>
      <c r="PG96" s="182"/>
      <c r="PH96" s="182"/>
      <c r="PI96" s="182"/>
      <c r="PJ96" s="182"/>
      <c r="PK96" s="182"/>
      <c r="PL96" s="182"/>
      <c r="PM96" s="182"/>
      <c r="PN96" s="182"/>
      <c r="PO96" s="182"/>
      <c r="PP96" s="182"/>
      <c r="PQ96" s="182"/>
      <c r="PR96" s="182"/>
      <c r="PS96" s="182"/>
      <c r="PT96" s="182"/>
      <c r="PU96" s="182"/>
      <c r="PV96" s="182"/>
      <c r="PW96" s="182"/>
      <c r="PX96" s="182"/>
    </row>
    <row r="97" spans="1:440" s="167" customFormat="1" ht="19.899999999999999" customHeight="1">
      <c r="A97" s="182"/>
      <c r="B97" s="920"/>
      <c r="C97" s="918"/>
      <c r="D97" s="909"/>
      <c r="E97" s="399"/>
      <c r="F97" s="369" t="s">
        <v>21</v>
      </c>
      <c r="G97" s="370">
        <v>3.9670000000000001</v>
      </c>
      <c r="H97" s="370"/>
      <c r="I97" s="371">
        <f>G97+H97+K96</f>
        <v>4.8140000000000001</v>
      </c>
      <c r="J97" s="487">
        <v>1.708</v>
      </c>
      <c r="K97" s="371">
        <f t="shared" si="9"/>
        <v>3.1059999999999999</v>
      </c>
      <c r="L97" s="372">
        <f t="shared" si="10"/>
        <v>0.35479850436227667</v>
      </c>
      <c r="M97" s="464" t="s">
        <v>24</v>
      </c>
      <c r="N97" s="903"/>
      <c r="O97" s="904"/>
      <c r="P97" s="904"/>
      <c r="Q97" s="904"/>
      <c r="R97" s="904"/>
      <c r="S97" s="893"/>
      <c r="T97" s="182"/>
      <c r="U97" s="182"/>
      <c r="V97" s="166"/>
      <c r="W97" s="166"/>
      <c r="X97" s="166"/>
      <c r="Y97" s="166"/>
      <c r="Z97" s="166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  <c r="IH97" s="182"/>
      <c r="II97" s="182"/>
      <c r="IJ97" s="182"/>
      <c r="IK97" s="182"/>
      <c r="IL97" s="182"/>
      <c r="IM97" s="182"/>
      <c r="IN97" s="182"/>
      <c r="IO97" s="182"/>
      <c r="IP97" s="182"/>
      <c r="IQ97" s="182"/>
      <c r="IR97" s="182"/>
      <c r="IS97" s="182"/>
      <c r="IT97" s="182"/>
      <c r="IU97" s="182"/>
      <c r="IV97" s="182"/>
      <c r="IW97" s="182"/>
      <c r="IX97" s="182"/>
      <c r="IY97" s="182"/>
      <c r="IZ97" s="182"/>
      <c r="JA97" s="182"/>
      <c r="JB97" s="182"/>
      <c r="JC97" s="182"/>
      <c r="JD97" s="182"/>
      <c r="JE97" s="182"/>
      <c r="JF97" s="182"/>
      <c r="JG97" s="182"/>
      <c r="JH97" s="182"/>
      <c r="JI97" s="182"/>
      <c r="JJ97" s="182"/>
      <c r="JK97" s="182"/>
      <c r="JL97" s="182"/>
      <c r="JM97" s="182"/>
      <c r="JN97" s="182"/>
      <c r="JO97" s="182"/>
      <c r="JP97" s="182"/>
      <c r="JQ97" s="182"/>
      <c r="JR97" s="182"/>
      <c r="JS97" s="182"/>
      <c r="JT97" s="182"/>
      <c r="JU97" s="182"/>
      <c r="JV97" s="182"/>
      <c r="JW97" s="182"/>
      <c r="JX97" s="182"/>
      <c r="JY97" s="182"/>
      <c r="JZ97" s="182"/>
      <c r="KA97" s="182"/>
      <c r="KB97" s="182"/>
      <c r="KC97" s="182"/>
      <c r="KD97" s="182"/>
      <c r="KE97" s="182"/>
      <c r="KF97" s="182"/>
      <c r="KG97" s="182"/>
      <c r="KH97" s="182"/>
      <c r="KI97" s="182"/>
      <c r="KJ97" s="182"/>
      <c r="KK97" s="182"/>
      <c r="KL97" s="182"/>
      <c r="KM97" s="182"/>
      <c r="KN97" s="182"/>
      <c r="KO97" s="182"/>
      <c r="KP97" s="182"/>
      <c r="KQ97" s="182"/>
      <c r="KR97" s="182"/>
      <c r="KS97" s="182"/>
      <c r="KT97" s="182"/>
      <c r="KU97" s="182"/>
      <c r="KV97" s="182"/>
      <c r="KW97" s="182"/>
      <c r="KX97" s="182"/>
      <c r="KY97" s="182"/>
      <c r="KZ97" s="182"/>
      <c r="LA97" s="182"/>
      <c r="LB97" s="182"/>
      <c r="LC97" s="182"/>
      <c r="LD97" s="182"/>
      <c r="LE97" s="182"/>
      <c r="LF97" s="182"/>
      <c r="LG97" s="182"/>
      <c r="LH97" s="182"/>
      <c r="LI97" s="182"/>
      <c r="LJ97" s="182"/>
      <c r="LK97" s="182"/>
      <c r="LL97" s="182"/>
      <c r="LM97" s="182"/>
      <c r="LN97" s="182"/>
      <c r="LO97" s="182"/>
      <c r="LP97" s="182"/>
      <c r="LQ97" s="182"/>
      <c r="LR97" s="182"/>
      <c r="LS97" s="182"/>
      <c r="LT97" s="182"/>
      <c r="LU97" s="182"/>
      <c r="LV97" s="182"/>
      <c r="LW97" s="182"/>
      <c r="LX97" s="182"/>
      <c r="LY97" s="182"/>
      <c r="LZ97" s="182"/>
      <c r="MA97" s="182"/>
      <c r="MB97" s="182"/>
      <c r="MC97" s="182"/>
      <c r="MD97" s="182"/>
      <c r="ME97" s="182"/>
      <c r="MF97" s="182"/>
      <c r="MG97" s="182"/>
      <c r="MH97" s="182"/>
      <c r="MI97" s="182"/>
      <c r="MJ97" s="182"/>
      <c r="MK97" s="182"/>
      <c r="ML97" s="182"/>
      <c r="MM97" s="182"/>
      <c r="MN97" s="182"/>
      <c r="MO97" s="182"/>
      <c r="MP97" s="182"/>
      <c r="MQ97" s="182"/>
      <c r="MR97" s="182"/>
      <c r="MS97" s="182"/>
      <c r="MT97" s="182"/>
      <c r="MU97" s="182"/>
      <c r="MV97" s="182"/>
      <c r="MW97" s="182"/>
      <c r="MX97" s="182"/>
      <c r="MY97" s="182"/>
      <c r="MZ97" s="182"/>
      <c r="NA97" s="182"/>
      <c r="NB97" s="182"/>
      <c r="NC97" s="182"/>
      <c r="ND97" s="182"/>
      <c r="NE97" s="182"/>
      <c r="NF97" s="182"/>
      <c r="NG97" s="182"/>
      <c r="NH97" s="182"/>
      <c r="NI97" s="182"/>
      <c r="NJ97" s="182"/>
      <c r="NK97" s="182"/>
      <c r="NL97" s="182"/>
      <c r="NM97" s="182"/>
      <c r="NN97" s="182"/>
      <c r="NO97" s="182"/>
      <c r="NP97" s="182"/>
      <c r="NQ97" s="182"/>
      <c r="NR97" s="182"/>
      <c r="NS97" s="182"/>
      <c r="NT97" s="182"/>
      <c r="NU97" s="182"/>
      <c r="NV97" s="182"/>
      <c r="NW97" s="182"/>
      <c r="NX97" s="182"/>
      <c r="NY97" s="182"/>
      <c r="NZ97" s="182"/>
      <c r="OA97" s="182"/>
      <c r="OB97" s="182"/>
      <c r="OC97" s="182"/>
      <c r="OD97" s="182"/>
      <c r="OE97" s="182"/>
      <c r="OF97" s="182"/>
      <c r="OG97" s="182"/>
      <c r="OH97" s="182"/>
      <c r="OI97" s="182"/>
      <c r="OJ97" s="182"/>
      <c r="OK97" s="182"/>
      <c r="OL97" s="182"/>
      <c r="OM97" s="182"/>
      <c r="ON97" s="182"/>
      <c r="OO97" s="182"/>
      <c r="OP97" s="182"/>
      <c r="OQ97" s="182"/>
      <c r="OR97" s="182"/>
      <c r="OS97" s="182"/>
      <c r="OT97" s="182"/>
      <c r="OU97" s="182"/>
      <c r="OV97" s="182"/>
      <c r="OW97" s="182"/>
      <c r="OX97" s="182"/>
      <c r="OY97" s="182"/>
      <c r="OZ97" s="182"/>
      <c r="PA97" s="182"/>
      <c r="PB97" s="182"/>
      <c r="PC97" s="182"/>
      <c r="PD97" s="182"/>
      <c r="PE97" s="182"/>
      <c r="PF97" s="182"/>
      <c r="PG97" s="182"/>
      <c r="PH97" s="182"/>
      <c r="PI97" s="182"/>
      <c r="PJ97" s="182"/>
      <c r="PK97" s="182"/>
      <c r="PL97" s="182"/>
      <c r="PM97" s="182"/>
      <c r="PN97" s="182"/>
      <c r="PO97" s="182"/>
      <c r="PP97" s="182"/>
      <c r="PQ97" s="182"/>
      <c r="PR97" s="182"/>
      <c r="PS97" s="182"/>
      <c r="PT97" s="182"/>
      <c r="PU97" s="182"/>
      <c r="PV97" s="182"/>
      <c r="PW97" s="182"/>
      <c r="PX97" s="182"/>
    </row>
    <row r="98" spans="1:440" s="167" customFormat="1" ht="19.899999999999999" customHeight="1">
      <c r="A98" s="182"/>
      <c r="B98" s="920"/>
      <c r="C98" s="918"/>
      <c r="D98" s="909"/>
      <c r="E98" s="400"/>
      <c r="F98" s="369" t="s">
        <v>22</v>
      </c>
      <c r="G98" s="370">
        <v>4.8150000000000004</v>
      </c>
      <c r="H98" s="370"/>
      <c r="I98" s="371">
        <f>G98+H98+K97</f>
        <v>7.9210000000000003</v>
      </c>
      <c r="J98" s="487">
        <v>7.2240000000000002</v>
      </c>
      <c r="K98" s="371">
        <f t="shared" si="9"/>
        <v>0.69700000000000006</v>
      </c>
      <c r="L98" s="372">
        <f t="shared" si="10"/>
        <v>0.9120060598409292</v>
      </c>
      <c r="M98" s="464" t="s">
        <v>24</v>
      </c>
      <c r="N98" s="903"/>
      <c r="O98" s="904"/>
      <c r="P98" s="904"/>
      <c r="Q98" s="904"/>
      <c r="R98" s="904"/>
      <c r="S98" s="893"/>
      <c r="T98" s="182"/>
      <c r="U98" s="182"/>
      <c r="V98" s="166"/>
      <c r="W98" s="166"/>
      <c r="X98" s="166"/>
      <c r="Y98" s="166"/>
      <c r="Z98" s="166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  <c r="IG98" s="182"/>
      <c r="IH98" s="182"/>
      <c r="II98" s="182"/>
      <c r="IJ98" s="182"/>
      <c r="IK98" s="182"/>
      <c r="IL98" s="182"/>
      <c r="IM98" s="182"/>
      <c r="IN98" s="182"/>
      <c r="IO98" s="182"/>
      <c r="IP98" s="182"/>
      <c r="IQ98" s="182"/>
      <c r="IR98" s="182"/>
      <c r="IS98" s="182"/>
      <c r="IT98" s="182"/>
      <c r="IU98" s="182"/>
      <c r="IV98" s="182"/>
      <c r="IW98" s="182"/>
      <c r="IX98" s="182"/>
      <c r="IY98" s="182"/>
      <c r="IZ98" s="182"/>
      <c r="JA98" s="182"/>
      <c r="JB98" s="182"/>
      <c r="JC98" s="182"/>
      <c r="JD98" s="182"/>
      <c r="JE98" s="182"/>
      <c r="JF98" s="182"/>
      <c r="JG98" s="182"/>
      <c r="JH98" s="182"/>
      <c r="JI98" s="182"/>
      <c r="JJ98" s="182"/>
      <c r="JK98" s="182"/>
      <c r="JL98" s="182"/>
      <c r="JM98" s="182"/>
      <c r="JN98" s="182"/>
      <c r="JO98" s="182"/>
      <c r="JP98" s="182"/>
      <c r="JQ98" s="182"/>
      <c r="JR98" s="182"/>
      <c r="JS98" s="182"/>
      <c r="JT98" s="182"/>
      <c r="JU98" s="182"/>
      <c r="JV98" s="182"/>
      <c r="JW98" s="182"/>
      <c r="JX98" s="182"/>
      <c r="JY98" s="182"/>
      <c r="JZ98" s="182"/>
      <c r="KA98" s="182"/>
      <c r="KB98" s="182"/>
      <c r="KC98" s="182"/>
      <c r="KD98" s="182"/>
      <c r="KE98" s="182"/>
      <c r="KF98" s="182"/>
      <c r="KG98" s="182"/>
      <c r="KH98" s="182"/>
      <c r="KI98" s="182"/>
      <c r="KJ98" s="182"/>
      <c r="KK98" s="182"/>
      <c r="KL98" s="182"/>
      <c r="KM98" s="182"/>
      <c r="KN98" s="182"/>
      <c r="KO98" s="182"/>
      <c r="KP98" s="182"/>
      <c r="KQ98" s="182"/>
      <c r="KR98" s="182"/>
      <c r="KS98" s="182"/>
      <c r="KT98" s="182"/>
      <c r="KU98" s="182"/>
      <c r="KV98" s="182"/>
      <c r="KW98" s="182"/>
      <c r="KX98" s="182"/>
      <c r="KY98" s="182"/>
      <c r="KZ98" s="182"/>
      <c r="LA98" s="182"/>
      <c r="LB98" s="182"/>
      <c r="LC98" s="182"/>
      <c r="LD98" s="182"/>
      <c r="LE98" s="182"/>
      <c r="LF98" s="182"/>
      <c r="LG98" s="182"/>
      <c r="LH98" s="182"/>
      <c r="LI98" s="182"/>
      <c r="LJ98" s="182"/>
      <c r="LK98" s="182"/>
      <c r="LL98" s="182"/>
      <c r="LM98" s="182"/>
      <c r="LN98" s="182"/>
      <c r="LO98" s="182"/>
      <c r="LP98" s="182"/>
      <c r="LQ98" s="182"/>
      <c r="LR98" s="182"/>
      <c r="LS98" s="182"/>
      <c r="LT98" s="182"/>
      <c r="LU98" s="182"/>
      <c r="LV98" s="182"/>
      <c r="LW98" s="182"/>
      <c r="LX98" s="182"/>
      <c r="LY98" s="182"/>
      <c r="LZ98" s="182"/>
      <c r="MA98" s="182"/>
      <c r="MB98" s="182"/>
      <c r="MC98" s="182"/>
      <c r="MD98" s="182"/>
      <c r="ME98" s="182"/>
      <c r="MF98" s="182"/>
      <c r="MG98" s="182"/>
      <c r="MH98" s="182"/>
      <c r="MI98" s="182"/>
      <c r="MJ98" s="182"/>
      <c r="MK98" s="182"/>
      <c r="ML98" s="182"/>
      <c r="MM98" s="182"/>
      <c r="MN98" s="182"/>
      <c r="MO98" s="182"/>
      <c r="MP98" s="182"/>
      <c r="MQ98" s="182"/>
      <c r="MR98" s="182"/>
      <c r="MS98" s="182"/>
      <c r="MT98" s="182"/>
      <c r="MU98" s="182"/>
      <c r="MV98" s="182"/>
      <c r="MW98" s="182"/>
      <c r="MX98" s="182"/>
      <c r="MY98" s="182"/>
      <c r="MZ98" s="182"/>
      <c r="NA98" s="182"/>
      <c r="NB98" s="182"/>
      <c r="NC98" s="182"/>
      <c r="ND98" s="182"/>
      <c r="NE98" s="182"/>
      <c r="NF98" s="182"/>
      <c r="NG98" s="182"/>
      <c r="NH98" s="182"/>
      <c r="NI98" s="182"/>
      <c r="NJ98" s="182"/>
      <c r="NK98" s="182"/>
      <c r="NL98" s="182"/>
      <c r="NM98" s="182"/>
      <c r="NN98" s="182"/>
      <c r="NO98" s="182"/>
      <c r="NP98" s="182"/>
      <c r="NQ98" s="182"/>
      <c r="NR98" s="182"/>
      <c r="NS98" s="182"/>
      <c r="NT98" s="182"/>
      <c r="NU98" s="182"/>
      <c r="NV98" s="182"/>
      <c r="NW98" s="182"/>
      <c r="NX98" s="182"/>
      <c r="NY98" s="182"/>
      <c r="NZ98" s="182"/>
      <c r="OA98" s="182"/>
      <c r="OB98" s="182"/>
      <c r="OC98" s="182"/>
      <c r="OD98" s="182"/>
      <c r="OE98" s="182"/>
      <c r="OF98" s="182"/>
      <c r="OG98" s="182"/>
      <c r="OH98" s="182"/>
      <c r="OI98" s="182"/>
      <c r="OJ98" s="182"/>
      <c r="OK98" s="182"/>
      <c r="OL98" s="182"/>
      <c r="OM98" s="182"/>
      <c r="ON98" s="182"/>
      <c r="OO98" s="182"/>
      <c r="OP98" s="182"/>
      <c r="OQ98" s="182"/>
      <c r="OR98" s="182"/>
      <c r="OS98" s="182"/>
      <c r="OT98" s="182"/>
      <c r="OU98" s="182"/>
      <c r="OV98" s="182"/>
      <c r="OW98" s="182"/>
      <c r="OX98" s="182"/>
      <c r="OY98" s="182"/>
      <c r="OZ98" s="182"/>
      <c r="PA98" s="182"/>
      <c r="PB98" s="182"/>
      <c r="PC98" s="182"/>
      <c r="PD98" s="182"/>
      <c r="PE98" s="182"/>
      <c r="PF98" s="182"/>
      <c r="PG98" s="182"/>
      <c r="PH98" s="182"/>
      <c r="PI98" s="182"/>
      <c r="PJ98" s="182"/>
      <c r="PK98" s="182"/>
      <c r="PL98" s="182"/>
      <c r="PM98" s="182"/>
      <c r="PN98" s="182"/>
      <c r="PO98" s="182"/>
      <c r="PP98" s="182"/>
      <c r="PQ98" s="182"/>
      <c r="PR98" s="182"/>
      <c r="PS98" s="182"/>
      <c r="PT98" s="182"/>
      <c r="PU98" s="182"/>
      <c r="PV98" s="182"/>
      <c r="PW98" s="182"/>
      <c r="PX98" s="182"/>
    </row>
    <row r="99" spans="1:440" s="167" customFormat="1" ht="19.899999999999999" customHeight="1">
      <c r="A99" s="182"/>
      <c r="B99" s="920"/>
      <c r="C99" s="918"/>
      <c r="D99" s="909"/>
      <c r="E99" s="869" t="s">
        <v>769</v>
      </c>
      <c r="F99" s="369" t="s">
        <v>20</v>
      </c>
      <c r="G99" s="370">
        <v>0.84799999999999998</v>
      </c>
      <c r="H99" s="370"/>
      <c r="I99" s="371">
        <f>G99+H99</f>
        <v>0.84799999999999998</v>
      </c>
      <c r="J99" s="487">
        <v>0</v>
      </c>
      <c r="K99" s="371">
        <f t="shared" si="9"/>
        <v>0.84799999999999998</v>
      </c>
      <c r="L99" s="372">
        <f t="shared" si="10"/>
        <v>0</v>
      </c>
      <c r="M99" s="464" t="s">
        <v>24</v>
      </c>
      <c r="N99" s="903">
        <f>G99+G100+G101</f>
        <v>9.6350000000000016</v>
      </c>
      <c r="O99" s="904">
        <f>H99+H100+H101</f>
        <v>0</v>
      </c>
      <c r="P99" s="904">
        <f>N99+O99</f>
        <v>9.6350000000000016</v>
      </c>
      <c r="Q99" s="904">
        <f>J99+J100+J101</f>
        <v>7.6159999999999997</v>
      </c>
      <c r="R99" s="904">
        <f>P99-Q99</f>
        <v>2.0190000000000019</v>
      </c>
      <c r="S99" s="893">
        <f>Q99/P99</f>
        <v>0.79045147898287482</v>
      </c>
      <c r="T99" s="182"/>
      <c r="U99" s="182"/>
      <c r="V99" s="166"/>
      <c r="W99" s="166"/>
      <c r="X99" s="166"/>
      <c r="Y99" s="166"/>
      <c r="Z99" s="166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  <c r="IG99" s="182"/>
      <c r="IH99" s="182"/>
      <c r="II99" s="182"/>
      <c r="IJ99" s="182"/>
      <c r="IK99" s="182"/>
      <c r="IL99" s="182"/>
      <c r="IM99" s="182"/>
      <c r="IN99" s="182"/>
      <c r="IO99" s="182"/>
      <c r="IP99" s="182"/>
      <c r="IQ99" s="182"/>
      <c r="IR99" s="182"/>
      <c r="IS99" s="182"/>
      <c r="IT99" s="182"/>
      <c r="IU99" s="182"/>
      <c r="IV99" s="182"/>
      <c r="IW99" s="182"/>
      <c r="IX99" s="182"/>
      <c r="IY99" s="182"/>
      <c r="IZ99" s="182"/>
      <c r="JA99" s="182"/>
      <c r="JB99" s="182"/>
      <c r="JC99" s="182"/>
      <c r="JD99" s="182"/>
      <c r="JE99" s="182"/>
      <c r="JF99" s="182"/>
      <c r="JG99" s="182"/>
      <c r="JH99" s="182"/>
      <c r="JI99" s="182"/>
      <c r="JJ99" s="182"/>
      <c r="JK99" s="182"/>
      <c r="JL99" s="182"/>
      <c r="JM99" s="182"/>
      <c r="JN99" s="182"/>
      <c r="JO99" s="182"/>
      <c r="JP99" s="182"/>
      <c r="JQ99" s="182"/>
      <c r="JR99" s="182"/>
      <c r="JS99" s="182"/>
      <c r="JT99" s="182"/>
      <c r="JU99" s="182"/>
      <c r="JV99" s="182"/>
      <c r="JW99" s="182"/>
      <c r="JX99" s="182"/>
      <c r="JY99" s="182"/>
      <c r="JZ99" s="182"/>
      <c r="KA99" s="182"/>
      <c r="KB99" s="182"/>
      <c r="KC99" s="182"/>
      <c r="KD99" s="182"/>
      <c r="KE99" s="182"/>
      <c r="KF99" s="182"/>
      <c r="KG99" s="182"/>
      <c r="KH99" s="182"/>
      <c r="KI99" s="182"/>
      <c r="KJ99" s="182"/>
      <c r="KK99" s="182"/>
      <c r="KL99" s="182"/>
      <c r="KM99" s="182"/>
      <c r="KN99" s="182"/>
      <c r="KO99" s="182"/>
      <c r="KP99" s="182"/>
      <c r="KQ99" s="182"/>
      <c r="KR99" s="182"/>
      <c r="KS99" s="182"/>
      <c r="KT99" s="182"/>
      <c r="KU99" s="182"/>
      <c r="KV99" s="182"/>
      <c r="KW99" s="182"/>
      <c r="KX99" s="182"/>
      <c r="KY99" s="182"/>
      <c r="KZ99" s="182"/>
      <c r="LA99" s="182"/>
      <c r="LB99" s="182"/>
      <c r="LC99" s="182"/>
      <c r="LD99" s="182"/>
      <c r="LE99" s="182"/>
      <c r="LF99" s="182"/>
      <c r="LG99" s="182"/>
      <c r="LH99" s="182"/>
      <c r="LI99" s="182"/>
      <c r="LJ99" s="182"/>
      <c r="LK99" s="182"/>
      <c r="LL99" s="182"/>
      <c r="LM99" s="182"/>
      <c r="LN99" s="182"/>
      <c r="LO99" s="182"/>
      <c r="LP99" s="182"/>
      <c r="LQ99" s="182"/>
      <c r="LR99" s="182"/>
      <c r="LS99" s="182"/>
      <c r="LT99" s="182"/>
      <c r="LU99" s="182"/>
      <c r="LV99" s="182"/>
      <c r="LW99" s="182"/>
      <c r="LX99" s="182"/>
      <c r="LY99" s="182"/>
      <c r="LZ99" s="182"/>
      <c r="MA99" s="182"/>
      <c r="MB99" s="182"/>
      <c r="MC99" s="182"/>
      <c r="MD99" s="182"/>
      <c r="ME99" s="182"/>
      <c r="MF99" s="182"/>
      <c r="MG99" s="182"/>
      <c r="MH99" s="182"/>
      <c r="MI99" s="182"/>
      <c r="MJ99" s="182"/>
      <c r="MK99" s="182"/>
      <c r="ML99" s="182"/>
      <c r="MM99" s="182"/>
      <c r="MN99" s="182"/>
      <c r="MO99" s="182"/>
      <c r="MP99" s="182"/>
      <c r="MQ99" s="182"/>
      <c r="MR99" s="182"/>
      <c r="MS99" s="182"/>
      <c r="MT99" s="182"/>
      <c r="MU99" s="182"/>
      <c r="MV99" s="182"/>
      <c r="MW99" s="182"/>
      <c r="MX99" s="182"/>
      <c r="MY99" s="182"/>
      <c r="MZ99" s="182"/>
      <c r="NA99" s="182"/>
      <c r="NB99" s="182"/>
      <c r="NC99" s="182"/>
      <c r="ND99" s="182"/>
      <c r="NE99" s="182"/>
      <c r="NF99" s="182"/>
      <c r="NG99" s="182"/>
      <c r="NH99" s="182"/>
      <c r="NI99" s="182"/>
      <c r="NJ99" s="182"/>
      <c r="NK99" s="182"/>
      <c r="NL99" s="182"/>
      <c r="NM99" s="182"/>
      <c r="NN99" s="182"/>
      <c r="NO99" s="182"/>
      <c r="NP99" s="182"/>
      <c r="NQ99" s="182"/>
      <c r="NR99" s="182"/>
      <c r="NS99" s="182"/>
      <c r="NT99" s="182"/>
      <c r="NU99" s="182"/>
      <c r="NV99" s="182"/>
      <c r="NW99" s="182"/>
      <c r="NX99" s="182"/>
      <c r="NY99" s="182"/>
      <c r="NZ99" s="182"/>
      <c r="OA99" s="182"/>
      <c r="OB99" s="182"/>
      <c r="OC99" s="182"/>
      <c r="OD99" s="182"/>
      <c r="OE99" s="182"/>
      <c r="OF99" s="182"/>
      <c r="OG99" s="182"/>
      <c r="OH99" s="182"/>
      <c r="OI99" s="182"/>
      <c r="OJ99" s="182"/>
      <c r="OK99" s="182"/>
      <c r="OL99" s="182"/>
      <c r="OM99" s="182"/>
      <c r="ON99" s="182"/>
      <c r="OO99" s="182"/>
      <c r="OP99" s="182"/>
      <c r="OQ99" s="182"/>
      <c r="OR99" s="182"/>
      <c r="OS99" s="182"/>
      <c r="OT99" s="182"/>
      <c r="OU99" s="182"/>
      <c r="OV99" s="182"/>
      <c r="OW99" s="182"/>
      <c r="OX99" s="182"/>
      <c r="OY99" s="182"/>
      <c r="OZ99" s="182"/>
      <c r="PA99" s="182"/>
      <c r="PB99" s="182"/>
      <c r="PC99" s="182"/>
      <c r="PD99" s="182"/>
      <c r="PE99" s="182"/>
      <c r="PF99" s="182"/>
      <c r="PG99" s="182"/>
      <c r="PH99" s="182"/>
      <c r="PI99" s="182"/>
      <c r="PJ99" s="182"/>
      <c r="PK99" s="182"/>
      <c r="PL99" s="182"/>
      <c r="PM99" s="182"/>
      <c r="PN99" s="182"/>
      <c r="PO99" s="182"/>
      <c r="PP99" s="182"/>
      <c r="PQ99" s="182"/>
      <c r="PR99" s="182"/>
      <c r="PS99" s="182"/>
      <c r="PT99" s="182"/>
      <c r="PU99" s="182"/>
      <c r="PV99" s="182"/>
      <c r="PW99" s="182"/>
      <c r="PX99" s="182"/>
    </row>
    <row r="100" spans="1:440" s="167" customFormat="1" ht="19.899999999999999" customHeight="1">
      <c r="A100" s="182"/>
      <c r="B100" s="920"/>
      <c r="C100" s="918"/>
      <c r="D100" s="909"/>
      <c r="E100" s="870"/>
      <c r="F100" s="369" t="s">
        <v>21</v>
      </c>
      <c r="G100" s="370">
        <v>3.97</v>
      </c>
      <c r="H100" s="370"/>
      <c r="I100" s="371">
        <f>G100+H100+K99</f>
        <v>4.8180000000000005</v>
      </c>
      <c r="J100" s="487">
        <v>0.84</v>
      </c>
      <c r="K100" s="371">
        <f t="shared" si="9"/>
        <v>3.9780000000000006</v>
      </c>
      <c r="L100" s="372">
        <f t="shared" si="10"/>
        <v>0.17434620174346199</v>
      </c>
      <c r="M100" s="464" t="s">
        <v>24</v>
      </c>
      <c r="N100" s="903"/>
      <c r="O100" s="904"/>
      <c r="P100" s="904"/>
      <c r="Q100" s="904"/>
      <c r="R100" s="904"/>
      <c r="S100" s="893"/>
      <c r="T100" s="182"/>
      <c r="U100" s="182"/>
      <c r="V100" s="166"/>
      <c r="W100" s="166"/>
      <c r="X100" s="166"/>
      <c r="Y100" s="166"/>
      <c r="Z100" s="166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  <c r="IG100" s="182"/>
      <c r="IH100" s="182"/>
      <c r="II100" s="182"/>
      <c r="IJ100" s="182"/>
      <c r="IK100" s="182"/>
      <c r="IL100" s="182"/>
      <c r="IM100" s="182"/>
      <c r="IN100" s="182"/>
      <c r="IO100" s="182"/>
      <c r="IP100" s="182"/>
      <c r="IQ100" s="182"/>
      <c r="IR100" s="182"/>
      <c r="IS100" s="182"/>
      <c r="IT100" s="182"/>
      <c r="IU100" s="182"/>
      <c r="IV100" s="182"/>
      <c r="IW100" s="182"/>
      <c r="IX100" s="182"/>
      <c r="IY100" s="182"/>
      <c r="IZ100" s="182"/>
      <c r="JA100" s="182"/>
      <c r="JB100" s="182"/>
      <c r="JC100" s="182"/>
      <c r="JD100" s="182"/>
      <c r="JE100" s="182"/>
      <c r="JF100" s="182"/>
      <c r="JG100" s="182"/>
      <c r="JH100" s="182"/>
      <c r="JI100" s="182"/>
      <c r="JJ100" s="182"/>
      <c r="JK100" s="182"/>
      <c r="JL100" s="182"/>
      <c r="JM100" s="182"/>
      <c r="JN100" s="182"/>
      <c r="JO100" s="182"/>
      <c r="JP100" s="182"/>
      <c r="JQ100" s="182"/>
      <c r="JR100" s="182"/>
      <c r="JS100" s="182"/>
      <c r="JT100" s="182"/>
      <c r="JU100" s="182"/>
      <c r="JV100" s="182"/>
      <c r="JW100" s="182"/>
      <c r="JX100" s="182"/>
      <c r="JY100" s="182"/>
      <c r="JZ100" s="182"/>
      <c r="KA100" s="182"/>
      <c r="KB100" s="182"/>
      <c r="KC100" s="182"/>
      <c r="KD100" s="182"/>
      <c r="KE100" s="182"/>
      <c r="KF100" s="182"/>
      <c r="KG100" s="182"/>
      <c r="KH100" s="182"/>
      <c r="KI100" s="182"/>
      <c r="KJ100" s="182"/>
      <c r="KK100" s="182"/>
      <c r="KL100" s="182"/>
      <c r="KM100" s="182"/>
      <c r="KN100" s="182"/>
      <c r="KO100" s="182"/>
      <c r="KP100" s="182"/>
      <c r="KQ100" s="182"/>
      <c r="KR100" s="182"/>
      <c r="KS100" s="182"/>
      <c r="KT100" s="182"/>
      <c r="KU100" s="182"/>
      <c r="KV100" s="182"/>
      <c r="KW100" s="182"/>
      <c r="KX100" s="182"/>
      <c r="KY100" s="182"/>
      <c r="KZ100" s="182"/>
      <c r="LA100" s="182"/>
      <c r="LB100" s="182"/>
      <c r="LC100" s="182"/>
      <c r="LD100" s="182"/>
      <c r="LE100" s="182"/>
      <c r="LF100" s="182"/>
      <c r="LG100" s="182"/>
      <c r="LH100" s="182"/>
      <c r="LI100" s="182"/>
      <c r="LJ100" s="182"/>
      <c r="LK100" s="182"/>
      <c r="LL100" s="182"/>
      <c r="LM100" s="182"/>
      <c r="LN100" s="182"/>
      <c r="LO100" s="182"/>
      <c r="LP100" s="182"/>
      <c r="LQ100" s="182"/>
      <c r="LR100" s="182"/>
      <c r="LS100" s="182"/>
      <c r="LT100" s="182"/>
      <c r="LU100" s="182"/>
      <c r="LV100" s="182"/>
      <c r="LW100" s="182"/>
      <c r="LX100" s="182"/>
      <c r="LY100" s="182"/>
      <c r="LZ100" s="182"/>
      <c r="MA100" s="182"/>
      <c r="MB100" s="182"/>
      <c r="MC100" s="182"/>
      <c r="MD100" s="182"/>
      <c r="ME100" s="182"/>
      <c r="MF100" s="182"/>
      <c r="MG100" s="182"/>
      <c r="MH100" s="182"/>
      <c r="MI100" s="182"/>
      <c r="MJ100" s="182"/>
      <c r="MK100" s="182"/>
      <c r="ML100" s="182"/>
      <c r="MM100" s="182"/>
      <c r="MN100" s="182"/>
      <c r="MO100" s="182"/>
      <c r="MP100" s="182"/>
      <c r="MQ100" s="182"/>
      <c r="MR100" s="182"/>
      <c r="MS100" s="182"/>
      <c r="MT100" s="182"/>
      <c r="MU100" s="182"/>
      <c r="MV100" s="182"/>
      <c r="MW100" s="182"/>
      <c r="MX100" s="182"/>
      <c r="MY100" s="182"/>
      <c r="MZ100" s="182"/>
      <c r="NA100" s="182"/>
      <c r="NB100" s="182"/>
      <c r="NC100" s="182"/>
      <c r="ND100" s="182"/>
      <c r="NE100" s="182"/>
      <c r="NF100" s="182"/>
      <c r="NG100" s="182"/>
      <c r="NH100" s="182"/>
      <c r="NI100" s="182"/>
      <c r="NJ100" s="182"/>
      <c r="NK100" s="182"/>
      <c r="NL100" s="182"/>
      <c r="NM100" s="182"/>
      <c r="NN100" s="182"/>
      <c r="NO100" s="182"/>
      <c r="NP100" s="182"/>
      <c r="NQ100" s="182"/>
      <c r="NR100" s="182"/>
      <c r="NS100" s="182"/>
      <c r="NT100" s="182"/>
      <c r="NU100" s="182"/>
      <c r="NV100" s="182"/>
      <c r="NW100" s="182"/>
      <c r="NX100" s="182"/>
      <c r="NY100" s="182"/>
      <c r="NZ100" s="182"/>
      <c r="OA100" s="182"/>
      <c r="OB100" s="182"/>
      <c r="OC100" s="182"/>
      <c r="OD100" s="182"/>
      <c r="OE100" s="182"/>
      <c r="OF100" s="182"/>
      <c r="OG100" s="182"/>
      <c r="OH100" s="182"/>
      <c r="OI100" s="182"/>
      <c r="OJ100" s="182"/>
      <c r="OK100" s="182"/>
      <c r="OL100" s="182"/>
      <c r="OM100" s="182"/>
      <c r="ON100" s="182"/>
      <c r="OO100" s="182"/>
      <c r="OP100" s="182"/>
      <c r="OQ100" s="182"/>
      <c r="OR100" s="182"/>
      <c r="OS100" s="182"/>
      <c r="OT100" s="182"/>
      <c r="OU100" s="182"/>
      <c r="OV100" s="182"/>
      <c r="OW100" s="182"/>
      <c r="OX100" s="182"/>
      <c r="OY100" s="182"/>
      <c r="OZ100" s="182"/>
      <c r="PA100" s="182"/>
      <c r="PB100" s="182"/>
      <c r="PC100" s="182"/>
      <c r="PD100" s="182"/>
      <c r="PE100" s="182"/>
      <c r="PF100" s="182"/>
      <c r="PG100" s="182"/>
      <c r="PH100" s="182"/>
      <c r="PI100" s="182"/>
      <c r="PJ100" s="182"/>
      <c r="PK100" s="182"/>
      <c r="PL100" s="182"/>
      <c r="PM100" s="182"/>
      <c r="PN100" s="182"/>
      <c r="PO100" s="182"/>
      <c r="PP100" s="182"/>
      <c r="PQ100" s="182"/>
      <c r="PR100" s="182"/>
      <c r="PS100" s="182"/>
      <c r="PT100" s="182"/>
      <c r="PU100" s="182"/>
      <c r="PV100" s="182"/>
      <c r="PW100" s="182"/>
      <c r="PX100" s="182"/>
    </row>
    <row r="101" spans="1:440" s="167" customFormat="1" ht="19.899999999999999" customHeight="1">
      <c r="A101" s="182"/>
      <c r="B101" s="920"/>
      <c r="C101" s="918"/>
      <c r="D101" s="909"/>
      <c r="E101" s="871"/>
      <c r="F101" s="369" t="s">
        <v>22</v>
      </c>
      <c r="G101" s="370">
        <v>4.8170000000000002</v>
      </c>
      <c r="H101" s="370"/>
      <c r="I101" s="371">
        <f>G101+H101+K100</f>
        <v>8.7950000000000017</v>
      </c>
      <c r="J101" s="487">
        <v>6.7759999999999998</v>
      </c>
      <c r="K101" s="371">
        <f t="shared" si="9"/>
        <v>2.0190000000000019</v>
      </c>
      <c r="L101" s="372">
        <f t="shared" si="10"/>
        <v>0.7704377487208639</v>
      </c>
      <c r="M101" s="464" t="s">
        <v>24</v>
      </c>
      <c r="N101" s="903"/>
      <c r="O101" s="904"/>
      <c r="P101" s="904"/>
      <c r="Q101" s="904"/>
      <c r="R101" s="904"/>
      <c r="S101" s="893"/>
      <c r="T101" s="182"/>
      <c r="U101" s="182"/>
      <c r="V101" s="166"/>
      <c r="W101" s="166"/>
      <c r="X101" s="166"/>
      <c r="Y101" s="166"/>
      <c r="Z101" s="166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  <c r="IF101" s="182"/>
      <c r="IG101" s="182"/>
      <c r="IH101" s="182"/>
      <c r="II101" s="182"/>
      <c r="IJ101" s="182"/>
      <c r="IK101" s="182"/>
      <c r="IL101" s="182"/>
      <c r="IM101" s="182"/>
      <c r="IN101" s="182"/>
      <c r="IO101" s="182"/>
      <c r="IP101" s="182"/>
      <c r="IQ101" s="182"/>
      <c r="IR101" s="182"/>
      <c r="IS101" s="182"/>
      <c r="IT101" s="182"/>
      <c r="IU101" s="182"/>
      <c r="IV101" s="182"/>
      <c r="IW101" s="182"/>
      <c r="IX101" s="182"/>
      <c r="IY101" s="182"/>
      <c r="IZ101" s="182"/>
      <c r="JA101" s="182"/>
      <c r="JB101" s="182"/>
      <c r="JC101" s="182"/>
      <c r="JD101" s="182"/>
      <c r="JE101" s="182"/>
      <c r="JF101" s="182"/>
      <c r="JG101" s="182"/>
      <c r="JH101" s="182"/>
      <c r="JI101" s="182"/>
      <c r="JJ101" s="182"/>
      <c r="JK101" s="182"/>
      <c r="JL101" s="182"/>
      <c r="JM101" s="182"/>
      <c r="JN101" s="182"/>
      <c r="JO101" s="182"/>
      <c r="JP101" s="182"/>
      <c r="JQ101" s="182"/>
      <c r="JR101" s="182"/>
      <c r="JS101" s="182"/>
      <c r="JT101" s="182"/>
      <c r="JU101" s="182"/>
      <c r="JV101" s="182"/>
      <c r="JW101" s="182"/>
      <c r="JX101" s="182"/>
      <c r="JY101" s="182"/>
      <c r="JZ101" s="182"/>
      <c r="KA101" s="182"/>
      <c r="KB101" s="182"/>
      <c r="KC101" s="182"/>
      <c r="KD101" s="182"/>
      <c r="KE101" s="182"/>
      <c r="KF101" s="182"/>
      <c r="KG101" s="182"/>
      <c r="KH101" s="182"/>
      <c r="KI101" s="182"/>
      <c r="KJ101" s="182"/>
      <c r="KK101" s="182"/>
      <c r="KL101" s="182"/>
      <c r="KM101" s="182"/>
      <c r="KN101" s="182"/>
      <c r="KO101" s="182"/>
      <c r="KP101" s="182"/>
      <c r="KQ101" s="182"/>
      <c r="KR101" s="182"/>
      <c r="KS101" s="182"/>
      <c r="KT101" s="182"/>
      <c r="KU101" s="182"/>
      <c r="KV101" s="182"/>
      <c r="KW101" s="182"/>
      <c r="KX101" s="182"/>
      <c r="KY101" s="182"/>
      <c r="KZ101" s="182"/>
      <c r="LA101" s="182"/>
      <c r="LB101" s="182"/>
      <c r="LC101" s="182"/>
      <c r="LD101" s="182"/>
      <c r="LE101" s="182"/>
      <c r="LF101" s="182"/>
      <c r="LG101" s="182"/>
      <c r="LH101" s="182"/>
      <c r="LI101" s="182"/>
      <c r="LJ101" s="182"/>
      <c r="LK101" s="182"/>
      <c r="LL101" s="182"/>
      <c r="LM101" s="182"/>
      <c r="LN101" s="182"/>
      <c r="LO101" s="182"/>
      <c r="LP101" s="182"/>
      <c r="LQ101" s="182"/>
      <c r="LR101" s="182"/>
      <c r="LS101" s="182"/>
      <c r="LT101" s="182"/>
      <c r="LU101" s="182"/>
      <c r="LV101" s="182"/>
      <c r="LW101" s="182"/>
      <c r="LX101" s="182"/>
      <c r="LY101" s="182"/>
      <c r="LZ101" s="182"/>
      <c r="MA101" s="182"/>
      <c r="MB101" s="182"/>
      <c r="MC101" s="182"/>
      <c r="MD101" s="182"/>
      <c r="ME101" s="182"/>
      <c r="MF101" s="182"/>
      <c r="MG101" s="182"/>
      <c r="MH101" s="182"/>
      <c r="MI101" s="182"/>
      <c r="MJ101" s="182"/>
      <c r="MK101" s="182"/>
      <c r="ML101" s="182"/>
      <c r="MM101" s="182"/>
      <c r="MN101" s="182"/>
      <c r="MO101" s="182"/>
      <c r="MP101" s="182"/>
      <c r="MQ101" s="182"/>
      <c r="MR101" s="182"/>
      <c r="MS101" s="182"/>
      <c r="MT101" s="182"/>
      <c r="MU101" s="182"/>
      <c r="MV101" s="182"/>
      <c r="MW101" s="182"/>
      <c r="MX101" s="182"/>
      <c r="MY101" s="182"/>
      <c r="MZ101" s="182"/>
      <c r="NA101" s="182"/>
      <c r="NB101" s="182"/>
      <c r="NC101" s="182"/>
      <c r="ND101" s="182"/>
      <c r="NE101" s="182"/>
      <c r="NF101" s="182"/>
      <c r="NG101" s="182"/>
      <c r="NH101" s="182"/>
      <c r="NI101" s="182"/>
      <c r="NJ101" s="182"/>
      <c r="NK101" s="182"/>
      <c r="NL101" s="182"/>
      <c r="NM101" s="182"/>
      <c r="NN101" s="182"/>
      <c r="NO101" s="182"/>
      <c r="NP101" s="182"/>
      <c r="NQ101" s="182"/>
      <c r="NR101" s="182"/>
      <c r="NS101" s="182"/>
      <c r="NT101" s="182"/>
      <c r="NU101" s="182"/>
      <c r="NV101" s="182"/>
      <c r="NW101" s="182"/>
      <c r="NX101" s="182"/>
      <c r="NY101" s="182"/>
      <c r="NZ101" s="182"/>
      <c r="OA101" s="182"/>
      <c r="OB101" s="182"/>
      <c r="OC101" s="182"/>
      <c r="OD101" s="182"/>
      <c r="OE101" s="182"/>
      <c r="OF101" s="182"/>
      <c r="OG101" s="182"/>
      <c r="OH101" s="182"/>
      <c r="OI101" s="182"/>
      <c r="OJ101" s="182"/>
      <c r="OK101" s="182"/>
      <c r="OL101" s="182"/>
      <c r="OM101" s="182"/>
      <c r="ON101" s="182"/>
      <c r="OO101" s="182"/>
      <c r="OP101" s="182"/>
      <c r="OQ101" s="182"/>
      <c r="OR101" s="182"/>
      <c r="OS101" s="182"/>
      <c r="OT101" s="182"/>
      <c r="OU101" s="182"/>
      <c r="OV101" s="182"/>
      <c r="OW101" s="182"/>
      <c r="OX101" s="182"/>
      <c r="OY101" s="182"/>
      <c r="OZ101" s="182"/>
      <c r="PA101" s="182"/>
      <c r="PB101" s="182"/>
      <c r="PC101" s="182"/>
      <c r="PD101" s="182"/>
      <c r="PE101" s="182"/>
      <c r="PF101" s="182"/>
      <c r="PG101" s="182"/>
      <c r="PH101" s="182"/>
      <c r="PI101" s="182"/>
      <c r="PJ101" s="182"/>
      <c r="PK101" s="182"/>
      <c r="PL101" s="182"/>
      <c r="PM101" s="182"/>
      <c r="PN101" s="182"/>
      <c r="PO101" s="182"/>
      <c r="PP101" s="182"/>
      <c r="PQ101" s="182"/>
      <c r="PR101" s="182"/>
      <c r="PS101" s="182"/>
      <c r="PT101" s="182"/>
      <c r="PU101" s="182"/>
      <c r="PV101" s="182"/>
      <c r="PW101" s="182"/>
      <c r="PX101" s="182"/>
    </row>
    <row r="102" spans="1:440" s="167" customFormat="1" ht="19.899999999999999" customHeight="1">
      <c r="A102" s="182"/>
      <c r="B102" s="920"/>
      <c r="C102" s="918"/>
      <c r="D102" s="909"/>
      <c r="E102" s="905" t="s">
        <v>768</v>
      </c>
      <c r="F102" s="369" t="s">
        <v>20</v>
      </c>
      <c r="G102" s="370">
        <v>0.84799999999999998</v>
      </c>
      <c r="H102" s="370"/>
      <c r="I102" s="371">
        <f>G102+H102</f>
        <v>0.84799999999999998</v>
      </c>
      <c r="J102" s="487">
        <v>3.3039999999999998</v>
      </c>
      <c r="K102" s="371">
        <f t="shared" si="9"/>
        <v>-2.456</v>
      </c>
      <c r="L102" s="372">
        <f t="shared" si="10"/>
        <v>3.8962264150943393</v>
      </c>
      <c r="M102" s="440" t="s">
        <v>24</v>
      </c>
      <c r="N102" s="903">
        <f>G102+G103+G104</f>
        <v>9.64</v>
      </c>
      <c r="O102" s="904">
        <f>H102+H103+H104</f>
        <v>0</v>
      </c>
      <c r="P102" s="904">
        <f>N102+O102</f>
        <v>9.64</v>
      </c>
      <c r="Q102" s="904">
        <f>J102+J103+J104</f>
        <v>9.1259999999999994</v>
      </c>
      <c r="R102" s="904">
        <f>P102-Q102</f>
        <v>0.51400000000000112</v>
      </c>
      <c r="S102" s="893">
        <f>Q102/P102</f>
        <v>0.94668049792531106</v>
      </c>
      <c r="T102" s="182"/>
      <c r="U102" s="182"/>
      <c r="V102" s="166"/>
      <c r="W102" s="166"/>
      <c r="X102" s="166"/>
      <c r="Y102" s="166"/>
      <c r="Z102" s="166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  <c r="IG102" s="182"/>
      <c r="IH102" s="182"/>
      <c r="II102" s="182"/>
      <c r="IJ102" s="182"/>
      <c r="IK102" s="182"/>
      <c r="IL102" s="182"/>
      <c r="IM102" s="182"/>
      <c r="IN102" s="182"/>
      <c r="IO102" s="182"/>
      <c r="IP102" s="182"/>
      <c r="IQ102" s="182"/>
      <c r="IR102" s="182"/>
      <c r="IS102" s="182"/>
      <c r="IT102" s="182"/>
      <c r="IU102" s="182"/>
      <c r="IV102" s="182"/>
      <c r="IW102" s="182"/>
      <c r="IX102" s="182"/>
      <c r="IY102" s="182"/>
      <c r="IZ102" s="182"/>
      <c r="JA102" s="182"/>
      <c r="JB102" s="182"/>
      <c r="JC102" s="182"/>
      <c r="JD102" s="182"/>
      <c r="JE102" s="182"/>
      <c r="JF102" s="182"/>
      <c r="JG102" s="182"/>
      <c r="JH102" s="182"/>
      <c r="JI102" s="182"/>
      <c r="JJ102" s="182"/>
      <c r="JK102" s="182"/>
      <c r="JL102" s="182"/>
      <c r="JM102" s="182"/>
      <c r="JN102" s="182"/>
      <c r="JO102" s="182"/>
      <c r="JP102" s="182"/>
      <c r="JQ102" s="182"/>
      <c r="JR102" s="182"/>
      <c r="JS102" s="182"/>
      <c r="JT102" s="182"/>
      <c r="JU102" s="182"/>
      <c r="JV102" s="182"/>
      <c r="JW102" s="182"/>
      <c r="JX102" s="182"/>
      <c r="JY102" s="182"/>
      <c r="JZ102" s="182"/>
      <c r="KA102" s="182"/>
      <c r="KB102" s="182"/>
      <c r="KC102" s="182"/>
      <c r="KD102" s="182"/>
      <c r="KE102" s="182"/>
      <c r="KF102" s="182"/>
      <c r="KG102" s="182"/>
      <c r="KH102" s="182"/>
      <c r="KI102" s="182"/>
      <c r="KJ102" s="182"/>
      <c r="KK102" s="182"/>
      <c r="KL102" s="182"/>
      <c r="KM102" s="182"/>
      <c r="KN102" s="182"/>
      <c r="KO102" s="182"/>
      <c r="KP102" s="182"/>
      <c r="KQ102" s="182"/>
      <c r="KR102" s="182"/>
      <c r="KS102" s="182"/>
      <c r="KT102" s="182"/>
      <c r="KU102" s="182"/>
      <c r="KV102" s="182"/>
      <c r="KW102" s="182"/>
      <c r="KX102" s="182"/>
      <c r="KY102" s="182"/>
      <c r="KZ102" s="182"/>
      <c r="LA102" s="182"/>
      <c r="LB102" s="182"/>
      <c r="LC102" s="182"/>
      <c r="LD102" s="182"/>
      <c r="LE102" s="182"/>
      <c r="LF102" s="182"/>
      <c r="LG102" s="182"/>
      <c r="LH102" s="182"/>
      <c r="LI102" s="182"/>
      <c r="LJ102" s="182"/>
      <c r="LK102" s="182"/>
      <c r="LL102" s="182"/>
      <c r="LM102" s="182"/>
      <c r="LN102" s="182"/>
      <c r="LO102" s="182"/>
      <c r="LP102" s="182"/>
      <c r="LQ102" s="182"/>
      <c r="LR102" s="182"/>
      <c r="LS102" s="182"/>
      <c r="LT102" s="182"/>
      <c r="LU102" s="182"/>
      <c r="LV102" s="182"/>
      <c r="LW102" s="182"/>
      <c r="LX102" s="182"/>
      <c r="LY102" s="182"/>
      <c r="LZ102" s="182"/>
      <c r="MA102" s="182"/>
      <c r="MB102" s="182"/>
      <c r="MC102" s="182"/>
      <c r="MD102" s="182"/>
      <c r="ME102" s="182"/>
      <c r="MF102" s="182"/>
      <c r="MG102" s="182"/>
      <c r="MH102" s="182"/>
      <c r="MI102" s="182"/>
      <c r="MJ102" s="182"/>
      <c r="MK102" s="182"/>
      <c r="ML102" s="182"/>
      <c r="MM102" s="182"/>
      <c r="MN102" s="182"/>
      <c r="MO102" s="182"/>
      <c r="MP102" s="182"/>
      <c r="MQ102" s="182"/>
      <c r="MR102" s="182"/>
      <c r="MS102" s="182"/>
      <c r="MT102" s="182"/>
      <c r="MU102" s="182"/>
      <c r="MV102" s="182"/>
      <c r="MW102" s="182"/>
      <c r="MX102" s="182"/>
      <c r="MY102" s="182"/>
      <c r="MZ102" s="182"/>
      <c r="NA102" s="182"/>
      <c r="NB102" s="182"/>
      <c r="NC102" s="182"/>
      <c r="ND102" s="182"/>
      <c r="NE102" s="182"/>
      <c r="NF102" s="182"/>
      <c r="NG102" s="182"/>
      <c r="NH102" s="182"/>
      <c r="NI102" s="182"/>
      <c r="NJ102" s="182"/>
      <c r="NK102" s="182"/>
      <c r="NL102" s="182"/>
      <c r="NM102" s="182"/>
      <c r="NN102" s="182"/>
      <c r="NO102" s="182"/>
      <c r="NP102" s="182"/>
      <c r="NQ102" s="182"/>
      <c r="NR102" s="182"/>
      <c r="NS102" s="182"/>
      <c r="NT102" s="182"/>
      <c r="NU102" s="182"/>
      <c r="NV102" s="182"/>
      <c r="NW102" s="182"/>
      <c r="NX102" s="182"/>
      <c r="NY102" s="182"/>
      <c r="NZ102" s="182"/>
      <c r="OA102" s="182"/>
      <c r="OB102" s="182"/>
      <c r="OC102" s="182"/>
      <c r="OD102" s="182"/>
      <c r="OE102" s="182"/>
      <c r="OF102" s="182"/>
      <c r="OG102" s="182"/>
      <c r="OH102" s="182"/>
      <c r="OI102" s="182"/>
      <c r="OJ102" s="182"/>
      <c r="OK102" s="182"/>
      <c r="OL102" s="182"/>
      <c r="OM102" s="182"/>
      <c r="ON102" s="182"/>
      <c r="OO102" s="182"/>
      <c r="OP102" s="182"/>
      <c r="OQ102" s="182"/>
      <c r="OR102" s="182"/>
      <c r="OS102" s="182"/>
      <c r="OT102" s="182"/>
      <c r="OU102" s="182"/>
      <c r="OV102" s="182"/>
      <c r="OW102" s="182"/>
      <c r="OX102" s="182"/>
      <c r="OY102" s="182"/>
      <c r="OZ102" s="182"/>
      <c r="PA102" s="182"/>
      <c r="PB102" s="182"/>
      <c r="PC102" s="182"/>
      <c r="PD102" s="182"/>
      <c r="PE102" s="182"/>
      <c r="PF102" s="182"/>
      <c r="PG102" s="182"/>
      <c r="PH102" s="182"/>
      <c r="PI102" s="182"/>
      <c r="PJ102" s="182"/>
      <c r="PK102" s="182"/>
      <c r="PL102" s="182"/>
      <c r="PM102" s="182"/>
      <c r="PN102" s="182"/>
      <c r="PO102" s="182"/>
      <c r="PP102" s="182"/>
      <c r="PQ102" s="182"/>
      <c r="PR102" s="182"/>
      <c r="PS102" s="182"/>
      <c r="PT102" s="182"/>
      <c r="PU102" s="182"/>
      <c r="PV102" s="182"/>
      <c r="PW102" s="182"/>
      <c r="PX102" s="182"/>
    </row>
    <row r="103" spans="1:440" s="167" customFormat="1" ht="19.899999999999999" customHeight="1">
      <c r="A103" s="182"/>
      <c r="B103" s="920"/>
      <c r="C103" s="918"/>
      <c r="D103" s="909"/>
      <c r="E103" s="906"/>
      <c r="F103" s="369" t="s">
        <v>21</v>
      </c>
      <c r="G103" s="370">
        <v>6.3819999999999997</v>
      </c>
      <c r="H103" s="370"/>
      <c r="I103" s="371">
        <f>G103+H103+K102</f>
        <v>3.9259999999999997</v>
      </c>
      <c r="J103" s="487">
        <v>1.9019999999999999</v>
      </c>
      <c r="K103" s="371">
        <f t="shared" si="9"/>
        <v>2.024</v>
      </c>
      <c r="L103" s="372">
        <f t="shared" si="10"/>
        <v>0.48446255731023946</v>
      </c>
      <c r="M103" s="464">
        <v>43167</v>
      </c>
      <c r="N103" s="903"/>
      <c r="O103" s="904"/>
      <c r="P103" s="904"/>
      <c r="Q103" s="904"/>
      <c r="R103" s="904"/>
      <c r="S103" s="893"/>
      <c r="T103" s="182"/>
      <c r="U103" s="182"/>
      <c r="V103" s="166"/>
      <c r="W103" s="166"/>
      <c r="X103" s="166"/>
      <c r="Y103" s="166"/>
      <c r="Z103" s="166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  <c r="IG103" s="182"/>
      <c r="IH103" s="182"/>
      <c r="II103" s="182"/>
      <c r="IJ103" s="182"/>
      <c r="IK103" s="182"/>
      <c r="IL103" s="182"/>
      <c r="IM103" s="182"/>
      <c r="IN103" s="182"/>
      <c r="IO103" s="182"/>
      <c r="IP103" s="182"/>
      <c r="IQ103" s="182"/>
      <c r="IR103" s="182"/>
      <c r="IS103" s="182"/>
      <c r="IT103" s="182"/>
      <c r="IU103" s="182"/>
      <c r="IV103" s="182"/>
      <c r="IW103" s="182"/>
      <c r="IX103" s="182"/>
      <c r="IY103" s="182"/>
      <c r="IZ103" s="182"/>
      <c r="JA103" s="182"/>
      <c r="JB103" s="182"/>
      <c r="JC103" s="182"/>
      <c r="JD103" s="182"/>
      <c r="JE103" s="182"/>
      <c r="JF103" s="182"/>
      <c r="JG103" s="182"/>
      <c r="JH103" s="182"/>
      <c r="JI103" s="182"/>
      <c r="JJ103" s="182"/>
      <c r="JK103" s="182"/>
      <c r="JL103" s="182"/>
      <c r="JM103" s="182"/>
      <c r="JN103" s="182"/>
      <c r="JO103" s="182"/>
      <c r="JP103" s="182"/>
      <c r="JQ103" s="182"/>
      <c r="JR103" s="182"/>
      <c r="JS103" s="182"/>
      <c r="JT103" s="182"/>
      <c r="JU103" s="182"/>
      <c r="JV103" s="182"/>
      <c r="JW103" s="182"/>
      <c r="JX103" s="182"/>
      <c r="JY103" s="182"/>
      <c r="JZ103" s="182"/>
      <c r="KA103" s="182"/>
      <c r="KB103" s="182"/>
      <c r="KC103" s="182"/>
      <c r="KD103" s="182"/>
      <c r="KE103" s="182"/>
      <c r="KF103" s="182"/>
      <c r="KG103" s="182"/>
      <c r="KH103" s="182"/>
      <c r="KI103" s="182"/>
      <c r="KJ103" s="182"/>
      <c r="KK103" s="182"/>
      <c r="KL103" s="182"/>
      <c r="KM103" s="182"/>
      <c r="KN103" s="182"/>
      <c r="KO103" s="182"/>
      <c r="KP103" s="182"/>
      <c r="KQ103" s="182"/>
      <c r="KR103" s="182"/>
      <c r="KS103" s="182"/>
      <c r="KT103" s="182"/>
      <c r="KU103" s="182"/>
      <c r="KV103" s="182"/>
      <c r="KW103" s="182"/>
      <c r="KX103" s="182"/>
      <c r="KY103" s="182"/>
      <c r="KZ103" s="182"/>
      <c r="LA103" s="182"/>
      <c r="LB103" s="182"/>
      <c r="LC103" s="182"/>
      <c r="LD103" s="182"/>
      <c r="LE103" s="182"/>
      <c r="LF103" s="182"/>
      <c r="LG103" s="182"/>
      <c r="LH103" s="182"/>
      <c r="LI103" s="182"/>
      <c r="LJ103" s="182"/>
      <c r="LK103" s="182"/>
      <c r="LL103" s="182"/>
      <c r="LM103" s="182"/>
      <c r="LN103" s="182"/>
      <c r="LO103" s="182"/>
      <c r="LP103" s="182"/>
      <c r="LQ103" s="182"/>
      <c r="LR103" s="182"/>
      <c r="LS103" s="182"/>
      <c r="LT103" s="182"/>
      <c r="LU103" s="182"/>
      <c r="LV103" s="182"/>
      <c r="LW103" s="182"/>
      <c r="LX103" s="182"/>
      <c r="LY103" s="182"/>
      <c r="LZ103" s="182"/>
      <c r="MA103" s="182"/>
      <c r="MB103" s="182"/>
      <c r="MC103" s="182"/>
      <c r="MD103" s="182"/>
      <c r="ME103" s="182"/>
      <c r="MF103" s="182"/>
      <c r="MG103" s="182"/>
      <c r="MH103" s="182"/>
      <c r="MI103" s="182"/>
      <c r="MJ103" s="182"/>
      <c r="MK103" s="182"/>
      <c r="ML103" s="182"/>
      <c r="MM103" s="182"/>
      <c r="MN103" s="182"/>
      <c r="MO103" s="182"/>
      <c r="MP103" s="182"/>
      <c r="MQ103" s="182"/>
      <c r="MR103" s="182"/>
      <c r="MS103" s="182"/>
      <c r="MT103" s="182"/>
      <c r="MU103" s="182"/>
      <c r="MV103" s="182"/>
      <c r="MW103" s="182"/>
      <c r="MX103" s="182"/>
      <c r="MY103" s="182"/>
      <c r="MZ103" s="182"/>
      <c r="NA103" s="182"/>
      <c r="NB103" s="182"/>
      <c r="NC103" s="182"/>
      <c r="ND103" s="182"/>
      <c r="NE103" s="182"/>
      <c r="NF103" s="182"/>
      <c r="NG103" s="182"/>
      <c r="NH103" s="182"/>
      <c r="NI103" s="182"/>
      <c r="NJ103" s="182"/>
      <c r="NK103" s="182"/>
      <c r="NL103" s="182"/>
      <c r="NM103" s="182"/>
      <c r="NN103" s="182"/>
      <c r="NO103" s="182"/>
      <c r="NP103" s="182"/>
      <c r="NQ103" s="182"/>
      <c r="NR103" s="182"/>
      <c r="NS103" s="182"/>
      <c r="NT103" s="182"/>
      <c r="NU103" s="182"/>
      <c r="NV103" s="182"/>
      <c r="NW103" s="182"/>
      <c r="NX103" s="182"/>
      <c r="NY103" s="182"/>
      <c r="NZ103" s="182"/>
      <c r="OA103" s="182"/>
      <c r="OB103" s="182"/>
      <c r="OC103" s="182"/>
      <c r="OD103" s="182"/>
      <c r="OE103" s="182"/>
      <c r="OF103" s="182"/>
      <c r="OG103" s="182"/>
      <c r="OH103" s="182"/>
      <c r="OI103" s="182"/>
      <c r="OJ103" s="182"/>
      <c r="OK103" s="182"/>
      <c r="OL103" s="182"/>
      <c r="OM103" s="182"/>
      <c r="ON103" s="182"/>
      <c r="OO103" s="182"/>
      <c r="OP103" s="182"/>
      <c r="OQ103" s="182"/>
      <c r="OR103" s="182"/>
      <c r="OS103" s="182"/>
      <c r="OT103" s="182"/>
      <c r="OU103" s="182"/>
      <c r="OV103" s="182"/>
      <c r="OW103" s="182"/>
      <c r="OX103" s="182"/>
      <c r="OY103" s="182"/>
      <c r="OZ103" s="182"/>
      <c r="PA103" s="182"/>
      <c r="PB103" s="182"/>
      <c r="PC103" s="182"/>
      <c r="PD103" s="182"/>
      <c r="PE103" s="182"/>
      <c r="PF103" s="182"/>
      <c r="PG103" s="182"/>
      <c r="PH103" s="182"/>
      <c r="PI103" s="182"/>
      <c r="PJ103" s="182"/>
      <c r="PK103" s="182"/>
      <c r="PL103" s="182"/>
      <c r="PM103" s="182"/>
      <c r="PN103" s="182"/>
      <c r="PO103" s="182"/>
      <c r="PP103" s="182"/>
      <c r="PQ103" s="182"/>
      <c r="PR103" s="182"/>
      <c r="PS103" s="182"/>
      <c r="PT103" s="182"/>
      <c r="PU103" s="182"/>
      <c r="PV103" s="182"/>
      <c r="PW103" s="182"/>
      <c r="PX103" s="182"/>
    </row>
    <row r="104" spans="1:440" s="167" customFormat="1" ht="19.899999999999999" customHeight="1">
      <c r="A104" s="182"/>
      <c r="B104" s="920"/>
      <c r="C104" s="918"/>
      <c r="D104" s="909"/>
      <c r="E104" s="907"/>
      <c r="F104" s="369" t="s">
        <v>22</v>
      </c>
      <c r="G104" s="370">
        <v>2.41</v>
      </c>
      <c r="H104" s="370"/>
      <c r="I104" s="371">
        <f>G104+H104+K103</f>
        <v>4.4340000000000002</v>
      </c>
      <c r="J104" s="487">
        <v>3.92</v>
      </c>
      <c r="K104" s="371">
        <f t="shared" si="9"/>
        <v>0.51400000000000023</v>
      </c>
      <c r="L104" s="372">
        <f t="shared" si="10"/>
        <v>0.88407758231844835</v>
      </c>
      <c r="M104" s="464" t="s">
        <v>24</v>
      </c>
      <c r="N104" s="903"/>
      <c r="O104" s="904"/>
      <c r="P104" s="904"/>
      <c r="Q104" s="904"/>
      <c r="R104" s="904"/>
      <c r="S104" s="893"/>
      <c r="T104" s="182"/>
      <c r="U104" s="182"/>
      <c r="V104" s="166"/>
      <c r="W104" s="166"/>
      <c r="X104" s="166"/>
      <c r="Y104" s="166"/>
      <c r="Z104" s="166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  <c r="IF104" s="182"/>
      <c r="IG104" s="182"/>
      <c r="IH104" s="182"/>
      <c r="II104" s="182"/>
      <c r="IJ104" s="182"/>
      <c r="IK104" s="182"/>
      <c r="IL104" s="182"/>
      <c r="IM104" s="182"/>
      <c r="IN104" s="182"/>
      <c r="IO104" s="182"/>
      <c r="IP104" s="182"/>
      <c r="IQ104" s="182"/>
      <c r="IR104" s="182"/>
      <c r="IS104" s="182"/>
      <c r="IT104" s="182"/>
      <c r="IU104" s="182"/>
      <c r="IV104" s="182"/>
      <c r="IW104" s="182"/>
      <c r="IX104" s="182"/>
      <c r="IY104" s="182"/>
      <c r="IZ104" s="182"/>
      <c r="JA104" s="182"/>
      <c r="JB104" s="182"/>
      <c r="JC104" s="182"/>
      <c r="JD104" s="182"/>
      <c r="JE104" s="182"/>
      <c r="JF104" s="182"/>
      <c r="JG104" s="182"/>
      <c r="JH104" s="182"/>
      <c r="JI104" s="182"/>
      <c r="JJ104" s="182"/>
      <c r="JK104" s="182"/>
      <c r="JL104" s="182"/>
      <c r="JM104" s="182"/>
      <c r="JN104" s="182"/>
      <c r="JO104" s="182"/>
      <c r="JP104" s="182"/>
      <c r="JQ104" s="182"/>
      <c r="JR104" s="182"/>
      <c r="JS104" s="182"/>
      <c r="JT104" s="182"/>
      <c r="JU104" s="182"/>
      <c r="JV104" s="182"/>
      <c r="JW104" s="182"/>
      <c r="JX104" s="182"/>
      <c r="JY104" s="182"/>
      <c r="JZ104" s="182"/>
      <c r="KA104" s="182"/>
      <c r="KB104" s="182"/>
      <c r="KC104" s="182"/>
      <c r="KD104" s="182"/>
      <c r="KE104" s="182"/>
      <c r="KF104" s="182"/>
      <c r="KG104" s="182"/>
      <c r="KH104" s="182"/>
      <c r="KI104" s="182"/>
      <c r="KJ104" s="182"/>
      <c r="KK104" s="182"/>
      <c r="KL104" s="182"/>
      <c r="KM104" s="182"/>
      <c r="KN104" s="182"/>
      <c r="KO104" s="182"/>
      <c r="KP104" s="182"/>
      <c r="KQ104" s="182"/>
      <c r="KR104" s="182"/>
      <c r="KS104" s="182"/>
      <c r="KT104" s="182"/>
      <c r="KU104" s="182"/>
      <c r="KV104" s="182"/>
      <c r="KW104" s="182"/>
      <c r="KX104" s="182"/>
      <c r="KY104" s="182"/>
      <c r="KZ104" s="182"/>
      <c r="LA104" s="182"/>
      <c r="LB104" s="182"/>
      <c r="LC104" s="182"/>
      <c r="LD104" s="182"/>
      <c r="LE104" s="182"/>
      <c r="LF104" s="182"/>
      <c r="LG104" s="182"/>
      <c r="LH104" s="182"/>
      <c r="LI104" s="182"/>
      <c r="LJ104" s="182"/>
      <c r="LK104" s="182"/>
      <c r="LL104" s="182"/>
      <c r="LM104" s="182"/>
      <c r="LN104" s="182"/>
      <c r="LO104" s="182"/>
      <c r="LP104" s="182"/>
      <c r="LQ104" s="182"/>
      <c r="LR104" s="182"/>
      <c r="LS104" s="182"/>
      <c r="LT104" s="182"/>
      <c r="LU104" s="182"/>
      <c r="LV104" s="182"/>
      <c r="LW104" s="182"/>
      <c r="LX104" s="182"/>
      <c r="LY104" s="182"/>
      <c r="LZ104" s="182"/>
      <c r="MA104" s="182"/>
      <c r="MB104" s="182"/>
      <c r="MC104" s="182"/>
      <c r="MD104" s="182"/>
      <c r="ME104" s="182"/>
      <c r="MF104" s="182"/>
      <c r="MG104" s="182"/>
      <c r="MH104" s="182"/>
      <c r="MI104" s="182"/>
      <c r="MJ104" s="182"/>
      <c r="MK104" s="182"/>
      <c r="ML104" s="182"/>
      <c r="MM104" s="182"/>
      <c r="MN104" s="182"/>
      <c r="MO104" s="182"/>
      <c r="MP104" s="182"/>
      <c r="MQ104" s="182"/>
      <c r="MR104" s="182"/>
      <c r="MS104" s="182"/>
      <c r="MT104" s="182"/>
      <c r="MU104" s="182"/>
      <c r="MV104" s="182"/>
      <c r="MW104" s="182"/>
      <c r="MX104" s="182"/>
      <c r="MY104" s="182"/>
      <c r="MZ104" s="182"/>
      <c r="NA104" s="182"/>
      <c r="NB104" s="182"/>
      <c r="NC104" s="182"/>
      <c r="ND104" s="182"/>
      <c r="NE104" s="182"/>
      <c r="NF104" s="182"/>
      <c r="NG104" s="182"/>
      <c r="NH104" s="182"/>
      <c r="NI104" s="182"/>
      <c r="NJ104" s="182"/>
      <c r="NK104" s="182"/>
      <c r="NL104" s="182"/>
      <c r="NM104" s="182"/>
      <c r="NN104" s="182"/>
      <c r="NO104" s="182"/>
      <c r="NP104" s="182"/>
      <c r="NQ104" s="182"/>
      <c r="NR104" s="182"/>
      <c r="NS104" s="182"/>
      <c r="NT104" s="182"/>
      <c r="NU104" s="182"/>
      <c r="NV104" s="182"/>
      <c r="NW104" s="182"/>
      <c r="NX104" s="182"/>
      <c r="NY104" s="182"/>
      <c r="NZ104" s="182"/>
      <c r="OA104" s="182"/>
      <c r="OB104" s="182"/>
      <c r="OC104" s="182"/>
      <c r="OD104" s="182"/>
      <c r="OE104" s="182"/>
      <c r="OF104" s="182"/>
      <c r="OG104" s="182"/>
      <c r="OH104" s="182"/>
      <c r="OI104" s="182"/>
      <c r="OJ104" s="182"/>
      <c r="OK104" s="182"/>
      <c r="OL104" s="182"/>
      <c r="OM104" s="182"/>
      <c r="ON104" s="182"/>
      <c r="OO104" s="182"/>
      <c r="OP104" s="182"/>
      <c r="OQ104" s="182"/>
      <c r="OR104" s="182"/>
      <c r="OS104" s="182"/>
      <c r="OT104" s="182"/>
      <c r="OU104" s="182"/>
      <c r="OV104" s="182"/>
      <c r="OW104" s="182"/>
      <c r="OX104" s="182"/>
      <c r="OY104" s="182"/>
      <c r="OZ104" s="182"/>
      <c r="PA104" s="182"/>
      <c r="PB104" s="182"/>
      <c r="PC104" s="182"/>
      <c r="PD104" s="182"/>
      <c r="PE104" s="182"/>
      <c r="PF104" s="182"/>
      <c r="PG104" s="182"/>
      <c r="PH104" s="182"/>
      <c r="PI104" s="182"/>
      <c r="PJ104" s="182"/>
      <c r="PK104" s="182"/>
      <c r="PL104" s="182"/>
      <c r="PM104" s="182"/>
      <c r="PN104" s="182"/>
      <c r="PO104" s="182"/>
      <c r="PP104" s="182"/>
      <c r="PQ104" s="182"/>
      <c r="PR104" s="182"/>
      <c r="PS104" s="182"/>
      <c r="PT104" s="182"/>
      <c r="PU104" s="182"/>
      <c r="PV104" s="182"/>
      <c r="PW104" s="182"/>
      <c r="PX104" s="182"/>
    </row>
    <row r="105" spans="1:440" s="167" customFormat="1" ht="19.899999999999999" customHeight="1">
      <c r="A105" s="182"/>
      <c r="B105" s="920"/>
      <c r="C105" s="918"/>
      <c r="D105" s="909"/>
      <c r="E105" s="905" t="s">
        <v>767</v>
      </c>
      <c r="F105" s="369" t="s">
        <v>20</v>
      </c>
      <c r="G105" s="370">
        <v>0.84799999999999998</v>
      </c>
      <c r="H105" s="370"/>
      <c r="I105" s="371">
        <f>G105+H105</f>
        <v>0.84799999999999998</v>
      </c>
      <c r="J105" s="487">
        <v>0</v>
      </c>
      <c r="K105" s="371">
        <f t="shared" si="9"/>
        <v>0.84799999999999998</v>
      </c>
      <c r="L105" s="372">
        <f t="shared" si="10"/>
        <v>0</v>
      </c>
      <c r="M105" s="464" t="s">
        <v>24</v>
      </c>
      <c r="N105" s="903">
        <f>G105+G106+G107</f>
        <v>9.6319999999999997</v>
      </c>
      <c r="O105" s="904">
        <f>H105+H106+H107</f>
        <v>0</v>
      </c>
      <c r="P105" s="904">
        <f>N105+O105</f>
        <v>9.6319999999999997</v>
      </c>
      <c r="Q105" s="904">
        <f>J105+J106+J107</f>
        <v>5.74</v>
      </c>
      <c r="R105" s="904">
        <f>P105-Q105</f>
        <v>3.8919999999999995</v>
      </c>
      <c r="S105" s="893">
        <f>Q105/P105</f>
        <v>0.59593023255813959</v>
      </c>
      <c r="T105" s="182"/>
      <c r="U105" s="182"/>
      <c r="V105" s="166"/>
      <c r="W105" s="166"/>
      <c r="X105" s="166"/>
      <c r="Y105" s="166"/>
      <c r="Z105" s="166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  <c r="IG105" s="182"/>
      <c r="IH105" s="182"/>
      <c r="II105" s="182"/>
      <c r="IJ105" s="182"/>
      <c r="IK105" s="182"/>
      <c r="IL105" s="182"/>
      <c r="IM105" s="182"/>
      <c r="IN105" s="182"/>
      <c r="IO105" s="182"/>
      <c r="IP105" s="182"/>
      <c r="IQ105" s="182"/>
      <c r="IR105" s="182"/>
      <c r="IS105" s="182"/>
      <c r="IT105" s="182"/>
      <c r="IU105" s="182"/>
      <c r="IV105" s="182"/>
      <c r="IW105" s="182"/>
      <c r="IX105" s="182"/>
      <c r="IY105" s="182"/>
      <c r="IZ105" s="182"/>
      <c r="JA105" s="182"/>
      <c r="JB105" s="182"/>
      <c r="JC105" s="182"/>
      <c r="JD105" s="182"/>
      <c r="JE105" s="182"/>
      <c r="JF105" s="182"/>
      <c r="JG105" s="182"/>
      <c r="JH105" s="182"/>
      <c r="JI105" s="182"/>
      <c r="JJ105" s="182"/>
      <c r="JK105" s="182"/>
      <c r="JL105" s="182"/>
      <c r="JM105" s="182"/>
      <c r="JN105" s="182"/>
      <c r="JO105" s="182"/>
      <c r="JP105" s="182"/>
      <c r="JQ105" s="182"/>
      <c r="JR105" s="182"/>
      <c r="JS105" s="182"/>
      <c r="JT105" s="182"/>
      <c r="JU105" s="182"/>
      <c r="JV105" s="182"/>
      <c r="JW105" s="182"/>
      <c r="JX105" s="182"/>
      <c r="JY105" s="182"/>
      <c r="JZ105" s="182"/>
      <c r="KA105" s="182"/>
      <c r="KB105" s="182"/>
      <c r="KC105" s="182"/>
      <c r="KD105" s="182"/>
      <c r="KE105" s="182"/>
      <c r="KF105" s="182"/>
      <c r="KG105" s="182"/>
      <c r="KH105" s="182"/>
      <c r="KI105" s="182"/>
      <c r="KJ105" s="182"/>
      <c r="KK105" s="182"/>
      <c r="KL105" s="182"/>
      <c r="KM105" s="182"/>
      <c r="KN105" s="182"/>
      <c r="KO105" s="182"/>
      <c r="KP105" s="182"/>
      <c r="KQ105" s="182"/>
      <c r="KR105" s="182"/>
      <c r="KS105" s="182"/>
      <c r="KT105" s="182"/>
      <c r="KU105" s="182"/>
      <c r="KV105" s="182"/>
      <c r="KW105" s="182"/>
      <c r="KX105" s="182"/>
      <c r="KY105" s="182"/>
      <c r="KZ105" s="182"/>
      <c r="LA105" s="182"/>
      <c r="LB105" s="182"/>
      <c r="LC105" s="182"/>
      <c r="LD105" s="182"/>
      <c r="LE105" s="182"/>
      <c r="LF105" s="182"/>
      <c r="LG105" s="182"/>
      <c r="LH105" s="182"/>
      <c r="LI105" s="182"/>
      <c r="LJ105" s="182"/>
      <c r="LK105" s="182"/>
      <c r="LL105" s="182"/>
      <c r="LM105" s="182"/>
      <c r="LN105" s="182"/>
      <c r="LO105" s="182"/>
      <c r="LP105" s="182"/>
      <c r="LQ105" s="182"/>
      <c r="LR105" s="182"/>
      <c r="LS105" s="182"/>
      <c r="LT105" s="182"/>
      <c r="LU105" s="182"/>
      <c r="LV105" s="182"/>
      <c r="LW105" s="182"/>
      <c r="LX105" s="182"/>
      <c r="LY105" s="182"/>
      <c r="LZ105" s="182"/>
      <c r="MA105" s="182"/>
      <c r="MB105" s="182"/>
      <c r="MC105" s="182"/>
      <c r="MD105" s="182"/>
      <c r="ME105" s="182"/>
      <c r="MF105" s="182"/>
      <c r="MG105" s="182"/>
      <c r="MH105" s="182"/>
      <c r="MI105" s="182"/>
      <c r="MJ105" s="182"/>
      <c r="MK105" s="182"/>
      <c r="ML105" s="182"/>
      <c r="MM105" s="182"/>
      <c r="MN105" s="182"/>
      <c r="MO105" s="182"/>
      <c r="MP105" s="182"/>
      <c r="MQ105" s="182"/>
      <c r="MR105" s="182"/>
      <c r="MS105" s="182"/>
      <c r="MT105" s="182"/>
      <c r="MU105" s="182"/>
      <c r="MV105" s="182"/>
      <c r="MW105" s="182"/>
      <c r="MX105" s="182"/>
      <c r="MY105" s="182"/>
      <c r="MZ105" s="182"/>
      <c r="NA105" s="182"/>
      <c r="NB105" s="182"/>
      <c r="NC105" s="182"/>
      <c r="ND105" s="182"/>
      <c r="NE105" s="182"/>
      <c r="NF105" s="182"/>
      <c r="NG105" s="182"/>
      <c r="NH105" s="182"/>
      <c r="NI105" s="182"/>
      <c r="NJ105" s="182"/>
      <c r="NK105" s="182"/>
      <c r="NL105" s="182"/>
      <c r="NM105" s="182"/>
      <c r="NN105" s="182"/>
      <c r="NO105" s="182"/>
      <c r="NP105" s="182"/>
      <c r="NQ105" s="182"/>
      <c r="NR105" s="182"/>
      <c r="NS105" s="182"/>
      <c r="NT105" s="182"/>
      <c r="NU105" s="182"/>
      <c r="NV105" s="182"/>
      <c r="NW105" s="182"/>
      <c r="NX105" s="182"/>
      <c r="NY105" s="182"/>
      <c r="NZ105" s="182"/>
      <c r="OA105" s="182"/>
      <c r="OB105" s="182"/>
      <c r="OC105" s="182"/>
      <c r="OD105" s="182"/>
      <c r="OE105" s="182"/>
      <c r="OF105" s="182"/>
      <c r="OG105" s="182"/>
      <c r="OH105" s="182"/>
      <c r="OI105" s="182"/>
      <c r="OJ105" s="182"/>
      <c r="OK105" s="182"/>
      <c r="OL105" s="182"/>
      <c r="OM105" s="182"/>
      <c r="ON105" s="182"/>
      <c r="OO105" s="182"/>
      <c r="OP105" s="182"/>
      <c r="OQ105" s="182"/>
      <c r="OR105" s="182"/>
      <c r="OS105" s="182"/>
      <c r="OT105" s="182"/>
      <c r="OU105" s="182"/>
      <c r="OV105" s="182"/>
      <c r="OW105" s="182"/>
      <c r="OX105" s="182"/>
      <c r="OY105" s="182"/>
      <c r="OZ105" s="182"/>
      <c r="PA105" s="182"/>
      <c r="PB105" s="182"/>
      <c r="PC105" s="182"/>
      <c r="PD105" s="182"/>
      <c r="PE105" s="182"/>
      <c r="PF105" s="182"/>
      <c r="PG105" s="182"/>
      <c r="PH105" s="182"/>
      <c r="PI105" s="182"/>
      <c r="PJ105" s="182"/>
      <c r="PK105" s="182"/>
      <c r="PL105" s="182"/>
      <c r="PM105" s="182"/>
      <c r="PN105" s="182"/>
      <c r="PO105" s="182"/>
      <c r="PP105" s="182"/>
      <c r="PQ105" s="182"/>
      <c r="PR105" s="182"/>
      <c r="PS105" s="182"/>
      <c r="PT105" s="182"/>
      <c r="PU105" s="182"/>
      <c r="PV105" s="182"/>
      <c r="PW105" s="182"/>
      <c r="PX105" s="182"/>
    </row>
    <row r="106" spans="1:440" s="167" customFormat="1" ht="19.899999999999999" customHeight="1">
      <c r="A106" s="182"/>
      <c r="B106" s="920"/>
      <c r="C106" s="918"/>
      <c r="D106" s="909"/>
      <c r="E106" s="906"/>
      <c r="F106" s="369" t="s">
        <v>21</v>
      </c>
      <c r="G106" s="370">
        <v>3.968</v>
      </c>
      <c r="H106" s="370"/>
      <c r="I106" s="371">
        <f>G106+H106+K105</f>
        <v>4.8159999999999998</v>
      </c>
      <c r="J106" s="487">
        <v>3.92</v>
      </c>
      <c r="K106" s="371">
        <f t="shared" si="9"/>
        <v>0.89599999999999991</v>
      </c>
      <c r="L106" s="372">
        <f t="shared" si="10"/>
        <v>0.81395348837209303</v>
      </c>
      <c r="M106" s="464" t="s">
        <v>24</v>
      </c>
      <c r="N106" s="903"/>
      <c r="O106" s="904"/>
      <c r="P106" s="904"/>
      <c r="Q106" s="904"/>
      <c r="R106" s="904"/>
      <c r="S106" s="893"/>
      <c r="T106" s="182"/>
      <c r="U106" s="182"/>
      <c r="V106" s="166"/>
      <c r="W106" s="166"/>
      <c r="X106" s="166"/>
      <c r="Y106" s="166"/>
      <c r="Z106" s="166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  <c r="IH106" s="182"/>
      <c r="II106" s="182"/>
      <c r="IJ106" s="182"/>
      <c r="IK106" s="182"/>
      <c r="IL106" s="182"/>
      <c r="IM106" s="182"/>
      <c r="IN106" s="182"/>
      <c r="IO106" s="182"/>
      <c r="IP106" s="182"/>
      <c r="IQ106" s="182"/>
      <c r="IR106" s="182"/>
      <c r="IS106" s="182"/>
      <c r="IT106" s="182"/>
      <c r="IU106" s="182"/>
      <c r="IV106" s="182"/>
      <c r="IW106" s="182"/>
      <c r="IX106" s="182"/>
      <c r="IY106" s="182"/>
      <c r="IZ106" s="182"/>
      <c r="JA106" s="182"/>
      <c r="JB106" s="182"/>
      <c r="JC106" s="182"/>
      <c r="JD106" s="182"/>
      <c r="JE106" s="182"/>
      <c r="JF106" s="182"/>
      <c r="JG106" s="182"/>
      <c r="JH106" s="182"/>
      <c r="JI106" s="182"/>
      <c r="JJ106" s="182"/>
      <c r="JK106" s="182"/>
      <c r="JL106" s="182"/>
      <c r="JM106" s="182"/>
      <c r="JN106" s="182"/>
      <c r="JO106" s="182"/>
      <c r="JP106" s="182"/>
      <c r="JQ106" s="182"/>
      <c r="JR106" s="182"/>
      <c r="JS106" s="182"/>
      <c r="JT106" s="182"/>
      <c r="JU106" s="182"/>
      <c r="JV106" s="182"/>
      <c r="JW106" s="182"/>
      <c r="JX106" s="182"/>
      <c r="JY106" s="182"/>
      <c r="JZ106" s="182"/>
      <c r="KA106" s="182"/>
      <c r="KB106" s="182"/>
      <c r="KC106" s="182"/>
      <c r="KD106" s="182"/>
      <c r="KE106" s="182"/>
      <c r="KF106" s="182"/>
      <c r="KG106" s="182"/>
      <c r="KH106" s="182"/>
      <c r="KI106" s="182"/>
      <c r="KJ106" s="182"/>
      <c r="KK106" s="182"/>
      <c r="KL106" s="182"/>
      <c r="KM106" s="182"/>
      <c r="KN106" s="182"/>
      <c r="KO106" s="182"/>
      <c r="KP106" s="182"/>
      <c r="KQ106" s="182"/>
      <c r="KR106" s="182"/>
      <c r="KS106" s="182"/>
      <c r="KT106" s="182"/>
      <c r="KU106" s="182"/>
      <c r="KV106" s="182"/>
      <c r="KW106" s="182"/>
      <c r="KX106" s="182"/>
      <c r="KY106" s="182"/>
      <c r="KZ106" s="182"/>
      <c r="LA106" s="182"/>
      <c r="LB106" s="182"/>
      <c r="LC106" s="182"/>
      <c r="LD106" s="182"/>
      <c r="LE106" s="182"/>
      <c r="LF106" s="182"/>
      <c r="LG106" s="182"/>
      <c r="LH106" s="182"/>
      <c r="LI106" s="182"/>
      <c r="LJ106" s="182"/>
      <c r="LK106" s="182"/>
      <c r="LL106" s="182"/>
      <c r="LM106" s="182"/>
      <c r="LN106" s="182"/>
      <c r="LO106" s="182"/>
      <c r="LP106" s="182"/>
      <c r="LQ106" s="182"/>
      <c r="LR106" s="182"/>
      <c r="LS106" s="182"/>
      <c r="LT106" s="182"/>
      <c r="LU106" s="182"/>
      <c r="LV106" s="182"/>
      <c r="LW106" s="182"/>
      <c r="LX106" s="182"/>
      <c r="LY106" s="182"/>
      <c r="LZ106" s="182"/>
      <c r="MA106" s="182"/>
      <c r="MB106" s="182"/>
      <c r="MC106" s="182"/>
      <c r="MD106" s="182"/>
      <c r="ME106" s="182"/>
      <c r="MF106" s="182"/>
      <c r="MG106" s="182"/>
      <c r="MH106" s="182"/>
      <c r="MI106" s="182"/>
      <c r="MJ106" s="182"/>
      <c r="MK106" s="182"/>
      <c r="ML106" s="182"/>
      <c r="MM106" s="182"/>
      <c r="MN106" s="182"/>
      <c r="MO106" s="182"/>
      <c r="MP106" s="182"/>
      <c r="MQ106" s="182"/>
      <c r="MR106" s="182"/>
      <c r="MS106" s="182"/>
      <c r="MT106" s="182"/>
      <c r="MU106" s="182"/>
      <c r="MV106" s="182"/>
      <c r="MW106" s="182"/>
      <c r="MX106" s="182"/>
      <c r="MY106" s="182"/>
      <c r="MZ106" s="182"/>
      <c r="NA106" s="182"/>
      <c r="NB106" s="182"/>
      <c r="NC106" s="182"/>
      <c r="ND106" s="182"/>
      <c r="NE106" s="182"/>
      <c r="NF106" s="182"/>
      <c r="NG106" s="182"/>
      <c r="NH106" s="182"/>
      <c r="NI106" s="182"/>
      <c r="NJ106" s="182"/>
      <c r="NK106" s="182"/>
      <c r="NL106" s="182"/>
      <c r="NM106" s="182"/>
      <c r="NN106" s="182"/>
      <c r="NO106" s="182"/>
      <c r="NP106" s="182"/>
      <c r="NQ106" s="182"/>
      <c r="NR106" s="182"/>
      <c r="NS106" s="182"/>
      <c r="NT106" s="182"/>
      <c r="NU106" s="182"/>
      <c r="NV106" s="182"/>
      <c r="NW106" s="182"/>
      <c r="NX106" s="182"/>
      <c r="NY106" s="182"/>
      <c r="NZ106" s="182"/>
      <c r="OA106" s="182"/>
      <c r="OB106" s="182"/>
      <c r="OC106" s="182"/>
      <c r="OD106" s="182"/>
      <c r="OE106" s="182"/>
      <c r="OF106" s="182"/>
      <c r="OG106" s="182"/>
      <c r="OH106" s="182"/>
      <c r="OI106" s="182"/>
      <c r="OJ106" s="182"/>
      <c r="OK106" s="182"/>
      <c r="OL106" s="182"/>
      <c r="OM106" s="182"/>
      <c r="ON106" s="182"/>
      <c r="OO106" s="182"/>
      <c r="OP106" s="182"/>
      <c r="OQ106" s="182"/>
      <c r="OR106" s="182"/>
      <c r="OS106" s="182"/>
      <c r="OT106" s="182"/>
      <c r="OU106" s="182"/>
      <c r="OV106" s="182"/>
      <c r="OW106" s="182"/>
      <c r="OX106" s="182"/>
      <c r="OY106" s="182"/>
      <c r="OZ106" s="182"/>
      <c r="PA106" s="182"/>
      <c r="PB106" s="182"/>
      <c r="PC106" s="182"/>
      <c r="PD106" s="182"/>
      <c r="PE106" s="182"/>
      <c r="PF106" s="182"/>
      <c r="PG106" s="182"/>
      <c r="PH106" s="182"/>
      <c r="PI106" s="182"/>
      <c r="PJ106" s="182"/>
      <c r="PK106" s="182"/>
      <c r="PL106" s="182"/>
      <c r="PM106" s="182"/>
      <c r="PN106" s="182"/>
      <c r="PO106" s="182"/>
      <c r="PP106" s="182"/>
      <c r="PQ106" s="182"/>
      <c r="PR106" s="182"/>
      <c r="PS106" s="182"/>
      <c r="PT106" s="182"/>
      <c r="PU106" s="182"/>
      <c r="PV106" s="182"/>
      <c r="PW106" s="182"/>
      <c r="PX106" s="182"/>
    </row>
    <row r="107" spans="1:440" s="167" customFormat="1" ht="19.899999999999999" customHeight="1">
      <c r="A107" s="182"/>
      <c r="B107" s="920"/>
      <c r="C107" s="918"/>
      <c r="D107" s="909"/>
      <c r="E107" s="907"/>
      <c r="F107" s="369" t="s">
        <v>22</v>
      </c>
      <c r="G107" s="370">
        <v>4.8159999999999998</v>
      </c>
      <c r="H107" s="370"/>
      <c r="I107" s="371">
        <f>G107+H107+K106</f>
        <v>5.7119999999999997</v>
      </c>
      <c r="J107" s="487">
        <v>1.82</v>
      </c>
      <c r="K107" s="371">
        <f t="shared" si="9"/>
        <v>3.8919999999999995</v>
      </c>
      <c r="L107" s="372">
        <f t="shared" si="10"/>
        <v>0.31862745098039219</v>
      </c>
      <c r="M107" s="464" t="s">
        <v>24</v>
      </c>
      <c r="N107" s="903"/>
      <c r="O107" s="904"/>
      <c r="P107" s="904"/>
      <c r="Q107" s="904"/>
      <c r="R107" s="904"/>
      <c r="S107" s="893"/>
      <c r="T107" s="182"/>
      <c r="U107" s="182"/>
      <c r="V107" s="166"/>
      <c r="W107" s="166"/>
      <c r="X107" s="166"/>
      <c r="Y107" s="166"/>
      <c r="Z107" s="166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  <c r="IH107" s="182"/>
      <c r="II107" s="182"/>
      <c r="IJ107" s="182"/>
      <c r="IK107" s="182"/>
      <c r="IL107" s="182"/>
      <c r="IM107" s="182"/>
      <c r="IN107" s="182"/>
      <c r="IO107" s="182"/>
      <c r="IP107" s="182"/>
      <c r="IQ107" s="182"/>
      <c r="IR107" s="182"/>
      <c r="IS107" s="182"/>
      <c r="IT107" s="182"/>
      <c r="IU107" s="182"/>
      <c r="IV107" s="182"/>
      <c r="IW107" s="182"/>
      <c r="IX107" s="182"/>
      <c r="IY107" s="182"/>
      <c r="IZ107" s="182"/>
      <c r="JA107" s="182"/>
      <c r="JB107" s="182"/>
      <c r="JC107" s="182"/>
      <c r="JD107" s="182"/>
      <c r="JE107" s="182"/>
      <c r="JF107" s="182"/>
      <c r="JG107" s="182"/>
      <c r="JH107" s="182"/>
      <c r="JI107" s="182"/>
      <c r="JJ107" s="182"/>
      <c r="JK107" s="182"/>
      <c r="JL107" s="182"/>
      <c r="JM107" s="182"/>
      <c r="JN107" s="182"/>
      <c r="JO107" s="182"/>
      <c r="JP107" s="182"/>
      <c r="JQ107" s="182"/>
      <c r="JR107" s="182"/>
      <c r="JS107" s="182"/>
      <c r="JT107" s="182"/>
      <c r="JU107" s="182"/>
      <c r="JV107" s="182"/>
      <c r="JW107" s="182"/>
      <c r="JX107" s="182"/>
      <c r="JY107" s="182"/>
      <c r="JZ107" s="182"/>
      <c r="KA107" s="182"/>
      <c r="KB107" s="182"/>
      <c r="KC107" s="182"/>
      <c r="KD107" s="182"/>
      <c r="KE107" s="182"/>
      <c r="KF107" s="182"/>
      <c r="KG107" s="182"/>
      <c r="KH107" s="182"/>
      <c r="KI107" s="182"/>
      <c r="KJ107" s="182"/>
      <c r="KK107" s="182"/>
      <c r="KL107" s="182"/>
      <c r="KM107" s="182"/>
      <c r="KN107" s="182"/>
      <c r="KO107" s="182"/>
      <c r="KP107" s="182"/>
      <c r="KQ107" s="182"/>
      <c r="KR107" s="182"/>
      <c r="KS107" s="182"/>
      <c r="KT107" s="182"/>
      <c r="KU107" s="182"/>
      <c r="KV107" s="182"/>
      <c r="KW107" s="182"/>
      <c r="KX107" s="182"/>
      <c r="KY107" s="182"/>
      <c r="KZ107" s="182"/>
      <c r="LA107" s="182"/>
      <c r="LB107" s="182"/>
      <c r="LC107" s="182"/>
      <c r="LD107" s="182"/>
      <c r="LE107" s="182"/>
      <c r="LF107" s="182"/>
      <c r="LG107" s="182"/>
      <c r="LH107" s="182"/>
      <c r="LI107" s="182"/>
      <c r="LJ107" s="182"/>
      <c r="LK107" s="182"/>
      <c r="LL107" s="182"/>
      <c r="LM107" s="182"/>
      <c r="LN107" s="182"/>
      <c r="LO107" s="182"/>
      <c r="LP107" s="182"/>
      <c r="LQ107" s="182"/>
      <c r="LR107" s="182"/>
      <c r="LS107" s="182"/>
      <c r="LT107" s="182"/>
      <c r="LU107" s="182"/>
      <c r="LV107" s="182"/>
      <c r="LW107" s="182"/>
      <c r="LX107" s="182"/>
      <c r="LY107" s="182"/>
      <c r="LZ107" s="182"/>
      <c r="MA107" s="182"/>
      <c r="MB107" s="182"/>
      <c r="MC107" s="182"/>
      <c r="MD107" s="182"/>
      <c r="ME107" s="182"/>
      <c r="MF107" s="182"/>
      <c r="MG107" s="182"/>
      <c r="MH107" s="182"/>
      <c r="MI107" s="182"/>
      <c r="MJ107" s="182"/>
      <c r="MK107" s="182"/>
      <c r="ML107" s="182"/>
      <c r="MM107" s="182"/>
      <c r="MN107" s="182"/>
      <c r="MO107" s="182"/>
      <c r="MP107" s="182"/>
      <c r="MQ107" s="182"/>
      <c r="MR107" s="182"/>
      <c r="MS107" s="182"/>
      <c r="MT107" s="182"/>
      <c r="MU107" s="182"/>
      <c r="MV107" s="182"/>
      <c r="MW107" s="182"/>
      <c r="MX107" s="182"/>
      <c r="MY107" s="182"/>
      <c r="MZ107" s="182"/>
      <c r="NA107" s="182"/>
      <c r="NB107" s="182"/>
      <c r="NC107" s="182"/>
      <c r="ND107" s="182"/>
      <c r="NE107" s="182"/>
      <c r="NF107" s="182"/>
      <c r="NG107" s="182"/>
      <c r="NH107" s="182"/>
      <c r="NI107" s="182"/>
      <c r="NJ107" s="182"/>
      <c r="NK107" s="182"/>
      <c r="NL107" s="182"/>
      <c r="NM107" s="182"/>
      <c r="NN107" s="182"/>
      <c r="NO107" s="182"/>
      <c r="NP107" s="182"/>
      <c r="NQ107" s="182"/>
      <c r="NR107" s="182"/>
      <c r="NS107" s="182"/>
      <c r="NT107" s="182"/>
      <c r="NU107" s="182"/>
      <c r="NV107" s="182"/>
      <c r="NW107" s="182"/>
      <c r="NX107" s="182"/>
      <c r="NY107" s="182"/>
      <c r="NZ107" s="182"/>
      <c r="OA107" s="182"/>
      <c r="OB107" s="182"/>
      <c r="OC107" s="182"/>
      <c r="OD107" s="182"/>
      <c r="OE107" s="182"/>
      <c r="OF107" s="182"/>
      <c r="OG107" s="182"/>
      <c r="OH107" s="182"/>
      <c r="OI107" s="182"/>
      <c r="OJ107" s="182"/>
      <c r="OK107" s="182"/>
      <c r="OL107" s="182"/>
      <c r="OM107" s="182"/>
      <c r="ON107" s="182"/>
      <c r="OO107" s="182"/>
      <c r="OP107" s="182"/>
      <c r="OQ107" s="182"/>
      <c r="OR107" s="182"/>
      <c r="OS107" s="182"/>
      <c r="OT107" s="182"/>
      <c r="OU107" s="182"/>
      <c r="OV107" s="182"/>
      <c r="OW107" s="182"/>
      <c r="OX107" s="182"/>
      <c r="OY107" s="182"/>
      <c r="OZ107" s="182"/>
      <c r="PA107" s="182"/>
      <c r="PB107" s="182"/>
      <c r="PC107" s="182"/>
      <c r="PD107" s="182"/>
      <c r="PE107" s="182"/>
      <c r="PF107" s="182"/>
      <c r="PG107" s="182"/>
      <c r="PH107" s="182"/>
      <c r="PI107" s="182"/>
      <c r="PJ107" s="182"/>
      <c r="PK107" s="182"/>
      <c r="PL107" s="182"/>
      <c r="PM107" s="182"/>
      <c r="PN107" s="182"/>
      <c r="PO107" s="182"/>
      <c r="PP107" s="182"/>
      <c r="PQ107" s="182"/>
      <c r="PR107" s="182"/>
      <c r="PS107" s="182"/>
      <c r="PT107" s="182"/>
      <c r="PU107" s="182"/>
      <c r="PV107" s="182"/>
      <c r="PW107" s="182"/>
      <c r="PX107" s="182"/>
    </row>
    <row r="108" spans="1:440" s="167" customFormat="1" ht="19.899999999999999" customHeight="1">
      <c r="A108" s="182"/>
      <c r="B108" s="920"/>
      <c r="C108" s="918"/>
      <c r="D108" s="909"/>
      <c r="E108" s="905" t="s">
        <v>766</v>
      </c>
      <c r="F108" s="369" t="s">
        <v>20</v>
      </c>
      <c r="G108" s="370">
        <v>0.84799999999999998</v>
      </c>
      <c r="H108" s="370"/>
      <c r="I108" s="371">
        <f>G108+H108</f>
        <v>0.84799999999999998</v>
      </c>
      <c r="J108" s="487">
        <v>0</v>
      </c>
      <c r="K108" s="371">
        <f t="shared" si="9"/>
        <v>0.84799999999999998</v>
      </c>
      <c r="L108" s="372">
        <f t="shared" si="10"/>
        <v>0</v>
      </c>
      <c r="M108" s="464" t="s">
        <v>24</v>
      </c>
      <c r="N108" s="903">
        <f>G108+G109+G110</f>
        <v>9.6389999999999993</v>
      </c>
      <c r="O108" s="904">
        <f>H108+H109+H110</f>
        <v>0</v>
      </c>
      <c r="P108" s="904">
        <f>N108+O108</f>
        <v>9.6389999999999993</v>
      </c>
      <c r="Q108" s="904">
        <f>J108+J109+J110</f>
        <v>9.6259999999999994</v>
      </c>
      <c r="R108" s="904">
        <f>P108-Q108</f>
        <v>1.2999999999999901E-2</v>
      </c>
      <c r="S108" s="893">
        <f>Q108/P108</f>
        <v>0.9986513123768026</v>
      </c>
      <c r="T108" s="182"/>
      <c r="U108" s="182"/>
      <c r="V108" s="166"/>
      <c r="W108" s="166"/>
      <c r="X108" s="166"/>
      <c r="Y108" s="166"/>
      <c r="Z108" s="166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  <c r="IG108" s="182"/>
      <c r="IH108" s="182"/>
      <c r="II108" s="182"/>
      <c r="IJ108" s="182"/>
      <c r="IK108" s="182"/>
      <c r="IL108" s="182"/>
      <c r="IM108" s="182"/>
      <c r="IN108" s="182"/>
      <c r="IO108" s="182"/>
      <c r="IP108" s="182"/>
      <c r="IQ108" s="182"/>
      <c r="IR108" s="182"/>
      <c r="IS108" s="182"/>
      <c r="IT108" s="182"/>
      <c r="IU108" s="182"/>
      <c r="IV108" s="182"/>
      <c r="IW108" s="182"/>
      <c r="IX108" s="182"/>
      <c r="IY108" s="182"/>
      <c r="IZ108" s="182"/>
      <c r="JA108" s="182"/>
      <c r="JB108" s="182"/>
      <c r="JC108" s="182"/>
      <c r="JD108" s="182"/>
      <c r="JE108" s="182"/>
      <c r="JF108" s="182"/>
      <c r="JG108" s="182"/>
      <c r="JH108" s="182"/>
      <c r="JI108" s="182"/>
      <c r="JJ108" s="182"/>
      <c r="JK108" s="182"/>
      <c r="JL108" s="182"/>
      <c r="JM108" s="182"/>
      <c r="JN108" s="182"/>
      <c r="JO108" s="182"/>
      <c r="JP108" s="182"/>
      <c r="JQ108" s="182"/>
      <c r="JR108" s="182"/>
      <c r="JS108" s="182"/>
      <c r="JT108" s="182"/>
      <c r="JU108" s="182"/>
      <c r="JV108" s="182"/>
      <c r="JW108" s="182"/>
      <c r="JX108" s="182"/>
      <c r="JY108" s="182"/>
      <c r="JZ108" s="182"/>
      <c r="KA108" s="182"/>
      <c r="KB108" s="182"/>
      <c r="KC108" s="182"/>
      <c r="KD108" s="182"/>
      <c r="KE108" s="182"/>
      <c r="KF108" s="182"/>
      <c r="KG108" s="182"/>
      <c r="KH108" s="182"/>
      <c r="KI108" s="182"/>
      <c r="KJ108" s="182"/>
      <c r="KK108" s="182"/>
      <c r="KL108" s="182"/>
      <c r="KM108" s="182"/>
      <c r="KN108" s="182"/>
      <c r="KO108" s="182"/>
      <c r="KP108" s="182"/>
      <c r="KQ108" s="182"/>
      <c r="KR108" s="182"/>
      <c r="KS108" s="182"/>
      <c r="KT108" s="182"/>
      <c r="KU108" s="182"/>
      <c r="KV108" s="182"/>
      <c r="KW108" s="182"/>
      <c r="KX108" s="182"/>
      <c r="KY108" s="182"/>
      <c r="KZ108" s="182"/>
      <c r="LA108" s="182"/>
      <c r="LB108" s="182"/>
      <c r="LC108" s="182"/>
      <c r="LD108" s="182"/>
      <c r="LE108" s="182"/>
      <c r="LF108" s="182"/>
      <c r="LG108" s="182"/>
      <c r="LH108" s="182"/>
      <c r="LI108" s="182"/>
      <c r="LJ108" s="182"/>
      <c r="LK108" s="182"/>
      <c r="LL108" s="182"/>
      <c r="LM108" s="182"/>
      <c r="LN108" s="182"/>
      <c r="LO108" s="182"/>
      <c r="LP108" s="182"/>
      <c r="LQ108" s="182"/>
      <c r="LR108" s="182"/>
      <c r="LS108" s="182"/>
      <c r="LT108" s="182"/>
      <c r="LU108" s="182"/>
      <c r="LV108" s="182"/>
      <c r="LW108" s="182"/>
      <c r="LX108" s="182"/>
      <c r="LY108" s="182"/>
      <c r="LZ108" s="182"/>
      <c r="MA108" s="182"/>
      <c r="MB108" s="182"/>
      <c r="MC108" s="182"/>
      <c r="MD108" s="182"/>
      <c r="ME108" s="182"/>
      <c r="MF108" s="182"/>
      <c r="MG108" s="182"/>
      <c r="MH108" s="182"/>
      <c r="MI108" s="182"/>
      <c r="MJ108" s="182"/>
      <c r="MK108" s="182"/>
      <c r="ML108" s="182"/>
      <c r="MM108" s="182"/>
      <c r="MN108" s="182"/>
      <c r="MO108" s="182"/>
      <c r="MP108" s="182"/>
      <c r="MQ108" s="182"/>
      <c r="MR108" s="182"/>
      <c r="MS108" s="182"/>
      <c r="MT108" s="182"/>
      <c r="MU108" s="182"/>
      <c r="MV108" s="182"/>
      <c r="MW108" s="182"/>
      <c r="MX108" s="182"/>
      <c r="MY108" s="182"/>
      <c r="MZ108" s="182"/>
      <c r="NA108" s="182"/>
      <c r="NB108" s="182"/>
      <c r="NC108" s="182"/>
      <c r="ND108" s="182"/>
      <c r="NE108" s="182"/>
      <c r="NF108" s="182"/>
      <c r="NG108" s="182"/>
      <c r="NH108" s="182"/>
      <c r="NI108" s="182"/>
      <c r="NJ108" s="182"/>
      <c r="NK108" s="182"/>
      <c r="NL108" s="182"/>
      <c r="NM108" s="182"/>
      <c r="NN108" s="182"/>
      <c r="NO108" s="182"/>
      <c r="NP108" s="182"/>
      <c r="NQ108" s="182"/>
      <c r="NR108" s="182"/>
      <c r="NS108" s="182"/>
      <c r="NT108" s="182"/>
      <c r="NU108" s="182"/>
      <c r="NV108" s="182"/>
      <c r="NW108" s="182"/>
      <c r="NX108" s="182"/>
      <c r="NY108" s="182"/>
      <c r="NZ108" s="182"/>
      <c r="OA108" s="182"/>
      <c r="OB108" s="182"/>
      <c r="OC108" s="182"/>
      <c r="OD108" s="182"/>
      <c r="OE108" s="182"/>
      <c r="OF108" s="182"/>
      <c r="OG108" s="182"/>
      <c r="OH108" s="182"/>
      <c r="OI108" s="182"/>
      <c r="OJ108" s="182"/>
      <c r="OK108" s="182"/>
      <c r="OL108" s="182"/>
      <c r="OM108" s="182"/>
      <c r="ON108" s="182"/>
      <c r="OO108" s="182"/>
      <c r="OP108" s="182"/>
      <c r="OQ108" s="182"/>
      <c r="OR108" s="182"/>
      <c r="OS108" s="182"/>
      <c r="OT108" s="182"/>
      <c r="OU108" s="182"/>
      <c r="OV108" s="182"/>
      <c r="OW108" s="182"/>
      <c r="OX108" s="182"/>
      <c r="OY108" s="182"/>
      <c r="OZ108" s="182"/>
      <c r="PA108" s="182"/>
      <c r="PB108" s="182"/>
      <c r="PC108" s="182"/>
      <c r="PD108" s="182"/>
      <c r="PE108" s="182"/>
      <c r="PF108" s="182"/>
      <c r="PG108" s="182"/>
      <c r="PH108" s="182"/>
      <c r="PI108" s="182"/>
      <c r="PJ108" s="182"/>
      <c r="PK108" s="182"/>
      <c r="PL108" s="182"/>
      <c r="PM108" s="182"/>
      <c r="PN108" s="182"/>
      <c r="PO108" s="182"/>
      <c r="PP108" s="182"/>
      <c r="PQ108" s="182"/>
      <c r="PR108" s="182"/>
      <c r="PS108" s="182"/>
      <c r="PT108" s="182"/>
      <c r="PU108" s="182"/>
      <c r="PV108" s="182"/>
      <c r="PW108" s="182"/>
      <c r="PX108" s="182"/>
    </row>
    <row r="109" spans="1:440" s="167" customFormat="1" ht="19.899999999999999" customHeight="1">
      <c r="A109" s="182"/>
      <c r="B109" s="920"/>
      <c r="C109" s="918"/>
      <c r="D109" s="909"/>
      <c r="E109" s="906"/>
      <c r="F109" s="369" t="s">
        <v>21</v>
      </c>
      <c r="G109" s="370">
        <v>3.9710000000000001</v>
      </c>
      <c r="H109" s="370"/>
      <c r="I109" s="371">
        <f>G109+H109+K108</f>
        <v>4.819</v>
      </c>
      <c r="J109" s="487">
        <v>0</v>
      </c>
      <c r="K109" s="371">
        <f t="shared" si="9"/>
        <v>4.819</v>
      </c>
      <c r="L109" s="372">
        <f t="shared" si="10"/>
        <v>0</v>
      </c>
      <c r="M109" s="464" t="s">
        <v>24</v>
      </c>
      <c r="N109" s="903"/>
      <c r="O109" s="904"/>
      <c r="P109" s="904"/>
      <c r="Q109" s="904"/>
      <c r="R109" s="904"/>
      <c r="S109" s="893"/>
      <c r="T109" s="182"/>
      <c r="U109" s="182"/>
      <c r="V109" s="166"/>
      <c r="W109" s="166"/>
      <c r="X109" s="166"/>
      <c r="Y109" s="166"/>
      <c r="Z109" s="166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  <c r="IG109" s="182"/>
      <c r="IH109" s="182"/>
      <c r="II109" s="182"/>
      <c r="IJ109" s="182"/>
      <c r="IK109" s="182"/>
      <c r="IL109" s="182"/>
      <c r="IM109" s="182"/>
      <c r="IN109" s="182"/>
      <c r="IO109" s="182"/>
      <c r="IP109" s="182"/>
      <c r="IQ109" s="182"/>
      <c r="IR109" s="182"/>
      <c r="IS109" s="182"/>
      <c r="IT109" s="182"/>
      <c r="IU109" s="182"/>
      <c r="IV109" s="182"/>
      <c r="IW109" s="182"/>
      <c r="IX109" s="182"/>
      <c r="IY109" s="182"/>
      <c r="IZ109" s="182"/>
      <c r="JA109" s="182"/>
      <c r="JB109" s="182"/>
      <c r="JC109" s="182"/>
      <c r="JD109" s="182"/>
      <c r="JE109" s="182"/>
      <c r="JF109" s="182"/>
      <c r="JG109" s="182"/>
      <c r="JH109" s="182"/>
      <c r="JI109" s="182"/>
      <c r="JJ109" s="182"/>
      <c r="JK109" s="182"/>
      <c r="JL109" s="182"/>
      <c r="JM109" s="182"/>
      <c r="JN109" s="182"/>
      <c r="JO109" s="182"/>
      <c r="JP109" s="182"/>
      <c r="JQ109" s="182"/>
      <c r="JR109" s="182"/>
      <c r="JS109" s="182"/>
      <c r="JT109" s="182"/>
      <c r="JU109" s="182"/>
      <c r="JV109" s="182"/>
      <c r="JW109" s="182"/>
      <c r="JX109" s="182"/>
      <c r="JY109" s="182"/>
      <c r="JZ109" s="182"/>
      <c r="KA109" s="182"/>
      <c r="KB109" s="182"/>
      <c r="KC109" s="182"/>
      <c r="KD109" s="182"/>
      <c r="KE109" s="182"/>
      <c r="KF109" s="182"/>
      <c r="KG109" s="182"/>
      <c r="KH109" s="182"/>
      <c r="KI109" s="182"/>
      <c r="KJ109" s="182"/>
      <c r="KK109" s="182"/>
      <c r="KL109" s="182"/>
      <c r="KM109" s="182"/>
      <c r="KN109" s="182"/>
      <c r="KO109" s="182"/>
      <c r="KP109" s="182"/>
      <c r="KQ109" s="182"/>
      <c r="KR109" s="182"/>
      <c r="KS109" s="182"/>
      <c r="KT109" s="182"/>
      <c r="KU109" s="182"/>
      <c r="KV109" s="182"/>
      <c r="KW109" s="182"/>
      <c r="KX109" s="182"/>
      <c r="KY109" s="182"/>
      <c r="KZ109" s="182"/>
      <c r="LA109" s="182"/>
      <c r="LB109" s="182"/>
      <c r="LC109" s="182"/>
      <c r="LD109" s="182"/>
      <c r="LE109" s="182"/>
      <c r="LF109" s="182"/>
      <c r="LG109" s="182"/>
      <c r="LH109" s="182"/>
      <c r="LI109" s="182"/>
      <c r="LJ109" s="182"/>
      <c r="LK109" s="182"/>
      <c r="LL109" s="182"/>
      <c r="LM109" s="182"/>
      <c r="LN109" s="182"/>
      <c r="LO109" s="182"/>
      <c r="LP109" s="182"/>
      <c r="LQ109" s="182"/>
      <c r="LR109" s="182"/>
      <c r="LS109" s="182"/>
      <c r="LT109" s="182"/>
      <c r="LU109" s="182"/>
      <c r="LV109" s="182"/>
      <c r="LW109" s="182"/>
      <c r="LX109" s="182"/>
      <c r="LY109" s="182"/>
      <c r="LZ109" s="182"/>
      <c r="MA109" s="182"/>
      <c r="MB109" s="182"/>
      <c r="MC109" s="182"/>
      <c r="MD109" s="182"/>
      <c r="ME109" s="182"/>
      <c r="MF109" s="182"/>
      <c r="MG109" s="182"/>
      <c r="MH109" s="182"/>
      <c r="MI109" s="182"/>
      <c r="MJ109" s="182"/>
      <c r="MK109" s="182"/>
      <c r="ML109" s="182"/>
      <c r="MM109" s="182"/>
      <c r="MN109" s="182"/>
      <c r="MO109" s="182"/>
      <c r="MP109" s="182"/>
      <c r="MQ109" s="182"/>
      <c r="MR109" s="182"/>
      <c r="MS109" s="182"/>
      <c r="MT109" s="182"/>
      <c r="MU109" s="182"/>
      <c r="MV109" s="182"/>
      <c r="MW109" s="182"/>
      <c r="MX109" s="182"/>
      <c r="MY109" s="182"/>
      <c r="MZ109" s="182"/>
      <c r="NA109" s="182"/>
      <c r="NB109" s="182"/>
      <c r="NC109" s="182"/>
      <c r="ND109" s="182"/>
      <c r="NE109" s="182"/>
      <c r="NF109" s="182"/>
      <c r="NG109" s="182"/>
      <c r="NH109" s="182"/>
      <c r="NI109" s="182"/>
      <c r="NJ109" s="182"/>
      <c r="NK109" s="182"/>
      <c r="NL109" s="182"/>
      <c r="NM109" s="182"/>
      <c r="NN109" s="182"/>
      <c r="NO109" s="182"/>
      <c r="NP109" s="182"/>
      <c r="NQ109" s="182"/>
      <c r="NR109" s="182"/>
      <c r="NS109" s="182"/>
      <c r="NT109" s="182"/>
      <c r="NU109" s="182"/>
      <c r="NV109" s="182"/>
      <c r="NW109" s="182"/>
      <c r="NX109" s="182"/>
      <c r="NY109" s="182"/>
      <c r="NZ109" s="182"/>
      <c r="OA109" s="182"/>
      <c r="OB109" s="182"/>
      <c r="OC109" s="182"/>
      <c r="OD109" s="182"/>
      <c r="OE109" s="182"/>
      <c r="OF109" s="182"/>
      <c r="OG109" s="182"/>
      <c r="OH109" s="182"/>
      <c r="OI109" s="182"/>
      <c r="OJ109" s="182"/>
      <c r="OK109" s="182"/>
      <c r="OL109" s="182"/>
      <c r="OM109" s="182"/>
      <c r="ON109" s="182"/>
      <c r="OO109" s="182"/>
      <c r="OP109" s="182"/>
      <c r="OQ109" s="182"/>
      <c r="OR109" s="182"/>
      <c r="OS109" s="182"/>
      <c r="OT109" s="182"/>
      <c r="OU109" s="182"/>
      <c r="OV109" s="182"/>
      <c r="OW109" s="182"/>
      <c r="OX109" s="182"/>
      <c r="OY109" s="182"/>
      <c r="OZ109" s="182"/>
      <c r="PA109" s="182"/>
      <c r="PB109" s="182"/>
      <c r="PC109" s="182"/>
      <c r="PD109" s="182"/>
      <c r="PE109" s="182"/>
      <c r="PF109" s="182"/>
      <c r="PG109" s="182"/>
      <c r="PH109" s="182"/>
      <c r="PI109" s="182"/>
      <c r="PJ109" s="182"/>
      <c r="PK109" s="182"/>
      <c r="PL109" s="182"/>
      <c r="PM109" s="182"/>
      <c r="PN109" s="182"/>
      <c r="PO109" s="182"/>
      <c r="PP109" s="182"/>
      <c r="PQ109" s="182"/>
      <c r="PR109" s="182"/>
      <c r="PS109" s="182"/>
      <c r="PT109" s="182"/>
      <c r="PU109" s="182"/>
      <c r="PV109" s="182"/>
      <c r="PW109" s="182"/>
      <c r="PX109" s="182"/>
    </row>
    <row r="110" spans="1:440" s="167" customFormat="1" ht="19.899999999999999" customHeight="1">
      <c r="A110" s="182"/>
      <c r="B110" s="920"/>
      <c r="C110" s="918"/>
      <c r="D110" s="910"/>
      <c r="E110" s="907"/>
      <c r="F110" s="369" t="s">
        <v>22</v>
      </c>
      <c r="G110" s="370">
        <v>4.82</v>
      </c>
      <c r="H110" s="370"/>
      <c r="I110" s="371">
        <f>G110+H110+K109</f>
        <v>9.6389999999999993</v>
      </c>
      <c r="J110" s="487">
        <v>9.6259999999999994</v>
      </c>
      <c r="K110" s="371">
        <f t="shared" si="9"/>
        <v>1.2999999999999901E-2</v>
      </c>
      <c r="L110" s="372">
        <f t="shared" si="10"/>
        <v>0.9986513123768026</v>
      </c>
      <c r="M110" s="464" t="s">
        <v>24</v>
      </c>
      <c r="N110" s="903"/>
      <c r="O110" s="904"/>
      <c r="P110" s="904"/>
      <c r="Q110" s="904"/>
      <c r="R110" s="904"/>
      <c r="S110" s="893"/>
      <c r="T110" s="170">
        <f>N84+N87+N90+N93+N96+N99+N102+N105+N108</f>
        <v>86.756000000000014</v>
      </c>
      <c r="U110" s="170"/>
      <c r="V110" s="166"/>
      <c r="W110" s="166"/>
      <c r="X110" s="166"/>
      <c r="Y110" s="166"/>
      <c r="Z110" s="166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  <c r="IG110" s="182"/>
      <c r="IH110" s="182"/>
      <c r="II110" s="182"/>
      <c r="IJ110" s="182"/>
      <c r="IK110" s="182"/>
      <c r="IL110" s="182"/>
      <c r="IM110" s="182"/>
      <c r="IN110" s="182"/>
      <c r="IO110" s="182"/>
      <c r="IP110" s="182"/>
      <c r="IQ110" s="182"/>
      <c r="IR110" s="182"/>
      <c r="IS110" s="182"/>
      <c r="IT110" s="182"/>
      <c r="IU110" s="182"/>
      <c r="IV110" s="182"/>
      <c r="IW110" s="182"/>
      <c r="IX110" s="182"/>
      <c r="IY110" s="182"/>
      <c r="IZ110" s="182"/>
      <c r="JA110" s="182"/>
      <c r="JB110" s="182"/>
      <c r="JC110" s="182"/>
      <c r="JD110" s="182"/>
      <c r="JE110" s="182"/>
      <c r="JF110" s="182"/>
      <c r="JG110" s="182"/>
      <c r="JH110" s="182"/>
      <c r="JI110" s="182"/>
      <c r="JJ110" s="182"/>
      <c r="JK110" s="182"/>
      <c r="JL110" s="182"/>
      <c r="JM110" s="182"/>
      <c r="JN110" s="182"/>
      <c r="JO110" s="182"/>
      <c r="JP110" s="182"/>
      <c r="JQ110" s="182"/>
      <c r="JR110" s="182"/>
      <c r="JS110" s="182"/>
      <c r="JT110" s="182"/>
      <c r="JU110" s="182"/>
      <c r="JV110" s="182"/>
      <c r="JW110" s="182"/>
      <c r="JX110" s="182"/>
      <c r="JY110" s="182"/>
      <c r="JZ110" s="182"/>
      <c r="KA110" s="182"/>
      <c r="KB110" s="182"/>
      <c r="KC110" s="182"/>
      <c r="KD110" s="182"/>
      <c r="KE110" s="182"/>
      <c r="KF110" s="182"/>
      <c r="KG110" s="182"/>
      <c r="KH110" s="182"/>
      <c r="KI110" s="182"/>
      <c r="KJ110" s="182"/>
      <c r="KK110" s="182"/>
      <c r="KL110" s="182"/>
      <c r="KM110" s="182"/>
      <c r="KN110" s="182"/>
      <c r="KO110" s="182"/>
      <c r="KP110" s="182"/>
      <c r="KQ110" s="182"/>
      <c r="KR110" s="182"/>
      <c r="KS110" s="182"/>
      <c r="KT110" s="182"/>
      <c r="KU110" s="182"/>
      <c r="KV110" s="182"/>
      <c r="KW110" s="182"/>
      <c r="KX110" s="182"/>
      <c r="KY110" s="182"/>
      <c r="KZ110" s="182"/>
      <c r="LA110" s="182"/>
      <c r="LB110" s="182"/>
      <c r="LC110" s="182"/>
      <c r="LD110" s="182"/>
      <c r="LE110" s="182"/>
      <c r="LF110" s="182"/>
      <c r="LG110" s="182"/>
      <c r="LH110" s="182"/>
      <c r="LI110" s="182"/>
      <c r="LJ110" s="182"/>
      <c r="LK110" s="182"/>
      <c r="LL110" s="182"/>
      <c r="LM110" s="182"/>
      <c r="LN110" s="182"/>
      <c r="LO110" s="182"/>
      <c r="LP110" s="182"/>
      <c r="LQ110" s="182"/>
      <c r="LR110" s="182"/>
      <c r="LS110" s="182"/>
      <c r="LT110" s="182"/>
      <c r="LU110" s="182"/>
      <c r="LV110" s="182"/>
      <c r="LW110" s="182"/>
      <c r="LX110" s="182"/>
      <c r="LY110" s="182"/>
      <c r="LZ110" s="182"/>
      <c r="MA110" s="182"/>
      <c r="MB110" s="182"/>
      <c r="MC110" s="182"/>
      <c r="MD110" s="182"/>
      <c r="ME110" s="182"/>
      <c r="MF110" s="182"/>
      <c r="MG110" s="182"/>
      <c r="MH110" s="182"/>
      <c r="MI110" s="182"/>
      <c r="MJ110" s="182"/>
      <c r="MK110" s="182"/>
      <c r="ML110" s="182"/>
      <c r="MM110" s="182"/>
      <c r="MN110" s="182"/>
      <c r="MO110" s="182"/>
      <c r="MP110" s="182"/>
      <c r="MQ110" s="182"/>
      <c r="MR110" s="182"/>
      <c r="MS110" s="182"/>
      <c r="MT110" s="182"/>
      <c r="MU110" s="182"/>
      <c r="MV110" s="182"/>
      <c r="MW110" s="182"/>
      <c r="MX110" s="182"/>
      <c r="MY110" s="182"/>
      <c r="MZ110" s="182"/>
      <c r="NA110" s="182"/>
      <c r="NB110" s="182"/>
      <c r="NC110" s="182"/>
      <c r="ND110" s="182"/>
      <c r="NE110" s="182"/>
      <c r="NF110" s="182"/>
      <c r="NG110" s="182"/>
      <c r="NH110" s="182"/>
      <c r="NI110" s="182"/>
      <c r="NJ110" s="182"/>
      <c r="NK110" s="182"/>
      <c r="NL110" s="182"/>
      <c r="NM110" s="182"/>
      <c r="NN110" s="182"/>
      <c r="NO110" s="182"/>
      <c r="NP110" s="182"/>
      <c r="NQ110" s="182"/>
      <c r="NR110" s="182"/>
      <c r="NS110" s="182"/>
      <c r="NT110" s="182"/>
      <c r="NU110" s="182"/>
      <c r="NV110" s="182"/>
      <c r="NW110" s="182"/>
      <c r="NX110" s="182"/>
      <c r="NY110" s="182"/>
      <c r="NZ110" s="182"/>
      <c r="OA110" s="182"/>
      <c r="OB110" s="182"/>
      <c r="OC110" s="182"/>
      <c r="OD110" s="182"/>
      <c r="OE110" s="182"/>
      <c r="OF110" s="182"/>
      <c r="OG110" s="182"/>
      <c r="OH110" s="182"/>
      <c r="OI110" s="182"/>
      <c r="OJ110" s="182"/>
      <c r="OK110" s="182"/>
      <c r="OL110" s="182"/>
      <c r="OM110" s="182"/>
      <c r="ON110" s="182"/>
      <c r="OO110" s="182"/>
      <c r="OP110" s="182"/>
      <c r="OQ110" s="182"/>
      <c r="OR110" s="182"/>
      <c r="OS110" s="182"/>
      <c r="OT110" s="182"/>
      <c r="OU110" s="182"/>
      <c r="OV110" s="182"/>
      <c r="OW110" s="182"/>
      <c r="OX110" s="182"/>
      <c r="OY110" s="182"/>
      <c r="OZ110" s="182"/>
      <c r="PA110" s="182"/>
      <c r="PB110" s="182"/>
      <c r="PC110" s="182"/>
      <c r="PD110" s="182"/>
      <c r="PE110" s="182"/>
      <c r="PF110" s="182"/>
      <c r="PG110" s="182"/>
      <c r="PH110" s="182"/>
      <c r="PI110" s="182"/>
      <c r="PJ110" s="182"/>
      <c r="PK110" s="182"/>
      <c r="PL110" s="182"/>
      <c r="PM110" s="182"/>
      <c r="PN110" s="182"/>
      <c r="PO110" s="182"/>
      <c r="PP110" s="182"/>
      <c r="PQ110" s="182"/>
      <c r="PR110" s="182"/>
      <c r="PS110" s="182"/>
      <c r="PT110" s="182"/>
      <c r="PU110" s="182"/>
      <c r="PV110" s="182"/>
      <c r="PW110" s="182"/>
      <c r="PX110" s="182"/>
    </row>
    <row r="111" spans="1:440" s="167" customFormat="1" ht="19.899999999999999" customHeight="1">
      <c r="A111" s="182"/>
      <c r="B111" s="920"/>
      <c r="C111" s="918"/>
      <c r="D111" s="992" t="s">
        <v>688</v>
      </c>
      <c r="E111" s="994" t="s">
        <v>688</v>
      </c>
      <c r="F111" s="365" t="s">
        <v>20</v>
      </c>
      <c r="G111" s="366">
        <v>15.263999999999999</v>
      </c>
      <c r="H111" s="366"/>
      <c r="I111" s="367">
        <f>G111+H111</f>
        <v>15.263999999999999</v>
      </c>
      <c r="J111" s="367">
        <v>12.13</v>
      </c>
      <c r="K111" s="367">
        <f t="shared" si="9"/>
        <v>3.1339999999999986</v>
      </c>
      <c r="L111" s="368">
        <f t="shared" si="10"/>
        <v>0.7946802935010483</v>
      </c>
      <c r="M111" s="465" t="s">
        <v>24</v>
      </c>
      <c r="N111" s="903">
        <f>G111+G112+G113</f>
        <v>173.45400000000001</v>
      </c>
      <c r="O111" s="904">
        <f>H111+H112+H113</f>
        <v>13.917999999999999</v>
      </c>
      <c r="P111" s="904">
        <f>N111+O111</f>
        <v>187.37200000000001</v>
      </c>
      <c r="Q111" s="904">
        <f>J111+J112+J113</f>
        <v>178.286</v>
      </c>
      <c r="R111" s="904">
        <f>P111-Q111</f>
        <v>9.0860000000000127</v>
      </c>
      <c r="S111" s="893">
        <f>Q111/P111</f>
        <v>0.9515082296180859</v>
      </c>
      <c r="T111" s="170"/>
      <c r="U111" s="170"/>
      <c r="V111" s="166"/>
      <c r="W111" s="166"/>
      <c r="X111" s="166"/>
      <c r="Y111" s="166"/>
      <c r="Z111" s="166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  <c r="IG111" s="182"/>
      <c r="IH111" s="182"/>
      <c r="II111" s="182"/>
      <c r="IJ111" s="182"/>
      <c r="IK111" s="182"/>
      <c r="IL111" s="182"/>
      <c r="IM111" s="182"/>
      <c r="IN111" s="182"/>
      <c r="IO111" s="182"/>
      <c r="IP111" s="182"/>
      <c r="IQ111" s="182"/>
      <c r="IR111" s="182"/>
      <c r="IS111" s="182"/>
      <c r="IT111" s="182"/>
      <c r="IU111" s="182"/>
      <c r="IV111" s="182"/>
      <c r="IW111" s="182"/>
      <c r="IX111" s="182"/>
      <c r="IY111" s="182"/>
      <c r="IZ111" s="182"/>
      <c r="JA111" s="182"/>
      <c r="JB111" s="182"/>
      <c r="JC111" s="182"/>
      <c r="JD111" s="182"/>
      <c r="JE111" s="182"/>
      <c r="JF111" s="182"/>
      <c r="JG111" s="182"/>
      <c r="JH111" s="182"/>
      <c r="JI111" s="182"/>
      <c r="JJ111" s="182"/>
      <c r="JK111" s="182"/>
      <c r="JL111" s="182"/>
      <c r="JM111" s="182"/>
      <c r="JN111" s="182"/>
      <c r="JO111" s="182"/>
      <c r="JP111" s="182"/>
      <c r="JQ111" s="182"/>
      <c r="JR111" s="182"/>
      <c r="JS111" s="182"/>
      <c r="JT111" s="182"/>
      <c r="JU111" s="182"/>
      <c r="JV111" s="182"/>
      <c r="JW111" s="182"/>
      <c r="JX111" s="182"/>
      <c r="JY111" s="182"/>
      <c r="JZ111" s="182"/>
      <c r="KA111" s="182"/>
      <c r="KB111" s="182"/>
      <c r="KC111" s="182"/>
      <c r="KD111" s="182"/>
      <c r="KE111" s="182"/>
      <c r="KF111" s="182"/>
      <c r="KG111" s="182"/>
      <c r="KH111" s="182"/>
      <c r="KI111" s="182"/>
      <c r="KJ111" s="182"/>
      <c r="KK111" s="182"/>
      <c r="KL111" s="182"/>
      <c r="KM111" s="182"/>
      <c r="KN111" s="182"/>
      <c r="KO111" s="182"/>
      <c r="KP111" s="182"/>
      <c r="KQ111" s="182"/>
      <c r="KR111" s="182"/>
      <c r="KS111" s="182"/>
      <c r="KT111" s="182"/>
      <c r="KU111" s="182"/>
      <c r="KV111" s="182"/>
      <c r="KW111" s="182"/>
      <c r="KX111" s="182"/>
      <c r="KY111" s="182"/>
      <c r="KZ111" s="182"/>
      <c r="LA111" s="182"/>
      <c r="LB111" s="182"/>
      <c r="LC111" s="182"/>
      <c r="LD111" s="182"/>
      <c r="LE111" s="182"/>
      <c r="LF111" s="182"/>
      <c r="LG111" s="182"/>
      <c r="LH111" s="182"/>
      <c r="LI111" s="182"/>
      <c r="LJ111" s="182"/>
      <c r="LK111" s="182"/>
      <c r="LL111" s="182"/>
      <c r="LM111" s="182"/>
      <c r="LN111" s="182"/>
      <c r="LO111" s="182"/>
      <c r="LP111" s="182"/>
      <c r="LQ111" s="182"/>
      <c r="LR111" s="182"/>
      <c r="LS111" s="182"/>
      <c r="LT111" s="182"/>
      <c r="LU111" s="182"/>
      <c r="LV111" s="182"/>
      <c r="LW111" s="182"/>
      <c r="LX111" s="182"/>
      <c r="LY111" s="182"/>
      <c r="LZ111" s="182"/>
      <c r="MA111" s="182"/>
      <c r="MB111" s="182"/>
      <c r="MC111" s="182"/>
      <c r="MD111" s="182"/>
      <c r="ME111" s="182"/>
      <c r="MF111" s="182"/>
      <c r="MG111" s="182"/>
      <c r="MH111" s="182"/>
      <c r="MI111" s="182"/>
      <c r="MJ111" s="182"/>
      <c r="MK111" s="182"/>
      <c r="ML111" s="182"/>
      <c r="MM111" s="182"/>
      <c r="MN111" s="182"/>
      <c r="MO111" s="182"/>
      <c r="MP111" s="182"/>
      <c r="MQ111" s="182"/>
      <c r="MR111" s="182"/>
      <c r="MS111" s="182"/>
      <c r="MT111" s="182"/>
      <c r="MU111" s="182"/>
      <c r="MV111" s="182"/>
      <c r="MW111" s="182"/>
      <c r="MX111" s="182"/>
      <c r="MY111" s="182"/>
      <c r="MZ111" s="182"/>
      <c r="NA111" s="182"/>
      <c r="NB111" s="182"/>
      <c r="NC111" s="182"/>
      <c r="ND111" s="182"/>
      <c r="NE111" s="182"/>
      <c r="NF111" s="182"/>
      <c r="NG111" s="182"/>
      <c r="NH111" s="182"/>
      <c r="NI111" s="182"/>
      <c r="NJ111" s="182"/>
      <c r="NK111" s="182"/>
      <c r="NL111" s="182"/>
      <c r="NM111" s="182"/>
      <c r="NN111" s="182"/>
      <c r="NO111" s="182"/>
      <c r="NP111" s="182"/>
      <c r="NQ111" s="182"/>
      <c r="NR111" s="182"/>
      <c r="NS111" s="182"/>
      <c r="NT111" s="182"/>
      <c r="NU111" s="182"/>
      <c r="NV111" s="182"/>
      <c r="NW111" s="182"/>
      <c r="NX111" s="182"/>
      <c r="NY111" s="182"/>
      <c r="NZ111" s="182"/>
      <c r="OA111" s="182"/>
      <c r="OB111" s="182"/>
      <c r="OC111" s="182"/>
      <c r="OD111" s="182"/>
      <c r="OE111" s="182"/>
      <c r="OF111" s="182"/>
      <c r="OG111" s="182"/>
      <c r="OH111" s="182"/>
      <c r="OI111" s="182"/>
      <c r="OJ111" s="182"/>
      <c r="OK111" s="182"/>
      <c r="OL111" s="182"/>
      <c r="OM111" s="182"/>
      <c r="ON111" s="182"/>
      <c r="OO111" s="182"/>
      <c r="OP111" s="182"/>
      <c r="OQ111" s="182"/>
      <c r="OR111" s="182"/>
      <c r="OS111" s="182"/>
      <c r="OT111" s="182"/>
      <c r="OU111" s="182"/>
      <c r="OV111" s="182"/>
      <c r="OW111" s="182"/>
      <c r="OX111" s="182"/>
      <c r="OY111" s="182"/>
      <c r="OZ111" s="182"/>
      <c r="PA111" s="182"/>
      <c r="PB111" s="182"/>
      <c r="PC111" s="182"/>
      <c r="PD111" s="182"/>
      <c r="PE111" s="182"/>
      <c r="PF111" s="182"/>
      <c r="PG111" s="182"/>
      <c r="PH111" s="182"/>
      <c r="PI111" s="182"/>
      <c r="PJ111" s="182"/>
      <c r="PK111" s="182"/>
      <c r="PL111" s="182"/>
      <c r="PM111" s="182"/>
      <c r="PN111" s="182"/>
      <c r="PO111" s="182"/>
      <c r="PP111" s="182"/>
      <c r="PQ111" s="182"/>
      <c r="PR111" s="182"/>
      <c r="PS111" s="182"/>
      <c r="PT111" s="182"/>
      <c r="PU111" s="182"/>
      <c r="PV111" s="182"/>
      <c r="PW111" s="182"/>
      <c r="PX111" s="182"/>
    </row>
    <row r="112" spans="1:440" s="167" customFormat="1" ht="19.899999999999999" customHeight="1">
      <c r="A112" s="182"/>
      <c r="B112" s="920"/>
      <c r="C112" s="918"/>
      <c r="D112" s="993"/>
      <c r="E112" s="994"/>
      <c r="F112" s="365" t="s">
        <v>21</v>
      </c>
      <c r="G112" s="366">
        <v>71.462999999999994</v>
      </c>
      <c r="H112" s="366"/>
      <c r="I112" s="367">
        <f>G112+H112+K111</f>
        <v>74.596999999999994</v>
      </c>
      <c r="J112" s="367">
        <v>82.980999999999995</v>
      </c>
      <c r="K112" s="367">
        <f>I112-J112</f>
        <v>-8.3840000000000003</v>
      </c>
      <c r="L112" s="368">
        <f t="shared" si="10"/>
        <v>1.1123905787095996</v>
      </c>
      <c r="M112" s="465">
        <v>43249</v>
      </c>
      <c r="N112" s="903"/>
      <c r="O112" s="904"/>
      <c r="P112" s="904"/>
      <c r="Q112" s="904"/>
      <c r="R112" s="904"/>
      <c r="S112" s="893"/>
      <c r="T112" s="182"/>
      <c r="U112" s="182"/>
      <c r="V112" s="166"/>
      <c r="W112" s="166"/>
      <c r="X112" s="166"/>
      <c r="Y112" s="166"/>
      <c r="Z112" s="166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  <c r="IG112" s="182"/>
      <c r="IH112" s="182"/>
      <c r="II112" s="182"/>
      <c r="IJ112" s="182"/>
      <c r="IK112" s="182"/>
      <c r="IL112" s="182"/>
      <c r="IM112" s="182"/>
      <c r="IN112" s="182"/>
      <c r="IO112" s="182"/>
      <c r="IP112" s="182"/>
      <c r="IQ112" s="182"/>
      <c r="IR112" s="182"/>
      <c r="IS112" s="182"/>
      <c r="IT112" s="182"/>
      <c r="IU112" s="182"/>
      <c r="IV112" s="182"/>
      <c r="IW112" s="182"/>
      <c r="IX112" s="182"/>
      <c r="IY112" s="182"/>
      <c r="IZ112" s="182"/>
      <c r="JA112" s="182"/>
      <c r="JB112" s="182"/>
      <c r="JC112" s="182"/>
      <c r="JD112" s="182"/>
      <c r="JE112" s="182"/>
      <c r="JF112" s="182"/>
      <c r="JG112" s="182"/>
      <c r="JH112" s="182"/>
      <c r="JI112" s="182"/>
      <c r="JJ112" s="182"/>
      <c r="JK112" s="182"/>
      <c r="JL112" s="182"/>
      <c r="JM112" s="182"/>
      <c r="JN112" s="182"/>
      <c r="JO112" s="182"/>
      <c r="JP112" s="182"/>
      <c r="JQ112" s="182"/>
      <c r="JR112" s="182"/>
      <c r="JS112" s="182"/>
      <c r="JT112" s="182"/>
      <c r="JU112" s="182"/>
      <c r="JV112" s="182"/>
      <c r="JW112" s="182"/>
      <c r="JX112" s="182"/>
      <c r="JY112" s="182"/>
      <c r="JZ112" s="182"/>
      <c r="KA112" s="182"/>
      <c r="KB112" s="182"/>
      <c r="KC112" s="182"/>
      <c r="KD112" s="182"/>
      <c r="KE112" s="182"/>
      <c r="KF112" s="182"/>
      <c r="KG112" s="182"/>
      <c r="KH112" s="182"/>
      <c r="KI112" s="182"/>
      <c r="KJ112" s="182"/>
      <c r="KK112" s="182"/>
      <c r="KL112" s="182"/>
      <c r="KM112" s="182"/>
      <c r="KN112" s="182"/>
      <c r="KO112" s="182"/>
      <c r="KP112" s="182"/>
      <c r="KQ112" s="182"/>
      <c r="KR112" s="182"/>
      <c r="KS112" s="182"/>
      <c r="KT112" s="182"/>
      <c r="KU112" s="182"/>
      <c r="KV112" s="182"/>
      <c r="KW112" s="182"/>
      <c r="KX112" s="182"/>
      <c r="KY112" s="182"/>
      <c r="KZ112" s="182"/>
      <c r="LA112" s="182"/>
      <c r="LB112" s="182"/>
      <c r="LC112" s="182"/>
      <c r="LD112" s="182"/>
      <c r="LE112" s="182"/>
      <c r="LF112" s="182"/>
      <c r="LG112" s="182"/>
      <c r="LH112" s="182"/>
      <c r="LI112" s="182"/>
      <c r="LJ112" s="182"/>
      <c r="LK112" s="182"/>
      <c r="LL112" s="182"/>
      <c r="LM112" s="182"/>
      <c r="LN112" s="182"/>
      <c r="LO112" s="182"/>
      <c r="LP112" s="182"/>
      <c r="LQ112" s="182"/>
      <c r="LR112" s="182"/>
      <c r="LS112" s="182"/>
      <c r="LT112" s="182"/>
      <c r="LU112" s="182"/>
      <c r="LV112" s="182"/>
      <c r="LW112" s="182"/>
      <c r="LX112" s="182"/>
      <c r="LY112" s="182"/>
      <c r="LZ112" s="182"/>
      <c r="MA112" s="182"/>
      <c r="MB112" s="182"/>
      <c r="MC112" s="182"/>
      <c r="MD112" s="182"/>
      <c r="ME112" s="182"/>
      <c r="MF112" s="182"/>
      <c r="MG112" s="182"/>
      <c r="MH112" s="182"/>
      <c r="MI112" s="182"/>
      <c r="MJ112" s="182"/>
      <c r="MK112" s="182"/>
      <c r="ML112" s="182"/>
      <c r="MM112" s="182"/>
      <c r="MN112" s="182"/>
      <c r="MO112" s="182"/>
      <c r="MP112" s="182"/>
      <c r="MQ112" s="182"/>
      <c r="MR112" s="182"/>
      <c r="MS112" s="182"/>
      <c r="MT112" s="182"/>
      <c r="MU112" s="182"/>
      <c r="MV112" s="182"/>
      <c r="MW112" s="182"/>
      <c r="MX112" s="182"/>
      <c r="MY112" s="182"/>
      <c r="MZ112" s="182"/>
      <c r="NA112" s="182"/>
      <c r="NB112" s="182"/>
      <c r="NC112" s="182"/>
      <c r="ND112" s="182"/>
      <c r="NE112" s="182"/>
      <c r="NF112" s="182"/>
      <c r="NG112" s="182"/>
      <c r="NH112" s="182"/>
      <c r="NI112" s="182"/>
      <c r="NJ112" s="182"/>
      <c r="NK112" s="182"/>
      <c r="NL112" s="182"/>
      <c r="NM112" s="182"/>
      <c r="NN112" s="182"/>
      <c r="NO112" s="182"/>
      <c r="NP112" s="182"/>
      <c r="NQ112" s="182"/>
      <c r="NR112" s="182"/>
      <c r="NS112" s="182"/>
      <c r="NT112" s="182"/>
      <c r="NU112" s="182"/>
      <c r="NV112" s="182"/>
      <c r="NW112" s="182"/>
      <c r="NX112" s="182"/>
      <c r="NY112" s="182"/>
      <c r="NZ112" s="182"/>
      <c r="OA112" s="182"/>
      <c r="OB112" s="182"/>
      <c r="OC112" s="182"/>
      <c r="OD112" s="182"/>
      <c r="OE112" s="182"/>
      <c r="OF112" s="182"/>
      <c r="OG112" s="182"/>
      <c r="OH112" s="182"/>
      <c r="OI112" s="182"/>
      <c r="OJ112" s="182"/>
      <c r="OK112" s="182"/>
      <c r="OL112" s="182"/>
      <c r="OM112" s="182"/>
      <c r="ON112" s="182"/>
      <c r="OO112" s="182"/>
      <c r="OP112" s="182"/>
      <c r="OQ112" s="182"/>
      <c r="OR112" s="182"/>
      <c r="OS112" s="182"/>
      <c r="OT112" s="182"/>
      <c r="OU112" s="182"/>
      <c r="OV112" s="182"/>
      <c r="OW112" s="182"/>
      <c r="OX112" s="182"/>
      <c r="OY112" s="182"/>
      <c r="OZ112" s="182"/>
      <c r="PA112" s="182"/>
      <c r="PB112" s="182"/>
      <c r="PC112" s="182"/>
      <c r="PD112" s="182"/>
      <c r="PE112" s="182"/>
      <c r="PF112" s="182"/>
      <c r="PG112" s="182"/>
      <c r="PH112" s="182"/>
      <c r="PI112" s="182"/>
      <c r="PJ112" s="182"/>
      <c r="PK112" s="182"/>
      <c r="PL112" s="182"/>
      <c r="PM112" s="182"/>
      <c r="PN112" s="182"/>
      <c r="PO112" s="182"/>
      <c r="PP112" s="182"/>
      <c r="PQ112" s="182"/>
      <c r="PR112" s="182"/>
      <c r="PS112" s="182"/>
      <c r="PT112" s="182"/>
      <c r="PU112" s="182"/>
      <c r="PV112" s="182"/>
      <c r="PW112" s="182"/>
      <c r="PX112" s="182"/>
    </row>
    <row r="113" spans="1:440" s="167" customFormat="1" ht="19.899999999999999" customHeight="1">
      <c r="A113" s="182"/>
      <c r="B113" s="920"/>
      <c r="C113" s="918"/>
      <c r="D113" s="993"/>
      <c r="E113" s="995"/>
      <c r="F113" s="514" t="s">
        <v>22</v>
      </c>
      <c r="G113" s="515">
        <v>86.727000000000004</v>
      </c>
      <c r="H113" s="515">
        <v>13.917999999999999</v>
      </c>
      <c r="I113" s="516">
        <f>G113+H113+K112</f>
        <v>92.26100000000001</v>
      </c>
      <c r="J113" s="516">
        <v>83.174999999999997</v>
      </c>
      <c r="K113" s="516">
        <f t="shared" si="9"/>
        <v>9.0860000000000127</v>
      </c>
      <c r="L113" s="517">
        <f t="shared" si="10"/>
        <v>0.90151851811708072</v>
      </c>
      <c r="M113" s="518" t="s">
        <v>24</v>
      </c>
      <c r="N113" s="903"/>
      <c r="O113" s="904"/>
      <c r="P113" s="904"/>
      <c r="Q113" s="904"/>
      <c r="R113" s="904"/>
      <c r="S113" s="893"/>
      <c r="T113" s="170">
        <f>N111</f>
        <v>173.45400000000001</v>
      </c>
      <c r="U113" s="199">
        <f>T113+T110+T83+T74</f>
        <v>356.54800000000006</v>
      </c>
      <c r="V113" s="166"/>
      <c r="W113" s="166"/>
      <c r="X113" s="166"/>
      <c r="Y113" s="166"/>
      <c r="Z113" s="166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  <c r="IG113" s="182"/>
      <c r="IH113" s="182"/>
      <c r="II113" s="182"/>
      <c r="IJ113" s="182"/>
      <c r="IK113" s="182"/>
      <c r="IL113" s="182"/>
      <c r="IM113" s="182"/>
      <c r="IN113" s="182"/>
      <c r="IO113" s="182"/>
      <c r="IP113" s="182"/>
      <c r="IQ113" s="182"/>
      <c r="IR113" s="182"/>
      <c r="IS113" s="182"/>
      <c r="IT113" s="182"/>
      <c r="IU113" s="182"/>
      <c r="IV113" s="182"/>
      <c r="IW113" s="182"/>
      <c r="IX113" s="182"/>
      <c r="IY113" s="182"/>
      <c r="IZ113" s="182"/>
      <c r="JA113" s="182"/>
      <c r="JB113" s="182"/>
      <c r="JC113" s="182"/>
      <c r="JD113" s="182"/>
      <c r="JE113" s="182"/>
      <c r="JF113" s="182"/>
      <c r="JG113" s="182"/>
      <c r="JH113" s="182"/>
      <c r="JI113" s="182"/>
      <c r="JJ113" s="182"/>
      <c r="JK113" s="182"/>
      <c r="JL113" s="182"/>
      <c r="JM113" s="182"/>
      <c r="JN113" s="182"/>
      <c r="JO113" s="182"/>
      <c r="JP113" s="182"/>
      <c r="JQ113" s="182"/>
      <c r="JR113" s="182"/>
      <c r="JS113" s="182"/>
      <c r="JT113" s="182"/>
      <c r="JU113" s="182"/>
      <c r="JV113" s="182"/>
      <c r="JW113" s="182"/>
      <c r="JX113" s="182"/>
      <c r="JY113" s="182"/>
      <c r="JZ113" s="182"/>
      <c r="KA113" s="182"/>
      <c r="KB113" s="182"/>
      <c r="KC113" s="182"/>
      <c r="KD113" s="182"/>
      <c r="KE113" s="182"/>
      <c r="KF113" s="182"/>
      <c r="KG113" s="182"/>
      <c r="KH113" s="182"/>
      <c r="KI113" s="182"/>
      <c r="KJ113" s="182"/>
      <c r="KK113" s="182"/>
      <c r="KL113" s="182"/>
      <c r="KM113" s="182"/>
      <c r="KN113" s="182"/>
      <c r="KO113" s="182"/>
      <c r="KP113" s="182"/>
      <c r="KQ113" s="182"/>
      <c r="KR113" s="182"/>
      <c r="KS113" s="182"/>
      <c r="KT113" s="182"/>
      <c r="KU113" s="182"/>
      <c r="KV113" s="182"/>
      <c r="KW113" s="182"/>
      <c r="KX113" s="182"/>
      <c r="KY113" s="182"/>
      <c r="KZ113" s="182"/>
      <c r="LA113" s="182"/>
      <c r="LB113" s="182"/>
      <c r="LC113" s="182"/>
      <c r="LD113" s="182"/>
      <c r="LE113" s="182"/>
      <c r="LF113" s="182"/>
      <c r="LG113" s="182"/>
      <c r="LH113" s="182"/>
      <c r="LI113" s="182"/>
      <c r="LJ113" s="182"/>
      <c r="LK113" s="182"/>
      <c r="LL113" s="182"/>
      <c r="LM113" s="182"/>
      <c r="LN113" s="182"/>
      <c r="LO113" s="182"/>
      <c r="LP113" s="182"/>
      <c r="LQ113" s="182"/>
      <c r="LR113" s="182"/>
      <c r="LS113" s="182"/>
      <c r="LT113" s="182"/>
      <c r="LU113" s="182"/>
      <c r="LV113" s="182"/>
      <c r="LW113" s="182"/>
      <c r="LX113" s="182"/>
      <c r="LY113" s="182"/>
      <c r="LZ113" s="182"/>
      <c r="MA113" s="182"/>
      <c r="MB113" s="182"/>
      <c r="MC113" s="182"/>
      <c r="MD113" s="182"/>
      <c r="ME113" s="182"/>
      <c r="MF113" s="182"/>
      <c r="MG113" s="182"/>
      <c r="MH113" s="182"/>
      <c r="MI113" s="182"/>
      <c r="MJ113" s="182"/>
      <c r="MK113" s="182"/>
      <c r="ML113" s="182"/>
      <c r="MM113" s="182"/>
      <c r="MN113" s="182"/>
      <c r="MO113" s="182"/>
      <c r="MP113" s="182"/>
      <c r="MQ113" s="182"/>
      <c r="MR113" s="182"/>
      <c r="MS113" s="182"/>
      <c r="MT113" s="182"/>
      <c r="MU113" s="182"/>
      <c r="MV113" s="182"/>
      <c r="MW113" s="182"/>
      <c r="MX113" s="182"/>
      <c r="MY113" s="182"/>
      <c r="MZ113" s="182"/>
      <c r="NA113" s="182"/>
      <c r="NB113" s="182"/>
      <c r="NC113" s="182"/>
      <c r="ND113" s="182"/>
      <c r="NE113" s="182"/>
      <c r="NF113" s="182"/>
      <c r="NG113" s="182"/>
      <c r="NH113" s="182"/>
      <c r="NI113" s="182"/>
      <c r="NJ113" s="182"/>
      <c r="NK113" s="182"/>
      <c r="NL113" s="182"/>
      <c r="NM113" s="182"/>
      <c r="NN113" s="182"/>
      <c r="NO113" s="182"/>
      <c r="NP113" s="182"/>
      <c r="NQ113" s="182"/>
      <c r="NR113" s="182"/>
      <c r="NS113" s="182"/>
      <c r="NT113" s="182"/>
      <c r="NU113" s="182"/>
      <c r="NV113" s="182"/>
      <c r="NW113" s="182"/>
      <c r="NX113" s="182"/>
      <c r="NY113" s="182"/>
      <c r="NZ113" s="182"/>
      <c r="OA113" s="182"/>
      <c r="OB113" s="182"/>
      <c r="OC113" s="182"/>
      <c r="OD113" s="182"/>
      <c r="OE113" s="182"/>
      <c r="OF113" s="182"/>
      <c r="OG113" s="182"/>
      <c r="OH113" s="182"/>
      <c r="OI113" s="182"/>
      <c r="OJ113" s="182"/>
      <c r="OK113" s="182"/>
      <c r="OL113" s="182"/>
      <c r="OM113" s="182"/>
      <c r="ON113" s="182"/>
      <c r="OO113" s="182"/>
      <c r="OP113" s="182"/>
      <c r="OQ113" s="182"/>
      <c r="OR113" s="182"/>
      <c r="OS113" s="182"/>
      <c r="OT113" s="182"/>
      <c r="OU113" s="182"/>
      <c r="OV113" s="182"/>
      <c r="OW113" s="182"/>
      <c r="OX113" s="182"/>
      <c r="OY113" s="182"/>
      <c r="OZ113" s="182"/>
      <c r="PA113" s="182"/>
      <c r="PB113" s="182"/>
      <c r="PC113" s="182"/>
      <c r="PD113" s="182"/>
      <c r="PE113" s="182"/>
      <c r="PF113" s="182"/>
      <c r="PG113" s="182"/>
      <c r="PH113" s="182"/>
      <c r="PI113" s="182"/>
      <c r="PJ113" s="182"/>
      <c r="PK113" s="182"/>
      <c r="PL113" s="182"/>
      <c r="PM113" s="182"/>
      <c r="PN113" s="182"/>
      <c r="PO113" s="182"/>
      <c r="PP113" s="182"/>
      <c r="PQ113" s="182"/>
      <c r="PR113" s="182"/>
      <c r="PS113" s="182"/>
      <c r="PT113" s="182"/>
      <c r="PU113" s="182"/>
      <c r="PV113" s="182"/>
      <c r="PW113" s="182"/>
      <c r="PX113" s="182"/>
    </row>
    <row r="114" spans="1:440" s="167" customFormat="1" ht="19.899999999999999" customHeight="1" thickBot="1">
      <c r="A114" s="182"/>
      <c r="B114" s="519"/>
      <c r="C114" s="940" t="s">
        <v>785</v>
      </c>
      <c r="D114" s="941"/>
      <c r="E114" s="941"/>
      <c r="F114" s="507" t="s">
        <v>786</v>
      </c>
      <c r="G114" s="508">
        <v>0</v>
      </c>
      <c r="H114" s="508"/>
      <c r="I114" s="509">
        <f>+G114+H114</f>
        <v>0</v>
      </c>
      <c r="J114" s="510">
        <v>0</v>
      </c>
      <c r="K114" s="510">
        <f>I114-J114</f>
        <v>0</v>
      </c>
      <c r="L114" s="511">
        <v>0</v>
      </c>
      <c r="M114" s="512"/>
      <c r="N114" s="503"/>
      <c r="O114" s="503"/>
      <c r="P114" s="503"/>
      <c r="Q114" s="503"/>
      <c r="R114" s="503"/>
      <c r="S114" s="504"/>
      <c r="T114" s="170"/>
      <c r="U114" s="513"/>
      <c r="V114" s="166"/>
      <c r="W114" s="166"/>
      <c r="X114" s="166"/>
      <c r="Y114" s="166"/>
      <c r="Z114" s="166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  <c r="IG114" s="182"/>
      <c r="IH114" s="182"/>
      <c r="II114" s="182"/>
      <c r="IJ114" s="182"/>
      <c r="IK114" s="182"/>
      <c r="IL114" s="182"/>
      <c r="IM114" s="182"/>
      <c r="IN114" s="182"/>
      <c r="IO114" s="182"/>
      <c r="IP114" s="182"/>
      <c r="IQ114" s="182"/>
      <c r="IR114" s="182"/>
      <c r="IS114" s="182"/>
      <c r="IT114" s="182"/>
      <c r="IU114" s="182"/>
      <c r="IV114" s="182"/>
      <c r="IW114" s="182"/>
      <c r="IX114" s="182"/>
      <c r="IY114" s="182"/>
      <c r="IZ114" s="182"/>
      <c r="JA114" s="182"/>
      <c r="JB114" s="182"/>
      <c r="JC114" s="182"/>
      <c r="JD114" s="182"/>
      <c r="JE114" s="182"/>
      <c r="JF114" s="182"/>
      <c r="JG114" s="182"/>
      <c r="JH114" s="182"/>
      <c r="JI114" s="182"/>
      <c r="JJ114" s="182"/>
      <c r="JK114" s="182"/>
      <c r="JL114" s="182"/>
      <c r="JM114" s="182"/>
      <c r="JN114" s="182"/>
      <c r="JO114" s="182"/>
      <c r="JP114" s="182"/>
      <c r="JQ114" s="182"/>
      <c r="JR114" s="182"/>
      <c r="JS114" s="182"/>
      <c r="JT114" s="182"/>
      <c r="JU114" s="182"/>
      <c r="JV114" s="182"/>
      <c r="JW114" s="182"/>
      <c r="JX114" s="182"/>
      <c r="JY114" s="182"/>
      <c r="JZ114" s="182"/>
      <c r="KA114" s="182"/>
      <c r="KB114" s="182"/>
      <c r="KC114" s="182"/>
      <c r="KD114" s="182"/>
      <c r="KE114" s="182"/>
      <c r="KF114" s="182"/>
      <c r="KG114" s="182"/>
      <c r="KH114" s="182"/>
      <c r="KI114" s="182"/>
      <c r="KJ114" s="182"/>
      <c r="KK114" s="182"/>
      <c r="KL114" s="182"/>
      <c r="KM114" s="182"/>
      <c r="KN114" s="182"/>
      <c r="KO114" s="182"/>
      <c r="KP114" s="182"/>
      <c r="KQ114" s="182"/>
      <c r="KR114" s="182"/>
      <c r="KS114" s="182"/>
      <c r="KT114" s="182"/>
      <c r="KU114" s="182"/>
      <c r="KV114" s="182"/>
      <c r="KW114" s="182"/>
      <c r="KX114" s="182"/>
      <c r="KY114" s="182"/>
      <c r="KZ114" s="182"/>
      <c r="LA114" s="182"/>
      <c r="LB114" s="182"/>
      <c r="LC114" s="182"/>
      <c r="LD114" s="182"/>
      <c r="LE114" s="182"/>
      <c r="LF114" s="182"/>
      <c r="LG114" s="182"/>
      <c r="LH114" s="182"/>
      <c r="LI114" s="182"/>
      <c r="LJ114" s="182"/>
      <c r="LK114" s="182"/>
      <c r="LL114" s="182"/>
      <c r="LM114" s="182"/>
      <c r="LN114" s="182"/>
      <c r="LO114" s="182"/>
      <c r="LP114" s="182"/>
      <c r="LQ114" s="182"/>
      <c r="LR114" s="182"/>
      <c r="LS114" s="182"/>
      <c r="LT114" s="182"/>
      <c r="LU114" s="182"/>
      <c r="LV114" s="182"/>
      <c r="LW114" s="182"/>
      <c r="LX114" s="182"/>
      <c r="LY114" s="182"/>
      <c r="LZ114" s="182"/>
      <c r="MA114" s="182"/>
      <c r="MB114" s="182"/>
      <c r="MC114" s="182"/>
      <c r="MD114" s="182"/>
      <c r="ME114" s="182"/>
      <c r="MF114" s="182"/>
      <c r="MG114" s="182"/>
      <c r="MH114" s="182"/>
      <c r="MI114" s="182"/>
      <c r="MJ114" s="182"/>
      <c r="MK114" s="182"/>
      <c r="ML114" s="182"/>
      <c r="MM114" s="182"/>
      <c r="MN114" s="182"/>
      <c r="MO114" s="182"/>
      <c r="MP114" s="182"/>
      <c r="MQ114" s="182"/>
      <c r="MR114" s="182"/>
      <c r="MS114" s="182"/>
      <c r="MT114" s="182"/>
      <c r="MU114" s="182"/>
      <c r="MV114" s="182"/>
      <c r="MW114" s="182"/>
      <c r="MX114" s="182"/>
      <c r="MY114" s="182"/>
      <c r="MZ114" s="182"/>
      <c r="NA114" s="182"/>
      <c r="NB114" s="182"/>
      <c r="NC114" s="182"/>
      <c r="ND114" s="182"/>
      <c r="NE114" s="182"/>
      <c r="NF114" s="182"/>
      <c r="NG114" s="182"/>
      <c r="NH114" s="182"/>
      <c r="NI114" s="182"/>
      <c r="NJ114" s="182"/>
      <c r="NK114" s="182"/>
      <c r="NL114" s="182"/>
      <c r="NM114" s="182"/>
      <c r="NN114" s="182"/>
      <c r="NO114" s="182"/>
      <c r="NP114" s="182"/>
      <c r="NQ114" s="182"/>
      <c r="NR114" s="182"/>
      <c r="NS114" s="182"/>
      <c r="NT114" s="182"/>
      <c r="NU114" s="182"/>
      <c r="NV114" s="182"/>
      <c r="NW114" s="182"/>
      <c r="NX114" s="182"/>
      <c r="NY114" s="182"/>
      <c r="NZ114" s="182"/>
      <c r="OA114" s="182"/>
      <c r="OB114" s="182"/>
      <c r="OC114" s="182"/>
      <c r="OD114" s="182"/>
      <c r="OE114" s="182"/>
      <c r="OF114" s="182"/>
      <c r="OG114" s="182"/>
      <c r="OH114" s="182"/>
      <c r="OI114" s="182"/>
      <c r="OJ114" s="182"/>
      <c r="OK114" s="182"/>
      <c r="OL114" s="182"/>
      <c r="OM114" s="182"/>
      <c r="ON114" s="182"/>
      <c r="OO114" s="182"/>
      <c r="OP114" s="182"/>
      <c r="OQ114" s="182"/>
      <c r="OR114" s="182"/>
      <c r="OS114" s="182"/>
      <c r="OT114" s="182"/>
      <c r="OU114" s="182"/>
      <c r="OV114" s="182"/>
      <c r="OW114" s="182"/>
      <c r="OX114" s="182"/>
      <c r="OY114" s="182"/>
      <c r="OZ114" s="182"/>
      <c r="PA114" s="182"/>
      <c r="PB114" s="182"/>
      <c r="PC114" s="182"/>
      <c r="PD114" s="182"/>
      <c r="PE114" s="182"/>
      <c r="PF114" s="182"/>
      <c r="PG114" s="182"/>
      <c r="PH114" s="182"/>
      <c r="PI114" s="182"/>
      <c r="PJ114" s="182"/>
      <c r="PK114" s="182"/>
      <c r="PL114" s="182"/>
      <c r="PM114" s="182"/>
      <c r="PN114" s="182"/>
      <c r="PO114" s="182"/>
      <c r="PP114" s="182"/>
      <c r="PQ114" s="182"/>
      <c r="PR114" s="182"/>
      <c r="PS114" s="182"/>
      <c r="PT114" s="182"/>
      <c r="PU114" s="182"/>
      <c r="PV114" s="182"/>
      <c r="PW114" s="182"/>
      <c r="PX114" s="182"/>
    </row>
    <row r="115" spans="1:440" s="312" customFormat="1" ht="18.600000000000001" customHeight="1" thickBot="1">
      <c r="A115" s="309"/>
      <c r="B115" s="404"/>
      <c r="C115" s="344"/>
      <c r="D115" s="344"/>
      <c r="E115" s="401"/>
      <c r="F115" s="311"/>
      <c r="G115" s="311"/>
      <c r="H115" s="309"/>
      <c r="I115" s="309"/>
      <c r="J115" s="695">
        <f>SUM(J51:J113)</f>
        <v>332.96999999999997</v>
      </c>
      <c r="K115" s="309"/>
      <c r="L115" s="309"/>
      <c r="M115" s="466" t="s">
        <v>583</v>
      </c>
      <c r="N115" s="310"/>
      <c r="O115" s="310"/>
      <c r="P115" s="310"/>
      <c r="Q115" s="310"/>
      <c r="R115" s="310"/>
      <c r="S115" s="310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  <c r="CR115" s="309"/>
      <c r="CS115" s="309"/>
      <c r="CT115" s="309"/>
      <c r="CU115" s="309"/>
      <c r="CV115" s="309"/>
      <c r="CW115" s="309"/>
      <c r="CX115" s="309"/>
      <c r="CY115" s="309"/>
      <c r="CZ115" s="309"/>
      <c r="DA115" s="309"/>
      <c r="DB115" s="309"/>
      <c r="DC115" s="309"/>
      <c r="DD115" s="309"/>
      <c r="DE115" s="309"/>
      <c r="DF115" s="309"/>
      <c r="DG115" s="309"/>
      <c r="DH115" s="309"/>
      <c r="DI115" s="309"/>
      <c r="DJ115" s="309"/>
      <c r="DK115" s="309"/>
      <c r="DL115" s="309"/>
      <c r="DM115" s="309"/>
      <c r="DN115" s="309"/>
      <c r="DO115" s="309"/>
      <c r="DP115" s="309"/>
      <c r="DQ115" s="309"/>
      <c r="DR115" s="309"/>
      <c r="DS115" s="309"/>
      <c r="DT115" s="309"/>
      <c r="DU115" s="309"/>
      <c r="DV115" s="309"/>
      <c r="DW115" s="309"/>
      <c r="DX115" s="309"/>
      <c r="DY115" s="309"/>
      <c r="DZ115" s="309"/>
      <c r="EA115" s="309"/>
      <c r="EB115" s="309"/>
      <c r="EC115" s="309"/>
      <c r="ED115" s="309"/>
      <c r="EE115" s="309"/>
      <c r="EF115" s="309"/>
      <c r="EG115" s="309"/>
      <c r="EH115" s="309"/>
      <c r="EI115" s="309"/>
      <c r="EJ115" s="309"/>
      <c r="EK115" s="309"/>
      <c r="EL115" s="309"/>
      <c r="EM115" s="309"/>
      <c r="EN115" s="309"/>
      <c r="EO115" s="309"/>
      <c r="EP115" s="309"/>
      <c r="EQ115" s="309"/>
      <c r="ER115" s="309"/>
      <c r="ES115" s="309"/>
      <c r="ET115" s="309"/>
      <c r="EU115" s="309"/>
      <c r="EV115" s="309"/>
      <c r="EW115" s="309"/>
      <c r="EX115" s="309"/>
      <c r="EY115" s="309"/>
      <c r="EZ115" s="309"/>
      <c r="FA115" s="309"/>
      <c r="FB115" s="309"/>
      <c r="FC115" s="309"/>
      <c r="FD115" s="309"/>
      <c r="FE115" s="309"/>
      <c r="FF115" s="309"/>
      <c r="FG115" s="309"/>
      <c r="FH115" s="309"/>
      <c r="FI115" s="309"/>
      <c r="FJ115" s="309"/>
      <c r="FK115" s="309"/>
      <c r="FL115" s="309"/>
      <c r="FM115" s="309"/>
      <c r="FN115" s="309"/>
      <c r="FO115" s="309"/>
      <c r="FP115" s="309"/>
      <c r="FQ115" s="309"/>
      <c r="FR115" s="309"/>
      <c r="FS115" s="309"/>
      <c r="FT115" s="309"/>
      <c r="FU115" s="309"/>
      <c r="FV115" s="309"/>
      <c r="FW115" s="309"/>
      <c r="FX115" s="309"/>
      <c r="FY115" s="309"/>
      <c r="FZ115" s="309"/>
      <c r="GA115" s="309"/>
      <c r="GB115" s="309"/>
      <c r="GC115" s="309"/>
      <c r="GD115" s="309"/>
      <c r="GE115" s="309"/>
      <c r="GF115" s="309"/>
      <c r="GG115" s="309"/>
      <c r="GH115" s="309"/>
      <c r="GI115" s="309"/>
      <c r="GJ115" s="309"/>
      <c r="GK115" s="309"/>
      <c r="GL115" s="309"/>
      <c r="GM115" s="309"/>
      <c r="GN115" s="309"/>
      <c r="GO115" s="309"/>
      <c r="GP115" s="309"/>
      <c r="GQ115" s="309"/>
      <c r="GR115" s="309"/>
      <c r="GS115" s="309"/>
      <c r="GT115" s="309"/>
      <c r="GU115" s="309"/>
      <c r="GV115" s="309"/>
      <c r="GW115" s="309"/>
      <c r="GX115" s="309"/>
      <c r="GY115" s="309"/>
      <c r="GZ115" s="309"/>
      <c r="HA115" s="309"/>
      <c r="HB115" s="309"/>
      <c r="HC115" s="309"/>
      <c r="HD115" s="309"/>
      <c r="HE115" s="309"/>
      <c r="HF115" s="309"/>
      <c r="HG115" s="309"/>
      <c r="HH115" s="309"/>
      <c r="HI115" s="309"/>
      <c r="HJ115" s="309"/>
      <c r="HK115" s="309"/>
      <c r="HL115" s="309"/>
      <c r="HM115" s="309"/>
      <c r="HN115" s="309"/>
      <c r="HO115" s="309"/>
      <c r="HP115" s="309"/>
      <c r="HQ115" s="309"/>
      <c r="HR115" s="309"/>
      <c r="HS115" s="309"/>
      <c r="HT115" s="309"/>
      <c r="HU115" s="309"/>
      <c r="HV115" s="309"/>
      <c r="HW115" s="309"/>
      <c r="HX115" s="309"/>
      <c r="HY115" s="309"/>
      <c r="HZ115" s="309"/>
      <c r="IA115" s="309"/>
      <c r="IB115" s="309"/>
      <c r="IC115" s="309"/>
      <c r="ID115" s="309"/>
      <c r="IE115" s="309"/>
      <c r="IF115" s="309"/>
      <c r="IG115" s="309"/>
      <c r="IH115" s="309"/>
      <c r="II115" s="309"/>
      <c r="IJ115" s="309"/>
      <c r="IK115" s="309"/>
      <c r="IL115" s="309"/>
      <c r="IM115" s="309"/>
      <c r="IN115" s="309"/>
      <c r="IO115" s="309"/>
      <c r="IP115" s="309"/>
      <c r="IQ115" s="309"/>
      <c r="IR115" s="309"/>
      <c r="IS115" s="309"/>
      <c r="IT115" s="309"/>
      <c r="IU115" s="309"/>
      <c r="IV115" s="309"/>
      <c r="IW115" s="309"/>
      <c r="IX115" s="309"/>
      <c r="IY115" s="309"/>
      <c r="IZ115" s="309"/>
      <c r="JA115" s="309"/>
      <c r="JB115" s="309"/>
      <c r="JC115" s="309"/>
      <c r="JD115" s="309"/>
      <c r="JE115" s="309"/>
      <c r="JF115" s="309"/>
      <c r="JG115" s="309"/>
      <c r="JH115" s="309"/>
      <c r="JI115" s="309"/>
      <c r="JJ115" s="309"/>
      <c r="JK115" s="309"/>
      <c r="JL115" s="309"/>
      <c r="JM115" s="309"/>
      <c r="JN115" s="309"/>
      <c r="JO115" s="309"/>
      <c r="JP115" s="309"/>
      <c r="JQ115" s="309"/>
      <c r="JR115" s="309"/>
      <c r="JS115" s="309"/>
      <c r="JT115" s="309"/>
      <c r="JU115" s="309"/>
      <c r="JV115" s="309"/>
      <c r="JW115" s="309"/>
      <c r="JX115" s="309"/>
      <c r="JY115" s="309"/>
      <c r="JZ115" s="309"/>
      <c r="KA115" s="309"/>
      <c r="KB115" s="309"/>
      <c r="KC115" s="309"/>
      <c r="KD115" s="309"/>
      <c r="KE115" s="309"/>
      <c r="KF115" s="309"/>
      <c r="KG115" s="309"/>
      <c r="KH115" s="309"/>
      <c r="KI115" s="309"/>
      <c r="KJ115" s="309"/>
      <c r="KK115" s="309"/>
      <c r="KL115" s="309"/>
      <c r="KM115" s="309"/>
      <c r="KN115" s="309"/>
      <c r="KO115" s="309"/>
      <c r="KP115" s="309"/>
      <c r="KQ115" s="309"/>
      <c r="KR115" s="309"/>
      <c r="KS115" s="309"/>
      <c r="KT115" s="309"/>
      <c r="KU115" s="309"/>
      <c r="KV115" s="309"/>
      <c r="KW115" s="309"/>
      <c r="KX115" s="309"/>
      <c r="KY115" s="309"/>
      <c r="KZ115" s="309"/>
      <c r="LA115" s="309"/>
      <c r="LB115" s="309"/>
      <c r="LC115" s="309"/>
      <c r="LD115" s="309"/>
      <c r="LE115" s="309"/>
      <c r="LF115" s="309"/>
      <c r="LG115" s="309"/>
      <c r="LH115" s="309"/>
      <c r="LI115" s="309"/>
      <c r="LJ115" s="309"/>
      <c r="LK115" s="309"/>
      <c r="LL115" s="309"/>
      <c r="LM115" s="309"/>
      <c r="LN115" s="309"/>
      <c r="LO115" s="309"/>
      <c r="LP115" s="309"/>
      <c r="LQ115" s="309"/>
      <c r="LR115" s="309"/>
      <c r="LS115" s="309"/>
      <c r="LT115" s="309"/>
      <c r="LU115" s="309"/>
      <c r="LV115" s="309"/>
      <c r="LW115" s="309"/>
      <c r="LX115" s="309"/>
      <c r="LY115" s="309"/>
      <c r="LZ115" s="309"/>
      <c r="MA115" s="309"/>
      <c r="MB115" s="309"/>
      <c r="MC115" s="309"/>
      <c r="MD115" s="309"/>
      <c r="ME115" s="309"/>
      <c r="MF115" s="309"/>
      <c r="MG115" s="309"/>
      <c r="MH115" s="309"/>
      <c r="MI115" s="309"/>
      <c r="MJ115" s="309"/>
      <c r="MK115" s="309"/>
      <c r="ML115" s="309"/>
      <c r="MM115" s="309"/>
      <c r="MN115" s="309"/>
      <c r="MO115" s="309"/>
      <c r="MP115" s="309"/>
      <c r="MQ115" s="309"/>
      <c r="MR115" s="309"/>
      <c r="MS115" s="309"/>
      <c r="MT115" s="309"/>
      <c r="MU115" s="309"/>
      <c r="MV115" s="309"/>
      <c r="MW115" s="309"/>
      <c r="MX115" s="309"/>
      <c r="MY115" s="309"/>
      <c r="MZ115" s="309"/>
      <c r="NA115" s="309"/>
      <c r="NB115" s="309"/>
      <c r="NC115" s="309"/>
      <c r="ND115" s="309"/>
      <c r="NE115" s="309"/>
      <c r="NF115" s="309"/>
      <c r="NG115" s="309"/>
      <c r="NH115" s="309"/>
      <c r="NI115" s="309"/>
      <c r="NJ115" s="309"/>
      <c r="NK115" s="309"/>
      <c r="NL115" s="309"/>
      <c r="NM115" s="309"/>
      <c r="NN115" s="309"/>
      <c r="NO115" s="309"/>
      <c r="NP115" s="309"/>
      <c r="NQ115" s="309"/>
      <c r="NR115" s="309"/>
      <c r="NS115" s="309"/>
      <c r="NT115" s="309"/>
      <c r="NU115" s="309"/>
      <c r="NV115" s="309"/>
      <c r="NW115" s="309"/>
      <c r="NX115" s="309"/>
      <c r="NY115" s="309"/>
      <c r="NZ115" s="309"/>
      <c r="OA115" s="309"/>
      <c r="OB115" s="309"/>
      <c r="OC115" s="309"/>
      <c r="OD115" s="309"/>
      <c r="OE115" s="309"/>
      <c r="OF115" s="309"/>
      <c r="OG115" s="309"/>
      <c r="OH115" s="309"/>
      <c r="OI115" s="309"/>
      <c r="OJ115" s="309"/>
      <c r="OK115" s="309"/>
      <c r="OL115" s="309"/>
      <c r="OM115" s="309"/>
      <c r="ON115" s="309"/>
      <c r="OO115" s="309"/>
      <c r="OP115" s="309"/>
      <c r="OQ115" s="309"/>
      <c r="OR115" s="309"/>
      <c r="OS115" s="309"/>
      <c r="OT115" s="309"/>
      <c r="OU115" s="309"/>
      <c r="OV115" s="309"/>
      <c r="OW115" s="309"/>
      <c r="OX115" s="309"/>
      <c r="OY115" s="309"/>
      <c r="OZ115" s="309"/>
      <c r="PA115" s="309"/>
      <c r="PB115" s="309"/>
      <c r="PC115" s="309"/>
      <c r="PD115" s="309"/>
      <c r="PE115" s="309"/>
      <c r="PF115" s="309"/>
      <c r="PG115" s="309"/>
      <c r="PH115" s="309"/>
      <c r="PI115" s="309"/>
      <c r="PJ115" s="309"/>
      <c r="PK115" s="309"/>
      <c r="PL115" s="309"/>
      <c r="PM115" s="309"/>
      <c r="PN115" s="309"/>
      <c r="PO115" s="309"/>
      <c r="PP115" s="309"/>
      <c r="PQ115" s="309"/>
      <c r="PR115" s="309"/>
      <c r="PS115" s="309"/>
      <c r="PT115" s="309"/>
      <c r="PU115" s="309"/>
      <c r="PV115" s="309"/>
      <c r="PW115" s="309"/>
      <c r="PX115" s="309"/>
    </row>
    <row r="116" spans="1:440" s="167" customFormat="1" ht="19.899999999999999" customHeight="1">
      <c r="A116" s="182"/>
      <c r="B116" s="1039" t="s">
        <v>694</v>
      </c>
      <c r="C116" s="998" t="s">
        <v>746</v>
      </c>
      <c r="D116" s="999" t="s">
        <v>675</v>
      </c>
      <c r="E116" s="996" t="s">
        <v>36</v>
      </c>
      <c r="F116" s="377" t="s">
        <v>20</v>
      </c>
      <c r="G116" s="410">
        <v>0.88600000000000001</v>
      </c>
      <c r="H116" s="378"/>
      <c r="I116" s="379">
        <f>G116+H116</f>
        <v>0.88600000000000001</v>
      </c>
      <c r="J116" s="411">
        <v>1.026</v>
      </c>
      <c r="K116" s="379">
        <f t="shared" ref="K116:K142" si="12">I116-J116</f>
        <v>-0.14000000000000001</v>
      </c>
      <c r="L116" s="658">
        <f t="shared" ref="L116:L142" si="13">J116/I116</f>
        <v>1.1580135440180588</v>
      </c>
      <c r="M116" s="644" t="s">
        <v>24</v>
      </c>
      <c r="N116" s="903">
        <f>G116+G117+G118</f>
        <v>10.071999999999999</v>
      </c>
      <c r="O116" s="904">
        <f>H116+H117+H118</f>
        <v>0</v>
      </c>
      <c r="P116" s="904">
        <f>N116+O116</f>
        <v>10.071999999999999</v>
      </c>
      <c r="Q116" s="904">
        <f>J116+J117+J118</f>
        <v>9.1259999999999994</v>
      </c>
      <c r="R116" s="904">
        <f>P116-Q116</f>
        <v>0.94599999999999973</v>
      </c>
      <c r="S116" s="893">
        <f>Q116/P116</f>
        <v>0.9060762509928515</v>
      </c>
      <c r="T116" s="182"/>
      <c r="U116" s="182"/>
      <c r="V116" s="166"/>
      <c r="W116" s="166"/>
      <c r="X116" s="166"/>
      <c r="Y116" s="166"/>
      <c r="Z116" s="166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  <c r="IG116" s="182"/>
      <c r="IH116" s="182"/>
      <c r="II116" s="182"/>
      <c r="IJ116" s="182"/>
      <c r="IK116" s="182"/>
      <c r="IL116" s="182"/>
      <c r="IM116" s="182"/>
      <c r="IN116" s="182"/>
      <c r="IO116" s="182"/>
      <c r="IP116" s="182"/>
      <c r="IQ116" s="182"/>
      <c r="IR116" s="182"/>
      <c r="IS116" s="182"/>
      <c r="IT116" s="182"/>
      <c r="IU116" s="182"/>
      <c r="IV116" s="182"/>
      <c r="IW116" s="182"/>
      <c r="IX116" s="182"/>
      <c r="IY116" s="182"/>
      <c r="IZ116" s="182"/>
      <c r="JA116" s="182"/>
      <c r="JB116" s="182"/>
      <c r="JC116" s="182"/>
      <c r="JD116" s="182"/>
      <c r="JE116" s="182"/>
      <c r="JF116" s="182"/>
      <c r="JG116" s="182"/>
      <c r="JH116" s="182"/>
      <c r="JI116" s="182"/>
      <c r="JJ116" s="182"/>
      <c r="JK116" s="182"/>
      <c r="JL116" s="182"/>
      <c r="JM116" s="182"/>
      <c r="JN116" s="182"/>
      <c r="JO116" s="182"/>
      <c r="JP116" s="182"/>
      <c r="JQ116" s="182"/>
      <c r="JR116" s="182"/>
      <c r="JS116" s="182"/>
      <c r="JT116" s="182"/>
      <c r="JU116" s="182"/>
      <c r="JV116" s="182"/>
      <c r="JW116" s="182"/>
      <c r="JX116" s="182"/>
      <c r="JY116" s="182"/>
      <c r="JZ116" s="182"/>
      <c r="KA116" s="182"/>
      <c r="KB116" s="182"/>
      <c r="KC116" s="182"/>
      <c r="KD116" s="182"/>
      <c r="KE116" s="182"/>
      <c r="KF116" s="182"/>
      <c r="KG116" s="182"/>
      <c r="KH116" s="182"/>
      <c r="KI116" s="182"/>
      <c r="KJ116" s="182"/>
      <c r="KK116" s="182"/>
      <c r="KL116" s="182"/>
      <c r="KM116" s="182"/>
      <c r="KN116" s="182"/>
      <c r="KO116" s="182"/>
      <c r="KP116" s="182"/>
      <c r="KQ116" s="182"/>
      <c r="KR116" s="182"/>
      <c r="KS116" s="182"/>
      <c r="KT116" s="182"/>
      <c r="KU116" s="182"/>
      <c r="KV116" s="182"/>
      <c r="KW116" s="182"/>
      <c r="KX116" s="182"/>
      <c r="KY116" s="182"/>
      <c r="KZ116" s="182"/>
      <c r="LA116" s="182"/>
      <c r="LB116" s="182"/>
      <c r="LC116" s="182"/>
      <c r="LD116" s="182"/>
      <c r="LE116" s="182"/>
      <c r="LF116" s="182"/>
      <c r="LG116" s="182"/>
      <c r="LH116" s="182"/>
      <c r="LI116" s="182"/>
      <c r="LJ116" s="182"/>
      <c r="LK116" s="182"/>
      <c r="LL116" s="182"/>
      <c r="LM116" s="182"/>
      <c r="LN116" s="182"/>
      <c r="LO116" s="182"/>
      <c r="LP116" s="182"/>
      <c r="LQ116" s="182"/>
      <c r="LR116" s="182"/>
      <c r="LS116" s="182"/>
      <c r="LT116" s="182"/>
      <c r="LU116" s="182"/>
      <c r="LV116" s="182"/>
      <c r="LW116" s="182"/>
      <c r="LX116" s="182"/>
      <c r="LY116" s="182"/>
      <c r="LZ116" s="182"/>
      <c r="MA116" s="182"/>
      <c r="MB116" s="182"/>
      <c r="MC116" s="182"/>
      <c r="MD116" s="182"/>
      <c r="ME116" s="182"/>
      <c r="MF116" s="182"/>
      <c r="MG116" s="182"/>
      <c r="MH116" s="182"/>
      <c r="MI116" s="182"/>
      <c r="MJ116" s="182"/>
      <c r="MK116" s="182"/>
      <c r="ML116" s="182"/>
      <c r="MM116" s="182"/>
      <c r="MN116" s="182"/>
      <c r="MO116" s="182"/>
      <c r="MP116" s="182"/>
      <c r="MQ116" s="182"/>
      <c r="MR116" s="182"/>
      <c r="MS116" s="182"/>
      <c r="MT116" s="182"/>
      <c r="MU116" s="182"/>
      <c r="MV116" s="182"/>
      <c r="MW116" s="182"/>
      <c r="MX116" s="182"/>
      <c r="MY116" s="182"/>
      <c r="MZ116" s="182"/>
      <c r="NA116" s="182"/>
      <c r="NB116" s="182"/>
      <c r="NC116" s="182"/>
      <c r="ND116" s="182"/>
      <c r="NE116" s="182"/>
      <c r="NF116" s="182"/>
      <c r="NG116" s="182"/>
      <c r="NH116" s="182"/>
      <c r="NI116" s="182"/>
      <c r="NJ116" s="182"/>
      <c r="NK116" s="182"/>
      <c r="NL116" s="182"/>
      <c r="NM116" s="182"/>
      <c r="NN116" s="182"/>
      <c r="NO116" s="182"/>
      <c r="NP116" s="182"/>
      <c r="NQ116" s="182"/>
      <c r="NR116" s="182"/>
      <c r="NS116" s="182"/>
      <c r="NT116" s="182"/>
      <c r="NU116" s="182"/>
      <c r="NV116" s="182"/>
      <c r="NW116" s="182"/>
      <c r="NX116" s="182"/>
      <c r="NY116" s="182"/>
      <c r="NZ116" s="182"/>
      <c r="OA116" s="182"/>
      <c r="OB116" s="182"/>
      <c r="OC116" s="182"/>
      <c r="OD116" s="182"/>
      <c r="OE116" s="182"/>
      <c r="OF116" s="182"/>
      <c r="OG116" s="182"/>
      <c r="OH116" s="182"/>
      <c r="OI116" s="182"/>
      <c r="OJ116" s="182"/>
      <c r="OK116" s="182"/>
      <c r="OL116" s="182"/>
      <c r="OM116" s="182"/>
      <c r="ON116" s="182"/>
      <c r="OO116" s="182"/>
      <c r="OP116" s="182"/>
      <c r="OQ116" s="182"/>
      <c r="OR116" s="182"/>
      <c r="OS116" s="182"/>
      <c r="OT116" s="182"/>
      <c r="OU116" s="182"/>
      <c r="OV116" s="182"/>
      <c r="OW116" s="182"/>
      <c r="OX116" s="182"/>
      <c r="OY116" s="182"/>
      <c r="OZ116" s="182"/>
      <c r="PA116" s="182"/>
      <c r="PB116" s="182"/>
      <c r="PC116" s="182"/>
      <c r="PD116" s="182"/>
      <c r="PE116" s="182"/>
      <c r="PF116" s="182"/>
      <c r="PG116" s="182"/>
      <c r="PH116" s="182"/>
      <c r="PI116" s="182"/>
      <c r="PJ116" s="182"/>
      <c r="PK116" s="182"/>
      <c r="PL116" s="182"/>
      <c r="PM116" s="182"/>
      <c r="PN116" s="182"/>
      <c r="PO116" s="182"/>
      <c r="PP116" s="182"/>
      <c r="PQ116" s="182"/>
      <c r="PR116" s="182"/>
      <c r="PS116" s="182"/>
      <c r="PT116" s="182"/>
      <c r="PU116" s="182"/>
      <c r="PV116" s="182"/>
      <c r="PW116" s="182"/>
      <c r="PX116" s="182"/>
    </row>
    <row r="117" spans="1:440" s="167" customFormat="1" ht="19.899999999999999" customHeight="1">
      <c r="A117" s="182"/>
      <c r="B117" s="1040"/>
      <c r="C117" s="982"/>
      <c r="D117" s="1000"/>
      <c r="E117" s="991"/>
      <c r="F117" s="380" t="s">
        <v>21</v>
      </c>
      <c r="G117" s="408">
        <v>4.1500000000000004</v>
      </c>
      <c r="H117" s="381"/>
      <c r="I117" s="183">
        <f>G117+H117+K116</f>
        <v>4.0100000000000007</v>
      </c>
      <c r="J117" s="409">
        <v>3.2129999999999996</v>
      </c>
      <c r="K117" s="183">
        <f t="shared" si="12"/>
        <v>0.79700000000000104</v>
      </c>
      <c r="L117" s="659">
        <f t="shared" si="13"/>
        <v>0.80124688279301726</v>
      </c>
      <c r="M117" s="645" t="s">
        <v>24</v>
      </c>
      <c r="N117" s="903"/>
      <c r="O117" s="904"/>
      <c r="P117" s="904"/>
      <c r="Q117" s="904"/>
      <c r="R117" s="904"/>
      <c r="S117" s="893"/>
      <c r="T117" s="182"/>
      <c r="U117" s="182"/>
      <c r="V117" s="166"/>
      <c r="W117" s="166"/>
      <c r="X117" s="166"/>
      <c r="Y117" s="166"/>
      <c r="Z117" s="166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  <c r="IG117" s="182"/>
      <c r="IH117" s="182"/>
      <c r="II117" s="182"/>
      <c r="IJ117" s="182"/>
      <c r="IK117" s="182"/>
      <c r="IL117" s="182"/>
      <c r="IM117" s="182"/>
      <c r="IN117" s="182"/>
      <c r="IO117" s="182"/>
      <c r="IP117" s="182"/>
      <c r="IQ117" s="182"/>
      <c r="IR117" s="182"/>
      <c r="IS117" s="182"/>
      <c r="IT117" s="182"/>
      <c r="IU117" s="182"/>
      <c r="IV117" s="182"/>
      <c r="IW117" s="182"/>
      <c r="IX117" s="182"/>
      <c r="IY117" s="182"/>
      <c r="IZ117" s="182"/>
      <c r="JA117" s="182"/>
      <c r="JB117" s="182"/>
      <c r="JC117" s="182"/>
      <c r="JD117" s="182"/>
      <c r="JE117" s="182"/>
      <c r="JF117" s="182"/>
      <c r="JG117" s="182"/>
      <c r="JH117" s="182"/>
      <c r="JI117" s="182"/>
      <c r="JJ117" s="182"/>
      <c r="JK117" s="182"/>
      <c r="JL117" s="182"/>
      <c r="JM117" s="182"/>
      <c r="JN117" s="182"/>
      <c r="JO117" s="182"/>
      <c r="JP117" s="182"/>
      <c r="JQ117" s="182"/>
      <c r="JR117" s="182"/>
      <c r="JS117" s="182"/>
      <c r="JT117" s="182"/>
      <c r="JU117" s="182"/>
      <c r="JV117" s="182"/>
      <c r="JW117" s="182"/>
      <c r="JX117" s="182"/>
      <c r="JY117" s="182"/>
      <c r="JZ117" s="182"/>
      <c r="KA117" s="182"/>
      <c r="KB117" s="182"/>
      <c r="KC117" s="182"/>
      <c r="KD117" s="182"/>
      <c r="KE117" s="182"/>
      <c r="KF117" s="182"/>
      <c r="KG117" s="182"/>
      <c r="KH117" s="182"/>
      <c r="KI117" s="182"/>
      <c r="KJ117" s="182"/>
      <c r="KK117" s="182"/>
      <c r="KL117" s="182"/>
      <c r="KM117" s="182"/>
      <c r="KN117" s="182"/>
      <c r="KO117" s="182"/>
      <c r="KP117" s="182"/>
      <c r="KQ117" s="182"/>
      <c r="KR117" s="182"/>
      <c r="KS117" s="182"/>
      <c r="KT117" s="182"/>
      <c r="KU117" s="182"/>
      <c r="KV117" s="182"/>
      <c r="KW117" s="182"/>
      <c r="KX117" s="182"/>
      <c r="KY117" s="182"/>
      <c r="KZ117" s="182"/>
      <c r="LA117" s="182"/>
      <c r="LB117" s="182"/>
      <c r="LC117" s="182"/>
      <c r="LD117" s="182"/>
      <c r="LE117" s="182"/>
      <c r="LF117" s="182"/>
      <c r="LG117" s="182"/>
      <c r="LH117" s="182"/>
      <c r="LI117" s="182"/>
      <c r="LJ117" s="182"/>
      <c r="LK117" s="182"/>
      <c r="LL117" s="182"/>
      <c r="LM117" s="182"/>
      <c r="LN117" s="182"/>
      <c r="LO117" s="182"/>
      <c r="LP117" s="182"/>
      <c r="LQ117" s="182"/>
      <c r="LR117" s="182"/>
      <c r="LS117" s="182"/>
      <c r="LT117" s="182"/>
      <c r="LU117" s="182"/>
      <c r="LV117" s="182"/>
      <c r="LW117" s="182"/>
      <c r="LX117" s="182"/>
      <c r="LY117" s="182"/>
      <c r="LZ117" s="182"/>
      <c r="MA117" s="182"/>
      <c r="MB117" s="182"/>
      <c r="MC117" s="182"/>
      <c r="MD117" s="182"/>
      <c r="ME117" s="182"/>
      <c r="MF117" s="182"/>
      <c r="MG117" s="182"/>
      <c r="MH117" s="182"/>
      <c r="MI117" s="182"/>
      <c r="MJ117" s="182"/>
      <c r="MK117" s="182"/>
      <c r="ML117" s="182"/>
      <c r="MM117" s="182"/>
      <c r="MN117" s="182"/>
      <c r="MO117" s="182"/>
      <c r="MP117" s="182"/>
      <c r="MQ117" s="182"/>
      <c r="MR117" s="182"/>
      <c r="MS117" s="182"/>
      <c r="MT117" s="182"/>
      <c r="MU117" s="182"/>
      <c r="MV117" s="182"/>
      <c r="MW117" s="182"/>
      <c r="MX117" s="182"/>
      <c r="MY117" s="182"/>
      <c r="MZ117" s="182"/>
      <c r="NA117" s="182"/>
      <c r="NB117" s="182"/>
      <c r="NC117" s="182"/>
      <c r="ND117" s="182"/>
      <c r="NE117" s="182"/>
      <c r="NF117" s="182"/>
      <c r="NG117" s="182"/>
      <c r="NH117" s="182"/>
      <c r="NI117" s="182"/>
      <c r="NJ117" s="182"/>
      <c r="NK117" s="182"/>
      <c r="NL117" s="182"/>
      <c r="NM117" s="182"/>
      <c r="NN117" s="182"/>
      <c r="NO117" s="182"/>
      <c r="NP117" s="182"/>
      <c r="NQ117" s="182"/>
      <c r="NR117" s="182"/>
      <c r="NS117" s="182"/>
      <c r="NT117" s="182"/>
      <c r="NU117" s="182"/>
      <c r="NV117" s="182"/>
      <c r="NW117" s="182"/>
      <c r="NX117" s="182"/>
      <c r="NY117" s="182"/>
      <c r="NZ117" s="182"/>
      <c r="OA117" s="182"/>
      <c r="OB117" s="182"/>
      <c r="OC117" s="182"/>
      <c r="OD117" s="182"/>
      <c r="OE117" s="182"/>
      <c r="OF117" s="182"/>
      <c r="OG117" s="182"/>
      <c r="OH117" s="182"/>
      <c r="OI117" s="182"/>
      <c r="OJ117" s="182"/>
      <c r="OK117" s="182"/>
      <c r="OL117" s="182"/>
      <c r="OM117" s="182"/>
      <c r="ON117" s="182"/>
      <c r="OO117" s="182"/>
      <c r="OP117" s="182"/>
      <c r="OQ117" s="182"/>
      <c r="OR117" s="182"/>
      <c r="OS117" s="182"/>
      <c r="OT117" s="182"/>
      <c r="OU117" s="182"/>
      <c r="OV117" s="182"/>
      <c r="OW117" s="182"/>
      <c r="OX117" s="182"/>
      <c r="OY117" s="182"/>
      <c r="OZ117" s="182"/>
      <c r="PA117" s="182"/>
      <c r="PB117" s="182"/>
      <c r="PC117" s="182"/>
      <c r="PD117" s="182"/>
      <c r="PE117" s="182"/>
      <c r="PF117" s="182"/>
      <c r="PG117" s="182"/>
      <c r="PH117" s="182"/>
      <c r="PI117" s="182"/>
      <c r="PJ117" s="182"/>
      <c r="PK117" s="182"/>
      <c r="PL117" s="182"/>
      <c r="PM117" s="182"/>
      <c r="PN117" s="182"/>
      <c r="PO117" s="182"/>
      <c r="PP117" s="182"/>
      <c r="PQ117" s="182"/>
      <c r="PR117" s="182"/>
      <c r="PS117" s="182"/>
      <c r="PT117" s="182"/>
      <c r="PU117" s="182"/>
      <c r="PV117" s="182"/>
      <c r="PW117" s="182"/>
      <c r="PX117" s="182"/>
    </row>
    <row r="118" spans="1:440" s="167" customFormat="1" ht="19.899999999999999" customHeight="1">
      <c r="A118" s="182"/>
      <c r="B118" s="1040"/>
      <c r="C118" s="982"/>
      <c r="D118" s="1000"/>
      <c r="E118" s="991"/>
      <c r="F118" s="380" t="s">
        <v>22</v>
      </c>
      <c r="G118" s="408">
        <v>5.0359999999999996</v>
      </c>
      <c r="H118" s="381"/>
      <c r="I118" s="183">
        <f>G118+H118+K117</f>
        <v>5.8330000000000002</v>
      </c>
      <c r="J118" s="409">
        <v>4.8869999999999996</v>
      </c>
      <c r="K118" s="183">
        <f t="shared" si="12"/>
        <v>0.94600000000000062</v>
      </c>
      <c r="L118" s="660">
        <f t="shared" si="13"/>
        <v>0.83781930396022619</v>
      </c>
      <c r="M118" s="645" t="s">
        <v>24</v>
      </c>
      <c r="N118" s="903"/>
      <c r="O118" s="904"/>
      <c r="P118" s="904"/>
      <c r="Q118" s="904"/>
      <c r="R118" s="904"/>
      <c r="S118" s="893"/>
      <c r="T118" s="182"/>
      <c r="U118" s="182"/>
      <c r="V118" s="166"/>
      <c r="W118" s="166"/>
      <c r="X118" s="166"/>
      <c r="Y118" s="166"/>
      <c r="Z118" s="166"/>
      <c r="AA118" s="347"/>
      <c r="AB118" s="347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  <c r="IG118" s="182"/>
      <c r="IH118" s="182"/>
      <c r="II118" s="182"/>
      <c r="IJ118" s="182"/>
      <c r="IK118" s="182"/>
      <c r="IL118" s="182"/>
      <c r="IM118" s="182"/>
      <c r="IN118" s="182"/>
      <c r="IO118" s="182"/>
      <c r="IP118" s="182"/>
      <c r="IQ118" s="182"/>
      <c r="IR118" s="182"/>
      <c r="IS118" s="182"/>
      <c r="IT118" s="182"/>
      <c r="IU118" s="182"/>
      <c r="IV118" s="182"/>
      <c r="IW118" s="182"/>
      <c r="IX118" s="182"/>
      <c r="IY118" s="182"/>
      <c r="IZ118" s="182"/>
      <c r="JA118" s="182"/>
      <c r="JB118" s="182"/>
      <c r="JC118" s="182"/>
      <c r="JD118" s="182"/>
      <c r="JE118" s="182"/>
      <c r="JF118" s="182"/>
      <c r="JG118" s="182"/>
      <c r="JH118" s="182"/>
      <c r="JI118" s="182"/>
      <c r="JJ118" s="182"/>
      <c r="JK118" s="182"/>
      <c r="JL118" s="182"/>
      <c r="JM118" s="182"/>
      <c r="JN118" s="182"/>
      <c r="JO118" s="182"/>
      <c r="JP118" s="182"/>
      <c r="JQ118" s="182"/>
      <c r="JR118" s="182"/>
      <c r="JS118" s="182"/>
      <c r="JT118" s="182"/>
      <c r="JU118" s="182"/>
      <c r="JV118" s="182"/>
      <c r="JW118" s="182"/>
      <c r="JX118" s="182"/>
      <c r="JY118" s="182"/>
      <c r="JZ118" s="182"/>
      <c r="KA118" s="182"/>
      <c r="KB118" s="182"/>
      <c r="KC118" s="182"/>
      <c r="KD118" s="182"/>
      <c r="KE118" s="182"/>
      <c r="KF118" s="182"/>
      <c r="KG118" s="182"/>
      <c r="KH118" s="182"/>
      <c r="KI118" s="182"/>
      <c r="KJ118" s="182"/>
      <c r="KK118" s="182"/>
      <c r="KL118" s="182"/>
      <c r="KM118" s="182"/>
      <c r="KN118" s="182"/>
      <c r="KO118" s="182"/>
      <c r="KP118" s="182"/>
      <c r="KQ118" s="182"/>
      <c r="KR118" s="182"/>
      <c r="KS118" s="182"/>
      <c r="KT118" s="182"/>
      <c r="KU118" s="182"/>
      <c r="KV118" s="182"/>
      <c r="KW118" s="182"/>
      <c r="KX118" s="182"/>
      <c r="KY118" s="182"/>
      <c r="KZ118" s="182"/>
      <c r="LA118" s="182"/>
      <c r="LB118" s="182"/>
      <c r="LC118" s="182"/>
      <c r="LD118" s="182"/>
      <c r="LE118" s="182"/>
      <c r="LF118" s="182"/>
      <c r="LG118" s="182"/>
      <c r="LH118" s="182"/>
      <c r="LI118" s="182"/>
      <c r="LJ118" s="182"/>
      <c r="LK118" s="182"/>
      <c r="LL118" s="182"/>
      <c r="LM118" s="182"/>
      <c r="LN118" s="182"/>
      <c r="LO118" s="182"/>
      <c r="LP118" s="182"/>
      <c r="LQ118" s="182"/>
      <c r="LR118" s="182"/>
      <c r="LS118" s="182"/>
      <c r="LT118" s="182"/>
      <c r="LU118" s="182"/>
      <c r="LV118" s="182"/>
      <c r="LW118" s="182"/>
      <c r="LX118" s="182"/>
      <c r="LY118" s="182"/>
      <c r="LZ118" s="182"/>
      <c r="MA118" s="182"/>
      <c r="MB118" s="182"/>
      <c r="MC118" s="182"/>
      <c r="MD118" s="182"/>
      <c r="ME118" s="182"/>
      <c r="MF118" s="182"/>
      <c r="MG118" s="182"/>
      <c r="MH118" s="182"/>
      <c r="MI118" s="182"/>
      <c r="MJ118" s="182"/>
      <c r="MK118" s="182"/>
      <c r="ML118" s="182"/>
      <c r="MM118" s="182"/>
      <c r="MN118" s="182"/>
      <c r="MO118" s="182"/>
      <c r="MP118" s="182"/>
      <c r="MQ118" s="182"/>
      <c r="MR118" s="182"/>
      <c r="MS118" s="182"/>
      <c r="MT118" s="182"/>
      <c r="MU118" s="182"/>
      <c r="MV118" s="182"/>
      <c r="MW118" s="182"/>
      <c r="MX118" s="182"/>
      <c r="MY118" s="182"/>
      <c r="MZ118" s="182"/>
      <c r="NA118" s="182"/>
      <c r="NB118" s="182"/>
      <c r="NC118" s="182"/>
      <c r="ND118" s="182"/>
      <c r="NE118" s="182"/>
      <c r="NF118" s="182"/>
      <c r="NG118" s="182"/>
      <c r="NH118" s="182"/>
      <c r="NI118" s="182"/>
      <c r="NJ118" s="182"/>
      <c r="NK118" s="182"/>
      <c r="NL118" s="182"/>
      <c r="NM118" s="182"/>
      <c r="NN118" s="182"/>
      <c r="NO118" s="182"/>
      <c r="NP118" s="182"/>
      <c r="NQ118" s="182"/>
      <c r="NR118" s="182"/>
      <c r="NS118" s="182"/>
      <c r="NT118" s="182"/>
      <c r="NU118" s="182"/>
      <c r="NV118" s="182"/>
      <c r="NW118" s="182"/>
      <c r="NX118" s="182"/>
      <c r="NY118" s="182"/>
      <c r="NZ118" s="182"/>
      <c r="OA118" s="182"/>
      <c r="OB118" s="182"/>
      <c r="OC118" s="182"/>
      <c r="OD118" s="182"/>
      <c r="OE118" s="182"/>
      <c r="OF118" s="182"/>
      <c r="OG118" s="182"/>
      <c r="OH118" s="182"/>
      <c r="OI118" s="182"/>
      <c r="OJ118" s="182"/>
      <c r="OK118" s="182"/>
      <c r="OL118" s="182"/>
      <c r="OM118" s="182"/>
      <c r="ON118" s="182"/>
      <c r="OO118" s="182"/>
      <c r="OP118" s="182"/>
      <c r="OQ118" s="182"/>
      <c r="OR118" s="182"/>
      <c r="OS118" s="182"/>
      <c r="OT118" s="182"/>
      <c r="OU118" s="182"/>
      <c r="OV118" s="182"/>
      <c r="OW118" s="182"/>
      <c r="OX118" s="182"/>
      <c r="OY118" s="182"/>
      <c r="OZ118" s="182"/>
      <c r="PA118" s="182"/>
      <c r="PB118" s="182"/>
      <c r="PC118" s="182"/>
      <c r="PD118" s="182"/>
      <c r="PE118" s="182"/>
      <c r="PF118" s="182"/>
      <c r="PG118" s="182"/>
      <c r="PH118" s="182"/>
      <c r="PI118" s="182"/>
      <c r="PJ118" s="182"/>
      <c r="PK118" s="182"/>
      <c r="PL118" s="182"/>
      <c r="PM118" s="182"/>
      <c r="PN118" s="182"/>
      <c r="PO118" s="182"/>
      <c r="PP118" s="182"/>
      <c r="PQ118" s="182"/>
      <c r="PR118" s="182"/>
      <c r="PS118" s="182"/>
      <c r="PT118" s="182"/>
      <c r="PU118" s="182"/>
      <c r="PV118" s="182"/>
      <c r="PW118" s="182"/>
      <c r="PX118" s="182"/>
    </row>
    <row r="119" spans="1:440" s="167" customFormat="1" ht="19.899999999999999" customHeight="1">
      <c r="A119" s="182"/>
      <c r="B119" s="1040"/>
      <c r="C119" s="982"/>
      <c r="D119" s="1000"/>
      <c r="E119" s="991" t="s">
        <v>37</v>
      </c>
      <c r="F119" s="380" t="s">
        <v>20</v>
      </c>
      <c r="G119" s="408">
        <v>0.88700000000000001</v>
      </c>
      <c r="H119" s="381"/>
      <c r="I119" s="183">
        <f>G119+H119</f>
        <v>0.88700000000000001</v>
      </c>
      <c r="J119" s="409">
        <v>1.161</v>
      </c>
      <c r="K119" s="183">
        <f t="shared" si="12"/>
        <v>-0.27400000000000002</v>
      </c>
      <c r="L119" s="659">
        <f t="shared" si="13"/>
        <v>1.3089064261555807</v>
      </c>
      <c r="M119" s="644" t="s">
        <v>24</v>
      </c>
      <c r="N119" s="903">
        <f>G119+G120+G121</f>
        <v>10.077</v>
      </c>
      <c r="O119" s="904">
        <f>H119+H120+H121</f>
        <v>0</v>
      </c>
      <c r="P119" s="904">
        <f>N119+O119</f>
        <v>10.077</v>
      </c>
      <c r="Q119" s="904">
        <f>J119+J120+J121</f>
        <v>8.0459999999999994</v>
      </c>
      <c r="R119" s="904">
        <f>P119-Q119</f>
        <v>2.0310000000000006</v>
      </c>
      <c r="S119" s="893">
        <f>Q119/P119</f>
        <v>0.79845192021434941</v>
      </c>
      <c r="T119" s="182"/>
      <c r="U119" s="182"/>
      <c r="V119" s="166"/>
      <c r="W119" s="166"/>
      <c r="X119" s="166"/>
      <c r="Y119" s="166"/>
      <c r="Z119" s="166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  <c r="IG119" s="182"/>
      <c r="IH119" s="182"/>
      <c r="II119" s="182"/>
      <c r="IJ119" s="182"/>
      <c r="IK119" s="182"/>
      <c r="IL119" s="182"/>
      <c r="IM119" s="182"/>
      <c r="IN119" s="182"/>
      <c r="IO119" s="182"/>
      <c r="IP119" s="182"/>
      <c r="IQ119" s="182"/>
      <c r="IR119" s="182"/>
      <c r="IS119" s="182"/>
      <c r="IT119" s="182"/>
      <c r="IU119" s="182"/>
      <c r="IV119" s="182"/>
      <c r="IW119" s="182"/>
      <c r="IX119" s="182"/>
      <c r="IY119" s="182"/>
      <c r="IZ119" s="182"/>
      <c r="JA119" s="182"/>
      <c r="JB119" s="182"/>
      <c r="JC119" s="182"/>
      <c r="JD119" s="182"/>
      <c r="JE119" s="182"/>
      <c r="JF119" s="182"/>
      <c r="JG119" s="182"/>
      <c r="JH119" s="182"/>
      <c r="JI119" s="182"/>
      <c r="JJ119" s="182"/>
      <c r="JK119" s="182"/>
      <c r="JL119" s="182"/>
      <c r="JM119" s="182"/>
      <c r="JN119" s="182"/>
      <c r="JO119" s="182"/>
      <c r="JP119" s="182"/>
      <c r="JQ119" s="182"/>
      <c r="JR119" s="182"/>
      <c r="JS119" s="182"/>
      <c r="JT119" s="182"/>
      <c r="JU119" s="182"/>
      <c r="JV119" s="182"/>
      <c r="JW119" s="182"/>
      <c r="JX119" s="182"/>
      <c r="JY119" s="182"/>
      <c r="JZ119" s="182"/>
      <c r="KA119" s="182"/>
      <c r="KB119" s="182"/>
      <c r="KC119" s="182"/>
      <c r="KD119" s="182"/>
      <c r="KE119" s="182"/>
      <c r="KF119" s="182"/>
      <c r="KG119" s="182"/>
      <c r="KH119" s="182"/>
      <c r="KI119" s="182"/>
      <c r="KJ119" s="182"/>
      <c r="KK119" s="182"/>
      <c r="KL119" s="182"/>
      <c r="KM119" s="182"/>
      <c r="KN119" s="182"/>
      <c r="KO119" s="182"/>
      <c r="KP119" s="182"/>
      <c r="KQ119" s="182"/>
      <c r="KR119" s="182"/>
      <c r="KS119" s="182"/>
      <c r="KT119" s="182"/>
      <c r="KU119" s="182"/>
      <c r="KV119" s="182"/>
      <c r="KW119" s="182"/>
      <c r="KX119" s="182"/>
      <c r="KY119" s="182"/>
      <c r="KZ119" s="182"/>
      <c r="LA119" s="182"/>
      <c r="LB119" s="182"/>
      <c r="LC119" s="182"/>
      <c r="LD119" s="182"/>
      <c r="LE119" s="182"/>
      <c r="LF119" s="182"/>
      <c r="LG119" s="182"/>
      <c r="LH119" s="182"/>
      <c r="LI119" s="182"/>
      <c r="LJ119" s="182"/>
      <c r="LK119" s="182"/>
      <c r="LL119" s="182"/>
      <c r="LM119" s="182"/>
      <c r="LN119" s="182"/>
      <c r="LO119" s="182"/>
      <c r="LP119" s="182"/>
      <c r="LQ119" s="182"/>
      <c r="LR119" s="182"/>
      <c r="LS119" s="182"/>
      <c r="LT119" s="182"/>
      <c r="LU119" s="182"/>
      <c r="LV119" s="182"/>
      <c r="LW119" s="182"/>
      <c r="LX119" s="182"/>
      <c r="LY119" s="182"/>
      <c r="LZ119" s="182"/>
      <c r="MA119" s="182"/>
      <c r="MB119" s="182"/>
      <c r="MC119" s="182"/>
      <c r="MD119" s="182"/>
      <c r="ME119" s="182"/>
      <c r="MF119" s="182"/>
      <c r="MG119" s="182"/>
      <c r="MH119" s="182"/>
      <c r="MI119" s="182"/>
      <c r="MJ119" s="182"/>
      <c r="MK119" s="182"/>
      <c r="ML119" s="182"/>
      <c r="MM119" s="182"/>
      <c r="MN119" s="182"/>
      <c r="MO119" s="182"/>
      <c r="MP119" s="182"/>
      <c r="MQ119" s="182"/>
      <c r="MR119" s="182"/>
      <c r="MS119" s="182"/>
      <c r="MT119" s="182"/>
      <c r="MU119" s="182"/>
      <c r="MV119" s="182"/>
      <c r="MW119" s="182"/>
      <c r="MX119" s="182"/>
      <c r="MY119" s="182"/>
      <c r="MZ119" s="182"/>
      <c r="NA119" s="182"/>
      <c r="NB119" s="182"/>
      <c r="NC119" s="182"/>
      <c r="ND119" s="182"/>
      <c r="NE119" s="182"/>
      <c r="NF119" s="182"/>
      <c r="NG119" s="182"/>
      <c r="NH119" s="182"/>
      <c r="NI119" s="182"/>
      <c r="NJ119" s="182"/>
      <c r="NK119" s="182"/>
      <c r="NL119" s="182"/>
      <c r="NM119" s="182"/>
      <c r="NN119" s="182"/>
      <c r="NO119" s="182"/>
      <c r="NP119" s="182"/>
      <c r="NQ119" s="182"/>
      <c r="NR119" s="182"/>
      <c r="NS119" s="182"/>
      <c r="NT119" s="182"/>
      <c r="NU119" s="182"/>
      <c r="NV119" s="182"/>
      <c r="NW119" s="182"/>
      <c r="NX119" s="182"/>
      <c r="NY119" s="182"/>
      <c r="NZ119" s="182"/>
      <c r="OA119" s="182"/>
      <c r="OB119" s="182"/>
      <c r="OC119" s="182"/>
      <c r="OD119" s="182"/>
      <c r="OE119" s="182"/>
      <c r="OF119" s="182"/>
      <c r="OG119" s="182"/>
      <c r="OH119" s="182"/>
      <c r="OI119" s="182"/>
      <c r="OJ119" s="182"/>
      <c r="OK119" s="182"/>
      <c r="OL119" s="182"/>
      <c r="OM119" s="182"/>
      <c r="ON119" s="182"/>
      <c r="OO119" s="182"/>
      <c r="OP119" s="182"/>
      <c r="OQ119" s="182"/>
      <c r="OR119" s="182"/>
      <c r="OS119" s="182"/>
      <c r="OT119" s="182"/>
      <c r="OU119" s="182"/>
      <c r="OV119" s="182"/>
      <c r="OW119" s="182"/>
      <c r="OX119" s="182"/>
      <c r="OY119" s="182"/>
      <c r="OZ119" s="182"/>
      <c r="PA119" s="182"/>
      <c r="PB119" s="182"/>
      <c r="PC119" s="182"/>
      <c r="PD119" s="182"/>
      <c r="PE119" s="182"/>
      <c r="PF119" s="182"/>
      <c r="PG119" s="182"/>
      <c r="PH119" s="182"/>
      <c r="PI119" s="182"/>
      <c r="PJ119" s="182"/>
      <c r="PK119" s="182"/>
      <c r="PL119" s="182"/>
      <c r="PM119" s="182"/>
      <c r="PN119" s="182"/>
      <c r="PO119" s="182"/>
      <c r="PP119" s="182"/>
      <c r="PQ119" s="182"/>
      <c r="PR119" s="182"/>
      <c r="PS119" s="182"/>
      <c r="PT119" s="182"/>
      <c r="PU119" s="182"/>
      <c r="PV119" s="182"/>
      <c r="PW119" s="182"/>
      <c r="PX119" s="182"/>
    </row>
    <row r="120" spans="1:440" s="167" customFormat="1" ht="19.899999999999999" customHeight="1">
      <c r="A120" s="182"/>
      <c r="B120" s="1040"/>
      <c r="C120" s="982"/>
      <c r="D120" s="1000"/>
      <c r="E120" s="991"/>
      <c r="F120" s="380" t="s">
        <v>21</v>
      </c>
      <c r="G120" s="408">
        <v>4.1520000000000001</v>
      </c>
      <c r="H120" s="381"/>
      <c r="I120" s="183">
        <f>G120+H120+K119</f>
        <v>3.8780000000000001</v>
      </c>
      <c r="J120" s="409">
        <v>2.9430000000000001</v>
      </c>
      <c r="K120" s="183">
        <f t="shared" si="12"/>
        <v>0.93500000000000005</v>
      </c>
      <c r="L120" s="659">
        <f t="shared" si="13"/>
        <v>0.75889633831872094</v>
      </c>
      <c r="M120" s="645" t="s">
        <v>24</v>
      </c>
      <c r="N120" s="903"/>
      <c r="O120" s="904"/>
      <c r="P120" s="904"/>
      <c r="Q120" s="904"/>
      <c r="R120" s="904"/>
      <c r="S120" s="893"/>
      <c r="T120" s="182"/>
      <c r="U120" s="182"/>
      <c r="V120" s="166"/>
      <c r="W120" s="166"/>
      <c r="X120" s="166"/>
      <c r="Y120" s="166"/>
      <c r="Z120" s="166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  <c r="IG120" s="182"/>
      <c r="IH120" s="182"/>
      <c r="II120" s="182"/>
      <c r="IJ120" s="182"/>
      <c r="IK120" s="182"/>
      <c r="IL120" s="182"/>
      <c r="IM120" s="182"/>
      <c r="IN120" s="182"/>
      <c r="IO120" s="182"/>
      <c r="IP120" s="182"/>
      <c r="IQ120" s="182"/>
      <c r="IR120" s="182"/>
      <c r="IS120" s="182"/>
      <c r="IT120" s="182"/>
      <c r="IU120" s="182"/>
      <c r="IV120" s="182"/>
      <c r="IW120" s="182"/>
      <c r="IX120" s="182"/>
      <c r="IY120" s="182"/>
      <c r="IZ120" s="182"/>
      <c r="JA120" s="182"/>
      <c r="JB120" s="182"/>
      <c r="JC120" s="182"/>
      <c r="JD120" s="182"/>
      <c r="JE120" s="182"/>
      <c r="JF120" s="182"/>
      <c r="JG120" s="182"/>
      <c r="JH120" s="182"/>
      <c r="JI120" s="182"/>
      <c r="JJ120" s="182"/>
      <c r="JK120" s="182"/>
      <c r="JL120" s="182"/>
      <c r="JM120" s="182"/>
      <c r="JN120" s="182"/>
      <c r="JO120" s="182"/>
      <c r="JP120" s="182"/>
      <c r="JQ120" s="182"/>
      <c r="JR120" s="182"/>
      <c r="JS120" s="182"/>
      <c r="JT120" s="182"/>
      <c r="JU120" s="182"/>
      <c r="JV120" s="182"/>
      <c r="JW120" s="182"/>
      <c r="JX120" s="182"/>
      <c r="JY120" s="182"/>
      <c r="JZ120" s="182"/>
      <c r="KA120" s="182"/>
      <c r="KB120" s="182"/>
      <c r="KC120" s="182"/>
      <c r="KD120" s="182"/>
      <c r="KE120" s="182"/>
      <c r="KF120" s="182"/>
      <c r="KG120" s="182"/>
      <c r="KH120" s="182"/>
      <c r="KI120" s="182"/>
      <c r="KJ120" s="182"/>
      <c r="KK120" s="182"/>
      <c r="KL120" s="182"/>
      <c r="KM120" s="182"/>
      <c r="KN120" s="182"/>
      <c r="KO120" s="182"/>
      <c r="KP120" s="182"/>
      <c r="KQ120" s="182"/>
      <c r="KR120" s="182"/>
      <c r="KS120" s="182"/>
      <c r="KT120" s="182"/>
      <c r="KU120" s="182"/>
      <c r="KV120" s="182"/>
      <c r="KW120" s="182"/>
      <c r="KX120" s="182"/>
      <c r="KY120" s="182"/>
      <c r="KZ120" s="182"/>
      <c r="LA120" s="182"/>
      <c r="LB120" s="182"/>
      <c r="LC120" s="182"/>
      <c r="LD120" s="182"/>
      <c r="LE120" s="182"/>
      <c r="LF120" s="182"/>
      <c r="LG120" s="182"/>
      <c r="LH120" s="182"/>
      <c r="LI120" s="182"/>
      <c r="LJ120" s="182"/>
      <c r="LK120" s="182"/>
      <c r="LL120" s="182"/>
      <c r="LM120" s="182"/>
      <c r="LN120" s="182"/>
      <c r="LO120" s="182"/>
      <c r="LP120" s="182"/>
      <c r="LQ120" s="182"/>
      <c r="LR120" s="182"/>
      <c r="LS120" s="182"/>
      <c r="LT120" s="182"/>
      <c r="LU120" s="182"/>
      <c r="LV120" s="182"/>
      <c r="LW120" s="182"/>
      <c r="LX120" s="182"/>
      <c r="LY120" s="182"/>
      <c r="LZ120" s="182"/>
      <c r="MA120" s="182"/>
      <c r="MB120" s="182"/>
      <c r="MC120" s="182"/>
      <c r="MD120" s="182"/>
      <c r="ME120" s="182"/>
      <c r="MF120" s="182"/>
      <c r="MG120" s="182"/>
      <c r="MH120" s="182"/>
      <c r="MI120" s="182"/>
      <c r="MJ120" s="182"/>
      <c r="MK120" s="182"/>
      <c r="ML120" s="182"/>
      <c r="MM120" s="182"/>
      <c r="MN120" s="182"/>
      <c r="MO120" s="182"/>
      <c r="MP120" s="182"/>
      <c r="MQ120" s="182"/>
      <c r="MR120" s="182"/>
      <c r="MS120" s="182"/>
      <c r="MT120" s="182"/>
      <c r="MU120" s="182"/>
      <c r="MV120" s="182"/>
      <c r="MW120" s="182"/>
      <c r="MX120" s="182"/>
      <c r="MY120" s="182"/>
      <c r="MZ120" s="182"/>
      <c r="NA120" s="182"/>
      <c r="NB120" s="182"/>
      <c r="NC120" s="182"/>
      <c r="ND120" s="182"/>
      <c r="NE120" s="182"/>
      <c r="NF120" s="182"/>
      <c r="NG120" s="182"/>
      <c r="NH120" s="182"/>
      <c r="NI120" s="182"/>
      <c r="NJ120" s="182"/>
      <c r="NK120" s="182"/>
      <c r="NL120" s="182"/>
      <c r="NM120" s="182"/>
      <c r="NN120" s="182"/>
      <c r="NO120" s="182"/>
      <c r="NP120" s="182"/>
      <c r="NQ120" s="182"/>
      <c r="NR120" s="182"/>
      <c r="NS120" s="182"/>
      <c r="NT120" s="182"/>
      <c r="NU120" s="182"/>
      <c r="NV120" s="182"/>
      <c r="NW120" s="182"/>
      <c r="NX120" s="182"/>
      <c r="NY120" s="182"/>
      <c r="NZ120" s="182"/>
      <c r="OA120" s="182"/>
      <c r="OB120" s="182"/>
      <c r="OC120" s="182"/>
      <c r="OD120" s="182"/>
      <c r="OE120" s="182"/>
      <c r="OF120" s="182"/>
      <c r="OG120" s="182"/>
      <c r="OH120" s="182"/>
      <c r="OI120" s="182"/>
      <c r="OJ120" s="182"/>
      <c r="OK120" s="182"/>
      <c r="OL120" s="182"/>
      <c r="OM120" s="182"/>
      <c r="ON120" s="182"/>
      <c r="OO120" s="182"/>
      <c r="OP120" s="182"/>
      <c r="OQ120" s="182"/>
      <c r="OR120" s="182"/>
      <c r="OS120" s="182"/>
      <c r="OT120" s="182"/>
      <c r="OU120" s="182"/>
      <c r="OV120" s="182"/>
      <c r="OW120" s="182"/>
      <c r="OX120" s="182"/>
      <c r="OY120" s="182"/>
      <c r="OZ120" s="182"/>
      <c r="PA120" s="182"/>
      <c r="PB120" s="182"/>
      <c r="PC120" s="182"/>
      <c r="PD120" s="182"/>
      <c r="PE120" s="182"/>
      <c r="PF120" s="182"/>
      <c r="PG120" s="182"/>
      <c r="PH120" s="182"/>
      <c r="PI120" s="182"/>
      <c r="PJ120" s="182"/>
      <c r="PK120" s="182"/>
      <c r="PL120" s="182"/>
      <c r="PM120" s="182"/>
      <c r="PN120" s="182"/>
      <c r="PO120" s="182"/>
      <c r="PP120" s="182"/>
      <c r="PQ120" s="182"/>
      <c r="PR120" s="182"/>
      <c r="PS120" s="182"/>
      <c r="PT120" s="182"/>
      <c r="PU120" s="182"/>
      <c r="PV120" s="182"/>
      <c r="PW120" s="182"/>
      <c r="PX120" s="182"/>
    </row>
    <row r="121" spans="1:440" s="167" customFormat="1" ht="19.899999999999999" customHeight="1">
      <c r="A121" s="182"/>
      <c r="B121" s="1040"/>
      <c r="C121" s="982"/>
      <c r="D121" s="1000"/>
      <c r="E121" s="991"/>
      <c r="F121" s="380" t="s">
        <v>22</v>
      </c>
      <c r="G121" s="408">
        <v>5.0380000000000003</v>
      </c>
      <c r="H121" s="381"/>
      <c r="I121" s="183">
        <f>G121+H121+K120</f>
        <v>5.9730000000000008</v>
      </c>
      <c r="J121" s="409">
        <v>3.9420000000000002</v>
      </c>
      <c r="K121" s="183">
        <f t="shared" si="12"/>
        <v>2.0310000000000006</v>
      </c>
      <c r="L121" s="659">
        <f t="shared" si="13"/>
        <v>0.6599698643897538</v>
      </c>
      <c r="M121" s="645" t="s">
        <v>24</v>
      </c>
      <c r="N121" s="903"/>
      <c r="O121" s="904"/>
      <c r="P121" s="904"/>
      <c r="Q121" s="904"/>
      <c r="R121" s="904"/>
      <c r="S121" s="893"/>
      <c r="T121" s="182"/>
      <c r="U121" s="182"/>
      <c r="V121" s="166"/>
      <c r="W121" s="166"/>
      <c r="X121" s="166"/>
      <c r="Y121" s="166"/>
      <c r="Z121" s="166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  <c r="IG121" s="182"/>
      <c r="IH121" s="182"/>
      <c r="II121" s="182"/>
      <c r="IJ121" s="182"/>
      <c r="IK121" s="182"/>
      <c r="IL121" s="182"/>
      <c r="IM121" s="182"/>
      <c r="IN121" s="182"/>
      <c r="IO121" s="182"/>
      <c r="IP121" s="182"/>
      <c r="IQ121" s="182"/>
      <c r="IR121" s="182"/>
      <c r="IS121" s="182"/>
      <c r="IT121" s="182"/>
      <c r="IU121" s="182"/>
      <c r="IV121" s="182"/>
      <c r="IW121" s="182"/>
      <c r="IX121" s="182"/>
      <c r="IY121" s="182"/>
      <c r="IZ121" s="182"/>
      <c r="JA121" s="182"/>
      <c r="JB121" s="182"/>
      <c r="JC121" s="182"/>
      <c r="JD121" s="182"/>
      <c r="JE121" s="182"/>
      <c r="JF121" s="182"/>
      <c r="JG121" s="182"/>
      <c r="JH121" s="182"/>
      <c r="JI121" s="182"/>
      <c r="JJ121" s="182"/>
      <c r="JK121" s="182"/>
      <c r="JL121" s="182"/>
      <c r="JM121" s="182"/>
      <c r="JN121" s="182"/>
      <c r="JO121" s="182"/>
      <c r="JP121" s="182"/>
      <c r="JQ121" s="182"/>
      <c r="JR121" s="182"/>
      <c r="JS121" s="182"/>
      <c r="JT121" s="182"/>
      <c r="JU121" s="182"/>
      <c r="JV121" s="182"/>
      <c r="JW121" s="182"/>
      <c r="JX121" s="182"/>
      <c r="JY121" s="182"/>
      <c r="JZ121" s="182"/>
      <c r="KA121" s="182"/>
      <c r="KB121" s="182"/>
      <c r="KC121" s="182"/>
      <c r="KD121" s="182"/>
      <c r="KE121" s="182"/>
      <c r="KF121" s="182"/>
      <c r="KG121" s="182"/>
      <c r="KH121" s="182"/>
      <c r="KI121" s="182"/>
      <c r="KJ121" s="182"/>
      <c r="KK121" s="182"/>
      <c r="KL121" s="182"/>
      <c r="KM121" s="182"/>
      <c r="KN121" s="182"/>
      <c r="KO121" s="182"/>
      <c r="KP121" s="182"/>
      <c r="KQ121" s="182"/>
      <c r="KR121" s="182"/>
      <c r="KS121" s="182"/>
      <c r="KT121" s="182"/>
      <c r="KU121" s="182"/>
      <c r="KV121" s="182"/>
      <c r="KW121" s="182"/>
      <c r="KX121" s="182"/>
      <c r="KY121" s="182"/>
      <c r="KZ121" s="182"/>
      <c r="LA121" s="182"/>
      <c r="LB121" s="182"/>
      <c r="LC121" s="182"/>
      <c r="LD121" s="182"/>
      <c r="LE121" s="182"/>
      <c r="LF121" s="182"/>
      <c r="LG121" s="182"/>
      <c r="LH121" s="182"/>
      <c r="LI121" s="182"/>
      <c r="LJ121" s="182"/>
      <c r="LK121" s="182"/>
      <c r="LL121" s="182"/>
      <c r="LM121" s="182"/>
      <c r="LN121" s="182"/>
      <c r="LO121" s="182"/>
      <c r="LP121" s="182"/>
      <c r="LQ121" s="182"/>
      <c r="LR121" s="182"/>
      <c r="LS121" s="182"/>
      <c r="LT121" s="182"/>
      <c r="LU121" s="182"/>
      <c r="LV121" s="182"/>
      <c r="LW121" s="182"/>
      <c r="LX121" s="182"/>
      <c r="LY121" s="182"/>
      <c r="LZ121" s="182"/>
      <c r="MA121" s="182"/>
      <c r="MB121" s="182"/>
      <c r="MC121" s="182"/>
      <c r="MD121" s="182"/>
      <c r="ME121" s="182"/>
      <c r="MF121" s="182"/>
      <c r="MG121" s="182"/>
      <c r="MH121" s="182"/>
      <c r="MI121" s="182"/>
      <c r="MJ121" s="182"/>
      <c r="MK121" s="182"/>
      <c r="ML121" s="182"/>
      <c r="MM121" s="182"/>
      <c r="MN121" s="182"/>
      <c r="MO121" s="182"/>
      <c r="MP121" s="182"/>
      <c r="MQ121" s="182"/>
      <c r="MR121" s="182"/>
      <c r="MS121" s="182"/>
      <c r="MT121" s="182"/>
      <c r="MU121" s="182"/>
      <c r="MV121" s="182"/>
      <c r="MW121" s="182"/>
      <c r="MX121" s="182"/>
      <c r="MY121" s="182"/>
      <c r="MZ121" s="182"/>
      <c r="NA121" s="182"/>
      <c r="NB121" s="182"/>
      <c r="NC121" s="182"/>
      <c r="ND121" s="182"/>
      <c r="NE121" s="182"/>
      <c r="NF121" s="182"/>
      <c r="NG121" s="182"/>
      <c r="NH121" s="182"/>
      <c r="NI121" s="182"/>
      <c r="NJ121" s="182"/>
      <c r="NK121" s="182"/>
      <c r="NL121" s="182"/>
      <c r="NM121" s="182"/>
      <c r="NN121" s="182"/>
      <c r="NO121" s="182"/>
      <c r="NP121" s="182"/>
      <c r="NQ121" s="182"/>
      <c r="NR121" s="182"/>
      <c r="NS121" s="182"/>
      <c r="NT121" s="182"/>
      <c r="NU121" s="182"/>
      <c r="NV121" s="182"/>
      <c r="NW121" s="182"/>
      <c r="NX121" s="182"/>
      <c r="NY121" s="182"/>
      <c r="NZ121" s="182"/>
      <c r="OA121" s="182"/>
      <c r="OB121" s="182"/>
      <c r="OC121" s="182"/>
      <c r="OD121" s="182"/>
      <c r="OE121" s="182"/>
      <c r="OF121" s="182"/>
      <c r="OG121" s="182"/>
      <c r="OH121" s="182"/>
      <c r="OI121" s="182"/>
      <c r="OJ121" s="182"/>
      <c r="OK121" s="182"/>
      <c r="OL121" s="182"/>
      <c r="OM121" s="182"/>
      <c r="ON121" s="182"/>
      <c r="OO121" s="182"/>
      <c r="OP121" s="182"/>
      <c r="OQ121" s="182"/>
      <c r="OR121" s="182"/>
      <c r="OS121" s="182"/>
      <c r="OT121" s="182"/>
      <c r="OU121" s="182"/>
      <c r="OV121" s="182"/>
      <c r="OW121" s="182"/>
      <c r="OX121" s="182"/>
      <c r="OY121" s="182"/>
      <c r="OZ121" s="182"/>
      <c r="PA121" s="182"/>
      <c r="PB121" s="182"/>
      <c r="PC121" s="182"/>
      <c r="PD121" s="182"/>
      <c r="PE121" s="182"/>
      <c r="PF121" s="182"/>
      <c r="PG121" s="182"/>
      <c r="PH121" s="182"/>
      <c r="PI121" s="182"/>
      <c r="PJ121" s="182"/>
      <c r="PK121" s="182"/>
      <c r="PL121" s="182"/>
      <c r="PM121" s="182"/>
      <c r="PN121" s="182"/>
      <c r="PO121" s="182"/>
      <c r="PP121" s="182"/>
      <c r="PQ121" s="182"/>
      <c r="PR121" s="182"/>
      <c r="PS121" s="182"/>
      <c r="PT121" s="182"/>
      <c r="PU121" s="182"/>
      <c r="PV121" s="182"/>
      <c r="PW121" s="182"/>
      <c r="PX121" s="182"/>
    </row>
    <row r="122" spans="1:440" s="167" customFormat="1" ht="19.899999999999999" customHeight="1">
      <c r="A122" s="182"/>
      <c r="B122" s="1040"/>
      <c r="C122" s="982"/>
      <c r="D122" s="1000"/>
      <c r="E122" s="991" t="s">
        <v>38</v>
      </c>
      <c r="F122" s="380" t="s">
        <v>20</v>
      </c>
      <c r="G122" s="408">
        <v>0.88800000000000001</v>
      </c>
      <c r="H122" s="381"/>
      <c r="I122" s="183">
        <f>G122+H122</f>
        <v>0.88800000000000001</v>
      </c>
      <c r="J122" s="409">
        <v>0.72899999999999998</v>
      </c>
      <c r="K122" s="183">
        <f t="shared" si="12"/>
        <v>0.15900000000000003</v>
      </c>
      <c r="L122" s="659">
        <f t="shared" si="13"/>
        <v>0.82094594594594594</v>
      </c>
      <c r="M122" s="645" t="s">
        <v>24</v>
      </c>
      <c r="N122" s="903">
        <f>G122+G123+G124</f>
        <v>10.09</v>
      </c>
      <c r="O122" s="904">
        <f>H122+H123+H124</f>
        <v>0</v>
      </c>
      <c r="P122" s="904">
        <f>N122+O122</f>
        <v>10.09</v>
      </c>
      <c r="Q122" s="904">
        <f>J122+J123+J124</f>
        <v>9.2160000000000011</v>
      </c>
      <c r="R122" s="904">
        <f>P122-Q122</f>
        <v>0.87399999999999878</v>
      </c>
      <c r="S122" s="893">
        <f>Q122/P122</f>
        <v>0.91337958374628359</v>
      </c>
      <c r="T122" s="182"/>
      <c r="U122" s="182"/>
      <c r="V122" s="166"/>
      <c r="W122" s="166"/>
      <c r="X122" s="166"/>
      <c r="Y122" s="166"/>
      <c r="Z122" s="166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  <c r="IG122" s="182"/>
      <c r="IH122" s="182"/>
      <c r="II122" s="182"/>
      <c r="IJ122" s="182"/>
      <c r="IK122" s="182"/>
      <c r="IL122" s="182"/>
      <c r="IM122" s="182"/>
      <c r="IN122" s="182"/>
      <c r="IO122" s="182"/>
      <c r="IP122" s="182"/>
      <c r="IQ122" s="182"/>
      <c r="IR122" s="182"/>
      <c r="IS122" s="182"/>
      <c r="IT122" s="182"/>
      <c r="IU122" s="182"/>
      <c r="IV122" s="182"/>
      <c r="IW122" s="182"/>
      <c r="IX122" s="182"/>
      <c r="IY122" s="182"/>
      <c r="IZ122" s="182"/>
      <c r="JA122" s="182"/>
      <c r="JB122" s="182"/>
      <c r="JC122" s="182"/>
      <c r="JD122" s="182"/>
      <c r="JE122" s="182"/>
      <c r="JF122" s="182"/>
      <c r="JG122" s="182"/>
      <c r="JH122" s="182"/>
      <c r="JI122" s="182"/>
      <c r="JJ122" s="182"/>
      <c r="JK122" s="182"/>
      <c r="JL122" s="182"/>
      <c r="JM122" s="182"/>
      <c r="JN122" s="182"/>
      <c r="JO122" s="182"/>
      <c r="JP122" s="182"/>
      <c r="JQ122" s="182"/>
      <c r="JR122" s="182"/>
      <c r="JS122" s="182"/>
      <c r="JT122" s="182"/>
      <c r="JU122" s="182"/>
      <c r="JV122" s="182"/>
      <c r="JW122" s="182"/>
      <c r="JX122" s="182"/>
      <c r="JY122" s="182"/>
      <c r="JZ122" s="182"/>
      <c r="KA122" s="182"/>
      <c r="KB122" s="182"/>
      <c r="KC122" s="182"/>
      <c r="KD122" s="182"/>
      <c r="KE122" s="182"/>
      <c r="KF122" s="182"/>
      <c r="KG122" s="182"/>
      <c r="KH122" s="182"/>
      <c r="KI122" s="182"/>
      <c r="KJ122" s="182"/>
      <c r="KK122" s="182"/>
      <c r="KL122" s="182"/>
      <c r="KM122" s="182"/>
      <c r="KN122" s="182"/>
      <c r="KO122" s="182"/>
      <c r="KP122" s="182"/>
      <c r="KQ122" s="182"/>
      <c r="KR122" s="182"/>
      <c r="KS122" s="182"/>
      <c r="KT122" s="182"/>
      <c r="KU122" s="182"/>
      <c r="KV122" s="182"/>
      <c r="KW122" s="182"/>
      <c r="KX122" s="182"/>
      <c r="KY122" s="182"/>
      <c r="KZ122" s="182"/>
      <c r="LA122" s="182"/>
      <c r="LB122" s="182"/>
      <c r="LC122" s="182"/>
      <c r="LD122" s="182"/>
      <c r="LE122" s="182"/>
      <c r="LF122" s="182"/>
      <c r="LG122" s="182"/>
      <c r="LH122" s="182"/>
      <c r="LI122" s="182"/>
      <c r="LJ122" s="182"/>
      <c r="LK122" s="182"/>
      <c r="LL122" s="182"/>
      <c r="LM122" s="182"/>
      <c r="LN122" s="182"/>
      <c r="LO122" s="182"/>
      <c r="LP122" s="182"/>
      <c r="LQ122" s="182"/>
      <c r="LR122" s="182"/>
      <c r="LS122" s="182"/>
      <c r="LT122" s="182"/>
      <c r="LU122" s="182"/>
      <c r="LV122" s="182"/>
      <c r="LW122" s="182"/>
      <c r="LX122" s="182"/>
      <c r="LY122" s="182"/>
      <c r="LZ122" s="182"/>
      <c r="MA122" s="182"/>
      <c r="MB122" s="182"/>
      <c r="MC122" s="182"/>
      <c r="MD122" s="182"/>
      <c r="ME122" s="182"/>
      <c r="MF122" s="182"/>
      <c r="MG122" s="182"/>
      <c r="MH122" s="182"/>
      <c r="MI122" s="182"/>
      <c r="MJ122" s="182"/>
      <c r="MK122" s="182"/>
      <c r="ML122" s="182"/>
      <c r="MM122" s="182"/>
      <c r="MN122" s="182"/>
      <c r="MO122" s="182"/>
      <c r="MP122" s="182"/>
      <c r="MQ122" s="182"/>
      <c r="MR122" s="182"/>
      <c r="MS122" s="182"/>
      <c r="MT122" s="182"/>
      <c r="MU122" s="182"/>
      <c r="MV122" s="182"/>
      <c r="MW122" s="182"/>
      <c r="MX122" s="182"/>
      <c r="MY122" s="182"/>
      <c r="MZ122" s="182"/>
      <c r="NA122" s="182"/>
      <c r="NB122" s="182"/>
      <c r="NC122" s="182"/>
      <c r="ND122" s="182"/>
      <c r="NE122" s="182"/>
      <c r="NF122" s="182"/>
      <c r="NG122" s="182"/>
      <c r="NH122" s="182"/>
      <c r="NI122" s="182"/>
      <c r="NJ122" s="182"/>
      <c r="NK122" s="182"/>
      <c r="NL122" s="182"/>
      <c r="NM122" s="182"/>
      <c r="NN122" s="182"/>
      <c r="NO122" s="182"/>
      <c r="NP122" s="182"/>
      <c r="NQ122" s="182"/>
      <c r="NR122" s="182"/>
      <c r="NS122" s="182"/>
      <c r="NT122" s="182"/>
      <c r="NU122" s="182"/>
      <c r="NV122" s="182"/>
      <c r="NW122" s="182"/>
      <c r="NX122" s="182"/>
      <c r="NY122" s="182"/>
      <c r="NZ122" s="182"/>
      <c r="OA122" s="182"/>
      <c r="OB122" s="182"/>
      <c r="OC122" s="182"/>
      <c r="OD122" s="182"/>
      <c r="OE122" s="182"/>
      <c r="OF122" s="182"/>
      <c r="OG122" s="182"/>
      <c r="OH122" s="182"/>
      <c r="OI122" s="182"/>
      <c r="OJ122" s="182"/>
      <c r="OK122" s="182"/>
      <c r="OL122" s="182"/>
      <c r="OM122" s="182"/>
      <c r="ON122" s="182"/>
      <c r="OO122" s="182"/>
      <c r="OP122" s="182"/>
      <c r="OQ122" s="182"/>
      <c r="OR122" s="182"/>
      <c r="OS122" s="182"/>
      <c r="OT122" s="182"/>
      <c r="OU122" s="182"/>
      <c r="OV122" s="182"/>
      <c r="OW122" s="182"/>
      <c r="OX122" s="182"/>
      <c r="OY122" s="182"/>
      <c r="OZ122" s="182"/>
      <c r="PA122" s="182"/>
      <c r="PB122" s="182"/>
      <c r="PC122" s="182"/>
      <c r="PD122" s="182"/>
      <c r="PE122" s="182"/>
      <c r="PF122" s="182"/>
      <c r="PG122" s="182"/>
      <c r="PH122" s="182"/>
      <c r="PI122" s="182"/>
      <c r="PJ122" s="182"/>
      <c r="PK122" s="182"/>
      <c r="PL122" s="182"/>
      <c r="PM122" s="182"/>
      <c r="PN122" s="182"/>
      <c r="PO122" s="182"/>
      <c r="PP122" s="182"/>
      <c r="PQ122" s="182"/>
      <c r="PR122" s="182"/>
      <c r="PS122" s="182"/>
      <c r="PT122" s="182"/>
      <c r="PU122" s="182"/>
      <c r="PV122" s="182"/>
      <c r="PW122" s="182"/>
      <c r="PX122" s="182"/>
    </row>
    <row r="123" spans="1:440" s="167" customFormat="1" ht="19.899999999999999" customHeight="1">
      <c r="A123" s="182"/>
      <c r="B123" s="1040"/>
      <c r="C123" s="982"/>
      <c r="D123" s="1000"/>
      <c r="E123" s="991"/>
      <c r="F123" s="380" t="s">
        <v>21</v>
      </c>
      <c r="G123" s="408">
        <v>4.157</v>
      </c>
      <c r="H123" s="381"/>
      <c r="I123" s="183">
        <f>G123+H123+K122</f>
        <v>4.3159999999999998</v>
      </c>
      <c r="J123" s="409">
        <v>3.5190000000000001</v>
      </c>
      <c r="K123" s="183">
        <f t="shared" si="12"/>
        <v>0.79699999999999971</v>
      </c>
      <c r="L123" s="659">
        <f t="shared" si="13"/>
        <v>0.81533827618164978</v>
      </c>
      <c r="M123" s="645" t="s">
        <v>24</v>
      </c>
      <c r="N123" s="903"/>
      <c r="O123" s="904"/>
      <c r="P123" s="904"/>
      <c r="Q123" s="904"/>
      <c r="R123" s="904"/>
      <c r="S123" s="893"/>
      <c r="T123" s="182"/>
      <c r="U123" s="182"/>
      <c r="V123" s="166"/>
      <c r="W123" s="166"/>
      <c r="X123" s="166"/>
      <c r="Y123" s="166"/>
      <c r="Z123" s="166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  <c r="IE123" s="182"/>
      <c r="IF123" s="182"/>
      <c r="IG123" s="182"/>
      <c r="IH123" s="182"/>
      <c r="II123" s="182"/>
      <c r="IJ123" s="182"/>
      <c r="IK123" s="182"/>
      <c r="IL123" s="182"/>
      <c r="IM123" s="182"/>
      <c r="IN123" s="182"/>
      <c r="IO123" s="182"/>
      <c r="IP123" s="182"/>
      <c r="IQ123" s="182"/>
      <c r="IR123" s="182"/>
      <c r="IS123" s="182"/>
      <c r="IT123" s="182"/>
      <c r="IU123" s="182"/>
      <c r="IV123" s="182"/>
      <c r="IW123" s="182"/>
      <c r="IX123" s="182"/>
      <c r="IY123" s="182"/>
      <c r="IZ123" s="182"/>
      <c r="JA123" s="182"/>
      <c r="JB123" s="182"/>
      <c r="JC123" s="182"/>
      <c r="JD123" s="182"/>
      <c r="JE123" s="182"/>
      <c r="JF123" s="182"/>
      <c r="JG123" s="182"/>
      <c r="JH123" s="182"/>
      <c r="JI123" s="182"/>
      <c r="JJ123" s="182"/>
      <c r="JK123" s="182"/>
      <c r="JL123" s="182"/>
      <c r="JM123" s="182"/>
      <c r="JN123" s="182"/>
      <c r="JO123" s="182"/>
      <c r="JP123" s="182"/>
      <c r="JQ123" s="182"/>
      <c r="JR123" s="182"/>
      <c r="JS123" s="182"/>
      <c r="JT123" s="182"/>
      <c r="JU123" s="182"/>
      <c r="JV123" s="182"/>
      <c r="JW123" s="182"/>
      <c r="JX123" s="182"/>
      <c r="JY123" s="182"/>
      <c r="JZ123" s="182"/>
      <c r="KA123" s="182"/>
      <c r="KB123" s="182"/>
      <c r="KC123" s="182"/>
      <c r="KD123" s="182"/>
      <c r="KE123" s="182"/>
      <c r="KF123" s="182"/>
      <c r="KG123" s="182"/>
      <c r="KH123" s="182"/>
      <c r="KI123" s="182"/>
      <c r="KJ123" s="182"/>
      <c r="KK123" s="182"/>
      <c r="KL123" s="182"/>
      <c r="KM123" s="182"/>
      <c r="KN123" s="182"/>
      <c r="KO123" s="182"/>
      <c r="KP123" s="182"/>
      <c r="KQ123" s="182"/>
      <c r="KR123" s="182"/>
      <c r="KS123" s="182"/>
      <c r="KT123" s="182"/>
      <c r="KU123" s="182"/>
      <c r="KV123" s="182"/>
      <c r="KW123" s="182"/>
      <c r="KX123" s="182"/>
      <c r="KY123" s="182"/>
      <c r="KZ123" s="182"/>
      <c r="LA123" s="182"/>
      <c r="LB123" s="182"/>
      <c r="LC123" s="182"/>
      <c r="LD123" s="182"/>
      <c r="LE123" s="182"/>
      <c r="LF123" s="182"/>
      <c r="LG123" s="182"/>
      <c r="LH123" s="182"/>
      <c r="LI123" s="182"/>
      <c r="LJ123" s="182"/>
      <c r="LK123" s="182"/>
      <c r="LL123" s="182"/>
      <c r="LM123" s="182"/>
      <c r="LN123" s="182"/>
      <c r="LO123" s="182"/>
      <c r="LP123" s="182"/>
      <c r="LQ123" s="182"/>
      <c r="LR123" s="182"/>
      <c r="LS123" s="182"/>
      <c r="LT123" s="182"/>
      <c r="LU123" s="182"/>
      <c r="LV123" s="182"/>
      <c r="LW123" s="182"/>
      <c r="LX123" s="182"/>
      <c r="LY123" s="182"/>
      <c r="LZ123" s="182"/>
      <c r="MA123" s="182"/>
      <c r="MB123" s="182"/>
      <c r="MC123" s="182"/>
      <c r="MD123" s="182"/>
      <c r="ME123" s="182"/>
      <c r="MF123" s="182"/>
      <c r="MG123" s="182"/>
      <c r="MH123" s="182"/>
      <c r="MI123" s="182"/>
      <c r="MJ123" s="182"/>
      <c r="MK123" s="182"/>
      <c r="ML123" s="182"/>
      <c r="MM123" s="182"/>
      <c r="MN123" s="182"/>
      <c r="MO123" s="182"/>
      <c r="MP123" s="182"/>
      <c r="MQ123" s="182"/>
      <c r="MR123" s="182"/>
      <c r="MS123" s="182"/>
      <c r="MT123" s="182"/>
      <c r="MU123" s="182"/>
      <c r="MV123" s="182"/>
      <c r="MW123" s="182"/>
      <c r="MX123" s="182"/>
      <c r="MY123" s="182"/>
      <c r="MZ123" s="182"/>
      <c r="NA123" s="182"/>
      <c r="NB123" s="182"/>
      <c r="NC123" s="182"/>
      <c r="ND123" s="182"/>
      <c r="NE123" s="182"/>
      <c r="NF123" s="182"/>
      <c r="NG123" s="182"/>
      <c r="NH123" s="182"/>
      <c r="NI123" s="182"/>
      <c r="NJ123" s="182"/>
      <c r="NK123" s="182"/>
      <c r="NL123" s="182"/>
      <c r="NM123" s="182"/>
      <c r="NN123" s="182"/>
      <c r="NO123" s="182"/>
      <c r="NP123" s="182"/>
      <c r="NQ123" s="182"/>
      <c r="NR123" s="182"/>
      <c r="NS123" s="182"/>
      <c r="NT123" s="182"/>
      <c r="NU123" s="182"/>
      <c r="NV123" s="182"/>
      <c r="NW123" s="182"/>
      <c r="NX123" s="182"/>
      <c r="NY123" s="182"/>
      <c r="NZ123" s="182"/>
      <c r="OA123" s="182"/>
      <c r="OB123" s="182"/>
      <c r="OC123" s="182"/>
      <c r="OD123" s="182"/>
      <c r="OE123" s="182"/>
      <c r="OF123" s="182"/>
      <c r="OG123" s="182"/>
      <c r="OH123" s="182"/>
      <c r="OI123" s="182"/>
      <c r="OJ123" s="182"/>
      <c r="OK123" s="182"/>
      <c r="OL123" s="182"/>
      <c r="OM123" s="182"/>
      <c r="ON123" s="182"/>
      <c r="OO123" s="182"/>
      <c r="OP123" s="182"/>
      <c r="OQ123" s="182"/>
      <c r="OR123" s="182"/>
      <c r="OS123" s="182"/>
      <c r="OT123" s="182"/>
      <c r="OU123" s="182"/>
      <c r="OV123" s="182"/>
      <c r="OW123" s="182"/>
      <c r="OX123" s="182"/>
      <c r="OY123" s="182"/>
      <c r="OZ123" s="182"/>
      <c r="PA123" s="182"/>
      <c r="PB123" s="182"/>
      <c r="PC123" s="182"/>
      <c r="PD123" s="182"/>
      <c r="PE123" s="182"/>
      <c r="PF123" s="182"/>
      <c r="PG123" s="182"/>
      <c r="PH123" s="182"/>
      <c r="PI123" s="182"/>
      <c r="PJ123" s="182"/>
      <c r="PK123" s="182"/>
      <c r="PL123" s="182"/>
      <c r="PM123" s="182"/>
      <c r="PN123" s="182"/>
      <c r="PO123" s="182"/>
      <c r="PP123" s="182"/>
      <c r="PQ123" s="182"/>
      <c r="PR123" s="182"/>
      <c r="PS123" s="182"/>
      <c r="PT123" s="182"/>
      <c r="PU123" s="182"/>
      <c r="PV123" s="182"/>
      <c r="PW123" s="182"/>
      <c r="PX123" s="182"/>
    </row>
    <row r="124" spans="1:440" s="167" customFormat="1" ht="19.899999999999999" customHeight="1">
      <c r="A124" s="182"/>
      <c r="B124" s="1040"/>
      <c r="C124" s="982"/>
      <c r="D124" s="1000"/>
      <c r="E124" s="991"/>
      <c r="F124" s="380" t="s">
        <v>22</v>
      </c>
      <c r="G124" s="408">
        <v>5.0449999999999999</v>
      </c>
      <c r="H124" s="381"/>
      <c r="I124" s="183">
        <f>G124+H124+K123</f>
        <v>5.8419999999999996</v>
      </c>
      <c r="J124" s="409">
        <v>4.968</v>
      </c>
      <c r="K124" s="183">
        <f t="shared" si="12"/>
        <v>0.87399999999999967</v>
      </c>
      <c r="L124" s="660">
        <f t="shared" si="13"/>
        <v>0.85039370078740162</v>
      </c>
      <c r="M124" s="645" t="s">
        <v>24</v>
      </c>
      <c r="N124" s="903"/>
      <c r="O124" s="904"/>
      <c r="P124" s="904"/>
      <c r="Q124" s="904"/>
      <c r="R124" s="904"/>
      <c r="S124" s="893"/>
      <c r="T124" s="182"/>
      <c r="U124" s="182"/>
      <c r="V124" s="166"/>
      <c r="W124" s="166"/>
      <c r="X124" s="166"/>
      <c r="Y124" s="166"/>
      <c r="Z124" s="166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  <c r="IG124" s="182"/>
      <c r="IH124" s="182"/>
      <c r="II124" s="182"/>
      <c r="IJ124" s="182"/>
      <c r="IK124" s="182"/>
      <c r="IL124" s="182"/>
      <c r="IM124" s="182"/>
      <c r="IN124" s="182"/>
      <c r="IO124" s="182"/>
      <c r="IP124" s="182"/>
      <c r="IQ124" s="182"/>
      <c r="IR124" s="182"/>
      <c r="IS124" s="182"/>
      <c r="IT124" s="182"/>
      <c r="IU124" s="182"/>
      <c r="IV124" s="182"/>
      <c r="IW124" s="182"/>
      <c r="IX124" s="182"/>
      <c r="IY124" s="182"/>
      <c r="IZ124" s="182"/>
      <c r="JA124" s="182"/>
      <c r="JB124" s="182"/>
      <c r="JC124" s="182"/>
      <c r="JD124" s="182"/>
      <c r="JE124" s="182"/>
      <c r="JF124" s="182"/>
      <c r="JG124" s="182"/>
      <c r="JH124" s="182"/>
      <c r="JI124" s="182"/>
      <c r="JJ124" s="182"/>
      <c r="JK124" s="182"/>
      <c r="JL124" s="182"/>
      <c r="JM124" s="182"/>
      <c r="JN124" s="182"/>
      <c r="JO124" s="182"/>
      <c r="JP124" s="182"/>
      <c r="JQ124" s="182"/>
      <c r="JR124" s="182"/>
      <c r="JS124" s="182"/>
      <c r="JT124" s="182"/>
      <c r="JU124" s="182"/>
      <c r="JV124" s="182"/>
      <c r="JW124" s="182"/>
      <c r="JX124" s="182"/>
      <c r="JY124" s="182"/>
      <c r="JZ124" s="182"/>
      <c r="KA124" s="182"/>
      <c r="KB124" s="182"/>
      <c r="KC124" s="182"/>
      <c r="KD124" s="182"/>
      <c r="KE124" s="182"/>
      <c r="KF124" s="182"/>
      <c r="KG124" s="182"/>
      <c r="KH124" s="182"/>
      <c r="KI124" s="182"/>
      <c r="KJ124" s="182"/>
      <c r="KK124" s="182"/>
      <c r="KL124" s="182"/>
      <c r="KM124" s="182"/>
      <c r="KN124" s="182"/>
      <c r="KO124" s="182"/>
      <c r="KP124" s="182"/>
      <c r="KQ124" s="182"/>
      <c r="KR124" s="182"/>
      <c r="KS124" s="182"/>
      <c r="KT124" s="182"/>
      <c r="KU124" s="182"/>
      <c r="KV124" s="182"/>
      <c r="KW124" s="182"/>
      <c r="KX124" s="182"/>
      <c r="KY124" s="182"/>
      <c r="KZ124" s="182"/>
      <c r="LA124" s="182"/>
      <c r="LB124" s="182"/>
      <c r="LC124" s="182"/>
      <c r="LD124" s="182"/>
      <c r="LE124" s="182"/>
      <c r="LF124" s="182"/>
      <c r="LG124" s="182"/>
      <c r="LH124" s="182"/>
      <c r="LI124" s="182"/>
      <c r="LJ124" s="182"/>
      <c r="LK124" s="182"/>
      <c r="LL124" s="182"/>
      <c r="LM124" s="182"/>
      <c r="LN124" s="182"/>
      <c r="LO124" s="182"/>
      <c r="LP124" s="182"/>
      <c r="LQ124" s="182"/>
      <c r="LR124" s="182"/>
      <c r="LS124" s="182"/>
      <c r="LT124" s="182"/>
      <c r="LU124" s="182"/>
      <c r="LV124" s="182"/>
      <c r="LW124" s="182"/>
      <c r="LX124" s="182"/>
      <c r="LY124" s="182"/>
      <c r="LZ124" s="182"/>
      <c r="MA124" s="182"/>
      <c r="MB124" s="182"/>
      <c r="MC124" s="182"/>
      <c r="MD124" s="182"/>
      <c r="ME124" s="182"/>
      <c r="MF124" s="182"/>
      <c r="MG124" s="182"/>
      <c r="MH124" s="182"/>
      <c r="MI124" s="182"/>
      <c r="MJ124" s="182"/>
      <c r="MK124" s="182"/>
      <c r="ML124" s="182"/>
      <c r="MM124" s="182"/>
      <c r="MN124" s="182"/>
      <c r="MO124" s="182"/>
      <c r="MP124" s="182"/>
      <c r="MQ124" s="182"/>
      <c r="MR124" s="182"/>
      <c r="MS124" s="182"/>
      <c r="MT124" s="182"/>
      <c r="MU124" s="182"/>
      <c r="MV124" s="182"/>
      <c r="MW124" s="182"/>
      <c r="MX124" s="182"/>
      <c r="MY124" s="182"/>
      <c r="MZ124" s="182"/>
      <c r="NA124" s="182"/>
      <c r="NB124" s="182"/>
      <c r="NC124" s="182"/>
      <c r="ND124" s="182"/>
      <c r="NE124" s="182"/>
      <c r="NF124" s="182"/>
      <c r="NG124" s="182"/>
      <c r="NH124" s="182"/>
      <c r="NI124" s="182"/>
      <c r="NJ124" s="182"/>
      <c r="NK124" s="182"/>
      <c r="NL124" s="182"/>
      <c r="NM124" s="182"/>
      <c r="NN124" s="182"/>
      <c r="NO124" s="182"/>
      <c r="NP124" s="182"/>
      <c r="NQ124" s="182"/>
      <c r="NR124" s="182"/>
      <c r="NS124" s="182"/>
      <c r="NT124" s="182"/>
      <c r="NU124" s="182"/>
      <c r="NV124" s="182"/>
      <c r="NW124" s="182"/>
      <c r="NX124" s="182"/>
      <c r="NY124" s="182"/>
      <c r="NZ124" s="182"/>
      <c r="OA124" s="182"/>
      <c r="OB124" s="182"/>
      <c r="OC124" s="182"/>
      <c r="OD124" s="182"/>
      <c r="OE124" s="182"/>
      <c r="OF124" s="182"/>
      <c r="OG124" s="182"/>
      <c r="OH124" s="182"/>
      <c r="OI124" s="182"/>
      <c r="OJ124" s="182"/>
      <c r="OK124" s="182"/>
      <c r="OL124" s="182"/>
      <c r="OM124" s="182"/>
      <c r="ON124" s="182"/>
      <c r="OO124" s="182"/>
      <c r="OP124" s="182"/>
      <c r="OQ124" s="182"/>
      <c r="OR124" s="182"/>
      <c r="OS124" s="182"/>
      <c r="OT124" s="182"/>
      <c r="OU124" s="182"/>
      <c r="OV124" s="182"/>
      <c r="OW124" s="182"/>
      <c r="OX124" s="182"/>
      <c r="OY124" s="182"/>
      <c r="OZ124" s="182"/>
      <c r="PA124" s="182"/>
      <c r="PB124" s="182"/>
      <c r="PC124" s="182"/>
      <c r="PD124" s="182"/>
      <c r="PE124" s="182"/>
      <c r="PF124" s="182"/>
      <c r="PG124" s="182"/>
      <c r="PH124" s="182"/>
      <c r="PI124" s="182"/>
      <c r="PJ124" s="182"/>
      <c r="PK124" s="182"/>
      <c r="PL124" s="182"/>
      <c r="PM124" s="182"/>
      <c r="PN124" s="182"/>
      <c r="PO124" s="182"/>
      <c r="PP124" s="182"/>
      <c r="PQ124" s="182"/>
      <c r="PR124" s="182"/>
      <c r="PS124" s="182"/>
      <c r="PT124" s="182"/>
      <c r="PU124" s="182"/>
      <c r="PV124" s="182"/>
      <c r="PW124" s="182"/>
      <c r="PX124" s="182"/>
    </row>
    <row r="125" spans="1:440" s="167" customFormat="1" ht="19.899999999999999" customHeight="1">
      <c r="A125" s="182"/>
      <c r="B125" s="1040"/>
      <c r="C125" s="982"/>
      <c r="D125" s="1000"/>
      <c r="E125" s="991" t="s">
        <v>39</v>
      </c>
      <c r="F125" s="380" t="s">
        <v>20</v>
      </c>
      <c r="G125" s="408">
        <v>0.88600000000000001</v>
      </c>
      <c r="H125" s="381"/>
      <c r="I125" s="183">
        <f>G125+H125</f>
        <v>0.88600000000000001</v>
      </c>
      <c r="J125" s="409">
        <v>1.458</v>
      </c>
      <c r="K125" s="183">
        <f t="shared" si="12"/>
        <v>-0.57199999999999995</v>
      </c>
      <c r="L125" s="659">
        <f t="shared" si="13"/>
        <v>1.6455981941309255</v>
      </c>
      <c r="M125" s="644" t="s">
        <v>24</v>
      </c>
      <c r="N125" s="903">
        <f>G125+G126+G127</f>
        <v>10.068999999999999</v>
      </c>
      <c r="O125" s="904">
        <f>H125+H126+H127</f>
        <v>0</v>
      </c>
      <c r="P125" s="904">
        <f>N125+O125</f>
        <v>10.068999999999999</v>
      </c>
      <c r="Q125" s="904">
        <f>J125+J126+J127</f>
        <v>8.5860000000000003</v>
      </c>
      <c r="R125" s="904">
        <f>P125-Q125</f>
        <v>1.4829999999999988</v>
      </c>
      <c r="S125" s="893">
        <f>Q125/P125</f>
        <v>0.852716257821035</v>
      </c>
      <c r="T125" s="182"/>
      <c r="U125" s="182"/>
      <c r="V125" s="166"/>
      <c r="W125" s="166"/>
      <c r="X125" s="166"/>
      <c r="Y125" s="166"/>
      <c r="Z125" s="166"/>
      <c r="AA125" s="166"/>
      <c r="AB125" s="182"/>
      <c r="AC125" s="166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  <c r="IG125" s="182"/>
      <c r="IH125" s="182"/>
      <c r="II125" s="182"/>
      <c r="IJ125" s="182"/>
      <c r="IK125" s="182"/>
      <c r="IL125" s="182"/>
      <c r="IM125" s="182"/>
      <c r="IN125" s="182"/>
      <c r="IO125" s="182"/>
      <c r="IP125" s="182"/>
      <c r="IQ125" s="182"/>
      <c r="IR125" s="182"/>
      <c r="IS125" s="182"/>
      <c r="IT125" s="182"/>
      <c r="IU125" s="182"/>
      <c r="IV125" s="182"/>
      <c r="IW125" s="182"/>
      <c r="IX125" s="182"/>
      <c r="IY125" s="182"/>
      <c r="IZ125" s="182"/>
      <c r="JA125" s="182"/>
      <c r="JB125" s="182"/>
      <c r="JC125" s="182"/>
      <c r="JD125" s="182"/>
      <c r="JE125" s="182"/>
      <c r="JF125" s="182"/>
      <c r="JG125" s="182"/>
      <c r="JH125" s="182"/>
      <c r="JI125" s="182"/>
      <c r="JJ125" s="182"/>
      <c r="JK125" s="182"/>
      <c r="JL125" s="182"/>
      <c r="JM125" s="182"/>
      <c r="JN125" s="182"/>
      <c r="JO125" s="182"/>
      <c r="JP125" s="182"/>
      <c r="JQ125" s="182"/>
      <c r="JR125" s="182"/>
      <c r="JS125" s="182"/>
      <c r="JT125" s="182"/>
      <c r="JU125" s="182"/>
      <c r="JV125" s="182"/>
      <c r="JW125" s="182"/>
      <c r="JX125" s="182"/>
      <c r="JY125" s="182"/>
      <c r="JZ125" s="182"/>
      <c r="KA125" s="182"/>
      <c r="KB125" s="182"/>
      <c r="KC125" s="182"/>
      <c r="KD125" s="182"/>
      <c r="KE125" s="182"/>
      <c r="KF125" s="182"/>
      <c r="KG125" s="182"/>
      <c r="KH125" s="182"/>
      <c r="KI125" s="182"/>
      <c r="KJ125" s="182"/>
      <c r="KK125" s="182"/>
      <c r="KL125" s="182"/>
      <c r="KM125" s="182"/>
      <c r="KN125" s="182"/>
      <c r="KO125" s="182"/>
      <c r="KP125" s="182"/>
      <c r="KQ125" s="182"/>
      <c r="KR125" s="182"/>
      <c r="KS125" s="182"/>
      <c r="KT125" s="182"/>
      <c r="KU125" s="182"/>
      <c r="KV125" s="182"/>
      <c r="KW125" s="182"/>
      <c r="KX125" s="182"/>
      <c r="KY125" s="182"/>
      <c r="KZ125" s="182"/>
      <c r="LA125" s="182"/>
      <c r="LB125" s="182"/>
      <c r="LC125" s="182"/>
      <c r="LD125" s="182"/>
      <c r="LE125" s="182"/>
      <c r="LF125" s="182"/>
      <c r="LG125" s="182"/>
      <c r="LH125" s="182"/>
      <c r="LI125" s="182"/>
      <c r="LJ125" s="182"/>
      <c r="LK125" s="182"/>
      <c r="LL125" s="182"/>
      <c r="LM125" s="182"/>
      <c r="LN125" s="182"/>
      <c r="LO125" s="182"/>
      <c r="LP125" s="182"/>
      <c r="LQ125" s="182"/>
      <c r="LR125" s="182"/>
      <c r="LS125" s="182"/>
      <c r="LT125" s="182"/>
      <c r="LU125" s="182"/>
      <c r="LV125" s="182"/>
      <c r="LW125" s="182"/>
      <c r="LX125" s="182"/>
      <c r="LY125" s="182"/>
      <c r="LZ125" s="182"/>
      <c r="MA125" s="182"/>
      <c r="MB125" s="182"/>
      <c r="MC125" s="182"/>
      <c r="MD125" s="182"/>
      <c r="ME125" s="182"/>
      <c r="MF125" s="182"/>
      <c r="MG125" s="182"/>
      <c r="MH125" s="182"/>
      <c r="MI125" s="182"/>
      <c r="MJ125" s="182"/>
      <c r="MK125" s="182"/>
      <c r="ML125" s="182"/>
      <c r="MM125" s="182"/>
      <c r="MN125" s="182"/>
      <c r="MO125" s="182"/>
      <c r="MP125" s="182"/>
      <c r="MQ125" s="182"/>
      <c r="MR125" s="182"/>
      <c r="MS125" s="182"/>
      <c r="MT125" s="182"/>
      <c r="MU125" s="182"/>
      <c r="MV125" s="182"/>
      <c r="MW125" s="182"/>
      <c r="MX125" s="182"/>
      <c r="MY125" s="182"/>
      <c r="MZ125" s="182"/>
      <c r="NA125" s="182"/>
      <c r="NB125" s="182"/>
      <c r="NC125" s="182"/>
      <c r="ND125" s="182"/>
      <c r="NE125" s="182"/>
      <c r="NF125" s="182"/>
      <c r="NG125" s="182"/>
      <c r="NH125" s="182"/>
      <c r="NI125" s="182"/>
      <c r="NJ125" s="182"/>
      <c r="NK125" s="182"/>
      <c r="NL125" s="182"/>
      <c r="NM125" s="182"/>
      <c r="NN125" s="182"/>
      <c r="NO125" s="182"/>
      <c r="NP125" s="182"/>
      <c r="NQ125" s="182"/>
      <c r="NR125" s="182"/>
      <c r="NS125" s="182"/>
      <c r="NT125" s="182"/>
      <c r="NU125" s="182"/>
      <c r="NV125" s="182"/>
      <c r="NW125" s="182"/>
      <c r="NX125" s="182"/>
      <c r="NY125" s="182"/>
      <c r="NZ125" s="182"/>
      <c r="OA125" s="182"/>
      <c r="OB125" s="182"/>
      <c r="OC125" s="182"/>
      <c r="OD125" s="182"/>
      <c r="OE125" s="182"/>
      <c r="OF125" s="182"/>
      <c r="OG125" s="182"/>
      <c r="OH125" s="182"/>
      <c r="OI125" s="182"/>
      <c r="OJ125" s="182"/>
      <c r="OK125" s="182"/>
      <c r="OL125" s="182"/>
      <c r="OM125" s="182"/>
      <c r="ON125" s="182"/>
      <c r="OO125" s="182"/>
      <c r="OP125" s="182"/>
      <c r="OQ125" s="182"/>
      <c r="OR125" s="182"/>
      <c r="OS125" s="182"/>
      <c r="OT125" s="182"/>
      <c r="OU125" s="182"/>
      <c r="OV125" s="182"/>
      <c r="OW125" s="182"/>
      <c r="OX125" s="182"/>
      <c r="OY125" s="182"/>
      <c r="OZ125" s="182"/>
      <c r="PA125" s="182"/>
      <c r="PB125" s="182"/>
      <c r="PC125" s="182"/>
      <c r="PD125" s="182"/>
      <c r="PE125" s="182"/>
      <c r="PF125" s="182"/>
      <c r="PG125" s="182"/>
      <c r="PH125" s="182"/>
      <c r="PI125" s="182"/>
      <c r="PJ125" s="182"/>
      <c r="PK125" s="182"/>
      <c r="PL125" s="182"/>
      <c r="PM125" s="182"/>
      <c r="PN125" s="182"/>
      <c r="PO125" s="182"/>
      <c r="PP125" s="182"/>
      <c r="PQ125" s="182"/>
      <c r="PR125" s="182"/>
      <c r="PS125" s="182"/>
      <c r="PT125" s="182"/>
      <c r="PU125" s="182"/>
      <c r="PV125" s="182"/>
      <c r="PW125" s="182"/>
      <c r="PX125" s="182"/>
    </row>
    <row r="126" spans="1:440" s="167" customFormat="1" ht="19.899999999999999" customHeight="1">
      <c r="A126" s="182"/>
      <c r="B126" s="1040"/>
      <c r="C126" s="982"/>
      <c r="D126" s="1000"/>
      <c r="E126" s="991"/>
      <c r="F126" s="380" t="s">
        <v>21</v>
      </c>
      <c r="G126" s="408">
        <v>4.149</v>
      </c>
      <c r="H126" s="381"/>
      <c r="I126" s="183">
        <f>G126+H126+K125</f>
        <v>3.577</v>
      </c>
      <c r="J126" s="409">
        <v>3.4830000000000005</v>
      </c>
      <c r="K126" s="183">
        <f t="shared" si="12"/>
        <v>9.3999999999999417E-2</v>
      </c>
      <c r="L126" s="659">
        <f t="shared" si="13"/>
        <v>0.97372099524741418</v>
      </c>
      <c r="M126" s="645" t="s">
        <v>24</v>
      </c>
      <c r="N126" s="903"/>
      <c r="O126" s="904"/>
      <c r="P126" s="904"/>
      <c r="Q126" s="904"/>
      <c r="R126" s="904"/>
      <c r="S126" s="893"/>
      <c r="T126" s="182"/>
      <c r="U126" s="182"/>
      <c r="V126" s="166"/>
      <c r="W126" s="166"/>
      <c r="X126" s="166"/>
      <c r="Y126" s="166"/>
      <c r="Z126" s="166"/>
      <c r="AA126" s="166"/>
      <c r="AB126" s="182"/>
      <c r="AC126" s="166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  <c r="IG126" s="182"/>
      <c r="IH126" s="182"/>
      <c r="II126" s="182"/>
      <c r="IJ126" s="182"/>
      <c r="IK126" s="182"/>
      <c r="IL126" s="182"/>
      <c r="IM126" s="182"/>
      <c r="IN126" s="182"/>
      <c r="IO126" s="182"/>
      <c r="IP126" s="182"/>
      <c r="IQ126" s="182"/>
      <c r="IR126" s="182"/>
      <c r="IS126" s="182"/>
      <c r="IT126" s="182"/>
      <c r="IU126" s="182"/>
      <c r="IV126" s="182"/>
      <c r="IW126" s="182"/>
      <c r="IX126" s="182"/>
      <c r="IY126" s="182"/>
      <c r="IZ126" s="182"/>
      <c r="JA126" s="182"/>
      <c r="JB126" s="182"/>
      <c r="JC126" s="182"/>
      <c r="JD126" s="182"/>
      <c r="JE126" s="182"/>
      <c r="JF126" s="182"/>
      <c r="JG126" s="182"/>
      <c r="JH126" s="182"/>
      <c r="JI126" s="182"/>
      <c r="JJ126" s="182"/>
      <c r="JK126" s="182"/>
      <c r="JL126" s="182"/>
      <c r="JM126" s="182"/>
      <c r="JN126" s="182"/>
      <c r="JO126" s="182"/>
      <c r="JP126" s="182"/>
      <c r="JQ126" s="182"/>
      <c r="JR126" s="182"/>
      <c r="JS126" s="182"/>
      <c r="JT126" s="182"/>
      <c r="JU126" s="182"/>
      <c r="JV126" s="182"/>
      <c r="JW126" s="182"/>
      <c r="JX126" s="182"/>
      <c r="JY126" s="182"/>
      <c r="JZ126" s="182"/>
      <c r="KA126" s="182"/>
      <c r="KB126" s="182"/>
      <c r="KC126" s="182"/>
      <c r="KD126" s="182"/>
      <c r="KE126" s="182"/>
      <c r="KF126" s="182"/>
      <c r="KG126" s="182"/>
      <c r="KH126" s="182"/>
      <c r="KI126" s="182"/>
      <c r="KJ126" s="182"/>
      <c r="KK126" s="182"/>
      <c r="KL126" s="182"/>
      <c r="KM126" s="182"/>
      <c r="KN126" s="182"/>
      <c r="KO126" s="182"/>
      <c r="KP126" s="182"/>
      <c r="KQ126" s="182"/>
      <c r="KR126" s="182"/>
      <c r="KS126" s="182"/>
      <c r="KT126" s="182"/>
      <c r="KU126" s="182"/>
      <c r="KV126" s="182"/>
      <c r="KW126" s="182"/>
      <c r="KX126" s="182"/>
      <c r="KY126" s="182"/>
      <c r="KZ126" s="182"/>
      <c r="LA126" s="182"/>
      <c r="LB126" s="182"/>
      <c r="LC126" s="182"/>
      <c r="LD126" s="182"/>
      <c r="LE126" s="182"/>
      <c r="LF126" s="182"/>
      <c r="LG126" s="182"/>
      <c r="LH126" s="182"/>
      <c r="LI126" s="182"/>
      <c r="LJ126" s="182"/>
      <c r="LK126" s="182"/>
      <c r="LL126" s="182"/>
      <c r="LM126" s="182"/>
      <c r="LN126" s="182"/>
      <c r="LO126" s="182"/>
      <c r="LP126" s="182"/>
      <c r="LQ126" s="182"/>
      <c r="LR126" s="182"/>
      <c r="LS126" s="182"/>
      <c r="LT126" s="182"/>
      <c r="LU126" s="182"/>
      <c r="LV126" s="182"/>
      <c r="LW126" s="182"/>
      <c r="LX126" s="182"/>
      <c r="LY126" s="182"/>
      <c r="LZ126" s="182"/>
      <c r="MA126" s="182"/>
      <c r="MB126" s="182"/>
      <c r="MC126" s="182"/>
      <c r="MD126" s="182"/>
      <c r="ME126" s="182"/>
      <c r="MF126" s="182"/>
      <c r="MG126" s="182"/>
      <c r="MH126" s="182"/>
      <c r="MI126" s="182"/>
      <c r="MJ126" s="182"/>
      <c r="MK126" s="182"/>
      <c r="ML126" s="182"/>
      <c r="MM126" s="182"/>
      <c r="MN126" s="182"/>
      <c r="MO126" s="182"/>
      <c r="MP126" s="182"/>
      <c r="MQ126" s="182"/>
      <c r="MR126" s="182"/>
      <c r="MS126" s="182"/>
      <c r="MT126" s="182"/>
      <c r="MU126" s="182"/>
      <c r="MV126" s="182"/>
      <c r="MW126" s="182"/>
      <c r="MX126" s="182"/>
      <c r="MY126" s="182"/>
      <c r="MZ126" s="182"/>
      <c r="NA126" s="182"/>
      <c r="NB126" s="182"/>
      <c r="NC126" s="182"/>
      <c r="ND126" s="182"/>
      <c r="NE126" s="182"/>
      <c r="NF126" s="182"/>
      <c r="NG126" s="182"/>
      <c r="NH126" s="182"/>
      <c r="NI126" s="182"/>
      <c r="NJ126" s="182"/>
      <c r="NK126" s="182"/>
      <c r="NL126" s="182"/>
      <c r="NM126" s="182"/>
      <c r="NN126" s="182"/>
      <c r="NO126" s="182"/>
      <c r="NP126" s="182"/>
      <c r="NQ126" s="182"/>
      <c r="NR126" s="182"/>
      <c r="NS126" s="182"/>
      <c r="NT126" s="182"/>
      <c r="NU126" s="182"/>
      <c r="NV126" s="182"/>
      <c r="NW126" s="182"/>
      <c r="NX126" s="182"/>
      <c r="NY126" s="182"/>
      <c r="NZ126" s="182"/>
      <c r="OA126" s="182"/>
      <c r="OB126" s="182"/>
      <c r="OC126" s="182"/>
      <c r="OD126" s="182"/>
      <c r="OE126" s="182"/>
      <c r="OF126" s="182"/>
      <c r="OG126" s="182"/>
      <c r="OH126" s="182"/>
      <c r="OI126" s="182"/>
      <c r="OJ126" s="182"/>
      <c r="OK126" s="182"/>
      <c r="OL126" s="182"/>
      <c r="OM126" s="182"/>
      <c r="ON126" s="182"/>
      <c r="OO126" s="182"/>
      <c r="OP126" s="182"/>
      <c r="OQ126" s="182"/>
      <c r="OR126" s="182"/>
      <c r="OS126" s="182"/>
      <c r="OT126" s="182"/>
      <c r="OU126" s="182"/>
      <c r="OV126" s="182"/>
      <c r="OW126" s="182"/>
      <c r="OX126" s="182"/>
      <c r="OY126" s="182"/>
      <c r="OZ126" s="182"/>
      <c r="PA126" s="182"/>
      <c r="PB126" s="182"/>
      <c r="PC126" s="182"/>
      <c r="PD126" s="182"/>
      <c r="PE126" s="182"/>
      <c r="PF126" s="182"/>
      <c r="PG126" s="182"/>
      <c r="PH126" s="182"/>
      <c r="PI126" s="182"/>
      <c r="PJ126" s="182"/>
      <c r="PK126" s="182"/>
      <c r="PL126" s="182"/>
      <c r="PM126" s="182"/>
      <c r="PN126" s="182"/>
      <c r="PO126" s="182"/>
      <c r="PP126" s="182"/>
      <c r="PQ126" s="182"/>
      <c r="PR126" s="182"/>
      <c r="PS126" s="182"/>
      <c r="PT126" s="182"/>
      <c r="PU126" s="182"/>
      <c r="PV126" s="182"/>
      <c r="PW126" s="182"/>
      <c r="PX126" s="182"/>
    </row>
    <row r="127" spans="1:440" s="167" customFormat="1" ht="19.899999999999999" customHeight="1">
      <c r="A127" s="182"/>
      <c r="B127" s="1040"/>
      <c r="C127" s="982"/>
      <c r="D127" s="1000"/>
      <c r="E127" s="991"/>
      <c r="F127" s="380" t="s">
        <v>22</v>
      </c>
      <c r="G127" s="408">
        <v>5.0339999999999998</v>
      </c>
      <c r="H127" s="381"/>
      <c r="I127" s="183">
        <f>G127+H127+K126</f>
        <v>5.1279999999999992</v>
      </c>
      <c r="J127" s="409">
        <v>3.645</v>
      </c>
      <c r="K127" s="183">
        <f t="shared" si="12"/>
        <v>1.4829999999999992</v>
      </c>
      <c r="L127" s="659">
        <f t="shared" si="13"/>
        <v>0.71080343213728558</v>
      </c>
      <c r="M127" s="645" t="s">
        <v>24</v>
      </c>
      <c r="N127" s="903"/>
      <c r="O127" s="904"/>
      <c r="P127" s="904"/>
      <c r="Q127" s="904"/>
      <c r="R127" s="904"/>
      <c r="S127" s="893"/>
      <c r="T127" s="182"/>
      <c r="U127" s="182"/>
      <c r="V127" s="166"/>
      <c r="W127" s="166"/>
      <c r="X127" s="166"/>
      <c r="Y127" s="166"/>
      <c r="Z127" s="166"/>
      <c r="AA127" s="166"/>
      <c r="AB127" s="182"/>
      <c r="AC127" s="166"/>
      <c r="AD127" s="166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  <c r="IG127" s="182"/>
      <c r="IH127" s="182"/>
      <c r="II127" s="182"/>
      <c r="IJ127" s="182"/>
      <c r="IK127" s="182"/>
      <c r="IL127" s="182"/>
      <c r="IM127" s="182"/>
      <c r="IN127" s="182"/>
      <c r="IO127" s="182"/>
      <c r="IP127" s="182"/>
      <c r="IQ127" s="182"/>
      <c r="IR127" s="182"/>
      <c r="IS127" s="182"/>
      <c r="IT127" s="182"/>
      <c r="IU127" s="182"/>
      <c r="IV127" s="182"/>
      <c r="IW127" s="182"/>
      <c r="IX127" s="182"/>
      <c r="IY127" s="182"/>
      <c r="IZ127" s="182"/>
      <c r="JA127" s="182"/>
      <c r="JB127" s="182"/>
      <c r="JC127" s="182"/>
      <c r="JD127" s="182"/>
      <c r="JE127" s="182"/>
      <c r="JF127" s="182"/>
      <c r="JG127" s="182"/>
      <c r="JH127" s="182"/>
      <c r="JI127" s="182"/>
      <c r="JJ127" s="182"/>
      <c r="JK127" s="182"/>
      <c r="JL127" s="182"/>
      <c r="JM127" s="182"/>
      <c r="JN127" s="182"/>
      <c r="JO127" s="182"/>
      <c r="JP127" s="182"/>
      <c r="JQ127" s="182"/>
      <c r="JR127" s="182"/>
      <c r="JS127" s="182"/>
      <c r="JT127" s="182"/>
      <c r="JU127" s="182"/>
      <c r="JV127" s="182"/>
      <c r="JW127" s="182"/>
      <c r="JX127" s="182"/>
      <c r="JY127" s="182"/>
      <c r="JZ127" s="182"/>
      <c r="KA127" s="182"/>
      <c r="KB127" s="182"/>
      <c r="KC127" s="182"/>
      <c r="KD127" s="182"/>
      <c r="KE127" s="182"/>
      <c r="KF127" s="182"/>
      <c r="KG127" s="182"/>
      <c r="KH127" s="182"/>
      <c r="KI127" s="182"/>
      <c r="KJ127" s="182"/>
      <c r="KK127" s="182"/>
      <c r="KL127" s="182"/>
      <c r="KM127" s="182"/>
      <c r="KN127" s="182"/>
      <c r="KO127" s="182"/>
      <c r="KP127" s="182"/>
      <c r="KQ127" s="182"/>
      <c r="KR127" s="182"/>
      <c r="KS127" s="182"/>
      <c r="KT127" s="182"/>
      <c r="KU127" s="182"/>
      <c r="KV127" s="182"/>
      <c r="KW127" s="182"/>
      <c r="KX127" s="182"/>
      <c r="KY127" s="182"/>
      <c r="KZ127" s="182"/>
      <c r="LA127" s="182"/>
      <c r="LB127" s="182"/>
      <c r="LC127" s="182"/>
      <c r="LD127" s="182"/>
      <c r="LE127" s="182"/>
      <c r="LF127" s="182"/>
      <c r="LG127" s="182"/>
      <c r="LH127" s="182"/>
      <c r="LI127" s="182"/>
      <c r="LJ127" s="182"/>
      <c r="LK127" s="182"/>
      <c r="LL127" s="182"/>
      <c r="LM127" s="182"/>
      <c r="LN127" s="182"/>
      <c r="LO127" s="182"/>
      <c r="LP127" s="182"/>
      <c r="LQ127" s="182"/>
      <c r="LR127" s="182"/>
      <c r="LS127" s="182"/>
      <c r="LT127" s="182"/>
      <c r="LU127" s="182"/>
      <c r="LV127" s="182"/>
      <c r="LW127" s="182"/>
      <c r="LX127" s="182"/>
      <c r="LY127" s="182"/>
      <c r="LZ127" s="182"/>
      <c r="MA127" s="182"/>
      <c r="MB127" s="182"/>
      <c r="MC127" s="182"/>
      <c r="MD127" s="182"/>
      <c r="ME127" s="182"/>
      <c r="MF127" s="182"/>
      <c r="MG127" s="182"/>
      <c r="MH127" s="182"/>
      <c r="MI127" s="182"/>
      <c r="MJ127" s="182"/>
      <c r="MK127" s="182"/>
      <c r="ML127" s="182"/>
      <c r="MM127" s="182"/>
      <c r="MN127" s="182"/>
      <c r="MO127" s="182"/>
      <c r="MP127" s="182"/>
      <c r="MQ127" s="182"/>
      <c r="MR127" s="182"/>
      <c r="MS127" s="182"/>
      <c r="MT127" s="182"/>
      <c r="MU127" s="182"/>
      <c r="MV127" s="182"/>
      <c r="MW127" s="182"/>
      <c r="MX127" s="182"/>
      <c r="MY127" s="182"/>
      <c r="MZ127" s="182"/>
      <c r="NA127" s="182"/>
      <c r="NB127" s="182"/>
      <c r="NC127" s="182"/>
      <c r="ND127" s="182"/>
      <c r="NE127" s="182"/>
      <c r="NF127" s="182"/>
      <c r="NG127" s="182"/>
      <c r="NH127" s="182"/>
      <c r="NI127" s="182"/>
      <c r="NJ127" s="182"/>
      <c r="NK127" s="182"/>
      <c r="NL127" s="182"/>
      <c r="NM127" s="182"/>
      <c r="NN127" s="182"/>
      <c r="NO127" s="182"/>
      <c r="NP127" s="182"/>
      <c r="NQ127" s="182"/>
      <c r="NR127" s="182"/>
      <c r="NS127" s="182"/>
      <c r="NT127" s="182"/>
      <c r="NU127" s="182"/>
      <c r="NV127" s="182"/>
      <c r="NW127" s="182"/>
      <c r="NX127" s="182"/>
      <c r="NY127" s="182"/>
      <c r="NZ127" s="182"/>
      <c r="OA127" s="182"/>
      <c r="OB127" s="182"/>
      <c r="OC127" s="182"/>
      <c r="OD127" s="182"/>
      <c r="OE127" s="182"/>
      <c r="OF127" s="182"/>
      <c r="OG127" s="182"/>
      <c r="OH127" s="182"/>
      <c r="OI127" s="182"/>
      <c r="OJ127" s="182"/>
      <c r="OK127" s="182"/>
      <c r="OL127" s="182"/>
      <c r="OM127" s="182"/>
      <c r="ON127" s="182"/>
      <c r="OO127" s="182"/>
      <c r="OP127" s="182"/>
      <c r="OQ127" s="182"/>
      <c r="OR127" s="182"/>
      <c r="OS127" s="182"/>
      <c r="OT127" s="182"/>
      <c r="OU127" s="182"/>
      <c r="OV127" s="182"/>
      <c r="OW127" s="182"/>
      <c r="OX127" s="182"/>
      <c r="OY127" s="182"/>
      <c r="OZ127" s="182"/>
      <c r="PA127" s="182"/>
      <c r="PB127" s="182"/>
      <c r="PC127" s="182"/>
      <c r="PD127" s="182"/>
      <c r="PE127" s="182"/>
      <c r="PF127" s="182"/>
      <c r="PG127" s="182"/>
      <c r="PH127" s="182"/>
      <c r="PI127" s="182"/>
      <c r="PJ127" s="182"/>
      <c r="PK127" s="182"/>
      <c r="PL127" s="182"/>
      <c r="PM127" s="182"/>
      <c r="PN127" s="182"/>
      <c r="PO127" s="182"/>
      <c r="PP127" s="182"/>
      <c r="PQ127" s="182"/>
      <c r="PR127" s="182"/>
      <c r="PS127" s="182"/>
      <c r="PT127" s="182"/>
      <c r="PU127" s="182"/>
      <c r="PV127" s="182"/>
      <c r="PW127" s="182"/>
      <c r="PX127" s="182"/>
    </row>
    <row r="128" spans="1:440" s="167" customFormat="1" ht="19.899999999999999" customHeight="1">
      <c r="A128" s="182"/>
      <c r="B128" s="1040"/>
      <c r="C128" s="982"/>
      <c r="D128" s="1000"/>
      <c r="E128" s="991" t="s">
        <v>40</v>
      </c>
      <c r="F128" s="380" t="s">
        <v>20</v>
      </c>
      <c r="G128" s="408">
        <v>0.88600000000000001</v>
      </c>
      <c r="H128" s="381"/>
      <c r="I128" s="183">
        <f>G128+H128</f>
        <v>0.88600000000000001</v>
      </c>
      <c r="J128" s="409">
        <v>2.8159999999999998</v>
      </c>
      <c r="K128" s="183">
        <f t="shared" si="12"/>
        <v>-1.9299999999999997</v>
      </c>
      <c r="L128" s="659">
        <f t="shared" si="13"/>
        <v>3.1783295711060946</v>
      </c>
      <c r="M128" s="644" t="s">
        <v>24</v>
      </c>
      <c r="N128" s="903">
        <f>G128+G129+G130</f>
        <v>10.071</v>
      </c>
      <c r="O128" s="904">
        <f>H128+H129+H130</f>
        <v>0</v>
      </c>
      <c r="P128" s="904">
        <f>N128+O128</f>
        <v>10.071</v>
      </c>
      <c r="Q128" s="904">
        <f>J128+J129+J130</f>
        <v>9.5120000000000005</v>
      </c>
      <c r="R128" s="904">
        <f>P128-Q128</f>
        <v>0.55899999999999928</v>
      </c>
      <c r="S128" s="893">
        <f>Q128/P128</f>
        <v>0.94449409194717515</v>
      </c>
      <c r="T128" s="182"/>
      <c r="U128" s="182"/>
      <c r="V128" s="166"/>
      <c r="W128" s="166"/>
      <c r="X128" s="166"/>
      <c r="Y128" s="166"/>
      <c r="Z128" s="166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  <c r="IG128" s="182"/>
      <c r="IH128" s="182"/>
      <c r="II128" s="182"/>
      <c r="IJ128" s="182"/>
      <c r="IK128" s="182"/>
      <c r="IL128" s="182"/>
      <c r="IM128" s="182"/>
      <c r="IN128" s="182"/>
      <c r="IO128" s="182"/>
      <c r="IP128" s="182"/>
      <c r="IQ128" s="182"/>
      <c r="IR128" s="182"/>
      <c r="IS128" s="182"/>
      <c r="IT128" s="182"/>
      <c r="IU128" s="182"/>
      <c r="IV128" s="182"/>
      <c r="IW128" s="182"/>
      <c r="IX128" s="182"/>
      <c r="IY128" s="182"/>
      <c r="IZ128" s="182"/>
      <c r="JA128" s="182"/>
      <c r="JB128" s="182"/>
      <c r="JC128" s="182"/>
      <c r="JD128" s="182"/>
      <c r="JE128" s="182"/>
      <c r="JF128" s="182"/>
      <c r="JG128" s="182"/>
      <c r="JH128" s="182"/>
      <c r="JI128" s="182"/>
      <c r="JJ128" s="182"/>
      <c r="JK128" s="182"/>
      <c r="JL128" s="182"/>
      <c r="JM128" s="182"/>
      <c r="JN128" s="182"/>
      <c r="JO128" s="182"/>
      <c r="JP128" s="182"/>
      <c r="JQ128" s="182"/>
      <c r="JR128" s="182"/>
      <c r="JS128" s="182"/>
      <c r="JT128" s="182"/>
      <c r="JU128" s="182"/>
      <c r="JV128" s="182"/>
      <c r="JW128" s="182"/>
      <c r="JX128" s="182"/>
      <c r="JY128" s="182"/>
      <c r="JZ128" s="182"/>
      <c r="KA128" s="182"/>
      <c r="KB128" s="182"/>
      <c r="KC128" s="182"/>
      <c r="KD128" s="182"/>
      <c r="KE128" s="182"/>
      <c r="KF128" s="182"/>
      <c r="KG128" s="182"/>
      <c r="KH128" s="182"/>
      <c r="KI128" s="182"/>
      <c r="KJ128" s="182"/>
      <c r="KK128" s="182"/>
      <c r="KL128" s="182"/>
      <c r="KM128" s="182"/>
      <c r="KN128" s="182"/>
      <c r="KO128" s="182"/>
      <c r="KP128" s="182"/>
      <c r="KQ128" s="182"/>
      <c r="KR128" s="182"/>
      <c r="KS128" s="182"/>
      <c r="KT128" s="182"/>
      <c r="KU128" s="182"/>
      <c r="KV128" s="182"/>
      <c r="KW128" s="182"/>
      <c r="KX128" s="182"/>
      <c r="KY128" s="182"/>
      <c r="KZ128" s="182"/>
      <c r="LA128" s="182"/>
      <c r="LB128" s="182"/>
      <c r="LC128" s="182"/>
      <c r="LD128" s="182"/>
      <c r="LE128" s="182"/>
      <c r="LF128" s="182"/>
      <c r="LG128" s="182"/>
      <c r="LH128" s="182"/>
      <c r="LI128" s="182"/>
      <c r="LJ128" s="182"/>
      <c r="LK128" s="182"/>
      <c r="LL128" s="182"/>
      <c r="LM128" s="182"/>
      <c r="LN128" s="182"/>
      <c r="LO128" s="182"/>
      <c r="LP128" s="182"/>
      <c r="LQ128" s="182"/>
      <c r="LR128" s="182"/>
      <c r="LS128" s="182"/>
      <c r="LT128" s="182"/>
      <c r="LU128" s="182"/>
      <c r="LV128" s="182"/>
      <c r="LW128" s="182"/>
      <c r="LX128" s="182"/>
      <c r="LY128" s="182"/>
      <c r="LZ128" s="182"/>
      <c r="MA128" s="182"/>
      <c r="MB128" s="182"/>
      <c r="MC128" s="182"/>
      <c r="MD128" s="182"/>
      <c r="ME128" s="182"/>
      <c r="MF128" s="182"/>
      <c r="MG128" s="182"/>
      <c r="MH128" s="182"/>
      <c r="MI128" s="182"/>
      <c r="MJ128" s="182"/>
      <c r="MK128" s="182"/>
      <c r="ML128" s="182"/>
      <c r="MM128" s="182"/>
      <c r="MN128" s="182"/>
      <c r="MO128" s="182"/>
      <c r="MP128" s="182"/>
      <c r="MQ128" s="182"/>
      <c r="MR128" s="182"/>
      <c r="MS128" s="182"/>
      <c r="MT128" s="182"/>
      <c r="MU128" s="182"/>
      <c r="MV128" s="182"/>
      <c r="MW128" s="182"/>
      <c r="MX128" s="182"/>
      <c r="MY128" s="182"/>
      <c r="MZ128" s="182"/>
      <c r="NA128" s="182"/>
      <c r="NB128" s="182"/>
      <c r="NC128" s="182"/>
      <c r="ND128" s="182"/>
      <c r="NE128" s="182"/>
      <c r="NF128" s="182"/>
      <c r="NG128" s="182"/>
      <c r="NH128" s="182"/>
      <c r="NI128" s="182"/>
      <c r="NJ128" s="182"/>
      <c r="NK128" s="182"/>
      <c r="NL128" s="182"/>
      <c r="NM128" s="182"/>
      <c r="NN128" s="182"/>
      <c r="NO128" s="182"/>
      <c r="NP128" s="182"/>
      <c r="NQ128" s="182"/>
      <c r="NR128" s="182"/>
      <c r="NS128" s="182"/>
      <c r="NT128" s="182"/>
      <c r="NU128" s="182"/>
      <c r="NV128" s="182"/>
      <c r="NW128" s="182"/>
      <c r="NX128" s="182"/>
      <c r="NY128" s="182"/>
      <c r="NZ128" s="182"/>
      <c r="OA128" s="182"/>
      <c r="OB128" s="182"/>
      <c r="OC128" s="182"/>
      <c r="OD128" s="182"/>
      <c r="OE128" s="182"/>
      <c r="OF128" s="182"/>
      <c r="OG128" s="182"/>
      <c r="OH128" s="182"/>
      <c r="OI128" s="182"/>
      <c r="OJ128" s="182"/>
      <c r="OK128" s="182"/>
      <c r="OL128" s="182"/>
      <c r="OM128" s="182"/>
      <c r="ON128" s="182"/>
      <c r="OO128" s="182"/>
      <c r="OP128" s="182"/>
      <c r="OQ128" s="182"/>
      <c r="OR128" s="182"/>
      <c r="OS128" s="182"/>
      <c r="OT128" s="182"/>
      <c r="OU128" s="182"/>
      <c r="OV128" s="182"/>
      <c r="OW128" s="182"/>
      <c r="OX128" s="182"/>
      <c r="OY128" s="182"/>
      <c r="OZ128" s="182"/>
      <c r="PA128" s="182"/>
      <c r="PB128" s="182"/>
      <c r="PC128" s="182"/>
      <c r="PD128" s="182"/>
      <c r="PE128" s="182"/>
      <c r="PF128" s="182"/>
      <c r="PG128" s="182"/>
      <c r="PH128" s="182"/>
      <c r="PI128" s="182"/>
      <c r="PJ128" s="182"/>
      <c r="PK128" s="182"/>
      <c r="PL128" s="182"/>
      <c r="PM128" s="182"/>
      <c r="PN128" s="182"/>
      <c r="PO128" s="182"/>
      <c r="PP128" s="182"/>
      <c r="PQ128" s="182"/>
      <c r="PR128" s="182"/>
      <c r="PS128" s="182"/>
      <c r="PT128" s="182"/>
      <c r="PU128" s="182"/>
      <c r="PV128" s="182"/>
      <c r="PW128" s="182"/>
      <c r="PX128" s="182"/>
    </row>
    <row r="129" spans="1:440" s="167" customFormat="1" ht="19.899999999999999" customHeight="1">
      <c r="A129" s="182"/>
      <c r="B129" s="1040"/>
      <c r="C129" s="982"/>
      <c r="D129" s="1000"/>
      <c r="E129" s="991"/>
      <c r="F129" s="380" t="s">
        <v>21</v>
      </c>
      <c r="G129" s="408">
        <v>6.6669999999999998</v>
      </c>
      <c r="H129" s="381"/>
      <c r="I129" s="183">
        <f>G129+H129+K128</f>
        <v>4.7370000000000001</v>
      </c>
      <c r="J129" s="409">
        <v>2.2949999999999999</v>
      </c>
      <c r="K129" s="183">
        <f t="shared" si="12"/>
        <v>2.4420000000000002</v>
      </c>
      <c r="L129" s="659">
        <f t="shared" si="13"/>
        <v>0.48448385053831539</v>
      </c>
      <c r="M129" s="645">
        <v>43188</v>
      </c>
      <c r="N129" s="903"/>
      <c r="O129" s="904"/>
      <c r="P129" s="904"/>
      <c r="Q129" s="904"/>
      <c r="R129" s="904"/>
      <c r="S129" s="893"/>
      <c r="T129" s="182"/>
      <c r="U129" s="182"/>
      <c r="V129" s="166"/>
      <c r="W129" s="166"/>
      <c r="X129" s="166"/>
      <c r="Y129" s="166"/>
      <c r="Z129" s="166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  <c r="IG129" s="182"/>
      <c r="IH129" s="182"/>
      <c r="II129" s="182"/>
      <c r="IJ129" s="182"/>
      <c r="IK129" s="182"/>
      <c r="IL129" s="182"/>
      <c r="IM129" s="182"/>
      <c r="IN129" s="182"/>
      <c r="IO129" s="182"/>
      <c r="IP129" s="182"/>
      <c r="IQ129" s="182"/>
      <c r="IR129" s="182"/>
      <c r="IS129" s="182"/>
      <c r="IT129" s="182"/>
      <c r="IU129" s="182"/>
      <c r="IV129" s="182"/>
      <c r="IW129" s="182"/>
      <c r="IX129" s="182"/>
      <c r="IY129" s="182"/>
      <c r="IZ129" s="182"/>
      <c r="JA129" s="182"/>
      <c r="JB129" s="182"/>
      <c r="JC129" s="182"/>
      <c r="JD129" s="182"/>
      <c r="JE129" s="182"/>
      <c r="JF129" s="182"/>
      <c r="JG129" s="182"/>
      <c r="JH129" s="182"/>
      <c r="JI129" s="182"/>
      <c r="JJ129" s="182"/>
      <c r="JK129" s="182"/>
      <c r="JL129" s="182"/>
      <c r="JM129" s="182"/>
      <c r="JN129" s="182"/>
      <c r="JO129" s="182"/>
      <c r="JP129" s="182"/>
      <c r="JQ129" s="182"/>
      <c r="JR129" s="182"/>
      <c r="JS129" s="182"/>
      <c r="JT129" s="182"/>
      <c r="JU129" s="182"/>
      <c r="JV129" s="182"/>
      <c r="JW129" s="182"/>
      <c r="JX129" s="182"/>
      <c r="JY129" s="182"/>
      <c r="JZ129" s="182"/>
      <c r="KA129" s="182"/>
      <c r="KB129" s="182"/>
      <c r="KC129" s="182"/>
      <c r="KD129" s="182"/>
      <c r="KE129" s="182"/>
      <c r="KF129" s="182"/>
      <c r="KG129" s="182"/>
      <c r="KH129" s="182"/>
      <c r="KI129" s="182"/>
      <c r="KJ129" s="182"/>
      <c r="KK129" s="182"/>
      <c r="KL129" s="182"/>
      <c r="KM129" s="182"/>
      <c r="KN129" s="182"/>
      <c r="KO129" s="182"/>
      <c r="KP129" s="182"/>
      <c r="KQ129" s="182"/>
      <c r="KR129" s="182"/>
      <c r="KS129" s="182"/>
      <c r="KT129" s="182"/>
      <c r="KU129" s="182"/>
      <c r="KV129" s="182"/>
      <c r="KW129" s="182"/>
      <c r="KX129" s="182"/>
      <c r="KY129" s="182"/>
      <c r="KZ129" s="182"/>
      <c r="LA129" s="182"/>
      <c r="LB129" s="182"/>
      <c r="LC129" s="182"/>
      <c r="LD129" s="182"/>
      <c r="LE129" s="182"/>
      <c r="LF129" s="182"/>
      <c r="LG129" s="182"/>
      <c r="LH129" s="182"/>
      <c r="LI129" s="182"/>
      <c r="LJ129" s="182"/>
      <c r="LK129" s="182"/>
      <c r="LL129" s="182"/>
      <c r="LM129" s="182"/>
      <c r="LN129" s="182"/>
      <c r="LO129" s="182"/>
      <c r="LP129" s="182"/>
      <c r="LQ129" s="182"/>
      <c r="LR129" s="182"/>
      <c r="LS129" s="182"/>
      <c r="LT129" s="182"/>
      <c r="LU129" s="182"/>
      <c r="LV129" s="182"/>
      <c r="LW129" s="182"/>
      <c r="LX129" s="182"/>
      <c r="LY129" s="182"/>
      <c r="LZ129" s="182"/>
      <c r="MA129" s="182"/>
      <c r="MB129" s="182"/>
      <c r="MC129" s="182"/>
      <c r="MD129" s="182"/>
      <c r="ME129" s="182"/>
      <c r="MF129" s="182"/>
      <c r="MG129" s="182"/>
      <c r="MH129" s="182"/>
      <c r="MI129" s="182"/>
      <c r="MJ129" s="182"/>
      <c r="MK129" s="182"/>
      <c r="ML129" s="182"/>
      <c r="MM129" s="182"/>
      <c r="MN129" s="182"/>
      <c r="MO129" s="182"/>
      <c r="MP129" s="182"/>
      <c r="MQ129" s="182"/>
      <c r="MR129" s="182"/>
      <c r="MS129" s="182"/>
      <c r="MT129" s="182"/>
      <c r="MU129" s="182"/>
      <c r="MV129" s="182"/>
      <c r="MW129" s="182"/>
      <c r="MX129" s="182"/>
      <c r="MY129" s="182"/>
      <c r="MZ129" s="182"/>
      <c r="NA129" s="182"/>
      <c r="NB129" s="182"/>
      <c r="NC129" s="182"/>
      <c r="ND129" s="182"/>
      <c r="NE129" s="182"/>
      <c r="NF129" s="182"/>
      <c r="NG129" s="182"/>
      <c r="NH129" s="182"/>
      <c r="NI129" s="182"/>
      <c r="NJ129" s="182"/>
      <c r="NK129" s="182"/>
      <c r="NL129" s="182"/>
      <c r="NM129" s="182"/>
      <c r="NN129" s="182"/>
      <c r="NO129" s="182"/>
      <c r="NP129" s="182"/>
      <c r="NQ129" s="182"/>
      <c r="NR129" s="182"/>
      <c r="NS129" s="182"/>
      <c r="NT129" s="182"/>
      <c r="NU129" s="182"/>
      <c r="NV129" s="182"/>
      <c r="NW129" s="182"/>
      <c r="NX129" s="182"/>
      <c r="NY129" s="182"/>
      <c r="NZ129" s="182"/>
      <c r="OA129" s="182"/>
      <c r="OB129" s="182"/>
      <c r="OC129" s="182"/>
      <c r="OD129" s="182"/>
      <c r="OE129" s="182"/>
      <c r="OF129" s="182"/>
      <c r="OG129" s="182"/>
      <c r="OH129" s="182"/>
      <c r="OI129" s="182"/>
      <c r="OJ129" s="182"/>
      <c r="OK129" s="182"/>
      <c r="OL129" s="182"/>
      <c r="OM129" s="182"/>
      <c r="ON129" s="182"/>
      <c r="OO129" s="182"/>
      <c r="OP129" s="182"/>
      <c r="OQ129" s="182"/>
      <c r="OR129" s="182"/>
      <c r="OS129" s="182"/>
      <c r="OT129" s="182"/>
      <c r="OU129" s="182"/>
      <c r="OV129" s="182"/>
      <c r="OW129" s="182"/>
      <c r="OX129" s="182"/>
      <c r="OY129" s="182"/>
      <c r="OZ129" s="182"/>
      <c r="PA129" s="182"/>
      <c r="PB129" s="182"/>
      <c r="PC129" s="182"/>
      <c r="PD129" s="182"/>
      <c r="PE129" s="182"/>
      <c r="PF129" s="182"/>
      <c r="PG129" s="182"/>
      <c r="PH129" s="182"/>
      <c r="PI129" s="182"/>
      <c r="PJ129" s="182"/>
      <c r="PK129" s="182"/>
      <c r="PL129" s="182"/>
      <c r="PM129" s="182"/>
      <c r="PN129" s="182"/>
      <c r="PO129" s="182"/>
      <c r="PP129" s="182"/>
      <c r="PQ129" s="182"/>
      <c r="PR129" s="182"/>
      <c r="PS129" s="182"/>
      <c r="PT129" s="182"/>
      <c r="PU129" s="182"/>
      <c r="PV129" s="182"/>
      <c r="PW129" s="182"/>
      <c r="PX129" s="182"/>
    </row>
    <row r="130" spans="1:440" s="167" customFormat="1" ht="19.899999999999999" customHeight="1">
      <c r="A130" s="182"/>
      <c r="B130" s="1040"/>
      <c r="C130" s="982"/>
      <c r="D130" s="1000"/>
      <c r="E130" s="991"/>
      <c r="F130" s="380" t="s">
        <v>22</v>
      </c>
      <c r="G130" s="408">
        <v>2.5179999999999998</v>
      </c>
      <c r="H130" s="381"/>
      <c r="I130" s="183">
        <f>G130+H130+K129</f>
        <v>4.96</v>
      </c>
      <c r="J130" s="409">
        <v>4.4009999999999998</v>
      </c>
      <c r="K130" s="183">
        <f t="shared" si="12"/>
        <v>0.55900000000000016</v>
      </c>
      <c r="L130" s="659">
        <f t="shared" si="13"/>
        <v>0.88729838709677411</v>
      </c>
      <c r="M130" s="645" t="s">
        <v>24</v>
      </c>
      <c r="N130" s="903"/>
      <c r="O130" s="904"/>
      <c r="P130" s="904"/>
      <c r="Q130" s="904"/>
      <c r="R130" s="904"/>
      <c r="S130" s="893"/>
      <c r="T130" s="182"/>
      <c r="U130" s="182"/>
      <c r="V130" s="166"/>
      <c r="W130" s="166"/>
      <c r="X130" s="166"/>
      <c r="Y130" s="166"/>
      <c r="Z130" s="166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  <c r="IG130" s="182"/>
      <c r="IH130" s="182"/>
      <c r="II130" s="182"/>
      <c r="IJ130" s="182"/>
      <c r="IK130" s="182"/>
      <c r="IL130" s="182"/>
      <c r="IM130" s="182"/>
      <c r="IN130" s="182"/>
      <c r="IO130" s="182"/>
      <c r="IP130" s="182"/>
      <c r="IQ130" s="182"/>
      <c r="IR130" s="182"/>
      <c r="IS130" s="182"/>
      <c r="IT130" s="182"/>
      <c r="IU130" s="182"/>
      <c r="IV130" s="182"/>
      <c r="IW130" s="182"/>
      <c r="IX130" s="182"/>
      <c r="IY130" s="182"/>
      <c r="IZ130" s="182"/>
      <c r="JA130" s="182"/>
      <c r="JB130" s="182"/>
      <c r="JC130" s="182"/>
      <c r="JD130" s="182"/>
      <c r="JE130" s="182"/>
      <c r="JF130" s="182"/>
      <c r="JG130" s="182"/>
      <c r="JH130" s="182"/>
      <c r="JI130" s="182"/>
      <c r="JJ130" s="182"/>
      <c r="JK130" s="182"/>
      <c r="JL130" s="182"/>
      <c r="JM130" s="182"/>
      <c r="JN130" s="182"/>
      <c r="JO130" s="182"/>
      <c r="JP130" s="182"/>
      <c r="JQ130" s="182"/>
      <c r="JR130" s="182"/>
      <c r="JS130" s="182"/>
      <c r="JT130" s="182"/>
      <c r="JU130" s="182"/>
      <c r="JV130" s="182"/>
      <c r="JW130" s="182"/>
      <c r="JX130" s="182"/>
      <c r="JY130" s="182"/>
      <c r="JZ130" s="182"/>
      <c r="KA130" s="182"/>
      <c r="KB130" s="182"/>
      <c r="KC130" s="182"/>
      <c r="KD130" s="182"/>
      <c r="KE130" s="182"/>
      <c r="KF130" s="182"/>
      <c r="KG130" s="182"/>
      <c r="KH130" s="182"/>
      <c r="KI130" s="182"/>
      <c r="KJ130" s="182"/>
      <c r="KK130" s="182"/>
      <c r="KL130" s="182"/>
      <c r="KM130" s="182"/>
      <c r="KN130" s="182"/>
      <c r="KO130" s="182"/>
      <c r="KP130" s="182"/>
      <c r="KQ130" s="182"/>
      <c r="KR130" s="182"/>
      <c r="KS130" s="182"/>
      <c r="KT130" s="182"/>
      <c r="KU130" s="182"/>
      <c r="KV130" s="182"/>
      <c r="KW130" s="182"/>
      <c r="KX130" s="182"/>
      <c r="KY130" s="182"/>
      <c r="KZ130" s="182"/>
      <c r="LA130" s="182"/>
      <c r="LB130" s="182"/>
      <c r="LC130" s="182"/>
      <c r="LD130" s="182"/>
      <c r="LE130" s="182"/>
      <c r="LF130" s="182"/>
      <c r="LG130" s="182"/>
      <c r="LH130" s="182"/>
      <c r="LI130" s="182"/>
      <c r="LJ130" s="182"/>
      <c r="LK130" s="182"/>
      <c r="LL130" s="182"/>
      <c r="LM130" s="182"/>
      <c r="LN130" s="182"/>
      <c r="LO130" s="182"/>
      <c r="LP130" s="182"/>
      <c r="LQ130" s="182"/>
      <c r="LR130" s="182"/>
      <c r="LS130" s="182"/>
      <c r="LT130" s="182"/>
      <c r="LU130" s="182"/>
      <c r="LV130" s="182"/>
      <c r="LW130" s="182"/>
      <c r="LX130" s="182"/>
      <c r="LY130" s="182"/>
      <c r="LZ130" s="182"/>
      <c r="MA130" s="182"/>
      <c r="MB130" s="182"/>
      <c r="MC130" s="182"/>
      <c r="MD130" s="182"/>
      <c r="ME130" s="182"/>
      <c r="MF130" s="182"/>
      <c r="MG130" s="182"/>
      <c r="MH130" s="182"/>
      <c r="MI130" s="182"/>
      <c r="MJ130" s="182"/>
      <c r="MK130" s="182"/>
      <c r="ML130" s="182"/>
      <c r="MM130" s="182"/>
      <c r="MN130" s="182"/>
      <c r="MO130" s="182"/>
      <c r="MP130" s="182"/>
      <c r="MQ130" s="182"/>
      <c r="MR130" s="182"/>
      <c r="MS130" s="182"/>
      <c r="MT130" s="182"/>
      <c r="MU130" s="182"/>
      <c r="MV130" s="182"/>
      <c r="MW130" s="182"/>
      <c r="MX130" s="182"/>
      <c r="MY130" s="182"/>
      <c r="MZ130" s="182"/>
      <c r="NA130" s="182"/>
      <c r="NB130" s="182"/>
      <c r="NC130" s="182"/>
      <c r="ND130" s="182"/>
      <c r="NE130" s="182"/>
      <c r="NF130" s="182"/>
      <c r="NG130" s="182"/>
      <c r="NH130" s="182"/>
      <c r="NI130" s="182"/>
      <c r="NJ130" s="182"/>
      <c r="NK130" s="182"/>
      <c r="NL130" s="182"/>
      <c r="NM130" s="182"/>
      <c r="NN130" s="182"/>
      <c r="NO130" s="182"/>
      <c r="NP130" s="182"/>
      <c r="NQ130" s="182"/>
      <c r="NR130" s="182"/>
      <c r="NS130" s="182"/>
      <c r="NT130" s="182"/>
      <c r="NU130" s="182"/>
      <c r="NV130" s="182"/>
      <c r="NW130" s="182"/>
      <c r="NX130" s="182"/>
      <c r="NY130" s="182"/>
      <c r="NZ130" s="182"/>
      <c r="OA130" s="182"/>
      <c r="OB130" s="182"/>
      <c r="OC130" s="182"/>
      <c r="OD130" s="182"/>
      <c r="OE130" s="182"/>
      <c r="OF130" s="182"/>
      <c r="OG130" s="182"/>
      <c r="OH130" s="182"/>
      <c r="OI130" s="182"/>
      <c r="OJ130" s="182"/>
      <c r="OK130" s="182"/>
      <c r="OL130" s="182"/>
      <c r="OM130" s="182"/>
      <c r="ON130" s="182"/>
      <c r="OO130" s="182"/>
      <c r="OP130" s="182"/>
      <c r="OQ130" s="182"/>
      <c r="OR130" s="182"/>
      <c r="OS130" s="182"/>
      <c r="OT130" s="182"/>
      <c r="OU130" s="182"/>
      <c r="OV130" s="182"/>
      <c r="OW130" s="182"/>
      <c r="OX130" s="182"/>
      <c r="OY130" s="182"/>
      <c r="OZ130" s="182"/>
      <c r="PA130" s="182"/>
      <c r="PB130" s="182"/>
      <c r="PC130" s="182"/>
      <c r="PD130" s="182"/>
      <c r="PE130" s="182"/>
      <c r="PF130" s="182"/>
      <c r="PG130" s="182"/>
      <c r="PH130" s="182"/>
      <c r="PI130" s="182"/>
      <c r="PJ130" s="182"/>
      <c r="PK130" s="182"/>
      <c r="PL130" s="182"/>
      <c r="PM130" s="182"/>
      <c r="PN130" s="182"/>
      <c r="PO130" s="182"/>
      <c r="PP130" s="182"/>
      <c r="PQ130" s="182"/>
      <c r="PR130" s="182"/>
      <c r="PS130" s="182"/>
      <c r="PT130" s="182"/>
      <c r="PU130" s="182"/>
      <c r="PV130" s="182"/>
      <c r="PW130" s="182"/>
      <c r="PX130" s="182"/>
    </row>
    <row r="131" spans="1:440" s="167" customFormat="1" ht="19.899999999999999" customHeight="1">
      <c r="A131" s="182"/>
      <c r="B131" s="1040"/>
      <c r="C131" s="982"/>
      <c r="D131" s="1000"/>
      <c r="E131" s="991" t="s">
        <v>41</v>
      </c>
      <c r="F131" s="380" t="s">
        <v>20</v>
      </c>
      <c r="G131" s="408">
        <v>0.88600000000000001</v>
      </c>
      <c r="H131" s="381"/>
      <c r="I131" s="183">
        <f>G131+H131</f>
        <v>0.88600000000000001</v>
      </c>
      <c r="J131" s="409">
        <v>0</v>
      </c>
      <c r="K131" s="183">
        <f t="shared" si="12"/>
        <v>0.88600000000000001</v>
      </c>
      <c r="L131" s="659">
        <f t="shared" si="13"/>
        <v>0</v>
      </c>
      <c r="M131" s="645" t="s">
        <v>24</v>
      </c>
      <c r="N131" s="903">
        <f>G131+G132+G133</f>
        <v>10.071</v>
      </c>
      <c r="O131" s="904">
        <f>H131+H132+H133</f>
        <v>0</v>
      </c>
      <c r="P131" s="904">
        <f>N131+O131</f>
        <v>10.071</v>
      </c>
      <c r="Q131" s="904">
        <f>J131+J132+J133</f>
        <v>8.6129999999999995</v>
      </c>
      <c r="R131" s="904">
        <f>P131-Q131</f>
        <v>1.4580000000000002</v>
      </c>
      <c r="S131" s="893">
        <f>Q131/P131</f>
        <v>0.85522788203753353</v>
      </c>
      <c r="T131" s="182"/>
      <c r="U131" s="182"/>
      <c r="V131" s="166"/>
      <c r="W131" s="166"/>
      <c r="X131" s="166"/>
      <c r="Y131" s="166"/>
      <c r="Z131" s="166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  <c r="IG131" s="182"/>
      <c r="IH131" s="182"/>
      <c r="II131" s="182"/>
      <c r="IJ131" s="182"/>
      <c r="IK131" s="182"/>
      <c r="IL131" s="182"/>
      <c r="IM131" s="182"/>
      <c r="IN131" s="182"/>
      <c r="IO131" s="182"/>
      <c r="IP131" s="182"/>
      <c r="IQ131" s="182"/>
      <c r="IR131" s="182"/>
      <c r="IS131" s="182"/>
      <c r="IT131" s="182"/>
      <c r="IU131" s="182"/>
      <c r="IV131" s="182"/>
      <c r="IW131" s="182"/>
      <c r="IX131" s="182"/>
      <c r="IY131" s="182"/>
      <c r="IZ131" s="182"/>
      <c r="JA131" s="182"/>
      <c r="JB131" s="182"/>
      <c r="JC131" s="182"/>
      <c r="JD131" s="182"/>
      <c r="JE131" s="182"/>
      <c r="JF131" s="182"/>
      <c r="JG131" s="182"/>
      <c r="JH131" s="182"/>
      <c r="JI131" s="182"/>
      <c r="JJ131" s="182"/>
      <c r="JK131" s="182"/>
      <c r="JL131" s="182"/>
      <c r="JM131" s="182"/>
      <c r="JN131" s="182"/>
      <c r="JO131" s="182"/>
      <c r="JP131" s="182"/>
      <c r="JQ131" s="182"/>
      <c r="JR131" s="182"/>
      <c r="JS131" s="182"/>
      <c r="JT131" s="182"/>
      <c r="JU131" s="182"/>
      <c r="JV131" s="182"/>
      <c r="JW131" s="182"/>
      <c r="JX131" s="182"/>
      <c r="JY131" s="182"/>
      <c r="JZ131" s="182"/>
      <c r="KA131" s="182"/>
      <c r="KB131" s="182"/>
      <c r="KC131" s="182"/>
      <c r="KD131" s="182"/>
      <c r="KE131" s="182"/>
      <c r="KF131" s="182"/>
      <c r="KG131" s="182"/>
      <c r="KH131" s="182"/>
      <c r="KI131" s="182"/>
      <c r="KJ131" s="182"/>
      <c r="KK131" s="182"/>
      <c r="KL131" s="182"/>
      <c r="KM131" s="182"/>
      <c r="KN131" s="182"/>
      <c r="KO131" s="182"/>
      <c r="KP131" s="182"/>
      <c r="KQ131" s="182"/>
      <c r="KR131" s="182"/>
      <c r="KS131" s="182"/>
      <c r="KT131" s="182"/>
      <c r="KU131" s="182"/>
      <c r="KV131" s="182"/>
      <c r="KW131" s="182"/>
      <c r="KX131" s="182"/>
      <c r="KY131" s="182"/>
      <c r="KZ131" s="182"/>
      <c r="LA131" s="182"/>
      <c r="LB131" s="182"/>
      <c r="LC131" s="182"/>
      <c r="LD131" s="182"/>
      <c r="LE131" s="182"/>
      <c r="LF131" s="182"/>
      <c r="LG131" s="182"/>
      <c r="LH131" s="182"/>
      <c r="LI131" s="182"/>
      <c r="LJ131" s="182"/>
      <c r="LK131" s="182"/>
      <c r="LL131" s="182"/>
      <c r="LM131" s="182"/>
      <c r="LN131" s="182"/>
      <c r="LO131" s="182"/>
      <c r="LP131" s="182"/>
      <c r="LQ131" s="182"/>
      <c r="LR131" s="182"/>
      <c r="LS131" s="182"/>
      <c r="LT131" s="182"/>
      <c r="LU131" s="182"/>
      <c r="LV131" s="182"/>
      <c r="LW131" s="182"/>
      <c r="LX131" s="182"/>
      <c r="LY131" s="182"/>
      <c r="LZ131" s="182"/>
      <c r="MA131" s="182"/>
      <c r="MB131" s="182"/>
      <c r="MC131" s="182"/>
      <c r="MD131" s="182"/>
      <c r="ME131" s="182"/>
      <c r="MF131" s="182"/>
      <c r="MG131" s="182"/>
      <c r="MH131" s="182"/>
      <c r="MI131" s="182"/>
      <c r="MJ131" s="182"/>
      <c r="MK131" s="182"/>
      <c r="ML131" s="182"/>
      <c r="MM131" s="182"/>
      <c r="MN131" s="182"/>
      <c r="MO131" s="182"/>
      <c r="MP131" s="182"/>
      <c r="MQ131" s="182"/>
      <c r="MR131" s="182"/>
      <c r="MS131" s="182"/>
      <c r="MT131" s="182"/>
      <c r="MU131" s="182"/>
      <c r="MV131" s="182"/>
      <c r="MW131" s="182"/>
      <c r="MX131" s="182"/>
      <c r="MY131" s="182"/>
      <c r="MZ131" s="182"/>
      <c r="NA131" s="182"/>
      <c r="NB131" s="182"/>
      <c r="NC131" s="182"/>
      <c r="ND131" s="182"/>
      <c r="NE131" s="182"/>
      <c r="NF131" s="182"/>
      <c r="NG131" s="182"/>
      <c r="NH131" s="182"/>
      <c r="NI131" s="182"/>
      <c r="NJ131" s="182"/>
      <c r="NK131" s="182"/>
      <c r="NL131" s="182"/>
      <c r="NM131" s="182"/>
      <c r="NN131" s="182"/>
      <c r="NO131" s="182"/>
      <c r="NP131" s="182"/>
      <c r="NQ131" s="182"/>
      <c r="NR131" s="182"/>
      <c r="NS131" s="182"/>
      <c r="NT131" s="182"/>
      <c r="NU131" s="182"/>
      <c r="NV131" s="182"/>
      <c r="NW131" s="182"/>
      <c r="NX131" s="182"/>
      <c r="NY131" s="182"/>
      <c r="NZ131" s="182"/>
      <c r="OA131" s="182"/>
      <c r="OB131" s="182"/>
      <c r="OC131" s="182"/>
      <c r="OD131" s="182"/>
      <c r="OE131" s="182"/>
      <c r="OF131" s="182"/>
      <c r="OG131" s="182"/>
      <c r="OH131" s="182"/>
      <c r="OI131" s="182"/>
      <c r="OJ131" s="182"/>
      <c r="OK131" s="182"/>
      <c r="OL131" s="182"/>
      <c r="OM131" s="182"/>
      <c r="ON131" s="182"/>
      <c r="OO131" s="182"/>
      <c r="OP131" s="182"/>
      <c r="OQ131" s="182"/>
      <c r="OR131" s="182"/>
      <c r="OS131" s="182"/>
      <c r="OT131" s="182"/>
      <c r="OU131" s="182"/>
      <c r="OV131" s="182"/>
      <c r="OW131" s="182"/>
      <c r="OX131" s="182"/>
      <c r="OY131" s="182"/>
      <c r="OZ131" s="182"/>
      <c r="PA131" s="182"/>
      <c r="PB131" s="182"/>
      <c r="PC131" s="182"/>
      <c r="PD131" s="182"/>
      <c r="PE131" s="182"/>
      <c r="PF131" s="182"/>
      <c r="PG131" s="182"/>
      <c r="PH131" s="182"/>
      <c r="PI131" s="182"/>
      <c r="PJ131" s="182"/>
      <c r="PK131" s="182"/>
      <c r="PL131" s="182"/>
      <c r="PM131" s="182"/>
      <c r="PN131" s="182"/>
      <c r="PO131" s="182"/>
      <c r="PP131" s="182"/>
      <c r="PQ131" s="182"/>
      <c r="PR131" s="182"/>
      <c r="PS131" s="182"/>
      <c r="PT131" s="182"/>
      <c r="PU131" s="182"/>
      <c r="PV131" s="182"/>
      <c r="PW131" s="182"/>
      <c r="PX131" s="182"/>
    </row>
    <row r="132" spans="1:440" s="167" customFormat="1" ht="19.899999999999999" customHeight="1">
      <c r="A132" s="182"/>
      <c r="B132" s="1040"/>
      <c r="C132" s="982"/>
      <c r="D132" s="1000"/>
      <c r="E132" s="991"/>
      <c r="F132" s="380" t="s">
        <v>21</v>
      </c>
      <c r="G132" s="408">
        <v>4.149</v>
      </c>
      <c r="H132" s="381"/>
      <c r="I132" s="183">
        <f>G132+H132+K131</f>
        <v>5.0350000000000001</v>
      </c>
      <c r="J132" s="409">
        <v>4.5359999999999996</v>
      </c>
      <c r="K132" s="183">
        <f t="shared" si="12"/>
        <v>0.49900000000000055</v>
      </c>
      <c r="L132" s="659">
        <f t="shared" si="13"/>
        <v>0.90089374379344578</v>
      </c>
      <c r="M132" s="645" t="s">
        <v>24</v>
      </c>
      <c r="N132" s="903"/>
      <c r="O132" s="904"/>
      <c r="P132" s="904"/>
      <c r="Q132" s="904"/>
      <c r="R132" s="904"/>
      <c r="S132" s="893"/>
      <c r="T132" s="182"/>
      <c r="U132" s="182"/>
      <c r="V132" s="166"/>
      <c r="W132" s="166"/>
      <c r="X132" s="166"/>
      <c r="Y132" s="166"/>
      <c r="Z132" s="166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  <c r="IG132" s="182"/>
      <c r="IH132" s="182"/>
      <c r="II132" s="182"/>
      <c r="IJ132" s="182"/>
      <c r="IK132" s="182"/>
      <c r="IL132" s="182"/>
      <c r="IM132" s="182"/>
      <c r="IN132" s="182"/>
      <c r="IO132" s="182"/>
      <c r="IP132" s="182"/>
      <c r="IQ132" s="182"/>
      <c r="IR132" s="182"/>
      <c r="IS132" s="182"/>
      <c r="IT132" s="182"/>
      <c r="IU132" s="182"/>
      <c r="IV132" s="182"/>
      <c r="IW132" s="182"/>
      <c r="IX132" s="182"/>
      <c r="IY132" s="182"/>
      <c r="IZ132" s="182"/>
      <c r="JA132" s="182"/>
      <c r="JB132" s="182"/>
      <c r="JC132" s="182"/>
      <c r="JD132" s="182"/>
      <c r="JE132" s="182"/>
      <c r="JF132" s="182"/>
      <c r="JG132" s="182"/>
      <c r="JH132" s="182"/>
      <c r="JI132" s="182"/>
      <c r="JJ132" s="182"/>
      <c r="JK132" s="182"/>
      <c r="JL132" s="182"/>
      <c r="JM132" s="182"/>
      <c r="JN132" s="182"/>
      <c r="JO132" s="182"/>
      <c r="JP132" s="182"/>
      <c r="JQ132" s="182"/>
      <c r="JR132" s="182"/>
      <c r="JS132" s="182"/>
      <c r="JT132" s="182"/>
      <c r="JU132" s="182"/>
      <c r="JV132" s="182"/>
      <c r="JW132" s="182"/>
      <c r="JX132" s="182"/>
      <c r="JY132" s="182"/>
      <c r="JZ132" s="182"/>
      <c r="KA132" s="182"/>
      <c r="KB132" s="182"/>
      <c r="KC132" s="182"/>
      <c r="KD132" s="182"/>
      <c r="KE132" s="182"/>
      <c r="KF132" s="182"/>
      <c r="KG132" s="182"/>
      <c r="KH132" s="182"/>
      <c r="KI132" s="182"/>
      <c r="KJ132" s="182"/>
      <c r="KK132" s="182"/>
      <c r="KL132" s="182"/>
      <c r="KM132" s="182"/>
      <c r="KN132" s="182"/>
      <c r="KO132" s="182"/>
      <c r="KP132" s="182"/>
      <c r="KQ132" s="182"/>
      <c r="KR132" s="182"/>
      <c r="KS132" s="182"/>
      <c r="KT132" s="182"/>
      <c r="KU132" s="182"/>
      <c r="KV132" s="182"/>
      <c r="KW132" s="182"/>
      <c r="KX132" s="182"/>
      <c r="KY132" s="182"/>
      <c r="KZ132" s="182"/>
      <c r="LA132" s="182"/>
      <c r="LB132" s="182"/>
      <c r="LC132" s="182"/>
      <c r="LD132" s="182"/>
      <c r="LE132" s="182"/>
      <c r="LF132" s="182"/>
      <c r="LG132" s="182"/>
      <c r="LH132" s="182"/>
      <c r="LI132" s="182"/>
      <c r="LJ132" s="182"/>
      <c r="LK132" s="182"/>
      <c r="LL132" s="182"/>
      <c r="LM132" s="182"/>
      <c r="LN132" s="182"/>
      <c r="LO132" s="182"/>
      <c r="LP132" s="182"/>
      <c r="LQ132" s="182"/>
      <c r="LR132" s="182"/>
      <c r="LS132" s="182"/>
      <c r="LT132" s="182"/>
      <c r="LU132" s="182"/>
      <c r="LV132" s="182"/>
      <c r="LW132" s="182"/>
      <c r="LX132" s="182"/>
      <c r="LY132" s="182"/>
      <c r="LZ132" s="182"/>
      <c r="MA132" s="182"/>
      <c r="MB132" s="182"/>
      <c r="MC132" s="182"/>
      <c r="MD132" s="182"/>
      <c r="ME132" s="182"/>
      <c r="MF132" s="182"/>
      <c r="MG132" s="182"/>
      <c r="MH132" s="182"/>
      <c r="MI132" s="182"/>
      <c r="MJ132" s="182"/>
      <c r="MK132" s="182"/>
      <c r="ML132" s="182"/>
      <c r="MM132" s="182"/>
      <c r="MN132" s="182"/>
      <c r="MO132" s="182"/>
      <c r="MP132" s="182"/>
      <c r="MQ132" s="182"/>
      <c r="MR132" s="182"/>
      <c r="MS132" s="182"/>
      <c r="MT132" s="182"/>
      <c r="MU132" s="182"/>
      <c r="MV132" s="182"/>
      <c r="MW132" s="182"/>
      <c r="MX132" s="182"/>
      <c r="MY132" s="182"/>
      <c r="MZ132" s="182"/>
      <c r="NA132" s="182"/>
      <c r="NB132" s="182"/>
      <c r="NC132" s="182"/>
      <c r="ND132" s="182"/>
      <c r="NE132" s="182"/>
      <c r="NF132" s="182"/>
      <c r="NG132" s="182"/>
      <c r="NH132" s="182"/>
      <c r="NI132" s="182"/>
      <c r="NJ132" s="182"/>
      <c r="NK132" s="182"/>
      <c r="NL132" s="182"/>
      <c r="NM132" s="182"/>
      <c r="NN132" s="182"/>
      <c r="NO132" s="182"/>
      <c r="NP132" s="182"/>
      <c r="NQ132" s="182"/>
      <c r="NR132" s="182"/>
      <c r="NS132" s="182"/>
      <c r="NT132" s="182"/>
      <c r="NU132" s="182"/>
      <c r="NV132" s="182"/>
      <c r="NW132" s="182"/>
      <c r="NX132" s="182"/>
      <c r="NY132" s="182"/>
      <c r="NZ132" s="182"/>
      <c r="OA132" s="182"/>
      <c r="OB132" s="182"/>
      <c r="OC132" s="182"/>
      <c r="OD132" s="182"/>
      <c r="OE132" s="182"/>
      <c r="OF132" s="182"/>
      <c r="OG132" s="182"/>
      <c r="OH132" s="182"/>
      <c r="OI132" s="182"/>
      <c r="OJ132" s="182"/>
      <c r="OK132" s="182"/>
      <c r="OL132" s="182"/>
      <c r="OM132" s="182"/>
      <c r="ON132" s="182"/>
      <c r="OO132" s="182"/>
      <c r="OP132" s="182"/>
      <c r="OQ132" s="182"/>
      <c r="OR132" s="182"/>
      <c r="OS132" s="182"/>
      <c r="OT132" s="182"/>
      <c r="OU132" s="182"/>
      <c r="OV132" s="182"/>
      <c r="OW132" s="182"/>
      <c r="OX132" s="182"/>
      <c r="OY132" s="182"/>
      <c r="OZ132" s="182"/>
      <c r="PA132" s="182"/>
      <c r="PB132" s="182"/>
      <c r="PC132" s="182"/>
      <c r="PD132" s="182"/>
      <c r="PE132" s="182"/>
      <c r="PF132" s="182"/>
      <c r="PG132" s="182"/>
      <c r="PH132" s="182"/>
      <c r="PI132" s="182"/>
      <c r="PJ132" s="182"/>
      <c r="PK132" s="182"/>
      <c r="PL132" s="182"/>
      <c r="PM132" s="182"/>
      <c r="PN132" s="182"/>
      <c r="PO132" s="182"/>
      <c r="PP132" s="182"/>
      <c r="PQ132" s="182"/>
      <c r="PR132" s="182"/>
      <c r="PS132" s="182"/>
      <c r="PT132" s="182"/>
      <c r="PU132" s="182"/>
      <c r="PV132" s="182"/>
      <c r="PW132" s="182"/>
      <c r="PX132" s="182"/>
    </row>
    <row r="133" spans="1:440" s="167" customFormat="1" ht="19.899999999999999" customHeight="1">
      <c r="A133" s="182"/>
      <c r="B133" s="1040"/>
      <c r="C133" s="982"/>
      <c r="D133" s="1000"/>
      <c r="E133" s="991"/>
      <c r="F133" s="380" t="s">
        <v>22</v>
      </c>
      <c r="G133" s="408">
        <v>5.0359999999999996</v>
      </c>
      <c r="H133" s="381"/>
      <c r="I133" s="183">
        <f>G133+H133+K132</f>
        <v>5.5350000000000001</v>
      </c>
      <c r="J133" s="409">
        <v>4.077</v>
      </c>
      <c r="K133" s="183">
        <f t="shared" si="12"/>
        <v>1.4580000000000002</v>
      </c>
      <c r="L133" s="659">
        <f t="shared" si="13"/>
        <v>0.73658536585365852</v>
      </c>
      <c r="M133" s="645" t="s">
        <v>24</v>
      </c>
      <c r="N133" s="903"/>
      <c r="O133" s="904"/>
      <c r="P133" s="904"/>
      <c r="Q133" s="904"/>
      <c r="R133" s="904"/>
      <c r="S133" s="893"/>
      <c r="T133" s="182"/>
      <c r="U133" s="182"/>
      <c r="V133" s="166"/>
      <c r="W133" s="166"/>
      <c r="X133" s="166"/>
      <c r="Y133" s="166"/>
      <c r="Z133" s="166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  <c r="IG133" s="182"/>
      <c r="IH133" s="182"/>
      <c r="II133" s="182"/>
      <c r="IJ133" s="182"/>
      <c r="IK133" s="182"/>
      <c r="IL133" s="182"/>
      <c r="IM133" s="182"/>
      <c r="IN133" s="182"/>
      <c r="IO133" s="182"/>
      <c r="IP133" s="182"/>
      <c r="IQ133" s="182"/>
      <c r="IR133" s="182"/>
      <c r="IS133" s="182"/>
      <c r="IT133" s="182"/>
      <c r="IU133" s="182"/>
      <c r="IV133" s="182"/>
      <c r="IW133" s="182"/>
      <c r="IX133" s="182"/>
      <c r="IY133" s="182"/>
      <c r="IZ133" s="182"/>
      <c r="JA133" s="182"/>
      <c r="JB133" s="182"/>
      <c r="JC133" s="182"/>
      <c r="JD133" s="182"/>
      <c r="JE133" s="182"/>
      <c r="JF133" s="182"/>
      <c r="JG133" s="182"/>
      <c r="JH133" s="182"/>
      <c r="JI133" s="182"/>
      <c r="JJ133" s="182"/>
      <c r="JK133" s="182"/>
      <c r="JL133" s="182"/>
      <c r="JM133" s="182"/>
      <c r="JN133" s="182"/>
      <c r="JO133" s="182"/>
      <c r="JP133" s="182"/>
      <c r="JQ133" s="182"/>
      <c r="JR133" s="182"/>
      <c r="JS133" s="182"/>
      <c r="JT133" s="182"/>
      <c r="JU133" s="182"/>
      <c r="JV133" s="182"/>
      <c r="JW133" s="182"/>
      <c r="JX133" s="182"/>
      <c r="JY133" s="182"/>
      <c r="JZ133" s="182"/>
      <c r="KA133" s="182"/>
      <c r="KB133" s="182"/>
      <c r="KC133" s="182"/>
      <c r="KD133" s="182"/>
      <c r="KE133" s="182"/>
      <c r="KF133" s="182"/>
      <c r="KG133" s="182"/>
      <c r="KH133" s="182"/>
      <c r="KI133" s="182"/>
      <c r="KJ133" s="182"/>
      <c r="KK133" s="182"/>
      <c r="KL133" s="182"/>
      <c r="KM133" s="182"/>
      <c r="KN133" s="182"/>
      <c r="KO133" s="182"/>
      <c r="KP133" s="182"/>
      <c r="KQ133" s="182"/>
      <c r="KR133" s="182"/>
      <c r="KS133" s="182"/>
      <c r="KT133" s="182"/>
      <c r="KU133" s="182"/>
      <c r="KV133" s="182"/>
      <c r="KW133" s="182"/>
      <c r="KX133" s="182"/>
      <c r="KY133" s="182"/>
      <c r="KZ133" s="182"/>
      <c r="LA133" s="182"/>
      <c r="LB133" s="182"/>
      <c r="LC133" s="182"/>
      <c r="LD133" s="182"/>
      <c r="LE133" s="182"/>
      <c r="LF133" s="182"/>
      <c r="LG133" s="182"/>
      <c r="LH133" s="182"/>
      <c r="LI133" s="182"/>
      <c r="LJ133" s="182"/>
      <c r="LK133" s="182"/>
      <c r="LL133" s="182"/>
      <c r="LM133" s="182"/>
      <c r="LN133" s="182"/>
      <c r="LO133" s="182"/>
      <c r="LP133" s="182"/>
      <c r="LQ133" s="182"/>
      <c r="LR133" s="182"/>
      <c r="LS133" s="182"/>
      <c r="LT133" s="182"/>
      <c r="LU133" s="182"/>
      <c r="LV133" s="182"/>
      <c r="LW133" s="182"/>
      <c r="LX133" s="182"/>
      <c r="LY133" s="182"/>
      <c r="LZ133" s="182"/>
      <c r="MA133" s="182"/>
      <c r="MB133" s="182"/>
      <c r="MC133" s="182"/>
      <c r="MD133" s="182"/>
      <c r="ME133" s="182"/>
      <c r="MF133" s="182"/>
      <c r="MG133" s="182"/>
      <c r="MH133" s="182"/>
      <c r="MI133" s="182"/>
      <c r="MJ133" s="182"/>
      <c r="MK133" s="182"/>
      <c r="ML133" s="182"/>
      <c r="MM133" s="182"/>
      <c r="MN133" s="182"/>
      <c r="MO133" s="182"/>
      <c r="MP133" s="182"/>
      <c r="MQ133" s="182"/>
      <c r="MR133" s="182"/>
      <c r="MS133" s="182"/>
      <c r="MT133" s="182"/>
      <c r="MU133" s="182"/>
      <c r="MV133" s="182"/>
      <c r="MW133" s="182"/>
      <c r="MX133" s="182"/>
      <c r="MY133" s="182"/>
      <c r="MZ133" s="182"/>
      <c r="NA133" s="182"/>
      <c r="NB133" s="182"/>
      <c r="NC133" s="182"/>
      <c r="ND133" s="182"/>
      <c r="NE133" s="182"/>
      <c r="NF133" s="182"/>
      <c r="NG133" s="182"/>
      <c r="NH133" s="182"/>
      <c r="NI133" s="182"/>
      <c r="NJ133" s="182"/>
      <c r="NK133" s="182"/>
      <c r="NL133" s="182"/>
      <c r="NM133" s="182"/>
      <c r="NN133" s="182"/>
      <c r="NO133" s="182"/>
      <c r="NP133" s="182"/>
      <c r="NQ133" s="182"/>
      <c r="NR133" s="182"/>
      <c r="NS133" s="182"/>
      <c r="NT133" s="182"/>
      <c r="NU133" s="182"/>
      <c r="NV133" s="182"/>
      <c r="NW133" s="182"/>
      <c r="NX133" s="182"/>
      <c r="NY133" s="182"/>
      <c r="NZ133" s="182"/>
      <c r="OA133" s="182"/>
      <c r="OB133" s="182"/>
      <c r="OC133" s="182"/>
      <c r="OD133" s="182"/>
      <c r="OE133" s="182"/>
      <c r="OF133" s="182"/>
      <c r="OG133" s="182"/>
      <c r="OH133" s="182"/>
      <c r="OI133" s="182"/>
      <c r="OJ133" s="182"/>
      <c r="OK133" s="182"/>
      <c r="OL133" s="182"/>
      <c r="OM133" s="182"/>
      <c r="ON133" s="182"/>
      <c r="OO133" s="182"/>
      <c r="OP133" s="182"/>
      <c r="OQ133" s="182"/>
      <c r="OR133" s="182"/>
      <c r="OS133" s="182"/>
      <c r="OT133" s="182"/>
      <c r="OU133" s="182"/>
      <c r="OV133" s="182"/>
      <c r="OW133" s="182"/>
      <c r="OX133" s="182"/>
      <c r="OY133" s="182"/>
      <c r="OZ133" s="182"/>
      <c r="PA133" s="182"/>
      <c r="PB133" s="182"/>
      <c r="PC133" s="182"/>
      <c r="PD133" s="182"/>
      <c r="PE133" s="182"/>
      <c r="PF133" s="182"/>
      <c r="PG133" s="182"/>
      <c r="PH133" s="182"/>
      <c r="PI133" s="182"/>
      <c r="PJ133" s="182"/>
      <c r="PK133" s="182"/>
      <c r="PL133" s="182"/>
      <c r="PM133" s="182"/>
      <c r="PN133" s="182"/>
      <c r="PO133" s="182"/>
      <c r="PP133" s="182"/>
      <c r="PQ133" s="182"/>
      <c r="PR133" s="182"/>
      <c r="PS133" s="182"/>
      <c r="PT133" s="182"/>
      <c r="PU133" s="182"/>
      <c r="PV133" s="182"/>
      <c r="PW133" s="182"/>
      <c r="PX133" s="182"/>
    </row>
    <row r="134" spans="1:440" s="167" customFormat="1" ht="19.899999999999999" customHeight="1">
      <c r="A134" s="182"/>
      <c r="B134" s="1040"/>
      <c r="C134" s="982"/>
      <c r="D134" s="1000"/>
      <c r="E134" s="991" t="s">
        <v>42</v>
      </c>
      <c r="F134" s="380" t="s">
        <v>20</v>
      </c>
      <c r="G134" s="408">
        <v>0.88700000000000001</v>
      </c>
      <c r="H134" s="381"/>
      <c r="I134" s="183">
        <f>G134+H134</f>
        <v>0.88700000000000001</v>
      </c>
      <c r="J134" s="409">
        <v>0</v>
      </c>
      <c r="K134" s="183">
        <f t="shared" si="12"/>
        <v>0.88700000000000001</v>
      </c>
      <c r="L134" s="659">
        <f t="shared" si="13"/>
        <v>0</v>
      </c>
      <c r="M134" s="645" t="s">
        <v>24</v>
      </c>
      <c r="N134" s="903">
        <f>G134+G135+G136</f>
        <v>10.077999999999999</v>
      </c>
      <c r="O134" s="904">
        <f>H134+H135+H136</f>
        <v>0</v>
      </c>
      <c r="P134" s="904">
        <f>N134+O134</f>
        <v>10.077999999999999</v>
      </c>
      <c r="Q134" s="904">
        <f>J134+J135+J136</f>
        <v>9.423</v>
      </c>
      <c r="R134" s="904">
        <f>P134-Q134</f>
        <v>0.65499999999999936</v>
      </c>
      <c r="S134" s="893">
        <f>Q134/P134</f>
        <v>0.93500694582258392</v>
      </c>
      <c r="T134" s="182"/>
      <c r="U134" s="182"/>
      <c r="V134" s="166"/>
      <c r="W134" s="166"/>
      <c r="X134" s="166"/>
      <c r="Y134" s="166"/>
      <c r="Z134" s="166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  <c r="IG134" s="182"/>
      <c r="IH134" s="182"/>
      <c r="II134" s="182"/>
      <c r="IJ134" s="182"/>
      <c r="IK134" s="182"/>
      <c r="IL134" s="182"/>
      <c r="IM134" s="182"/>
      <c r="IN134" s="182"/>
      <c r="IO134" s="182"/>
      <c r="IP134" s="182"/>
      <c r="IQ134" s="182"/>
      <c r="IR134" s="182"/>
      <c r="IS134" s="182"/>
      <c r="IT134" s="182"/>
      <c r="IU134" s="182"/>
      <c r="IV134" s="182"/>
      <c r="IW134" s="182"/>
      <c r="IX134" s="182"/>
      <c r="IY134" s="182"/>
      <c r="IZ134" s="182"/>
      <c r="JA134" s="182"/>
      <c r="JB134" s="182"/>
      <c r="JC134" s="182"/>
      <c r="JD134" s="182"/>
      <c r="JE134" s="182"/>
      <c r="JF134" s="182"/>
      <c r="JG134" s="182"/>
      <c r="JH134" s="182"/>
      <c r="JI134" s="182"/>
      <c r="JJ134" s="182"/>
      <c r="JK134" s="182"/>
      <c r="JL134" s="182"/>
      <c r="JM134" s="182"/>
      <c r="JN134" s="182"/>
      <c r="JO134" s="182"/>
      <c r="JP134" s="182"/>
      <c r="JQ134" s="182"/>
      <c r="JR134" s="182"/>
      <c r="JS134" s="182"/>
      <c r="JT134" s="182"/>
      <c r="JU134" s="182"/>
      <c r="JV134" s="182"/>
      <c r="JW134" s="182"/>
      <c r="JX134" s="182"/>
      <c r="JY134" s="182"/>
      <c r="JZ134" s="182"/>
      <c r="KA134" s="182"/>
      <c r="KB134" s="182"/>
      <c r="KC134" s="182"/>
      <c r="KD134" s="182"/>
      <c r="KE134" s="182"/>
      <c r="KF134" s="182"/>
      <c r="KG134" s="182"/>
      <c r="KH134" s="182"/>
      <c r="KI134" s="182"/>
      <c r="KJ134" s="182"/>
      <c r="KK134" s="182"/>
      <c r="KL134" s="182"/>
      <c r="KM134" s="182"/>
      <c r="KN134" s="182"/>
      <c r="KO134" s="182"/>
      <c r="KP134" s="182"/>
      <c r="KQ134" s="182"/>
      <c r="KR134" s="182"/>
      <c r="KS134" s="182"/>
      <c r="KT134" s="182"/>
      <c r="KU134" s="182"/>
      <c r="KV134" s="182"/>
      <c r="KW134" s="182"/>
      <c r="KX134" s="182"/>
      <c r="KY134" s="182"/>
      <c r="KZ134" s="182"/>
      <c r="LA134" s="182"/>
      <c r="LB134" s="182"/>
      <c r="LC134" s="182"/>
      <c r="LD134" s="182"/>
      <c r="LE134" s="182"/>
      <c r="LF134" s="182"/>
      <c r="LG134" s="182"/>
      <c r="LH134" s="182"/>
      <c r="LI134" s="182"/>
      <c r="LJ134" s="182"/>
      <c r="LK134" s="182"/>
      <c r="LL134" s="182"/>
      <c r="LM134" s="182"/>
      <c r="LN134" s="182"/>
      <c r="LO134" s="182"/>
      <c r="LP134" s="182"/>
      <c r="LQ134" s="182"/>
      <c r="LR134" s="182"/>
      <c r="LS134" s="182"/>
      <c r="LT134" s="182"/>
      <c r="LU134" s="182"/>
      <c r="LV134" s="182"/>
      <c r="LW134" s="182"/>
      <c r="LX134" s="182"/>
      <c r="LY134" s="182"/>
      <c r="LZ134" s="182"/>
      <c r="MA134" s="182"/>
      <c r="MB134" s="182"/>
      <c r="MC134" s="182"/>
      <c r="MD134" s="182"/>
      <c r="ME134" s="182"/>
      <c r="MF134" s="182"/>
      <c r="MG134" s="182"/>
      <c r="MH134" s="182"/>
      <c r="MI134" s="182"/>
      <c r="MJ134" s="182"/>
      <c r="MK134" s="182"/>
      <c r="ML134" s="182"/>
      <c r="MM134" s="182"/>
      <c r="MN134" s="182"/>
      <c r="MO134" s="182"/>
      <c r="MP134" s="182"/>
      <c r="MQ134" s="182"/>
      <c r="MR134" s="182"/>
      <c r="MS134" s="182"/>
      <c r="MT134" s="182"/>
      <c r="MU134" s="182"/>
      <c r="MV134" s="182"/>
      <c r="MW134" s="182"/>
      <c r="MX134" s="182"/>
      <c r="MY134" s="182"/>
      <c r="MZ134" s="182"/>
      <c r="NA134" s="182"/>
      <c r="NB134" s="182"/>
      <c r="NC134" s="182"/>
      <c r="ND134" s="182"/>
      <c r="NE134" s="182"/>
      <c r="NF134" s="182"/>
      <c r="NG134" s="182"/>
      <c r="NH134" s="182"/>
      <c r="NI134" s="182"/>
      <c r="NJ134" s="182"/>
      <c r="NK134" s="182"/>
      <c r="NL134" s="182"/>
      <c r="NM134" s="182"/>
      <c r="NN134" s="182"/>
      <c r="NO134" s="182"/>
      <c r="NP134" s="182"/>
      <c r="NQ134" s="182"/>
      <c r="NR134" s="182"/>
      <c r="NS134" s="182"/>
      <c r="NT134" s="182"/>
      <c r="NU134" s="182"/>
      <c r="NV134" s="182"/>
      <c r="NW134" s="182"/>
      <c r="NX134" s="182"/>
      <c r="NY134" s="182"/>
      <c r="NZ134" s="182"/>
      <c r="OA134" s="182"/>
      <c r="OB134" s="182"/>
      <c r="OC134" s="182"/>
      <c r="OD134" s="182"/>
      <c r="OE134" s="182"/>
      <c r="OF134" s="182"/>
      <c r="OG134" s="182"/>
      <c r="OH134" s="182"/>
      <c r="OI134" s="182"/>
      <c r="OJ134" s="182"/>
      <c r="OK134" s="182"/>
      <c r="OL134" s="182"/>
      <c r="OM134" s="182"/>
      <c r="ON134" s="182"/>
      <c r="OO134" s="182"/>
      <c r="OP134" s="182"/>
      <c r="OQ134" s="182"/>
      <c r="OR134" s="182"/>
      <c r="OS134" s="182"/>
      <c r="OT134" s="182"/>
      <c r="OU134" s="182"/>
      <c r="OV134" s="182"/>
      <c r="OW134" s="182"/>
      <c r="OX134" s="182"/>
      <c r="OY134" s="182"/>
      <c r="OZ134" s="182"/>
      <c r="PA134" s="182"/>
      <c r="PB134" s="182"/>
      <c r="PC134" s="182"/>
      <c r="PD134" s="182"/>
      <c r="PE134" s="182"/>
      <c r="PF134" s="182"/>
      <c r="PG134" s="182"/>
      <c r="PH134" s="182"/>
      <c r="PI134" s="182"/>
      <c r="PJ134" s="182"/>
      <c r="PK134" s="182"/>
      <c r="PL134" s="182"/>
      <c r="PM134" s="182"/>
      <c r="PN134" s="182"/>
      <c r="PO134" s="182"/>
      <c r="PP134" s="182"/>
      <c r="PQ134" s="182"/>
      <c r="PR134" s="182"/>
      <c r="PS134" s="182"/>
      <c r="PT134" s="182"/>
      <c r="PU134" s="182"/>
      <c r="PV134" s="182"/>
      <c r="PW134" s="182"/>
      <c r="PX134" s="182"/>
    </row>
    <row r="135" spans="1:440" s="167" customFormat="1" ht="19.899999999999999" customHeight="1">
      <c r="A135" s="182"/>
      <c r="B135" s="1040"/>
      <c r="C135" s="982"/>
      <c r="D135" s="1000"/>
      <c r="E135" s="991"/>
      <c r="F135" s="380" t="s">
        <v>21</v>
      </c>
      <c r="G135" s="408">
        <v>4.1520000000000001</v>
      </c>
      <c r="H135" s="381"/>
      <c r="I135" s="183">
        <f>G135+H135+K134</f>
        <v>5.0389999999999997</v>
      </c>
      <c r="J135" s="409">
        <v>3.7529999999999997</v>
      </c>
      <c r="K135" s="183">
        <f t="shared" si="12"/>
        <v>1.286</v>
      </c>
      <c r="L135" s="659">
        <f t="shared" si="13"/>
        <v>0.74479063306211546</v>
      </c>
      <c r="M135" s="645" t="s">
        <v>24</v>
      </c>
      <c r="N135" s="903"/>
      <c r="O135" s="904"/>
      <c r="P135" s="904"/>
      <c r="Q135" s="904"/>
      <c r="R135" s="904"/>
      <c r="S135" s="893"/>
      <c r="T135" s="182"/>
      <c r="U135" s="182"/>
      <c r="V135" s="166"/>
      <c r="W135" s="166"/>
      <c r="X135" s="166"/>
      <c r="Y135" s="166"/>
      <c r="Z135" s="166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  <c r="IG135" s="182"/>
      <c r="IH135" s="182"/>
      <c r="II135" s="182"/>
      <c r="IJ135" s="182"/>
      <c r="IK135" s="182"/>
      <c r="IL135" s="182"/>
      <c r="IM135" s="182"/>
      <c r="IN135" s="182"/>
      <c r="IO135" s="182"/>
      <c r="IP135" s="182"/>
      <c r="IQ135" s="182"/>
      <c r="IR135" s="182"/>
      <c r="IS135" s="182"/>
      <c r="IT135" s="182"/>
      <c r="IU135" s="182"/>
      <c r="IV135" s="182"/>
      <c r="IW135" s="182"/>
      <c r="IX135" s="182"/>
      <c r="IY135" s="182"/>
      <c r="IZ135" s="182"/>
      <c r="JA135" s="182"/>
      <c r="JB135" s="182"/>
      <c r="JC135" s="182"/>
      <c r="JD135" s="182"/>
      <c r="JE135" s="182"/>
      <c r="JF135" s="182"/>
      <c r="JG135" s="182"/>
      <c r="JH135" s="182"/>
      <c r="JI135" s="182"/>
      <c r="JJ135" s="182"/>
      <c r="JK135" s="182"/>
      <c r="JL135" s="182"/>
      <c r="JM135" s="182"/>
      <c r="JN135" s="182"/>
      <c r="JO135" s="182"/>
      <c r="JP135" s="182"/>
      <c r="JQ135" s="182"/>
      <c r="JR135" s="182"/>
      <c r="JS135" s="182"/>
      <c r="JT135" s="182"/>
      <c r="JU135" s="182"/>
      <c r="JV135" s="182"/>
      <c r="JW135" s="182"/>
      <c r="JX135" s="182"/>
      <c r="JY135" s="182"/>
      <c r="JZ135" s="182"/>
      <c r="KA135" s="182"/>
      <c r="KB135" s="182"/>
      <c r="KC135" s="182"/>
      <c r="KD135" s="182"/>
      <c r="KE135" s="182"/>
      <c r="KF135" s="182"/>
      <c r="KG135" s="182"/>
      <c r="KH135" s="182"/>
      <c r="KI135" s="182"/>
      <c r="KJ135" s="182"/>
      <c r="KK135" s="182"/>
      <c r="KL135" s="182"/>
      <c r="KM135" s="182"/>
      <c r="KN135" s="182"/>
      <c r="KO135" s="182"/>
      <c r="KP135" s="182"/>
      <c r="KQ135" s="182"/>
      <c r="KR135" s="182"/>
      <c r="KS135" s="182"/>
      <c r="KT135" s="182"/>
      <c r="KU135" s="182"/>
      <c r="KV135" s="182"/>
      <c r="KW135" s="182"/>
      <c r="KX135" s="182"/>
      <c r="KY135" s="182"/>
      <c r="KZ135" s="182"/>
      <c r="LA135" s="182"/>
      <c r="LB135" s="182"/>
      <c r="LC135" s="182"/>
      <c r="LD135" s="182"/>
      <c r="LE135" s="182"/>
      <c r="LF135" s="182"/>
      <c r="LG135" s="182"/>
      <c r="LH135" s="182"/>
      <c r="LI135" s="182"/>
      <c r="LJ135" s="182"/>
      <c r="LK135" s="182"/>
      <c r="LL135" s="182"/>
      <c r="LM135" s="182"/>
      <c r="LN135" s="182"/>
      <c r="LO135" s="182"/>
      <c r="LP135" s="182"/>
      <c r="LQ135" s="182"/>
      <c r="LR135" s="182"/>
      <c r="LS135" s="182"/>
      <c r="LT135" s="182"/>
      <c r="LU135" s="182"/>
      <c r="LV135" s="182"/>
      <c r="LW135" s="182"/>
      <c r="LX135" s="182"/>
      <c r="LY135" s="182"/>
      <c r="LZ135" s="182"/>
      <c r="MA135" s="182"/>
      <c r="MB135" s="182"/>
      <c r="MC135" s="182"/>
      <c r="MD135" s="182"/>
      <c r="ME135" s="182"/>
      <c r="MF135" s="182"/>
      <c r="MG135" s="182"/>
      <c r="MH135" s="182"/>
      <c r="MI135" s="182"/>
      <c r="MJ135" s="182"/>
      <c r="MK135" s="182"/>
      <c r="ML135" s="182"/>
      <c r="MM135" s="182"/>
      <c r="MN135" s="182"/>
      <c r="MO135" s="182"/>
      <c r="MP135" s="182"/>
      <c r="MQ135" s="182"/>
      <c r="MR135" s="182"/>
      <c r="MS135" s="182"/>
      <c r="MT135" s="182"/>
      <c r="MU135" s="182"/>
      <c r="MV135" s="182"/>
      <c r="MW135" s="182"/>
      <c r="MX135" s="182"/>
      <c r="MY135" s="182"/>
      <c r="MZ135" s="182"/>
      <c r="NA135" s="182"/>
      <c r="NB135" s="182"/>
      <c r="NC135" s="182"/>
      <c r="ND135" s="182"/>
      <c r="NE135" s="182"/>
      <c r="NF135" s="182"/>
      <c r="NG135" s="182"/>
      <c r="NH135" s="182"/>
      <c r="NI135" s="182"/>
      <c r="NJ135" s="182"/>
      <c r="NK135" s="182"/>
      <c r="NL135" s="182"/>
      <c r="NM135" s="182"/>
      <c r="NN135" s="182"/>
      <c r="NO135" s="182"/>
      <c r="NP135" s="182"/>
      <c r="NQ135" s="182"/>
      <c r="NR135" s="182"/>
      <c r="NS135" s="182"/>
      <c r="NT135" s="182"/>
      <c r="NU135" s="182"/>
      <c r="NV135" s="182"/>
      <c r="NW135" s="182"/>
      <c r="NX135" s="182"/>
      <c r="NY135" s="182"/>
      <c r="NZ135" s="182"/>
      <c r="OA135" s="182"/>
      <c r="OB135" s="182"/>
      <c r="OC135" s="182"/>
      <c r="OD135" s="182"/>
      <c r="OE135" s="182"/>
      <c r="OF135" s="182"/>
      <c r="OG135" s="182"/>
      <c r="OH135" s="182"/>
      <c r="OI135" s="182"/>
      <c r="OJ135" s="182"/>
      <c r="OK135" s="182"/>
      <c r="OL135" s="182"/>
      <c r="OM135" s="182"/>
      <c r="ON135" s="182"/>
      <c r="OO135" s="182"/>
      <c r="OP135" s="182"/>
      <c r="OQ135" s="182"/>
      <c r="OR135" s="182"/>
      <c r="OS135" s="182"/>
      <c r="OT135" s="182"/>
      <c r="OU135" s="182"/>
      <c r="OV135" s="182"/>
      <c r="OW135" s="182"/>
      <c r="OX135" s="182"/>
      <c r="OY135" s="182"/>
      <c r="OZ135" s="182"/>
      <c r="PA135" s="182"/>
      <c r="PB135" s="182"/>
      <c r="PC135" s="182"/>
      <c r="PD135" s="182"/>
      <c r="PE135" s="182"/>
      <c r="PF135" s="182"/>
      <c r="PG135" s="182"/>
      <c r="PH135" s="182"/>
      <c r="PI135" s="182"/>
      <c r="PJ135" s="182"/>
      <c r="PK135" s="182"/>
      <c r="PL135" s="182"/>
      <c r="PM135" s="182"/>
      <c r="PN135" s="182"/>
      <c r="PO135" s="182"/>
      <c r="PP135" s="182"/>
      <c r="PQ135" s="182"/>
      <c r="PR135" s="182"/>
      <c r="PS135" s="182"/>
      <c r="PT135" s="182"/>
      <c r="PU135" s="182"/>
      <c r="PV135" s="182"/>
      <c r="PW135" s="182"/>
      <c r="PX135" s="182"/>
    </row>
    <row r="136" spans="1:440" s="167" customFormat="1" ht="19.899999999999999" customHeight="1">
      <c r="A136" s="182"/>
      <c r="B136" s="1040"/>
      <c r="C136" s="982"/>
      <c r="D136" s="1000"/>
      <c r="E136" s="991"/>
      <c r="F136" s="380" t="s">
        <v>22</v>
      </c>
      <c r="G136" s="408">
        <v>5.0389999999999997</v>
      </c>
      <c r="H136" s="381"/>
      <c r="I136" s="183">
        <f>G136+H136+K135</f>
        <v>6.3249999999999993</v>
      </c>
      <c r="J136" s="409">
        <v>5.67</v>
      </c>
      <c r="K136" s="183">
        <f t="shared" si="12"/>
        <v>0.65499999999999936</v>
      </c>
      <c r="L136" s="659">
        <f t="shared" si="13"/>
        <v>0.89644268774703562</v>
      </c>
      <c r="M136" s="645" t="s">
        <v>24</v>
      </c>
      <c r="N136" s="903"/>
      <c r="O136" s="904"/>
      <c r="P136" s="904"/>
      <c r="Q136" s="904"/>
      <c r="R136" s="904"/>
      <c r="S136" s="893"/>
      <c r="T136" s="182"/>
      <c r="U136" s="182"/>
      <c r="V136" s="166"/>
      <c r="W136" s="166"/>
      <c r="X136" s="166"/>
      <c r="Y136" s="166"/>
      <c r="Z136" s="166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  <c r="IG136" s="182"/>
      <c r="IH136" s="182"/>
      <c r="II136" s="182"/>
      <c r="IJ136" s="182"/>
      <c r="IK136" s="182"/>
      <c r="IL136" s="182"/>
      <c r="IM136" s="182"/>
      <c r="IN136" s="182"/>
      <c r="IO136" s="182"/>
      <c r="IP136" s="182"/>
      <c r="IQ136" s="182"/>
      <c r="IR136" s="182"/>
      <c r="IS136" s="182"/>
      <c r="IT136" s="182"/>
      <c r="IU136" s="182"/>
      <c r="IV136" s="182"/>
      <c r="IW136" s="182"/>
      <c r="IX136" s="182"/>
      <c r="IY136" s="182"/>
      <c r="IZ136" s="182"/>
      <c r="JA136" s="182"/>
      <c r="JB136" s="182"/>
      <c r="JC136" s="182"/>
      <c r="JD136" s="182"/>
      <c r="JE136" s="182"/>
      <c r="JF136" s="182"/>
      <c r="JG136" s="182"/>
      <c r="JH136" s="182"/>
      <c r="JI136" s="182"/>
      <c r="JJ136" s="182"/>
      <c r="JK136" s="182"/>
      <c r="JL136" s="182"/>
      <c r="JM136" s="182"/>
      <c r="JN136" s="182"/>
      <c r="JO136" s="182"/>
      <c r="JP136" s="182"/>
      <c r="JQ136" s="182"/>
      <c r="JR136" s="182"/>
      <c r="JS136" s="182"/>
      <c r="JT136" s="182"/>
      <c r="JU136" s="182"/>
      <c r="JV136" s="182"/>
      <c r="JW136" s="182"/>
      <c r="JX136" s="182"/>
      <c r="JY136" s="182"/>
      <c r="JZ136" s="182"/>
      <c r="KA136" s="182"/>
      <c r="KB136" s="182"/>
      <c r="KC136" s="182"/>
      <c r="KD136" s="182"/>
      <c r="KE136" s="182"/>
      <c r="KF136" s="182"/>
      <c r="KG136" s="182"/>
      <c r="KH136" s="182"/>
      <c r="KI136" s="182"/>
      <c r="KJ136" s="182"/>
      <c r="KK136" s="182"/>
      <c r="KL136" s="182"/>
      <c r="KM136" s="182"/>
      <c r="KN136" s="182"/>
      <c r="KO136" s="182"/>
      <c r="KP136" s="182"/>
      <c r="KQ136" s="182"/>
      <c r="KR136" s="182"/>
      <c r="KS136" s="182"/>
      <c r="KT136" s="182"/>
      <c r="KU136" s="182"/>
      <c r="KV136" s="182"/>
      <c r="KW136" s="182"/>
      <c r="KX136" s="182"/>
      <c r="KY136" s="182"/>
      <c r="KZ136" s="182"/>
      <c r="LA136" s="182"/>
      <c r="LB136" s="182"/>
      <c r="LC136" s="182"/>
      <c r="LD136" s="182"/>
      <c r="LE136" s="182"/>
      <c r="LF136" s="182"/>
      <c r="LG136" s="182"/>
      <c r="LH136" s="182"/>
      <c r="LI136" s="182"/>
      <c r="LJ136" s="182"/>
      <c r="LK136" s="182"/>
      <c r="LL136" s="182"/>
      <c r="LM136" s="182"/>
      <c r="LN136" s="182"/>
      <c r="LO136" s="182"/>
      <c r="LP136" s="182"/>
      <c r="LQ136" s="182"/>
      <c r="LR136" s="182"/>
      <c r="LS136" s="182"/>
      <c r="LT136" s="182"/>
      <c r="LU136" s="182"/>
      <c r="LV136" s="182"/>
      <c r="LW136" s="182"/>
      <c r="LX136" s="182"/>
      <c r="LY136" s="182"/>
      <c r="LZ136" s="182"/>
      <c r="MA136" s="182"/>
      <c r="MB136" s="182"/>
      <c r="MC136" s="182"/>
      <c r="MD136" s="182"/>
      <c r="ME136" s="182"/>
      <c r="MF136" s="182"/>
      <c r="MG136" s="182"/>
      <c r="MH136" s="182"/>
      <c r="MI136" s="182"/>
      <c r="MJ136" s="182"/>
      <c r="MK136" s="182"/>
      <c r="ML136" s="182"/>
      <c r="MM136" s="182"/>
      <c r="MN136" s="182"/>
      <c r="MO136" s="182"/>
      <c r="MP136" s="182"/>
      <c r="MQ136" s="182"/>
      <c r="MR136" s="182"/>
      <c r="MS136" s="182"/>
      <c r="MT136" s="182"/>
      <c r="MU136" s="182"/>
      <c r="MV136" s="182"/>
      <c r="MW136" s="182"/>
      <c r="MX136" s="182"/>
      <c r="MY136" s="182"/>
      <c r="MZ136" s="182"/>
      <c r="NA136" s="182"/>
      <c r="NB136" s="182"/>
      <c r="NC136" s="182"/>
      <c r="ND136" s="182"/>
      <c r="NE136" s="182"/>
      <c r="NF136" s="182"/>
      <c r="NG136" s="182"/>
      <c r="NH136" s="182"/>
      <c r="NI136" s="182"/>
      <c r="NJ136" s="182"/>
      <c r="NK136" s="182"/>
      <c r="NL136" s="182"/>
      <c r="NM136" s="182"/>
      <c r="NN136" s="182"/>
      <c r="NO136" s="182"/>
      <c r="NP136" s="182"/>
      <c r="NQ136" s="182"/>
      <c r="NR136" s="182"/>
      <c r="NS136" s="182"/>
      <c r="NT136" s="182"/>
      <c r="NU136" s="182"/>
      <c r="NV136" s="182"/>
      <c r="NW136" s="182"/>
      <c r="NX136" s="182"/>
      <c r="NY136" s="182"/>
      <c r="NZ136" s="182"/>
      <c r="OA136" s="182"/>
      <c r="OB136" s="182"/>
      <c r="OC136" s="182"/>
      <c r="OD136" s="182"/>
      <c r="OE136" s="182"/>
      <c r="OF136" s="182"/>
      <c r="OG136" s="182"/>
      <c r="OH136" s="182"/>
      <c r="OI136" s="182"/>
      <c r="OJ136" s="182"/>
      <c r="OK136" s="182"/>
      <c r="OL136" s="182"/>
      <c r="OM136" s="182"/>
      <c r="ON136" s="182"/>
      <c r="OO136" s="182"/>
      <c r="OP136" s="182"/>
      <c r="OQ136" s="182"/>
      <c r="OR136" s="182"/>
      <c r="OS136" s="182"/>
      <c r="OT136" s="182"/>
      <c r="OU136" s="182"/>
      <c r="OV136" s="182"/>
      <c r="OW136" s="182"/>
      <c r="OX136" s="182"/>
      <c r="OY136" s="182"/>
      <c r="OZ136" s="182"/>
      <c r="PA136" s="182"/>
      <c r="PB136" s="182"/>
      <c r="PC136" s="182"/>
      <c r="PD136" s="182"/>
      <c r="PE136" s="182"/>
      <c r="PF136" s="182"/>
      <c r="PG136" s="182"/>
      <c r="PH136" s="182"/>
      <c r="PI136" s="182"/>
      <c r="PJ136" s="182"/>
      <c r="PK136" s="182"/>
      <c r="PL136" s="182"/>
      <c r="PM136" s="182"/>
      <c r="PN136" s="182"/>
      <c r="PO136" s="182"/>
      <c r="PP136" s="182"/>
      <c r="PQ136" s="182"/>
      <c r="PR136" s="182"/>
      <c r="PS136" s="182"/>
      <c r="PT136" s="182"/>
      <c r="PU136" s="182"/>
      <c r="PV136" s="182"/>
      <c r="PW136" s="182"/>
      <c r="PX136" s="182"/>
    </row>
    <row r="137" spans="1:440" s="167" customFormat="1" ht="19.899999999999999" customHeight="1">
      <c r="A137" s="182"/>
      <c r="B137" s="1040"/>
      <c r="C137" s="982"/>
      <c r="D137" s="1000"/>
      <c r="E137" s="991" t="s">
        <v>43</v>
      </c>
      <c r="F137" s="380" t="s">
        <v>20</v>
      </c>
      <c r="G137" s="408">
        <v>0.88600000000000001</v>
      </c>
      <c r="H137" s="381"/>
      <c r="I137" s="183">
        <f>G137+H137</f>
        <v>0.88600000000000001</v>
      </c>
      <c r="J137" s="409">
        <v>1.7549999999999999</v>
      </c>
      <c r="K137" s="183">
        <f t="shared" si="12"/>
        <v>-0.86899999999999988</v>
      </c>
      <c r="L137" s="659">
        <f t="shared" si="13"/>
        <v>1.9808126410835214</v>
      </c>
      <c r="M137" s="644" t="s">
        <v>24</v>
      </c>
      <c r="N137" s="903">
        <f>G137+G138+G139</f>
        <v>10.073</v>
      </c>
      <c r="O137" s="904">
        <f>H137+H138+H139</f>
        <v>0</v>
      </c>
      <c r="P137" s="904">
        <f>N137+O137</f>
        <v>10.073</v>
      </c>
      <c r="Q137" s="904">
        <f>J137+J138+J139</f>
        <v>9.7469999999999999</v>
      </c>
      <c r="R137" s="904">
        <f>P137-Q137</f>
        <v>0.32600000000000051</v>
      </c>
      <c r="S137" s="893">
        <f>Q137/P137</f>
        <v>0.9676362553360468</v>
      </c>
      <c r="T137" s="182"/>
      <c r="U137" s="182"/>
      <c r="V137" s="166"/>
      <c r="W137" s="166"/>
      <c r="X137" s="166"/>
      <c r="Y137" s="166"/>
      <c r="Z137" s="166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  <c r="IH137" s="182"/>
      <c r="II137" s="182"/>
      <c r="IJ137" s="182"/>
      <c r="IK137" s="182"/>
      <c r="IL137" s="182"/>
      <c r="IM137" s="182"/>
      <c r="IN137" s="182"/>
      <c r="IO137" s="182"/>
      <c r="IP137" s="182"/>
      <c r="IQ137" s="182"/>
      <c r="IR137" s="182"/>
      <c r="IS137" s="182"/>
      <c r="IT137" s="182"/>
      <c r="IU137" s="182"/>
      <c r="IV137" s="182"/>
      <c r="IW137" s="182"/>
      <c r="IX137" s="182"/>
      <c r="IY137" s="182"/>
      <c r="IZ137" s="182"/>
      <c r="JA137" s="182"/>
      <c r="JB137" s="182"/>
      <c r="JC137" s="182"/>
      <c r="JD137" s="182"/>
      <c r="JE137" s="182"/>
      <c r="JF137" s="182"/>
      <c r="JG137" s="182"/>
      <c r="JH137" s="182"/>
      <c r="JI137" s="182"/>
      <c r="JJ137" s="182"/>
      <c r="JK137" s="182"/>
      <c r="JL137" s="182"/>
      <c r="JM137" s="182"/>
      <c r="JN137" s="182"/>
      <c r="JO137" s="182"/>
      <c r="JP137" s="182"/>
      <c r="JQ137" s="182"/>
      <c r="JR137" s="182"/>
      <c r="JS137" s="182"/>
      <c r="JT137" s="182"/>
      <c r="JU137" s="182"/>
      <c r="JV137" s="182"/>
      <c r="JW137" s="182"/>
      <c r="JX137" s="182"/>
      <c r="JY137" s="182"/>
      <c r="JZ137" s="182"/>
      <c r="KA137" s="182"/>
      <c r="KB137" s="182"/>
      <c r="KC137" s="182"/>
      <c r="KD137" s="182"/>
      <c r="KE137" s="182"/>
      <c r="KF137" s="182"/>
      <c r="KG137" s="182"/>
      <c r="KH137" s="182"/>
      <c r="KI137" s="182"/>
      <c r="KJ137" s="182"/>
      <c r="KK137" s="182"/>
      <c r="KL137" s="182"/>
      <c r="KM137" s="182"/>
      <c r="KN137" s="182"/>
      <c r="KO137" s="182"/>
      <c r="KP137" s="182"/>
      <c r="KQ137" s="182"/>
      <c r="KR137" s="182"/>
      <c r="KS137" s="182"/>
      <c r="KT137" s="182"/>
      <c r="KU137" s="182"/>
      <c r="KV137" s="182"/>
      <c r="KW137" s="182"/>
      <c r="KX137" s="182"/>
      <c r="KY137" s="182"/>
      <c r="KZ137" s="182"/>
      <c r="LA137" s="182"/>
      <c r="LB137" s="182"/>
      <c r="LC137" s="182"/>
      <c r="LD137" s="182"/>
      <c r="LE137" s="182"/>
      <c r="LF137" s="182"/>
      <c r="LG137" s="182"/>
      <c r="LH137" s="182"/>
      <c r="LI137" s="182"/>
      <c r="LJ137" s="182"/>
      <c r="LK137" s="182"/>
      <c r="LL137" s="182"/>
      <c r="LM137" s="182"/>
      <c r="LN137" s="182"/>
      <c r="LO137" s="182"/>
      <c r="LP137" s="182"/>
      <c r="LQ137" s="182"/>
      <c r="LR137" s="182"/>
      <c r="LS137" s="182"/>
      <c r="LT137" s="182"/>
      <c r="LU137" s="182"/>
      <c r="LV137" s="182"/>
      <c r="LW137" s="182"/>
      <c r="LX137" s="182"/>
      <c r="LY137" s="182"/>
      <c r="LZ137" s="182"/>
      <c r="MA137" s="182"/>
      <c r="MB137" s="182"/>
      <c r="MC137" s="182"/>
      <c r="MD137" s="182"/>
      <c r="ME137" s="182"/>
      <c r="MF137" s="182"/>
      <c r="MG137" s="182"/>
      <c r="MH137" s="182"/>
      <c r="MI137" s="182"/>
      <c r="MJ137" s="182"/>
      <c r="MK137" s="182"/>
      <c r="ML137" s="182"/>
      <c r="MM137" s="182"/>
      <c r="MN137" s="182"/>
      <c r="MO137" s="182"/>
      <c r="MP137" s="182"/>
      <c r="MQ137" s="182"/>
      <c r="MR137" s="182"/>
      <c r="MS137" s="182"/>
      <c r="MT137" s="182"/>
      <c r="MU137" s="182"/>
      <c r="MV137" s="182"/>
      <c r="MW137" s="182"/>
      <c r="MX137" s="182"/>
      <c r="MY137" s="182"/>
      <c r="MZ137" s="182"/>
      <c r="NA137" s="182"/>
      <c r="NB137" s="182"/>
      <c r="NC137" s="182"/>
      <c r="ND137" s="182"/>
      <c r="NE137" s="182"/>
      <c r="NF137" s="182"/>
      <c r="NG137" s="182"/>
      <c r="NH137" s="182"/>
      <c r="NI137" s="182"/>
      <c r="NJ137" s="182"/>
      <c r="NK137" s="182"/>
      <c r="NL137" s="182"/>
      <c r="NM137" s="182"/>
      <c r="NN137" s="182"/>
      <c r="NO137" s="182"/>
      <c r="NP137" s="182"/>
      <c r="NQ137" s="182"/>
      <c r="NR137" s="182"/>
      <c r="NS137" s="182"/>
      <c r="NT137" s="182"/>
      <c r="NU137" s="182"/>
      <c r="NV137" s="182"/>
      <c r="NW137" s="182"/>
      <c r="NX137" s="182"/>
      <c r="NY137" s="182"/>
      <c r="NZ137" s="182"/>
      <c r="OA137" s="182"/>
      <c r="OB137" s="182"/>
      <c r="OC137" s="182"/>
      <c r="OD137" s="182"/>
      <c r="OE137" s="182"/>
      <c r="OF137" s="182"/>
      <c r="OG137" s="182"/>
      <c r="OH137" s="182"/>
      <c r="OI137" s="182"/>
      <c r="OJ137" s="182"/>
      <c r="OK137" s="182"/>
      <c r="OL137" s="182"/>
      <c r="OM137" s="182"/>
      <c r="ON137" s="182"/>
      <c r="OO137" s="182"/>
      <c r="OP137" s="182"/>
      <c r="OQ137" s="182"/>
      <c r="OR137" s="182"/>
      <c r="OS137" s="182"/>
      <c r="OT137" s="182"/>
      <c r="OU137" s="182"/>
      <c r="OV137" s="182"/>
      <c r="OW137" s="182"/>
      <c r="OX137" s="182"/>
      <c r="OY137" s="182"/>
      <c r="OZ137" s="182"/>
      <c r="PA137" s="182"/>
      <c r="PB137" s="182"/>
      <c r="PC137" s="182"/>
      <c r="PD137" s="182"/>
      <c r="PE137" s="182"/>
      <c r="PF137" s="182"/>
      <c r="PG137" s="182"/>
      <c r="PH137" s="182"/>
      <c r="PI137" s="182"/>
      <c r="PJ137" s="182"/>
      <c r="PK137" s="182"/>
      <c r="PL137" s="182"/>
      <c r="PM137" s="182"/>
      <c r="PN137" s="182"/>
      <c r="PO137" s="182"/>
      <c r="PP137" s="182"/>
      <c r="PQ137" s="182"/>
      <c r="PR137" s="182"/>
      <c r="PS137" s="182"/>
      <c r="PT137" s="182"/>
      <c r="PU137" s="182"/>
      <c r="PV137" s="182"/>
      <c r="PW137" s="182"/>
      <c r="PX137" s="182"/>
    </row>
    <row r="138" spans="1:440" s="167" customFormat="1" ht="19.899999999999999" customHeight="1">
      <c r="A138" s="182"/>
      <c r="B138" s="1040"/>
      <c r="C138" s="982"/>
      <c r="D138" s="1000"/>
      <c r="E138" s="991"/>
      <c r="F138" s="380" t="s">
        <v>21</v>
      </c>
      <c r="G138" s="408">
        <v>4.1500000000000004</v>
      </c>
      <c r="H138" s="381"/>
      <c r="I138" s="183">
        <f>G138+H138+K137</f>
        <v>3.2810000000000006</v>
      </c>
      <c r="J138" s="409">
        <v>2.8620000000000001</v>
      </c>
      <c r="K138" s="183">
        <f t="shared" si="12"/>
        <v>0.41900000000000048</v>
      </c>
      <c r="L138" s="659">
        <f t="shared" si="13"/>
        <v>0.87229503200243819</v>
      </c>
      <c r="M138" s="645" t="s">
        <v>24</v>
      </c>
      <c r="N138" s="903"/>
      <c r="O138" s="904"/>
      <c r="P138" s="904"/>
      <c r="Q138" s="904"/>
      <c r="R138" s="904"/>
      <c r="S138" s="893"/>
      <c r="T138" s="182"/>
      <c r="U138" s="182"/>
      <c r="V138" s="166"/>
      <c r="W138" s="166"/>
      <c r="X138" s="166"/>
      <c r="Y138" s="166"/>
      <c r="Z138" s="166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  <c r="IH138" s="182"/>
      <c r="II138" s="182"/>
      <c r="IJ138" s="182"/>
      <c r="IK138" s="182"/>
      <c r="IL138" s="182"/>
      <c r="IM138" s="182"/>
      <c r="IN138" s="182"/>
      <c r="IO138" s="182"/>
      <c r="IP138" s="182"/>
      <c r="IQ138" s="182"/>
      <c r="IR138" s="182"/>
      <c r="IS138" s="182"/>
      <c r="IT138" s="182"/>
      <c r="IU138" s="182"/>
      <c r="IV138" s="182"/>
      <c r="IW138" s="182"/>
      <c r="IX138" s="182"/>
      <c r="IY138" s="182"/>
      <c r="IZ138" s="182"/>
      <c r="JA138" s="182"/>
      <c r="JB138" s="182"/>
      <c r="JC138" s="182"/>
      <c r="JD138" s="182"/>
      <c r="JE138" s="182"/>
      <c r="JF138" s="182"/>
      <c r="JG138" s="182"/>
      <c r="JH138" s="182"/>
      <c r="JI138" s="182"/>
      <c r="JJ138" s="182"/>
      <c r="JK138" s="182"/>
      <c r="JL138" s="182"/>
      <c r="JM138" s="182"/>
      <c r="JN138" s="182"/>
      <c r="JO138" s="182"/>
      <c r="JP138" s="182"/>
      <c r="JQ138" s="182"/>
      <c r="JR138" s="182"/>
      <c r="JS138" s="182"/>
      <c r="JT138" s="182"/>
      <c r="JU138" s="182"/>
      <c r="JV138" s="182"/>
      <c r="JW138" s="182"/>
      <c r="JX138" s="182"/>
      <c r="JY138" s="182"/>
      <c r="JZ138" s="182"/>
      <c r="KA138" s="182"/>
      <c r="KB138" s="182"/>
      <c r="KC138" s="182"/>
      <c r="KD138" s="182"/>
      <c r="KE138" s="182"/>
      <c r="KF138" s="182"/>
      <c r="KG138" s="182"/>
      <c r="KH138" s="182"/>
      <c r="KI138" s="182"/>
      <c r="KJ138" s="182"/>
      <c r="KK138" s="182"/>
      <c r="KL138" s="182"/>
      <c r="KM138" s="182"/>
      <c r="KN138" s="182"/>
      <c r="KO138" s="182"/>
      <c r="KP138" s="182"/>
      <c r="KQ138" s="182"/>
      <c r="KR138" s="182"/>
      <c r="KS138" s="182"/>
      <c r="KT138" s="182"/>
      <c r="KU138" s="182"/>
      <c r="KV138" s="182"/>
      <c r="KW138" s="182"/>
      <c r="KX138" s="182"/>
      <c r="KY138" s="182"/>
      <c r="KZ138" s="182"/>
      <c r="LA138" s="182"/>
      <c r="LB138" s="182"/>
      <c r="LC138" s="182"/>
      <c r="LD138" s="182"/>
      <c r="LE138" s="182"/>
      <c r="LF138" s="182"/>
      <c r="LG138" s="182"/>
      <c r="LH138" s="182"/>
      <c r="LI138" s="182"/>
      <c r="LJ138" s="182"/>
      <c r="LK138" s="182"/>
      <c r="LL138" s="182"/>
      <c r="LM138" s="182"/>
      <c r="LN138" s="182"/>
      <c r="LO138" s="182"/>
      <c r="LP138" s="182"/>
      <c r="LQ138" s="182"/>
      <c r="LR138" s="182"/>
      <c r="LS138" s="182"/>
      <c r="LT138" s="182"/>
      <c r="LU138" s="182"/>
      <c r="LV138" s="182"/>
      <c r="LW138" s="182"/>
      <c r="LX138" s="182"/>
      <c r="LY138" s="182"/>
      <c r="LZ138" s="182"/>
      <c r="MA138" s="182"/>
      <c r="MB138" s="182"/>
      <c r="MC138" s="182"/>
      <c r="MD138" s="182"/>
      <c r="ME138" s="182"/>
      <c r="MF138" s="182"/>
      <c r="MG138" s="182"/>
      <c r="MH138" s="182"/>
      <c r="MI138" s="182"/>
      <c r="MJ138" s="182"/>
      <c r="MK138" s="182"/>
      <c r="ML138" s="182"/>
      <c r="MM138" s="182"/>
      <c r="MN138" s="182"/>
      <c r="MO138" s="182"/>
      <c r="MP138" s="182"/>
      <c r="MQ138" s="182"/>
      <c r="MR138" s="182"/>
      <c r="MS138" s="182"/>
      <c r="MT138" s="182"/>
      <c r="MU138" s="182"/>
      <c r="MV138" s="182"/>
      <c r="MW138" s="182"/>
      <c r="MX138" s="182"/>
      <c r="MY138" s="182"/>
      <c r="MZ138" s="182"/>
      <c r="NA138" s="182"/>
      <c r="NB138" s="182"/>
      <c r="NC138" s="182"/>
      <c r="ND138" s="182"/>
      <c r="NE138" s="182"/>
      <c r="NF138" s="182"/>
      <c r="NG138" s="182"/>
      <c r="NH138" s="182"/>
      <c r="NI138" s="182"/>
      <c r="NJ138" s="182"/>
      <c r="NK138" s="182"/>
      <c r="NL138" s="182"/>
      <c r="NM138" s="182"/>
      <c r="NN138" s="182"/>
      <c r="NO138" s="182"/>
      <c r="NP138" s="182"/>
      <c r="NQ138" s="182"/>
      <c r="NR138" s="182"/>
      <c r="NS138" s="182"/>
      <c r="NT138" s="182"/>
      <c r="NU138" s="182"/>
      <c r="NV138" s="182"/>
      <c r="NW138" s="182"/>
      <c r="NX138" s="182"/>
      <c r="NY138" s="182"/>
      <c r="NZ138" s="182"/>
      <c r="OA138" s="182"/>
      <c r="OB138" s="182"/>
      <c r="OC138" s="182"/>
      <c r="OD138" s="182"/>
      <c r="OE138" s="182"/>
      <c r="OF138" s="182"/>
      <c r="OG138" s="182"/>
      <c r="OH138" s="182"/>
      <c r="OI138" s="182"/>
      <c r="OJ138" s="182"/>
      <c r="OK138" s="182"/>
      <c r="OL138" s="182"/>
      <c r="OM138" s="182"/>
      <c r="ON138" s="182"/>
      <c r="OO138" s="182"/>
      <c r="OP138" s="182"/>
      <c r="OQ138" s="182"/>
      <c r="OR138" s="182"/>
      <c r="OS138" s="182"/>
      <c r="OT138" s="182"/>
      <c r="OU138" s="182"/>
      <c r="OV138" s="182"/>
      <c r="OW138" s="182"/>
      <c r="OX138" s="182"/>
      <c r="OY138" s="182"/>
      <c r="OZ138" s="182"/>
      <c r="PA138" s="182"/>
      <c r="PB138" s="182"/>
      <c r="PC138" s="182"/>
      <c r="PD138" s="182"/>
      <c r="PE138" s="182"/>
      <c r="PF138" s="182"/>
      <c r="PG138" s="182"/>
      <c r="PH138" s="182"/>
      <c r="PI138" s="182"/>
      <c r="PJ138" s="182"/>
      <c r="PK138" s="182"/>
      <c r="PL138" s="182"/>
      <c r="PM138" s="182"/>
      <c r="PN138" s="182"/>
      <c r="PO138" s="182"/>
      <c r="PP138" s="182"/>
      <c r="PQ138" s="182"/>
      <c r="PR138" s="182"/>
      <c r="PS138" s="182"/>
      <c r="PT138" s="182"/>
      <c r="PU138" s="182"/>
      <c r="PV138" s="182"/>
      <c r="PW138" s="182"/>
      <c r="PX138" s="182"/>
    </row>
    <row r="139" spans="1:440" s="167" customFormat="1" ht="19.899999999999999" customHeight="1">
      <c r="A139" s="182"/>
      <c r="B139" s="1040"/>
      <c r="C139" s="982"/>
      <c r="D139" s="1000"/>
      <c r="E139" s="991"/>
      <c r="F139" s="380" t="s">
        <v>22</v>
      </c>
      <c r="G139" s="408">
        <v>5.0369999999999999</v>
      </c>
      <c r="H139" s="381"/>
      <c r="I139" s="183">
        <f>G139+H139+K138</f>
        <v>5.4560000000000004</v>
      </c>
      <c r="J139" s="409">
        <v>5.13</v>
      </c>
      <c r="K139" s="183">
        <f t="shared" si="12"/>
        <v>0.32600000000000051</v>
      </c>
      <c r="L139" s="659">
        <f t="shared" si="13"/>
        <v>0.94024926686217003</v>
      </c>
      <c r="M139" s="645" t="s">
        <v>24</v>
      </c>
      <c r="N139" s="903"/>
      <c r="O139" s="904"/>
      <c r="P139" s="904"/>
      <c r="Q139" s="904"/>
      <c r="R139" s="904"/>
      <c r="S139" s="893"/>
      <c r="T139" s="182"/>
      <c r="U139" s="182"/>
      <c r="V139" s="166"/>
      <c r="W139" s="166"/>
      <c r="X139" s="166"/>
      <c r="Y139" s="166"/>
      <c r="Z139" s="166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  <c r="IR139" s="182"/>
      <c r="IS139" s="182"/>
      <c r="IT139" s="182"/>
      <c r="IU139" s="182"/>
      <c r="IV139" s="182"/>
      <c r="IW139" s="182"/>
      <c r="IX139" s="182"/>
      <c r="IY139" s="182"/>
      <c r="IZ139" s="182"/>
      <c r="JA139" s="182"/>
      <c r="JB139" s="182"/>
      <c r="JC139" s="182"/>
      <c r="JD139" s="182"/>
      <c r="JE139" s="182"/>
      <c r="JF139" s="182"/>
      <c r="JG139" s="182"/>
      <c r="JH139" s="182"/>
      <c r="JI139" s="182"/>
      <c r="JJ139" s="182"/>
      <c r="JK139" s="182"/>
      <c r="JL139" s="182"/>
      <c r="JM139" s="182"/>
      <c r="JN139" s="182"/>
      <c r="JO139" s="182"/>
      <c r="JP139" s="182"/>
      <c r="JQ139" s="182"/>
      <c r="JR139" s="182"/>
      <c r="JS139" s="182"/>
      <c r="JT139" s="182"/>
      <c r="JU139" s="182"/>
      <c r="JV139" s="182"/>
      <c r="JW139" s="182"/>
      <c r="JX139" s="182"/>
      <c r="JY139" s="182"/>
      <c r="JZ139" s="182"/>
      <c r="KA139" s="182"/>
      <c r="KB139" s="182"/>
      <c r="KC139" s="182"/>
      <c r="KD139" s="182"/>
      <c r="KE139" s="182"/>
      <c r="KF139" s="182"/>
      <c r="KG139" s="182"/>
      <c r="KH139" s="182"/>
      <c r="KI139" s="182"/>
      <c r="KJ139" s="182"/>
      <c r="KK139" s="182"/>
      <c r="KL139" s="182"/>
      <c r="KM139" s="182"/>
      <c r="KN139" s="182"/>
      <c r="KO139" s="182"/>
      <c r="KP139" s="182"/>
      <c r="KQ139" s="182"/>
      <c r="KR139" s="182"/>
      <c r="KS139" s="182"/>
      <c r="KT139" s="182"/>
      <c r="KU139" s="182"/>
      <c r="KV139" s="182"/>
      <c r="KW139" s="182"/>
      <c r="KX139" s="182"/>
      <c r="KY139" s="182"/>
      <c r="KZ139" s="182"/>
      <c r="LA139" s="182"/>
      <c r="LB139" s="182"/>
      <c r="LC139" s="182"/>
      <c r="LD139" s="182"/>
      <c r="LE139" s="182"/>
      <c r="LF139" s="182"/>
      <c r="LG139" s="182"/>
      <c r="LH139" s="182"/>
      <c r="LI139" s="182"/>
      <c r="LJ139" s="182"/>
      <c r="LK139" s="182"/>
      <c r="LL139" s="182"/>
      <c r="LM139" s="182"/>
      <c r="LN139" s="182"/>
      <c r="LO139" s="182"/>
      <c r="LP139" s="182"/>
      <c r="LQ139" s="182"/>
      <c r="LR139" s="182"/>
      <c r="LS139" s="182"/>
      <c r="LT139" s="182"/>
      <c r="LU139" s="182"/>
      <c r="LV139" s="182"/>
      <c r="LW139" s="182"/>
      <c r="LX139" s="182"/>
      <c r="LY139" s="182"/>
      <c r="LZ139" s="182"/>
      <c r="MA139" s="182"/>
      <c r="MB139" s="182"/>
      <c r="MC139" s="182"/>
      <c r="MD139" s="182"/>
      <c r="ME139" s="182"/>
      <c r="MF139" s="182"/>
      <c r="MG139" s="182"/>
      <c r="MH139" s="182"/>
      <c r="MI139" s="182"/>
      <c r="MJ139" s="182"/>
      <c r="MK139" s="182"/>
      <c r="ML139" s="182"/>
      <c r="MM139" s="182"/>
      <c r="MN139" s="182"/>
      <c r="MO139" s="182"/>
      <c r="MP139" s="182"/>
      <c r="MQ139" s="182"/>
      <c r="MR139" s="182"/>
      <c r="MS139" s="182"/>
      <c r="MT139" s="182"/>
      <c r="MU139" s="182"/>
      <c r="MV139" s="182"/>
      <c r="MW139" s="182"/>
      <c r="MX139" s="182"/>
      <c r="MY139" s="182"/>
      <c r="MZ139" s="182"/>
      <c r="NA139" s="182"/>
      <c r="NB139" s="182"/>
      <c r="NC139" s="182"/>
      <c r="ND139" s="182"/>
      <c r="NE139" s="182"/>
      <c r="NF139" s="182"/>
      <c r="NG139" s="182"/>
      <c r="NH139" s="182"/>
      <c r="NI139" s="182"/>
      <c r="NJ139" s="182"/>
      <c r="NK139" s="182"/>
      <c r="NL139" s="182"/>
      <c r="NM139" s="182"/>
      <c r="NN139" s="182"/>
      <c r="NO139" s="182"/>
      <c r="NP139" s="182"/>
      <c r="NQ139" s="182"/>
      <c r="NR139" s="182"/>
      <c r="NS139" s="182"/>
      <c r="NT139" s="182"/>
      <c r="NU139" s="182"/>
      <c r="NV139" s="182"/>
      <c r="NW139" s="182"/>
      <c r="NX139" s="182"/>
      <c r="NY139" s="182"/>
      <c r="NZ139" s="182"/>
      <c r="OA139" s="182"/>
      <c r="OB139" s="182"/>
      <c r="OC139" s="182"/>
      <c r="OD139" s="182"/>
      <c r="OE139" s="182"/>
      <c r="OF139" s="182"/>
      <c r="OG139" s="182"/>
      <c r="OH139" s="182"/>
      <c r="OI139" s="182"/>
      <c r="OJ139" s="182"/>
      <c r="OK139" s="182"/>
      <c r="OL139" s="182"/>
      <c r="OM139" s="182"/>
      <c r="ON139" s="182"/>
      <c r="OO139" s="182"/>
      <c r="OP139" s="182"/>
      <c r="OQ139" s="182"/>
      <c r="OR139" s="182"/>
      <c r="OS139" s="182"/>
      <c r="OT139" s="182"/>
      <c r="OU139" s="182"/>
      <c r="OV139" s="182"/>
      <c r="OW139" s="182"/>
      <c r="OX139" s="182"/>
      <c r="OY139" s="182"/>
      <c r="OZ139" s="182"/>
      <c r="PA139" s="182"/>
      <c r="PB139" s="182"/>
      <c r="PC139" s="182"/>
      <c r="PD139" s="182"/>
      <c r="PE139" s="182"/>
      <c r="PF139" s="182"/>
      <c r="PG139" s="182"/>
      <c r="PH139" s="182"/>
      <c r="PI139" s="182"/>
      <c r="PJ139" s="182"/>
      <c r="PK139" s="182"/>
      <c r="PL139" s="182"/>
      <c r="PM139" s="182"/>
      <c r="PN139" s="182"/>
      <c r="PO139" s="182"/>
      <c r="PP139" s="182"/>
      <c r="PQ139" s="182"/>
      <c r="PR139" s="182"/>
      <c r="PS139" s="182"/>
      <c r="PT139" s="182"/>
      <c r="PU139" s="182"/>
      <c r="PV139" s="182"/>
      <c r="PW139" s="182"/>
      <c r="PX139" s="182"/>
    </row>
    <row r="140" spans="1:440" s="167" customFormat="1" ht="19.899999999999999" customHeight="1">
      <c r="A140" s="182"/>
      <c r="B140" s="1040"/>
      <c r="C140" s="982"/>
      <c r="D140" s="1000"/>
      <c r="E140" s="991" t="s">
        <v>44</v>
      </c>
      <c r="F140" s="380" t="s">
        <v>20</v>
      </c>
      <c r="G140" s="408">
        <v>0.88700000000000001</v>
      </c>
      <c r="H140" s="381"/>
      <c r="I140" s="183">
        <f>G140+H140</f>
        <v>0.88700000000000001</v>
      </c>
      <c r="J140" s="409">
        <v>1.08</v>
      </c>
      <c r="K140" s="183">
        <f t="shared" si="12"/>
        <v>-0.19300000000000006</v>
      </c>
      <c r="L140" s="659">
        <f t="shared" si="13"/>
        <v>1.217587373167982</v>
      </c>
      <c r="M140" s="644" t="s">
        <v>24</v>
      </c>
      <c r="N140" s="903">
        <f>G140+G141+G142</f>
        <v>10.071</v>
      </c>
      <c r="O140" s="904">
        <f>H140+H141+H142</f>
        <v>0</v>
      </c>
      <c r="P140" s="904">
        <f>N140+O140</f>
        <v>10.071</v>
      </c>
      <c r="Q140" s="904">
        <f>J140+J141+J142</f>
        <v>8.4499999999999993</v>
      </c>
      <c r="R140" s="904">
        <f>P140-Q140</f>
        <v>1.6210000000000004</v>
      </c>
      <c r="S140" s="893">
        <f>Q140/P140</f>
        <v>0.83904279614735378</v>
      </c>
      <c r="T140" s="182"/>
      <c r="U140" s="182"/>
      <c r="V140" s="166"/>
      <c r="W140" s="166"/>
      <c r="X140" s="166"/>
      <c r="Y140" s="166"/>
      <c r="Z140" s="166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  <c r="IG140" s="182"/>
      <c r="IH140" s="182"/>
      <c r="II140" s="182"/>
      <c r="IJ140" s="182"/>
      <c r="IK140" s="182"/>
      <c r="IL140" s="182"/>
      <c r="IM140" s="182"/>
      <c r="IN140" s="182"/>
      <c r="IO140" s="182"/>
      <c r="IP140" s="182"/>
      <c r="IQ140" s="182"/>
      <c r="IR140" s="182"/>
      <c r="IS140" s="182"/>
      <c r="IT140" s="182"/>
      <c r="IU140" s="182"/>
      <c r="IV140" s="182"/>
      <c r="IW140" s="182"/>
      <c r="IX140" s="182"/>
      <c r="IY140" s="182"/>
      <c r="IZ140" s="182"/>
      <c r="JA140" s="182"/>
      <c r="JB140" s="182"/>
      <c r="JC140" s="182"/>
      <c r="JD140" s="182"/>
      <c r="JE140" s="182"/>
      <c r="JF140" s="182"/>
      <c r="JG140" s="182"/>
      <c r="JH140" s="182"/>
      <c r="JI140" s="182"/>
      <c r="JJ140" s="182"/>
      <c r="JK140" s="182"/>
      <c r="JL140" s="182"/>
      <c r="JM140" s="182"/>
      <c r="JN140" s="182"/>
      <c r="JO140" s="182"/>
      <c r="JP140" s="182"/>
      <c r="JQ140" s="182"/>
      <c r="JR140" s="182"/>
      <c r="JS140" s="182"/>
      <c r="JT140" s="182"/>
      <c r="JU140" s="182"/>
      <c r="JV140" s="182"/>
      <c r="JW140" s="182"/>
      <c r="JX140" s="182"/>
      <c r="JY140" s="182"/>
      <c r="JZ140" s="182"/>
      <c r="KA140" s="182"/>
      <c r="KB140" s="182"/>
      <c r="KC140" s="182"/>
      <c r="KD140" s="182"/>
      <c r="KE140" s="182"/>
      <c r="KF140" s="182"/>
      <c r="KG140" s="182"/>
      <c r="KH140" s="182"/>
      <c r="KI140" s="182"/>
      <c r="KJ140" s="182"/>
      <c r="KK140" s="182"/>
      <c r="KL140" s="182"/>
      <c r="KM140" s="182"/>
      <c r="KN140" s="182"/>
      <c r="KO140" s="182"/>
      <c r="KP140" s="182"/>
      <c r="KQ140" s="182"/>
      <c r="KR140" s="182"/>
      <c r="KS140" s="182"/>
      <c r="KT140" s="182"/>
      <c r="KU140" s="182"/>
      <c r="KV140" s="182"/>
      <c r="KW140" s="182"/>
      <c r="KX140" s="182"/>
      <c r="KY140" s="182"/>
      <c r="KZ140" s="182"/>
      <c r="LA140" s="182"/>
      <c r="LB140" s="182"/>
      <c r="LC140" s="182"/>
      <c r="LD140" s="182"/>
      <c r="LE140" s="182"/>
      <c r="LF140" s="182"/>
      <c r="LG140" s="182"/>
      <c r="LH140" s="182"/>
      <c r="LI140" s="182"/>
      <c r="LJ140" s="182"/>
      <c r="LK140" s="182"/>
      <c r="LL140" s="182"/>
      <c r="LM140" s="182"/>
      <c r="LN140" s="182"/>
      <c r="LO140" s="182"/>
      <c r="LP140" s="182"/>
      <c r="LQ140" s="182"/>
      <c r="LR140" s="182"/>
      <c r="LS140" s="182"/>
      <c r="LT140" s="182"/>
      <c r="LU140" s="182"/>
      <c r="LV140" s="182"/>
      <c r="LW140" s="182"/>
      <c r="LX140" s="182"/>
      <c r="LY140" s="182"/>
      <c r="LZ140" s="182"/>
      <c r="MA140" s="182"/>
      <c r="MB140" s="182"/>
      <c r="MC140" s="182"/>
      <c r="MD140" s="182"/>
      <c r="ME140" s="182"/>
      <c r="MF140" s="182"/>
      <c r="MG140" s="182"/>
      <c r="MH140" s="182"/>
      <c r="MI140" s="182"/>
      <c r="MJ140" s="182"/>
      <c r="MK140" s="182"/>
      <c r="ML140" s="182"/>
      <c r="MM140" s="182"/>
      <c r="MN140" s="182"/>
      <c r="MO140" s="182"/>
      <c r="MP140" s="182"/>
      <c r="MQ140" s="182"/>
      <c r="MR140" s="182"/>
      <c r="MS140" s="182"/>
      <c r="MT140" s="182"/>
      <c r="MU140" s="182"/>
      <c r="MV140" s="182"/>
      <c r="MW140" s="182"/>
      <c r="MX140" s="182"/>
      <c r="MY140" s="182"/>
      <c r="MZ140" s="182"/>
      <c r="NA140" s="182"/>
      <c r="NB140" s="182"/>
      <c r="NC140" s="182"/>
      <c r="ND140" s="182"/>
      <c r="NE140" s="182"/>
      <c r="NF140" s="182"/>
      <c r="NG140" s="182"/>
      <c r="NH140" s="182"/>
      <c r="NI140" s="182"/>
      <c r="NJ140" s="182"/>
      <c r="NK140" s="182"/>
      <c r="NL140" s="182"/>
      <c r="NM140" s="182"/>
      <c r="NN140" s="182"/>
      <c r="NO140" s="182"/>
      <c r="NP140" s="182"/>
      <c r="NQ140" s="182"/>
      <c r="NR140" s="182"/>
      <c r="NS140" s="182"/>
      <c r="NT140" s="182"/>
      <c r="NU140" s="182"/>
      <c r="NV140" s="182"/>
      <c r="NW140" s="182"/>
      <c r="NX140" s="182"/>
      <c r="NY140" s="182"/>
      <c r="NZ140" s="182"/>
      <c r="OA140" s="182"/>
      <c r="OB140" s="182"/>
      <c r="OC140" s="182"/>
      <c r="OD140" s="182"/>
      <c r="OE140" s="182"/>
      <c r="OF140" s="182"/>
      <c r="OG140" s="182"/>
      <c r="OH140" s="182"/>
      <c r="OI140" s="182"/>
      <c r="OJ140" s="182"/>
      <c r="OK140" s="182"/>
      <c r="OL140" s="182"/>
      <c r="OM140" s="182"/>
      <c r="ON140" s="182"/>
      <c r="OO140" s="182"/>
      <c r="OP140" s="182"/>
      <c r="OQ140" s="182"/>
      <c r="OR140" s="182"/>
      <c r="OS140" s="182"/>
      <c r="OT140" s="182"/>
      <c r="OU140" s="182"/>
      <c r="OV140" s="182"/>
      <c r="OW140" s="182"/>
      <c r="OX140" s="182"/>
      <c r="OY140" s="182"/>
      <c r="OZ140" s="182"/>
      <c r="PA140" s="182"/>
      <c r="PB140" s="182"/>
      <c r="PC140" s="182"/>
      <c r="PD140" s="182"/>
      <c r="PE140" s="182"/>
      <c r="PF140" s="182"/>
      <c r="PG140" s="182"/>
      <c r="PH140" s="182"/>
      <c r="PI140" s="182"/>
      <c r="PJ140" s="182"/>
      <c r="PK140" s="182"/>
      <c r="PL140" s="182"/>
      <c r="PM140" s="182"/>
      <c r="PN140" s="182"/>
      <c r="PO140" s="182"/>
      <c r="PP140" s="182"/>
      <c r="PQ140" s="182"/>
      <c r="PR140" s="182"/>
      <c r="PS140" s="182"/>
      <c r="PT140" s="182"/>
      <c r="PU140" s="182"/>
      <c r="PV140" s="182"/>
      <c r="PW140" s="182"/>
      <c r="PX140" s="182"/>
    </row>
    <row r="141" spans="1:440" s="167" customFormat="1" ht="19.899999999999999" customHeight="1">
      <c r="A141" s="182"/>
      <c r="B141" s="1040"/>
      <c r="C141" s="982"/>
      <c r="D141" s="1000"/>
      <c r="E141" s="991"/>
      <c r="F141" s="380" t="s">
        <v>21</v>
      </c>
      <c r="G141" s="408">
        <v>4.149</v>
      </c>
      <c r="H141" s="381"/>
      <c r="I141" s="183">
        <f>G141+H141+K140</f>
        <v>3.956</v>
      </c>
      <c r="J141" s="409">
        <v>2.5920000000000001</v>
      </c>
      <c r="K141" s="183">
        <f t="shared" si="12"/>
        <v>1.3639999999999999</v>
      </c>
      <c r="L141" s="659">
        <f t="shared" si="13"/>
        <v>0.6552072800808898</v>
      </c>
      <c r="M141" s="645" t="s">
        <v>24</v>
      </c>
      <c r="N141" s="903"/>
      <c r="O141" s="904"/>
      <c r="P141" s="904"/>
      <c r="Q141" s="904"/>
      <c r="R141" s="904"/>
      <c r="S141" s="893"/>
      <c r="T141" s="182"/>
      <c r="U141" s="182"/>
      <c r="V141" s="166"/>
      <c r="W141" s="166"/>
      <c r="X141" s="166"/>
      <c r="Y141" s="166"/>
      <c r="Z141" s="166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  <c r="IG141" s="182"/>
      <c r="IH141" s="182"/>
      <c r="II141" s="182"/>
      <c r="IJ141" s="182"/>
      <c r="IK141" s="182"/>
      <c r="IL141" s="182"/>
      <c r="IM141" s="182"/>
      <c r="IN141" s="182"/>
      <c r="IO141" s="182"/>
      <c r="IP141" s="182"/>
      <c r="IQ141" s="182"/>
      <c r="IR141" s="182"/>
      <c r="IS141" s="182"/>
      <c r="IT141" s="182"/>
      <c r="IU141" s="182"/>
      <c r="IV141" s="182"/>
      <c r="IW141" s="182"/>
      <c r="IX141" s="182"/>
      <c r="IY141" s="182"/>
      <c r="IZ141" s="182"/>
      <c r="JA141" s="182"/>
      <c r="JB141" s="182"/>
      <c r="JC141" s="182"/>
      <c r="JD141" s="182"/>
      <c r="JE141" s="182"/>
      <c r="JF141" s="182"/>
      <c r="JG141" s="182"/>
      <c r="JH141" s="182"/>
      <c r="JI141" s="182"/>
      <c r="JJ141" s="182"/>
      <c r="JK141" s="182"/>
      <c r="JL141" s="182"/>
      <c r="JM141" s="182"/>
      <c r="JN141" s="182"/>
      <c r="JO141" s="182"/>
      <c r="JP141" s="182"/>
      <c r="JQ141" s="182"/>
      <c r="JR141" s="182"/>
      <c r="JS141" s="182"/>
      <c r="JT141" s="182"/>
      <c r="JU141" s="182"/>
      <c r="JV141" s="182"/>
      <c r="JW141" s="182"/>
      <c r="JX141" s="182"/>
      <c r="JY141" s="182"/>
      <c r="JZ141" s="182"/>
      <c r="KA141" s="182"/>
      <c r="KB141" s="182"/>
      <c r="KC141" s="182"/>
      <c r="KD141" s="182"/>
      <c r="KE141" s="182"/>
      <c r="KF141" s="182"/>
      <c r="KG141" s="182"/>
      <c r="KH141" s="182"/>
      <c r="KI141" s="182"/>
      <c r="KJ141" s="182"/>
      <c r="KK141" s="182"/>
      <c r="KL141" s="182"/>
      <c r="KM141" s="182"/>
      <c r="KN141" s="182"/>
      <c r="KO141" s="182"/>
      <c r="KP141" s="182"/>
      <c r="KQ141" s="182"/>
      <c r="KR141" s="182"/>
      <c r="KS141" s="182"/>
      <c r="KT141" s="182"/>
      <c r="KU141" s="182"/>
      <c r="KV141" s="182"/>
      <c r="KW141" s="182"/>
      <c r="KX141" s="182"/>
      <c r="KY141" s="182"/>
      <c r="KZ141" s="182"/>
      <c r="LA141" s="182"/>
      <c r="LB141" s="182"/>
      <c r="LC141" s="182"/>
      <c r="LD141" s="182"/>
      <c r="LE141" s="182"/>
      <c r="LF141" s="182"/>
      <c r="LG141" s="182"/>
      <c r="LH141" s="182"/>
      <c r="LI141" s="182"/>
      <c r="LJ141" s="182"/>
      <c r="LK141" s="182"/>
      <c r="LL141" s="182"/>
      <c r="LM141" s="182"/>
      <c r="LN141" s="182"/>
      <c r="LO141" s="182"/>
      <c r="LP141" s="182"/>
      <c r="LQ141" s="182"/>
      <c r="LR141" s="182"/>
      <c r="LS141" s="182"/>
      <c r="LT141" s="182"/>
      <c r="LU141" s="182"/>
      <c r="LV141" s="182"/>
      <c r="LW141" s="182"/>
      <c r="LX141" s="182"/>
      <c r="LY141" s="182"/>
      <c r="LZ141" s="182"/>
      <c r="MA141" s="182"/>
      <c r="MB141" s="182"/>
      <c r="MC141" s="182"/>
      <c r="MD141" s="182"/>
      <c r="ME141" s="182"/>
      <c r="MF141" s="182"/>
      <c r="MG141" s="182"/>
      <c r="MH141" s="182"/>
      <c r="MI141" s="182"/>
      <c r="MJ141" s="182"/>
      <c r="MK141" s="182"/>
      <c r="ML141" s="182"/>
      <c r="MM141" s="182"/>
      <c r="MN141" s="182"/>
      <c r="MO141" s="182"/>
      <c r="MP141" s="182"/>
      <c r="MQ141" s="182"/>
      <c r="MR141" s="182"/>
      <c r="MS141" s="182"/>
      <c r="MT141" s="182"/>
      <c r="MU141" s="182"/>
      <c r="MV141" s="182"/>
      <c r="MW141" s="182"/>
      <c r="MX141" s="182"/>
      <c r="MY141" s="182"/>
      <c r="MZ141" s="182"/>
      <c r="NA141" s="182"/>
      <c r="NB141" s="182"/>
      <c r="NC141" s="182"/>
      <c r="ND141" s="182"/>
      <c r="NE141" s="182"/>
      <c r="NF141" s="182"/>
      <c r="NG141" s="182"/>
      <c r="NH141" s="182"/>
      <c r="NI141" s="182"/>
      <c r="NJ141" s="182"/>
      <c r="NK141" s="182"/>
      <c r="NL141" s="182"/>
      <c r="NM141" s="182"/>
      <c r="NN141" s="182"/>
      <c r="NO141" s="182"/>
      <c r="NP141" s="182"/>
      <c r="NQ141" s="182"/>
      <c r="NR141" s="182"/>
      <c r="NS141" s="182"/>
      <c r="NT141" s="182"/>
      <c r="NU141" s="182"/>
      <c r="NV141" s="182"/>
      <c r="NW141" s="182"/>
      <c r="NX141" s="182"/>
      <c r="NY141" s="182"/>
      <c r="NZ141" s="182"/>
      <c r="OA141" s="182"/>
      <c r="OB141" s="182"/>
      <c r="OC141" s="182"/>
      <c r="OD141" s="182"/>
      <c r="OE141" s="182"/>
      <c r="OF141" s="182"/>
      <c r="OG141" s="182"/>
      <c r="OH141" s="182"/>
      <c r="OI141" s="182"/>
      <c r="OJ141" s="182"/>
      <c r="OK141" s="182"/>
      <c r="OL141" s="182"/>
      <c r="OM141" s="182"/>
      <c r="ON141" s="182"/>
      <c r="OO141" s="182"/>
      <c r="OP141" s="182"/>
      <c r="OQ141" s="182"/>
      <c r="OR141" s="182"/>
      <c r="OS141" s="182"/>
      <c r="OT141" s="182"/>
      <c r="OU141" s="182"/>
      <c r="OV141" s="182"/>
      <c r="OW141" s="182"/>
      <c r="OX141" s="182"/>
      <c r="OY141" s="182"/>
      <c r="OZ141" s="182"/>
      <c r="PA141" s="182"/>
      <c r="PB141" s="182"/>
      <c r="PC141" s="182"/>
      <c r="PD141" s="182"/>
      <c r="PE141" s="182"/>
      <c r="PF141" s="182"/>
      <c r="PG141" s="182"/>
      <c r="PH141" s="182"/>
      <c r="PI141" s="182"/>
      <c r="PJ141" s="182"/>
      <c r="PK141" s="182"/>
      <c r="PL141" s="182"/>
      <c r="PM141" s="182"/>
      <c r="PN141" s="182"/>
      <c r="PO141" s="182"/>
      <c r="PP141" s="182"/>
      <c r="PQ141" s="182"/>
      <c r="PR141" s="182"/>
      <c r="PS141" s="182"/>
      <c r="PT141" s="182"/>
      <c r="PU141" s="182"/>
      <c r="PV141" s="182"/>
      <c r="PW141" s="182"/>
      <c r="PX141" s="182"/>
    </row>
    <row r="142" spans="1:440" s="167" customFormat="1" ht="19.899999999999999" customHeight="1">
      <c r="A142" s="182"/>
      <c r="B142" s="1040"/>
      <c r="C142" s="982"/>
      <c r="D142" s="1000"/>
      <c r="E142" s="991"/>
      <c r="F142" s="380" t="s">
        <v>22</v>
      </c>
      <c r="G142" s="408">
        <v>5.0350000000000001</v>
      </c>
      <c r="H142" s="381"/>
      <c r="I142" s="183">
        <f>G142+H142+K141</f>
        <v>6.399</v>
      </c>
      <c r="J142" s="409">
        <v>4.7779999999999996</v>
      </c>
      <c r="K142" s="183">
        <f t="shared" si="12"/>
        <v>1.6210000000000004</v>
      </c>
      <c r="L142" s="659">
        <f t="shared" si="13"/>
        <v>0.74667916862009687</v>
      </c>
      <c r="M142" s="645" t="s">
        <v>24</v>
      </c>
      <c r="N142" s="903"/>
      <c r="O142" s="904"/>
      <c r="P142" s="904"/>
      <c r="Q142" s="904"/>
      <c r="R142" s="904"/>
      <c r="S142" s="893"/>
      <c r="T142" s="182"/>
      <c r="U142" s="182"/>
      <c r="V142" s="166"/>
      <c r="W142" s="166"/>
      <c r="X142" s="166"/>
      <c r="Y142" s="166"/>
      <c r="Z142" s="166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  <c r="IG142" s="182"/>
      <c r="IH142" s="182"/>
      <c r="II142" s="182"/>
      <c r="IJ142" s="182"/>
      <c r="IK142" s="182"/>
      <c r="IL142" s="182"/>
      <c r="IM142" s="182"/>
      <c r="IN142" s="182"/>
      <c r="IO142" s="182"/>
      <c r="IP142" s="182"/>
      <c r="IQ142" s="182"/>
      <c r="IR142" s="182"/>
      <c r="IS142" s="182"/>
      <c r="IT142" s="182"/>
      <c r="IU142" s="182"/>
      <c r="IV142" s="182"/>
      <c r="IW142" s="182"/>
      <c r="IX142" s="182"/>
      <c r="IY142" s="182"/>
      <c r="IZ142" s="182"/>
      <c r="JA142" s="182"/>
      <c r="JB142" s="182"/>
      <c r="JC142" s="182"/>
      <c r="JD142" s="182"/>
      <c r="JE142" s="182"/>
      <c r="JF142" s="182"/>
      <c r="JG142" s="182"/>
      <c r="JH142" s="182"/>
      <c r="JI142" s="182"/>
      <c r="JJ142" s="182"/>
      <c r="JK142" s="182"/>
      <c r="JL142" s="182"/>
      <c r="JM142" s="182"/>
      <c r="JN142" s="182"/>
      <c r="JO142" s="182"/>
      <c r="JP142" s="182"/>
      <c r="JQ142" s="182"/>
      <c r="JR142" s="182"/>
      <c r="JS142" s="182"/>
      <c r="JT142" s="182"/>
      <c r="JU142" s="182"/>
      <c r="JV142" s="182"/>
      <c r="JW142" s="182"/>
      <c r="JX142" s="182"/>
      <c r="JY142" s="182"/>
      <c r="JZ142" s="182"/>
      <c r="KA142" s="182"/>
      <c r="KB142" s="182"/>
      <c r="KC142" s="182"/>
      <c r="KD142" s="182"/>
      <c r="KE142" s="182"/>
      <c r="KF142" s="182"/>
      <c r="KG142" s="182"/>
      <c r="KH142" s="182"/>
      <c r="KI142" s="182"/>
      <c r="KJ142" s="182"/>
      <c r="KK142" s="182"/>
      <c r="KL142" s="182"/>
      <c r="KM142" s="182"/>
      <c r="KN142" s="182"/>
      <c r="KO142" s="182"/>
      <c r="KP142" s="182"/>
      <c r="KQ142" s="182"/>
      <c r="KR142" s="182"/>
      <c r="KS142" s="182"/>
      <c r="KT142" s="182"/>
      <c r="KU142" s="182"/>
      <c r="KV142" s="182"/>
      <c r="KW142" s="182"/>
      <c r="KX142" s="182"/>
      <c r="KY142" s="182"/>
      <c r="KZ142" s="182"/>
      <c r="LA142" s="182"/>
      <c r="LB142" s="182"/>
      <c r="LC142" s="182"/>
      <c r="LD142" s="182"/>
      <c r="LE142" s="182"/>
      <c r="LF142" s="182"/>
      <c r="LG142" s="182"/>
      <c r="LH142" s="182"/>
      <c r="LI142" s="182"/>
      <c r="LJ142" s="182"/>
      <c r="LK142" s="182"/>
      <c r="LL142" s="182"/>
      <c r="LM142" s="182"/>
      <c r="LN142" s="182"/>
      <c r="LO142" s="182"/>
      <c r="LP142" s="182"/>
      <c r="LQ142" s="182"/>
      <c r="LR142" s="182"/>
      <c r="LS142" s="182"/>
      <c r="LT142" s="182"/>
      <c r="LU142" s="182"/>
      <c r="LV142" s="182"/>
      <c r="LW142" s="182"/>
      <c r="LX142" s="182"/>
      <c r="LY142" s="182"/>
      <c r="LZ142" s="182"/>
      <c r="MA142" s="182"/>
      <c r="MB142" s="182"/>
      <c r="MC142" s="182"/>
      <c r="MD142" s="182"/>
      <c r="ME142" s="182"/>
      <c r="MF142" s="182"/>
      <c r="MG142" s="182"/>
      <c r="MH142" s="182"/>
      <c r="MI142" s="182"/>
      <c r="MJ142" s="182"/>
      <c r="MK142" s="182"/>
      <c r="ML142" s="182"/>
      <c r="MM142" s="182"/>
      <c r="MN142" s="182"/>
      <c r="MO142" s="182"/>
      <c r="MP142" s="182"/>
      <c r="MQ142" s="182"/>
      <c r="MR142" s="182"/>
      <c r="MS142" s="182"/>
      <c r="MT142" s="182"/>
      <c r="MU142" s="182"/>
      <c r="MV142" s="182"/>
      <c r="MW142" s="182"/>
      <c r="MX142" s="182"/>
      <c r="MY142" s="182"/>
      <c r="MZ142" s="182"/>
      <c r="NA142" s="182"/>
      <c r="NB142" s="182"/>
      <c r="NC142" s="182"/>
      <c r="ND142" s="182"/>
      <c r="NE142" s="182"/>
      <c r="NF142" s="182"/>
      <c r="NG142" s="182"/>
      <c r="NH142" s="182"/>
      <c r="NI142" s="182"/>
      <c r="NJ142" s="182"/>
      <c r="NK142" s="182"/>
      <c r="NL142" s="182"/>
      <c r="NM142" s="182"/>
      <c r="NN142" s="182"/>
      <c r="NO142" s="182"/>
      <c r="NP142" s="182"/>
      <c r="NQ142" s="182"/>
      <c r="NR142" s="182"/>
      <c r="NS142" s="182"/>
      <c r="NT142" s="182"/>
      <c r="NU142" s="182"/>
      <c r="NV142" s="182"/>
      <c r="NW142" s="182"/>
      <c r="NX142" s="182"/>
      <c r="NY142" s="182"/>
      <c r="NZ142" s="182"/>
      <c r="OA142" s="182"/>
      <c r="OB142" s="182"/>
      <c r="OC142" s="182"/>
      <c r="OD142" s="182"/>
      <c r="OE142" s="182"/>
      <c r="OF142" s="182"/>
      <c r="OG142" s="182"/>
      <c r="OH142" s="182"/>
      <c r="OI142" s="182"/>
      <c r="OJ142" s="182"/>
      <c r="OK142" s="182"/>
      <c r="OL142" s="182"/>
      <c r="OM142" s="182"/>
      <c r="ON142" s="182"/>
      <c r="OO142" s="182"/>
      <c r="OP142" s="182"/>
      <c r="OQ142" s="182"/>
      <c r="OR142" s="182"/>
      <c r="OS142" s="182"/>
      <c r="OT142" s="182"/>
      <c r="OU142" s="182"/>
      <c r="OV142" s="182"/>
      <c r="OW142" s="182"/>
      <c r="OX142" s="182"/>
      <c r="OY142" s="182"/>
      <c r="OZ142" s="182"/>
      <c r="PA142" s="182"/>
      <c r="PB142" s="182"/>
      <c r="PC142" s="182"/>
      <c r="PD142" s="182"/>
      <c r="PE142" s="182"/>
      <c r="PF142" s="182"/>
      <c r="PG142" s="182"/>
      <c r="PH142" s="182"/>
      <c r="PI142" s="182"/>
      <c r="PJ142" s="182"/>
      <c r="PK142" s="182"/>
      <c r="PL142" s="182"/>
      <c r="PM142" s="182"/>
      <c r="PN142" s="182"/>
      <c r="PO142" s="182"/>
      <c r="PP142" s="182"/>
      <c r="PQ142" s="182"/>
      <c r="PR142" s="182"/>
      <c r="PS142" s="182"/>
      <c r="PT142" s="182"/>
      <c r="PU142" s="182"/>
      <c r="PV142" s="182"/>
      <c r="PW142" s="182"/>
      <c r="PX142" s="182"/>
    </row>
    <row r="143" spans="1:440" s="167" customFormat="1" ht="19.899999999999999" customHeight="1">
      <c r="A143" s="182"/>
      <c r="B143" s="1040"/>
      <c r="C143" s="982"/>
      <c r="D143" s="1000"/>
      <c r="E143" s="991" t="s">
        <v>45</v>
      </c>
      <c r="F143" s="380" t="s">
        <v>20</v>
      </c>
      <c r="G143" s="408">
        <v>0.88700000000000001</v>
      </c>
      <c r="H143" s="381"/>
      <c r="I143" s="183">
        <f>G143+H143</f>
        <v>0.88700000000000001</v>
      </c>
      <c r="J143" s="409">
        <v>0.13500000000000001</v>
      </c>
      <c r="K143" s="183">
        <f t="shared" ref="K143:K148" si="14">I143-J143</f>
        <v>0.752</v>
      </c>
      <c r="L143" s="659">
        <f t="shared" ref="L143:L148" si="15">J143/I143</f>
        <v>0.15219842164599776</v>
      </c>
      <c r="M143" s="645" t="s">
        <v>24</v>
      </c>
      <c r="N143" s="903">
        <f>G143+G144+G145</f>
        <v>10.077999999999999</v>
      </c>
      <c r="O143" s="904">
        <f>H143+H144+H145</f>
        <v>0</v>
      </c>
      <c r="P143" s="904">
        <f>N143+O143</f>
        <v>10.077999999999999</v>
      </c>
      <c r="Q143" s="904">
        <f>J143+J144+J145</f>
        <v>8.8290000000000006</v>
      </c>
      <c r="R143" s="904">
        <f>P143-Q143</f>
        <v>1.2489999999999988</v>
      </c>
      <c r="S143" s="893">
        <f>Q143/P143</f>
        <v>0.87606667989680509</v>
      </c>
      <c r="T143" s="182"/>
      <c r="U143" s="182"/>
      <c r="V143" s="166"/>
      <c r="W143" s="166"/>
      <c r="X143" s="166"/>
      <c r="Y143" s="166"/>
      <c r="Z143" s="166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  <c r="IG143" s="182"/>
      <c r="IH143" s="182"/>
      <c r="II143" s="182"/>
      <c r="IJ143" s="182"/>
      <c r="IK143" s="182"/>
      <c r="IL143" s="182"/>
      <c r="IM143" s="182"/>
      <c r="IN143" s="182"/>
      <c r="IO143" s="182"/>
      <c r="IP143" s="182"/>
      <c r="IQ143" s="182"/>
      <c r="IR143" s="182"/>
      <c r="IS143" s="182"/>
      <c r="IT143" s="182"/>
      <c r="IU143" s="182"/>
      <c r="IV143" s="182"/>
      <c r="IW143" s="182"/>
      <c r="IX143" s="182"/>
      <c r="IY143" s="182"/>
      <c r="IZ143" s="182"/>
      <c r="JA143" s="182"/>
      <c r="JB143" s="182"/>
      <c r="JC143" s="182"/>
      <c r="JD143" s="182"/>
      <c r="JE143" s="182"/>
      <c r="JF143" s="182"/>
      <c r="JG143" s="182"/>
      <c r="JH143" s="182"/>
      <c r="JI143" s="182"/>
      <c r="JJ143" s="182"/>
      <c r="JK143" s="182"/>
      <c r="JL143" s="182"/>
      <c r="JM143" s="182"/>
      <c r="JN143" s="182"/>
      <c r="JO143" s="182"/>
      <c r="JP143" s="182"/>
      <c r="JQ143" s="182"/>
      <c r="JR143" s="182"/>
      <c r="JS143" s="182"/>
      <c r="JT143" s="182"/>
      <c r="JU143" s="182"/>
      <c r="JV143" s="182"/>
      <c r="JW143" s="182"/>
      <c r="JX143" s="182"/>
      <c r="JY143" s="182"/>
      <c r="JZ143" s="182"/>
      <c r="KA143" s="182"/>
      <c r="KB143" s="182"/>
      <c r="KC143" s="182"/>
      <c r="KD143" s="182"/>
      <c r="KE143" s="182"/>
      <c r="KF143" s="182"/>
      <c r="KG143" s="182"/>
      <c r="KH143" s="182"/>
      <c r="KI143" s="182"/>
      <c r="KJ143" s="182"/>
      <c r="KK143" s="182"/>
      <c r="KL143" s="182"/>
      <c r="KM143" s="182"/>
      <c r="KN143" s="182"/>
      <c r="KO143" s="182"/>
      <c r="KP143" s="182"/>
      <c r="KQ143" s="182"/>
      <c r="KR143" s="182"/>
      <c r="KS143" s="182"/>
      <c r="KT143" s="182"/>
      <c r="KU143" s="182"/>
      <c r="KV143" s="182"/>
      <c r="KW143" s="182"/>
      <c r="KX143" s="182"/>
      <c r="KY143" s="182"/>
      <c r="KZ143" s="182"/>
      <c r="LA143" s="182"/>
      <c r="LB143" s="182"/>
      <c r="LC143" s="182"/>
      <c r="LD143" s="182"/>
      <c r="LE143" s="182"/>
      <c r="LF143" s="182"/>
      <c r="LG143" s="182"/>
      <c r="LH143" s="182"/>
      <c r="LI143" s="182"/>
      <c r="LJ143" s="182"/>
      <c r="LK143" s="182"/>
      <c r="LL143" s="182"/>
      <c r="LM143" s="182"/>
      <c r="LN143" s="182"/>
      <c r="LO143" s="182"/>
      <c r="LP143" s="182"/>
      <c r="LQ143" s="182"/>
      <c r="LR143" s="182"/>
      <c r="LS143" s="182"/>
      <c r="LT143" s="182"/>
      <c r="LU143" s="182"/>
      <c r="LV143" s="182"/>
      <c r="LW143" s="182"/>
      <c r="LX143" s="182"/>
      <c r="LY143" s="182"/>
      <c r="LZ143" s="182"/>
      <c r="MA143" s="182"/>
      <c r="MB143" s="182"/>
      <c r="MC143" s="182"/>
      <c r="MD143" s="182"/>
      <c r="ME143" s="182"/>
      <c r="MF143" s="182"/>
      <c r="MG143" s="182"/>
      <c r="MH143" s="182"/>
      <c r="MI143" s="182"/>
      <c r="MJ143" s="182"/>
      <c r="MK143" s="182"/>
      <c r="ML143" s="182"/>
      <c r="MM143" s="182"/>
      <c r="MN143" s="182"/>
      <c r="MO143" s="182"/>
      <c r="MP143" s="182"/>
      <c r="MQ143" s="182"/>
      <c r="MR143" s="182"/>
      <c r="MS143" s="182"/>
      <c r="MT143" s="182"/>
      <c r="MU143" s="182"/>
      <c r="MV143" s="182"/>
      <c r="MW143" s="182"/>
      <c r="MX143" s="182"/>
      <c r="MY143" s="182"/>
      <c r="MZ143" s="182"/>
      <c r="NA143" s="182"/>
      <c r="NB143" s="182"/>
      <c r="NC143" s="182"/>
      <c r="ND143" s="182"/>
      <c r="NE143" s="182"/>
      <c r="NF143" s="182"/>
      <c r="NG143" s="182"/>
      <c r="NH143" s="182"/>
      <c r="NI143" s="182"/>
      <c r="NJ143" s="182"/>
      <c r="NK143" s="182"/>
      <c r="NL143" s="182"/>
      <c r="NM143" s="182"/>
      <c r="NN143" s="182"/>
      <c r="NO143" s="182"/>
      <c r="NP143" s="182"/>
      <c r="NQ143" s="182"/>
      <c r="NR143" s="182"/>
      <c r="NS143" s="182"/>
      <c r="NT143" s="182"/>
      <c r="NU143" s="182"/>
      <c r="NV143" s="182"/>
      <c r="NW143" s="182"/>
      <c r="NX143" s="182"/>
      <c r="NY143" s="182"/>
      <c r="NZ143" s="182"/>
      <c r="OA143" s="182"/>
      <c r="OB143" s="182"/>
      <c r="OC143" s="182"/>
      <c r="OD143" s="182"/>
      <c r="OE143" s="182"/>
      <c r="OF143" s="182"/>
      <c r="OG143" s="182"/>
      <c r="OH143" s="182"/>
      <c r="OI143" s="182"/>
      <c r="OJ143" s="182"/>
      <c r="OK143" s="182"/>
      <c r="OL143" s="182"/>
      <c r="OM143" s="182"/>
      <c r="ON143" s="182"/>
      <c r="OO143" s="182"/>
      <c r="OP143" s="182"/>
      <c r="OQ143" s="182"/>
      <c r="OR143" s="182"/>
      <c r="OS143" s="182"/>
      <c r="OT143" s="182"/>
      <c r="OU143" s="182"/>
      <c r="OV143" s="182"/>
      <c r="OW143" s="182"/>
      <c r="OX143" s="182"/>
      <c r="OY143" s="182"/>
      <c r="OZ143" s="182"/>
      <c r="PA143" s="182"/>
      <c r="PB143" s="182"/>
      <c r="PC143" s="182"/>
      <c r="PD143" s="182"/>
      <c r="PE143" s="182"/>
      <c r="PF143" s="182"/>
      <c r="PG143" s="182"/>
      <c r="PH143" s="182"/>
      <c r="PI143" s="182"/>
      <c r="PJ143" s="182"/>
      <c r="PK143" s="182"/>
      <c r="PL143" s="182"/>
      <c r="PM143" s="182"/>
      <c r="PN143" s="182"/>
      <c r="PO143" s="182"/>
      <c r="PP143" s="182"/>
      <c r="PQ143" s="182"/>
      <c r="PR143" s="182"/>
      <c r="PS143" s="182"/>
      <c r="PT143" s="182"/>
      <c r="PU143" s="182"/>
      <c r="PV143" s="182"/>
      <c r="PW143" s="182"/>
      <c r="PX143" s="182"/>
    </row>
    <row r="144" spans="1:440" s="167" customFormat="1" ht="19.899999999999999" customHeight="1">
      <c r="A144" s="182"/>
      <c r="B144" s="1040"/>
      <c r="C144" s="982"/>
      <c r="D144" s="1000"/>
      <c r="E144" s="991"/>
      <c r="F144" s="380" t="s">
        <v>21</v>
      </c>
      <c r="G144" s="408">
        <v>4.1520000000000001</v>
      </c>
      <c r="H144" s="381"/>
      <c r="I144" s="183">
        <f>G144+H144+K143</f>
        <v>4.9039999999999999</v>
      </c>
      <c r="J144" s="409">
        <v>3.5100000000000007</v>
      </c>
      <c r="K144" s="183">
        <f t="shared" si="14"/>
        <v>1.3939999999999992</v>
      </c>
      <c r="L144" s="659">
        <f t="shared" si="15"/>
        <v>0.71574225122349122</v>
      </c>
      <c r="M144" s="645" t="s">
        <v>24</v>
      </c>
      <c r="N144" s="903"/>
      <c r="O144" s="904"/>
      <c r="P144" s="904"/>
      <c r="Q144" s="904"/>
      <c r="R144" s="904"/>
      <c r="S144" s="893"/>
      <c r="T144" s="182"/>
      <c r="U144" s="182"/>
      <c r="V144" s="166"/>
      <c r="W144" s="166"/>
      <c r="X144" s="166"/>
      <c r="Y144" s="166"/>
      <c r="Z144" s="166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  <c r="IG144" s="182"/>
      <c r="IH144" s="182"/>
      <c r="II144" s="182"/>
      <c r="IJ144" s="182"/>
      <c r="IK144" s="182"/>
      <c r="IL144" s="182"/>
      <c r="IM144" s="182"/>
      <c r="IN144" s="182"/>
      <c r="IO144" s="182"/>
      <c r="IP144" s="182"/>
      <c r="IQ144" s="182"/>
      <c r="IR144" s="182"/>
      <c r="IS144" s="182"/>
      <c r="IT144" s="182"/>
      <c r="IU144" s="182"/>
      <c r="IV144" s="182"/>
      <c r="IW144" s="182"/>
      <c r="IX144" s="182"/>
      <c r="IY144" s="182"/>
      <c r="IZ144" s="182"/>
      <c r="JA144" s="182"/>
      <c r="JB144" s="182"/>
      <c r="JC144" s="182"/>
      <c r="JD144" s="182"/>
      <c r="JE144" s="182"/>
      <c r="JF144" s="182"/>
      <c r="JG144" s="182"/>
      <c r="JH144" s="182"/>
      <c r="JI144" s="182"/>
      <c r="JJ144" s="182"/>
      <c r="JK144" s="182"/>
      <c r="JL144" s="182"/>
      <c r="JM144" s="182"/>
      <c r="JN144" s="182"/>
      <c r="JO144" s="182"/>
      <c r="JP144" s="182"/>
      <c r="JQ144" s="182"/>
      <c r="JR144" s="182"/>
      <c r="JS144" s="182"/>
      <c r="JT144" s="182"/>
      <c r="JU144" s="182"/>
      <c r="JV144" s="182"/>
      <c r="JW144" s="182"/>
      <c r="JX144" s="182"/>
      <c r="JY144" s="182"/>
      <c r="JZ144" s="182"/>
      <c r="KA144" s="182"/>
      <c r="KB144" s="182"/>
      <c r="KC144" s="182"/>
      <c r="KD144" s="182"/>
      <c r="KE144" s="182"/>
      <c r="KF144" s="182"/>
      <c r="KG144" s="182"/>
      <c r="KH144" s="182"/>
      <c r="KI144" s="182"/>
      <c r="KJ144" s="182"/>
      <c r="KK144" s="182"/>
      <c r="KL144" s="182"/>
      <c r="KM144" s="182"/>
      <c r="KN144" s="182"/>
      <c r="KO144" s="182"/>
      <c r="KP144" s="182"/>
      <c r="KQ144" s="182"/>
      <c r="KR144" s="182"/>
      <c r="KS144" s="182"/>
      <c r="KT144" s="182"/>
      <c r="KU144" s="182"/>
      <c r="KV144" s="182"/>
      <c r="KW144" s="182"/>
      <c r="KX144" s="182"/>
      <c r="KY144" s="182"/>
      <c r="KZ144" s="182"/>
      <c r="LA144" s="182"/>
      <c r="LB144" s="182"/>
      <c r="LC144" s="182"/>
      <c r="LD144" s="182"/>
      <c r="LE144" s="182"/>
      <c r="LF144" s="182"/>
      <c r="LG144" s="182"/>
      <c r="LH144" s="182"/>
      <c r="LI144" s="182"/>
      <c r="LJ144" s="182"/>
      <c r="LK144" s="182"/>
      <c r="LL144" s="182"/>
      <c r="LM144" s="182"/>
      <c r="LN144" s="182"/>
      <c r="LO144" s="182"/>
      <c r="LP144" s="182"/>
      <c r="LQ144" s="182"/>
      <c r="LR144" s="182"/>
      <c r="LS144" s="182"/>
      <c r="LT144" s="182"/>
      <c r="LU144" s="182"/>
      <c r="LV144" s="182"/>
      <c r="LW144" s="182"/>
      <c r="LX144" s="182"/>
      <c r="LY144" s="182"/>
      <c r="LZ144" s="182"/>
      <c r="MA144" s="182"/>
      <c r="MB144" s="182"/>
      <c r="MC144" s="182"/>
      <c r="MD144" s="182"/>
      <c r="ME144" s="182"/>
      <c r="MF144" s="182"/>
      <c r="MG144" s="182"/>
      <c r="MH144" s="182"/>
      <c r="MI144" s="182"/>
      <c r="MJ144" s="182"/>
      <c r="MK144" s="182"/>
      <c r="ML144" s="182"/>
      <c r="MM144" s="182"/>
      <c r="MN144" s="182"/>
      <c r="MO144" s="182"/>
      <c r="MP144" s="182"/>
      <c r="MQ144" s="182"/>
      <c r="MR144" s="182"/>
      <c r="MS144" s="182"/>
      <c r="MT144" s="182"/>
      <c r="MU144" s="182"/>
      <c r="MV144" s="182"/>
      <c r="MW144" s="182"/>
      <c r="MX144" s="182"/>
      <c r="MY144" s="182"/>
      <c r="MZ144" s="182"/>
      <c r="NA144" s="182"/>
      <c r="NB144" s="182"/>
      <c r="NC144" s="182"/>
      <c r="ND144" s="182"/>
      <c r="NE144" s="182"/>
      <c r="NF144" s="182"/>
      <c r="NG144" s="182"/>
      <c r="NH144" s="182"/>
      <c r="NI144" s="182"/>
      <c r="NJ144" s="182"/>
      <c r="NK144" s="182"/>
      <c r="NL144" s="182"/>
      <c r="NM144" s="182"/>
      <c r="NN144" s="182"/>
      <c r="NO144" s="182"/>
      <c r="NP144" s="182"/>
      <c r="NQ144" s="182"/>
      <c r="NR144" s="182"/>
      <c r="NS144" s="182"/>
      <c r="NT144" s="182"/>
      <c r="NU144" s="182"/>
      <c r="NV144" s="182"/>
      <c r="NW144" s="182"/>
      <c r="NX144" s="182"/>
      <c r="NY144" s="182"/>
      <c r="NZ144" s="182"/>
      <c r="OA144" s="182"/>
      <c r="OB144" s="182"/>
      <c r="OC144" s="182"/>
      <c r="OD144" s="182"/>
      <c r="OE144" s="182"/>
      <c r="OF144" s="182"/>
      <c r="OG144" s="182"/>
      <c r="OH144" s="182"/>
      <c r="OI144" s="182"/>
      <c r="OJ144" s="182"/>
      <c r="OK144" s="182"/>
      <c r="OL144" s="182"/>
      <c r="OM144" s="182"/>
      <c r="ON144" s="182"/>
      <c r="OO144" s="182"/>
      <c r="OP144" s="182"/>
      <c r="OQ144" s="182"/>
      <c r="OR144" s="182"/>
      <c r="OS144" s="182"/>
      <c r="OT144" s="182"/>
      <c r="OU144" s="182"/>
      <c r="OV144" s="182"/>
      <c r="OW144" s="182"/>
      <c r="OX144" s="182"/>
      <c r="OY144" s="182"/>
      <c r="OZ144" s="182"/>
      <c r="PA144" s="182"/>
      <c r="PB144" s="182"/>
      <c r="PC144" s="182"/>
      <c r="PD144" s="182"/>
      <c r="PE144" s="182"/>
      <c r="PF144" s="182"/>
      <c r="PG144" s="182"/>
      <c r="PH144" s="182"/>
      <c r="PI144" s="182"/>
      <c r="PJ144" s="182"/>
      <c r="PK144" s="182"/>
      <c r="PL144" s="182"/>
      <c r="PM144" s="182"/>
      <c r="PN144" s="182"/>
      <c r="PO144" s="182"/>
      <c r="PP144" s="182"/>
      <c r="PQ144" s="182"/>
      <c r="PR144" s="182"/>
      <c r="PS144" s="182"/>
      <c r="PT144" s="182"/>
      <c r="PU144" s="182"/>
      <c r="PV144" s="182"/>
      <c r="PW144" s="182"/>
      <c r="PX144" s="182"/>
    </row>
    <row r="145" spans="1:440" s="167" customFormat="1" ht="19.899999999999999" customHeight="1">
      <c r="A145" s="182"/>
      <c r="B145" s="1040"/>
      <c r="C145" s="982"/>
      <c r="D145" s="1000"/>
      <c r="E145" s="991"/>
      <c r="F145" s="380" t="s">
        <v>22</v>
      </c>
      <c r="G145" s="408">
        <v>5.0389999999999997</v>
      </c>
      <c r="H145" s="381"/>
      <c r="I145" s="183">
        <f>G145+H145+K144</f>
        <v>6.4329999999999989</v>
      </c>
      <c r="J145" s="409">
        <v>5.1840000000000002</v>
      </c>
      <c r="K145" s="183">
        <f t="shared" si="14"/>
        <v>1.2489999999999988</v>
      </c>
      <c r="L145" s="660">
        <f t="shared" si="15"/>
        <v>0.80584486242810527</v>
      </c>
      <c r="M145" s="645" t="s">
        <v>24</v>
      </c>
      <c r="N145" s="903"/>
      <c r="O145" s="904"/>
      <c r="P145" s="904"/>
      <c r="Q145" s="904"/>
      <c r="R145" s="904"/>
      <c r="S145" s="893"/>
      <c r="T145" s="182"/>
      <c r="U145" s="182"/>
      <c r="V145" s="166"/>
      <c r="W145" s="166"/>
      <c r="X145" s="166"/>
      <c r="Y145" s="166"/>
      <c r="Z145" s="166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  <c r="IG145" s="182"/>
      <c r="IH145" s="182"/>
      <c r="II145" s="182"/>
      <c r="IJ145" s="182"/>
      <c r="IK145" s="182"/>
      <c r="IL145" s="182"/>
      <c r="IM145" s="182"/>
      <c r="IN145" s="182"/>
      <c r="IO145" s="182"/>
      <c r="IP145" s="182"/>
      <c r="IQ145" s="182"/>
      <c r="IR145" s="182"/>
      <c r="IS145" s="182"/>
      <c r="IT145" s="182"/>
      <c r="IU145" s="182"/>
      <c r="IV145" s="182"/>
      <c r="IW145" s="182"/>
      <c r="IX145" s="182"/>
      <c r="IY145" s="182"/>
      <c r="IZ145" s="182"/>
      <c r="JA145" s="182"/>
      <c r="JB145" s="182"/>
      <c r="JC145" s="182"/>
      <c r="JD145" s="182"/>
      <c r="JE145" s="182"/>
      <c r="JF145" s="182"/>
      <c r="JG145" s="182"/>
      <c r="JH145" s="182"/>
      <c r="JI145" s="182"/>
      <c r="JJ145" s="182"/>
      <c r="JK145" s="182"/>
      <c r="JL145" s="182"/>
      <c r="JM145" s="182"/>
      <c r="JN145" s="182"/>
      <c r="JO145" s="182"/>
      <c r="JP145" s="182"/>
      <c r="JQ145" s="182"/>
      <c r="JR145" s="182"/>
      <c r="JS145" s="182"/>
      <c r="JT145" s="182"/>
      <c r="JU145" s="182"/>
      <c r="JV145" s="182"/>
      <c r="JW145" s="182"/>
      <c r="JX145" s="182"/>
      <c r="JY145" s="182"/>
      <c r="JZ145" s="182"/>
      <c r="KA145" s="182"/>
      <c r="KB145" s="182"/>
      <c r="KC145" s="182"/>
      <c r="KD145" s="182"/>
      <c r="KE145" s="182"/>
      <c r="KF145" s="182"/>
      <c r="KG145" s="182"/>
      <c r="KH145" s="182"/>
      <c r="KI145" s="182"/>
      <c r="KJ145" s="182"/>
      <c r="KK145" s="182"/>
      <c r="KL145" s="182"/>
      <c r="KM145" s="182"/>
      <c r="KN145" s="182"/>
      <c r="KO145" s="182"/>
      <c r="KP145" s="182"/>
      <c r="KQ145" s="182"/>
      <c r="KR145" s="182"/>
      <c r="KS145" s="182"/>
      <c r="KT145" s="182"/>
      <c r="KU145" s="182"/>
      <c r="KV145" s="182"/>
      <c r="KW145" s="182"/>
      <c r="KX145" s="182"/>
      <c r="KY145" s="182"/>
      <c r="KZ145" s="182"/>
      <c r="LA145" s="182"/>
      <c r="LB145" s="182"/>
      <c r="LC145" s="182"/>
      <c r="LD145" s="182"/>
      <c r="LE145" s="182"/>
      <c r="LF145" s="182"/>
      <c r="LG145" s="182"/>
      <c r="LH145" s="182"/>
      <c r="LI145" s="182"/>
      <c r="LJ145" s="182"/>
      <c r="LK145" s="182"/>
      <c r="LL145" s="182"/>
      <c r="LM145" s="182"/>
      <c r="LN145" s="182"/>
      <c r="LO145" s="182"/>
      <c r="LP145" s="182"/>
      <c r="LQ145" s="182"/>
      <c r="LR145" s="182"/>
      <c r="LS145" s="182"/>
      <c r="LT145" s="182"/>
      <c r="LU145" s="182"/>
      <c r="LV145" s="182"/>
      <c r="LW145" s="182"/>
      <c r="LX145" s="182"/>
      <c r="LY145" s="182"/>
      <c r="LZ145" s="182"/>
      <c r="MA145" s="182"/>
      <c r="MB145" s="182"/>
      <c r="MC145" s="182"/>
      <c r="MD145" s="182"/>
      <c r="ME145" s="182"/>
      <c r="MF145" s="182"/>
      <c r="MG145" s="182"/>
      <c r="MH145" s="182"/>
      <c r="MI145" s="182"/>
      <c r="MJ145" s="182"/>
      <c r="MK145" s="182"/>
      <c r="ML145" s="182"/>
      <c r="MM145" s="182"/>
      <c r="MN145" s="182"/>
      <c r="MO145" s="182"/>
      <c r="MP145" s="182"/>
      <c r="MQ145" s="182"/>
      <c r="MR145" s="182"/>
      <c r="MS145" s="182"/>
      <c r="MT145" s="182"/>
      <c r="MU145" s="182"/>
      <c r="MV145" s="182"/>
      <c r="MW145" s="182"/>
      <c r="MX145" s="182"/>
      <c r="MY145" s="182"/>
      <c r="MZ145" s="182"/>
      <c r="NA145" s="182"/>
      <c r="NB145" s="182"/>
      <c r="NC145" s="182"/>
      <c r="ND145" s="182"/>
      <c r="NE145" s="182"/>
      <c r="NF145" s="182"/>
      <c r="NG145" s="182"/>
      <c r="NH145" s="182"/>
      <c r="NI145" s="182"/>
      <c r="NJ145" s="182"/>
      <c r="NK145" s="182"/>
      <c r="NL145" s="182"/>
      <c r="NM145" s="182"/>
      <c r="NN145" s="182"/>
      <c r="NO145" s="182"/>
      <c r="NP145" s="182"/>
      <c r="NQ145" s="182"/>
      <c r="NR145" s="182"/>
      <c r="NS145" s="182"/>
      <c r="NT145" s="182"/>
      <c r="NU145" s="182"/>
      <c r="NV145" s="182"/>
      <c r="NW145" s="182"/>
      <c r="NX145" s="182"/>
      <c r="NY145" s="182"/>
      <c r="NZ145" s="182"/>
      <c r="OA145" s="182"/>
      <c r="OB145" s="182"/>
      <c r="OC145" s="182"/>
      <c r="OD145" s="182"/>
      <c r="OE145" s="182"/>
      <c r="OF145" s="182"/>
      <c r="OG145" s="182"/>
      <c r="OH145" s="182"/>
      <c r="OI145" s="182"/>
      <c r="OJ145" s="182"/>
      <c r="OK145" s="182"/>
      <c r="OL145" s="182"/>
      <c r="OM145" s="182"/>
      <c r="ON145" s="182"/>
      <c r="OO145" s="182"/>
      <c r="OP145" s="182"/>
      <c r="OQ145" s="182"/>
      <c r="OR145" s="182"/>
      <c r="OS145" s="182"/>
      <c r="OT145" s="182"/>
      <c r="OU145" s="182"/>
      <c r="OV145" s="182"/>
      <c r="OW145" s="182"/>
      <c r="OX145" s="182"/>
      <c r="OY145" s="182"/>
      <c r="OZ145" s="182"/>
      <c r="PA145" s="182"/>
      <c r="PB145" s="182"/>
      <c r="PC145" s="182"/>
      <c r="PD145" s="182"/>
      <c r="PE145" s="182"/>
      <c r="PF145" s="182"/>
      <c r="PG145" s="182"/>
      <c r="PH145" s="182"/>
      <c r="PI145" s="182"/>
      <c r="PJ145" s="182"/>
      <c r="PK145" s="182"/>
      <c r="PL145" s="182"/>
      <c r="PM145" s="182"/>
      <c r="PN145" s="182"/>
      <c r="PO145" s="182"/>
      <c r="PP145" s="182"/>
      <c r="PQ145" s="182"/>
      <c r="PR145" s="182"/>
      <c r="PS145" s="182"/>
      <c r="PT145" s="182"/>
      <c r="PU145" s="182"/>
      <c r="PV145" s="182"/>
      <c r="PW145" s="182"/>
      <c r="PX145" s="182"/>
    </row>
    <row r="146" spans="1:440" s="167" customFormat="1" ht="19.899999999999999" customHeight="1">
      <c r="A146" s="182"/>
      <c r="B146" s="1040"/>
      <c r="C146" s="982"/>
      <c r="D146" s="1000"/>
      <c r="E146" s="991" t="s">
        <v>276</v>
      </c>
      <c r="F146" s="380" t="s">
        <v>20</v>
      </c>
      <c r="G146" s="408">
        <v>0.88700000000000001</v>
      </c>
      <c r="H146" s="381"/>
      <c r="I146" s="183">
        <f>G146+H146</f>
        <v>0.88700000000000001</v>
      </c>
      <c r="J146" s="409">
        <v>8.1000000000000003E-2</v>
      </c>
      <c r="K146" s="183">
        <f t="shared" si="14"/>
        <v>0.80600000000000005</v>
      </c>
      <c r="L146" s="661">
        <f t="shared" si="15"/>
        <v>9.1319052987598653E-2</v>
      </c>
      <c r="M146" s="645" t="s">
        <v>24</v>
      </c>
      <c r="N146" s="903">
        <f>G146+G147+G148</f>
        <v>10.082000000000001</v>
      </c>
      <c r="O146" s="904">
        <f>H146+H147+H148</f>
        <v>0</v>
      </c>
      <c r="P146" s="904">
        <f>N146+O146</f>
        <v>10.082000000000001</v>
      </c>
      <c r="Q146" s="904">
        <f>J146+J147+J148</f>
        <v>9.1219999999999999</v>
      </c>
      <c r="R146" s="904">
        <f>P146-Q146</f>
        <v>0.96000000000000085</v>
      </c>
      <c r="S146" s="893">
        <f>Q146/P146</f>
        <v>0.90478079746082118</v>
      </c>
      <c r="T146" s="182"/>
      <c r="U146" s="184">
        <f>G146+G116+G119+G122+G125+G128+G131+G134+G137+G140+G143</f>
        <v>9.7530000000000001</v>
      </c>
      <c r="V146" s="166"/>
      <c r="W146" s="166"/>
      <c r="X146" s="166"/>
      <c r="Y146" s="166"/>
      <c r="Z146" s="166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  <c r="IG146" s="182"/>
      <c r="IH146" s="182"/>
      <c r="II146" s="182"/>
      <c r="IJ146" s="182"/>
      <c r="IK146" s="182"/>
      <c r="IL146" s="182"/>
      <c r="IM146" s="182"/>
      <c r="IN146" s="182"/>
      <c r="IO146" s="182"/>
      <c r="IP146" s="182"/>
      <c r="IQ146" s="182"/>
      <c r="IR146" s="182"/>
      <c r="IS146" s="182"/>
      <c r="IT146" s="182"/>
      <c r="IU146" s="182"/>
      <c r="IV146" s="182"/>
      <c r="IW146" s="182"/>
      <c r="IX146" s="182"/>
      <c r="IY146" s="182"/>
      <c r="IZ146" s="182"/>
      <c r="JA146" s="182"/>
      <c r="JB146" s="182"/>
      <c r="JC146" s="182"/>
      <c r="JD146" s="182"/>
      <c r="JE146" s="182"/>
      <c r="JF146" s="182"/>
      <c r="JG146" s="182"/>
      <c r="JH146" s="182"/>
      <c r="JI146" s="182"/>
      <c r="JJ146" s="182"/>
      <c r="JK146" s="182"/>
      <c r="JL146" s="182"/>
      <c r="JM146" s="182"/>
      <c r="JN146" s="182"/>
      <c r="JO146" s="182"/>
      <c r="JP146" s="182"/>
      <c r="JQ146" s="182"/>
      <c r="JR146" s="182"/>
      <c r="JS146" s="182"/>
      <c r="JT146" s="182"/>
      <c r="JU146" s="182"/>
      <c r="JV146" s="182"/>
      <c r="JW146" s="182"/>
      <c r="JX146" s="182"/>
      <c r="JY146" s="182"/>
      <c r="JZ146" s="182"/>
      <c r="KA146" s="182"/>
      <c r="KB146" s="182"/>
      <c r="KC146" s="182"/>
      <c r="KD146" s="182"/>
      <c r="KE146" s="182"/>
      <c r="KF146" s="182"/>
      <c r="KG146" s="182"/>
      <c r="KH146" s="182"/>
      <c r="KI146" s="182"/>
      <c r="KJ146" s="182"/>
      <c r="KK146" s="182"/>
      <c r="KL146" s="182"/>
      <c r="KM146" s="182"/>
      <c r="KN146" s="182"/>
      <c r="KO146" s="182"/>
      <c r="KP146" s="182"/>
      <c r="KQ146" s="182"/>
      <c r="KR146" s="182"/>
      <c r="KS146" s="182"/>
      <c r="KT146" s="182"/>
      <c r="KU146" s="182"/>
      <c r="KV146" s="182"/>
      <c r="KW146" s="182"/>
      <c r="KX146" s="182"/>
      <c r="KY146" s="182"/>
      <c r="KZ146" s="182"/>
      <c r="LA146" s="182"/>
      <c r="LB146" s="182"/>
      <c r="LC146" s="182"/>
      <c r="LD146" s="182"/>
      <c r="LE146" s="182"/>
      <c r="LF146" s="182"/>
      <c r="LG146" s="182"/>
      <c r="LH146" s="182"/>
      <c r="LI146" s="182"/>
      <c r="LJ146" s="182"/>
      <c r="LK146" s="182"/>
      <c r="LL146" s="182"/>
      <c r="LM146" s="182"/>
      <c r="LN146" s="182"/>
      <c r="LO146" s="182"/>
      <c r="LP146" s="182"/>
      <c r="LQ146" s="182"/>
      <c r="LR146" s="182"/>
      <c r="LS146" s="182"/>
      <c r="LT146" s="182"/>
      <c r="LU146" s="182"/>
      <c r="LV146" s="182"/>
      <c r="LW146" s="182"/>
      <c r="LX146" s="182"/>
      <c r="LY146" s="182"/>
      <c r="LZ146" s="182"/>
      <c r="MA146" s="182"/>
      <c r="MB146" s="182"/>
      <c r="MC146" s="182"/>
      <c r="MD146" s="182"/>
      <c r="ME146" s="182"/>
      <c r="MF146" s="182"/>
      <c r="MG146" s="182"/>
      <c r="MH146" s="182"/>
      <c r="MI146" s="182"/>
      <c r="MJ146" s="182"/>
      <c r="MK146" s="182"/>
      <c r="ML146" s="182"/>
      <c r="MM146" s="182"/>
      <c r="MN146" s="182"/>
      <c r="MO146" s="182"/>
      <c r="MP146" s="182"/>
      <c r="MQ146" s="182"/>
      <c r="MR146" s="182"/>
      <c r="MS146" s="182"/>
      <c r="MT146" s="182"/>
      <c r="MU146" s="182"/>
      <c r="MV146" s="182"/>
      <c r="MW146" s="182"/>
      <c r="MX146" s="182"/>
      <c r="MY146" s="182"/>
      <c r="MZ146" s="182"/>
      <c r="NA146" s="182"/>
      <c r="NB146" s="182"/>
      <c r="NC146" s="182"/>
      <c r="ND146" s="182"/>
      <c r="NE146" s="182"/>
      <c r="NF146" s="182"/>
      <c r="NG146" s="182"/>
      <c r="NH146" s="182"/>
      <c r="NI146" s="182"/>
      <c r="NJ146" s="182"/>
      <c r="NK146" s="182"/>
      <c r="NL146" s="182"/>
      <c r="NM146" s="182"/>
      <c r="NN146" s="182"/>
      <c r="NO146" s="182"/>
      <c r="NP146" s="182"/>
      <c r="NQ146" s="182"/>
      <c r="NR146" s="182"/>
      <c r="NS146" s="182"/>
      <c r="NT146" s="182"/>
      <c r="NU146" s="182"/>
      <c r="NV146" s="182"/>
      <c r="NW146" s="182"/>
      <c r="NX146" s="182"/>
      <c r="NY146" s="182"/>
      <c r="NZ146" s="182"/>
      <c r="OA146" s="182"/>
      <c r="OB146" s="182"/>
      <c r="OC146" s="182"/>
      <c r="OD146" s="182"/>
      <c r="OE146" s="182"/>
      <c r="OF146" s="182"/>
      <c r="OG146" s="182"/>
      <c r="OH146" s="182"/>
      <c r="OI146" s="182"/>
      <c r="OJ146" s="182"/>
      <c r="OK146" s="182"/>
      <c r="OL146" s="182"/>
      <c r="OM146" s="182"/>
      <c r="ON146" s="182"/>
      <c r="OO146" s="182"/>
      <c r="OP146" s="182"/>
      <c r="OQ146" s="182"/>
      <c r="OR146" s="182"/>
      <c r="OS146" s="182"/>
      <c r="OT146" s="182"/>
      <c r="OU146" s="182"/>
      <c r="OV146" s="182"/>
      <c r="OW146" s="182"/>
      <c r="OX146" s="182"/>
      <c r="OY146" s="182"/>
      <c r="OZ146" s="182"/>
      <c r="PA146" s="182"/>
      <c r="PB146" s="182"/>
      <c r="PC146" s="182"/>
      <c r="PD146" s="182"/>
      <c r="PE146" s="182"/>
      <c r="PF146" s="182"/>
      <c r="PG146" s="182"/>
      <c r="PH146" s="182"/>
      <c r="PI146" s="182"/>
      <c r="PJ146" s="182"/>
      <c r="PK146" s="182"/>
      <c r="PL146" s="182"/>
      <c r="PM146" s="182"/>
      <c r="PN146" s="182"/>
      <c r="PO146" s="182"/>
      <c r="PP146" s="182"/>
      <c r="PQ146" s="182"/>
      <c r="PR146" s="182"/>
      <c r="PS146" s="182"/>
      <c r="PT146" s="182"/>
      <c r="PU146" s="182"/>
      <c r="PV146" s="182"/>
      <c r="PW146" s="182"/>
      <c r="PX146" s="182"/>
    </row>
    <row r="147" spans="1:440" s="167" customFormat="1" ht="19.899999999999999" customHeight="1">
      <c r="A147" s="182"/>
      <c r="B147" s="1040"/>
      <c r="C147" s="982"/>
      <c r="D147" s="1000"/>
      <c r="E147" s="991"/>
      <c r="F147" s="380" t="s">
        <v>21</v>
      </c>
      <c r="G147" s="408">
        <v>4.1539999999999999</v>
      </c>
      <c r="H147" s="381"/>
      <c r="I147" s="183">
        <f>G147+H147+K146</f>
        <v>4.96</v>
      </c>
      <c r="J147" s="409">
        <v>2.4939999999999998</v>
      </c>
      <c r="K147" s="183">
        <f t="shared" si="14"/>
        <v>2.4660000000000002</v>
      </c>
      <c r="L147" s="659">
        <f t="shared" si="15"/>
        <v>0.50282258064516128</v>
      </c>
      <c r="M147" s="645" t="s">
        <v>24</v>
      </c>
      <c r="N147" s="903"/>
      <c r="O147" s="904"/>
      <c r="P147" s="904"/>
      <c r="Q147" s="904"/>
      <c r="R147" s="904"/>
      <c r="S147" s="893"/>
      <c r="T147" s="187"/>
      <c r="U147" s="188">
        <f>G147+G117+G120+G123+G126+G129+G132+G135+G138+G141+G144</f>
        <v>48.181000000000004</v>
      </c>
      <c r="V147" s="166"/>
      <c r="W147" s="166"/>
      <c r="X147" s="166"/>
      <c r="Y147" s="166"/>
      <c r="Z147" s="166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  <c r="IG147" s="182"/>
      <c r="IH147" s="182"/>
      <c r="II147" s="182"/>
      <c r="IJ147" s="182"/>
      <c r="IK147" s="182"/>
      <c r="IL147" s="182"/>
      <c r="IM147" s="182"/>
      <c r="IN147" s="182"/>
      <c r="IO147" s="182"/>
      <c r="IP147" s="182"/>
      <c r="IQ147" s="182"/>
      <c r="IR147" s="182"/>
      <c r="IS147" s="182"/>
      <c r="IT147" s="182"/>
      <c r="IU147" s="182"/>
      <c r="IV147" s="182"/>
      <c r="IW147" s="182"/>
      <c r="IX147" s="182"/>
      <c r="IY147" s="182"/>
      <c r="IZ147" s="182"/>
      <c r="JA147" s="182"/>
      <c r="JB147" s="182"/>
      <c r="JC147" s="182"/>
      <c r="JD147" s="182"/>
      <c r="JE147" s="182"/>
      <c r="JF147" s="182"/>
      <c r="JG147" s="182"/>
      <c r="JH147" s="182"/>
      <c r="JI147" s="182"/>
      <c r="JJ147" s="182"/>
      <c r="JK147" s="182"/>
      <c r="JL147" s="182"/>
      <c r="JM147" s="182"/>
      <c r="JN147" s="182"/>
      <c r="JO147" s="182"/>
      <c r="JP147" s="182"/>
      <c r="JQ147" s="182"/>
      <c r="JR147" s="182"/>
      <c r="JS147" s="182"/>
      <c r="JT147" s="182"/>
      <c r="JU147" s="182"/>
      <c r="JV147" s="182"/>
      <c r="JW147" s="182"/>
      <c r="JX147" s="182"/>
      <c r="JY147" s="182"/>
      <c r="JZ147" s="182"/>
      <c r="KA147" s="182"/>
      <c r="KB147" s="182"/>
      <c r="KC147" s="182"/>
      <c r="KD147" s="182"/>
      <c r="KE147" s="182"/>
      <c r="KF147" s="182"/>
      <c r="KG147" s="182"/>
      <c r="KH147" s="182"/>
      <c r="KI147" s="182"/>
      <c r="KJ147" s="182"/>
      <c r="KK147" s="182"/>
      <c r="KL147" s="182"/>
      <c r="KM147" s="182"/>
      <c r="KN147" s="182"/>
      <c r="KO147" s="182"/>
      <c r="KP147" s="182"/>
      <c r="KQ147" s="182"/>
      <c r="KR147" s="182"/>
      <c r="KS147" s="182"/>
      <c r="KT147" s="182"/>
      <c r="KU147" s="182"/>
      <c r="KV147" s="182"/>
      <c r="KW147" s="182"/>
      <c r="KX147" s="182"/>
      <c r="KY147" s="182"/>
      <c r="KZ147" s="182"/>
      <c r="LA147" s="182"/>
      <c r="LB147" s="182"/>
      <c r="LC147" s="182"/>
      <c r="LD147" s="182"/>
      <c r="LE147" s="182"/>
      <c r="LF147" s="182"/>
      <c r="LG147" s="182"/>
      <c r="LH147" s="182"/>
      <c r="LI147" s="182"/>
      <c r="LJ147" s="182"/>
      <c r="LK147" s="182"/>
      <c r="LL147" s="182"/>
      <c r="LM147" s="182"/>
      <c r="LN147" s="182"/>
      <c r="LO147" s="182"/>
      <c r="LP147" s="182"/>
      <c r="LQ147" s="182"/>
      <c r="LR147" s="182"/>
      <c r="LS147" s="182"/>
      <c r="LT147" s="182"/>
      <c r="LU147" s="182"/>
      <c r="LV147" s="182"/>
      <c r="LW147" s="182"/>
      <c r="LX147" s="182"/>
      <c r="LY147" s="182"/>
      <c r="LZ147" s="182"/>
      <c r="MA147" s="182"/>
      <c r="MB147" s="182"/>
      <c r="MC147" s="182"/>
      <c r="MD147" s="182"/>
      <c r="ME147" s="182"/>
      <c r="MF147" s="182"/>
      <c r="MG147" s="182"/>
      <c r="MH147" s="182"/>
      <c r="MI147" s="182"/>
      <c r="MJ147" s="182"/>
      <c r="MK147" s="182"/>
      <c r="ML147" s="182"/>
      <c r="MM147" s="182"/>
      <c r="MN147" s="182"/>
      <c r="MO147" s="182"/>
      <c r="MP147" s="182"/>
      <c r="MQ147" s="182"/>
      <c r="MR147" s="182"/>
      <c r="MS147" s="182"/>
      <c r="MT147" s="182"/>
      <c r="MU147" s="182"/>
      <c r="MV147" s="182"/>
      <c r="MW147" s="182"/>
      <c r="MX147" s="182"/>
      <c r="MY147" s="182"/>
      <c r="MZ147" s="182"/>
      <c r="NA147" s="182"/>
      <c r="NB147" s="182"/>
      <c r="NC147" s="182"/>
      <c r="ND147" s="182"/>
      <c r="NE147" s="182"/>
      <c r="NF147" s="182"/>
      <c r="NG147" s="182"/>
      <c r="NH147" s="182"/>
      <c r="NI147" s="182"/>
      <c r="NJ147" s="182"/>
      <c r="NK147" s="182"/>
      <c r="NL147" s="182"/>
      <c r="NM147" s="182"/>
      <c r="NN147" s="182"/>
      <c r="NO147" s="182"/>
      <c r="NP147" s="182"/>
      <c r="NQ147" s="182"/>
      <c r="NR147" s="182"/>
      <c r="NS147" s="182"/>
      <c r="NT147" s="182"/>
      <c r="NU147" s="182"/>
      <c r="NV147" s="182"/>
      <c r="NW147" s="182"/>
      <c r="NX147" s="182"/>
      <c r="NY147" s="182"/>
      <c r="NZ147" s="182"/>
      <c r="OA147" s="182"/>
      <c r="OB147" s="182"/>
      <c r="OC147" s="182"/>
      <c r="OD147" s="182"/>
      <c r="OE147" s="182"/>
      <c r="OF147" s="182"/>
      <c r="OG147" s="182"/>
      <c r="OH147" s="182"/>
      <c r="OI147" s="182"/>
      <c r="OJ147" s="182"/>
      <c r="OK147" s="182"/>
      <c r="OL147" s="182"/>
      <c r="OM147" s="182"/>
      <c r="ON147" s="182"/>
      <c r="OO147" s="182"/>
      <c r="OP147" s="182"/>
      <c r="OQ147" s="182"/>
      <c r="OR147" s="182"/>
      <c r="OS147" s="182"/>
      <c r="OT147" s="182"/>
      <c r="OU147" s="182"/>
      <c r="OV147" s="182"/>
      <c r="OW147" s="182"/>
      <c r="OX147" s="182"/>
      <c r="OY147" s="182"/>
      <c r="OZ147" s="182"/>
      <c r="PA147" s="182"/>
      <c r="PB147" s="182"/>
      <c r="PC147" s="182"/>
      <c r="PD147" s="182"/>
      <c r="PE147" s="182"/>
      <c r="PF147" s="182"/>
      <c r="PG147" s="182"/>
      <c r="PH147" s="182"/>
      <c r="PI147" s="182"/>
      <c r="PJ147" s="182"/>
      <c r="PK147" s="182"/>
      <c r="PL147" s="182"/>
      <c r="PM147" s="182"/>
      <c r="PN147" s="182"/>
      <c r="PO147" s="182"/>
      <c r="PP147" s="182"/>
      <c r="PQ147" s="182"/>
      <c r="PR147" s="182"/>
      <c r="PS147" s="182"/>
      <c r="PT147" s="182"/>
      <c r="PU147" s="182"/>
      <c r="PV147" s="182"/>
      <c r="PW147" s="182"/>
      <c r="PX147" s="182"/>
    </row>
    <row r="148" spans="1:440" s="167" customFormat="1" ht="19.899999999999999" customHeight="1">
      <c r="A148" s="182"/>
      <c r="B148" s="1040"/>
      <c r="C148" s="982"/>
      <c r="D148" s="1001"/>
      <c r="E148" s="991"/>
      <c r="F148" s="380" t="s">
        <v>22</v>
      </c>
      <c r="G148" s="408">
        <v>5.0410000000000004</v>
      </c>
      <c r="H148" s="381"/>
      <c r="I148" s="183">
        <f>G148+H148+K147</f>
        <v>7.5070000000000006</v>
      </c>
      <c r="J148" s="409">
        <v>6.5469999999999997</v>
      </c>
      <c r="K148" s="183">
        <f t="shared" si="14"/>
        <v>0.96000000000000085</v>
      </c>
      <c r="L148" s="659">
        <f t="shared" si="15"/>
        <v>0.872119355268416</v>
      </c>
      <c r="M148" s="645">
        <v>43465</v>
      </c>
      <c r="N148" s="903"/>
      <c r="O148" s="904"/>
      <c r="P148" s="904"/>
      <c r="Q148" s="904"/>
      <c r="R148" s="904"/>
      <c r="S148" s="893"/>
      <c r="T148" s="201">
        <f>N146+N116+N119+N122+N125+N128+N131+N134+N137+N140+N143</f>
        <v>110.83199999999999</v>
      </c>
      <c r="U148" s="189">
        <f>G148+G118+G121+G124+G127+G130+G133+G136+G139+G142+G145</f>
        <v>52.897999999999996</v>
      </c>
      <c r="V148" s="166"/>
      <c r="W148" s="166"/>
      <c r="X148" s="166"/>
      <c r="Y148" s="166"/>
      <c r="Z148" s="166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  <c r="IG148" s="182"/>
      <c r="IH148" s="182"/>
      <c r="II148" s="182"/>
      <c r="IJ148" s="182"/>
      <c r="IK148" s="182"/>
      <c r="IL148" s="182"/>
      <c r="IM148" s="182"/>
      <c r="IN148" s="182"/>
      <c r="IO148" s="182"/>
      <c r="IP148" s="182"/>
      <c r="IQ148" s="182"/>
      <c r="IR148" s="182"/>
      <c r="IS148" s="182"/>
      <c r="IT148" s="182"/>
      <c r="IU148" s="182"/>
      <c r="IV148" s="182"/>
      <c r="IW148" s="182"/>
      <c r="IX148" s="182"/>
      <c r="IY148" s="182"/>
      <c r="IZ148" s="182"/>
      <c r="JA148" s="182"/>
      <c r="JB148" s="182"/>
      <c r="JC148" s="182"/>
      <c r="JD148" s="182"/>
      <c r="JE148" s="182"/>
      <c r="JF148" s="182"/>
      <c r="JG148" s="182"/>
      <c r="JH148" s="182"/>
      <c r="JI148" s="182"/>
      <c r="JJ148" s="182"/>
      <c r="JK148" s="182"/>
      <c r="JL148" s="182"/>
      <c r="JM148" s="182"/>
      <c r="JN148" s="182"/>
      <c r="JO148" s="182"/>
      <c r="JP148" s="182"/>
      <c r="JQ148" s="182"/>
      <c r="JR148" s="182"/>
      <c r="JS148" s="182"/>
      <c r="JT148" s="182"/>
      <c r="JU148" s="182"/>
      <c r="JV148" s="182"/>
      <c r="JW148" s="182"/>
      <c r="JX148" s="182"/>
      <c r="JY148" s="182"/>
      <c r="JZ148" s="182"/>
      <c r="KA148" s="182"/>
      <c r="KB148" s="182"/>
      <c r="KC148" s="182"/>
      <c r="KD148" s="182"/>
      <c r="KE148" s="182"/>
      <c r="KF148" s="182"/>
      <c r="KG148" s="182"/>
      <c r="KH148" s="182"/>
      <c r="KI148" s="182"/>
      <c r="KJ148" s="182"/>
      <c r="KK148" s="182"/>
      <c r="KL148" s="182"/>
      <c r="KM148" s="182"/>
      <c r="KN148" s="182"/>
      <c r="KO148" s="182"/>
      <c r="KP148" s="182"/>
      <c r="KQ148" s="182"/>
      <c r="KR148" s="182"/>
      <c r="KS148" s="182"/>
      <c r="KT148" s="182"/>
      <c r="KU148" s="182"/>
      <c r="KV148" s="182"/>
      <c r="KW148" s="182"/>
      <c r="KX148" s="182"/>
      <c r="KY148" s="182"/>
      <c r="KZ148" s="182"/>
      <c r="LA148" s="182"/>
      <c r="LB148" s="182"/>
      <c r="LC148" s="182"/>
      <c r="LD148" s="182"/>
      <c r="LE148" s="182"/>
      <c r="LF148" s="182"/>
      <c r="LG148" s="182"/>
      <c r="LH148" s="182"/>
      <c r="LI148" s="182"/>
      <c r="LJ148" s="182"/>
      <c r="LK148" s="182"/>
      <c r="LL148" s="182"/>
      <c r="LM148" s="182"/>
      <c r="LN148" s="182"/>
      <c r="LO148" s="182"/>
      <c r="LP148" s="182"/>
      <c r="LQ148" s="182"/>
      <c r="LR148" s="182"/>
      <c r="LS148" s="182"/>
      <c r="LT148" s="182"/>
      <c r="LU148" s="182"/>
      <c r="LV148" s="182"/>
      <c r="LW148" s="182"/>
      <c r="LX148" s="182"/>
      <c r="LY148" s="182"/>
      <c r="LZ148" s="182"/>
      <c r="MA148" s="182"/>
      <c r="MB148" s="182"/>
      <c r="MC148" s="182"/>
      <c r="MD148" s="182"/>
      <c r="ME148" s="182"/>
      <c r="MF148" s="182"/>
      <c r="MG148" s="182"/>
      <c r="MH148" s="182"/>
      <c r="MI148" s="182"/>
      <c r="MJ148" s="182"/>
      <c r="MK148" s="182"/>
      <c r="ML148" s="182"/>
      <c r="MM148" s="182"/>
      <c r="MN148" s="182"/>
      <c r="MO148" s="182"/>
      <c r="MP148" s="182"/>
      <c r="MQ148" s="182"/>
      <c r="MR148" s="182"/>
      <c r="MS148" s="182"/>
      <c r="MT148" s="182"/>
      <c r="MU148" s="182"/>
      <c r="MV148" s="182"/>
      <c r="MW148" s="182"/>
      <c r="MX148" s="182"/>
      <c r="MY148" s="182"/>
      <c r="MZ148" s="182"/>
      <c r="NA148" s="182"/>
      <c r="NB148" s="182"/>
      <c r="NC148" s="182"/>
      <c r="ND148" s="182"/>
      <c r="NE148" s="182"/>
      <c r="NF148" s="182"/>
      <c r="NG148" s="182"/>
      <c r="NH148" s="182"/>
      <c r="NI148" s="182"/>
      <c r="NJ148" s="182"/>
      <c r="NK148" s="182"/>
      <c r="NL148" s="182"/>
      <c r="NM148" s="182"/>
      <c r="NN148" s="182"/>
      <c r="NO148" s="182"/>
      <c r="NP148" s="182"/>
      <c r="NQ148" s="182"/>
      <c r="NR148" s="182"/>
      <c r="NS148" s="182"/>
      <c r="NT148" s="182"/>
      <c r="NU148" s="182"/>
      <c r="NV148" s="182"/>
      <c r="NW148" s="182"/>
      <c r="NX148" s="182"/>
      <c r="NY148" s="182"/>
      <c r="NZ148" s="182"/>
      <c r="OA148" s="182"/>
      <c r="OB148" s="182"/>
      <c r="OC148" s="182"/>
      <c r="OD148" s="182"/>
      <c r="OE148" s="182"/>
      <c r="OF148" s="182"/>
      <c r="OG148" s="182"/>
      <c r="OH148" s="182"/>
      <c r="OI148" s="182"/>
      <c r="OJ148" s="182"/>
      <c r="OK148" s="182"/>
      <c r="OL148" s="182"/>
      <c r="OM148" s="182"/>
      <c r="ON148" s="182"/>
      <c r="OO148" s="182"/>
      <c r="OP148" s="182"/>
      <c r="OQ148" s="182"/>
      <c r="OR148" s="182"/>
      <c r="OS148" s="182"/>
      <c r="OT148" s="182"/>
      <c r="OU148" s="182"/>
      <c r="OV148" s="182"/>
      <c r="OW148" s="182"/>
      <c r="OX148" s="182"/>
      <c r="OY148" s="182"/>
      <c r="OZ148" s="182"/>
      <c r="PA148" s="182"/>
      <c r="PB148" s="182"/>
      <c r="PC148" s="182"/>
      <c r="PD148" s="182"/>
      <c r="PE148" s="182"/>
      <c r="PF148" s="182"/>
      <c r="PG148" s="182"/>
      <c r="PH148" s="182"/>
      <c r="PI148" s="182"/>
      <c r="PJ148" s="182"/>
      <c r="PK148" s="182"/>
      <c r="PL148" s="182"/>
      <c r="PM148" s="182"/>
      <c r="PN148" s="182"/>
      <c r="PO148" s="182"/>
      <c r="PP148" s="182"/>
      <c r="PQ148" s="182"/>
      <c r="PR148" s="182"/>
      <c r="PS148" s="182"/>
      <c r="PT148" s="182"/>
      <c r="PU148" s="182"/>
      <c r="PV148" s="182"/>
      <c r="PW148" s="182"/>
      <c r="PX148" s="182"/>
    </row>
    <row r="149" spans="1:440" s="167" customFormat="1" ht="19.899999999999999" customHeight="1">
      <c r="A149" s="182"/>
      <c r="B149" s="1040"/>
      <c r="C149" s="982"/>
      <c r="D149" s="833" t="s">
        <v>676</v>
      </c>
      <c r="E149" s="990" t="s">
        <v>46</v>
      </c>
      <c r="F149" s="323" t="s">
        <v>20</v>
      </c>
      <c r="G149" s="313">
        <v>0.88700000000000001</v>
      </c>
      <c r="H149" s="298"/>
      <c r="I149" s="299">
        <f>G149+H149</f>
        <v>0.88700000000000001</v>
      </c>
      <c r="J149" s="314">
        <v>0.94499999999999995</v>
      </c>
      <c r="K149" s="299">
        <f t="shared" ref="K149:K179" si="16">I149-J149</f>
        <v>-5.799999999999994E-2</v>
      </c>
      <c r="L149" s="662">
        <f t="shared" ref="L149:L179" si="17">J149/I149</f>
        <v>1.0653889515219841</v>
      </c>
      <c r="M149" s="644" t="s">
        <v>24</v>
      </c>
      <c r="N149" s="903">
        <f>G149+G150+G151</f>
        <v>10.076000000000001</v>
      </c>
      <c r="O149" s="904">
        <f>H149+H150+H151</f>
        <v>3.3330000000000002</v>
      </c>
      <c r="P149" s="904">
        <f>N149+O149</f>
        <v>13.409000000000001</v>
      </c>
      <c r="Q149" s="904">
        <f>J149+J150+J151</f>
        <v>11.691000000000001</v>
      </c>
      <c r="R149" s="904">
        <f>P149-Q149</f>
        <v>1.718</v>
      </c>
      <c r="S149" s="979">
        <f>Q149/P149</f>
        <v>0.87187709747184727</v>
      </c>
      <c r="T149" s="182"/>
      <c r="U149" s="182"/>
      <c r="V149" s="166"/>
      <c r="W149" s="166"/>
      <c r="X149" s="166"/>
      <c r="Y149" s="166"/>
      <c r="Z149" s="166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  <c r="IG149" s="182"/>
      <c r="IH149" s="182"/>
      <c r="II149" s="182"/>
      <c r="IJ149" s="182"/>
      <c r="IK149" s="182"/>
      <c r="IL149" s="182"/>
      <c r="IM149" s="182"/>
      <c r="IN149" s="182"/>
      <c r="IO149" s="182"/>
      <c r="IP149" s="182"/>
      <c r="IQ149" s="182"/>
      <c r="IR149" s="182"/>
      <c r="IS149" s="182"/>
      <c r="IT149" s="182"/>
      <c r="IU149" s="182"/>
      <c r="IV149" s="182"/>
      <c r="IW149" s="182"/>
      <c r="IX149" s="182"/>
      <c r="IY149" s="182"/>
      <c r="IZ149" s="182"/>
      <c r="JA149" s="182"/>
      <c r="JB149" s="182"/>
      <c r="JC149" s="182"/>
      <c r="JD149" s="182"/>
      <c r="JE149" s="182"/>
      <c r="JF149" s="182"/>
      <c r="JG149" s="182"/>
      <c r="JH149" s="182"/>
      <c r="JI149" s="182"/>
      <c r="JJ149" s="182"/>
      <c r="JK149" s="182"/>
      <c r="JL149" s="182"/>
      <c r="JM149" s="182"/>
      <c r="JN149" s="182"/>
      <c r="JO149" s="182"/>
      <c r="JP149" s="182"/>
      <c r="JQ149" s="182"/>
      <c r="JR149" s="182"/>
      <c r="JS149" s="182"/>
      <c r="JT149" s="182"/>
      <c r="JU149" s="182"/>
      <c r="JV149" s="182"/>
      <c r="JW149" s="182"/>
      <c r="JX149" s="182"/>
      <c r="JY149" s="182"/>
      <c r="JZ149" s="182"/>
      <c r="KA149" s="182"/>
      <c r="KB149" s="182"/>
      <c r="KC149" s="182"/>
      <c r="KD149" s="182"/>
      <c r="KE149" s="182"/>
      <c r="KF149" s="182"/>
      <c r="KG149" s="182"/>
      <c r="KH149" s="182"/>
      <c r="KI149" s="182"/>
      <c r="KJ149" s="182"/>
      <c r="KK149" s="182"/>
      <c r="KL149" s="182"/>
      <c r="KM149" s="182"/>
      <c r="KN149" s="182"/>
      <c r="KO149" s="182"/>
      <c r="KP149" s="182"/>
      <c r="KQ149" s="182"/>
      <c r="KR149" s="182"/>
      <c r="KS149" s="182"/>
      <c r="KT149" s="182"/>
      <c r="KU149" s="182"/>
      <c r="KV149" s="182"/>
      <c r="KW149" s="182"/>
      <c r="KX149" s="182"/>
      <c r="KY149" s="182"/>
      <c r="KZ149" s="182"/>
      <c r="LA149" s="182"/>
      <c r="LB149" s="182"/>
      <c r="LC149" s="182"/>
      <c r="LD149" s="182"/>
      <c r="LE149" s="182"/>
      <c r="LF149" s="182"/>
      <c r="LG149" s="182"/>
      <c r="LH149" s="182"/>
      <c r="LI149" s="182"/>
      <c r="LJ149" s="182"/>
      <c r="LK149" s="182"/>
      <c r="LL149" s="182"/>
      <c r="LM149" s="182"/>
      <c r="LN149" s="182"/>
      <c r="LO149" s="182"/>
      <c r="LP149" s="182"/>
      <c r="LQ149" s="182"/>
      <c r="LR149" s="182"/>
      <c r="LS149" s="182"/>
      <c r="LT149" s="182"/>
      <c r="LU149" s="182"/>
      <c r="LV149" s="182"/>
      <c r="LW149" s="182"/>
      <c r="LX149" s="182"/>
      <c r="LY149" s="182"/>
      <c r="LZ149" s="182"/>
      <c r="MA149" s="182"/>
      <c r="MB149" s="182"/>
      <c r="MC149" s="182"/>
      <c r="MD149" s="182"/>
      <c r="ME149" s="182"/>
      <c r="MF149" s="182"/>
      <c r="MG149" s="182"/>
      <c r="MH149" s="182"/>
      <c r="MI149" s="182"/>
      <c r="MJ149" s="182"/>
      <c r="MK149" s="182"/>
      <c r="ML149" s="182"/>
      <c r="MM149" s="182"/>
      <c r="MN149" s="182"/>
      <c r="MO149" s="182"/>
      <c r="MP149" s="182"/>
      <c r="MQ149" s="182"/>
      <c r="MR149" s="182"/>
      <c r="MS149" s="182"/>
      <c r="MT149" s="182"/>
      <c r="MU149" s="182"/>
      <c r="MV149" s="182"/>
      <c r="MW149" s="182"/>
      <c r="MX149" s="182"/>
      <c r="MY149" s="182"/>
      <c r="MZ149" s="182"/>
      <c r="NA149" s="182"/>
      <c r="NB149" s="182"/>
      <c r="NC149" s="182"/>
      <c r="ND149" s="182"/>
      <c r="NE149" s="182"/>
      <c r="NF149" s="182"/>
      <c r="NG149" s="182"/>
      <c r="NH149" s="182"/>
      <c r="NI149" s="182"/>
      <c r="NJ149" s="182"/>
      <c r="NK149" s="182"/>
      <c r="NL149" s="182"/>
      <c r="NM149" s="182"/>
      <c r="NN149" s="182"/>
      <c r="NO149" s="182"/>
      <c r="NP149" s="182"/>
      <c r="NQ149" s="182"/>
      <c r="NR149" s="182"/>
      <c r="NS149" s="182"/>
      <c r="NT149" s="182"/>
      <c r="NU149" s="182"/>
      <c r="NV149" s="182"/>
      <c r="NW149" s="182"/>
      <c r="NX149" s="182"/>
      <c r="NY149" s="182"/>
      <c r="NZ149" s="182"/>
      <c r="OA149" s="182"/>
      <c r="OB149" s="182"/>
      <c r="OC149" s="182"/>
      <c r="OD149" s="182"/>
      <c r="OE149" s="182"/>
      <c r="OF149" s="182"/>
      <c r="OG149" s="182"/>
      <c r="OH149" s="182"/>
      <c r="OI149" s="182"/>
      <c r="OJ149" s="182"/>
      <c r="OK149" s="182"/>
      <c r="OL149" s="182"/>
      <c r="OM149" s="182"/>
      <c r="ON149" s="182"/>
      <c r="OO149" s="182"/>
      <c r="OP149" s="182"/>
      <c r="OQ149" s="182"/>
      <c r="OR149" s="182"/>
      <c r="OS149" s="182"/>
      <c r="OT149" s="182"/>
      <c r="OU149" s="182"/>
      <c r="OV149" s="182"/>
      <c r="OW149" s="182"/>
      <c r="OX149" s="182"/>
      <c r="OY149" s="182"/>
      <c r="OZ149" s="182"/>
      <c r="PA149" s="182"/>
      <c r="PB149" s="182"/>
      <c r="PC149" s="182"/>
      <c r="PD149" s="182"/>
      <c r="PE149" s="182"/>
      <c r="PF149" s="182"/>
      <c r="PG149" s="182"/>
      <c r="PH149" s="182"/>
      <c r="PI149" s="182"/>
      <c r="PJ149" s="182"/>
      <c r="PK149" s="182"/>
      <c r="PL149" s="182"/>
      <c r="PM149" s="182"/>
      <c r="PN149" s="182"/>
      <c r="PO149" s="182"/>
      <c r="PP149" s="182"/>
      <c r="PQ149" s="182"/>
      <c r="PR149" s="182"/>
      <c r="PS149" s="182"/>
      <c r="PT149" s="182"/>
      <c r="PU149" s="182"/>
      <c r="PV149" s="182"/>
      <c r="PW149" s="182"/>
      <c r="PX149" s="182"/>
    </row>
    <row r="150" spans="1:440" s="167" customFormat="1" ht="19.899999999999999" customHeight="1">
      <c r="A150" s="182"/>
      <c r="B150" s="1040"/>
      <c r="C150" s="982"/>
      <c r="D150" s="834"/>
      <c r="E150" s="990"/>
      <c r="F150" s="323" t="s">
        <v>21</v>
      </c>
      <c r="G150" s="313">
        <v>4.1509999999999998</v>
      </c>
      <c r="H150" s="298"/>
      <c r="I150" s="299">
        <f>G150+H150+K149</f>
        <v>4.093</v>
      </c>
      <c r="J150" s="314">
        <v>4.3470000000000004</v>
      </c>
      <c r="K150" s="299">
        <f t="shared" si="16"/>
        <v>-0.25400000000000045</v>
      </c>
      <c r="L150" s="662">
        <f t="shared" si="17"/>
        <v>1.0620571707793796</v>
      </c>
      <c r="M150" s="644">
        <v>43238</v>
      </c>
      <c r="N150" s="903"/>
      <c r="O150" s="904"/>
      <c r="P150" s="904"/>
      <c r="Q150" s="904"/>
      <c r="R150" s="904"/>
      <c r="S150" s="979"/>
      <c r="T150" s="182"/>
      <c r="U150" s="182"/>
      <c r="V150" s="166"/>
      <c r="W150" s="166"/>
      <c r="X150" s="166"/>
      <c r="Y150" s="166"/>
      <c r="Z150" s="166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  <c r="IR150" s="182"/>
      <c r="IS150" s="182"/>
      <c r="IT150" s="182"/>
      <c r="IU150" s="182"/>
      <c r="IV150" s="182"/>
      <c r="IW150" s="182"/>
      <c r="IX150" s="182"/>
      <c r="IY150" s="182"/>
      <c r="IZ150" s="182"/>
      <c r="JA150" s="182"/>
      <c r="JB150" s="182"/>
      <c r="JC150" s="182"/>
      <c r="JD150" s="182"/>
      <c r="JE150" s="182"/>
      <c r="JF150" s="182"/>
      <c r="JG150" s="182"/>
      <c r="JH150" s="182"/>
      <c r="JI150" s="182"/>
      <c r="JJ150" s="182"/>
      <c r="JK150" s="182"/>
      <c r="JL150" s="182"/>
      <c r="JM150" s="182"/>
      <c r="JN150" s="182"/>
      <c r="JO150" s="182"/>
      <c r="JP150" s="182"/>
      <c r="JQ150" s="182"/>
      <c r="JR150" s="182"/>
      <c r="JS150" s="182"/>
      <c r="JT150" s="182"/>
      <c r="JU150" s="182"/>
      <c r="JV150" s="182"/>
      <c r="JW150" s="182"/>
      <c r="JX150" s="182"/>
      <c r="JY150" s="182"/>
      <c r="JZ150" s="182"/>
      <c r="KA150" s="182"/>
      <c r="KB150" s="182"/>
      <c r="KC150" s="182"/>
      <c r="KD150" s="182"/>
      <c r="KE150" s="182"/>
      <c r="KF150" s="182"/>
      <c r="KG150" s="182"/>
      <c r="KH150" s="182"/>
      <c r="KI150" s="182"/>
      <c r="KJ150" s="182"/>
      <c r="KK150" s="182"/>
      <c r="KL150" s="182"/>
      <c r="KM150" s="182"/>
      <c r="KN150" s="182"/>
      <c r="KO150" s="182"/>
      <c r="KP150" s="182"/>
      <c r="KQ150" s="182"/>
      <c r="KR150" s="182"/>
      <c r="KS150" s="182"/>
      <c r="KT150" s="182"/>
      <c r="KU150" s="182"/>
      <c r="KV150" s="182"/>
      <c r="KW150" s="182"/>
      <c r="KX150" s="182"/>
      <c r="KY150" s="182"/>
      <c r="KZ150" s="182"/>
      <c r="LA150" s="182"/>
      <c r="LB150" s="182"/>
      <c r="LC150" s="182"/>
      <c r="LD150" s="182"/>
      <c r="LE150" s="182"/>
      <c r="LF150" s="182"/>
      <c r="LG150" s="182"/>
      <c r="LH150" s="182"/>
      <c r="LI150" s="182"/>
      <c r="LJ150" s="182"/>
      <c r="LK150" s="182"/>
      <c r="LL150" s="182"/>
      <c r="LM150" s="182"/>
      <c r="LN150" s="182"/>
      <c r="LO150" s="182"/>
      <c r="LP150" s="182"/>
      <c r="LQ150" s="182"/>
      <c r="LR150" s="182"/>
      <c r="LS150" s="182"/>
      <c r="LT150" s="182"/>
      <c r="LU150" s="182"/>
      <c r="LV150" s="182"/>
      <c r="LW150" s="182"/>
      <c r="LX150" s="182"/>
      <c r="LY150" s="182"/>
      <c r="LZ150" s="182"/>
      <c r="MA150" s="182"/>
      <c r="MB150" s="182"/>
      <c r="MC150" s="182"/>
      <c r="MD150" s="182"/>
      <c r="ME150" s="182"/>
      <c r="MF150" s="182"/>
      <c r="MG150" s="182"/>
      <c r="MH150" s="182"/>
      <c r="MI150" s="182"/>
      <c r="MJ150" s="182"/>
      <c r="MK150" s="182"/>
      <c r="ML150" s="182"/>
      <c r="MM150" s="182"/>
      <c r="MN150" s="182"/>
      <c r="MO150" s="182"/>
      <c r="MP150" s="182"/>
      <c r="MQ150" s="182"/>
      <c r="MR150" s="182"/>
      <c r="MS150" s="182"/>
      <c r="MT150" s="182"/>
      <c r="MU150" s="182"/>
      <c r="MV150" s="182"/>
      <c r="MW150" s="182"/>
      <c r="MX150" s="182"/>
      <c r="MY150" s="182"/>
      <c r="MZ150" s="182"/>
      <c r="NA150" s="182"/>
      <c r="NB150" s="182"/>
      <c r="NC150" s="182"/>
      <c r="ND150" s="182"/>
      <c r="NE150" s="182"/>
      <c r="NF150" s="182"/>
      <c r="NG150" s="182"/>
      <c r="NH150" s="182"/>
      <c r="NI150" s="182"/>
      <c r="NJ150" s="182"/>
      <c r="NK150" s="182"/>
      <c r="NL150" s="182"/>
      <c r="NM150" s="182"/>
      <c r="NN150" s="182"/>
      <c r="NO150" s="182"/>
      <c r="NP150" s="182"/>
      <c r="NQ150" s="182"/>
      <c r="NR150" s="182"/>
      <c r="NS150" s="182"/>
      <c r="NT150" s="182"/>
      <c r="NU150" s="182"/>
      <c r="NV150" s="182"/>
      <c r="NW150" s="182"/>
      <c r="NX150" s="182"/>
      <c r="NY150" s="182"/>
      <c r="NZ150" s="182"/>
      <c r="OA150" s="182"/>
      <c r="OB150" s="182"/>
      <c r="OC150" s="182"/>
      <c r="OD150" s="182"/>
      <c r="OE150" s="182"/>
      <c r="OF150" s="182"/>
      <c r="OG150" s="182"/>
      <c r="OH150" s="182"/>
      <c r="OI150" s="182"/>
      <c r="OJ150" s="182"/>
      <c r="OK150" s="182"/>
      <c r="OL150" s="182"/>
      <c r="OM150" s="182"/>
      <c r="ON150" s="182"/>
      <c r="OO150" s="182"/>
      <c r="OP150" s="182"/>
      <c r="OQ150" s="182"/>
      <c r="OR150" s="182"/>
      <c r="OS150" s="182"/>
      <c r="OT150" s="182"/>
      <c r="OU150" s="182"/>
      <c r="OV150" s="182"/>
      <c r="OW150" s="182"/>
      <c r="OX150" s="182"/>
      <c r="OY150" s="182"/>
      <c r="OZ150" s="182"/>
      <c r="PA150" s="182"/>
      <c r="PB150" s="182"/>
      <c r="PC150" s="182"/>
      <c r="PD150" s="182"/>
      <c r="PE150" s="182"/>
      <c r="PF150" s="182"/>
      <c r="PG150" s="182"/>
      <c r="PH150" s="182"/>
      <c r="PI150" s="182"/>
      <c r="PJ150" s="182"/>
      <c r="PK150" s="182"/>
      <c r="PL150" s="182"/>
      <c r="PM150" s="182"/>
      <c r="PN150" s="182"/>
      <c r="PO150" s="182"/>
      <c r="PP150" s="182"/>
      <c r="PQ150" s="182"/>
      <c r="PR150" s="182"/>
      <c r="PS150" s="182"/>
      <c r="PT150" s="182"/>
      <c r="PU150" s="182"/>
      <c r="PV150" s="182"/>
      <c r="PW150" s="182"/>
      <c r="PX150" s="182"/>
    </row>
    <row r="151" spans="1:440" s="167" customFormat="1" ht="19.899999999999999" customHeight="1">
      <c r="A151" s="182"/>
      <c r="B151" s="1040"/>
      <c r="C151" s="982"/>
      <c r="D151" s="834"/>
      <c r="E151" s="990"/>
      <c r="F151" s="323" t="s">
        <v>22</v>
      </c>
      <c r="G151" s="313">
        <v>5.0380000000000003</v>
      </c>
      <c r="H151" s="298">
        <f>3.333</f>
        <v>3.3330000000000002</v>
      </c>
      <c r="I151" s="299">
        <f>G151+H151+K150</f>
        <v>8.1170000000000009</v>
      </c>
      <c r="J151" s="314">
        <v>6.399</v>
      </c>
      <c r="K151" s="299">
        <f t="shared" si="16"/>
        <v>1.7180000000000009</v>
      </c>
      <c r="L151" s="662">
        <f t="shared" si="17"/>
        <v>0.78834544782555127</v>
      </c>
      <c r="M151" s="644" t="s">
        <v>24</v>
      </c>
      <c r="N151" s="903"/>
      <c r="O151" s="904"/>
      <c r="P151" s="904"/>
      <c r="Q151" s="904"/>
      <c r="R151" s="904"/>
      <c r="S151" s="979"/>
      <c r="T151" s="182"/>
      <c r="U151" s="182"/>
      <c r="V151" s="166"/>
      <c r="W151" s="166"/>
      <c r="X151" s="166"/>
      <c r="Y151" s="166"/>
      <c r="Z151" s="166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  <c r="IG151" s="182"/>
      <c r="IH151" s="182"/>
      <c r="II151" s="182"/>
      <c r="IJ151" s="182"/>
      <c r="IK151" s="182"/>
      <c r="IL151" s="182"/>
      <c r="IM151" s="182"/>
      <c r="IN151" s="182"/>
      <c r="IO151" s="182"/>
      <c r="IP151" s="182"/>
      <c r="IQ151" s="182"/>
      <c r="IR151" s="182"/>
      <c r="IS151" s="182"/>
      <c r="IT151" s="182"/>
      <c r="IU151" s="182"/>
      <c r="IV151" s="182"/>
      <c r="IW151" s="182"/>
      <c r="IX151" s="182"/>
      <c r="IY151" s="182"/>
      <c r="IZ151" s="182"/>
      <c r="JA151" s="182"/>
      <c r="JB151" s="182"/>
      <c r="JC151" s="182"/>
      <c r="JD151" s="182"/>
      <c r="JE151" s="182"/>
      <c r="JF151" s="182"/>
      <c r="JG151" s="182"/>
      <c r="JH151" s="182"/>
      <c r="JI151" s="182"/>
      <c r="JJ151" s="182"/>
      <c r="JK151" s="182"/>
      <c r="JL151" s="182"/>
      <c r="JM151" s="182"/>
      <c r="JN151" s="182"/>
      <c r="JO151" s="182"/>
      <c r="JP151" s="182"/>
      <c r="JQ151" s="182"/>
      <c r="JR151" s="182"/>
      <c r="JS151" s="182"/>
      <c r="JT151" s="182"/>
      <c r="JU151" s="182"/>
      <c r="JV151" s="182"/>
      <c r="JW151" s="182"/>
      <c r="JX151" s="182"/>
      <c r="JY151" s="182"/>
      <c r="JZ151" s="182"/>
      <c r="KA151" s="182"/>
      <c r="KB151" s="182"/>
      <c r="KC151" s="182"/>
      <c r="KD151" s="182"/>
      <c r="KE151" s="182"/>
      <c r="KF151" s="182"/>
      <c r="KG151" s="182"/>
      <c r="KH151" s="182"/>
      <c r="KI151" s="182"/>
      <c r="KJ151" s="182"/>
      <c r="KK151" s="182"/>
      <c r="KL151" s="182"/>
      <c r="KM151" s="182"/>
      <c r="KN151" s="182"/>
      <c r="KO151" s="182"/>
      <c r="KP151" s="182"/>
      <c r="KQ151" s="182"/>
      <c r="KR151" s="182"/>
      <c r="KS151" s="182"/>
      <c r="KT151" s="182"/>
      <c r="KU151" s="182"/>
      <c r="KV151" s="182"/>
      <c r="KW151" s="182"/>
      <c r="KX151" s="182"/>
      <c r="KY151" s="182"/>
      <c r="KZ151" s="182"/>
      <c r="LA151" s="182"/>
      <c r="LB151" s="182"/>
      <c r="LC151" s="182"/>
      <c r="LD151" s="182"/>
      <c r="LE151" s="182"/>
      <c r="LF151" s="182"/>
      <c r="LG151" s="182"/>
      <c r="LH151" s="182"/>
      <c r="LI151" s="182"/>
      <c r="LJ151" s="182"/>
      <c r="LK151" s="182"/>
      <c r="LL151" s="182"/>
      <c r="LM151" s="182"/>
      <c r="LN151" s="182"/>
      <c r="LO151" s="182"/>
      <c r="LP151" s="182"/>
      <c r="LQ151" s="182"/>
      <c r="LR151" s="182"/>
      <c r="LS151" s="182"/>
      <c r="LT151" s="182"/>
      <c r="LU151" s="182"/>
      <c r="LV151" s="182"/>
      <c r="LW151" s="182"/>
      <c r="LX151" s="182"/>
      <c r="LY151" s="182"/>
      <c r="LZ151" s="182"/>
      <c r="MA151" s="182"/>
      <c r="MB151" s="182"/>
      <c r="MC151" s="182"/>
      <c r="MD151" s="182"/>
      <c r="ME151" s="182"/>
      <c r="MF151" s="182"/>
      <c r="MG151" s="182"/>
      <c r="MH151" s="182"/>
      <c r="MI151" s="182"/>
      <c r="MJ151" s="182"/>
      <c r="MK151" s="182"/>
      <c r="ML151" s="182"/>
      <c r="MM151" s="182"/>
      <c r="MN151" s="182"/>
      <c r="MO151" s="182"/>
      <c r="MP151" s="182"/>
      <c r="MQ151" s="182"/>
      <c r="MR151" s="182"/>
      <c r="MS151" s="182"/>
      <c r="MT151" s="182"/>
      <c r="MU151" s="182"/>
      <c r="MV151" s="182"/>
      <c r="MW151" s="182"/>
      <c r="MX151" s="182"/>
      <c r="MY151" s="182"/>
      <c r="MZ151" s="182"/>
      <c r="NA151" s="182"/>
      <c r="NB151" s="182"/>
      <c r="NC151" s="182"/>
      <c r="ND151" s="182"/>
      <c r="NE151" s="182"/>
      <c r="NF151" s="182"/>
      <c r="NG151" s="182"/>
      <c r="NH151" s="182"/>
      <c r="NI151" s="182"/>
      <c r="NJ151" s="182"/>
      <c r="NK151" s="182"/>
      <c r="NL151" s="182"/>
      <c r="NM151" s="182"/>
      <c r="NN151" s="182"/>
      <c r="NO151" s="182"/>
      <c r="NP151" s="182"/>
      <c r="NQ151" s="182"/>
      <c r="NR151" s="182"/>
      <c r="NS151" s="182"/>
      <c r="NT151" s="182"/>
      <c r="NU151" s="182"/>
      <c r="NV151" s="182"/>
      <c r="NW151" s="182"/>
      <c r="NX151" s="182"/>
      <c r="NY151" s="182"/>
      <c r="NZ151" s="182"/>
      <c r="OA151" s="182"/>
      <c r="OB151" s="182"/>
      <c r="OC151" s="182"/>
      <c r="OD151" s="182"/>
      <c r="OE151" s="182"/>
      <c r="OF151" s="182"/>
      <c r="OG151" s="182"/>
      <c r="OH151" s="182"/>
      <c r="OI151" s="182"/>
      <c r="OJ151" s="182"/>
      <c r="OK151" s="182"/>
      <c r="OL151" s="182"/>
      <c r="OM151" s="182"/>
      <c r="ON151" s="182"/>
      <c r="OO151" s="182"/>
      <c r="OP151" s="182"/>
      <c r="OQ151" s="182"/>
      <c r="OR151" s="182"/>
      <c r="OS151" s="182"/>
      <c r="OT151" s="182"/>
      <c r="OU151" s="182"/>
      <c r="OV151" s="182"/>
      <c r="OW151" s="182"/>
      <c r="OX151" s="182"/>
      <c r="OY151" s="182"/>
      <c r="OZ151" s="182"/>
      <c r="PA151" s="182"/>
      <c r="PB151" s="182"/>
      <c r="PC151" s="182"/>
      <c r="PD151" s="182"/>
      <c r="PE151" s="182"/>
      <c r="PF151" s="182"/>
      <c r="PG151" s="182"/>
      <c r="PH151" s="182"/>
      <c r="PI151" s="182"/>
      <c r="PJ151" s="182"/>
      <c r="PK151" s="182"/>
      <c r="PL151" s="182"/>
      <c r="PM151" s="182"/>
      <c r="PN151" s="182"/>
      <c r="PO151" s="182"/>
      <c r="PP151" s="182"/>
      <c r="PQ151" s="182"/>
      <c r="PR151" s="182"/>
      <c r="PS151" s="182"/>
      <c r="PT151" s="182"/>
      <c r="PU151" s="182"/>
      <c r="PV151" s="182"/>
      <c r="PW151" s="182"/>
      <c r="PX151" s="182"/>
    </row>
    <row r="152" spans="1:440" s="167" customFormat="1" ht="19.899999999999999" customHeight="1">
      <c r="A152" s="182"/>
      <c r="B152" s="1040"/>
      <c r="C152" s="982"/>
      <c r="D152" s="834"/>
      <c r="E152" s="990" t="s">
        <v>47</v>
      </c>
      <c r="F152" s="323" t="s">
        <v>20</v>
      </c>
      <c r="G152" s="313">
        <v>0.88700000000000001</v>
      </c>
      <c r="H152" s="298"/>
      <c r="I152" s="299">
        <f>G152+H152</f>
        <v>0.88700000000000001</v>
      </c>
      <c r="J152" s="314">
        <v>1.5660000000000001</v>
      </c>
      <c r="K152" s="299">
        <f t="shared" si="16"/>
        <v>-0.67900000000000005</v>
      </c>
      <c r="L152" s="662">
        <f t="shared" si="17"/>
        <v>1.7655016910935739</v>
      </c>
      <c r="M152" s="644" t="s">
        <v>24</v>
      </c>
      <c r="N152" s="903">
        <f>G152+G153+G154</f>
        <v>10.079999999999998</v>
      </c>
      <c r="O152" s="904">
        <f>H152+H153+H154</f>
        <v>3.3330000000000002</v>
      </c>
      <c r="P152" s="904">
        <f>N152+O152</f>
        <v>13.412999999999998</v>
      </c>
      <c r="Q152" s="904">
        <f>J152+J153+J154</f>
        <v>9.468</v>
      </c>
      <c r="R152" s="904">
        <f>P152-Q152</f>
        <v>3.9449999999999985</v>
      </c>
      <c r="S152" s="893">
        <f>Q152/P152</f>
        <v>0.70588235294117652</v>
      </c>
      <c r="T152" s="182"/>
      <c r="U152" s="182"/>
      <c r="V152" s="166"/>
      <c r="W152" s="166"/>
      <c r="X152" s="166"/>
      <c r="Y152" s="166"/>
      <c r="Z152" s="166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  <c r="IG152" s="182"/>
      <c r="IH152" s="182"/>
      <c r="II152" s="182"/>
      <c r="IJ152" s="182"/>
      <c r="IK152" s="182"/>
      <c r="IL152" s="182"/>
      <c r="IM152" s="182"/>
      <c r="IN152" s="182"/>
      <c r="IO152" s="182"/>
      <c r="IP152" s="182"/>
      <c r="IQ152" s="182"/>
      <c r="IR152" s="182"/>
      <c r="IS152" s="182"/>
      <c r="IT152" s="182"/>
      <c r="IU152" s="182"/>
      <c r="IV152" s="182"/>
      <c r="IW152" s="182"/>
      <c r="IX152" s="182"/>
      <c r="IY152" s="182"/>
      <c r="IZ152" s="182"/>
      <c r="JA152" s="182"/>
      <c r="JB152" s="182"/>
      <c r="JC152" s="182"/>
      <c r="JD152" s="182"/>
      <c r="JE152" s="182"/>
      <c r="JF152" s="182"/>
      <c r="JG152" s="182"/>
      <c r="JH152" s="182"/>
      <c r="JI152" s="182"/>
      <c r="JJ152" s="182"/>
      <c r="JK152" s="182"/>
      <c r="JL152" s="182"/>
      <c r="JM152" s="182"/>
      <c r="JN152" s="182"/>
      <c r="JO152" s="182"/>
      <c r="JP152" s="182"/>
      <c r="JQ152" s="182"/>
      <c r="JR152" s="182"/>
      <c r="JS152" s="182"/>
      <c r="JT152" s="182"/>
      <c r="JU152" s="182"/>
      <c r="JV152" s="182"/>
      <c r="JW152" s="182"/>
      <c r="JX152" s="182"/>
      <c r="JY152" s="182"/>
      <c r="JZ152" s="182"/>
      <c r="KA152" s="182"/>
      <c r="KB152" s="182"/>
      <c r="KC152" s="182"/>
      <c r="KD152" s="182"/>
      <c r="KE152" s="182"/>
      <c r="KF152" s="182"/>
      <c r="KG152" s="182"/>
      <c r="KH152" s="182"/>
      <c r="KI152" s="182"/>
      <c r="KJ152" s="182"/>
      <c r="KK152" s="182"/>
      <c r="KL152" s="182"/>
      <c r="KM152" s="182"/>
      <c r="KN152" s="182"/>
      <c r="KO152" s="182"/>
      <c r="KP152" s="182"/>
      <c r="KQ152" s="182"/>
      <c r="KR152" s="182"/>
      <c r="KS152" s="182"/>
      <c r="KT152" s="182"/>
      <c r="KU152" s="182"/>
      <c r="KV152" s="182"/>
      <c r="KW152" s="182"/>
      <c r="KX152" s="182"/>
      <c r="KY152" s="182"/>
      <c r="KZ152" s="182"/>
      <c r="LA152" s="182"/>
      <c r="LB152" s="182"/>
      <c r="LC152" s="182"/>
      <c r="LD152" s="182"/>
      <c r="LE152" s="182"/>
      <c r="LF152" s="182"/>
      <c r="LG152" s="182"/>
      <c r="LH152" s="182"/>
      <c r="LI152" s="182"/>
      <c r="LJ152" s="182"/>
      <c r="LK152" s="182"/>
      <c r="LL152" s="182"/>
      <c r="LM152" s="182"/>
      <c r="LN152" s="182"/>
      <c r="LO152" s="182"/>
      <c r="LP152" s="182"/>
      <c r="LQ152" s="182"/>
      <c r="LR152" s="182"/>
      <c r="LS152" s="182"/>
      <c r="LT152" s="182"/>
      <c r="LU152" s="182"/>
      <c r="LV152" s="182"/>
      <c r="LW152" s="182"/>
      <c r="LX152" s="182"/>
      <c r="LY152" s="182"/>
      <c r="LZ152" s="182"/>
      <c r="MA152" s="182"/>
      <c r="MB152" s="182"/>
      <c r="MC152" s="182"/>
      <c r="MD152" s="182"/>
      <c r="ME152" s="182"/>
      <c r="MF152" s="182"/>
      <c r="MG152" s="182"/>
      <c r="MH152" s="182"/>
      <c r="MI152" s="182"/>
      <c r="MJ152" s="182"/>
      <c r="MK152" s="182"/>
      <c r="ML152" s="182"/>
      <c r="MM152" s="182"/>
      <c r="MN152" s="182"/>
      <c r="MO152" s="182"/>
      <c r="MP152" s="182"/>
      <c r="MQ152" s="182"/>
      <c r="MR152" s="182"/>
      <c r="MS152" s="182"/>
      <c r="MT152" s="182"/>
      <c r="MU152" s="182"/>
      <c r="MV152" s="182"/>
      <c r="MW152" s="182"/>
      <c r="MX152" s="182"/>
      <c r="MY152" s="182"/>
      <c r="MZ152" s="182"/>
      <c r="NA152" s="182"/>
      <c r="NB152" s="182"/>
      <c r="NC152" s="182"/>
      <c r="ND152" s="182"/>
      <c r="NE152" s="182"/>
      <c r="NF152" s="182"/>
      <c r="NG152" s="182"/>
      <c r="NH152" s="182"/>
      <c r="NI152" s="182"/>
      <c r="NJ152" s="182"/>
      <c r="NK152" s="182"/>
      <c r="NL152" s="182"/>
      <c r="NM152" s="182"/>
      <c r="NN152" s="182"/>
      <c r="NO152" s="182"/>
      <c r="NP152" s="182"/>
      <c r="NQ152" s="182"/>
      <c r="NR152" s="182"/>
      <c r="NS152" s="182"/>
      <c r="NT152" s="182"/>
      <c r="NU152" s="182"/>
      <c r="NV152" s="182"/>
      <c r="NW152" s="182"/>
      <c r="NX152" s="182"/>
      <c r="NY152" s="182"/>
      <c r="NZ152" s="182"/>
      <c r="OA152" s="182"/>
      <c r="OB152" s="182"/>
      <c r="OC152" s="182"/>
      <c r="OD152" s="182"/>
      <c r="OE152" s="182"/>
      <c r="OF152" s="182"/>
      <c r="OG152" s="182"/>
      <c r="OH152" s="182"/>
      <c r="OI152" s="182"/>
      <c r="OJ152" s="182"/>
      <c r="OK152" s="182"/>
      <c r="OL152" s="182"/>
      <c r="OM152" s="182"/>
      <c r="ON152" s="182"/>
      <c r="OO152" s="182"/>
      <c r="OP152" s="182"/>
      <c r="OQ152" s="182"/>
      <c r="OR152" s="182"/>
      <c r="OS152" s="182"/>
      <c r="OT152" s="182"/>
      <c r="OU152" s="182"/>
      <c r="OV152" s="182"/>
      <c r="OW152" s="182"/>
      <c r="OX152" s="182"/>
      <c r="OY152" s="182"/>
      <c r="OZ152" s="182"/>
      <c r="PA152" s="182"/>
      <c r="PB152" s="182"/>
      <c r="PC152" s="182"/>
      <c r="PD152" s="182"/>
      <c r="PE152" s="182"/>
      <c r="PF152" s="182"/>
      <c r="PG152" s="182"/>
      <c r="PH152" s="182"/>
      <c r="PI152" s="182"/>
      <c r="PJ152" s="182"/>
      <c r="PK152" s="182"/>
      <c r="PL152" s="182"/>
      <c r="PM152" s="182"/>
      <c r="PN152" s="182"/>
      <c r="PO152" s="182"/>
      <c r="PP152" s="182"/>
      <c r="PQ152" s="182"/>
      <c r="PR152" s="182"/>
      <c r="PS152" s="182"/>
      <c r="PT152" s="182"/>
      <c r="PU152" s="182"/>
      <c r="PV152" s="182"/>
      <c r="PW152" s="182"/>
      <c r="PX152" s="182"/>
    </row>
    <row r="153" spans="1:440" s="167" customFormat="1" ht="19.899999999999999" customHeight="1">
      <c r="A153" s="182"/>
      <c r="B153" s="1040"/>
      <c r="C153" s="982"/>
      <c r="D153" s="834"/>
      <c r="E153" s="990"/>
      <c r="F153" s="323" t="s">
        <v>21</v>
      </c>
      <c r="G153" s="313">
        <v>4.1529999999999996</v>
      </c>
      <c r="H153" s="298"/>
      <c r="I153" s="299">
        <f>G153+H153+K152</f>
        <v>3.4739999999999993</v>
      </c>
      <c r="J153" s="314">
        <v>3.2579999999999996</v>
      </c>
      <c r="K153" s="299">
        <f t="shared" si="16"/>
        <v>0.21599999999999975</v>
      </c>
      <c r="L153" s="662">
        <f t="shared" si="17"/>
        <v>0.9378238341968913</v>
      </c>
      <c r="M153" s="644" t="s">
        <v>24</v>
      </c>
      <c r="N153" s="903"/>
      <c r="O153" s="904"/>
      <c r="P153" s="904"/>
      <c r="Q153" s="904"/>
      <c r="R153" s="904"/>
      <c r="S153" s="893"/>
      <c r="T153" s="182"/>
      <c r="U153" s="182"/>
      <c r="V153" s="166"/>
      <c r="W153" s="166"/>
      <c r="X153" s="166"/>
      <c r="Y153" s="166"/>
      <c r="Z153" s="166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  <c r="IG153" s="182"/>
      <c r="IH153" s="182"/>
      <c r="II153" s="182"/>
      <c r="IJ153" s="182"/>
      <c r="IK153" s="182"/>
      <c r="IL153" s="182"/>
      <c r="IM153" s="182"/>
      <c r="IN153" s="182"/>
      <c r="IO153" s="182"/>
      <c r="IP153" s="182"/>
      <c r="IQ153" s="182"/>
      <c r="IR153" s="182"/>
      <c r="IS153" s="182"/>
      <c r="IT153" s="182"/>
      <c r="IU153" s="182"/>
      <c r="IV153" s="182"/>
      <c r="IW153" s="182"/>
      <c r="IX153" s="182"/>
      <c r="IY153" s="182"/>
      <c r="IZ153" s="182"/>
      <c r="JA153" s="182"/>
      <c r="JB153" s="182"/>
      <c r="JC153" s="182"/>
      <c r="JD153" s="182"/>
      <c r="JE153" s="182"/>
      <c r="JF153" s="182"/>
      <c r="JG153" s="182"/>
      <c r="JH153" s="182"/>
      <c r="JI153" s="182"/>
      <c r="JJ153" s="182"/>
      <c r="JK153" s="182"/>
      <c r="JL153" s="182"/>
      <c r="JM153" s="182"/>
      <c r="JN153" s="182"/>
      <c r="JO153" s="182"/>
      <c r="JP153" s="182"/>
      <c r="JQ153" s="182"/>
      <c r="JR153" s="182"/>
      <c r="JS153" s="182"/>
      <c r="JT153" s="182"/>
      <c r="JU153" s="182"/>
      <c r="JV153" s="182"/>
      <c r="JW153" s="182"/>
      <c r="JX153" s="182"/>
      <c r="JY153" s="182"/>
      <c r="JZ153" s="182"/>
      <c r="KA153" s="182"/>
      <c r="KB153" s="182"/>
      <c r="KC153" s="182"/>
      <c r="KD153" s="182"/>
      <c r="KE153" s="182"/>
      <c r="KF153" s="182"/>
      <c r="KG153" s="182"/>
      <c r="KH153" s="182"/>
      <c r="KI153" s="182"/>
      <c r="KJ153" s="182"/>
      <c r="KK153" s="182"/>
      <c r="KL153" s="182"/>
      <c r="KM153" s="182"/>
      <c r="KN153" s="182"/>
      <c r="KO153" s="182"/>
      <c r="KP153" s="182"/>
      <c r="KQ153" s="182"/>
      <c r="KR153" s="182"/>
      <c r="KS153" s="182"/>
      <c r="KT153" s="182"/>
      <c r="KU153" s="182"/>
      <c r="KV153" s="182"/>
      <c r="KW153" s="182"/>
      <c r="KX153" s="182"/>
      <c r="KY153" s="182"/>
      <c r="KZ153" s="182"/>
      <c r="LA153" s="182"/>
      <c r="LB153" s="182"/>
      <c r="LC153" s="182"/>
      <c r="LD153" s="182"/>
      <c r="LE153" s="182"/>
      <c r="LF153" s="182"/>
      <c r="LG153" s="182"/>
      <c r="LH153" s="182"/>
      <c r="LI153" s="182"/>
      <c r="LJ153" s="182"/>
      <c r="LK153" s="182"/>
      <c r="LL153" s="182"/>
      <c r="LM153" s="182"/>
      <c r="LN153" s="182"/>
      <c r="LO153" s="182"/>
      <c r="LP153" s="182"/>
      <c r="LQ153" s="182"/>
      <c r="LR153" s="182"/>
      <c r="LS153" s="182"/>
      <c r="LT153" s="182"/>
      <c r="LU153" s="182"/>
      <c r="LV153" s="182"/>
      <c r="LW153" s="182"/>
      <c r="LX153" s="182"/>
      <c r="LY153" s="182"/>
      <c r="LZ153" s="182"/>
      <c r="MA153" s="182"/>
      <c r="MB153" s="182"/>
      <c r="MC153" s="182"/>
      <c r="MD153" s="182"/>
      <c r="ME153" s="182"/>
      <c r="MF153" s="182"/>
      <c r="MG153" s="182"/>
      <c r="MH153" s="182"/>
      <c r="MI153" s="182"/>
      <c r="MJ153" s="182"/>
      <c r="MK153" s="182"/>
      <c r="ML153" s="182"/>
      <c r="MM153" s="182"/>
      <c r="MN153" s="182"/>
      <c r="MO153" s="182"/>
      <c r="MP153" s="182"/>
      <c r="MQ153" s="182"/>
      <c r="MR153" s="182"/>
      <c r="MS153" s="182"/>
      <c r="MT153" s="182"/>
      <c r="MU153" s="182"/>
      <c r="MV153" s="182"/>
      <c r="MW153" s="182"/>
      <c r="MX153" s="182"/>
      <c r="MY153" s="182"/>
      <c r="MZ153" s="182"/>
      <c r="NA153" s="182"/>
      <c r="NB153" s="182"/>
      <c r="NC153" s="182"/>
      <c r="ND153" s="182"/>
      <c r="NE153" s="182"/>
      <c r="NF153" s="182"/>
      <c r="NG153" s="182"/>
      <c r="NH153" s="182"/>
      <c r="NI153" s="182"/>
      <c r="NJ153" s="182"/>
      <c r="NK153" s="182"/>
      <c r="NL153" s="182"/>
      <c r="NM153" s="182"/>
      <c r="NN153" s="182"/>
      <c r="NO153" s="182"/>
      <c r="NP153" s="182"/>
      <c r="NQ153" s="182"/>
      <c r="NR153" s="182"/>
      <c r="NS153" s="182"/>
      <c r="NT153" s="182"/>
      <c r="NU153" s="182"/>
      <c r="NV153" s="182"/>
      <c r="NW153" s="182"/>
      <c r="NX153" s="182"/>
      <c r="NY153" s="182"/>
      <c r="NZ153" s="182"/>
      <c r="OA153" s="182"/>
      <c r="OB153" s="182"/>
      <c r="OC153" s="182"/>
      <c r="OD153" s="182"/>
      <c r="OE153" s="182"/>
      <c r="OF153" s="182"/>
      <c r="OG153" s="182"/>
      <c r="OH153" s="182"/>
      <c r="OI153" s="182"/>
      <c r="OJ153" s="182"/>
      <c r="OK153" s="182"/>
      <c r="OL153" s="182"/>
      <c r="OM153" s="182"/>
      <c r="ON153" s="182"/>
      <c r="OO153" s="182"/>
      <c r="OP153" s="182"/>
      <c r="OQ153" s="182"/>
      <c r="OR153" s="182"/>
      <c r="OS153" s="182"/>
      <c r="OT153" s="182"/>
      <c r="OU153" s="182"/>
      <c r="OV153" s="182"/>
      <c r="OW153" s="182"/>
      <c r="OX153" s="182"/>
      <c r="OY153" s="182"/>
      <c r="OZ153" s="182"/>
      <c r="PA153" s="182"/>
      <c r="PB153" s="182"/>
      <c r="PC153" s="182"/>
      <c r="PD153" s="182"/>
      <c r="PE153" s="182"/>
      <c r="PF153" s="182"/>
      <c r="PG153" s="182"/>
      <c r="PH153" s="182"/>
      <c r="PI153" s="182"/>
      <c r="PJ153" s="182"/>
      <c r="PK153" s="182"/>
      <c r="PL153" s="182"/>
      <c r="PM153" s="182"/>
      <c r="PN153" s="182"/>
      <c r="PO153" s="182"/>
      <c r="PP153" s="182"/>
      <c r="PQ153" s="182"/>
      <c r="PR153" s="182"/>
      <c r="PS153" s="182"/>
      <c r="PT153" s="182"/>
      <c r="PU153" s="182"/>
      <c r="PV153" s="182"/>
      <c r="PW153" s="182"/>
      <c r="PX153" s="182"/>
    </row>
    <row r="154" spans="1:440" s="167" customFormat="1" ht="19.899999999999999" customHeight="1">
      <c r="A154" s="182"/>
      <c r="B154" s="1040"/>
      <c r="C154" s="982"/>
      <c r="D154" s="834"/>
      <c r="E154" s="990"/>
      <c r="F154" s="323" t="s">
        <v>22</v>
      </c>
      <c r="G154" s="313">
        <v>5.04</v>
      </c>
      <c r="H154" s="298">
        <f>3.333</f>
        <v>3.3330000000000002</v>
      </c>
      <c r="I154" s="299">
        <f>G154+H154+K153</f>
        <v>8.5890000000000004</v>
      </c>
      <c r="J154" s="314">
        <v>4.6440000000000001</v>
      </c>
      <c r="K154" s="299">
        <f t="shared" si="16"/>
        <v>3.9450000000000003</v>
      </c>
      <c r="L154" s="663">
        <f t="shared" si="17"/>
        <v>0.54069158225637437</v>
      </c>
      <c r="M154" s="644" t="s">
        <v>24</v>
      </c>
      <c r="N154" s="903"/>
      <c r="O154" s="904"/>
      <c r="P154" s="904"/>
      <c r="Q154" s="904"/>
      <c r="R154" s="904"/>
      <c r="S154" s="893"/>
      <c r="T154" s="182"/>
      <c r="U154" s="182"/>
      <c r="V154" s="166"/>
      <c r="W154" s="166"/>
      <c r="X154" s="166"/>
      <c r="Y154" s="166"/>
      <c r="Z154" s="166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  <c r="IG154" s="182"/>
      <c r="IH154" s="182"/>
      <c r="II154" s="182"/>
      <c r="IJ154" s="182"/>
      <c r="IK154" s="182"/>
      <c r="IL154" s="182"/>
      <c r="IM154" s="182"/>
      <c r="IN154" s="182"/>
      <c r="IO154" s="182"/>
      <c r="IP154" s="182"/>
      <c r="IQ154" s="182"/>
      <c r="IR154" s="182"/>
      <c r="IS154" s="182"/>
      <c r="IT154" s="182"/>
      <c r="IU154" s="182"/>
      <c r="IV154" s="182"/>
      <c r="IW154" s="182"/>
      <c r="IX154" s="182"/>
      <c r="IY154" s="182"/>
      <c r="IZ154" s="182"/>
      <c r="JA154" s="182"/>
      <c r="JB154" s="182"/>
      <c r="JC154" s="182"/>
      <c r="JD154" s="182"/>
      <c r="JE154" s="182"/>
      <c r="JF154" s="182"/>
      <c r="JG154" s="182"/>
      <c r="JH154" s="182"/>
      <c r="JI154" s="182"/>
      <c r="JJ154" s="182"/>
      <c r="JK154" s="182"/>
      <c r="JL154" s="182"/>
      <c r="JM154" s="182"/>
      <c r="JN154" s="182"/>
      <c r="JO154" s="182"/>
      <c r="JP154" s="182"/>
      <c r="JQ154" s="182"/>
      <c r="JR154" s="182"/>
      <c r="JS154" s="182"/>
      <c r="JT154" s="182"/>
      <c r="JU154" s="182"/>
      <c r="JV154" s="182"/>
      <c r="JW154" s="182"/>
      <c r="JX154" s="182"/>
      <c r="JY154" s="182"/>
      <c r="JZ154" s="182"/>
      <c r="KA154" s="182"/>
      <c r="KB154" s="182"/>
      <c r="KC154" s="182"/>
      <c r="KD154" s="182"/>
      <c r="KE154" s="182"/>
      <c r="KF154" s="182"/>
      <c r="KG154" s="182"/>
      <c r="KH154" s="182"/>
      <c r="KI154" s="182"/>
      <c r="KJ154" s="182"/>
      <c r="KK154" s="182"/>
      <c r="KL154" s="182"/>
      <c r="KM154" s="182"/>
      <c r="KN154" s="182"/>
      <c r="KO154" s="182"/>
      <c r="KP154" s="182"/>
      <c r="KQ154" s="182"/>
      <c r="KR154" s="182"/>
      <c r="KS154" s="182"/>
      <c r="KT154" s="182"/>
      <c r="KU154" s="182"/>
      <c r="KV154" s="182"/>
      <c r="KW154" s="182"/>
      <c r="KX154" s="182"/>
      <c r="KY154" s="182"/>
      <c r="KZ154" s="182"/>
      <c r="LA154" s="182"/>
      <c r="LB154" s="182"/>
      <c r="LC154" s="182"/>
      <c r="LD154" s="182"/>
      <c r="LE154" s="182"/>
      <c r="LF154" s="182"/>
      <c r="LG154" s="182"/>
      <c r="LH154" s="182"/>
      <c r="LI154" s="182"/>
      <c r="LJ154" s="182"/>
      <c r="LK154" s="182"/>
      <c r="LL154" s="182"/>
      <c r="LM154" s="182"/>
      <c r="LN154" s="182"/>
      <c r="LO154" s="182"/>
      <c r="LP154" s="182"/>
      <c r="LQ154" s="182"/>
      <c r="LR154" s="182"/>
      <c r="LS154" s="182"/>
      <c r="LT154" s="182"/>
      <c r="LU154" s="182"/>
      <c r="LV154" s="182"/>
      <c r="LW154" s="182"/>
      <c r="LX154" s="182"/>
      <c r="LY154" s="182"/>
      <c r="LZ154" s="182"/>
      <c r="MA154" s="182"/>
      <c r="MB154" s="182"/>
      <c r="MC154" s="182"/>
      <c r="MD154" s="182"/>
      <c r="ME154" s="182"/>
      <c r="MF154" s="182"/>
      <c r="MG154" s="182"/>
      <c r="MH154" s="182"/>
      <c r="MI154" s="182"/>
      <c r="MJ154" s="182"/>
      <c r="MK154" s="182"/>
      <c r="ML154" s="182"/>
      <c r="MM154" s="182"/>
      <c r="MN154" s="182"/>
      <c r="MO154" s="182"/>
      <c r="MP154" s="182"/>
      <c r="MQ154" s="182"/>
      <c r="MR154" s="182"/>
      <c r="MS154" s="182"/>
      <c r="MT154" s="182"/>
      <c r="MU154" s="182"/>
      <c r="MV154" s="182"/>
      <c r="MW154" s="182"/>
      <c r="MX154" s="182"/>
      <c r="MY154" s="182"/>
      <c r="MZ154" s="182"/>
      <c r="NA154" s="182"/>
      <c r="NB154" s="182"/>
      <c r="NC154" s="182"/>
      <c r="ND154" s="182"/>
      <c r="NE154" s="182"/>
      <c r="NF154" s="182"/>
      <c r="NG154" s="182"/>
      <c r="NH154" s="182"/>
      <c r="NI154" s="182"/>
      <c r="NJ154" s="182"/>
      <c r="NK154" s="182"/>
      <c r="NL154" s="182"/>
      <c r="NM154" s="182"/>
      <c r="NN154" s="182"/>
      <c r="NO154" s="182"/>
      <c r="NP154" s="182"/>
      <c r="NQ154" s="182"/>
      <c r="NR154" s="182"/>
      <c r="NS154" s="182"/>
      <c r="NT154" s="182"/>
      <c r="NU154" s="182"/>
      <c r="NV154" s="182"/>
      <c r="NW154" s="182"/>
      <c r="NX154" s="182"/>
      <c r="NY154" s="182"/>
      <c r="NZ154" s="182"/>
      <c r="OA154" s="182"/>
      <c r="OB154" s="182"/>
      <c r="OC154" s="182"/>
      <c r="OD154" s="182"/>
      <c r="OE154" s="182"/>
      <c r="OF154" s="182"/>
      <c r="OG154" s="182"/>
      <c r="OH154" s="182"/>
      <c r="OI154" s="182"/>
      <c r="OJ154" s="182"/>
      <c r="OK154" s="182"/>
      <c r="OL154" s="182"/>
      <c r="OM154" s="182"/>
      <c r="ON154" s="182"/>
      <c r="OO154" s="182"/>
      <c r="OP154" s="182"/>
      <c r="OQ154" s="182"/>
      <c r="OR154" s="182"/>
      <c r="OS154" s="182"/>
      <c r="OT154" s="182"/>
      <c r="OU154" s="182"/>
      <c r="OV154" s="182"/>
      <c r="OW154" s="182"/>
      <c r="OX154" s="182"/>
      <c r="OY154" s="182"/>
      <c r="OZ154" s="182"/>
      <c r="PA154" s="182"/>
      <c r="PB154" s="182"/>
      <c r="PC154" s="182"/>
      <c r="PD154" s="182"/>
      <c r="PE154" s="182"/>
      <c r="PF154" s="182"/>
      <c r="PG154" s="182"/>
      <c r="PH154" s="182"/>
      <c r="PI154" s="182"/>
      <c r="PJ154" s="182"/>
      <c r="PK154" s="182"/>
      <c r="PL154" s="182"/>
      <c r="PM154" s="182"/>
      <c r="PN154" s="182"/>
      <c r="PO154" s="182"/>
      <c r="PP154" s="182"/>
      <c r="PQ154" s="182"/>
      <c r="PR154" s="182"/>
      <c r="PS154" s="182"/>
      <c r="PT154" s="182"/>
      <c r="PU154" s="182"/>
      <c r="PV154" s="182"/>
      <c r="PW154" s="182"/>
      <c r="PX154" s="182"/>
    </row>
    <row r="155" spans="1:440" s="167" customFormat="1" ht="19.899999999999999" customHeight="1">
      <c r="A155" s="182"/>
      <c r="B155" s="1040"/>
      <c r="C155" s="982"/>
      <c r="D155" s="834"/>
      <c r="E155" s="990" t="s">
        <v>48</v>
      </c>
      <c r="F155" s="323" t="s">
        <v>20</v>
      </c>
      <c r="G155" s="313">
        <v>0.88600000000000001</v>
      </c>
      <c r="H155" s="298"/>
      <c r="I155" s="299">
        <f>G155+H155</f>
        <v>0.88600000000000001</v>
      </c>
      <c r="J155" s="314">
        <v>0.59399999999999997</v>
      </c>
      <c r="K155" s="299">
        <f t="shared" si="16"/>
        <v>0.29200000000000004</v>
      </c>
      <c r="L155" s="662">
        <f t="shared" si="17"/>
        <v>0.67042889390519178</v>
      </c>
      <c r="M155" s="644" t="s">
        <v>24</v>
      </c>
      <c r="N155" s="903">
        <f>G155+G156+G157</f>
        <v>10.073</v>
      </c>
      <c r="O155" s="904">
        <f>H155+H156+H157</f>
        <v>0</v>
      </c>
      <c r="P155" s="904">
        <f>N155+O155</f>
        <v>10.073</v>
      </c>
      <c r="Q155" s="904">
        <f>J155+J156+J157</f>
        <v>9.7740000000000009</v>
      </c>
      <c r="R155" s="904">
        <f>P155-Q155</f>
        <v>0.29899999999999949</v>
      </c>
      <c r="S155" s="893">
        <f>Q155/P155</f>
        <v>0.970316688176313</v>
      </c>
      <c r="T155" s="182"/>
      <c r="U155" s="182"/>
      <c r="V155" s="166"/>
      <c r="W155" s="166"/>
      <c r="X155" s="166"/>
      <c r="Y155" s="166"/>
      <c r="Z155" s="166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  <c r="IG155" s="182"/>
      <c r="IH155" s="182"/>
      <c r="II155" s="182"/>
      <c r="IJ155" s="182"/>
      <c r="IK155" s="182"/>
      <c r="IL155" s="182"/>
      <c r="IM155" s="182"/>
      <c r="IN155" s="182"/>
      <c r="IO155" s="182"/>
      <c r="IP155" s="182"/>
      <c r="IQ155" s="182"/>
      <c r="IR155" s="182"/>
      <c r="IS155" s="182"/>
      <c r="IT155" s="182"/>
      <c r="IU155" s="182"/>
      <c r="IV155" s="182"/>
      <c r="IW155" s="182"/>
      <c r="IX155" s="182"/>
      <c r="IY155" s="182"/>
      <c r="IZ155" s="182"/>
      <c r="JA155" s="182"/>
      <c r="JB155" s="182"/>
      <c r="JC155" s="182"/>
      <c r="JD155" s="182"/>
      <c r="JE155" s="182"/>
      <c r="JF155" s="182"/>
      <c r="JG155" s="182"/>
      <c r="JH155" s="182"/>
      <c r="JI155" s="182"/>
      <c r="JJ155" s="182"/>
      <c r="JK155" s="182"/>
      <c r="JL155" s="182"/>
      <c r="JM155" s="182"/>
      <c r="JN155" s="182"/>
      <c r="JO155" s="182"/>
      <c r="JP155" s="182"/>
      <c r="JQ155" s="182"/>
      <c r="JR155" s="182"/>
      <c r="JS155" s="182"/>
      <c r="JT155" s="182"/>
      <c r="JU155" s="182"/>
      <c r="JV155" s="182"/>
      <c r="JW155" s="182"/>
      <c r="JX155" s="182"/>
      <c r="JY155" s="182"/>
      <c r="JZ155" s="182"/>
      <c r="KA155" s="182"/>
      <c r="KB155" s="182"/>
      <c r="KC155" s="182"/>
      <c r="KD155" s="182"/>
      <c r="KE155" s="182"/>
      <c r="KF155" s="182"/>
      <c r="KG155" s="182"/>
      <c r="KH155" s="182"/>
      <c r="KI155" s="182"/>
      <c r="KJ155" s="182"/>
      <c r="KK155" s="182"/>
      <c r="KL155" s="182"/>
      <c r="KM155" s="182"/>
      <c r="KN155" s="182"/>
      <c r="KO155" s="182"/>
      <c r="KP155" s="182"/>
      <c r="KQ155" s="182"/>
      <c r="KR155" s="182"/>
      <c r="KS155" s="182"/>
      <c r="KT155" s="182"/>
      <c r="KU155" s="182"/>
      <c r="KV155" s="182"/>
      <c r="KW155" s="182"/>
      <c r="KX155" s="182"/>
      <c r="KY155" s="182"/>
      <c r="KZ155" s="182"/>
      <c r="LA155" s="182"/>
      <c r="LB155" s="182"/>
      <c r="LC155" s="182"/>
      <c r="LD155" s="182"/>
      <c r="LE155" s="182"/>
      <c r="LF155" s="182"/>
      <c r="LG155" s="182"/>
      <c r="LH155" s="182"/>
      <c r="LI155" s="182"/>
      <c r="LJ155" s="182"/>
      <c r="LK155" s="182"/>
      <c r="LL155" s="182"/>
      <c r="LM155" s="182"/>
      <c r="LN155" s="182"/>
      <c r="LO155" s="182"/>
      <c r="LP155" s="182"/>
      <c r="LQ155" s="182"/>
      <c r="LR155" s="182"/>
      <c r="LS155" s="182"/>
      <c r="LT155" s="182"/>
      <c r="LU155" s="182"/>
      <c r="LV155" s="182"/>
      <c r="LW155" s="182"/>
      <c r="LX155" s="182"/>
      <c r="LY155" s="182"/>
      <c r="LZ155" s="182"/>
      <c r="MA155" s="182"/>
      <c r="MB155" s="182"/>
      <c r="MC155" s="182"/>
      <c r="MD155" s="182"/>
      <c r="ME155" s="182"/>
      <c r="MF155" s="182"/>
      <c r="MG155" s="182"/>
      <c r="MH155" s="182"/>
      <c r="MI155" s="182"/>
      <c r="MJ155" s="182"/>
      <c r="MK155" s="182"/>
      <c r="ML155" s="182"/>
      <c r="MM155" s="182"/>
      <c r="MN155" s="182"/>
      <c r="MO155" s="182"/>
      <c r="MP155" s="182"/>
      <c r="MQ155" s="182"/>
      <c r="MR155" s="182"/>
      <c r="MS155" s="182"/>
      <c r="MT155" s="182"/>
      <c r="MU155" s="182"/>
      <c r="MV155" s="182"/>
      <c r="MW155" s="182"/>
      <c r="MX155" s="182"/>
      <c r="MY155" s="182"/>
      <c r="MZ155" s="182"/>
      <c r="NA155" s="182"/>
      <c r="NB155" s="182"/>
      <c r="NC155" s="182"/>
      <c r="ND155" s="182"/>
      <c r="NE155" s="182"/>
      <c r="NF155" s="182"/>
      <c r="NG155" s="182"/>
      <c r="NH155" s="182"/>
      <c r="NI155" s="182"/>
      <c r="NJ155" s="182"/>
      <c r="NK155" s="182"/>
      <c r="NL155" s="182"/>
      <c r="NM155" s="182"/>
      <c r="NN155" s="182"/>
      <c r="NO155" s="182"/>
      <c r="NP155" s="182"/>
      <c r="NQ155" s="182"/>
      <c r="NR155" s="182"/>
      <c r="NS155" s="182"/>
      <c r="NT155" s="182"/>
      <c r="NU155" s="182"/>
      <c r="NV155" s="182"/>
      <c r="NW155" s="182"/>
      <c r="NX155" s="182"/>
      <c r="NY155" s="182"/>
      <c r="NZ155" s="182"/>
      <c r="OA155" s="182"/>
      <c r="OB155" s="182"/>
      <c r="OC155" s="182"/>
      <c r="OD155" s="182"/>
      <c r="OE155" s="182"/>
      <c r="OF155" s="182"/>
      <c r="OG155" s="182"/>
      <c r="OH155" s="182"/>
      <c r="OI155" s="182"/>
      <c r="OJ155" s="182"/>
      <c r="OK155" s="182"/>
      <c r="OL155" s="182"/>
      <c r="OM155" s="182"/>
      <c r="ON155" s="182"/>
      <c r="OO155" s="182"/>
      <c r="OP155" s="182"/>
      <c r="OQ155" s="182"/>
      <c r="OR155" s="182"/>
      <c r="OS155" s="182"/>
      <c r="OT155" s="182"/>
      <c r="OU155" s="182"/>
      <c r="OV155" s="182"/>
      <c r="OW155" s="182"/>
      <c r="OX155" s="182"/>
      <c r="OY155" s="182"/>
      <c r="OZ155" s="182"/>
      <c r="PA155" s="182"/>
      <c r="PB155" s="182"/>
      <c r="PC155" s="182"/>
      <c r="PD155" s="182"/>
      <c r="PE155" s="182"/>
      <c r="PF155" s="182"/>
      <c r="PG155" s="182"/>
      <c r="PH155" s="182"/>
      <c r="PI155" s="182"/>
      <c r="PJ155" s="182"/>
      <c r="PK155" s="182"/>
      <c r="PL155" s="182"/>
      <c r="PM155" s="182"/>
      <c r="PN155" s="182"/>
      <c r="PO155" s="182"/>
      <c r="PP155" s="182"/>
      <c r="PQ155" s="182"/>
      <c r="PR155" s="182"/>
      <c r="PS155" s="182"/>
      <c r="PT155" s="182"/>
      <c r="PU155" s="182"/>
      <c r="PV155" s="182"/>
      <c r="PW155" s="182"/>
      <c r="PX155" s="182"/>
    </row>
    <row r="156" spans="1:440" s="167" customFormat="1" ht="19.899999999999999" customHeight="1">
      <c r="A156" s="182"/>
      <c r="B156" s="1040"/>
      <c r="C156" s="982"/>
      <c r="D156" s="834"/>
      <c r="E156" s="990"/>
      <c r="F156" s="323" t="s">
        <v>21</v>
      </c>
      <c r="G156" s="313">
        <v>4.1500000000000004</v>
      </c>
      <c r="H156" s="298"/>
      <c r="I156" s="299">
        <f>G156+H156+K155</f>
        <v>4.4420000000000002</v>
      </c>
      <c r="J156" s="314">
        <v>3.3750000000000004</v>
      </c>
      <c r="K156" s="299">
        <f t="shared" si="16"/>
        <v>1.0669999999999997</v>
      </c>
      <c r="L156" s="662">
        <f t="shared" si="17"/>
        <v>0.75979288608734807</v>
      </c>
      <c r="M156" s="644" t="s">
        <v>24</v>
      </c>
      <c r="N156" s="903"/>
      <c r="O156" s="904"/>
      <c r="P156" s="904"/>
      <c r="Q156" s="904"/>
      <c r="R156" s="904"/>
      <c r="S156" s="893"/>
      <c r="T156" s="182"/>
      <c r="U156" s="182"/>
      <c r="V156" s="166"/>
      <c r="W156" s="166"/>
      <c r="X156" s="166"/>
      <c r="Y156" s="166"/>
      <c r="Z156" s="166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  <c r="IG156" s="182"/>
      <c r="IH156" s="182"/>
      <c r="II156" s="182"/>
      <c r="IJ156" s="182"/>
      <c r="IK156" s="182"/>
      <c r="IL156" s="182"/>
      <c r="IM156" s="182"/>
      <c r="IN156" s="182"/>
      <c r="IO156" s="182"/>
      <c r="IP156" s="182"/>
      <c r="IQ156" s="182"/>
      <c r="IR156" s="182"/>
      <c r="IS156" s="182"/>
      <c r="IT156" s="182"/>
      <c r="IU156" s="182"/>
      <c r="IV156" s="182"/>
      <c r="IW156" s="182"/>
      <c r="IX156" s="182"/>
      <c r="IY156" s="182"/>
      <c r="IZ156" s="182"/>
      <c r="JA156" s="182"/>
      <c r="JB156" s="182"/>
      <c r="JC156" s="182"/>
      <c r="JD156" s="182"/>
      <c r="JE156" s="182"/>
      <c r="JF156" s="182"/>
      <c r="JG156" s="182"/>
      <c r="JH156" s="182"/>
      <c r="JI156" s="182"/>
      <c r="JJ156" s="182"/>
      <c r="JK156" s="182"/>
      <c r="JL156" s="182"/>
      <c r="JM156" s="182"/>
      <c r="JN156" s="182"/>
      <c r="JO156" s="182"/>
      <c r="JP156" s="182"/>
      <c r="JQ156" s="182"/>
      <c r="JR156" s="182"/>
      <c r="JS156" s="182"/>
      <c r="JT156" s="182"/>
      <c r="JU156" s="182"/>
      <c r="JV156" s="182"/>
      <c r="JW156" s="182"/>
      <c r="JX156" s="182"/>
      <c r="JY156" s="182"/>
      <c r="JZ156" s="182"/>
      <c r="KA156" s="182"/>
      <c r="KB156" s="182"/>
      <c r="KC156" s="182"/>
      <c r="KD156" s="182"/>
      <c r="KE156" s="182"/>
      <c r="KF156" s="182"/>
      <c r="KG156" s="182"/>
      <c r="KH156" s="182"/>
      <c r="KI156" s="182"/>
      <c r="KJ156" s="182"/>
      <c r="KK156" s="182"/>
      <c r="KL156" s="182"/>
      <c r="KM156" s="182"/>
      <c r="KN156" s="182"/>
      <c r="KO156" s="182"/>
      <c r="KP156" s="182"/>
      <c r="KQ156" s="182"/>
      <c r="KR156" s="182"/>
      <c r="KS156" s="182"/>
      <c r="KT156" s="182"/>
      <c r="KU156" s="182"/>
      <c r="KV156" s="182"/>
      <c r="KW156" s="182"/>
      <c r="KX156" s="182"/>
      <c r="KY156" s="182"/>
      <c r="KZ156" s="182"/>
      <c r="LA156" s="182"/>
      <c r="LB156" s="182"/>
      <c r="LC156" s="182"/>
      <c r="LD156" s="182"/>
      <c r="LE156" s="182"/>
      <c r="LF156" s="182"/>
      <c r="LG156" s="182"/>
      <c r="LH156" s="182"/>
      <c r="LI156" s="182"/>
      <c r="LJ156" s="182"/>
      <c r="LK156" s="182"/>
      <c r="LL156" s="182"/>
      <c r="LM156" s="182"/>
      <c r="LN156" s="182"/>
      <c r="LO156" s="182"/>
      <c r="LP156" s="182"/>
      <c r="LQ156" s="182"/>
      <c r="LR156" s="182"/>
      <c r="LS156" s="182"/>
      <c r="LT156" s="182"/>
      <c r="LU156" s="182"/>
      <c r="LV156" s="182"/>
      <c r="LW156" s="182"/>
      <c r="LX156" s="182"/>
      <c r="LY156" s="182"/>
      <c r="LZ156" s="182"/>
      <c r="MA156" s="182"/>
      <c r="MB156" s="182"/>
      <c r="MC156" s="182"/>
      <c r="MD156" s="182"/>
      <c r="ME156" s="182"/>
      <c r="MF156" s="182"/>
      <c r="MG156" s="182"/>
      <c r="MH156" s="182"/>
      <c r="MI156" s="182"/>
      <c r="MJ156" s="182"/>
      <c r="MK156" s="182"/>
      <c r="ML156" s="182"/>
      <c r="MM156" s="182"/>
      <c r="MN156" s="182"/>
      <c r="MO156" s="182"/>
      <c r="MP156" s="182"/>
      <c r="MQ156" s="182"/>
      <c r="MR156" s="182"/>
      <c r="MS156" s="182"/>
      <c r="MT156" s="182"/>
      <c r="MU156" s="182"/>
      <c r="MV156" s="182"/>
      <c r="MW156" s="182"/>
      <c r="MX156" s="182"/>
      <c r="MY156" s="182"/>
      <c r="MZ156" s="182"/>
      <c r="NA156" s="182"/>
      <c r="NB156" s="182"/>
      <c r="NC156" s="182"/>
      <c r="ND156" s="182"/>
      <c r="NE156" s="182"/>
      <c r="NF156" s="182"/>
      <c r="NG156" s="182"/>
      <c r="NH156" s="182"/>
      <c r="NI156" s="182"/>
      <c r="NJ156" s="182"/>
      <c r="NK156" s="182"/>
      <c r="NL156" s="182"/>
      <c r="NM156" s="182"/>
      <c r="NN156" s="182"/>
      <c r="NO156" s="182"/>
      <c r="NP156" s="182"/>
      <c r="NQ156" s="182"/>
      <c r="NR156" s="182"/>
      <c r="NS156" s="182"/>
      <c r="NT156" s="182"/>
      <c r="NU156" s="182"/>
      <c r="NV156" s="182"/>
      <c r="NW156" s="182"/>
      <c r="NX156" s="182"/>
      <c r="NY156" s="182"/>
      <c r="NZ156" s="182"/>
      <c r="OA156" s="182"/>
      <c r="OB156" s="182"/>
      <c r="OC156" s="182"/>
      <c r="OD156" s="182"/>
      <c r="OE156" s="182"/>
      <c r="OF156" s="182"/>
      <c r="OG156" s="182"/>
      <c r="OH156" s="182"/>
      <c r="OI156" s="182"/>
      <c r="OJ156" s="182"/>
      <c r="OK156" s="182"/>
      <c r="OL156" s="182"/>
      <c r="OM156" s="182"/>
      <c r="ON156" s="182"/>
      <c r="OO156" s="182"/>
      <c r="OP156" s="182"/>
      <c r="OQ156" s="182"/>
      <c r="OR156" s="182"/>
      <c r="OS156" s="182"/>
      <c r="OT156" s="182"/>
      <c r="OU156" s="182"/>
      <c r="OV156" s="182"/>
      <c r="OW156" s="182"/>
      <c r="OX156" s="182"/>
      <c r="OY156" s="182"/>
      <c r="OZ156" s="182"/>
      <c r="PA156" s="182"/>
      <c r="PB156" s="182"/>
      <c r="PC156" s="182"/>
      <c r="PD156" s="182"/>
      <c r="PE156" s="182"/>
      <c r="PF156" s="182"/>
      <c r="PG156" s="182"/>
      <c r="PH156" s="182"/>
      <c r="PI156" s="182"/>
      <c r="PJ156" s="182"/>
      <c r="PK156" s="182"/>
      <c r="PL156" s="182"/>
      <c r="PM156" s="182"/>
      <c r="PN156" s="182"/>
      <c r="PO156" s="182"/>
      <c r="PP156" s="182"/>
      <c r="PQ156" s="182"/>
      <c r="PR156" s="182"/>
      <c r="PS156" s="182"/>
      <c r="PT156" s="182"/>
      <c r="PU156" s="182"/>
      <c r="PV156" s="182"/>
      <c r="PW156" s="182"/>
      <c r="PX156" s="182"/>
    </row>
    <row r="157" spans="1:440" s="167" customFormat="1" ht="19.899999999999999" customHeight="1">
      <c r="A157" s="182"/>
      <c r="B157" s="1040"/>
      <c r="C157" s="982"/>
      <c r="D157" s="834"/>
      <c r="E157" s="990"/>
      <c r="F157" s="323" t="s">
        <v>22</v>
      </c>
      <c r="G157" s="313">
        <v>5.0369999999999999</v>
      </c>
      <c r="H157" s="298"/>
      <c r="I157" s="299">
        <f>G157+H157+K156</f>
        <v>6.1039999999999992</v>
      </c>
      <c r="J157" s="314">
        <v>5.8049999999999997</v>
      </c>
      <c r="K157" s="299">
        <f t="shared" si="16"/>
        <v>0.29899999999999949</v>
      </c>
      <c r="L157" s="662">
        <f t="shared" si="17"/>
        <v>0.95101572739187423</v>
      </c>
      <c r="M157" s="644" t="s">
        <v>24</v>
      </c>
      <c r="N157" s="903"/>
      <c r="O157" s="904"/>
      <c r="P157" s="904"/>
      <c r="Q157" s="904"/>
      <c r="R157" s="904"/>
      <c r="S157" s="893"/>
      <c r="T157" s="182"/>
      <c r="U157" s="182"/>
      <c r="V157" s="166"/>
      <c r="W157" s="166"/>
      <c r="X157" s="166"/>
      <c r="Y157" s="166"/>
      <c r="Z157" s="166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  <c r="IG157" s="182"/>
      <c r="IH157" s="182"/>
      <c r="II157" s="182"/>
      <c r="IJ157" s="182"/>
      <c r="IK157" s="182"/>
      <c r="IL157" s="182"/>
      <c r="IM157" s="182"/>
      <c r="IN157" s="182"/>
      <c r="IO157" s="182"/>
      <c r="IP157" s="182"/>
      <c r="IQ157" s="182"/>
      <c r="IR157" s="182"/>
      <c r="IS157" s="182"/>
      <c r="IT157" s="182"/>
      <c r="IU157" s="182"/>
      <c r="IV157" s="182"/>
      <c r="IW157" s="182"/>
      <c r="IX157" s="182"/>
      <c r="IY157" s="182"/>
      <c r="IZ157" s="182"/>
      <c r="JA157" s="182"/>
      <c r="JB157" s="182"/>
      <c r="JC157" s="182"/>
      <c r="JD157" s="182"/>
      <c r="JE157" s="182"/>
      <c r="JF157" s="182"/>
      <c r="JG157" s="182"/>
      <c r="JH157" s="182"/>
      <c r="JI157" s="182"/>
      <c r="JJ157" s="182"/>
      <c r="JK157" s="182"/>
      <c r="JL157" s="182"/>
      <c r="JM157" s="182"/>
      <c r="JN157" s="182"/>
      <c r="JO157" s="182"/>
      <c r="JP157" s="182"/>
      <c r="JQ157" s="182"/>
      <c r="JR157" s="182"/>
      <c r="JS157" s="182"/>
      <c r="JT157" s="182"/>
      <c r="JU157" s="182"/>
      <c r="JV157" s="182"/>
      <c r="JW157" s="182"/>
      <c r="JX157" s="182"/>
      <c r="JY157" s="182"/>
      <c r="JZ157" s="182"/>
      <c r="KA157" s="182"/>
      <c r="KB157" s="182"/>
      <c r="KC157" s="182"/>
      <c r="KD157" s="182"/>
      <c r="KE157" s="182"/>
      <c r="KF157" s="182"/>
      <c r="KG157" s="182"/>
      <c r="KH157" s="182"/>
      <c r="KI157" s="182"/>
      <c r="KJ157" s="182"/>
      <c r="KK157" s="182"/>
      <c r="KL157" s="182"/>
      <c r="KM157" s="182"/>
      <c r="KN157" s="182"/>
      <c r="KO157" s="182"/>
      <c r="KP157" s="182"/>
      <c r="KQ157" s="182"/>
      <c r="KR157" s="182"/>
      <c r="KS157" s="182"/>
      <c r="KT157" s="182"/>
      <c r="KU157" s="182"/>
      <c r="KV157" s="182"/>
      <c r="KW157" s="182"/>
      <c r="KX157" s="182"/>
      <c r="KY157" s="182"/>
      <c r="KZ157" s="182"/>
      <c r="LA157" s="182"/>
      <c r="LB157" s="182"/>
      <c r="LC157" s="182"/>
      <c r="LD157" s="182"/>
      <c r="LE157" s="182"/>
      <c r="LF157" s="182"/>
      <c r="LG157" s="182"/>
      <c r="LH157" s="182"/>
      <c r="LI157" s="182"/>
      <c r="LJ157" s="182"/>
      <c r="LK157" s="182"/>
      <c r="LL157" s="182"/>
      <c r="LM157" s="182"/>
      <c r="LN157" s="182"/>
      <c r="LO157" s="182"/>
      <c r="LP157" s="182"/>
      <c r="LQ157" s="182"/>
      <c r="LR157" s="182"/>
      <c r="LS157" s="182"/>
      <c r="LT157" s="182"/>
      <c r="LU157" s="182"/>
      <c r="LV157" s="182"/>
      <c r="LW157" s="182"/>
      <c r="LX157" s="182"/>
      <c r="LY157" s="182"/>
      <c r="LZ157" s="182"/>
      <c r="MA157" s="182"/>
      <c r="MB157" s="182"/>
      <c r="MC157" s="182"/>
      <c r="MD157" s="182"/>
      <c r="ME157" s="182"/>
      <c r="MF157" s="182"/>
      <c r="MG157" s="182"/>
      <c r="MH157" s="182"/>
      <c r="MI157" s="182"/>
      <c r="MJ157" s="182"/>
      <c r="MK157" s="182"/>
      <c r="ML157" s="182"/>
      <c r="MM157" s="182"/>
      <c r="MN157" s="182"/>
      <c r="MO157" s="182"/>
      <c r="MP157" s="182"/>
      <c r="MQ157" s="182"/>
      <c r="MR157" s="182"/>
      <c r="MS157" s="182"/>
      <c r="MT157" s="182"/>
      <c r="MU157" s="182"/>
      <c r="MV157" s="182"/>
      <c r="MW157" s="182"/>
      <c r="MX157" s="182"/>
      <c r="MY157" s="182"/>
      <c r="MZ157" s="182"/>
      <c r="NA157" s="182"/>
      <c r="NB157" s="182"/>
      <c r="NC157" s="182"/>
      <c r="ND157" s="182"/>
      <c r="NE157" s="182"/>
      <c r="NF157" s="182"/>
      <c r="NG157" s="182"/>
      <c r="NH157" s="182"/>
      <c r="NI157" s="182"/>
      <c r="NJ157" s="182"/>
      <c r="NK157" s="182"/>
      <c r="NL157" s="182"/>
      <c r="NM157" s="182"/>
      <c r="NN157" s="182"/>
      <c r="NO157" s="182"/>
      <c r="NP157" s="182"/>
      <c r="NQ157" s="182"/>
      <c r="NR157" s="182"/>
      <c r="NS157" s="182"/>
      <c r="NT157" s="182"/>
      <c r="NU157" s="182"/>
      <c r="NV157" s="182"/>
      <c r="NW157" s="182"/>
      <c r="NX157" s="182"/>
      <c r="NY157" s="182"/>
      <c r="NZ157" s="182"/>
      <c r="OA157" s="182"/>
      <c r="OB157" s="182"/>
      <c r="OC157" s="182"/>
      <c r="OD157" s="182"/>
      <c r="OE157" s="182"/>
      <c r="OF157" s="182"/>
      <c r="OG157" s="182"/>
      <c r="OH157" s="182"/>
      <c r="OI157" s="182"/>
      <c r="OJ157" s="182"/>
      <c r="OK157" s="182"/>
      <c r="OL157" s="182"/>
      <c r="OM157" s="182"/>
      <c r="ON157" s="182"/>
      <c r="OO157" s="182"/>
      <c r="OP157" s="182"/>
      <c r="OQ157" s="182"/>
      <c r="OR157" s="182"/>
      <c r="OS157" s="182"/>
      <c r="OT157" s="182"/>
      <c r="OU157" s="182"/>
      <c r="OV157" s="182"/>
      <c r="OW157" s="182"/>
      <c r="OX157" s="182"/>
      <c r="OY157" s="182"/>
      <c r="OZ157" s="182"/>
      <c r="PA157" s="182"/>
      <c r="PB157" s="182"/>
      <c r="PC157" s="182"/>
      <c r="PD157" s="182"/>
      <c r="PE157" s="182"/>
      <c r="PF157" s="182"/>
      <c r="PG157" s="182"/>
      <c r="PH157" s="182"/>
      <c r="PI157" s="182"/>
      <c r="PJ157" s="182"/>
      <c r="PK157" s="182"/>
      <c r="PL157" s="182"/>
      <c r="PM157" s="182"/>
      <c r="PN157" s="182"/>
      <c r="PO157" s="182"/>
      <c r="PP157" s="182"/>
      <c r="PQ157" s="182"/>
      <c r="PR157" s="182"/>
      <c r="PS157" s="182"/>
      <c r="PT157" s="182"/>
      <c r="PU157" s="182"/>
      <c r="PV157" s="182"/>
      <c r="PW157" s="182"/>
      <c r="PX157" s="182"/>
    </row>
    <row r="158" spans="1:440" s="167" customFormat="1" ht="19.899999999999999" customHeight="1">
      <c r="A158" s="182"/>
      <c r="B158" s="1040"/>
      <c r="C158" s="982"/>
      <c r="D158" s="834"/>
      <c r="E158" s="990" t="s">
        <v>49</v>
      </c>
      <c r="F158" s="323" t="s">
        <v>20</v>
      </c>
      <c r="G158" s="313">
        <v>0.88600000000000001</v>
      </c>
      <c r="H158" s="298"/>
      <c r="I158" s="299">
        <f>G158+H158</f>
        <v>0.88600000000000001</v>
      </c>
      <c r="J158" s="314">
        <v>1.2150000000000001</v>
      </c>
      <c r="K158" s="299">
        <f t="shared" si="16"/>
        <v>-0.32900000000000007</v>
      </c>
      <c r="L158" s="662">
        <f t="shared" si="17"/>
        <v>1.3713318284424381</v>
      </c>
      <c r="M158" s="644" t="s">
        <v>24</v>
      </c>
      <c r="N158" s="903">
        <f>G158+G159+G160</f>
        <v>10.068999999999999</v>
      </c>
      <c r="O158" s="904">
        <f>H158+H159+H160</f>
        <v>0</v>
      </c>
      <c r="P158" s="904">
        <f>N158+O158</f>
        <v>10.068999999999999</v>
      </c>
      <c r="Q158" s="904">
        <f>J158+J159+J160</f>
        <v>9.7170000000000005</v>
      </c>
      <c r="R158" s="904">
        <f>P158-Q158</f>
        <v>0.35199999999999854</v>
      </c>
      <c r="S158" s="893">
        <f>Q158/P158</f>
        <v>0.9650412156122754</v>
      </c>
      <c r="T158" s="182"/>
      <c r="U158" s="182"/>
      <c r="V158" s="166"/>
      <c r="W158" s="166"/>
      <c r="X158" s="166"/>
      <c r="Y158" s="166"/>
      <c r="Z158" s="166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  <c r="IG158" s="182"/>
      <c r="IH158" s="182"/>
      <c r="II158" s="182"/>
      <c r="IJ158" s="182"/>
      <c r="IK158" s="182"/>
      <c r="IL158" s="182"/>
      <c r="IM158" s="182"/>
      <c r="IN158" s="182"/>
      <c r="IO158" s="182"/>
      <c r="IP158" s="182"/>
      <c r="IQ158" s="182"/>
      <c r="IR158" s="182"/>
      <c r="IS158" s="182"/>
      <c r="IT158" s="182"/>
      <c r="IU158" s="182"/>
      <c r="IV158" s="182"/>
      <c r="IW158" s="182"/>
      <c r="IX158" s="182"/>
      <c r="IY158" s="182"/>
      <c r="IZ158" s="182"/>
      <c r="JA158" s="182"/>
      <c r="JB158" s="182"/>
      <c r="JC158" s="182"/>
      <c r="JD158" s="182"/>
      <c r="JE158" s="182"/>
      <c r="JF158" s="182"/>
      <c r="JG158" s="182"/>
      <c r="JH158" s="182"/>
      <c r="JI158" s="182"/>
      <c r="JJ158" s="182"/>
      <c r="JK158" s="182"/>
      <c r="JL158" s="182"/>
      <c r="JM158" s="182"/>
      <c r="JN158" s="182"/>
      <c r="JO158" s="182"/>
      <c r="JP158" s="182"/>
      <c r="JQ158" s="182"/>
      <c r="JR158" s="182"/>
      <c r="JS158" s="182"/>
      <c r="JT158" s="182"/>
      <c r="JU158" s="182"/>
      <c r="JV158" s="182"/>
      <c r="JW158" s="182"/>
      <c r="JX158" s="182"/>
      <c r="JY158" s="182"/>
      <c r="JZ158" s="182"/>
      <c r="KA158" s="182"/>
      <c r="KB158" s="182"/>
      <c r="KC158" s="182"/>
      <c r="KD158" s="182"/>
      <c r="KE158" s="182"/>
      <c r="KF158" s="182"/>
      <c r="KG158" s="182"/>
      <c r="KH158" s="182"/>
      <c r="KI158" s="182"/>
      <c r="KJ158" s="182"/>
      <c r="KK158" s="182"/>
      <c r="KL158" s="182"/>
      <c r="KM158" s="182"/>
      <c r="KN158" s="182"/>
      <c r="KO158" s="182"/>
      <c r="KP158" s="182"/>
      <c r="KQ158" s="182"/>
      <c r="KR158" s="182"/>
      <c r="KS158" s="182"/>
      <c r="KT158" s="182"/>
      <c r="KU158" s="182"/>
      <c r="KV158" s="182"/>
      <c r="KW158" s="182"/>
      <c r="KX158" s="182"/>
      <c r="KY158" s="182"/>
      <c r="KZ158" s="182"/>
      <c r="LA158" s="182"/>
      <c r="LB158" s="182"/>
      <c r="LC158" s="182"/>
      <c r="LD158" s="182"/>
      <c r="LE158" s="182"/>
      <c r="LF158" s="182"/>
      <c r="LG158" s="182"/>
      <c r="LH158" s="182"/>
      <c r="LI158" s="182"/>
      <c r="LJ158" s="182"/>
      <c r="LK158" s="182"/>
      <c r="LL158" s="182"/>
      <c r="LM158" s="182"/>
      <c r="LN158" s="182"/>
      <c r="LO158" s="182"/>
      <c r="LP158" s="182"/>
      <c r="LQ158" s="182"/>
      <c r="LR158" s="182"/>
      <c r="LS158" s="182"/>
      <c r="LT158" s="182"/>
      <c r="LU158" s="182"/>
      <c r="LV158" s="182"/>
      <c r="LW158" s="182"/>
      <c r="LX158" s="182"/>
      <c r="LY158" s="182"/>
      <c r="LZ158" s="182"/>
      <c r="MA158" s="182"/>
      <c r="MB158" s="182"/>
      <c r="MC158" s="182"/>
      <c r="MD158" s="182"/>
      <c r="ME158" s="182"/>
      <c r="MF158" s="182"/>
      <c r="MG158" s="182"/>
      <c r="MH158" s="182"/>
      <c r="MI158" s="182"/>
      <c r="MJ158" s="182"/>
      <c r="MK158" s="182"/>
      <c r="ML158" s="182"/>
      <c r="MM158" s="182"/>
      <c r="MN158" s="182"/>
      <c r="MO158" s="182"/>
      <c r="MP158" s="182"/>
      <c r="MQ158" s="182"/>
      <c r="MR158" s="182"/>
      <c r="MS158" s="182"/>
      <c r="MT158" s="182"/>
      <c r="MU158" s="182"/>
      <c r="MV158" s="182"/>
      <c r="MW158" s="182"/>
      <c r="MX158" s="182"/>
      <c r="MY158" s="182"/>
      <c r="MZ158" s="182"/>
      <c r="NA158" s="182"/>
      <c r="NB158" s="182"/>
      <c r="NC158" s="182"/>
      <c r="ND158" s="182"/>
      <c r="NE158" s="182"/>
      <c r="NF158" s="182"/>
      <c r="NG158" s="182"/>
      <c r="NH158" s="182"/>
      <c r="NI158" s="182"/>
      <c r="NJ158" s="182"/>
      <c r="NK158" s="182"/>
      <c r="NL158" s="182"/>
      <c r="NM158" s="182"/>
      <c r="NN158" s="182"/>
      <c r="NO158" s="182"/>
      <c r="NP158" s="182"/>
      <c r="NQ158" s="182"/>
      <c r="NR158" s="182"/>
      <c r="NS158" s="182"/>
      <c r="NT158" s="182"/>
      <c r="NU158" s="182"/>
      <c r="NV158" s="182"/>
      <c r="NW158" s="182"/>
      <c r="NX158" s="182"/>
      <c r="NY158" s="182"/>
      <c r="NZ158" s="182"/>
      <c r="OA158" s="182"/>
      <c r="OB158" s="182"/>
      <c r="OC158" s="182"/>
      <c r="OD158" s="182"/>
      <c r="OE158" s="182"/>
      <c r="OF158" s="182"/>
      <c r="OG158" s="182"/>
      <c r="OH158" s="182"/>
      <c r="OI158" s="182"/>
      <c r="OJ158" s="182"/>
      <c r="OK158" s="182"/>
      <c r="OL158" s="182"/>
      <c r="OM158" s="182"/>
      <c r="ON158" s="182"/>
      <c r="OO158" s="182"/>
      <c r="OP158" s="182"/>
      <c r="OQ158" s="182"/>
      <c r="OR158" s="182"/>
      <c r="OS158" s="182"/>
      <c r="OT158" s="182"/>
      <c r="OU158" s="182"/>
      <c r="OV158" s="182"/>
      <c r="OW158" s="182"/>
      <c r="OX158" s="182"/>
      <c r="OY158" s="182"/>
      <c r="OZ158" s="182"/>
      <c r="PA158" s="182"/>
      <c r="PB158" s="182"/>
      <c r="PC158" s="182"/>
      <c r="PD158" s="182"/>
      <c r="PE158" s="182"/>
      <c r="PF158" s="182"/>
      <c r="PG158" s="182"/>
      <c r="PH158" s="182"/>
      <c r="PI158" s="182"/>
      <c r="PJ158" s="182"/>
      <c r="PK158" s="182"/>
      <c r="PL158" s="182"/>
      <c r="PM158" s="182"/>
      <c r="PN158" s="182"/>
      <c r="PO158" s="182"/>
      <c r="PP158" s="182"/>
      <c r="PQ158" s="182"/>
      <c r="PR158" s="182"/>
      <c r="PS158" s="182"/>
      <c r="PT158" s="182"/>
      <c r="PU158" s="182"/>
      <c r="PV158" s="182"/>
      <c r="PW158" s="182"/>
      <c r="PX158" s="182"/>
    </row>
    <row r="159" spans="1:440" s="167" customFormat="1" ht="19.899999999999999" customHeight="1">
      <c r="A159" s="182"/>
      <c r="B159" s="1040"/>
      <c r="C159" s="982"/>
      <c r="D159" s="834"/>
      <c r="E159" s="990"/>
      <c r="F159" s="323" t="s">
        <v>21</v>
      </c>
      <c r="G159" s="313">
        <v>4.149</v>
      </c>
      <c r="H159" s="298"/>
      <c r="I159" s="299">
        <f>G159+H159+K158</f>
        <v>3.82</v>
      </c>
      <c r="J159" s="314">
        <v>3.8070000000000004</v>
      </c>
      <c r="K159" s="299">
        <f t="shared" si="16"/>
        <v>1.2999999999999456E-2</v>
      </c>
      <c r="L159" s="662">
        <f t="shared" si="17"/>
        <v>0.99659685863874359</v>
      </c>
      <c r="M159" s="644">
        <v>43266</v>
      </c>
      <c r="N159" s="903"/>
      <c r="O159" s="904"/>
      <c r="P159" s="904"/>
      <c r="Q159" s="904"/>
      <c r="R159" s="904"/>
      <c r="S159" s="893"/>
      <c r="T159" s="182"/>
      <c r="U159" s="182"/>
      <c r="V159" s="166"/>
      <c r="W159" s="166"/>
      <c r="X159" s="166"/>
      <c r="Y159" s="166"/>
      <c r="Z159" s="166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  <c r="IG159" s="182"/>
      <c r="IH159" s="182"/>
      <c r="II159" s="182"/>
      <c r="IJ159" s="182"/>
      <c r="IK159" s="182"/>
      <c r="IL159" s="182"/>
      <c r="IM159" s="182"/>
      <c r="IN159" s="182"/>
      <c r="IO159" s="182"/>
      <c r="IP159" s="182"/>
      <c r="IQ159" s="182"/>
      <c r="IR159" s="182"/>
      <c r="IS159" s="182"/>
      <c r="IT159" s="182"/>
      <c r="IU159" s="182"/>
      <c r="IV159" s="182"/>
      <c r="IW159" s="182"/>
      <c r="IX159" s="182"/>
      <c r="IY159" s="182"/>
      <c r="IZ159" s="182"/>
      <c r="JA159" s="182"/>
      <c r="JB159" s="182"/>
      <c r="JC159" s="182"/>
      <c r="JD159" s="182"/>
      <c r="JE159" s="182"/>
      <c r="JF159" s="182"/>
      <c r="JG159" s="182"/>
      <c r="JH159" s="182"/>
      <c r="JI159" s="182"/>
      <c r="JJ159" s="182"/>
      <c r="JK159" s="182"/>
      <c r="JL159" s="182"/>
      <c r="JM159" s="182"/>
      <c r="JN159" s="182"/>
      <c r="JO159" s="182"/>
      <c r="JP159" s="182"/>
      <c r="JQ159" s="182"/>
      <c r="JR159" s="182"/>
      <c r="JS159" s="182"/>
      <c r="JT159" s="182"/>
      <c r="JU159" s="182"/>
      <c r="JV159" s="182"/>
      <c r="JW159" s="182"/>
      <c r="JX159" s="182"/>
      <c r="JY159" s="182"/>
      <c r="JZ159" s="182"/>
      <c r="KA159" s="182"/>
      <c r="KB159" s="182"/>
      <c r="KC159" s="182"/>
      <c r="KD159" s="182"/>
      <c r="KE159" s="182"/>
      <c r="KF159" s="182"/>
      <c r="KG159" s="182"/>
      <c r="KH159" s="182"/>
      <c r="KI159" s="182"/>
      <c r="KJ159" s="182"/>
      <c r="KK159" s="182"/>
      <c r="KL159" s="182"/>
      <c r="KM159" s="182"/>
      <c r="KN159" s="182"/>
      <c r="KO159" s="182"/>
      <c r="KP159" s="182"/>
      <c r="KQ159" s="182"/>
      <c r="KR159" s="182"/>
      <c r="KS159" s="182"/>
      <c r="KT159" s="182"/>
      <c r="KU159" s="182"/>
      <c r="KV159" s="182"/>
      <c r="KW159" s="182"/>
      <c r="KX159" s="182"/>
      <c r="KY159" s="182"/>
      <c r="KZ159" s="182"/>
      <c r="LA159" s="182"/>
      <c r="LB159" s="182"/>
      <c r="LC159" s="182"/>
      <c r="LD159" s="182"/>
      <c r="LE159" s="182"/>
      <c r="LF159" s="182"/>
      <c r="LG159" s="182"/>
      <c r="LH159" s="182"/>
      <c r="LI159" s="182"/>
      <c r="LJ159" s="182"/>
      <c r="LK159" s="182"/>
      <c r="LL159" s="182"/>
      <c r="LM159" s="182"/>
      <c r="LN159" s="182"/>
      <c r="LO159" s="182"/>
      <c r="LP159" s="182"/>
      <c r="LQ159" s="182"/>
      <c r="LR159" s="182"/>
      <c r="LS159" s="182"/>
      <c r="LT159" s="182"/>
      <c r="LU159" s="182"/>
      <c r="LV159" s="182"/>
      <c r="LW159" s="182"/>
      <c r="LX159" s="182"/>
      <c r="LY159" s="182"/>
      <c r="LZ159" s="182"/>
      <c r="MA159" s="182"/>
      <c r="MB159" s="182"/>
      <c r="MC159" s="182"/>
      <c r="MD159" s="182"/>
      <c r="ME159" s="182"/>
      <c r="MF159" s="182"/>
      <c r="MG159" s="182"/>
      <c r="MH159" s="182"/>
      <c r="MI159" s="182"/>
      <c r="MJ159" s="182"/>
      <c r="MK159" s="182"/>
      <c r="ML159" s="182"/>
      <c r="MM159" s="182"/>
      <c r="MN159" s="182"/>
      <c r="MO159" s="182"/>
      <c r="MP159" s="182"/>
      <c r="MQ159" s="182"/>
      <c r="MR159" s="182"/>
      <c r="MS159" s="182"/>
      <c r="MT159" s="182"/>
      <c r="MU159" s="182"/>
      <c r="MV159" s="182"/>
      <c r="MW159" s="182"/>
      <c r="MX159" s="182"/>
      <c r="MY159" s="182"/>
      <c r="MZ159" s="182"/>
      <c r="NA159" s="182"/>
      <c r="NB159" s="182"/>
      <c r="NC159" s="182"/>
      <c r="ND159" s="182"/>
      <c r="NE159" s="182"/>
      <c r="NF159" s="182"/>
      <c r="NG159" s="182"/>
      <c r="NH159" s="182"/>
      <c r="NI159" s="182"/>
      <c r="NJ159" s="182"/>
      <c r="NK159" s="182"/>
      <c r="NL159" s="182"/>
      <c r="NM159" s="182"/>
      <c r="NN159" s="182"/>
      <c r="NO159" s="182"/>
      <c r="NP159" s="182"/>
      <c r="NQ159" s="182"/>
      <c r="NR159" s="182"/>
      <c r="NS159" s="182"/>
      <c r="NT159" s="182"/>
      <c r="NU159" s="182"/>
      <c r="NV159" s="182"/>
      <c r="NW159" s="182"/>
      <c r="NX159" s="182"/>
      <c r="NY159" s="182"/>
      <c r="NZ159" s="182"/>
      <c r="OA159" s="182"/>
      <c r="OB159" s="182"/>
      <c r="OC159" s="182"/>
      <c r="OD159" s="182"/>
      <c r="OE159" s="182"/>
      <c r="OF159" s="182"/>
      <c r="OG159" s="182"/>
      <c r="OH159" s="182"/>
      <c r="OI159" s="182"/>
      <c r="OJ159" s="182"/>
      <c r="OK159" s="182"/>
      <c r="OL159" s="182"/>
      <c r="OM159" s="182"/>
      <c r="ON159" s="182"/>
      <c r="OO159" s="182"/>
      <c r="OP159" s="182"/>
      <c r="OQ159" s="182"/>
      <c r="OR159" s="182"/>
      <c r="OS159" s="182"/>
      <c r="OT159" s="182"/>
      <c r="OU159" s="182"/>
      <c r="OV159" s="182"/>
      <c r="OW159" s="182"/>
      <c r="OX159" s="182"/>
      <c r="OY159" s="182"/>
      <c r="OZ159" s="182"/>
      <c r="PA159" s="182"/>
      <c r="PB159" s="182"/>
      <c r="PC159" s="182"/>
      <c r="PD159" s="182"/>
      <c r="PE159" s="182"/>
      <c r="PF159" s="182"/>
      <c r="PG159" s="182"/>
      <c r="PH159" s="182"/>
      <c r="PI159" s="182"/>
      <c r="PJ159" s="182"/>
      <c r="PK159" s="182"/>
      <c r="PL159" s="182"/>
      <c r="PM159" s="182"/>
      <c r="PN159" s="182"/>
      <c r="PO159" s="182"/>
      <c r="PP159" s="182"/>
      <c r="PQ159" s="182"/>
      <c r="PR159" s="182"/>
      <c r="PS159" s="182"/>
      <c r="PT159" s="182"/>
      <c r="PU159" s="182"/>
      <c r="PV159" s="182"/>
      <c r="PW159" s="182"/>
      <c r="PX159" s="182"/>
    </row>
    <row r="160" spans="1:440" s="167" customFormat="1" ht="19.899999999999999" customHeight="1">
      <c r="A160" s="182"/>
      <c r="B160" s="1040"/>
      <c r="C160" s="982"/>
      <c r="D160" s="834"/>
      <c r="E160" s="990"/>
      <c r="F160" s="323" t="s">
        <v>22</v>
      </c>
      <c r="G160" s="313">
        <v>5.0339999999999998</v>
      </c>
      <c r="H160" s="298"/>
      <c r="I160" s="299">
        <f>G160+H160+K159</f>
        <v>5.0469999999999988</v>
      </c>
      <c r="J160" s="314">
        <v>4.6950000000000003</v>
      </c>
      <c r="K160" s="299">
        <f t="shared" si="16"/>
        <v>0.35199999999999854</v>
      </c>
      <c r="L160" s="662">
        <f t="shared" si="17"/>
        <v>0.93025559738458519</v>
      </c>
      <c r="M160" s="644" t="s">
        <v>24</v>
      </c>
      <c r="N160" s="903"/>
      <c r="O160" s="904"/>
      <c r="P160" s="904"/>
      <c r="Q160" s="904"/>
      <c r="R160" s="904"/>
      <c r="S160" s="893"/>
      <c r="T160" s="182"/>
      <c r="U160" s="182"/>
      <c r="V160" s="166"/>
      <c r="W160" s="166"/>
      <c r="X160" s="166"/>
      <c r="Y160" s="166"/>
      <c r="Z160" s="166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  <c r="IG160" s="182"/>
      <c r="IH160" s="182"/>
      <c r="II160" s="182"/>
      <c r="IJ160" s="182"/>
      <c r="IK160" s="182"/>
      <c r="IL160" s="182"/>
      <c r="IM160" s="182"/>
      <c r="IN160" s="182"/>
      <c r="IO160" s="182"/>
      <c r="IP160" s="182"/>
      <c r="IQ160" s="182"/>
      <c r="IR160" s="182"/>
      <c r="IS160" s="182"/>
      <c r="IT160" s="182"/>
      <c r="IU160" s="182"/>
      <c r="IV160" s="182"/>
      <c r="IW160" s="182"/>
      <c r="IX160" s="182"/>
      <c r="IY160" s="182"/>
      <c r="IZ160" s="182"/>
      <c r="JA160" s="182"/>
      <c r="JB160" s="182"/>
      <c r="JC160" s="182"/>
      <c r="JD160" s="182"/>
      <c r="JE160" s="182"/>
      <c r="JF160" s="182"/>
      <c r="JG160" s="182"/>
      <c r="JH160" s="182"/>
      <c r="JI160" s="182"/>
      <c r="JJ160" s="182"/>
      <c r="JK160" s="182"/>
      <c r="JL160" s="182"/>
      <c r="JM160" s="182"/>
      <c r="JN160" s="182"/>
      <c r="JO160" s="182"/>
      <c r="JP160" s="182"/>
      <c r="JQ160" s="182"/>
      <c r="JR160" s="182"/>
      <c r="JS160" s="182"/>
      <c r="JT160" s="182"/>
      <c r="JU160" s="182"/>
      <c r="JV160" s="182"/>
      <c r="JW160" s="182"/>
      <c r="JX160" s="182"/>
      <c r="JY160" s="182"/>
      <c r="JZ160" s="182"/>
      <c r="KA160" s="182"/>
      <c r="KB160" s="182"/>
      <c r="KC160" s="182"/>
      <c r="KD160" s="182"/>
      <c r="KE160" s="182"/>
      <c r="KF160" s="182"/>
      <c r="KG160" s="182"/>
      <c r="KH160" s="182"/>
      <c r="KI160" s="182"/>
      <c r="KJ160" s="182"/>
      <c r="KK160" s="182"/>
      <c r="KL160" s="182"/>
      <c r="KM160" s="182"/>
      <c r="KN160" s="182"/>
      <c r="KO160" s="182"/>
      <c r="KP160" s="182"/>
      <c r="KQ160" s="182"/>
      <c r="KR160" s="182"/>
      <c r="KS160" s="182"/>
      <c r="KT160" s="182"/>
      <c r="KU160" s="182"/>
      <c r="KV160" s="182"/>
      <c r="KW160" s="182"/>
      <c r="KX160" s="182"/>
      <c r="KY160" s="182"/>
      <c r="KZ160" s="182"/>
      <c r="LA160" s="182"/>
      <c r="LB160" s="182"/>
      <c r="LC160" s="182"/>
      <c r="LD160" s="182"/>
      <c r="LE160" s="182"/>
      <c r="LF160" s="182"/>
      <c r="LG160" s="182"/>
      <c r="LH160" s="182"/>
      <c r="LI160" s="182"/>
      <c r="LJ160" s="182"/>
      <c r="LK160" s="182"/>
      <c r="LL160" s="182"/>
      <c r="LM160" s="182"/>
      <c r="LN160" s="182"/>
      <c r="LO160" s="182"/>
      <c r="LP160" s="182"/>
      <c r="LQ160" s="182"/>
      <c r="LR160" s="182"/>
      <c r="LS160" s="182"/>
      <c r="LT160" s="182"/>
      <c r="LU160" s="182"/>
      <c r="LV160" s="182"/>
      <c r="LW160" s="182"/>
      <c r="LX160" s="182"/>
      <c r="LY160" s="182"/>
      <c r="LZ160" s="182"/>
      <c r="MA160" s="182"/>
      <c r="MB160" s="182"/>
      <c r="MC160" s="182"/>
      <c r="MD160" s="182"/>
      <c r="ME160" s="182"/>
      <c r="MF160" s="182"/>
      <c r="MG160" s="182"/>
      <c r="MH160" s="182"/>
      <c r="MI160" s="182"/>
      <c r="MJ160" s="182"/>
      <c r="MK160" s="182"/>
      <c r="ML160" s="182"/>
      <c r="MM160" s="182"/>
      <c r="MN160" s="182"/>
      <c r="MO160" s="182"/>
      <c r="MP160" s="182"/>
      <c r="MQ160" s="182"/>
      <c r="MR160" s="182"/>
      <c r="MS160" s="182"/>
      <c r="MT160" s="182"/>
      <c r="MU160" s="182"/>
      <c r="MV160" s="182"/>
      <c r="MW160" s="182"/>
      <c r="MX160" s="182"/>
      <c r="MY160" s="182"/>
      <c r="MZ160" s="182"/>
      <c r="NA160" s="182"/>
      <c r="NB160" s="182"/>
      <c r="NC160" s="182"/>
      <c r="ND160" s="182"/>
      <c r="NE160" s="182"/>
      <c r="NF160" s="182"/>
      <c r="NG160" s="182"/>
      <c r="NH160" s="182"/>
      <c r="NI160" s="182"/>
      <c r="NJ160" s="182"/>
      <c r="NK160" s="182"/>
      <c r="NL160" s="182"/>
      <c r="NM160" s="182"/>
      <c r="NN160" s="182"/>
      <c r="NO160" s="182"/>
      <c r="NP160" s="182"/>
      <c r="NQ160" s="182"/>
      <c r="NR160" s="182"/>
      <c r="NS160" s="182"/>
      <c r="NT160" s="182"/>
      <c r="NU160" s="182"/>
      <c r="NV160" s="182"/>
      <c r="NW160" s="182"/>
      <c r="NX160" s="182"/>
      <c r="NY160" s="182"/>
      <c r="NZ160" s="182"/>
      <c r="OA160" s="182"/>
      <c r="OB160" s="182"/>
      <c r="OC160" s="182"/>
      <c r="OD160" s="182"/>
      <c r="OE160" s="182"/>
      <c r="OF160" s="182"/>
      <c r="OG160" s="182"/>
      <c r="OH160" s="182"/>
      <c r="OI160" s="182"/>
      <c r="OJ160" s="182"/>
      <c r="OK160" s="182"/>
      <c r="OL160" s="182"/>
      <c r="OM160" s="182"/>
      <c r="ON160" s="182"/>
      <c r="OO160" s="182"/>
      <c r="OP160" s="182"/>
      <c r="OQ160" s="182"/>
      <c r="OR160" s="182"/>
      <c r="OS160" s="182"/>
      <c r="OT160" s="182"/>
      <c r="OU160" s="182"/>
      <c r="OV160" s="182"/>
      <c r="OW160" s="182"/>
      <c r="OX160" s="182"/>
      <c r="OY160" s="182"/>
      <c r="OZ160" s="182"/>
      <c r="PA160" s="182"/>
      <c r="PB160" s="182"/>
      <c r="PC160" s="182"/>
      <c r="PD160" s="182"/>
      <c r="PE160" s="182"/>
      <c r="PF160" s="182"/>
      <c r="PG160" s="182"/>
      <c r="PH160" s="182"/>
      <c r="PI160" s="182"/>
      <c r="PJ160" s="182"/>
      <c r="PK160" s="182"/>
      <c r="PL160" s="182"/>
      <c r="PM160" s="182"/>
      <c r="PN160" s="182"/>
      <c r="PO160" s="182"/>
      <c r="PP160" s="182"/>
      <c r="PQ160" s="182"/>
      <c r="PR160" s="182"/>
      <c r="PS160" s="182"/>
      <c r="PT160" s="182"/>
      <c r="PU160" s="182"/>
      <c r="PV160" s="182"/>
      <c r="PW160" s="182"/>
      <c r="PX160" s="182"/>
    </row>
    <row r="161" spans="1:440" s="167" customFormat="1" ht="19.899999999999999" customHeight="1">
      <c r="A161" s="182"/>
      <c r="B161" s="1040"/>
      <c r="C161" s="982"/>
      <c r="D161" s="834"/>
      <c r="E161" s="990" t="s">
        <v>50</v>
      </c>
      <c r="F161" s="323" t="s">
        <v>20</v>
      </c>
      <c r="G161" s="313">
        <v>0.88600000000000001</v>
      </c>
      <c r="H161" s="298"/>
      <c r="I161" s="299">
        <f>G161+H161</f>
        <v>0.88600000000000001</v>
      </c>
      <c r="J161" s="314">
        <v>0.54</v>
      </c>
      <c r="K161" s="299">
        <f t="shared" si="16"/>
        <v>0.34599999999999997</v>
      </c>
      <c r="L161" s="662">
        <f t="shared" si="17"/>
        <v>0.60948081264108356</v>
      </c>
      <c r="M161" s="644" t="s">
        <v>24</v>
      </c>
      <c r="N161" s="903">
        <f>G161+G162+G163</f>
        <v>10.073</v>
      </c>
      <c r="O161" s="904">
        <f>H161+H162+H163</f>
        <v>0</v>
      </c>
      <c r="P161" s="904">
        <f>N161+O161</f>
        <v>10.073</v>
      </c>
      <c r="Q161" s="904">
        <f>J161+J162+J163</f>
        <v>9.2539999999999996</v>
      </c>
      <c r="R161" s="904">
        <f>P161-Q161</f>
        <v>0.81900000000000084</v>
      </c>
      <c r="S161" s="893">
        <f>Q161/P161</f>
        <v>0.91869353717859614</v>
      </c>
      <c r="T161" s="182"/>
      <c r="U161" s="182"/>
      <c r="V161" s="166"/>
      <c r="W161" s="166"/>
      <c r="X161" s="166"/>
      <c r="Y161" s="166"/>
      <c r="Z161" s="166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  <c r="IG161" s="182"/>
      <c r="IH161" s="182"/>
      <c r="II161" s="182"/>
      <c r="IJ161" s="182"/>
      <c r="IK161" s="182"/>
      <c r="IL161" s="182"/>
      <c r="IM161" s="182"/>
      <c r="IN161" s="182"/>
      <c r="IO161" s="182"/>
      <c r="IP161" s="182"/>
      <c r="IQ161" s="182"/>
      <c r="IR161" s="182"/>
      <c r="IS161" s="182"/>
      <c r="IT161" s="182"/>
      <c r="IU161" s="182"/>
      <c r="IV161" s="182"/>
      <c r="IW161" s="182"/>
      <c r="IX161" s="182"/>
      <c r="IY161" s="182"/>
      <c r="IZ161" s="182"/>
      <c r="JA161" s="182"/>
      <c r="JB161" s="182"/>
      <c r="JC161" s="182"/>
      <c r="JD161" s="182"/>
      <c r="JE161" s="182"/>
      <c r="JF161" s="182"/>
      <c r="JG161" s="182"/>
      <c r="JH161" s="182"/>
      <c r="JI161" s="182"/>
      <c r="JJ161" s="182"/>
      <c r="JK161" s="182"/>
      <c r="JL161" s="182"/>
      <c r="JM161" s="182"/>
      <c r="JN161" s="182"/>
      <c r="JO161" s="182"/>
      <c r="JP161" s="182"/>
      <c r="JQ161" s="182"/>
      <c r="JR161" s="182"/>
      <c r="JS161" s="182"/>
      <c r="JT161" s="182"/>
      <c r="JU161" s="182"/>
      <c r="JV161" s="182"/>
      <c r="JW161" s="182"/>
      <c r="JX161" s="182"/>
      <c r="JY161" s="182"/>
      <c r="JZ161" s="182"/>
      <c r="KA161" s="182"/>
      <c r="KB161" s="182"/>
      <c r="KC161" s="182"/>
      <c r="KD161" s="182"/>
      <c r="KE161" s="182"/>
      <c r="KF161" s="182"/>
      <c r="KG161" s="182"/>
      <c r="KH161" s="182"/>
      <c r="KI161" s="182"/>
      <c r="KJ161" s="182"/>
      <c r="KK161" s="182"/>
      <c r="KL161" s="182"/>
      <c r="KM161" s="182"/>
      <c r="KN161" s="182"/>
      <c r="KO161" s="182"/>
      <c r="KP161" s="182"/>
      <c r="KQ161" s="182"/>
      <c r="KR161" s="182"/>
      <c r="KS161" s="182"/>
      <c r="KT161" s="182"/>
      <c r="KU161" s="182"/>
      <c r="KV161" s="182"/>
      <c r="KW161" s="182"/>
      <c r="KX161" s="182"/>
      <c r="KY161" s="182"/>
      <c r="KZ161" s="182"/>
      <c r="LA161" s="182"/>
      <c r="LB161" s="182"/>
      <c r="LC161" s="182"/>
      <c r="LD161" s="182"/>
      <c r="LE161" s="182"/>
      <c r="LF161" s="182"/>
      <c r="LG161" s="182"/>
      <c r="LH161" s="182"/>
      <c r="LI161" s="182"/>
      <c r="LJ161" s="182"/>
      <c r="LK161" s="182"/>
      <c r="LL161" s="182"/>
      <c r="LM161" s="182"/>
      <c r="LN161" s="182"/>
      <c r="LO161" s="182"/>
      <c r="LP161" s="182"/>
      <c r="LQ161" s="182"/>
      <c r="LR161" s="182"/>
      <c r="LS161" s="182"/>
      <c r="LT161" s="182"/>
      <c r="LU161" s="182"/>
      <c r="LV161" s="182"/>
      <c r="LW161" s="182"/>
      <c r="LX161" s="182"/>
      <c r="LY161" s="182"/>
      <c r="LZ161" s="182"/>
      <c r="MA161" s="182"/>
      <c r="MB161" s="182"/>
      <c r="MC161" s="182"/>
      <c r="MD161" s="182"/>
      <c r="ME161" s="182"/>
      <c r="MF161" s="182"/>
      <c r="MG161" s="182"/>
      <c r="MH161" s="182"/>
      <c r="MI161" s="182"/>
      <c r="MJ161" s="182"/>
      <c r="MK161" s="182"/>
      <c r="ML161" s="182"/>
      <c r="MM161" s="182"/>
      <c r="MN161" s="182"/>
      <c r="MO161" s="182"/>
      <c r="MP161" s="182"/>
      <c r="MQ161" s="182"/>
      <c r="MR161" s="182"/>
      <c r="MS161" s="182"/>
      <c r="MT161" s="182"/>
      <c r="MU161" s="182"/>
      <c r="MV161" s="182"/>
      <c r="MW161" s="182"/>
      <c r="MX161" s="182"/>
      <c r="MY161" s="182"/>
      <c r="MZ161" s="182"/>
      <c r="NA161" s="182"/>
      <c r="NB161" s="182"/>
      <c r="NC161" s="182"/>
      <c r="ND161" s="182"/>
      <c r="NE161" s="182"/>
      <c r="NF161" s="182"/>
      <c r="NG161" s="182"/>
      <c r="NH161" s="182"/>
      <c r="NI161" s="182"/>
      <c r="NJ161" s="182"/>
      <c r="NK161" s="182"/>
      <c r="NL161" s="182"/>
      <c r="NM161" s="182"/>
      <c r="NN161" s="182"/>
      <c r="NO161" s="182"/>
      <c r="NP161" s="182"/>
      <c r="NQ161" s="182"/>
      <c r="NR161" s="182"/>
      <c r="NS161" s="182"/>
      <c r="NT161" s="182"/>
      <c r="NU161" s="182"/>
      <c r="NV161" s="182"/>
      <c r="NW161" s="182"/>
      <c r="NX161" s="182"/>
      <c r="NY161" s="182"/>
      <c r="NZ161" s="182"/>
      <c r="OA161" s="182"/>
      <c r="OB161" s="182"/>
      <c r="OC161" s="182"/>
      <c r="OD161" s="182"/>
      <c r="OE161" s="182"/>
      <c r="OF161" s="182"/>
      <c r="OG161" s="182"/>
      <c r="OH161" s="182"/>
      <c r="OI161" s="182"/>
      <c r="OJ161" s="182"/>
      <c r="OK161" s="182"/>
      <c r="OL161" s="182"/>
      <c r="OM161" s="182"/>
      <c r="ON161" s="182"/>
      <c r="OO161" s="182"/>
      <c r="OP161" s="182"/>
      <c r="OQ161" s="182"/>
      <c r="OR161" s="182"/>
      <c r="OS161" s="182"/>
      <c r="OT161" s="182"/>
      <c r="OU161" s="182"/>
      <c r="OV161" s="182"/>
      <c r="OW161" s="182"/>
      <c r="OX161" s="182"/>
      <c r="OY161" s="182"/>
      <c r="OZ161" s="182"/>
      <c r="PA161" s="182"/>
      <c r="PB161" s="182"/>
      <c r="PC161" s="182"/>
      <c r="PD161" s="182"/>
      <c r="PE161" s="182"/>
      <c r="PF161" s="182"/>
      <c r="PG161" s="182"/>
      <c r="PH161" s="182"/>
      <c r="PI161" s="182"/>
      <c r="PJ161" s="182"/>
      <c r="PK161" s="182"/>
      <c r="PL161" s="182"/>
      <c r="PM161" s="182"/>
      <c r="PN161" s="182"/>
      <c r="PO161" s="182"/>
      <c r="PP161" s="182"/>
      <c r="PQ161" s="182"/>
      <c r="PR161" s="182"/>
      <c r="PS161" s="182"/>
      <c r="PT161" s="182"/>
      <c r="PU161" s="182"/>
      <c r="PV161" s="182"/>
      <c r="PW161" s="182"/>
      <c r="PX161" s="182"/>
    </row>
    <row r="162" spans="1:440" s="167" customFormat="1" ht="19.899999999999999" customHeight="1">
      <c r="A162" s="182"/>
      <c r="B162" s="1040"/>
      <c r="C162" s="982"/>
      <c r="D162" s="834"/>
      <c r="E162" s="990"/>
      <c r="F162" s="323" t="s">
        <v>21</v>
      </c>
      <c r="G162" s="313">
        <v>4.1500000000000004</v>
      </c>
      <c r="H162" s="298"/>
      <c r="I162" s="299">
        <f>G162+H162+K161</f>
        <v>4.4960000000000004</v>
      </c>
      <c r="J162" s="314">
        <v>4.2119999999999997</v>
      </c>
      <c r="K162" s="299">
        <f t="shared" si="16"/>
        <v>0.2840000000000007</v>
      </c>
      <c r="L162" s="662">
        <f t="shared" si="17"/>
        <v>0.93683274021352303</v>
      </c>
      <c r="M162" s="644" t="s">
        <v>24</v>
      </c>
      <c r="N162" s="903"/>
      <c r="O162" s="904"/>
      <c r="P162" s="904"/>
      <c r="Q162" s="904"/>
      <c r="R162" s="904"/>
      <c r="S162" s="893"/>
      <c r="T162" s="182"/>
      <c r="U162" s="182"/>
      <c r="V162" s="166"/>
      <c r="W162" s="166"/>
      <c r="X162" s="166"/>
      <c r="Y162" s="166"/>
      <c r="Z162" s="166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  <c r="IG162" s="182"/>
      <c r="IH162" s="182"/>
      <c r="II162" s="182"/>
      <c r="IJ162" s="182"/>
      <c r="IK162" s="182"/>
      <c r="IL162" s="182"/>
      <c r="IM162" s="182"/>
      <c r="IN162" s="182"/>
      <c r="IO162" s="182"/>
      <c r="IP162" s="182"/>
      <c r="IQ162" s="182"/>
      <c r="IR162" s="182"/>
      <c r="IS162" s="182"/>
      <c r="IT162" s="182"/>
      <c r="IU162" s="182"/>
      <c r="IV162" s="182"/>
      <c r="IW162" s="182"/>
      <c r="IX162" s="182"/>
      <c r="IY162" s="182"/>
      <c r="IZ162" s="182"/>
      <c r="JA162" s="182"/>
      <c r="JB162" s="182"/>
      <c r="JC162" s="182"/>
      <c r="JD162" s="182"/>
      <c r="JE162" s="182"/>
      <c r="JF162" s="182"/>
      <c r="JG162" s="182"/>
      <c r="JH162" s="182"/>
      <c r="JI162" s="182"/>
      <c r="JJ162" s="182"/>
      <c r="JK162" s="182"/>
      <c r="JL162" s="182"/>
      <c r="JM162" s="182"/>
      <c r="JN162" s="182"/>
      <c r="JO162" s="182"/>
      <c r="JP162" s="182"/>
      <c r="JQ162" s="182"/>
      <c r="JR162" s="182"/>
      <c r="JS162" s="182"/>
      <c r="JT162" s="182"/>
      <c r="JU162" s="182"/>
      <c r="JV162" s="182"/>
      <c r="JW162" s="182"/>
      <c r="JX162" s="182"/>
      <c r="JY162" s="182"/>
      <c r="JZ162" s="182"/>
      <c r="KA162" s="182"/>
      <c r="KB162" s="182"/>
      <c r="KC162" s="182"/>
      <c r="KD162" s="182"/>
      <c r="KE162" s="182"/>
      <c r="KF162" s="182"/>
      <c r="KG162" s="182"/>
      <c r="KH162" s="182"/>
      <c r="KI162" s="182"/>
      <c r="KJ162" s="182"/>
      <c r="KK162" s="182"/>
      <c r="KL162" s="182"/>
      <c r="KM162" s="182"/>
      <c r="KN162" s="182"/>
      <c r="KO162" s="182"/>
      <c r="KP162" s="182"/>
      <c r="KQ162" s="182"/>
      <c r="KR162" s="182"/>
      <c r="KS162" s="182"/>
      <c r="KT162" s="182"/>
      <c r="KU162" s="182"/>
      <c r="KV162" s="182"/>
      <c r="KW162" s="182"/>
      <c r="KX162" s="182"/>
      <c r="KY162" s="182"/>
      <c r="KZ162" s="182"/>
      <c r="LA162" s="182"/>
      <c r="LB162" s="182"/>
      <c r="LC162" s="182"/>
      <c r="LD162" s="182"/>
      <c r="LE162" s="182"/>
      <c r="LF162" s="182"/>
      <c r="LG162" s="182"/>
      <c r="LH162" s="182"/>
      <c r="LI162" s="182"/>
      <c r="LJ162" s="182"/>
      <c r="LK162" s="182"/>
      <c r="LL162" s="182"/>
      <c r="LM162" s="182"/>
      <c r="LN162" s="182"/>
      <c r="LO162" s="182"/>
      <c r="LP162" s="182"/>
      <c r="LQ162" s="182"/>
      <c r="LR162" s="182"/>
      <c r="LS162" s="182"/>
      <c r="LT162" s="182"/>
      <c r="LU162" s="182"/>
      <c r="LV162" s="182"/>
      <c r="LW162" s="182"/>
      <c r="LX162" s="182"/>
      <c r="LY162" s="182"/>
      <c r="LZ162" s="182"/>
      <c r="MA162" s="182"/>
      <c r="MB162" s="182"/>
      <c r="MC162" s="182"/>
      <c r="MD162" s="182"/>
      <c r="ME162" s="182"/>
      <c r="MF162" s="182"/>
      <c r="MG162" s="182"/>
      <c r="MH162" s="182"/>
      <c r="MI162" s="182"/>
      <c r="MJ162" s="182"/>
      <c r="MK162" s="182"/>
      <c r="ML162" s="182"/>
      <c r="MM162" s="182"/>
      <c r="MN162" s="182"/>
      <c r="MO162" s="182"/>
      <c r="MP162" s="182"/>
      <c r="MQ162" s="182"/>
      <c r="MR162" s="182"/>
      <c r="MS162" s="182"/>
      <c r="MT162" s="182"/>
      <c r="MU162" s="182"/>
      <c r="MV162" s="182"/>
      <c r="MW162" s="182"/>
      <c r="MX162" s="182"/>
      <c r="MY162" s="182"/>
      <c r="MZ162" s="182"/>
      <c r="NA162" s="182"/>
      <c r="NB162" s="182"/>
      <c r="NC162" s="182"/>
      <c r="ND162" s="182"/>
      <c r="NE162" s="182"/>
      <c r="NF162" s="182"/>
      <c r="NG162" s="182"/>
      <c r="NH162" s="182"/>
      <c r="NI162" s="182"/>
      <c r="NJ162" s="182"/>
      <c r="NK162" s="182"/>
      <c r="NL162" s="182"/>
      <c r="NM162" s="182"/>
      <c r="NN162" s="182"/>
      <c r="NO162" s="182"/>
      <c r="NP162" s="182"/>
      <c r="NQ162" s="182"/>
      <c r="NR162" s="182"/>
      <c r="NS162" s="182"/>
      <c r="NT162" s="182"/>
      <c r="NU162" s="182"/>
      <c r="NV162" s="182"/>
      <c r="NW162" s="182"/>
      <c r="NX162" s="182"/>
      <c r="NY162" s="182"/>
      <c r="NZ162" s="182"/>
      <c r="OA162" s="182"/>
      <c r="OB162" s="182"/>
      <c r="OC162" s="182"/>
      <c r="OD162" s="182"/>
      <c r="OE162" s="182"/>
      <c r="OF162" s="182"/>
      <c r="OG162" s="182"/>
      <c r="OH162" s="182"/>
      <c r="OI162" s="182"/>
      <c r="OJ162" s="182"/>
      <c r="OK162" s="182"/>
      <c r="OL162" s="182"/>
      <c r="OM162" s="182"/>
      <c r="ON162" s="182"/>
      <c r="OO162" s="182"/>
      <c r="OP162" s="182"/>
      <c r="OQ162" s="182"/>
      <c r="OR162" s="182"/>
      <c r="OS162" s="182"/>
      <c r="OT162" s="182"/>
      <c r="OU162" s="182"/>
      <c r="OV162" s="182"/>
      <c r="OW162" s="182"/>
      <c r="OX162" s="182"/>
      <c r="OY162" s="182"/>
      <c r="OZ162" s="182"/>
      <c r="PA162" s="182"/>
      <c r="PB162" s="182"/>
      <c r="PC162" s="182"/>
      <c r="PD162" s="182"/>
      <c r="PE162" s="182"/>
      <c r="PF162" s="182"/>
      <c r="PG162" s="182"/>
      <c r="PH162" s="182"/>
      <c r="PI162" s="182"/>
      <c r="PJ162" s="182"/>
      <c r="PK162" s="182"/>
      <c r="PL162" s="182"/>
      <c r="PM162" s="182"/>
      <c r="PN162" s="182"/>
      <c r="PO162" s="182"/>
      <c r="PP162" s="182"/>
      <c r="PQ162" s="182"/>
      <c r="PR162" s="182"/>
      <c r="PS162" s="182"/>
      <c r="PT162" s="182"/>
      <c r="PU162" s="182"/>
      <c r="PV162" s="182"/>
      <c r="PW162" s="182"/>
      <c r="PX162" s="182"/>
    </row>
    <row r="163" spans="1:440" s="167" customFormat="1" ht="19.899999999999999" customHeight="1">
      <c r="A163" s="182"/>
      <c r="B163" s="1040"/>
      <c r="C163" s="982"/>
      <c r="D163" s="834"/>
      <c r="E163" s="990"/>
      <c r="F163" s="323" t="s">
        <v>22</v>
      </c>
      <c r="G163" s="313">
        <v>5.0369999999999999</v>
      </c>
      <c r="H163" s="298"/>
      <c r="I163" s="299">
        <f>G163+H163+K162</f>
        <v>5.3210000000000006</v>
      </c>
      <c r="J163" s="314">
        <v>4.5019999999999998</v>
      </c>
      <c r="K163" s="299">
        <f t="shared" si="16"/>
        <v>0.81900000000000084</v>
      </c>
      <c r="L163" s="662">
        <f t="shared" si="17"/>
        <v>0.84608156361586151</v>
      </c>
      <c r="M163" s="644" t="s">
        <v>24</v>
      </c>
      <c r="N163" s="903"/>
      <c r="O163" s="904"/>
      <c r="P163" s="904"/>
      <c r="Q163" s="904"/>
      <c r="R163" s="904"/>
      <c r="S163" s="893"/>
      <c r="T163" s="182"/>
      <c r="U163" s="182"/>
      <c r="V163" s="166"/>
      <c r="W163" s="166"/>
      <c r="X163" s="166"/>
      <c r="Y163" s="166"/>
      <c r="Z163" s="166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  <c r="IG163" s="182"/>
      <c r="IH163" s="182"/>
      <c r="II163" s="182"/>
      <c r="IJ163" s="182"/>
      <c r="IK163" s="182"/>
      <c r="IL163" s="182"/>
      <c r="IM163" s="182"/>
      <c r="IN163" s="182"/>
      <c r="IO163" s="182"/>
      <c r="IP163" s="182"/>
      <c r="IQ163" s="182"/>
      <c r="IR163" s="182"/>
      <c r="IS163" s="182"/>
      <c r="IT163" s="182"/>
      <c r="IU163" s="182"/>
      <c r="IV163" s="182"/>
      <c r="IW163" s="182"/>
      <c r="IX163" s="182"/>
      <c r="IY163" s="182"/>
      <c r="IZ163" s="182"/>
      <c r="JA163" s="182"/>
      <c r="JB163" s="182"/>
      <c r="JC163" s="182"/>
      <c r="JD163" s="182"/>
      <c r="JE163" s="182"/>
      <c r="JF163" s="182"/>
      <c r="JG163" s="182"/>
      <c r="JH163" s="182"/>
      <c r="JI163" s="182"/>
      <c r="JJ163" s="182"/>
      <c r="JK163" s="182"/>
      <c r="JL163" s="182"/>
      <c r="JM163" s="182"/>
      <c r="JN163" s="182"/>
      <c r="JO163" s="182"/>
      <c r="JP163" s="182"/>
      <c r="JQ163" s="182"/>
      <c r="JR163" s="182"/>
      <c r="JS163" s="182"/>
      <c r="JT163" s="182"/>
      <c r="JU163" s="182"/>
      <c r="JV163" s="182"/>
      <c r="JW163" s="182"/>
      <c r="JX163" s="182"/>
      <c r="JY163" s="182"/>
      <c r="JZ163" s="182"/>
      <c r="KA163" s="182"/>
      <c r="KB163" s="182"/>
      <c r="KC163" s="182"/>
      <c r="KD163" s="182"/>
      <c r="KE163" s="182"/>
      <c r="KF163" s="182"/>
      <c r="KG163" s="182"/>
      <c r="KH163" s="182"/>
      <c r="KI163" s="182"/>
      <c r="KJ163" s="182"/>
      <c r="KK163" s="182"/>
      <c r="KL163" s="182"/>
      <c r="KM163" s="182"/>
      <c r="KN163" s="182"/>
      <c r="KO163" s="182"/>
      <c r="KP163" s="182"/>
      <c r="KQ163" s="182"/>
      <c r="KR163" s="182"/>
      <c r="KS163" s="182"/>
      <c r="KT163" s="182"/>
      <c r="KU163" s="182"/>
      <c r="KV163" s="182"/>
      <c r="KW163" s="182"/>
      <c r="KX163" s="182"/>
      <c r="KY163" s="182"/>
      <c r="KZ163" s="182"/>
      <c r="LA163" s="182"/>
      <c r="LB163" s="182"/>
      <c r="LC163" s="182"/>
      <c r="LD163" s="182"/>
      <c r="LE163" s="182"/>
      <c r="LF163" s="182"/>
      <c r="LG163" s="182"/>
      <c r="LH163" s="182"/>
      <c r="LI163" s="182"/>
      <c r="LJ163" s="182"/>
      <c r="LK163" s="182"/>
      <c r="LL163" s="182"/>
      <c r="LM163" s="182"/>
      <c r="LN163" s="182"/>
      <c r="LO163" s="182"/>
      <c r="LP163" s="182"/>
      <c r="LQ163" s="182"/>
      <c r="LR163" s="182"/>
      <c r="LS163" s="182"/>
      <c r="LT163" s="182"/>
      <c r="LU163" s="182"/>
      <c r="LV163" s="182"/>
      <c r="LW163" s="182"/>
      <c r="LX163" s="182"/>
      <c r="LY163" s="182"/>
      <c r="LZ163" s="182"/>
      <c r="MA163" s="182"/>
      <c r="MB163" s="182"/>
      <c r="MC163" s="182"/>
      <c r="MD163" s="182"/>
      <c r="ME163" s="182"/>
      <c r="MF163" s="182"/>
      <c r="MG163" s="182"/>
      <c r="MH163" s="182"/>
      <c r="MI163" s="182"/>
      <c r="MJ163" s="182"/>
      <c r="MK163" s="182"/>
      <c r="ML163" s="182"/>
      <c r="MM163" s="182"/>
      <c r="MN163" s="182"/>
      <c r="MO163" s="182"/>
      <c r="MP163" s="182"/>
      <c r="MQ163" s="182"/>
      <c r="MR163" s="182"/>
      <c r="MS163" s="182"/>
      <c r="MT163" s="182"/>
      <c r="MU163" s="182"/>
      <c r="MV163" s="182"/>
      <c r="MW163" s="182"/>
      <c r="MX163" s="182"/>
      <c r="MY163" s="182"/>
      <c r="MZ163" s="182"/>
      <c r="NA163" s="182"/>
      <c r="NB163" s="182"/>
      <c r="NC163" s="182"/>
      <c r="ND163" s="182"/>
      <c r="NE163" s="182"/>
      <c r="NF163" s="182"/>
      <c r="NG163" s="182"/>
      <c r="NH163" s="182"/>
      <c r="NI163" s="182"/>
      <c r="NJ163" s="182"/>
      <c r="NK163" s="182"/>
      <c r="NL163" s="182"/>
      <c r="NM163" s="182"/>
      <c r="NN163" s="182"/>
      <c r="NO163" s="182"/>
      <c r="NP163" s="182"/>
      <c r="NQ163" s="182"/>
      <c r="NR163" s="182"/>
      <c r="NS163" s="182"/>
      <c r="NT163" s="182"/>
      <c r="NU163" s="182"/>
      <c r="NV163" s="182"/>
      <c r="NW163" s="182"/>
      <c r="NX163" s="182"/>
      <c r="NY163" s="182"/>
      <c r="NZ163" s="182"/>
      <c r="OA163" s="182"/>
      <c r="OB163" s="182"/>
      <c r="OC163" s="182"/>
      <c r="OD163" s="182"/>
      <c r="OE163" s="182"/>
      <c r="OF163" s="182"/>
      <c r="OG163" s="182"/>
      <c r="OH163" s="182"/>
      <c r="OI163" s="182"/>
      <c r="OJ163" s="182"/>
      <c r="OK163" s="182"/>
      <c r="OL163" s="182"/>
      <c r="OM163" s="182"/>
      <c r="ON163" s="182"/>
      <c r="OO163" s="182"/>
      <c r="OP163" s="182"/>
      <c r="OQ163" s="182"/>
      <c r="OR163" s="182"/>
      <c r="OS163" s="182"/>
      <c r="OT163" s="182"/>
      <c r="OU163" s="182"/>
      <c r="OV163" s="182"/>
      <c r="OW163" s="182"/>
      <c r="OX163" s="182"/>
      <c r="OY163" s="182"/>
      <c r="OZ163" s="182"/>
      <c r="PA163" s="182"/>
      <c r="PB163" s="182"/>
      <c r="PC163" s="182"/>
      <c r="PD163" s="182"/>
      <c r="PE163" s="182"/>
      <c r="PF163" s="182"/>
      <c r="PG163" s="182"/>
      <c r="PH163" s="182"/>
      <c r="PI163" s="182"/>
      <c r="PJ163" s="182"/>
      <c r="PK163" s="182"/>
      <c r="PL163" s="182"/>
      <c r="PM163" s="182"/>
      <c r="PN163" s="182"/>
      <c r="PO163" s="182"/>
      <c r="PP163" s="182"/>
      <c r="PQ163" s="182"/>
      <c r="PR163" s="182"/>
      <c r="PS163" s="182"/>
      <c r="PT163" s="182"/>
      <c r="PU163" s="182"/>
      <c r="PV163" s="182"/>
      <c r="PW163" s="182"/>
      <c r="PX163" s="182"/>
    </row>
    <row r="164" spans="1:440" s="167" customFormat="1" ht="19.899999999999999" customHeight="1">
      <c r="A164" s="182"/>
      <c r="B164" s="1040"/>
      <c r="C164" s="982"/>
      <c r="D164" s="834"/>
      <c r="E164" s="957" t="s">
        <v>837</v>
      </c>
      <c r="F164" s="323" t="s">
        <v>20</v>
      </c>
      <c r="G164" s="313">
        <v>0.88700000000000001</v>
      </c>
      <c r="H164" s="298"/>
      <c r="I164" s="299">
        <f>G164+H164</f>
        <v>0.88700000000000001</v>
      </c>
      <c r="J164" s="314">
        <v>1.0529999999999999</v>
      </c>
      <c r="K164" s="299">
        <f t="shared" si="16"/>
        <v>-0.16599999999999993</v>
      </c>
      <c r="L164" s="662">
        <f t="shared" si="17"/>
        <v>1.1871476888387824</v>
      </c>
      <c r="M164" s="644" t="s">
        <v>24</v>
      </c>
      <c r="N164" s="903">
        <f>G164+G165+G166</f>
        <v>10.077999999999999</v>
      </c>
      <c r="O164" s="904">
        <f>H164+H165+H166</f>
        <v>3.3340000000000001</v>
      </c>
      <c r="P164" s="904">
        <f>N164+O164</f>
        <v>13.411999999999999</v>
      </c>
      <c r="Q164" s="904">
        <f>J164+J165+J166</f>
        <v>11.956</v>
      </c>
      <c r="R164" s="904">
        <f>P164-Q164</f>
        <v>1.4559999999999995</v>
      </c>
      <c r="S164" s="979">
        <f>Q164/P164</f>
        <v>0.89144050104384132</v>
      </c>
      <c r="T164" s="182"/>
      <c r="U164" s="184">
        <f>G149+G152+G155+G158+G161+G164</f>
        <v>5.3190000000000008</v>
      </c>
      <c r="V164" s="166"/>
      <c r="W164" s="166"/>
      <c r="X164" s="166"/>
      <c r="Y164" s="166"/>
      <c r="Z164" s="166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  <c r="IG164" s="182"/>
      <c r="IH164" s="182"/>
      <c r="II164" s="182"/>
      <c r="IJ164" s="182"/>
      <c r="IK164" s="182"/>
      <c r="IL164" s="182"/>
      <c r="IM164" s="182"/>
      <c r="IN164" s="182"/>
      <c r="IO164" s="182"/>
      <c r="IP164" s="182"/>
      <c r="IQ164" s="182"/>
      <c r="IR164" s="182"/>
      <c r="IS164" s="182"/>
      <c r="IT164" s="182"/>
      <c r="IU164" s="182"/>
      <c r="IV164" s="182"/>
      <c r="IW164" s="182"/>
      <c r="IX164" s="182"/>
      <c r="IY164" s="182"/>
      <c r="IZ164" s="182"/>
      <c r="JA164" s="182"/>
      <c r="JB164" s="182"/>
      <c r="JC164" s="182"/>
      <c r="JD164" s="182"/>
      <c r="JE164" s="182"/>
      <c r="JF164" s="182"/>
      <c r="JG164" s="182"/>
      <c r="JH164" s="182"/>
      <c r="JI164" s="182"/>
      <c r="JJ164" s="182"/>
      <c r="JK164" s="182"/>
      <c r="JL164" s="182"/>
      <c r="JM164" s="182"/>
      <c r="JN164" s="182"/>
      <c r="JO164" s="182"/>
      <c r="JP164" s="182"/>
      <c r="JQ164" s="182"/>
      <c r="JR164" s="182"/>
      <c r="JS164" s="182"/>
      <c r="JT164" s="182"/>
      <c r="JU164" s="182"/>
      <c r="JV164" s="182"/>
      <c r="JW164" s="182"/>
      <c r="JX164" s="182"/>
      <c r="JY164" s="182"/>
      <c r="JZ164" s="182"/>
      <c r="KA164" s="182"/>
      <c r="KB164" s="182"/>
      <c r="KC164" s="182"/>
      <c r="KD164" s="182"/>
      <c r="KE164" s="182"/>
      <c r="KF164" s="182"/>
      <c r="KG164" s="182"/>
      <c r="KH164" s="182"/>
      <c r="KI164" s="182"/>
      <c r="KJ164" s="182"/>
      <c r="KK164" s="182"/>
      <c r="KL164" s="182"/>
      <c r="KM164" s="182"/>
      <c r="KN164" s="182"/>
      <c r="KO164" s="182"/>
      <c r="KP164" s="182"/>
      <c r="KQ164" s="182"/>
      <c r="KR164" s="182"/>
      <c r="KS164" s="182"/>
      <c r="KT164" s="182"/>
      <c r="KU164" s="182"/>
      <c r="KV164" s="182"/>
      <c r="KW164" s="182"/>
      <c r="KX164" s="182"/>
      <c r="KY164" s="182"/>
      <c r="KZ164" s="182"/>
      <c r="LA164" s="182"/>
      <c r="LB164" s="182"/>
      <c r="LC164" s="182"/>
      <c r="LD164" s="182"/>
      <c r="LE164" s="182"/>
      <c r="LF164" s="182"/>
      <c r="LG164" s="182"/>
      <c r="LH164" s="182"/>
      <c r="LI164" s="182"/>
      <c r="LJ164" s="182"/>
      <c r="LK164" s="182"/>
      <c r="LL164" s="182"/>
      <c r="LM164" s="182"/>
      <c r="LN164" s="182"/>
      <c r="LO164" s="182"/>
      <c r="LP164" s="182"/>
      <c r="LQ164" s="182"/>
      <c r="LR164" s="182"/>
      <c r="LS164" s="182"/>
      <c r="LT164" s="182"/>
      <c r="LU164" s="182"/>
      <c r="LV164" s="182"/>
      <c r="LW164" s="182"/>
      <c r="LX164" s="182"/>
      <c r="LY164" s="182"/>
      <c r="LZ164" s="182"/>
      <c r="MA164" s="182"/>
      <c r="MB164" s="182"/>
      <c r="MC164" s="182"/>
      <c r="MD164" s="182"/>
      <c r="ME164" s="182"/>
      <c r="MF164" s="182"/>
      <c r="MG164" s="182"/>
      <c r="MH164" s="182"/>
      <c r="MI164" s="182"/>
      <c r="MJ164" s="182"/>
      <c r="MK164" s="182"/>
      <c r="ML164" s="182"/>
      <c r="MM164" s="182"/>
      <c r="MN164" s="182"/>
      <c r="MO164" s="182"/>
      <c r="MP164" s="182"/>
      <c r="MQ164" s="182"/>
      <c r="MR164" s="182"/>
      <c r="MS164" s="182"/>
      <c r="MT164" s="182"/>
      <c r="MU164" s="182"/>
      <c r="MV164" s="182"/>
      <c r="MW164" s="182"/>
      <c r="MX164" s="182"/>
      <c r="MY164" s="182"/>
      <c r="MZ164" s="182"/>
      <c r="NA164" s="182"/>
      <c r="NB164" s="182"/>
      <c r="NC164" s="182"/>
      <c r="ND164" s="182"/>
      <c r="NE164" s="182"/>
      <c r="NF164" s="182"/>
      <c r="NG164" s="182"/>
      <c r="NH164" s="182"/>
      <c r="NI164" s="182"/>
      <c r="NJ164" s="182"/>
      <c r="NK164" s="182"/>
      <c r="NL164" s="182"/>
      <c r="NM164" s="182"/>
      <c r="NN164" s="182"/>
      <c r="NO164" s="182"/>
      <c r="NP164" s="182"/>
      <c r="NQ164" s="182"/>
      <c r="NR164" s="182"/>
      <c r="NS164" s="182"/>
      <c r="NT164" s="182"/>
      <c r="NU164" s="182"/>
      <c r="NV164" s="182"/>
      <c r="NW164" s="182"/>
      <c r="NX164" s="182"/>
      <c r="NY164" s="182"/>
      <c r="NZ164" s="182"/>
      <c r="OA164" s="182"/>
      <c r="OB164" s="182"/>
      <c r="OC164" s="182"/>
      <c r="OD164" s="182"/>
      <c r="OE164" s="182"/>
      <c r="OF164" s="182"/>
      <c r="OG164" s="182"/>
      <c r="OH164" s="182"/>
      <c r="OI164" s="182"/>
      <c r="OJ164" s="182"/>
      <c r="OK164" s="182"/>
      <c r="OL164" s="182"/>
      <c r="OM164" s="182"/>
      <c r="ON164" s="182"/>
      <c r="OO164" s="182"/>
      <c r="OP164" s="182"/>
      <c r="OQ164" s="182"/>
      <c r="OR164" s="182"/>
      <c r="OS164" s="182"/>
      <c r="OT164" s="182"/>
      <c r="OU164" s="182"/>
      <c r="OV164" s="182"/>
      <c r="OW164" s="182"/>
      <c r="OX164" s="182"/>
      <c r="OY164" s="182"/>
      <c r="OZ164" s="182"/>
      <c r="PA164" s="182"/>
      <c r="PB164" s="182"/>
      <c r="PC164" s="182"/>
      <c r="PD164" s="182"/>
      <c r="PE164" s="182"/>
      <c r="PF164" s="182"/>
      <c r="PG164" s="182"/>
      <c r="PH164" s="182"/>
      <c r="PI164" s="182"/>
      <c r="PJ164" s="182"/>
      <c r="PK164" s="182"/>
      <c r="PL164" s="182"/>
      <c r="PM164" s="182"/>
      <c r="PN164" s="182"/>
      <c r="PO164" s="182"/>
      <c r="PP164" s="182"/>
      <c r="PQ164" s="182"/>
      <c r="PR164" s="182"/>
      <c r="PS164" s="182"/>
      <c r="PT164" s="182"/>
      <c r="PU164" s="182"/>
      <c r="PV164" s="182"/>
      <c r="PW164" s="182"/>
      <c r="PX164" s="182"/>
    </row>
    <row r="165" spans="1:440" s="167" customFormat="1" ht="19.899999999999999" customHeight="1">
      <c r="A165" s="182"/>
      <c r="B165" s="1040"/>
      <c r="C165" s="982"/>
      <c r="D165" s="834"/>
      <c r="E165" s="958"/>
      <c r="F165" s="323" t="s">
        <v>21</v>
      </c>
      <c r="G165" s="313">
        <v>4.1520000000000001</v>
      </c>
      <c r="H165" s="298"/>
      <c r="I165" s="299">
        <f>G165+H165+K164</f>
        <v>3.9860000000000002</v>
      </c>
      <c r="J165" s="314">
        <v>4.4769999999999994</v>
      </c>
      <c r="K165" s="299">
        <f t="shared" si="16"/>
        <v>-0.49099999999999921</v>
      </c>
      <c r="L165" s="662">
        <f t="shared" si="17"/>
        <v>1.1231811339688909</v>
      </c>
      <c r="M165" s="644">
        <v>43266</v>
      </c>
      <c r="N165" s="903"/>
      <c r="O165" s="904"/>
      <c r="P165" s="904"/>
      <c r="Q165" s="904"/>
      <c r="R165" s="904"/>
      <c r="S165" s="979"/>
      <c r="T165" s="187"/>
      <c r="U165" s="188">
        <f t="shared" ref="U165:U166" si="18">G150+G153+G156+G159+G162+G165</f>
        <v>24.905000000000001</v>
      </c>
      <c r="V165" s="166"/>
      <c r="W165" s="166"/>
      <c r="X165" s="166"/>
      <c r="Y165" s="166"/>
      <c r="Z165" s="166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  <c r="IG165" s="182"/>
      <c r="IH165" s="182"/>
      <c r="II165" s="182"/>
      <c r="IJ165" s="182"/>
      <c r="IK165" s="182"/>
      <c r="IL165" s="182"/>
      <c r="IM165" s="182"/>
      <c r="IN165" s="182"/>
      <c r="IO165" s="182"/>
      <c r="IP165" s="182"/>
      <c r="IQ165" s="182"/>
      <c r="IR165" s="182"/>
      <c r="IS165" s="182"/>
      <c r="IT165" s="182"/>
      <c r="IU165" s="182"/>
      <c r="IV165" s="182"/>
      <c r="IW165" s="182"/>
      <c r="IX165" s="182"/>
      <c r="IY165" s="182"/>
      <c r="IZ165" s="182"/>
      <c r="JA165" s="182"/>
      <c r="JB165" s="182"/>
      <c r="JC165" s="182"/>
      <c r="JD165" s="182"/>
      <c r="JE165" s="182"/>
      <c r="JF165" s="182"/>
      <c r="JG165" s="182"/>
      <c r="JH165" s="182"/>
      <c r="JI165" s="182"/>
      <c r="JJ165" s="182"/>
      <c r="JK165" s="182"/>
      <c r="JL165" s="182"/>
      <c r="JM165" s="182"/>
      <c r="JN165" s="182"/>
      <c r="JO165" s="182"/>
      <c r="JP165" s="182"/>
      <c r="JQ165" s="182"/>
      <c r="JR165" s="182"/>
      <c r="JS165" s="182"/>
      <c r="JT165" s="182"/>
      <c r="JU165" s="182"/>
      <c r="JV165" s="182"/>
      <c r="JW165" s="182"/>
      <c r="JX165" s="182"/>
      <c r="JY165" s="182"/>
      <c r="JZ165" s="182"/>
      <c r="KA165" s="182"/>
      <c r="KB165" s="182"/>
      <c r="KC165" s="182"/>
      <c r="KD165" s="182"/>
      <c r="KE165" s="182"/>
      <c r="KF165" s="182"/>
      <c r="KG165" s="182"/>
      <c r="KH165" s="182"/>
      <c r="KI165" s="182"/>
      <c r="KJ165" s="182"/>
      <c r="KK165" s="182"/>
      <c r="KL165" s="182"/>
      <c r="KM165" s="182"/>
      <c r="KN165" s="182"/>
      <c r="KO165" s="182"/>
      <c r="KP165" s="182"/>
      <c r="KQ165" s="182"/>
      <c r="KR165" s="182"/>
      <c r="KS165" s="182"/>
      <c r="KT165" s="182"/>
      <c r="KU165" s="182"/>
      <c r="KV165" s="182"/>
      <c r="KW165" s="182"/>
      <c r="KX165" s="182"/>
      <c r="KY165" s="182"/>
      <c r="KZ165" s="182"/>
      <c r="LA165" s="182"/>
      <c r="LB165" s="182"/>
      <c r="LC165" s="182"/>
      <c r="LD165" s="182"/>
      <c r="LE165" s="182"/>
      <c r="LF165" s="182"/>
      <c r="LG165" s="182"/>
      <c r="LH165" s="182"/>
      <c r="LI165" s="182"/>
      <c r="LJ165" s="182"/>
      <c r="LK165" s="182"/>
      <c r="LL165" s="182"/>
      <c r="LM165" s="182"/>
      <c r="LN165" s="182"/>
      <c r="LO165" s="182"/>
      <c r="LP165" s="182"/>
      <c r="LQ165" s="182"/>
      <c r="LR165" s="182"/>
      <c r="LS165" s="182"/>
      <c r="LT165" s="182"/>
      <c r="LU165" s="182"/>
      <c r="LV165" s="182"/>
      <c r="LW165" s="182"/>
      <c r="LX165" s="182"/>
      <c r="LY165" s="182"/>
      <c r="LZ165" s="182"/>
      <c r="MA165" s="182"/>
      <c r="MB165" s="182"/>
      <c r="MC165" s="182"/>
      <c r="MD165" s="182"/>
      <c r="ME165" s="182"/>
      <c r="MF165" s="182"/>
      <c r="MG165" s="182"/>
      <c r="MH165" s="182"/>
      <c r="MI165" s="182"/>
      <c r="MJ165" s="182"/>
      <c r="MK165" s="182"/>
      <c r="ML165" s="182"/>
      <c r="MM165" s="182"/>
      <c r="MN165" s="182"/>
      <c r="MO165" s="182"/>
      <c r="MP165" s="182"/>
      <c r="MQ165" s="182"/>
      <c r="MR165" s="182"/>
      <c r="MS165" s="182"/>
      <c r="MT165" s="182"/>
      <c r="MU165" s="182"/>
      <c r="MV165" s="182"/>
      <c r="MW165" s="182"/>
      <c r="MX165" s="182"/>
      <c r="MY165" s="182"/>
      <c r="MZ165" s="182"/>
      <c r="NA165" s="182"/>
      <c r="NB165" s="182"/>
      <c r="NC165" s="182"/>
      <c r="ND165" s="182"/>
      <c r="NE165" s="182"/>
      <c r="NF165" s="182"/>
      <c r="NG165" s="182"/>
      <c r="NH165" s="182"/>
      <c r="NI165" s="182"/>
      <c r="NJ165" s="182"/>
      <c r="NK165" s="182"/>
      <c r="NL165" s="182"/>
      <c r="NM165" s="182"/>
      <c r="NN165" s="182"/>
      <c r="NO165" s="182"/>
      <c r="NP165" s="182"/>
      <c r="NQ165" s="182"/>
      <c r="NR165" s="182"/>
      <c r="NS165" s="182"/>
      <c r="NT165" s="182"/>
      <c r="NU165" s="182"/>
      <c r="NV165" s="182"/>
      <c r="NW165" s="182"/>
      <c r="NX165" s="182"/>
      <c r="NY165" s="182"/>
      <c r="NZ165" s="182"/>
      <c r="OA165" s="182"/>
      <c r="OB165" s="182"/>
      <c r="OC165" s="182"/>
      <c r="OD165" s="182"/>
      <c r="OE165" s="182"/>
      <c r="OF165" s="182"/>
      <c r="OG165" s="182"/>
      <c r="OH165" s="182"/>
      <c r="OI165" s="182"/>
      <c r="OJ165" s="182"/>
      <c r="OK165" s="182"/>
      <c r="OL165" s="182"/>
      <c r="OM165" s="182"/>
      <c r="ON165" s="182"/>
      <c r="OO165" s="182"/>
      <c r="OP165" s="182"/>
      <c r="OQ165" s="182"/>
      <c r="OR165" s="182"/>
      <c r="OS165" s="182"/>
      <c r="OT165" s="182"/>
      <c r="OU165" s="182"/>
      <c r="OV165" s="182"/>
      <c r="OW165" s="182"/>
      <c r="OX165" s="182"/>
      <c r="OY165" s="182"/>
      <c r="OZ165" s="182"/>
      <c r="PA165" s="182"/>
      <c r="PB165" s="182"/>
      <c r="PC165" s="182"/>
      <c r="PD165" s="182"/>
      <c r="PE165" s="182"/>
      <c r="PF165" s="182"/>
      <c r="PG165" s="182"/>
      <c r="PH165" s="182"/>
      <c r="PI165" s="182"/>
      <c r="PJ165" s="182"/>
      <c r="PK165" s="182"/>
      <c r="PL165" s="182"/>
      <c r="PM165" s="182"/>
      <c r="PN165" s="182"/>
      <c r="PO165" s="182"/>
      <c r="PP165" s="182"/>
      <c r="PQ165" s="182"/>
      <c r="PR165" s="182"/>
      <c r="PS165" s="182"/>
      <c r="PT165" s="182"/>
      <c r="PU165" s="182"/>
      <c r="PV165" s="182"/>
      <c r="PW165" s="182"/>
      <c r="PX165" s="182"/>
    </row>
    <row r="166" spans="1:440" s="167" customFormat="1" ht="19.899999999999999" customHeight="1">
      <c r="A166" s="182"/>
      <c r="B166" s="1040"/>
      <c r="C166" s="982"/>
      <c r="D166" s="835"/>
      <c r="E166" s="959"/>
      <c r="F166" s="323" t="s">
        <v>22</v>
      </c>
      <c r="G166" s="313">
        <v>5.0389999999999997</v>
      </c>
      <c r="H166" s="298">
        <f>3.334</f>
        <v>3.3340000000000001</v>
      </c>
      <c r="I166" s="299">
        <f>G166+H166+K165</f>
        <v>7.8819999999999997</v>
      </c>
      <c r="J166" s="314">
        <v>6.4260000000000002</v>
      </c>
      <c r="K166" s="299">
        <f t="shared" si="16"/>
        <v>1.4559999999999995</v>
      </c>
      <c r="L166" s="663">
        <f t="shared" si="17"/>
        <v>0.81527531083481353</v>
      </c>
      <c r="M166" s="644">
        <v>43463</v>
      </c>
      <c r="N166" s="903"/>
      <c r="O166" s="904"/>
      <c r="P166" s="904"/>
      <c r="Q166" s="904"/>
      <c r="R166" s="904"/>
      <c r="S166" s="979"/>
      <c r="T166" s="201">
        <f>N149+N152+N155+N158+N161+N164</f>
        <v>60.448999999999998</v>
      </c>
      <c r="U166" s="189">
        <f t="shared" si="18"/>
        <v>30.224999999999994</v>
      </c>
      <c r="V166" s="166"/>
      <c r="W166" s="166"/>
      <c r="X166" s="166"/>
      <c r="Y166" s="166"/>
      <c r="Z166" s="166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  <c r="IG166" s="182"/>
      <c r="IH166" s="182"/>
      <c r="II166" s="182"/>
      <c r="IJ166" s="182"/>
      <c r="IK166" s="182"/>
      <c r="IL166" s="182"/>
      <c r="IM166" s="182"/>
      <c r="IN166" s="182"/>
      <c r="IO166" s="182"/>
      <c r="IP166" s="182"/>
      <c r="IQ166" s="182"/>
      <c r="IR166" s="182"/>
      <c r="IS166" s="182"/>
      <c r="IT166" s="182"/>
      <c r="IU166" s="182"/>
      <c r="IV166" s="182"/>
      <c r="IW166" s="182"/>
      <c r="IX166" s="182"/>
      <c r="IY166" s="182"/>
      <c r="IZ166" s="182"/>
      <c r="JA166" s="182"/>
      <c r="JB166" s="182"/>
      <c r="JC166" s="182"/>
      <c r="JD166" s="182"/>
      <c r="JE166" s="182"/>
      <c r="JF166" s="182"/>
      <c r="JG166" s="182"/>
      <c r="JH166" s="182"/>
      <c r="JI166" s="182"/>
      <c r="JJ166" s="182"/>
      <c r="JK166" s="182"/>
      <c r="JL166" s="182"/>
      <c r="JM166" s="182"/>
      <c r="JN166" s="182"/>
      <c r="JO166" s="182"/>
      <c r="JP166" s="182"/>
      <c r="JQ166" s="182"/>
      <c r="JR166" s="182"/>
      <c r="JS166" s="182"/>
      <c r="JT166" s="182"/>
      <c r="JU166" s="182"/>
      <c r="JV166" s="182"/>
      <c r="JW166" s="182"/>
      <c r="JX166" s="182"/>
      <c r="JY166" s="182"/>
      <c r="JZ166" s="182"/>
      <c r="KA166" s="182"/>
      <c r="KB166" s="182"/>
      <c r="KC166" s="182"/>
      <c r="KD166" s="182"/>
      <c r="KE166" s="182"/>
      <c r="KF166" s="182"/>
      <c r="KG166" s="182"/>
      <c r="KH166" s="182"/>
      <c r="KI166" s="182"/>
      <c r="KJ166" s="182"/>
      <c r="KK166" s="182"/>
      <c r="KL166" s="182"/>
      <c r="KM166" s="182"/>
      <c r="KN166" s="182"/>
      <c r="KO166" s="182"/>
      <c r="KP166" s="182"/>
      <c r="KQ166" s="182"/>
      <c r="KR166" s="182"/>
      <c r="KS166" s="182"/>
      <c r="KT166" s="182"/>
      <c r="KU166" s="182"/>
      <c r="KV166" s="182"/>
      <c r="KW166" s="182"/>
      <c r="KX166" s="182"/>
      <c r="KY166" s="182"/>
      <c r="KZ166" s="182"/>
      <c r="LA166" s="182"/>
      <c r="LB166" s="182"/>
      <c r="LC166" s="182"/>
      <c r="LD166" s="182"/>
      <c r="LE166" s="182"/>
      <c r="LF166" s="182"/>
      <c r="LG166" s="182"/>
      <c r="LH166" s="182"/>
      <c r="LI166" s="182"/>
      <c r="LJ166" s="182"/>
      <c r="LK166" s="182"/>
      <c r="LL166" s="182"/>
      <c r="LM166" s="182"/>
      <c r="LN166" s="182"/>
      <c r="LO166" s="182"/>
      <c r="LP166" s="182"/>
      <c r="LQ166" s="182"/>
      <c r="LR166" s="182"/>
      <c r="LS166" s="182"/>
      <c r="LT166" s="182"/>
      <c r="LU166" s="182"/>
      <c r="LV166" s="182"/>
      <c r="LW166" s="182"/>
      <c r="LX166" s="182"/>
      <c r="LY166" s="182"/>
      <c r="LZ166" s="182"/>
      <c r="MA166" s="182"/>
      <c r="MB166" s="182"/>
      <c r="MC166" s="182"/>
      <c r="MD166" s="182"/>
      <c r="ME166" s="182"/>
      <c r="MF166" s="182"/>
      <c r="MG166" s="182"/>
      <c r="MH166" s="182"/>
      <c r="MI166" s="182"/>
      <c r="MJ166" s="182"/>
      <c r="MK166" s="182"/>
      <c r="ML166" s="182"/>
      <c r="MM166" s="182"/>
      <c r="MN166" s="182"/>
      <c r="MO166" s="182"/>
      <c r="MP166" s="182"/>
      <c r="MQ166" s="182"/>
      <c r="MR166" s="182"/>
      <c r="MS166" s="182"/>
      <c r="MT166" s="182"/>
      <c r="MU166" s="182"/>
      <c r="MV166" s="182"/>
      <c r="MW166" s="182"/>
      <c r="MX166" s="182"/>
      <c r="MY166" s="182"/>
      <c r="MZ166" s="182"/>
      <c r="NA166" s="182"/>
      <c r="NB166" s="182"/>
      <c r="NC166" s="182"/>
      <c r="ND166" s="182"/>
      <c r="NE166" s="182"/>
      <c r="NF166" s="182"/>
      <c r="NG166" s="182"/>
      <c r="NH166" s="182"/>
      <c r="NI166" s="182"/>
      <c r="NJ166" s="182"/>
      <c r="NK166" s="182"/>
      <c r="NL166" s="182"/>
      <c r="NM166" s="182"/>
      <c r="NN166" s="182"/>
      <c r="NO166" s="182"/>
      <c r="NP166" s="182"/>
      <c r="NQ166" s="182"/>
      <c r="NR166" s="182"/>
      <c r="NS166" s="182"/>
      <c r="NT166" s="182"/>
      <c r="NU166" s="182"/>
      <c r="NV166" s="182"/>
      <c r="NW166" s="182"/>
      <c r="NX166" s="182"/>
      <c r="NY166" s="182"/>
      <c r="NZ166" s="182"/>
      <c r="OA166" s="182"/>
      <c r="OB166" s="182"/>
      <c r="OC166" s="182"/>
      <c r="OD166" s="182"/>
      <c r="OE166" s="182"/>
      <c r="OF166" s="182"/>
      <c r="OG166" s="182"/>
      <c r="OH166" s="182"/>
      <c r="OI166" s="182"/>
      <c r="OJ166" s="182"/>
      <c r="OK166" s="182"/>
      <c r="OL166" s="182"/>
      <c r="OM166" s="182"/>
      <c r="ON166" s="182"/>
      <c r="OO166" s="182"/>
      <c r="OP166" s="182"/>
      <c r="OQ166" s="182"/>
      <c r="OR166" s="182"/>
      <c r="OS166" s="182"/>
      <c r="OT166" s="182"/>
      <c r="OU166" s="182"/>
      <c r="OV166" s="182"/>
      <c r="OW166" s="182"/>
      <c r="OX166" s="182"/>
      <c r="OY166" s="182"/>
      <c r="OZ166" s="182"/>
      <c r="PA166" s="182"/>
      <c r="PB166" s="182"/>
      <c r="PC166" s="182"/>
      <c r="PD166" s="182"/>
      <c r="PE166" s="182"/>
      <c r="PF166" s="182"/>
      <c r="PG166" s="182"/>
      <c r="PH166" s="182"/>
      <c r="PI166" s="182"/>
      <c r="PJ166" s="182"/>
      <c r="PK166" s="182"/>
      <c r="PL166" s="182"/>
      <c r="PM166" s="182"/>
      <c r="PN166" s="182"/>
      <c r="PO166" s="182"/>
      <c r="PP166" s="182"/>
      <c r="PQ166" s="182"/>
      <c r="PR166" s="182"/>
      <c r="PS166" s="182"/>
      <c r="PT166" s="182"/>
      <c r="PU166" s="182"/>
      <c r="PV166" s="182"/>
      <c r="PW166" s="182"/>
      <c r="PX166" s="182"/>
    </row>
    <row r="167" spans="1:440" s="167" customFormat="1" ht="19.899999999999999" customHeight="1">
      <c r="A167" s="182"/>
      <c r="B167" s="1040"/>
      <c r="C167" s="982"/>
      <c r="D167" s="849" t="s">
        <v>797</v>
      </c>
      <c r="E167" s="877" t="s">
        <v>838</v>
      </c>
      <c r="F167" s="328" t="s">
        <v>20</v>
      </c>
      <c r="G167" s="405">
        <v>0.88500000000000001</v>
      </c>
      <c r="H167" s="296"/>
      <c r="I167" s="297">
        <f>G167+H167</f>
        <v>0.88500000000000001</v>
      </c>
      <c r="J167" s="315">
        <v>0</v>
      </c>
      <c r="K167" s="297">
        <f t="shared" si="16"/>
        <v>0.88500000000000001</v>
      </c>
      <c r="L167" s="664">
        <f t="shared" si="17"/>
        <v>0</v>
      </c>
      <c r="M167" s="646" t="s">
        <v>24</v>
      </c>
      <c r="N167" s="903">
        <f>G167+G168+G169</f>
        <v>10.055999999999999</v>
      </c>
      <c r="O167" s="904">
        <f>H167+H168+H169</f>
        <v>0</v>
      </c>
      <c r="P167" s="904">
        <f>N167+O167</f>
        <v>10.055999999999999</v>
      </c>
      <c r="Q167" s="904">
        <f>J167+J168+J169</f>
        <v>9.3620000000000001</v>
      </c>
      <c r="R167" s="904">
        <f>P167-Q167</f>
        <v>0.69399999999999906</v>
      </c>
      <c r="S167" s="893">
        <f>Q167/P167</f>
        <v>0.93098647573587912</v>
      </c>
      <c r="T167" s="182"/>
      <c r="U167" s="182"/>
      <c r="V167" s="166"/>
      <c r="W167" s="166"/>
      <c r="X167" s="166"/>
      <c r="Y167" s="166"/>
      <c r="Z167" s="166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  <c r="IG167" s="182"/>
      <c r="IH167" s="182"/>
      <c r="II167" s="182"/>
      <c r="IJ167" s="182"/>
      <c r="IK167" s="182"/>
      <c r="IL167" s="182"/>
      <c r="IM167" s="182"/>
      <c r="IN167" s="182"/>
      <c r="IO167" s="182"/>
      <c r="IP167" s="182"/>
      <c r="IQ167" s="182"/>
      <c r="IR167" s="182"/>
      <c r="IS167" s="182"/>
      <c r="IT167" s="182"/>
      <c r="IU167" s="182"/>
      <c r="IV167" s="182"/>
      <c r="IW167" s="182"/>
      <c r="IX167" s="182"/>
      <c r="IY167" s="182"/>
      <c r="IZ167" s="182"/>
      <c r="JA167" s="182"/>
      <c r="JB167" s="182"/>
      <c r="JC167" s="182"/>
      <c r="JD167" s="182"/>
      <c r="JE167" s="182"/>
      <c r="JF167" s="182"/>
      <c r="JG167" s="182"/>
      <c r="JH167" s="182"/>
      <c r="JI167" s="182"/>
      <c r="JJ167" s="182"/>
      <c r="JK167" s="182"/>
      <c r="JL167" s="182"/>
      <c r="JM167" s="182"/>
      <c r="JN167" s="182"/>
      <c r="JO167" s="182"/>
      <c r="JP167" s="182"/>
      <c r="JQ167" s="182"/>
      <c r="JR167" s="182"/>
      <c r="JS167" s="182"/>
      <c r="JT167" s="182"/>
      <c r="JU167" s="182"/>
      <c r="JV167" s="182"/>
      <c r="JW167" s="182"/>
      <c r="JX167" s="182"/>
      <c r="JY167" s="182"/>
      <c r="JZ167" s="182"/>
      <c r="KA167" s="182"/>
      <c r="KB167" s="182"/>
      <c r="KC167" s="182"/>
      <c r="KD167" s="182"/>
      <c r="KE167" s="182"/>
      <c r="KF167" s="182"/>
      <c r="KG167" s="182"/>
      <c r="KH167" s="182"/>
      <c r="KI167" s="182"/>
      <c r="KJ167" s="182"/>
      <c r="KK167" s="182"/>
      <c r="KL167" s="182"/>
      <c r="KM167" s="182"/>
      <c r="KN167" s="182"/>
      <c r="KO167" s="182"/>
      <c r="KP167" s="182"/>
      <c r="KQ167" s="182"/>
      <c r="KR167" s="182"/>
      <c r="KS167" s="182"/>
      <c r="KT167" s="182"/>
      <c r="KU167" s="182"/>
      <c r="KV167" s="182"/>
      <c r="KW167" s="182"/>
      <c r="KX167" s="182"/>
      <c r="KY167" s="182"/>
      <c r="KZ167" s="182"/>
      <c r="LA167" s="182"/>
      <c r="LB167" s="182"/>
      <c r="LC167" s="182"/>
      <c r="LD167" s="182"/>
      <c r="LE167" s="182"/>
      <c r="LF167" s="182"/>
      <c r="LG167" s="182"/>
      <c r="LH167" s="182"/>
      <c r="LI167" s="182"/>
      <c r="LJ167" s="182"/>
      <c r="LK167" s="182"/>
      <c r="LL167" s="182"/>
      <c r="LM167" s="182"/>
      <c r="LN167" s="182"/>
      <c r="LO167" s="182"/>
      <c r="LP167" s="182"/>
      <c r="LQ167" s="182"/>
      <c r="LR167" s="182"/>
      <c r="LS167" s="182"/>
      <c r="LT167" s="182"/>
      <c r="LU167" s="182"/>
      <c r="LV167" s="182"/>
      <c r="LW167" s="182"/>
      <c r="LX167" s="182"/>
      <c r="LY167" s="182"/>
      <c r="LZ167" s="182"/>
      <c r="MA167" s="182"/>
      <c r="MB167" s="182"/>
      <c r="MC167" s="182"/>
      <c r="MD167" s="182"/>
      <c r="ME167" s="182"/>
      <c r="MF167" s="182"/>
      <c r="MG167" s="182"/>
      <c r="MH167" s="182"/>
      <c r="MI167" s="182"/>
      <c r="MJ167" s="182"/>
      <c r="MK167" s="182"/>
      <c r="ML167" s="182"/>
      <c r="MM167" s="182"/>
      <c r="MN167" s="182"/>
      <c r="MO167" s="182"/>
      <c r="MP167" s="182"/>
      <c r="MQ167" s="182"/>
      <c r="MR167" s="182"/>
      <c r="MS167" s="182"/>
      <c r="MT167" s="182"/>
      <c r="MU167" s="182"/>
      <c r="MV167" s="182"/>
      <c r="MW167" s="182"/>
      <c r="MX167" s="182"/>
      <c r="MY167" s="182"/>
      <c r="MZ167" s="182"/>
      <c r="NA167" s="182"/>
      <c r="NB167" s="182"/>
      <c r="NC167" s="182"/>
      <c r="ND167" s="182"/>
      <c r="NE167" s="182"/>
      <c r="NF167" s="182"/>
      <c r="NG167" s="182"/>
      <c r="NH167" s="182"/>
      <c r="NI167" s="182"/>
      <c r="NJ167" s="182"/>
      <c r="NK167" s="182"/>
      <c r="NL167" s="182"/>
      <c r="NM167" s="182"/>
      <c r="NN167" s="182"/>
      <c r="NO167" s="182"/>
      <c r="NP167" s="182"/>
      <c r="NQ167" s="182"/>
      <c r="NR167" s="182"/>
      <c r="NS167" s="182"/>
      <c r="NT167" s="182"/>
      <c r="NU167" s="182"/>
      <c r="NV167" s="182"/>
      <c r="NW167" s="182"/>
      <c r="NX167" s="182"/>
      <c r="NY167" s="182"/>
      <c r="NZ167" s="182"/>
      <c r="OA167" s="182"/>
      <c r="OB167" s="182"/>
      <c r="OC167" s="182"/>
      <c r="OD167" s="182"/>
      <c r="OE167" s="182"/>
      <c r="OF167" s="182"/>
      <c r="OG167" s="182"/>
      <c r="OH167" s="182"/>
      <c r="OI167" s="182"/>
      <c r="OJ167" s="182"/>
      <c r="OK167" s="182"/>
      <c r="OL167" s="182"/>
      <c r="OM167" s="182"/>
      <c r="ON167" s="182"/>
      <c r="OO167" s="182"/>
      <c r="OP167" s="182"/>
      <c r="OQ167" s="182"/>
      <c r="OR167" s="182"/>
      <c r="OS167" s="182"/>
      <c r="OT167" s="182"/>
      <c r="OU167" s="182"/>
      <c r="OV167" s="182"/>
      <c r="OW167" s="182"/>
      <c r="OX167" s="182"/>
      <c r="OY167" s="182"/>
      <c r="OZ167" s="182"/>
      <c r="PA167" s="182"/>
      <c r="PB167" s="182"/>
      <c r="PC167" s="182"/>
      <c r="PD167" s="182"/>
      <c r="PE167" s="182"/>
      <c r="PF167" s="182"/>
      <c r="PG167" s="182"/>
      <c r="PH167" s="182"/>
      <c r="PI167" s="182"/>
      <c r="PJ167" s="182"/>
      <c r="PK167" s="182"/>
      <c r="PL167" s="182"/>
      <c r="PM167" s="182"/>
      <c r="PN167" s="182"/>
      <c r="PO167" s="182"/>
      <c r="PP167" s="182"/>
      <c r="PQ167" s="182"/>
      <c r="PR167" s="182"/>
      <c r="PS167" s="182"/>
      <c r="PT167" s="182"/>
      <c r="PU167" s="182"/>
      <c r="PV167" s="182"/>
      <c r="PW167" s="182"/>
      <c r="PX167" s="182"/>
    </row>
    <row r="168" spans="1:440" s="167" customFormat="1" ht="19.899999999999999" customHeight="1">
      <c r="A168" s="182"/>
      <c r="B168" s="1040"/>
      <c r="C168" s="982"/>
      <c r="D168" s="850"/>
      <c r="E168" s="878"/>
      <c r="F168" s="328" t="s">
        <v>21</v>
      </c>
      <c r="G168" s="405">
        <v>4.1429999999999998</v>
      </c>
      <c r="H168" s="296"/>
      <c r="I168" s="297">
        <f>G168+H168+K167</f>
        <v>5.0279999999999996</v>
      </c>
      <c r="J168" s="315">
        <v>2.9430000000000005</v>
      </c>
      <c r="K168" s="297">
        <f t="shared" si="16"/>
        <v>2.0849999999999991</v>
      </c>
      <c r="L168" s="664">
        <f t="shared" si="17"/>
        <v>0.58532219570405741</v>
      </c>
      <c r="M168" s="646" t="s">
        <v>24</v>
      </c>
      <c r="N168" s="903"/>
      <c r="O168" s="904"/>
      <c r="P168" s="904"/>
      <c r="Q168" s="904"/>
      <c r="R168" s="904"/>
      <c r="S168" s="893"/>
      <c r="T168" s="182"/>
      <c r="U168" s="182"/>
      <c r="V168" s="166"/>
      <c r="W168" s="166"/>
      <c r="X168" s="166"/>
      <c r="Y168" s="166"/>
      <c r="Z168" s="166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  <c r="IG168" s="182"/>
      <c r="IH168" s="182"/>
      <c r="II168" s="182"/>
      <c r="IJ168" s="182"/>
      <c r="IK168" s="182"/>
      <c r="IL168" s="182"/>
      <c r="IM168" s="182"/>
      <c r="IN168" s="182"/>
      <c r="IO168" s="182"/>
      <c r="IP168" s="182"/>
      <c r="IQ168" s="182"/>
      <c r="IR168" s="182"/>
      <c r="IS168" s="182"/>
      <c r="IT168" s="182"/>
      <c r="IU168" s="182"/>
      <c r="IV168" s="182"/>
      <c r="IW168" s="182"/>
      <c r="IX168" s="182"/>
      <c r="IY168" s="182"/>
      <c r="IZ168" s="182"/>
      <c r="JA168" s="182"/>
      <c r="JB168" s="182"/>
      <c r="JC168" s="182"/>
      <c r="JD168" s="182"/>
      <c r="JE168" s="182"/>
      <c r="JF168" s="182"/>
      <c r="JG168" s="182"/>
      <c r="JH168" s="182"/>
      <c r="JI168" s="182"/>
      <c r="JJ168" s="182"/>
      <c r="JK168" s="182"/>
      <c r="JL168" s="182"/>
      <c r="JM168" s="182"/>
      <c r="JN168" s="182"/>
      <c r="JO168" s="182"/>
      <c r="JP168" s="182"/>
      <c r="JQ168" s="182"/>
      <c r="JR168" s="182"/>
      <c r="JS168" s="182"/>
      <c r="JT168" s="182"/>
      <c r="JU168" s="182"/>
      <c r="JV168" s="182"/>
      <c r="JW168" s="182"/>
      <c r="JX168" s="182"/>
      <c r="JY168" s="182"/>
      <c r="JZ168" s="182"/>
      <c r="KA168" s="182"/>
      <c r="KB168" s="182"/>
      <c r="KC168" s="182"/>
      <c r="KD168" s="182"/>
      <c r="KE168" s="182"/>
      <c r="KF168" s="182"/>
      <c r="KG168" s="182"/>
      <c r="KH168" s="182"/>
      <c r="KI168" s="182"/>
      <c r="KJ168" s="182"/>
      <c r="KK168" s="182"/>
      <c r="KL168" s="182"/>
      <c r="KM168" s="182"/>
      <c r="KN168" s="182"/>
      <c r="KO168" s="182"/>
      <c r="KP168" s="182"/>
      <c r="KQ168" s="182"/>
      <c r="KR168" s="182"/>
      <c r="KS168" s="182"/>
      <c r="KT168" s="182"/>
      <c r="KU168" s="182"/>
      <c r="KV168" s="182"/>
      <c r="KW168" s="182"/>
      <c r="KX168" s="182"/>
      <c r="KY168" s="182"/>
      <c r="KZ168" s="182"/>
      <c r="LA168" s="182"/>
      <c r="LB168" s="182"/>
      <c r="LC168" s="182"/>
      <c r="LD168" s="182"/>
      <c r="LE168" s="182"/>
      <c r="LF168" s="182"/>
      <c r="LG168" s="182"/>
      <c r="LH168" s="182"/>
      <c r="LI168" s="182"/>
      <c r="LJ168" s="182"/>
      <c r="LK168" s="182"/>
      <c r="LL168" s="182"/>
      <c r="LM168" s="182"/>
      <c r="LN168" s="182"/>
      <c r="LO168" s="182"/>
      <c r="LP168" s="182"/>
      <c r="LQ168" s="182"/>
      <c r="LR168" s="182"/>
      <c r="LS168" s="182"/>
      <c r="LT168" s="182"/>
      <c r="LU168" s="182"/>
      <c r="LV168" s="182"/>
      <c r="LW168" s="182"/>
      <c r="LX168" s="182"/>
      <c r="LY168" s="182"/>
      <c r="LZ168" s="182"/>
      <c r="MA168" s="182"/>
      <c r="MB168" s="182"/>
      <c r="MC168" s="182"/>
      <c r="MD168" s="182"/>
      <c r="ME168" s="182"/>
      <c r="MF168" s="182"/>
      <c r="MG168" s="182"/>
      <c r="MH168" s="182"/>
      <c r="MI168" s="182"/>
      <c r="MJ168" s="182"/>
      <c r="MK168" s="182"/>
      <c r="ML168" s="182"/>
      <c r="MM168" s="182"/>
      <c r="MN168" s="182"/>
      <c r="MO168" s="182"/>
      <c r="MP168" s="182"/>
      <c r="MQ168" s="182"/>
      <c r="MR168" s="182"/>
      <c r="MS168" s="182"/>
      <c r="MT168" s="182"/>
      <c r="MU168" s="182"/>
      <c r="MV168" s="182"/>
      <c r="MW168" s="182"/>
      <c r="MX168" s="182"/>
      <c r="MY168" s="182"/>
      <c r="MZ168" s="182"/>
      <c r="NA168" s="182"/>
      <c r="NB168" s="182"/>
      <c r="NC168" s="182"/>
      <c r="ND168" s="182"/>
      <c r="NE168" s="182"/>
      <c r="NF168" s="182"/>
      <c r="NG168" s="182"/>
      <c r="NH168" s="182"/>
      <c r="NI168" s="182"/>
      <c r="NJ168" s="182"/>
      <c r="NK168" s="182"/>
      <c r="NL168" s="182"/>
      <c r="NM168" s="182"/>
      <c r="NN168" s="182"/>
      <c r="NO168" s="182"/>
      <c r="NP168" s="182"/>
      <c r="NQ168" s="182"/>
      <c r="NR168" s="182"/>
      <c r="NS168" s="182"/>
      <c r="NT168" s="182"/>
      <c r="NU168" s="182"/>
      <c r="NV168" s="182"/>
      <c r="NW168" s="182"/>
      <c r="NX168" s="182"/>
      <c r="NY168" s="182"/>
      <c r="NZ168" s="182"/>
      <c r="OA168" s="182"/>
      <c r="OB168" s="182"/>
      <c r="OC168" s="182"/>
      <c r="OD168" s="182"/>
      <c r="OE168" s="182"/>
      <c r="OF168" s="182"/>
      <c r="OG168" s="182"/>
      <c r="OH168" s="182"/>
      <c r="OI168" s="182"/>
      <c r="OJ168" s="182"/>
      <c r="OK168" s="182"/>
      <c r="OL168" s="182"/>
      <c r="OM168" s="182"/>
      <c r="ON168" s="182"/>
      <c r="OO168" s="182"/>
      <c r="OP168" s="182"/>
      <c r="OQ168" s="182"/>
      <c r="OR168" s="182"/>
      <c r="OS168" s="182"/>
      <c r="OT168" s="182"/>
      <c r="OU168" s="182"/>
      <c r="OV168" s="182"/>
      <c r="OW168" s="182"/>
      <c r="OX168" s="182"/>
      <c r="OY168" s="182"/>
      <c r="OZ168" s="182"/>
      <c r="PA168" s="182"/>
      <c r="PB168" s="182"/>
      <c r="PC168" s="182"/>
      <c r="PD168" s="182"/>
      <c r="PE168" s="182"/>
      <c r="PF168" s="182"/>
      <c r="PG168" s="182"/>
      <c r="PH168" s="182"/>
      <c r="PI168" s="182"/>
      <c r="PJ168" s="182"/>
      <c r="PK168" s="182"/>
      <c r="PL168" s="182"/>
      <c r="PM168" s="182"/>
      <c r="PN168" s="182"/>
      <c r="PO168" s="182"/>
      <c r="PP168" s="182"/>
      <c r="PQ168" s="182"/>
      <c r="PR168" s="182"/>
      <c r="PS168" s="182"/>
      <c r="PT168" s="182"/>
      <c r="PU168" s="182"/>
      <c r="PV168" s="182"/>
      <c r="PW168" s="182"/>
      <c r="PX168" s="182"/>
    </row>
    <row r="169" spans="1:440" s="167" customFormat="1" ht="19.899999999999999" customHeight="1">
      <c r="A169" s="182"/>
      <c r="B169" s="1040"/>
      <c r="C169" s="982"/>
      <c r="D169" s="850"/>
      <c r="E169" s="879"/>
      <c r="F169" s="328" t="s">
        <v>22</v>
      </c>
      <c r="G169" s="405">
        <v>5.0279999999999996</v>
      </c>
      <c r="H169" s="296"/>
      <c r="I169" s="297">
        <f>G169+H169+K168</f>
        <v>7.1129999999999987</v>
      </c>
      <c r="J169" s="315">
        <v>6.4189999999999996</v>
      </c>
      <c r="K169" s="297">
        <f t="shared" si="16"/>
        <v>0.69399999999999906</v>
      </c>
      <c r="L169" s="664">
        <f t="shared" si="17"/>
        <v>0.90243216645578528</v>
      </c>
      <c r="M169" s="646" t="s">
        <v>24</v>
      </c>
      <c r="N169" s="903"/>
      <c r="O169" s="904"/>
      <c r="P169" s="904"/>
      <c r="Q169" s="904"/>
      <c r="R169" s="904"/>
      <c r="S169" s="893"/>
      <c r="T169" s="182"/>
      <c r="U169" s="182"/>
      <c r="V169" s="166"/>
      <c r="W169" s="166"/>
      <c r="X169" s="166"/>
      <c r="Y169" s="166"/>
      <c r="Z169" s="166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  <c r="IG169" s="182"/>
      <c r="IH169" s="182"/>
      <c r="II169" s="182"/>
      <c r="IJ169" s="182"/>
      <c r="IK169" s="182"/>
      <c r="IL169" s="182"/>
      <c r="IM169" s="182"/>
      <c r="IN169" s="182"/>
      <c r="IO169" s="182"/>
      <c r="IP169" s="182"/>
      <c r="IQ169" s="182"/>
      <c r="IR169" s="182"/>
      <c r="IS169" s="182"/>
      <c r="IT169" s="182"/>
      <c r="IU169" s="182"/>
      <c r="IV169" s="182"/>
      <c r="IW169" s="182"/>
      <c r="IX169" s="182"/>
      <c r="IY169" s="182"/>
      <c r="IZ169" s="182"/>
      <c r="JA169" s="182"/>
      <c r="JB169" s="182"/>
      <c r="JC169" s="182"/>
      <c r="JD169" s="182"/>
      <c r="JE169" s="182"/>
      <c r="JF169" s="182"/>
      <c r="JG169" s="182"/>
      <c r="JH169" s="182"/>
      <c r="JI169" s="182"/>
      <c r="JJ169" s="182"/>
      <c r="JK169" s="182"/>
      <c r="JL169" s="182"/>
      <c r="JM169" s="182"/>
      <c r="JN169" s="182"/>
      <c r="JO169" s="182"/>
      <c r="JP169" s="182"/>
      <c r="JQ169" s="182"/>
      <c r="JR169" s="182"/>
      <c r="JS169" s="182"/>
      <c r="JT169" s="182"/>
      <c r="JU169" s="182"/>
      <c r="JV169" s="182"/>
      <c r="JW169" s="182"/>
      <c r="JX169" s="182"/>
      <c r="JY169" s="182"/>
      <c r="JZ169" s="182"/>
      <c r="KA169" s="182"/>
      <c r="KB169" s="182"/>
      <c r="KC169" s="182"/>
      <c r="KD169" s="182"/>
      <c r="KE169" s="182"/>
      <c r="KF169" s="182"/>
      <c r="KG169" s="182"/>
      <c r="KH169" s="182"/>
      <c r="KI169" s="182"/>
      <c r="KJ169" s="182"/>
      <c r="KK169" s="182"/>
      <c r="KL169" s="182"/>
      <c r="KM169" s="182"/>
      <c r="KN169" s="182"/>
      <c r="KO169" s="182"/>
      <c r="KP169" s="182"/>
      <c r="KQ169" s="182"/>
      <c r="KR169" s="182"/>
      <c r="KS169" s="182"/>
      <c r="KT169" s="182"/>
      <c r="KU169" s="182"/>
      <c r="KV169" s="182"/>
      <c r="KW169" s="182"/>
      <c r="KX169" s="182"/>
      <c r="KY169" s="182"/>
      <c r="KZ169" s="182"/>
      <c r="LA169" s="182"/>
      <c r="LB169" s="182"/>
      <c r="LC169" s="182"/>
      <c r="LD169" s="182"/>
      <c r="LE169" s="182"/>
      <c r="LF169" s="182"/>
      <c r="LG169" s="182"/>
      <c r="LH169" s="182"/>
      <c r="LI169" s="182"/>
      <c r="LJ169" s="182"/>
      <c r="LK169" s="182"/>
      <c r="LL169" s="182"/>
      <c r="LM169" s="182"/>
      <c r="LN169" s="182"/>
      <c r="LO169" s="182"/>
      <c r="LP169" s="182"/>
      <c r="LQ169" s="182"/>
      <c r="LR169" s="182"/>
      <c r="LS169" s="182"/>
      <c r="LT169" s="182"/>
      <c r="LU169" s="182"/>
      <c r="LV169" s="182"/>
      <c r="LW169" s="182"/>
      <c r="LX169" s="182"/>
      <c r="LY169" s="182"/>
      <c r="LZ169" s="182"/>
      <c r="MA169" s="182"/>
      <c r="MB169" s="182"/>
      <c r="MC169" s="182"/>
      <c r="MD169" s="182"/>
      <c r="ME169" s="182"/>
      <c r="MF169" s="182"/>
      <c r="MG169" s="182"/>
      <c r="MH169" s="182"/>
      <c r="MI169" s="182"/>
      <c r="MJ169" s="182"/>
      <c r="MK169" s="182"/>
      <c r="ML169" s="182"/>
      <c r="MM169" s="182"/>
      <c r="MN169" s="182"/>
      <c r="MO169" s="182"/>
      <c r="MP169" s="182"/>
      <c r="MQ169" s="182"/>
      <c r="MR169" s="182"/>
      <c r="MS169" s="182"/>
      <c r="MT169" s="182"/>
      <c r="MU169" s="182"/>
      <c r="MV169" s="182"/>
      <c r="MW169" s="182"/>
      <c r="MX169" s="182"/>
      <c r="MY169" s="182"/>
      <c r="MZ169" s="182"/>
      <c r="NA169" s="182"/>
      <c r="NB169" s="182"/>
      <c r="NC169" s="182"/>
      <c r="ND169" s="182"/>
      <c r="NE169" s="182"/>
      <c r="NF169" s="182"/>
      <c r="NG169" s="182"/>
      <c r="NH169" s="182"/>
      <c r="NI169" s="182"/>
      <c r="NJ169" s="182"/>
      <c r="NK169" s="182"/>
      <c r="NL169" s="182"/>
      <c r="NM169" s="182"/>
      <c r="NN169" s="182"/>
      <c r="NO169" s="182"/>
      <c r="NP169" s="182"/>
      <c r="NQ169" s="182"/>
      <c r="NR169" s="182"/>
      <c r="NS169" s="182"/>
      <c r="NT169" s="182"/>
      <c r="NU169" s="182"/>
      <c r="NV169" s="182"/>
      <c r="NW169" s="182"/>
      <c r="NX169" s="182"/>
      <c r="NY169" s="182"/>
      <c r="NZ169" s="182"/>
      <c r="OA169" s="182"/>
      <c r="OB169" s="182"/>
      <c r="OC169" s="182"/>
      <c r="OD169" s="182"/>
      <c r="OE169" s="182"/>
      <c r="OF169" s="182"/>
      <c r="OG169" s="182"/>
      <c r="OH169" s="182"/>
      <c r="OI169" s="182"/>
      <c r="OJ169" s="182"/>
      <c r="OK169" s="182"/>
      <c r="OL169" s="182"/>
      <c r="OM169" s="182"/>
      <c r="ON169" s="182"/>
      <c r="OO169" s="182"/>
      <c r="OP169" s="182"/>
      <c r="OQ169" s="182"/>
      <c r="OR169" s="182"/>
      <c r="OS169" s="182"/>
      <c r="OT169" s="182"/>
      <c r="OU169" s="182"/>
      <c r="OV169" s="182"/>
      <c r="OW169" s="182"/>
      <c r="OX169" s="182"/>
      <c r="OY169" s="182"/>
      <c r="OZ169" s="182"/>
      <c r="PA169" s="182"/>
      <c r="PB169" s="182"/>
      <c r="PC169" s="182"/>
      <c r="PD169" s="182"/>
      <c r="PE169" s="182"/>
      <c r="PF169" s="182"/>
      <c r="PG169" s="182"/>
      <c r="PH169" s="182"/>
      <c r="PI169" s="182"/>
      <c r="PJ169" s="182"/>
      <c r="PK169" s="182"/>
      <c r="PL169" s="182"/>
      <c r="PM169" s="182"/>
      <c r="PN169" s="182"/>
      <c r="PO169" s="182"/>
      <c r="PP169" s="182"/>
      <c r="PQ169" s="182"/>
      <c r="PR169" s="182"/>
      <c r="PS169" s="182"/>
      <c r="PT169" s="182"/>
      <c r="PU169" s="182"/>
      <c r="PV169" s="182"/>
      <c r="PW169" s="182"/>
      <c r="PX169" s="182"/>
    </row>
    <row r="170" spans="1:440" s="167" customFormat="1" ht="19.899999999999999" customHeight="1">
      <c r="A170" s="182"/>
      <c r="B170" s="1040"/>
      <c r="C170" s="982"/>
      <c r="D170" s="850"/>
      <c r="E170" s="877" t="s">
        <v>253</v>
      </c>
      <c r="F170" s="328" t="s">
        <v>20</v>
      </c>
      <c r="G170" s="405">
        <v>0.88700000000000001</v>
      </c>
      <c r="H170" s="296"/>
      <c r="I170" s="297">
        <f>G170+H170</f>
        <v>0.88700000000000001</v>
      </c>
      <c r="J170" s="315">
        <v>0</v>
      </c>
      <c r="K170" s="297">
        <f t="shared" si="16"/>
        <v>0.88700000000000001</v>
      </c>
      <c r="L170" s="664">
        <f t="shared" si="17"/>
        <v>0</v>
      </c>
      <c r="M170" s="646" t="s">
        <v>24</v>
      </c>
      <c r="N170" s="903">
        <f>G170+G171+G172</f>
        <v>10.077999999999999</v>
      </c>
      <c r="O170" s="904">
        <f>H170+H171+H172</f>
        <v>0</v>
      </c>
      <c r="P170" s="904">
        <f>N170+O170</f>
        <v>10.077999999999999</v>
      </c>
      <c r="Q170" s="904">
        <f>J170+J171+J172</f>
        <v>9.2880000000000003</v>
      </c>
      <c r="R170" s="904">
        <f>P170-Q170</f>
        <v>0.78999999999999915</v>
      </c>
      <c r="S170" s="893">
        <f>Q170/P170</f>
        <v>0.92161143083945241</v>
      </c>
      <c r="T170" s="187"/>
      <c r="U170" s="188">
        <f>G167+G170</f>
        <v>1.772</v>
      </c>
      <c r="V170" s="166"/>
      <c r="W170" s="166"/>
      <c r="X170" s="166"/>
      <c r="Y170" s="166"/>
      <c r="Z170" s="166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  <c r="IG170" s="182"/>
      <c r="IH170" s="182"/>
      <c r="II170" s="182"/>
      <c r="IJ170" s="182"/>
      <c r="IK170" s="182"/>
      <c r="IL170" s="182"/>
      <c r="IM170" s="182"/>
      <c r="IN170" s="182"/>
      <c r="IO170" s="182"/>
      <c r="IP170" s="182"/>
      <c r="IQ170" s="182"/>
      <c r="IR170" s="182"/>
      <c r="IS170" s="182"/>
      <c r="IT170" s="182"/>
      <c r="IU170" s="182"/>
      <c r="IV170" s="182"/>
      <c r="IW170" s="182"/>
      <c r="IX170" s="182"/>
      <c r="IY170" s="182"/>
      <c r="IZ170" s="182"/>
      <c r="JA170" s="182"/>
      <c r="JB170" s="182"/>
      <c r="JC170" s="182"/>
      <c r="JD170" s="182"/>
      <c r="JE170" s="182"/>
      <c r="JF170" s="182"/>
      <c r="JG170" s="182"/>
      <c r="JH170" s="182"/>
      <c r="JI170" s="182"/>
      <c r="JJ170" s="182"/>
      <c r="JK170" s="182"/>
      <c r="JL170" s="182"/>
      <c r="JM170" s="182"/>
      <c r="JN170" s="182"/>
      <c r="JO170" s="182"/>
      <c r="JP170" s="182"/>
      <c r="JQ170" s="182"/>
      <c r="JR170" s="182"/>
      <c r="JS170" s="182"/>
      <c r="JT170" s="182"/>
      <c r="JU170" s="182"/>
      <c r="JV170" s="182"/>
      <c r="JW170" s="182"/>
      <c r="JX170" s="182"/>
      <c r="JY170" s="182"/>
      <c r="JZ170" s="182"/>
      <c r="KA170" s="182"/>
      <c r="KB170" s="182"/>
      <c r="KC170" s="182"/>
      <c r="KD170" s="182"/>
      <c r="KE170" s="182"/>
      <c r="KF170" s="182"/>
      <c r="KG170" s="182"/>
      <c r="KH170" s="182"/>
      <c r="KI170" s="182"/>
      <c r="KJ170" s="182"/>
      <c r="KK170" s="182"/>
      <c r="KL170" s="182"/>
      <c r="KM170" s="182"/>
      <c r="KN170" s="182"/>
      <c r="KO170" s="182"/>
      <c r="KP170" s="182"/>
      <c r="KQ170" s="182"/>
      <c r="KR170" s="182"/>
      <c r="KS170" s="182"/>
      <c r="KT170" s="182"/>
      <c r="KU170" s="182"/>
      <c r="KV170" s="182"/>
      <c r="KW170" s="182"/>
      <c r="KX170" s="182"/>
      <c r="KY170" s="182"/>
      <c r="KZ170" s="182"/>
      <c r="LA170" s="182"/>
      <c r="LB170" s="182"/>
      <c r="LC170" s="182"/>
      <c r="LD170" s="182"/>
      <c r="LE170" s="182"/>
      <c r="LF170" s="182"/>
      <c r="LG170" s="182"/>
      <c r="LH170" s="182"/>
      <c r="LI170" s="182"/>
      <c r="LJ170" s="182"/>
      <c r="LK170" s="182"/>
      <c r="LL170" s="182"/>
      <c r="LM170" s="182"/>
      <c r="LN170" s="182"/>
      <c r="LO170" s="182"/>
      <c r="LP170" s="182"/>
      <c r="LQ170" s="182"/>
      <c r="LR170" s="182"/>
      <c r="LS170" s="182"/>
      <c r="LT170" s="182"/>
      <c r="LU170" s="182"/>
      <c r="LV170" s="182"/>
      <c r="LW170" s="182"/>
      <c r="LX170" s="182"/>
      <c r="LY170" s="182"/>
      <c r="LZ170" s="182"/>
      <c r="MA170" s="182"/>
      <c r="MB170" s="182"/>
      <c r="MC170" s="182"/>
      <c r="MD170" s="182"/>
      <c r="ME170" s="182"/>
      <c r="MF170" s="182"/>
      <c r="MG170" s="182"/>
      <c r="MH170" s="182"/>
      <c r="MI170" s="182"/>
      <c r="MJ170" s="182"/>
      <c r="MK170" s="182"/>
      <c r="ML170" s="182"/>
      <c r="MM170" s="182"/>
      <c r="MN170" s="182"/>
      <c r="MO170" s="182"/>
      <c r="MP170" s="182"/>
      <c r="MQ170" s="182"/>
      <c r="MR170" s="182"/>
      <c r="MS170" s="182"/>
      <c r="MT170" s="182"/>
      <c r="MU170" s="182"/>
      <c r="MV170" s="182"/>
      <c r="MW170" s="182"/>
      <c r="MX170" s="182"/>
      <c r="MY170" s="182"/>
      <c r="MZ170" s="182"/>
      <c r="NA170" s="182"/>
      <c r="NB170" s="182"/>
      <c r="NC170" s="182"/>
      <c r="ND170" s="182"/>
      <c r="NE170" s="182"/>
      <c r="NF170" s="182"/>
      <c r="NG170" s="182"/>
      <c r="NH170" s="182"/>
      <c r="NI170" s="182"/>
      <c r="NJ170" s="182"/>
      <c r="NK170" s="182"/>
      <c r="NL170" s="182"/>
      <c r="NM170" s="182"/>
      <c r="NN170" s="182"/>
      <c r="NO170" s="182"/>
      <c r="NP170" s="182"/>
      <c r="NQ170" s="182"/>
      <c r="NR170" s="182"/>
      <c r="NS170" s="182"/>
      <c r="NT170" s="182"/>
      <c r="NU170" s="182"/>
      <c r="NV170" s="182"/>
      <c r="NW170" s="182"/>
      <c r="NX170" s="182"/>
      <c r="NY170" s="182"/>
      <c r="NZ170" s="182"/>
      <c r="OA170" s="182"/>
      <c r="OB170" s="182"/>
      <c r="OC170" s="182"/>
      <c r="OD170" s="182"/>
      <c r="OE170" s="182"/>
      <c r="OF170" s="182"/>
      <c r="OG170" s="182"/>
      <c r="OH170" s="182"/>
      <c r="OI170" s="182"/>
      <c r="OJ170" s="182"/>
      <c r="OK170" s="182"/>
      <c r="OL170" s="182"/>
      <c r="OM170" s="182"/>
      <c r="ON170" s="182"/>
      <c r="OO170" s="182"/>
      <c r="OP170" s="182"/>
      <c r="OQ170" s="182"/>
      <c r="OR170" s="182"/>
      <c r="OS170" s="182"/>
      <c r="OT170" s="182"/>
      <c r="OU170" s="182"/>
      <c r="OV170" s="182"/>
      <c r="OW170" s="182"/>
      <c r="OX170" s="182"/>
      <c r="OY170" s="182"/>
      <c r="OZ170" s="182"/>
      <c r="PA170" s="182"/>
      <c r="PB170" s="182"/>
      <c r="PC170" s="182"/>
      <c r="PD170" s="182"/>
      <c r="PE170" s="182"/>
      <c r="PF170" s="182"/>
      <c r="PG170" s="182"/>
      <c r="PH170" s="182"/>
      <c r="PI170" s="182"/>
      <c r="PJ170" s="182"/>
      <c r="PK170" s="182"/>
      <c r="PL170" s="182"/>
      <c r="PM170" s="182"/>
      <c r="PN170" s="182"/>
      <c r="PO170" s="182"/>
      <c r="PP170" s="182"/>
      <c r="PQ170" s="182"/>
      <c r="PR170" s="182"/>
      <c r="PS170" s="182"/>
      <c r="PT170" s="182"/>
      <c r="PU170" s="182"/>
      <c r="PV170" s="182"/>
      <c r="PW170" s="182"/>
      <c r="PX170" s="182"/>
    </row>
    <row r="171" spans="1:440" s="167" customFormat="1" ht="19.899999999999999" customHeight="1">
      <c r="A171" s="182"/>
      <c r="B171" s="1040"/>
      <c r="C171" s="982"/>
      <c r="D171" s="850"/>
      <c r="E171" s="878"/>
      <c r="F171" s="328" t="s">
        <v>21</v>
      </c>
      <c r="G171" s="405">
        <v>4.1520000000000001</v>
      </c>
      <c r="H171" s="296"/>
      <c r="I171" s="297">
        <f>G171+H171+K170</f>
        <v>5.0389999999999997</v>
      </c>
      <c r="J171" s="315">
        <v>3.1320000000000001</v>
      </c>
      <c r="K171" s="297">
        <f t="shared" si="16"/>
        <v>1.9069999999999996</v>
      </c>
      <c r="L171" s="664">
        <f t="shared" si="17"/>
        <v>0.62155189521730503</v>
      </c>
      <c r="M171" s="646" t="s">
        <v>24</v>
      </c>
      <c r="N171" s="903"/>
      <c r="O171" s="904"/>
      <c r="P171" s="904"/>
      <c r="Q171" s="904"/>
      <c r="R171" s="904"/>
      <c r="S171" s="893"/>
      <c r="T171" s="187"/>
      <c r="U171" s="188">
        <f t="shared" ref="U171:U172" si="19">G168+G171</f>
        <v>8.2949999999999999</v>
      </c>
      <c r="V171" s="166"/>
      <c r="W171" s="166"/>
      <c r="X171" s="166"/>
      <c r="Y171" s="166"/>
      <c r="Z171" s="166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  <c r="IG171" s="182"/>
      <c r="IH171" s="182"/>
      <c r="II171" s="182"/>
      <c r="IJ171" s="182"/>
      <c r="IK171" s="182"/>
      <c r="IL171" s="182"/>
      <c r="IM171" s="182"/>
      <c r="IN171" s="182"/>
      <c r="IO171" s="182"/>
      <c r="IP171" s="182"/>
      <c r="IQ171" s="182"/>
      <c r="IR171" s="182"/>
      <c r="IS171" s="182"/>
      <c r="IT171" s="182"/>
      <c r="IU171" s="182"/>
      <c r="IV171" s="182"/>
      <c r="IW171" s="182"/>
      <c r="IX171" s="182"/>
      <c r="IY171" s="182"/>
      <c r="IZ171" s="182"/>
      <c r="JA171" s="182"/>
      <c r="JB171" s="182"/>
      <c r="JC171" s="182"/>
      <c r="JD171" s="182"/>
      <c r="JE171" s="182"/>
      <c r="JF171" s="182"/>
      <c r="JG171" s="182"/>
      <c r="JH171" s="182"/>
      <c r="JI171" s="182"/>
      <c r="JJ171" s="182"/>
      <c r="JK171" s="182"/>
      <c r="JL171" s="182"/>
      <c r="JM171" s="182"/>
      <c r="JN171" s="182"/>
      <c r="JO171" s="182"/>
      <c r="JP171" s="182"/>
      <c r="JQ171" s="182"/>
      <c r="JR171" s="182"/>
      <c r="JS171" s="182"/>
      <c r="JT171" s="182"/>
      <c r="JU171" s="182"/>
      <c r="JV171" s="182"/>
      <c r="JW171" s="182"/>
      <c r="JX171" s="182"/>
      <c r="JY171" s="182"/>
      <c r="JZ171" s="182"/>
      <c r="KA171" s="182"/>
      <c r="KB171" s="182"/>
      <c r="KC171" s="182"/>
      <c r="KD171" s="182"/>
      <c r="KE171" s="182"/>
      <c r="KF171" s="182"/>
      <c r="KG171" s="182"/>
      <c r="KH171" s="182"/>
      <c r="KI171" s="182"/>
      <c r="KJ171" s="182"/>
      <c r="KK171" s="182"/>
      <c r="KL171" s="182"/>
      <c r="KM171" s="182"/>
      <c r="KN171" s="182"/>
      <c r="KO171" s="182"/>
      <c r="KP171" s="182"/>
      <c r="KQ171" s="182"/>
      <c r="KR171" s="182"/>
      <c r="KS171" s="182"/>
      <c r="KT171" s="182"/>
      <c r="KU171" s="182"/>
      <c r="KV171" s="182"/>
      <c r="KW171" s="182"/>
      <c r="KX171" s="182"/>
      <c r="KY171" s="182"/>
      <c r="KZ171" s="182"/>
      <c r="LA171" s="182"/>
      <c r="LB171" s="182"/>
      <c r="LC171" s="182"/>
      <c r="LD171" s="182"/>
      <c r="LE171" s="182"/>
      <c r="LF171" s="182"/>
      <c r="LG171" s="182"/>
      <c r="LH171" s="182"/>
      <c r="LI171" s="182"/>
      <c r="LJ171" s="182"/>
      <c r="LK171" s="182"/>
      <c r="LL171" s="182"/>
      <c r="LM171" s="182"/>
      <c r="LN171" s="182"/>
      <c r="LO171" s="182"/>
      <c r="LP171" s="182"/>
      <c r="LQ171" s="182"/>
      <c r="LR171" s="182"/>
      <c r="LS171" s="182"/>
      <c r="LT171" s="182"/>
      <c r="LU171" s="182"/>
      <c r="LV171" s="182"/>
      <c r="LW171" s="182"/>
      <c r="LX171" s="182"/>
      <c r="LY171" s="182"/>
      <c r="LZ171" s="182"/>
      <c r="MA171" s="182"/>
      <c r="MB171" s="182"/>
      <c r="MC171" s="182"/>
      <c r="MD171" s="182"/>
      <c r="ME171" s="182"/>
      <c r="MF171" s="182"/>
      <c r="MG171" s="182"/>
      <c r="MH171" s="182"/>
      <c r="MI171" s="182"/>
      <c r="MJ171" s="182"/>
      <c r="MK171" s="182"/>
      <c r="ML171" s="182"/>
      <c r="MM171" s="182"/>
      <c r="MN171" s="182"/>
      <c r="MO171" s="182"/>
      <c r="MP171" s="182"/>
      <c r="MQ171" s="182"/>
      <c r="MR171" s="182"/>
      <c r="MS171" s="182"/>
      <c r="MT171" s="182"/>
      <c r="MU171" s="182"/>
      <c r="MV171" s="182"/>
      <c r="MW171" s="182"/>
      <c r="MX171" s="182"/>
      <c r="MY171" s="182"/>
      <c r="MZ171" s="182"/>
      <c r="NA171" s="182"/>
      <c r="NB171" s="182"/>
      <c r="NC171" s="182"/>
      <c r="ND171" s="182"/>
      <c r="NE171" s="182"/>
      <c r="NF171" s="182"/>
      <c r="NG171" s="182"/>
      <c r="NH171" s="182"/>
      <c r="NI171" s="182"/>
      <c r="NJ171" s="182"/>
      <c r="NK171" s="182"/>
      <c r="NL171" s="182"/>
      <c r="NM171" s="182"/>
      <c r="NN171" s="182"/>
      <c r="NO171" s="182"/>
      <c r="NP171" s="182"/>
      <c r="NQ171" s="182"/>
      <c r="NR171" s="182"/>
      <c r="NS171" s="182"/>
      <c r="NT171" s="182"/>
      <c r="NU171" s="182"/>
      <c r="NV171" s="182"/>
      <c r="NW171" s="182"/>
      <c r="NX171" s="182"/>
      <c r="NY171" s="182"/>
      <c r="NZ171" s="182"/>
      <c r="OA171" s="182"/>
      <c r="OB171" s="182"/>
      <c r="OC171" s="182"/>
      <c r="OD171" s="182"/>
      <c r="OE171" s="182"/>
      <c r="OF171" s="182"/>
      <c r="OG171" s="182"/>
      <c r="OH171" s="182"/>
      <c r="OI171" s="182"/>
      <c r="OJ171" s="182"/>
      <c r="OK171" s="182"/>
      <c r="OL171" s="182"/>
      <c r="OM171" s="182"/>
      <c r="ON171" s="182"/>
      <c r="OO171" s="182"/>
      <c r="OP171" s="182"/>
      <c r="OQ171" s="182"/>
      <c r="OR171" s="182"/>
      <c r="OS171" s="182"/>
      <c r="OT171" s="182"/>
      <c r="OU171" s="182"/>
      <c r="OV171" s="182"/>
      <c r="OW171" s="182"/>
      <c r="OX171" s="182"/>
      <c r="OY171" s="182"/>
      <c r="OZ171" s="182"/>
      <c r="PA171" s="182"/>
      <c r="PB171" s="182"/>
      <c r="PC171" s="182"/>
      <c r="PD171" s="182"/>
      <c r="PE171" s="182"/>
      <c r="PF171" s="182"/>
      <c r="PG171" s="182"/>
      <c r="PH171" s="182"/>
      <c r="PI171" s="182"/>
      <c r="PJ171" s="182"/>
      <c r="PK171" s="182"/>
      <c r="PL171" s="182"/>
      <c r="PM171" s="182"/>
      <c r="PN171" s="182"/>
      <c r="PO171" s="182"/>
      <c r="PP171" s="182"/>
      <c r="PQ171" s="182"/>
      <c r="PR171" s="182"/>
      <c r="PS171" s="182"/>
      <c r="PT171" s="182"/>
      <c r="PU171" s="182"/>
      <c r="PV171" s="182"/>
      <c r="PW171" s="182"/>
      <c r="PX171" s="182"/>
    </row>
    <row r="172" spans="1:440" s="167" customFormat="1" ht="19.899999999999999" customHeight="1">
      <c r="A172" s="182"/>
      <c r="B172" s="1040"/>
      <c r="C172" s="982"/>
      <c r="D172" s="851"/>
      <c r="E172" s="879"/>
      <c r="F172" s="328" t="s">
        <v>22</v>
      </c>
      <c r="G172" s="405">
        <v>5.0389999999999997</v>
      </c>
      <c r="H172" s="296"/>
      <c r="I172" s="297">
        <f>G172+H172+K171</f>
        <v>6.9459999999999997</v>
      </c>
      <c r="J172" s="315">
        <v>6.1559999999999997</v>
      </c>
      <c r="K172" s="297">
        <f t="shared" si="16"/>
        <v>0.79</v>
      </c>
      <c r="L172" s="664">
        <f t="shared" si="17"/>
        <v>0.88626547653325649</v>
      </c>
      <c r="M172" s="646" t="s">
        <v>24</v>
      </c>
      <c r="N172" s="903"/>
      <c r="O172" s="904"/>
      <c r="P172" s="904"/>
      <c r="Q172" s="904"/>
      <c r="R172" s="904"/>
      <c r="S172" s="893"/>
      <c r="T172" s="201">
        <f>N167+N170</f>
        <v>20.134</v>
      </c>
      <c r="U172" s="189">
        <f t="shared" si="19"/>
        <v>10.067</v>
      </c>
      <c r="V172" s="166"/>
      <c r="W172" s="166"/>
      <c r="X172" s="166"/>
      <c r="Y172" s="166"/>
      <c r="Z172" s="166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  <c r="IG172" s="182"/>
      <c r="IH172" s="182"/>
      <c r="II172" s="182"/>
      <c r="IJ172" s="182"/>
      <c r="IK172" s="182"/>
      <c r="IL172" s="182"/>
      <c r="IM172" s="182"/>
      <c r="IN172" s="182"/>
      <c r="IO172" s="182"/>
      <c r="IP172" s="182"/>
      <c r="IQ172" s="182"/>
      <c r="IR172" s="182"/>
      <c r="IS172" s="182"/>
      <c r="IT172" s="182"/>
      <c r="IU172" s="182"/>
      <c r="IV172" s="182"/>
      <c r="IW172" s="182"/>
      <c r="IX172" s="182"/>
      <c r="IY172" s="182"/>
      <c r="IZ172" s="182"/>
      <c r="JA172" s="182"/>
      <c r="JB172" s="182"/>
      <c r="JC172" s="182"/>
      <c r="JD172" s="182"/>
      <c r="JE172" s="182"/>
      <c r="JF172" s="182"/>
      <c r="JG172" s="182"/>
      <c r="JH172" s="182"/>
      <c r="JI172" s="182"/>
      <c r="JJ172" s="182"/>
      <c r="JK172" s="182"/>
      <c r="JL172" s="182"/>
      <c r="JM172" s="182"/>
      <c r="JN172" s="182"/>
      <c r="JO172" s="182"/>
      <c r="JP172" s="182"/>
      <c r="JQ172" s="182"/>
      <c r="JR172" s="182"/>
      <c r="JS172" s="182"/>
      <c r="JT172" s="182"/>
      <c r="JU172" s="182"/>
      <c r="JV172" s="182"/>
      <c r="JW172" s="182"/>
      <c r="JX172" s="182"/>
      <c r="JY172" s="182"/>
      <c r="JZ172" s="182"/>
      <c r="KA172" s="182"/>
      <c r="KB172" s="182"/>
      <c r="KC172" s="182"/>
      <c r="KD172" s="182"/>
      <c r="KE172" s="182"/>
      <c r="KF172" s="182"/>
      <c r="KG172" s="182"/>
      <c r="KH172" s="182"/>
      <c r="KI172" s="182"/>
      <c r="KJ172" s="182"/>
      <c r="KK172" s="182"/>
      <c r="KL172" s="182"/>
      <c r="KM172" s="182"/>
      <c r="KN172" s="182"/>
      <c r="KO172" s="182"/>
      <c r="KP172" s="182"/>
      <c r="KQ172" s="182"/>
      <c r="KR172" s="182"/>
      <c r="KS172" s="182"/>
      <c r="KT172" s="182"/>
      <c r="KU172" s="182"/>
      <c r="KV172" s="182"/>
      <c r="KW172" s="182"/>
      <c r="KX172" s="182"/>
      <c r="KY172" s="182"/>
      <c r="KZ172" s="182"/>
      <c r="LA172" s="182"/>
      <c r="LB172" s="182"/>
      <c r="LC172" s="182"/>
      <c r="LD172" s="182"/>
      <c r="LE172" s="182"/>
      <c r="LF172" s="182"/>
      <c r="LG172" s="182"/>
      <c r="LH172" s="182"/>
      <c r="LI172" s="182"/>
      <c r="LJ172" s="182"/>
      <c r="LK172" s="182"/>
      <c r="LL172" s="182"/>
      <c r="LM172" s="182"/>
      <c r="LN172" s="182"/>
      <c r="LO172" s="182"/>
      <c r="LP172" s="182"/>
      <c r="LQ172" s="182"/>
      <c r="LR172" s="182"/>
      <c r="LS172" s="182"/>
      <c r="LT172" s="182"/>
      <c r="LU172" s="182"/>
      <c r="LV172" s="182"/>
      <c r="LW172" s="182"/>
      <c r="LX172" s="182"/>
      <c r="LY172" s="182"/>
      <c r="LZ172" s="182"/>
      <c r="MA172" s="182"/>
      <c r="MB172" s="182"/>
      <c r="MC172" s="182"/>
      <c r="MD172" s="182"/>
      <c r="ME172" s="182"/>
      <c r="MF172" s="182"/>
      <c r="MG172" s="182"/>
      <c r="MH172" s="182"/>
      <c r="MI172" s="182"/>
      <c r="MJ172" s="182"/>
      <c r="MK172" s="182"/>
      <c r="ML172" s="182"/>
      <c r="MM172" s="182"/>
      <c r="MN172" s="182"/>
      <c r="MO172" s="182"/>
      <c r="MP172" s="182"/>
      <c r="MQ172" s="182"/>
      <c r="MR172" s="182"/>
      <c r="MS172" s="182"/>
      <c r="MT172" s="182"/>
      <c r="MU172" s="182"/>
      <c r="MV172" s="182"/>
      <c r="MW172" s="182"/>
      <c r="MX172" s="182"/>
      <c r="MY172" s="182"/>
      <c r="MZ172" s="182"/>
      <c r="NA172" s="182"/>
      <c r="NB172" s="182"/>
      <c r="NC172" s="182"/>
      <c r="ND172" s="182"/>
      <c r="NE172" s="182"/>
      <c r="NF172" s="182"/>
      <c r="NG172" s="182"/>
      <c r="NH172" s="182"/>
      <c r="NI172" s="182"/>
      <c r="NJ172" s="182"/>
      <c r="NK172" s="182"/>
      <c r="NL172" s="182"/>
      <c r="NM172" s="182"/>
      <c r="NN172" s="182"/>
      <c r="NO172" s="182"/>
      <c r="NP172" s="182"/>
      <c r="NQ172" s="182"/>
      <c r="NR172" s="182"/>
      <c r="NS172" s="182"/>
      <c r="NT172" s="182"/>
      <c r="NU172" s="182"/>
      <c r="NV172" s="182"/>
      <c r="NW172" s="182"/>
      <c r="NX172" s="182"/>
      <c r="NY172" s="182"/>
      <c r="NZ172" s="182"/>
      <c r="OA172" s="182"/>
      <c r="OB172" s="182"/>
      <c r="OC172" s="182"/>
      <c r="OD172" s="182"/>
      <c r="OE172" s="182"/>
      <c r="OF172" s="182"/>
      <c r="OG172" s="182"/>
      <c r="OH172" s="182"/>
      <c r="OI172" s="182"/>
      <c r="OJ172" s="182"/>
      <c r="OK172" s="182"/>
      <c r="OL172" s="182"/>
      <c r="OM172" s="182"/>
      <c r="ON172" s="182"/>
      <c r="OO172" s="182"/>
      <c r="OP172" s="182"/>
      <c r="OQ172" s="182"/>
      <c r="OR172" s="182"/>
      <c r="OS172" s="182"/>
      <c r="OT172" s="182"/>
      <c r="OU172" s="182"/>
      <c r="OV172" s="182"/>
      <c r="OW172" s="182"/>
      <c r="OX172" s="182"/>
      <c r="OY172" s="182"/>
      <c r="OZ172" s="182"/>
      <c r="PA172" s="182"/>
      <c r="PB172" s="182"/>
      <c r="PC172" s="182"/>
      <c r="PD172" s="182"/>
      <c r="PE172" s="182"/>
      <c r="PF172" s="182"/>
      <c r="PG172" s="182"/>
      <c r="PH172" s="182"/>
      <c r="PI172" s="182"/>
      <c r="PJ172" s="182"/>
      <c r="PK172" s="182"/>
      <c r="PL172" s="182"/>
      <c r="PM172" s="182"/>
      <c r="PN172" s="182"/>
      <c r="PO172" s="182"/>
      <c r="PP172" s="182"/>
      <c r="PQ172" s="182"/>
      <c r="PR172" s="182"/>
      <c r="PS172" s="182"/>
      <c r="PT172" s="182"/>
      <c r="PU172" s="182"/>
      <c r="PV172" s="182"/>
      <c r="PW172" s="182"/>
      <c r="PX172" s="182"/>
    </row>
    <row r="173" spans="1:440" s="167" customFormat="1" ht="19.899999999999999" customHeight="1">
      <c r="A173" s="182"/>
      <c r="B173" s="1040"/>
      <c r="C173" s="982"/>
      <c r="D173" s="880" t="s">
        <v>753</v>
      </c>
      <c r="E173" s="883" t="s">
        <v>582</v>
      </c>
      <c r="F173" s="324" t="s">
        <v>20</v>
      </c>
      <c r="G173" s="406">
        <v>0.88600000000000001</v>
      </c>
      <c r="H173" s="293"/>
      <c r="I173" s="294">
        <f>G173+H173</f>
        <v>0.88600000000000001</v>
      </c>
      <c r="J173" s="407">
        <v>0.27</v>
      </c>
      <c r="K173" s="294">
        <f t="shared" si="16"/>
        <v>0.61599999999999999</v>
      </c>
      <c r="L173" s="665">
        <f t="shared" si="17"/>
        <v>0.30474040632054178</v>
      </c>
      <c r="M173" s="647" t="s">
        <v>24</v>
      </c>
      <c r="N173" s="903">
        <f>G173+G174+G175</f>
        <v>10.068999999999999</v>
      </c>
      <c r="O173" s="904">
        <f>H173+H174+H175</f>
        <v>0</v>
      </c>
      <c r="P173" s="904">
        <f>N173+O173</f>
        <v>10.068999999999999</v>
      </c>
      <c r="Q173" s="904">
        <f>J173+J174+J175</f>
        <v>8.532</v>
      </c>
      <c r="R173" s="904">
        <f>P173-Q173</f>
        <v>1.536999999999999</v>
      </c>
      <c r="S173" s="893">
        <f>Q173/P173</f>
        <v>0.84735326248882714</v>
      </c>
      <c r="T173" s="182"/>
      <c r="U173" s="182"/>
      <c r="V173" s="166"/>
      <c r="W173" s="166"/>
      <c r="X173" s="166"/>
      <c r="Y173" s="166"/>
      <c r="Z173" s="166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  <c r="IG173" s="182"/>
      <c r="IH173" s="182"/>
      <c r="II173" s="182"/>
      <c r="IJ173" s="182"/>
      <c r="IK173" s="182"/>
      <c r="IL173" s="182"/>
      <c r="IM173" s="182"/>
      <c r="IN173" s="182"/>
      <c r="IO173" s="182"/>
      <c r="IP173" s="182"/>
      <c r="IQ173" s="182"/>
      <c r="IR173" s="182"/>
      <c r="IS173" s="182"/>
      <c r="IT173" s="182"/>
      <c r="IU173" s="182"/>
      <c r="IV173" s="182"/>
      <c r="IW173" s="182"/>
      <c r="IX173" s="182"/>
      <c r="IY173" s="182"/>
      <c r="IZ173" s="182"/>
      <c r="JA173" s="182"/>
      <c r="JB173" s="182"/>
      <c r="JC173" s="182"/>
      <c r="JD173" s="182"/>
      <c r="JE173" s="182"/>
      <c r="JF173" s="182"/>
      <c r="JG173" s="182"/>
      <c r="JH173" s="182"/>
      <c r="JI173" s="182"/>
      <c r="JJ173" s="182"/>
      <c r="JK173" s="182"/>
      <c r="JL173" s="182"/>
      <c r="JM173" s="182"/>
      <c r="JN173" s="182"/>
      <c r="JO173" s="182"/>
      <c r="JP173" s="182"/>
      <c r="JQ173" s="182"/>
      <c r="JR173" s="182"/>
      <c r="JS173" s="182"/>
      <c r="JT173" s="182"/>
      <c r="JU173" s="182"/>
      <c r="JV173" s="182"/>
      <c r="JW173" s="182"/>
      <c r="JX173" s="182"/>
      <c r="JY173" s="182"/>
      <c r="JZ173" s="182"/>
      <c r="KA173" s="182"/>
      <c r="KB173" s="182"/>
      <c r="KC173" s="182"/>
      <c r="KD173" s="182"/>
      <c r="KE173" s="182"/>
      <c r="KF173" s="182"/>
      <c r="KG173" s="182"/>
      <c r="KH173" s="182"/>
      <c r="KI173" s="182"/>
      <c r="KJ173" s="182"/>
      <c r="KK173" s="182"/>
      <c r="KL173" s="182"/>
      <c r="KM173" s="182"/>
      <c r="KN173" s="182"/>
      <c r="KO173" s="182"/>
      <c r="KP173" s="182"/>
      <c r="KQ173" s="182"/>
      <c r="KR173" s="182"/>
      <c r="KS173" s="182"/>
      <c r="KT173" s="182"/>
      <c r="KU173" s="182"/>
      <c r="KV173" s="182"/>
      <c r="KW173" s="182"/>
      <c r="KX173" s="182"/>
      <c r="KY173" s="182"/>
      <c r="KZ173" s="182"/>
      <c r="LA173" s="182"/>
      <c r="LB173" s="182"/>
      <c r="LC173" s="182"/>
      <c r="LD173" s="182"/>
      <c r="LE173" s="182"/>
      <c r="LF173" s="182"/>
      <c r="LG173" s="182"/>
      <c r="LH173" s="182"/>
      <c r="LI173" s="182"/>
      <c r="LJ173" s="182"/>
      <c r="LK173" s="182"/>
      <c r="LL173" s="182"/>
      <c r="LM173" s="182"/>
      <c r="LN173" s="182"/>
      <c r="LO173" s="182"/>
      <c r="LP173" s="182"/>
      <c r="LQ173" s="182"/>
      <c r="LR173" s="182"/>
      <c r="LS173" s="182"/>
      <c r="LT173" s="182"/>
      <c r="LU173" s="182"/>
      <c r="LV173" s="182"/>
      <c r="LW173" s="182"/>
      <c r="LX173" s="182"/>
      <c r="LY173" s="182"/>
      <c r="LZ173" s="182"/>
      <c r="MA173" s="182"/>
      <c r="MB173" s="182"/>
      <c r="MC173" s="182"/>
      <c r="MD173" s="182"/>
      <c r="ME173" s="182"/>
      <c r="MF173" s="182"/>
      <c r="MG173" s="182"/>
      <c r="MH173" s="182"/>
      <c r="MI173" s="182"/>
      <c r="MJ173" s="182"/>
      <c r="MK173" s="182"/>
      <c r="ML173" s="182"/>
      <c r="MM173" s="182"/>
      <c r="MN173" s="182"/>
      <c r="MO173" s="182"/>
      <c r="MP173" s="182"/>
      <c r="MQ173" s="182"/>
      <c r="MR173" s="182"/>
      <c r="MS173" s="182"/>
      <c r="MT173" s="182"/>
      <c r="MU173" s="182"/>
      <c r="MV173" s="182"/>
      <c r="MW173" s="182"/>
      <c r="MX173" s="182"/>
      <c r="MY173" s="182"/>
      <c r="MZ173" s="182"/>
      <c r="NA173" s="182"/>
      <c r="NB173" s="182"/>
      <c r="NC173" s="182"/>
      <c r="ND173" s="182"/>
      <c r="NE173" s="182"/>
      <c r="NF173" s="182"/>
      <c r="NG173" s="182"/>
      <c r="NH173" s="182"/>
      <c r="NI173" s="182"/>
      <c r="NJ173" s="182"/>
      <c r="NK173" s="182"/>
      <c r="NL173" s="182"/>
      <c r="NM173" s="182"/>
      <c r="NN173" s="182"/>
      <c r="NO173" s="182"/>
      <c r="NP173" s="182"/>
      <c r="NQ173" s="182"/>
      <c r="NR173" s="182"/>
      <c r="NS173" s="182"/>
      <c r="NT173" s="182"/>
      <c r="NU173" s="182"/>
      <c r="NV173" s="182"/>
      <c r="NW173" s="182"/>
      <c r="NX173" s="182"/>
      <c r="NY173" s="182"/>
      <c r="NZ173" s="182"/>
      <c r="OA173" s="182"/>
      <c r="OB173" s="182"/>
      <c r="OC173" s="182"/>
      <c r="OD173" s="182"/>
      <c r="OE173" s="182"/>
      <c r="OF173" s="182"/>
      <c r="OG173" s="182"/>
      <c r="OH173" s="182"/>
      <c r="OI173" s="182"/>
      <c r="OJ173" s="182"/>
      <c r="OK173" s="182"/>
      <c r="OL173" s="182"/>
      <c r="OM173" s="182"/>
      <c r="ON173" s="182"/>
      <c r="OO173" s="182"/>
      <c r="OP173" s="182"/>
      <c r="OQ173" s="182"/>
      <c r="OR173" s="182"/>
      <c r="OS173" s="182"/>
      <c r="OT173" s="182"/>
      <c r="OU173" s="182"/>
      <c r="OV173" s="182"/>
      <c r="OW173" s="182"/>
      <c r="OX173" s="182"/>
      <c r="OY173" s="182"/>
      <c r="OZ173" s="182"/>
      <c r="PA173" s="182"/>
      <c r="PB173" s="182"/>
      <c r="PC173" s="182"/>
      <c r="PD173" s="182"/>
      <c r="PE173" s="182"/>
      <c r="PF173" s="182"/>
      <c r="PG173" s="182"/>
      <c r="PH173" s="182"/>
      <c r="PI173" s="182"/>
      <c r="PJ173" s="182"/>
      <c r="PK173" s="182"/>
      <c r="PL173" s="182"/>
      <c r="PM173" s="182"/>
      <c r="PN173" s="182"/>
      <c r="PO173" s="182"/>
      <c r="PP173" s="182"/>
      <c r="PQ173" s="182"/>
      <c r="PR173" s="182"/>
      <c r="PS173" s="182"/>
      <c r="PT173" s="182"/>
      <c r="PU173" s="182"/>
      <c r="PV173" s="182"/>
      <c r="PW173" s="182"/>
      <c r="PX173" s="182"/>
    </row>
    <row r="174" spans="1:440" s="167" customFormat="1" ht="19.899999999999999" customHeight="1">
      <c r="A174" s="182"/>
      <c r="B174" s="1040"/>
      <c r="C174" s="982"/>
      <c r="D174" s="881"/>
      <c r="E174" s="883"/>
      <c r="F174" s="324" t="s">
        <v>21</v>
      </c>
      <c r="G174" s="406">
        <v>4.1479999999999997</v>
      </c>
      <c r="H174" s="293"/>
      <c r="I174" s="294">
        <f>G174+H174+K173</f>
        <v>4.7639999999999993</v>
      </c>
      <c r="J174" s="407">
        <v>4.2930000000000001</v>
      </c>
      <c r="K174" s="294">
        <f t="shared" si="16"/>
        <v>0.4709999999999992</v>
      </c>
      <c r="L174" s="665">
        <f t="shared" si="17"/>
        <v>0.90113350125944602</v>
      </c>
      <c r="M174" s="647" t="s">
        <v>24</v>
      </c>
      <c r="N174" s="903"/>
      <c r="O174" s="904"/>
      <c r="P174" s="904"/>
      <c r="Q174" s="904"/>
      <c r="R174" s="904"/>
      <c r="S174" s="893"/>
      <c r="T174" s="182"/>
      <c r="U174" s="182"/>
      <c r="V174" s="166"/>
      <c r="W174" s="166"/>
      <c r="X174" s="166"/>
      <c r="Y174" s="166"/>
      <c r="Z174" s="166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  <c r="IG174" s="182"/>
      <c r="IH174" s="182"/>
      <c r="II174" s="182"/>
      <c r="IJ174" s="182"/>
      <c r="IK174" s="182"/>
      <c r="IL174" s="182"/>
      <c r="IM174" s="182"/>
      <c r="IN174" s="182"/>
      <c r="IO174" s="182"/>
      <c r="IP174" s="182"/>
      <c r="IQ174" s="182"/>
      <c r="IR174" s="182"/>
      <c r="IS174" s="182"/>
      <c r="IT174" s="182"/>
      <c r="IU174" s="182"/>
      <c r="IV174" s="182"/>
      <c r="IW174" s="182"/>
      <c r="IX174" s="182"/>
      <c r="IY174" s="182"/>
      <c r="IZ174" s="182"/>
      <c r="JA174" s="182"/>
      <c r="JB174" s="182"/>
      <c r="JC174" s="182"/>
      <c r="JD174" s="182"/>
      <c r="JE174" s="182"/>
      <c r="JF174" s="182"/>
      <c r="JG174" s="182"/>
      <c r="JH174" s="182"/>
      <c r="JI174" s="182"/>
      <c r="JJ174" s="182"/>
      <c r="JK174" s="182"/>
      <c r="JL174" s="182"/>
      <c r="JM174" s="182"/>
      <c r="JN174" s="182"/>
      <c r="JO174" s="182"/>
      <c r="JP174" s="182"/>
      <c r="JQ174" s="182"/>
      <c r="JR174" s="182"/>
      <c r="JS174" s="182"/>
      <c r="JT174" s="182"/>
      <c r="JU174" s="182"/>
      <c r="JV174" s="182"/>
      <c r="JW174" s="182"/>
      <c r="JX174" s="182"/>
      <c r="JY174" s="182"/>
      <c r="JZ174" s="182"/>
      <c r="KA174" s="182"/>
      <c r="KB174" s="182"/>
      <c r="KC174" s="182"/>
      <c r="KD174" s="182"/>
      <c r="KE174" s="182"/>
      <c r="KF174" s="182"/>
      <c r="KG174" s="182"/>
      <c r="KH174" s="182"/>
      <c r="KI174" s="182"/>
      <c r="KJ174" s="182"/>
      <c r="KK174" s="182"/>
      <c r="KL174" s="182"/>
      <c r="KM174" s="182"/>
      <c r="KN174" s="182"/>
      <c r="KO174" s="182"/>
      <c r="KP174" s="182"/>
      <c r="KQ174" s="182"/>
      <c r="KR174" s="182"/>
      <c r="KS174" s="182"/>
      <c r="KT174" s="182"/>
      <c r="KU174" s="182"/>
      <c r="KV174" s="182"/>
      <c r="KW174" s="182"/>
      <c r="KX174" s="182"/>
      <c r="KY174" s="182"/>
      <c r="KZ174" s="182"/>
      <c r="LA174" s="182"/>
      <c r="LB174" s="182"/>
      <c r="LC174" s="182"/>
      <c r="LD174" s="182"/>
      <c r="LE174" s="182"/>
      <c r="LF174" s="182"/>
      <c r="LG174" s="182"/>
      <c r="LH174" s="182"/>
      <c r="LI174" s="182"/>
      <c r="LJ174" s="182"/>
      <c r="LK174" s="182"/>
      <c r="LL174" s="182"/>
      <c r="LM174" s="182"/>
      <c r="LN174" s="182"/>
      <c r="LO174" s="182"/>
      <c r="LP174" s="182"/>
      <c r="LQ174" s="182"/>
      <c r="LR174" s="182"/>
      <c r="LS174" s="182"/>
      <c r="LT174" s="182"/>
      <c r="LU174" s="182"/>
      <c r="LV174" s="182"/>
      <c r="LW174" s="182"/>
      <c r="LX174" s="182"/>
      <c r="LY174" s="182"/>
      <c r="LZ174" s="182"/>
      <c r="MA174" s="182"/>
      <c r="MB174" s="182"/>
      <c r="MC174" s="182"/>
      <c r="MD174" s="182"/>
      <c r="ME174" s="182"/>
      <c r="MF174" s="182"/>
      <c r="MG174" s="182"/>
      <c r="MH174" s="182"/>
      <c r="MI174" s="182"/>
      <c r="MJ174" s="182"/>
      <c r="MK174" s="182"/>
      <c r="ML174" s="182"/>
      <c r="MM174" s="182"/>
      <c r="MN174" s="182"/>
      <c r="MO174" s="182"/>
      <c r="MP174" s="182"/>
      <c r="MQ174" s="182"/>
      <c r="MR174" s="182"/>
      <c r="MS174" s="182"/>
      <c r="MT174" s="182"/>
      <c r="MU174" s="182"/>
      <c r="MV174" s="182"/>
      <c r="MW174" s="182"/>
      <c r="MX174" s="182"/>
      <c r="MY174" s="182"/>
      <c r="MZ174" s="182"/>
      <c r="NA174" s="182"/>
      <c r="NB174" s="182"/>
      <c r="NC174" s="182"/>
      <c r="ND174" s="182"/>
      <c r="NE174" s="182"/>
      <c r="NF174" s="182"/>
      <c r="NG174" s="182"/>
      <c r="NH174" s="182"/>
      <c r="NI174" s="182"/>
      <c r="NJ174" s="182"/>
      <c r="NK174" s="182"/>
      <c r="NL174" s="182"/>
      <c r="NM174" s="182"/>
      <c r="NN174" s="182"/>
      <c r="NO174" s="182"/>
      <c r="NP174" s="182"/>
      <c r="NQ174" s="182"/>
      <c r="NR174" s="182"/>
      <c r="NS174" s="182"/>
      <c r="NT174" s="182"/>
      <c r="NU174" s="182"/>
      <c r="NV174" s="182"/>
      <c r="NW174" s="182"/>
      <c r="NX174" s="182"/>
      <c r="NY174" s="182"/>
      <c r="NZ174" s="182"/>
      <c r="OA174" s="182"/>
      <c r="OB174" s="182"/>
      <c r="OC174" s="182"/>
      <c r="OD174" s="182"/>
      <c r="OE174" s="182"/>
      <c r="OF174" s="182"/>
      <c r="OG174" s="182"/>
      <c r="OH174" s="182"/>
      <c r="OI174" s="182"/>
      <c r="OJ174" s="182"/>
      <c r="OK174" s="182"/>
      <c r="OL174" s="182"/>
      <c r="OM174" s="182"/>
      <c r="ON174" s="182"/>
      <c r="OO174" s="182"/>
      <c r="OP174" s="182"/>
      <c r="OQ174" s="182"/>
      <c r="OR174" s="182"/>
      <c r="OS174" s="182"/>
      <c r="OT174" s="182"/>
      <c r="OU174" s="182"/>
      <c r="OV174" s="182"/>
      <c r="OW174" s="182"/>
      <c r="OX174" s="182"/>
      <c r="OY174" s="182"/>
      <c r="OZ174" s="182"/>
      <c r="PA174" s="182"/>
      <c r="PB174" s="182"/>
      <c r="PC174" s="182"/>
      <c r="PD174" s="182"/>
      <c r="PE174" s="182"/>
      <c r="PF174" s="182"/>
      <c r="PG174" s="182"/>
      <c r="PH174" s="182"/>
      <c r="PI174" s="182"/>
      <c r="PJ174" s="182"/>
      <c r="PK174" s="182"/>
      <c r="PL174" s="182"/>
      <c r="PM174" s="182"/>
      <c r="PN174" s="182"/>
      <c r="PO174" s="182"/>
      <c r="PP174" s="182"/>
      <c r="PQ174" s="182"/>
      <c r="PR174" s="182"/>
      <c r="PS174" s="182"/>
      <c r="PT174" s="182"/>
      <c r="PU174" s="182"/>
      <c r="PV174" s="182"/>
      <c r="PW174" s="182"/>
      <c r="PX174" s="182"/>
    </row>
    <row r="175" spans="1:440" s="167" customFormat="1" ht="19.899999999999999" customHeight="1">
      <c r="A175" s="182"/>
      <c r="B175" s="1040"/>
      <c r="C175" s="982"/>
      <c r="D175" s="881"/>
      <c r="E175" s="883"/>
      <c r="F175" s="324" t="s">
        <v>22</v>
      </c>
      <c r="G175" s="406">
        <v>5.0350000000000001</v>
      </c>
      <c r="H175" s="293"/>
      <c r="I175" s="294">
        <f>G175+H175+K174</f>
        <v>5.5059999999999993</v>
      </c>
      <c r="J175" s="407">
        <v>3.9689999999999999</v>
      </c>
      <c r="K175" s="294">
        <f t="shared" si="16"/>
        <v>1.5369999999999995</v>
      </c>
      <c r="L175" s="665">
        <f t="shared" si="17"/>
        <v>0.72084998183799498</v>
      </c>
      <c r="M175" s="647">
        <v>43465</v>
      </c>
      <c r="N175" s="903"/>
      <c r="O175" s="904"/>
      <c r="P175" s="904"/>
      <c r="Q175" s="904"/>
      <c r="R175" s="904"/>
      <c r="S175" s="893"/>
      <c r="T175" s="182"/>
      <c r="U175" s="182"/>
      <c r="V175" s="166"/>
      <c r="W175" s="166"/>
      <c r="X175" s="166"/>
      <c r="Y175" s="166"/>
      <c r="Z175" s="166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  <c r="IG175" s="182"/>
      <c r="IH175" s="182"/>
      <c r="II175" s="182"/>
      <c r="IJ175" s="182"/>
      <c r="IK175" s="182"/>
      <c r="IL175" s="182"/>
      <c r="IM175" s="182"/>
      <c r="IN175" s="182"/>
      <c r="IO175" s="182"/>
      <c r="IP175" s="182"/>
      <c r="IQ175" s="182"/>
      <c r="IR175" s="182"/>
      <c r="IS175" s="182"/>
      <c r="IT175" s="182"/>
      <c r="IU175" s="182"/>
      <c r="IV175" s="182"/>
      <c r="IW175" s="182"/>
      <c r="IX175" s="182"/>
      <c r="IY175" s="182"/>
      <c r="IZ175" s="182"/>
      <c r="JA175" s="182"/>
      <c r="JB175" s="182"/>
      <c r="JC175" s="182"/>
      <c r="JD175" s="182"/>
      <c r="JE175" s="182"/>
      <c r="JF175" s="182"/>
      <c r="JG175" s="182"/>
      <c r="JH175" s="182"/>
      <c r="JI175" s="182"/>
      <c r="JJ175" s="182"/>
      <c r="JK175" s="182"/>
      <c r="JL175" s="182"/>
      <c r="JM175" s="182"/>
      <c r="JN175" s="182"/>
      <c r="JO175" s="182"/>
      <c r="JP175" s="182"/>
      <c r="JQ175" s="182"/>
      <c r="JR175" s="182"/>
      <c r="JS175" s="182"/>
      <c r="JT175" s="182"/>
      <c r="JU175" s="182"/>
      <c r="JV175" s="182"/>
      <c r="JW175" s="182"/>
      <c r="JX175" s="182"/>
      <c r="JY175" s="182"/>
      <c r="JZ175" s="182"/>
      <c r="KA175" s="182"/>
      <c r="KB175" s="182"/>
      <c r="KC175" s="182"/>
      <c r="KD175" s="182"/>
      <c r="KE175" s="182"/>
      <c r="KF175" s="182"/>
      <c r="KG175" s="182"/>
      <c r="KH175" s="182"/>
      <c r="KI175" s="182"/>
      <c r="KJ175" s="182"/>
      <c r="KK175" s="182"/>
      <c r="KL175" s="182"/>
      <c r="KM175" s="182"/>
      <c r="KN175" s="182"/>
      <c r="KO175" s="182"/>
      <c r="KP175" s="182"/>
      <c r="KQ175" s="182"/>
      <c r="KR175" s="182"/>
      <c r="KS175" s="182"/>
      <c r="KT175" s="182"/>
      <c r="KU175" s="182"/>
      <c r="KV175" s="182"/>
      <c r="KW175" s="182"/>
      <c r="KX175" s="182"/>
      <c r="KY175" s="182"/>
      <c r="KZ175" s="182"/>
      <c r="LA175" s="182"/>
      <c r="LB175" s="182"/>
      <c r="LC175" s="182"/>
      <c r="LD175" s="182"/>
      <c r="LE175" s="182"/>
      <c r="LF175" s="182"/>
      <c r="LG175" s="182"/>
      <c r="LH175" s="182"/>
      <c r="LI175" s="182"/>
      <c r="LJ175" s="182"/>
      <c r="LK175" s="182"/>
      <c r="LL175" s="182"/>
      <c r="LM175" s="182"/>
      <c r="LN175" s="182"/>
      <c r="LO175" s="182"/>
      <c r="LP175" s="182"/>
      <c r="LQ175" s="182"/>
      <c r="LR175" s="182"/>
      <c r="LS175" s="182"/>
      <c r="LT175" s="182"/>
      <c r="LU175" s="182"/>
      <c r="LV175" s="182"/>
      <c r="LW175" s="182"/>
      <c r="LX175" s="182"/>
      <c r="LY175" s="182"/>
      <c r="LZ175" s="182"/>
      <c r="MA175" s="182"/>
      <c r="MB175" s="182"/>
      <c r="MC175" s="182"/>
      <c r="MD175" s="182"/>
      <c r="ME175" s="182"/>
      <c r="MF175" s="182"/>
      <c r="MG175" s="182"/>
      <c r="MH175" s="182"/>
      <c r="MI175" s="182"/>
      <c r="MJ175" s="182"/>
      <c r="MK175" s="182"/>
      <c r="ML175" s="182"/>
      <c r="MM175" s="182"/>
      <c r="MN175" s="182"/>
      <c r="MO175" s="182"/>
      <c r="MP175" s="182"/>
      <c r="MQ175" s="182"/>
      <c r="MR175" s="182"/>
      <c r="MS175" s="182"/>
      <c r="MT175" s="182"/>
      <c r="MU175" s="182"/>
      <c r="MV175" s="182"/>
      <c r="MW175" s="182"/>
      <c r="MX175" s="182"/>
      <c r="MY175" s="182"/>
      <c r="MZ175" s="182"/>
      <c r="NA175" s="182"/>
      <c r="NB175" s="182"/>
      <c r="NC175" s="182"/>
      <c r="ND175" s="182"/>
      <c r="NE175" s="182"/>
      <c r="NF175" s="182"/>
      <c r="NG175" s="182"/>
      <c r="NH175" s="182"/>
      <c r="NI175" s="182"/>
      <c r="NJ175" s="182"/>
      <c r="NK175" s="182"/>
      <c r="NL175" s="182"/>
      <c r="NM175" s="182"/>
      <c r="NN175" s="182"/>
      <c r="NO175" s="182"/>
      <c r="NP175" s="182"/>
      <c r="NQ175" s="182"/>
      <c r="NR175" s="182"/>
      <c r="NS175" s="182"/>
      <c r="NT175" s="182"/>
      <c r="NU175" s="182"/>
      <c r="NV175" s="182"/>
      <c r="NW175" s="182"/>
      <c r="NX175" s="182"/>
      <c r="NY175" s="182"/>
      <c r="NZ175" s="182"/>
      <c r="OA175" s="182"/>
      <c r="OB175" s="182"/>
      <c r="OC175" s="182"/>
      <c r="OD175" s="182"/>
      <c r="OE175" s="182"/>
      <c r="OF175" s="182"/>
      <c r="OG175" s="182"/>
      <c r="OH175" s="182"/>
      <c r="OI175" s="182"/>
      <c r="OJ175" s="182"/>
      <c r="OK175" s="182"/>
      <c r="OL175" s="182"/>
      <c r="OM175" s="182"/>
      <c r="ON175" s="182"/>
      <c r="OO175" s="182"/>
      <c r="OP175" s="182"/>
      <c r="OQ175" s="182"/>
      <c r="OR175" s="182"/>
      <c r="OS175" s="182"/>
      <c r="OT175" s="182"/>
      <c r="OU175" s="182"/>
      <c r="OV175" s="182"/>
      <c r="OW175" s="182"/>
      <c r="OX175" s="182"/>
      <c r="OY175" s="182"/>
      <c r="OZ175" s="182"/>
      <c r="PA175" s="182"/>
      <c r="PB175" s="182"/>
      <c r="PC175" s="182"/>
      <c r="PD175" s="182"/>
      <c r="PE175" s="182"/>
      <c r="PF175" s="182"/>
      <c r="PG175" s="182"/>
      <c r="PH175" s="182"/>
      <c r="PI175" s="182"/>
      <c r="PJ175" s="182"/>
      <c r="PK175" s="182"/>
      <c r="PL175" s="182"/>
      <c r="PM175" s="182"/>
      <c r="PN175" s="182"/>
      <c r="PO175" s="182"/>
      <c r="PP175" s="182"/>
      <c r="PQ175" s="182"/>
      <c r="PR175" s="182"/>
      <c r="PS175" s="182"/>
      <c r="PT175" s="182"/>
      <c r="PU175" s="182"/>
      <c r="PV175" s="182"/>
      <c r="PW175" s="182"/>
      <c r="PX175" s="182"/>
    </row>
    <row r="176" spans="1:440" s="167" customFormat="1" ht="19.899999999999999" customHeight="1">
      <c r="A176" s="182"/>
      <c r="B176" s="1040"/>
      <c r="C176" s="982"/>
      <c r="D176" s="881"/>
      <c r="E176" s="883" t="s">
        <v>52</v>
      </c>
      <c r="F176" s="324" t="s">
        <v>20</v>
      </c>
      <c r="G176" s="406">
        <v>0.88700000000000001</v>
      </c>
      <c r="H176" s="293"/>
      <c r="I176" s="294">
        <f>G176+H176</f>
        <v>0.88700000000000001</v>
      </c>
      <c r="J176" s="407">
        <v>1.2150000000000001</v>
      </c>
      <c r="K176" s="294">
        <f t="shared" si="16"/>
        <v>-0.32800000000000007</v>
      </c>
      <c r="L176" s="665">
        <f t="shared" si="17"/>
        <v>1.3697857948139798</v>
      </c>
      <c r="M176" s="644" t="s">
        <v>24</v>
      </c>
      <c r="N176" s="903">
        <f>G176+G177+G178</f>
        <v>10.078999999999999</v>
      </c>
      <c r="O176" s="904">
        <f>H176+H177+H178</f>
        <v>0</v>
      </c>
      <c r="P176" s="904">
        <f>N176+O176</f>
        <v>10.078999999999999</v>
      </c>
      <c r="Q176" s="904">
        <f>J176+J177+J178</f>
        <v>9.8859999999999992</v>
      </c>
      <c r="R176" s="904">
        <f>P176-Q176</f>
        <v>0.19299999999999962</v>
      </c>
      <c r="S176" s="893">
        <f>Q176/P176</f>
        <v>0.98085127492806834</v>
      </c>
      <c r="T176" s="187"/>
      <c r="U176" s="188">
        <f>G173+G176</f>
        <v>1.7730000000000001</v>
      </c>
      <c r="V176" s="166"/>
      <c r="W176" s="166"/>
      <c r="X176" s="166"/>
      <c r="Y176" s="166"/>
      <c r="Z176" s="166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  <c r="IG176" s="182"/>
      <c r="IH176" s="182"/>
      <c r="II176" s="182"/>
      <c r="IJ176" s="182"/>
      <c r="IK176" s="182"/>
      <c r="IL176" s="182"/>
      <c r="IM176" s="182"/>
      <c r="IN176" s="182"/>
      <c r="IO176" s="182"/>
      <c r="IP176" s="182"/>
      <c r="IQ176" s="182"/>
      <c r="IR176" s="182"/>
      <c r="IS176" s="182"/>
      <c r="IT176" s="182"/>
      <c r="IU176" s="182"/>
      <c r="IV176" s="182"/>
      <c r="IW176" s="182"/>
      <c r="IX176" s="182"/>
      <c r="IY176" s="182"/>
      <c r="IZ176" s="182"/>
      <c r="JA176" s="182"/>
      <c r="JB176" s="182"/>
      <c r="JC176" s="182"/>
      <c r="JD176" s="182"/>
      <c r="JE176" s="182"/>
      <c r="JF176" s="182"/>
      <c r="JG176" s="182"/>
      <c r="JH176" s="182"/>
      <c r="JI176" s="182"/>
      <c r="JJ176" s="182"/>
      <c r="JK176" s="182"/>
      <c r="JL176" s="182"/>
      <c r="JM176" s="182"/>
      <c r="JN176" s="182"/>
      <c r="JO176" s="182"/>
      <c r="JP176" s="182"/>
      <c r="JQ176" s="182"/>
      <c r="JR176" s="182"/>
      <c r="JS176" s="182"/>
      <c r="JT176" s="182"/>
      <c r="JU176" s="182"/>
      <c r="JV176" s="182"/>
      <c r="JW176" s="182"/>
      <c r="JX176" s="182"/>
      <c r="JY176" s="182"/>
      <c r="JZ176" s="182"/>
      <c r="KA176" s="182"/>
      <c r="KB176" s="182"/>
      <c r="KC176" s="182"/>
      <c r="KD176" s="182"/>
      <c r="KE176" s="182"/>
      <c r="KF176" s="182"/>
      <c r="KG176" s="182"/>
      <c r="KH176" s="182"/>
      <c r="KI176" s="182"/>
      <c r="KJ176" s="182"/>
      <c r="KK176" s="182"/>
      <c r="KL176" s="182"/>
      <c r="KM176" s="182"/>
      <c r="KN176" s="182"/>
      <c r="KO176" s="182"/>
      <c r="KP176" s="182"/>
      <c r="KQ176" s="182"/>
      <c r="KR176" s="182"/>
      <c r="KS176" s="182"/>
      <c r="KT176" s="182"/>
      <c r="KU176" s="182"/>
      <c r="KV176" s="182"/>
      <c r="KW176" s="182"/>
      <c r="KX176" s="182"/>
      <c r="KY176" s="182"/>
      <c r="KZ176" s="182"/>
      <c r="LA176" s="182"/>
      <c r="LB176" s="182"/>
      <c r="LC176" s="182"/>
      <c r="LD176" s="182"/>
      <c r="LE176" s="182"/>
      <c r="LF176" s="182"/>
      <c r="LG176" s="182"/>
      <c r="LH176" s="182"/>
      <c r="LI176" s="182"/>
      <c r="LJ176" s="182"/>
      <c r="LK176" s="182"/>
      <c r="LL176" s="182"/>
      <c r="LM176" s="182"/>
      <c r="LN176" s="182"/>
      <c r="LO176" s="182"/>
      <c r="LP176" s="182"/>
      <c r="LQ176" s="182"/>
      <c r="LR176" s="182"/>
      <c r="LS176" s="182"/>
      <c r="LT176" s="182"/>
      <c r="LU176" s="182"/>
      <c r="LV176" s="182"/>
      <c r="LW176" s="182"/>
      <c r="LX176" s="182"/>
      <c r="LY176" s="182"/>
      <c r="LZ176" s="182"/>
      <c r="MA176" s="182"/>
      <c r="MB176" s="182"/>
      <c r="MC176" s="182"/>
      <c r="MD176" s="182"/>
      <c r="ME176" s="182"/>
      <c r="MF176" s="182"/>
      <c r="MG176" s="182"/>
      <c r="MH176" s="182"/>
      <c r="MI176" s="182"/>
      <c r="MJ176" s="182"/>
      <c r="MK176" s="182"/>
      <c r="ML176" s="182"/>
      <c r="MM176" s="182"/>
      <c r="MN176" s="182"/>
      <c r="MO176" s="182"/>
      <c r="MP176" s="182"/>
      <c r="MQ176" s="182"/>
      <c r="MR176" s="182"/>
      <c r="MS176" s="182"/>
      <c r="MT176" s="182"/>
      <c r="MU176" s="182"/>
      <c r="MV176" s="182"/>
      <c r="MW176" s="182"/>
      <c r="MX176" s="182"/>
      <c r="MY176" s="182"/>
      <c r="MZ176" s="182"/>
      <c r="NA176" s="182"/>
      <c r="NB176" s="182"/>
      <c r="NC176" s="182"/>
      <c r="ND176" s="182"/>
      <c r="NE176" s="182"/>
      <c r="NF176" s="182"/>
      <c r="NG176" s="182"/>
      <c r="NH176" s="182"/>
      <c r="NI176" s="182"/>
      <c r="NJ176" s="182"/>
      <c r="NK176" s="182"/>
      <c r="NL176" s="182"/>
      <c r="NM176" s="182"/>
      <c r="NN176" s="182"/>
      <c r="NO176" s="182"/>
      <c r="NP176" s="182"/>
      <c r="NQ176" s="182"/>
      <c r="NR176" s="182"/>
      <c r="NS176" s="182"/>
      <c r="NT176" s="182"/>
      <c r="NU176" s="182"/>
      <c r="NV176" s="182"/>
      <c r="NW176" s="182"/>
      <c r="NX176" s="182"/>
      <c r="NY176" s="182"/>
      <c r="NZ176" s="182"/>
      <c r="OA176" s="182"/>
      <c r="OB176" s="182"/>
      <c r="OC176" s="182"/>
      <c r="OD176" s="182"/>
      <c r="OE176" s="182"/>
      <c r="OF176" s="182"/>
      <c r="OG176" s="182"/>
      <c r="OH176" s="182"/>
      <c r="OI176" s="182"/>
      <c r="OJ176" s="182"/>
      <c r="OK176" s="182"/>
      <c r="OL176" s="182"/>
      <c r="OM176" s="182"/>
      <c r="ON176" s="182"/>
      <c r="OO176" s="182"/>
      <c r="OP176" s="182"/>
      <c r="OQ176" s="182"/>
      <c r="OR176" s="182"/>
      <c r="OS176" s="182"/>
      <c r="OT176" s="182"/>
      <c r="OU176" s="182"/>
      <c r="OV176" s="182"/>
      <c r="OW176" s="182"/>
      <c r="OX176" s="182"/>
      <c r="OY176" s="182"/>
      <c r="OZ176" s="182"/>
      <c r="PA176" s="182"/>
      <c r="PB176" s="182"/>
      <c r="PC176" s="182"/>
      <c r="PD176" s="182"/>
      <c r="PE176" s="182"/>
      <c r="PF176" s="182"/>
      <c r="PG176" s="182"/>
      <c r="PH176" s="182"/>
      <c r="PI176" s="182"/>
      <c r="PJ176" s="182"/>
      <c r="PK176" s="182"/>
      <c r="PL176" s="182"/>
      <c r="PM176" s="182"/>
      <c r="PN176" s="182"/>
      <c r="PO176" s="182"/>
      <c r="PP176" s="182"/>
      <c r="PQ176" s="182"/>
      <c r="PR176" s="182"/>
      <c r="PS176" s="182"/>
      <c r="PT176" s="182"/>
      <c r="PU176" s="182"/>
      <c r="PV176" s="182"/>
      <c r="PW176" s="182"/>
      <c r="PX176" s="182"/>
    </row>
    <row r="177" spans="1:440" s="167" customFormat="1" ht="19.899999999999999" customHeight="1">
      <c r="A177" s="182"/>
      <c r="B177" s="1040"/>
      <c r="C177" s="982"/>
      <c r="D177" s="881"/>
      <c r="E177" s="883"/>
      <c r="F177" s="324" t="s">
        <v>21</v>
      </c>
      <c r="G177" s="406">
        <v>4.1529999999999996</v>
      </c>
      <c r="H177" s="293"/>
      <c r="I177" s="294">
        <f>G177+H177+K176</f>
        <v>3.8249999999999993</v>
      </c>
      <c r="J177" s="407">
        <v>3.1589999999999998</v>
      </c>
      <c r="K177" s="294">
        <f t="shared" si="16"/>
        <v>0.66599999999999948</v>
      </c>
      <c r="L177" s="665">
        <f t="shared" si="17"/>
        <v>0.82588235294117662</v>
      </c>
      <c r="M177" s="647" t="s">
        <v>24</v>
      </c>
      <c r="N177" s="903"/>
      <c r="O177" s="904"/>
      <c r="P177" s="904"/>
      <c r="Q177" s="904"/>
      <c r="R177" s="904"/>
      <c r="S177" s="893"/>
      <c r="T177" s="187"/>
      <c r="U177" s="188">
        <f t="shared" ref="U177:U178" si="20">G174+G177</f>
        <v>8.3009999999999984</v>
      </c>
      <c r="V177" s="166"/>
      <c r="W177" s="166"/>
      <c r="X177" s="166"/>
      <c r="Y177" s="166"/>
      <c r="Z177" s="166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  <c r="IG177" s="182"/>
      <c r="IH177" s="182"/>
      <c r="II177" s="182"/>
      <c r="IJ177" s="182"/>
      <c r="IK177" s="182"/>
      <c r="IL177" s="182"/>
      <c r="IM177" s="182"/>
      <c r="IN177" s="182"/>
      <c r="IO177" s="182"/>
      <c r="IP177" s="182"/>
      <c r="IQ177" s="182"/>
      <c r="IR177" s="182"/>
      <c r="IS177" s="182"/>
      <c r="IT177" s="182"/>
      <c r="IU177" s="182"/>
      <c r="IV177" s="182"/>
      <c r="IW177" s="182"/>
      <c r="IX177" s="182"/>
      <c r="IY177" s="182"/>
      <c r="IZ177" s="182"/>
      <c r="JA177" s="182"/>
      <c r="JB177" s="182"/>
      <c r="JC177" s="182"/>
      <c r="JD177" s="182"/>
      <c r="JE177" s="182"/>
      <c r="JF177" s="182"/>
      <c r="JG177" s="182"/>
      <c r="JH177" s="182"/>
      <c r="JI177" s="182"/>
      <c r="JJ177" s="182"/>
      <c r="JK177" s="182"/>
      <c r="JL177" s="182"/>
      <c r="JM177" s="182"/>
      <c r="JN177" s="182"/>
      <c r="JO177" s="182"/>
      <c r="JP177" s="182"/>
      <c r="JQ177" s="182"/>
      <c r="JR177" s="182"/>
      <c r="JS177" s="182"/>
      <c r="JT177" s="182"/>
      <c r="JU177" s="182"/>
      <c r="JV177" s="182"/>
      <c r="JW177" s="182"/>
      <c r="JX177" s="182"/>
      <c r="JY177" s="182"/>
      <c r="JZ177" s="182"/>
      <c r="KA177" s="182"/>
      <c r="KB177" s="182"/>
      <c r="KC177" s="182"/>
      <c r="KD177" s="182"/>
      <c r="KE177" s="182"/>
      <c r="KF177" s="182"/>
      <c r="KG177" s="182"/>
      <c r="KH177" s="182"/>
      <c r="KI177" s="182"/>
      <c r="KJ177" s="182"/>
      <c r="KK177" s="182"/>
      <c r="KL177" s="182"/>
      <c r="KM177" s="182"/>
      <c r="KN177" s="182"/>
      <c r="KO177" s="182"/>
      <c r="KP177" s="182"/>
      <c r="KQ177" s="182"/>
      <c r="KR177" s="182"/>
      <c r="KS177" s="182"/>
      <c r="KT177" s="182"/>
      <c r="KU177" s="182"/>
      <c r="KV177" s="182"/>
      <c r="KW177" s="182"/>
      <c r="KX177" s="182"/>
      <c r="KY177" s="182"/>
      <c r="KZ177" s="182"/>
      <c r="LA177" s="182"/>
      <c r="LB177" s="182"/>
      <c r="LC177" s="182"/>
      <c r="LD177" s="182"/>
      <c r="LE177" s="182"/>
      <c r="LF177" s="182"/>
      <c r="LG177" s="182"/>
      <c r="LH177" s="182"/>
      <c r="LI177" s="182"/>
      <c r="LJ177" s="182"/>
      <c r="LK177" s="182"/>
      <c r="LL177" s="182"/>
      <c r="LM177" s="182"/>
      <c r="LN177" s="182"/>
      <c r="LO177" s="182"/>
      <c r="LP177" s="182"/>
      <c r="LQ177" s="182"/>
      <c r="LR177" s="182"/>
      <c r="LS177" s="182"/>
      <c r="LT177" s="182"/>
      <c r="LU177" s="182"/>
      <c r="LV177" s="182"/>
      <c r="LW177" s="182"/>
      <c r="LX177" s="182"/>
      <c r="LY177" s="182"/>
      <c r="LZ177" s="182"/>
      <c r="MA177" s="182"/>
      <c r="MB177" s="182"/>
      <c r="MC177" s="182"/>
      <c r="MD177" s="182"/>
      <c r="ME177" s="182"/>
      <c r="MF177" s="182"/>
      <c r="MG177" s="182"/>
      <c r="MH177" s="182"/>
      <c r="MI177" s="182"/>
      <c r="MJ177" s="182"/>
      <c r="MK177" s="182"/>
      <c r="ML177" s="182"/>
      <c r="MM177" s="182"/>
      <c r="MN177" s="182"/>
      <c r="MO177" s="182"/>
      <c r="MP177" s="182"/>
      <c r="MQ177" s="182"/>
      <c r="MR177" s="182"/>
      <c r="MS177" s="182"/>
      <c r="MT177" s="182"/>
      <c r="MU177" s="182"/>
      <c r="MV177" s="182"/>
      <c r="MW177" s="182"/>
      <c r="MX177" s="182"/>
      <c r="MY177" s="182"/>
      <c r="MZ177" s="182"/>
      <c r="NA177" s="182"/>
      <c r="NB177" s="182"/>
      <c r="NC177" s="182"/>
      <c r="ND177" s="182"/>
      <c r="NE177" s="182"/>
      <c r="NF177" s="182"/>
      <c r="NG177" s="182"/>
      <c r="NH177" s="182"/>
      <c r="NI177" s="182"/>
      <c r="NJ177" s="182"/>
      <c r="NK177" s="182"/>
      <c r="NL177" s="182"/>
      <c r="NM177" s="182"/>
      <c r="NN177" s="182"/>
      <c r="NO177" s="182"/>
      <c r="NP177" s="182"/>
      <c r="NQ177" s="182"/>
      <c r="NR177" s="182"/>
      <c r="NS177" s="182"/>
      <c r="NT177" s="182"/>
      <c r="NU177" s="182"/>
      <c r="NV177" s="182"/>
      <c r="NW177" s="182"/>
      <c r="NX177" s="182"/>
      <c r="NY177" s="182"/>
      <c r="NZ177" s="182"/>
      <c r="OA177" s="182"/>
      <c r="OB177" s="182"/>
      <c r="OC177" s="182"/>
      <c r="OD177" s="182"/>
      <c r="OE177" s="182"/>
      <c r="OF177" s="182"/>
      <c r="OG177" s="182"/>
      <c r="OH177" s="182"/>
      <c r="OI177" s="182"/>
      <c r="OJ177" s="182"/>
      <c r="OK177" s="182"/>
      <c r="OL177" s="182"/>
      <c r="OM177" s="182"/>
      <c r="ON177" s="182"/>
      <c r="OO177" s="182"/>
      <c r="OP177" s="182"/>
      <c r="OQ177" s="182"/>
      <c r="OR177" s="182"/>
      <c r="OS177" s="182"/>
      <c r="OT177" s="182"/>
      <c r="OU177" s="182"/>
      <c r="OV177" s="182"/>
      <c r="OW177" s="182"/>
      <c r="OX177" s="182"/>
      <c r="OY177" s="182"/>
      <c r="OZ177" s="182"/>
      <c r="PA177" s="182"/>
      <c r="PB177" s="182"/>
      <c r="PC177" s="182"/>
      <c r="PD177" s="182"/>
      <c r="PE177" s="182"/>
      <c r="PF177" s="182"/>
      <c r="PG177" s="182"/>
      <c r="PH177" s="182"/>
      <c r="PI177" s="182"/>
      <c r="PJ177" s="182"/>
      <c r="PK177" s="182"/>
      <c r="PL177" s="182"/>
      <c r="PM177" s="182"/>
      <c r="PN177" s="182"/>
      <c r="PO177" s="182"/>
      <c r="PP177" s="182"/>
      <c r="PQ177" s="182"/>
      <c r="PR177" s="182"/>
      <c r="PS177" s="182"/>
      <c r="PT177" s="182"/>
      <c r="PU177" s="182"/>
      <c r="PV177" s="182"/>
      <c r="PW177" s="182"/>
      <c r="PX177" s="182"/>
    </row>
    <row r="178" spans="1:440" s="167" customFormat="1" ht="19.899999999999999" customHeight="1">
      <c r="A178" s="182"/>
      <c r="B178" s="1040"/>
      <c r="C178" s="982"/>
      <c r="D178" s="882"/>
      <c r="E178" s="883"/>
      <c r="F178" s="324" t="s">
        <v>22</v>
      </c>
      <c r="G178" s="406">
        <v>5.0389999999999997</v>
      </c>
      <c r="H178" s="293"/>
      <c r="I178" s="294">
        <f>G178+H178+K177</f>
        <v>5.7049999999999992</v>
      </c>
      <c r="J178" s="407">
        <v>5.5119999999999996</v>
      </c>
      <c r="K178" s="294">
        <f t="shared" si="16"/>
        <v>0.19299999999999962</v>
      </c>
      <c r="L178" s="665">
        <f t="shared" si="17"/>
        <v>0.96617002629272575</v>
      </c>
      <c r="M178" s="647" t="s">
        <v>24</v>
      </c>
      <c r="N178" s="903"/>
      <c r="O178" s="904"/>
      <c r="P178" s="904"/>
      <c r="Q178" s="904"/>
      <c r="R178" s="904"/>
      <c r="S178" s="893"/>
      <c r="T178" s="201">
        <f>N173+N176</f>
        <v>20.147999999999996</v>
      </c>
      <c r="U178" s="189">
        <f t="shared" si="20"/>
        <v>10.074</v>
      </c>
      <c r="V178" s="166"/>
      <c r="W178" s="166"/>
      <c r="X178" s="166"/>
      <c r="Y178" s="166"/>
      <c r="Z178" s="166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  <c r="IG178" s="182"/>
      <c r="IH178" s="182"/>
      <c r="II178" s="182"/>
      <c r="IJ178" s="182"/>
      <c r="IK178" s="182"/>
      <c r="IL178" s="182"/>
      <c r="IM178" s="182"/>
      <c r="IN178" s="182"/>
      <c r="IO178" s="182"/>
      <c r="IP178" s="182"/>
      <c r="IQ178" s="182"/>
      <c r="IR178" s="182"/>
      <c r="IS178" s="182"/>
      <c r="IT178" s="182"/>
      <c r="IU178" s="182"/>
      <c r="IV178" s="182"/>
      <c r="IW178" s="182"/>
      <c r="IX178" s="182"/>
      <c r="IY178" s="182"/>
      <c r="IZ178" s="182"/>
      <c r="JA178" s="182"/>
      <c r="JB178" s="182"/>
      <c r="JC178" s="182"/>
      <c r="JD178" s="182"/>
      <c r="JE178" s="182"/>
      <c r="JF178" s="182"/>
      <c r="JG178" s="182"/>
      <c r="JH178" s="182"/>
      <c r="JI178" s="182"/>
      <c r="JJ178" s="182"/>
      <c r="JK178" s="182"/>
      <c r="JL178" s="182"/>
      <c r="JM178" s="182"/>
      <c r="JN178" s="182"/>
      <c r="JO178" s="182"/>
      <c r="JP178" s="182"/>
      <c r="JQ178" s="182"/>
      <c r="JR178" s="182"/>
      <c r="JS178" s="182"/>
      <c r="JT178" s="182"/>
      <c r="JU178" s="182"/>
      <c r="JV178" s="182"/>
      <c r="JW178" s="182"/>
      <c r="JX178" s="182"/>
      <c r="JY178" s="182"/>
      <c r="JZ178" s="182"/>
      <c r="KA178" s="182"/>
      <c r="KB178" s="182"/>
      <c r="KC178" s="182"/>
      <c r="KD178" s="182"/>
      <c r="KE178" s="182"/>
      <c r="KF178" s="182"/>
      <c r="KG178" s="182"/>
      <c r="KH178" s="182"/>
      <c r="KI178" s="182"/>
      <c r="KJ178" s="182"/>
      <c r="KK178" s="182"/>
      <c r="KL178" s="182"/>
      <c r="KM178" s="182"/>
      <c r="KN178" s="182"/>
      <c r="KO178" s="182"/>
      <c r="KP178" s="182"/>
      <c r="KQ178" s="182"/>
      <c r="KR178" s="182"/>
      <c r="KS178" s="182"/>
      <c r="KT178" s="182"/>
      <c r="KU178" s="182"/>
      <c r="KV178" s="182"/>
      <c r="KW178" s="182"/>
      <c r="KX178" s="182"/>
      <c r="KY178" s="182"/>
      <c r="KZ178" s="182"/>
      <c r="LA178" s="182"/>
      <c r="LB178" s="182"/>
      <c r="LC178" s="182"/>
      <c r="LD178" s="182"/>
      <c r="LE178" s="182"/>
      <c r="LF178" s="182"/>
      <c r="LG178" s="182"/>
      <c r="LH178" s="182"/>
      <c r="LI178" s="182"/>
      <c r="LJ178" s="182"/>
      <c r="LK178" s="182"/>
      <c r="LL178" s="182"/>
      <c r="LM178" s="182"/>
      <c r="LN178" s="182"/>
      <c r="LO178" s="182"/>
      <c r="LP178" s="182"/>
      <c r="LQ178" s="182"/>
      <c r="LR178" s="182"/>
      <c r="LS178" s="182"/>
      <c r="LT178" s="182"/>
      <c r="LU178" s="182"/>
      <c r="LV178" s="182"/>
      <c r="LW178" s="182"/>
      <c r="LX178" s="182"/>
      <c r="LY178" s="182"/>
      <c r="LZ178" s="182"/>
      <c r="MA178" s="182"/>
      <c r="MB178" s="182"/>
      <c r="MC178" s="182"/>
      <c r="MD178" s="182"/>
      <c r="ME178" s="182"/>
      <c r="MF178" s="182"/>
      <c r="MG178" s="182"/>
      <c r="MH178" s="182"/>
      <c r="MI178" s="182"/>
      <c r="MJ178" s="182"/>
      <c r="MK178" s="182"/>
      <c r="ML178" s="182"/>
      <c r="MM178" s="182"/>
      <c r="MN178" s="182"/>
      <c r="MO178" s="182"/>
      <c r="MP178" s="182"/>
      <c r="MQ178" s="182"/>
      <c r="MR178" s="182"/>
      <c r="MS178" s="182"/>
      <c r="MT178" s="182"/>
      <c r="MU178" s="182"/>
      <c r="MV178" s="182"/>
      <c r="MW178" s="182"/>
      <c r="MX178" s="182"/>
      <c r="MY178" s="182"/>
      <c r="MZ178" s="182"/>
      <c r="NA178" s="182"/>
      <c r="NB178" s="182"/>
      <c r="NC178" s="182"/>
      <c r="ND178" s="182"/>
      <c r="NE178" s="182"/>
      <c r="NF178" s="182"/>
      <c r="NG178" s="182"/>
      <c r="NH178" s="182"/>
      <c r="NI178" s="182"/>
      <c r="NJ178" s="182"/>
      <c r="NK178" s="182"/>
      <c r="NL178" s="182"/>
      <c r="NM178" s="182"/>
      <c r="NN178" s="182"/>
      <c r="NO178" s="182"/>
      <c r="NP178" s="182"/>
      <c r="NQ178" s="182"/>
      <c r="NR178" s="182"/>
      <c r="NS178" s="182"/>
      <c r="NT178" s="182"/>
      <c r="NU178" s="182"/>
      <c r="NV178" s="182"/>
      <c r="NW178" s="182"/>
      <c r="NX178" s="182"/>
      <c r="NY178" s="182"/>
      <c r="NZ178" s="182"/>
      <c r="OA178" s="182"/>
      <c r="OB178" s="182"/>
      <c r="OC178" s="182"/>
      <c r="OD178" s="182"/>
      <c r="OE178" s="182"/>
      <c r="OF178" s="182"/>
      <c r="OG178" s="182"/>
      <c r="OH178" s="182"/>
      <c r="OI178" s="182"/>
      <c r="OJ178" s="182"/>
      <c r="OK178" s="182"/>
      <c r="OL178" s="182"/>
      <c r="OM178" s="182"/>
      <c r="ON178" s="182"/>
      <c r="OO178" s="182"/>
      <c r="OP178" s="182"/>
      <c r="OQ178" s="182"/>
      <c r="OR178" s="182"/>
      <c r="OS178" s="182"/>
      <c r="OT178" s="182"/>
      <c r="OU178" s="182"/>
      <c r="OV178" s="182"/>
      <c r="OW178" s="182"/>
      <c r="OX178" s="182"/>
      <c r="OY178" s="182"/>
      <c r="OZ178" s="182"/>
      <c r="PA178" s="182"/>
      <c r="PB178" s="182"/>
      <c r="PC178" s="182"/>
      <c r="PD178" s="182"/>
      <c r="PE178" s="182"/>
      <c r="PF178" s="182"/>
      <c r="PG178" s="182"/>
      <c r="PH178" s="182"/>
      <c r="PI178" s="182"/>
      <c r="PJ178" s="182"/>
      <c r="PK178" s="182"/>
      <c r="PL178" s="182"/>
      <c r="PM178" s="182"/>
      <c r="PN178" s="182"/>
      <c r="PO178" s="182"/>
      <c r="PP178" s="182"/>
      <c r="PQ178" s="182"/>
      <c r="PR178" s="182"/>
      <c r="PS178" s="182"/>
      <c r="PT178" s="182"/>
      <c r="PU178" s="182"/>
      <c r="PV178" s="182"/>
      <c r="PW178" s="182"/>
      <c r="PX178" s="182"/>
    </row>
    <row r="179" spans="1:440" s="167" customFormat="1" ht="19.899999999999999" customHeight="1">
      <c r="A179" s="182"/>
      <c r="B179" s="1040"/>
      <c r="C179" s="982"/>
      <c r="D179" s="852" t="s">
        <v>687</v>
      </c>
      <c r="E179" s="989" t="s">
        <v>687</v>
      </c>
      <c r="F179" s="326" t="s">
        <v>20</v>
      </c>
      <c r="G179" s="301">
        <v>2.6579999999999999</v>
      </c>
      <c r="H179" s="301"/>
      <c r="I179" s="302">
        <f>G179+H179</f>
        <v>2.6579999999999999</v>
      </c>
      <c r="J179" s="637">
        <v>0.68899999999999995</v>
      </c>
      <c r="K179" s="302">
        <f t="shared" si="16"/>
        <v>1.9689999999999999</v>
      </c>
      <c r="L179" s="666">
        <f t="shared" si="17"/>
        <v>0.25921745673438673</v>
      </c>
      <c r="M179" s="648" t="s">
        <v>24</v>
      </c>
      <c r="N179" s="903">
        <f>G179+G180+G181</f>
        <v>30.203000000000003</v>
      </c>
      <c r="O179" s="904">
        <f>H179+H180+H181</f>
        <v>0</v>
      </c>
      <c r="P179" s="904">
        <f>N179+O179</f>
        <v>30.203000000000003</v>
      </c>
      <c r="Q179" s="904">
        <f>J179+J180+J181</f>
        <v>30.192</v>
      </c>
      <c r="R179" s="904">
        <f>P179-Q179</f>
        <v>1.1000000000002785E-2</v>
      </c>
      <c r="S179" s="893">
        <f>Q179/P179</f>
        <v>0.99963579776843348</v>
      </c>
      <c r="T179" s="182"/>
      <c r="U179" s="182"/>
      <c r="V179" s="166"/>
      <c r="W179" s="166"/>
      <c r="X179" s="166"/>
      <c r="Y179" s="166"/>
      <c r="Z179" s="166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  <c r="IG179" s="182"/>
      <c r="IH179" s="182"/>
      <c r="II179" s="182"/>
      <c r="IJ179" s="182"/>
      <c r="IK179" s="182"/>
      <c r="IL179" s="182"/>
      <c r="IM179" s="182"/>
      <c r="IN179" s="182"/>
      <c r="IO179" s="182"/>
      <c r="IP179" s="182"/>
      <c r="IQ179" s="182"/>
      <c r="IR179" s="182"/>
      <c r="IS179" s="182"/>
      <c r="IT179" s="182"/>
      <c r="IU179" s="182"/>
      <c r="IV179" s="182"/>
      <c r="IW179" s="182"/>
      <c r="IX179" s="182"/>
      <c r="IY179" s="182"/>
      <c r="IZ179" s="182"/>
      <c r="JA179" s="182"/>
      <c r="JB179" s="182"/>
      <c r="JC179" s="182"/>
      <c r="JD179" s="182"/>
      <c r="JE179" s="182"/>
      <c r="JF179" s="182"/>
      <c r="JG179" s="182"/>
      <c r="JH179" s="182"/>
      <c r="JI179" s="182"/>
      <c r="JJ179" s="182"/>
      <c r="JK179" s="182"/>
      <c r="JL179" s="182"/>
      <c r="JM179" s="182"/>
      <c r="JN179" s="182"/>
      <c r="JO179" s="182"/>
      <c r="JP179" s="182"/>
      <c r="JQ179" s="182"/>
      <c r="JR179" s="182"/>
      <c r="JS179" s="182"/>
      <c r="JT179" s="182"/>
      <c r="JU179" s="182"/>
      <c r="JV179" s="182"/>
      <c r="JW179" s="182"/>
      <c r="JX179" s="182"/>
      <c r="JY179" s="182"/>
      <c r="JZ179" s="182"/>
      <c r="KA179" s="182"/>
      <c r="KB179" s="182"/>
      <c r="KC179" s="182"/>
      <c r="KD179" s="182"/>
      <c r="KE179" s="182"/>
      <c r="KF179" s="182"/>
      <c r="KG179" s="182"/>
      <c r="KH179" s="182"/>
      <c r="KI179" s="182"/>
      <c r="KJ179" s="182"/>
      <c r="KK179" s="182"/>
      <c r="KL179" s="182"/>
      <c r="KM179" s="182"/>
      <c r="KN179" s="182"/>
      <c r="KO179" s="182"/>
      <c r="KP179" s="182"/>
      <c r="KQ179" s="182"/>
      <c r="KR179" s="182"/>
      <c r="KS179" s="182"/>
      <c r="KT179" s="182"/>
      <c r="KU179" s="182"/>
      <c r="KV179" s="182"/>
      <c r="KW179" s="182"/>
      <c r="KX179" s="182"/>
      <c r="KY179" s="182"/>
      <c r="KZ179" s="182"/>
      <c r="LA179" s="182"/>
      <c r="LB179" s="182"/>
      <c r="LC179" s="182"/>
      <c r="LD179" s="182"/>
      <c r="LE179" s="182"/>
      <c r="LF179" s="182"/>
      <c r="LG179" s="182"/>
      <c r="LH179" s="182"/>
      <c r="LI179" s="182"/>
      <c r="LJ179" s="182"/>
      <c r="LK179" s="182"/>
      <c r="LL179" s="182"/>
      <c r="LM179" s="182"/>
      <c r="LN179" s="182"/>
      <c r="LO179" s="182"/>
      <c r="LP179" s="182"/>
      <c r="LQ179" s="182"/>
      <c r="LR179" s="182"/>
      <c r="LS179" s="182"/>
      <c r="LT179" s="182"/>
      <c r="LU179" s="182"/>
      <c r="LV179" s="182"/>
      <c r="LW179" s="182"/>
      <c r="LX179" s="182"/>
      <c r="LY179" s="182"/>
      <c r="LZ179" s="182"/>
      <c r="MA179" s="182"/>
      <c r="MB179" s="182"/>
      <c r="MC179" s="182"/>
      <c r="MD179" s="182"/>
      <c r="ME179" s="182"/>
      <c r="MF179" s="182"/>
      <c r="MG179" s="182"/>
      <c r="MH179" s="182"/>
      <c r="MI179" s="182"/>
      <c r="MJ179" s="182"/>
      <c r="MK179" s="182"/>
      <c r="ML179" s="182"/>
      <c r="MM179" s="182"/>
      <c r="MN179" s="182"/>
      <c r="MO179" s="182"/>
      <c r="MP179" s="182"/>
      <c r="MQ179" s="182"/>
      <c r="MR179" s="182"/>
      <c r="MS179" s="182"/>
      <c r="MT179" s="182"/>
      <c r="MU179" s="182"/>
      <c r="MV179" s="182"/>
      <c r="MW179" s="182"/>
      <c r="MX179" s="182"/>
      <c r="MY179" s="182"/>
      <c r="MZ179" s="182"/>
      <c r="NA179" s="182"/>
      <c r="NB179" s="182"/>
      <c r="NC179" s="182"/>
      <c r="ND179" s="182"/>
      <c r="NE179" s="182"/>
      <c r="NF179" s="182"/>
      <c r="NG179" s="182"/>
      <c r="NH179" s="182"/>
      <c r="NI179" s="182"/>
      <c r="NJ179" s="182"/>
      <c r="NK179" s="182"/>
      <c r="NL179" s="182"/>
      <c r="NM179" s="182"/>
      <c r="NN179" s="182"/>
      <c r="NO179" s="182"/>
      <c r="NP179" s="182"/>
      <c r="NQ179" s="182"/>
      <c r="NR179" s="182"/>
      <c r="NS179" s="182"/>
      <c r="NT179" s="182"/>
      <c r="NU179" s="182"/>
      <c r="NV179" s="182"/>
      <c r="NW179" s="182"/>
      <c r="NX179" s="182"/>
      <c r="NY179" s="182"/>
      <c r="NZ179" s="182"/>
      <c r="OA179" s="182"/>
      <c r="OB179" s="182"/>
      <c r="OC179" s="182"/>
      <c r="OD179" s="182"/>
      <c r="OE179" s="182"/>
      <c r="OF179" s="182"/>
      <c r="OG179" s="182"/>
      <c r="OH179" s="182"/>
      <c r="OI179" s="182"/>
      <c r="OJ179" s="182"/>
      <c r="OK179" s="182"/>
      <c r="OL179" s="182"/>
      <c r="OM179" s="182"/>
      <c r="ON179" s="182"/>
      <c r="OO179" s="182"/>
      <c r="OP179" s="182"/>
      <c r="OQ179" s="182"/>
      <c r="OR179" s="182"/>
      <c r="OS179" s="182"/>
      <c r="OT179" s="182"/>
      <c r="OU179" s="182"/>
      <c r="OV179" s="182"/>
      <c r="OW179" s="182"/>
      <c r="OX179" s="182"/>
      <c r="OY179" s="182"/>
      <c r="OZ179" s="182"/>
      <c r="PA179" s="182"/>
      <c r="PB179" s="182"/>
      <c r="PC179" s="182"/>
      <c r="PD179" s="182"/>
      <c r="PE179" s="182"/>
      <c r="PF179" s="182"/>
      <c r="PG179" s="182"/>
      <c r="PH179" s="182"/>
      <c r="PI179" s="182"/>
      <c r="PJ179" s="182"/>
      <c r="PK179" s="182"/>
      <c r="PL179" s="182"/>
      <c r="PM179" s="182"/>
      <c r="PN179" s="182"/>
      <c r="PO179" s="182"/>
      <c r="PP179" s="182"/>
      <c r="PQ179" s="182"/>
      <c r="PR179" s="182"/>
      <c r="PS179" s="182"/>
      <c r="PT179" s="182"/>
      <c r="PU179" s="182"/>
      <c r="PV179" s="182"/>
      <c r="PW179" s="182"/>
      <c r="PX179" s="182"/>
    </row>
    <row r="180" spans="1:440" s="167" customFormat="1" ht="19.899999999999999" customHeight="1">
      <c r="A180" s="182"/>
      <c r="B180" s="1040"/>
      <c r="C180" s="982"/>
      <c r="D180" s="853"/>
      <c r="E180" s="989"/>
      <c r="F180" s="326" t="s">
        <v>21</v>
      </c>
      <c r="G180" s="301">
        <v>12.444000000000001</v>
      </c>
      <c r="H180" s="301"/>
      <c r="I180" s="302">
        <f>G180+H180+K179</f>
        <v>14.413</v>
      </c>
      <c r="J180" s="637">
        <v>14.175000000000001</v>
      </c>
      <c r="K180" s="302">
        <f t="shared" ref="K180:K211" si="21">I180-J180</f>
        <v>0.23799999999999955</v>
      </c>
      <c r="L180" s="666">
        <f t="shared" ref="L180:L211" si="22">J180/I180</f>
        <v>0.98348712967459939</v>
      </c>
      <c r="M180" s="648" t="s">
        <v>24</v>
      </c>
      <c r="N180" s="903"/>
      <c r="O180" s="904"/>
      <c r="P180" s="904"/>
      <c r="Q180" s="904"/>
      <c r="R180" s="904"/>
      <c r="S180" s="893"/>
      <c r="T180" s="187"/>
      <c r="U180" s="185"/>
      <c r="V180" s="166"/>
      <c r="W180" s="166"/>
      <c r="X180" s="166"/>
      <c r="Y180" s="166"/>
      <c r="Z180" s="166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  <c r="IG180" s="182"/>
      <c r="IH180" s="182"/>
      <c r="II180" s="182"/>
      <c r="IJ180" s="182"/>
      <c r="IK180" s="182"/>
      <c r="IL180" s="182"/>
      <c r="IM180" s="182"/>
      <c r="IN180" s="182"/>
      <c r="IO180" s="182"/>
      <c r="IP180" s="182"/>
      <c r="IQ180" s="182"/>
      <c r="IR180" s="182"/>
      <c r="IS180" s="182"/>
      <c r="IT180" s="182"/>
      <c r="IU180" s="182"/>
      <c r="IV180" s="182"/>
      <c r="IW180" s="182"/>
      <c r="IX180" s="182"/>
      <c r="IY180" s="182"/>
      <c r="IZ180" s="182"/>
      <c r="JA180" s="182"/>
      <c r="JB180" s="182"/>
      <c r="JC180" s="182"/>
      <c r="JD180" s="182"/>
      <c r="JE180" s="182"/>
      <c r="JF180" s="182"/>
      <c r="JG180" s="182"/>
      <c r="JH180" s="182"/>
      <c r="JI180" s="182"/>
      <c r="JJ180" s="182"/>
      <c r="JK180" s="182"/>
      <c r="JL180" s="182"/>
      <c r="JM180" s="182"/>
      <c r="JN180" s="182"/>
      <c r="JO180" s="182"/>
      <c r="JP180" s="182"/>
      <c r="JQ180" s="182"/>
      <c r="JR180" s="182"/>
      <c r="JS180" s="182"/>
      <c r="JT180" s="182"/>
      <c r="JU180" s="182"/>
      <c r="JV180" s="182"/>
      <c r="JW180" s="182"/>
      <c r="JX180" s="182"/>
      <c r="JY180" s="182"/>
      <c r="JZ180" s="182"/>
      <c r="KA180" s="182"/>
      <c r="KB180" s="182"/>
      <c r="KC180" s="182"/>
      <c r="KD180" s="182"/>
      <c r="KE180" s="182"/>
      <c r="KF180" s="182"/>
      <c r="KG180" s="182"/>
      <c r="KH180" s="182"/>
      <c r="KI180" s="182"/>
      <c r="KJ180" s="182"/>
      <c r="KK180" s="182"/>
      <c r="KL180" s="182"/>
      <c r="KM180" s="182"/>
      <c r="KN180" s="182"/>
      <c r="KO180" s="182"/>
      <c r="KP180" s="182"/>
      <c r="KQ180" s="182"/>
      <c r="KR180" s="182"/>
      <c r="KS180" s="182"/>
      <c r="KT180" s="182"/>
      <c r="KU180" s="182"/>
      <c r="KV180" s="182"/>
      <c r="KW180" s="182"/>
      <c r="KX180" s="182"/>
      <c r="KY180" s="182"/>
      <c r="KZ180" s="182"/>
      <c r="LA180" s="182"/>
      <c r="LB180" s="182"/>
      <c r="LC180" s="182"/>
      <c r="LD180" s="182"/>
      <c r="LE180" s="182"/>
      <c r="LF180" s="182"/>
      <c r="LG180" s="182"/>
      <c r="LH180" s="182"/>
      <c r="LI180" s="182"/>
      <c r="LJ180" s="182"/>
      <c r="LK180" s="182"/>
      <c r="LL180" s="182"/>
      <c r="LM180" s="182"/>
      <c r="LN180" s="182"/>
      <c r="LO180" s="182"/>
      <c r="LP180" s="182"/>
      <c r="LQ180" s="182"/>
      <c r="LR180" s="182"/>
      <c r="LS180" s="182"/>
      <c r="LT180" s="182"/>
      <c r="LU180" s="182"/>
      <c r="LV180" s="182"/>
      <c r="LW180" s="182"/>
      <c r="LX180" s="182"/>
      <c r="LY180" s="182"/>
      <c r="LZ180" s="182"/>
      <c r="MA180" s="182"/>
      <c r="MB180" s="182"/>
      <c r="MC180" s="182"/>
      <c r="MD180" s="182"/>
      <c r="ME180" s="182"/>
      <c r="MF180" s="182"/>
      <c r="MG180" s="182"/>
      <c r="MH180" s="182"/>
      <c r="MI180" s="182"/>
      <c r="MJ180" s="182"/>
      <c r="MK180" s="182"/>
      <c r="ML180" s="182"/>
      <c r="MM180" s="182"/>
      <c r="MN180" s="182"/>
      <c r="MO180" s="182"/>
      <c r="MP180" s="182"/>
      <c r="MQ180" s="182"/>
      <c r="MR180" s="182"/>
      <c r="MS180" s="182"/>
      <c r="MT180" s="182"/>
      <c r="MU180" s="182"/>
      <c r="MV180" s="182"/>
      <c r="MW180" s="182"/>
      <c r="MX180" s="182"/>
      <c r="MY180" s="182"/>
      <c r="MZ180" s="182"/>
      <c r="NA180" s="182"/>
      <c r="NB180" s="182"/>
      <c r="NC180" s="182"/>
      <c r="ND180" s="182"/>
      <c r="NE180" s="182"/>
      <c r="NF180" s="182"/>
      <c r="NG180" s="182"/>
      <c r="NH180" s="182"/>
      <c r="NI180" s="182"/>
      <c r="NJ180" s="182"/>
      <c r="NK180" s="182"/>
      <c r="NL180" s="182"/>
      <c r="NM180" s="182"/>
      <c r="NN180" s="182"/>
      <c r="NO180" s="182"/>
      <c r="NP180" s="182"/>
      <c r="NQ180" s="182"/>
      <c r="NR180" s="182"/>
      <c r="NS180" s="182"/>
      <c r="NT180" s="182"/>
      <c r="NU180" s="182"/>
      <c r="NV180" s="182"/>
      <c r="NW180" s="182"/>
      <c r="NX180" s="182"/>
      <c r="NY180" s="182"/>
      <c r="NZ180" s="182"/>
      <c r="OA180" s="182"/>
      <c r="OB180" s="182"/>
      <c r="OC180" s="182"/>
      <c r="OD180" s="182"/>
      <c r="OE180" s="182"/>
      <c r="OF180" s="182"/>
      <c r="OG180" s="182"/>
      <c r="OH180" s="182"/>
      <c r="OI180" s="182"/>
      <c r="OJ180" s="182"/>
      <c r="OK180" s="182"/>
      <c r="OL180" s="182"/>
      <c r="OM180" s="182"/>
      <c r="ON180" s="182"/>
      <c r="OO180" s="182"/>
      <c r="OP180" s="182"/>
      <c r="OQ180" s="182"/>
      <c r="OR180" s="182"/>
      <c r="OS180" s="182"/>
      <c r="OT180" s="182"/>
      <c r="OU180" s="182"/>
      <c r="OV180" s="182"/>
      <c r="OW180" s="182"/>
      <c r="OX180" s="182"/>
      <c r="OY180" s="182"/>
      <c r="OZ180" s="182"/>
      <c r="PA180" s="182"/>
      <c r="PB180" s="182"/>
      <c r="PC180" s="182"/>
      <c r="PD180" s="182"/>
      <c r="PE180" s="182"/>
      <c r="PF180" s="182"/>
      <c r="PG180" s="182"/>
      <c r="PH180" s="182"/>
      <c r="PI180" s="182"/>
      <c r="PJ180" s="182"/>
      <c r="PK180" s="182"/>
      <c r="PL180" s="182"/>
      <c r="PM180" s="182"/>
      <c r="PN180" s="182"/>
      <c r="PO180" s="182"/>
      <c r="PP180" s="182"/>
      <c r="PQ180" s="182"/>
      <c r="PR180" s="182"/>
      <c r="PS180" s="182"/>
      <c r="PT180" s="182"/>
      <c r="PU180" s="182"/>
      <c r="PV180" s="182"/>
      <c r="PW180" s="182"/>
      <c r="PX180" s="182"/>
    </row>
    <row r="181" spans="1:440" s="167" customFormat="1" ht="19.899999999999999" customHeight="1">
      <c r="A181" s="182"/>
      <c r="B181" s="1040"/>
      <c r="C181" s="983"/>
      <c r="D181" s="854"/>
      <c r="E181" s="989"/>
      <c r="F181" s="326" t="s">
        <v>22</v>
      </c>
      <c r="G181" s="301">
        <v>15.101000000000001</v>
      </c>
      <c r="H181" s="301"/>
      <c r="I181" s="302">
        <f>G181+H181+K180</f>
        <v>15.339</v>
      </c>
      <c r="J181" s="637">
        <v>15.327999999999999</v>
      </c>
      <c r="K181" s="302">
        <f t="shared" si="21"/>
        <v>1.1000000000001009E-2</v>
      </c>
      <c r="L181" s="666">
        <f t="shared" si="22"/>
        <v>0.99928287372058144</v>
      </c>
      <c r="M181" s="648" t="s">
        <v>24</v>
      </c>
      <c r="N181" s="903"/>
      <c r="O181" s="904"/>
      <c r="P181" s="904"/>
      <c r="Q181" s="904"/>
      <c r="R181" s="904"/>
      <c r="S181" s="893"/>
      <c r="T181" s="201">
        <f>N179</f>
        <v>30.203000000000003</v>
      </c>
      <c r="U181" s="199">
        <f>T148+T166+T172+T178+T181</f>
        <v>241.76600000000002</v>
      </c>
      <c r="V181" s="166"/>
      <c r="W181" s="166"/>
      <c r="X181" s="166"/>
      <c r="Y181" s="166"/>
      <c r="Z181" s="166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  <c r="IG181" s="182"/>
      <c r="IH181" s="182"/>
      <c r="II181" s="182"/>
      <c r="IJ181" s="182"/>
      <c r="IK181" s="182"/>
      <c r="IL181" s="182"/>
      <c r="IM181" s="182"/>
      <c r="IN181" s="182"/>
      <c r="IO181" s="182"/>
      <c r="IP181" s="182"/>
      <c r="IQ181" s="182"/>
      <c r="IR181" s="182"/>
      <c r="IS181" s="182"/>
      <c r="IT181" s="182"/>
      <c r="IU181" s="182"/>
      <c r="IV181" s="182"/>
      <c r="IW181" s="182"/>
      <c r="IX181" s="182"/>
      <c r="IY181" s="182"/>
      <c r="IZ181" s="182"/>
      <c r="JA181" s="182"/>
      <c r="JB181" s="182"/>
      <c r="JC181" s="182"/>
      <c r="JD181" s="182"/>
      <c r="JE181" s="182"/>
      <c r="JF181" s="182"/>
      <c r="JG181" s="182"/>
      <c r="JH181" s="182"/>
      <c r="JI181" s="182"/>
      <c r="JJ181" s="182"/>
      <c r="JK181" s="182"/>
      <c r="JL181" s="182"/>
      <c r="JM181" s="182"/>
      <c r="JN181" s="182"/>
      <c r="JO181" s="182"/>
      <c r="JP181" s="182"/>
      <c r="JQ181" s="182"/>
      <c r="JR181" s="182"/>
      <c r="JS181" s="182"/>
      <c r="JT181" s="182"/>
      <c r="JU181" s="182"/>
      <c r="JV181" s="182"/>
      <c r="JW181" s="182"/>
      <c r="JX181" s="182"/>
      <c r="JY181" s="182"/>
      <c r="JZ181" s="182"/>
      <c r="KA181" s="182"/>
      <c r="KB181" s="182"/>
      <c r="KC181" s="182"/>
      <c r="KD181" s="182"/>
      <c r="KE181" s="182"/>
      <c r="KF181" s="182"/>
      <c r="KG181" s="182"/>
      <c r="KH181" s="182"/>
      <c r="KI181" s="182"/>
      <c r="KJ181" s="182"/>
      <c r="KK181" s="182"/>
      <c r="KL181" s="182"/>
      <c r="KM181" s="182"/>
      <c r="KN181" s="182"/>
      <c r="KO181" s="182"/>
      <c r="KP181" s="182"/>
      <c r="KQ181" s="182"/>
      <c r="KR181" s="182"/>
      <c r="KS181" s="182"/>
      <c r="KT181" s="182"/>
      <c r="KU181" s="182"/>
      <c r="KV181" s="182"/>
      <c r="KW181" s="182"/>
      <c r="KX181" s="182"/>
      <c r="KY181" s="182"/>
      <c r="KZ181" s="182"/>
      <c r="LA181" s="182"/>
      <c r="LB181" s="182"/>
      <c r="LC181" s="182"/>
      <c r="LD181" s="182"/>
      <c r="LE181" s="182"/>
      <c r="LF181" s="182"/>
      <c r="LG181" s="182"/>
      <c r="LH181" s="182"/>
      <c r="LI181" s="182"/>
      <c r="LJ181" s="182"/>
      <c r="LK181" s="182"/>
      <c r="LL181" s="182"/>
      <c r="LM181" s="182"/>
      <c r="LN181" s="182"/>
      <c r="LO181" s="182"/>
      <c r="LP181" s="182"/>
      <c r="LQ181" s="182"/>
      <c r="LR181" s="182"/>
      <c r="LS181" s="182"/>
      <c r="LT181" s="182"/>
      <c r="LU181" s="182"/>
      <c r="LV181" s="182"/>
      <c r="LW181" s="182"/>
      <c r="LX181" s="182"/>
      <c r="LY181" s="182"/>
      <c r="LZ181" s="182"/>
      <c r="MA181" s="182"/>
      <c r="MB181" s="182"/>
      <c r="MC181" s="182"/>
      <c r="MD181" s="182"/>
      <c r="ME181" s="182"/>
      <c r="MF181" s="182"/>
      <c r="MG181" s="182"/>
      <c r="MH181" s="182"/>
      <c r="MI181" s="182"/>
      <c r="MJ181" s="182"/>
      <c r="MK181" s="182"/>
      <c r="ML181" s="182"/>
      <c r="MM181" s="182"/>
      <c r="MN181" s="182"/>
      <c r="MO181" s="182"/>
      <c r="MP181" s="182"/>
      <c r="MQ181" s="182"/>
      <c r="MR181" s="182"/>
      <c r="MS181" s="182"/>
      <c r="MT181" s="182"/>
      <c r="MU181" s="182"/>
      <c r="MV181" s="182"/>
      <c r="MW181" s="182"/>
      <c r="MX181" s="182"/>
      <c r="MY181" s="182"/>
      <c r="MZ181" s="182"/>
      <c r="NA181" s="182"/>
      <c r="NB181" s="182"/>
      <c r="NC181" s="182"/>
      <c r="ND181" s="182"/>
      <c r="NE181" s="182"/>
      <c r="NF181" s="182"/>
      <c r="NG181" s="182"/>
      <c r="NH181" s="182"/>
      <c r="NI181" s="182"/>
      <c r="NJ181" s="182"/>
      <c r="NK181" s="182"/>
      <c r="NL181" s="182"/>
      <c r="NM181" s="182"/>
      <c r="NN181" s="182"/>
      <c r="NO181" s="182"/>
      <c r="NP181" s="182"/>
      <c r="NQ181" s="182"/>
      <c r="NR181" s="182"/>
      <c r="NS181" s="182"/>
      <c r="NT181" s="182"/>
      <c r="NU181" s="182"/>
      <c r="NV181" s="182"/>
      <c r="NW181" s="182"/>
      <c r="NX181" s="182"/>
      <c r="NY181" s="182"/>
      <c r="NZ181" s="182"/>
      <c r="OA181" s="182"/>
      <c r="OB181" s="182"/>
      <c r="OC181" s="182"/>
      <c r="OD181" s="182"/>
      <c r="OE181" s="182"/>
      <c r="OF181" s="182"/>
      <c r="OG181" s="182"/>
      <c r="OH181" s="182"/>
      <c r="OI181" s="182"/>
      <c r="OJ181" s="182"/>
      <c r="OK181" s="182"/>
      <c r="OL181" s="182"/>
      <c r="OM181" s="182"/>
      <c r="ON181" s="182"/>
      <c r="OO181" s="182"/>
      <c r="OP181" s="182"/>
      <c r="OQ181" s="182"/>
      <c r="OR181" s="182"/>
      <c r="OS181" s="182"/>
      <c r="OT181" s="182"/>
      <c r="OU181" s="182"/>
      <c r="OV181" s="182"/>
      <c r="OW181" s="182"/>
      <c r="OX181" s="182"/>
      <c r="OY181" s="182"/>
      <c r="OZ181" s="182"/>
      <c r="PA181" s="182"/>
      <c r="PB181" s="182"/>
      <c r="PC181" s="182"/>
      <c r="PD181" s="182"/>
      <c r="PE181" s="182"/>
      <c r="PF181" s="182"/>
      <c r="PG181" s="182"/>
      <c r="PH181" s="182"/>
      <c r="PI181" s="182"/>
      <c r="PJ181" s="182"/>
      <c r="PK181" s="182"/>
      <c r="PL181" s="182"/>
      <c r="PM181" s="182"/>
      <c r="PN181" s="182"/>
      <c r="PO181" s="182"/>
      <c r="PP181" s="182"/>
      <c r="PQ181" s="182"/>
      <c r="PR181" s="182"/>
      <c r="PS181" s="182"/>
      <c r="PT181" s="182"/>
      <c r="PU181" s="182"/>
      <c r="PV181" s="182"/>
      <c r="PW181" s="182"/>
      <c r="PX181" s="182"/>
    </row>
    <row r="182" spans="1:440" s="167" customFormat="1" ht="19.899999999999999" customHeight="1">
      <c r="A182" s="182"/>
      <c r="B182" s="1040"/>
      <c r="C182" s="981" t="s">
        <v>747</v>
      </c>
      <c r="D182" s="846" t="s">
        <v>53</v>
      </c>
      <c r="E182" s="877" t="s">
        <v>589</v>
      </c>
      <c r="F182" s="328" t="s">
        <v>20</v>
      </c>
      <c r="G182" s="296">
        <v>29.777999999999999</v>
      </c>
      <c r="H182" s="296"/>
      <c r="I182" s="297">
        <f>G182+H182</f>
        <v>29.777999999999999</v>
      </c>
      <c r="J182" s="315">
        <v>18.376000000000001</v>
      </c>
      <c r="K182" s="297">
        <f t="shared" si="21"/>
        <v>11.401999999999997</v>
      </c>
      <c r="L182" s="667">
        <f t="shared" si="22"/>
        <v>0.61709987238901209</v>
      </c>
      <c r="M182" s="646" t="s">
        <v>24</v>
      </c>
      <c r="N182" s="903">
        <f>G182+G183+G184</f>
        <v>338.38799999999998</v>
      </c>
      <c r="O182" s="904">
        <f>H182+H183+H184</f>
        <v>0</v>
      </c>
      <c r="P182" s="904">
        <f>N182+O182</f>
        <v>338.38799999999998</v>
      </c>
      <c r="Q182" s="904">
        <f>J182+J183+J184</f>
        <v>329.255</v>
      </c>
      <c r="R182" s="904">
        <f>P182-Q182</f>
        <v>9.1329999999999814</v>
      </c>
      <c r="S182" s="893">
        <f>Q182/P182</f>
        <v>0.97301027223187586</v>
      </c>
      <c r="T182" s="182"/>
      <c r="U182" s="182"/>
      <c r="V182" s="166"/>
      <c r="W182" s="166"/>
      <c r="X182" s="166"/>
      <c r="Y182" s="166"/>
      <c r="Z182" s="166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  <c r="IG182" s="182"/>
      <c r="IH182" s="182"/>
      <c r="II182" s="182"/>
      <c r="IJ182" s="182"/>
      <c r="IK182" s="182"/>
      <c r="IL182" s="182"/>
      <c r="IM182" s="182"/>
      <c r="IN182" s="182"/>
      <c r="IO182" s="182"/>
      <c r="IP182" s="182"/>
      <c r="IQ182" s="182"/>
      <c r="IR182" s="182"/>
      <c r="IS182" s="182"/>
      <c r="IT182" s="182"/>
      <c r="IU182" s="182"/>
      <c r="IV182" s="182"/>
      <c r="IW182" s="182"/>
      <c r="IX182" s="182"/>
      <c r="IY182" s="182"/>
      <c r="IZ182" s="182"/>
      <c r="JA182" s="182"/>
      <c r="JB182" s="182"/>
      <c r="JC182" s="182"/>
      <c r="JD182" s="182"/>
      <c r="JE182" s="182"/>
      <c r="JF182" s="182"/>
      <c r="JG182" s="182"/>
      <c r="JH182" s="182"/>
      <c r="JI182" s="182"/>
      <c r="JJ182" s="182"/>
      <c r="JK182" s="182"/>
      <c r="JL182" s="182"/>
      <c r="JM182" s="182"/>
      <c r="JN182" s="182"/>
      <c r="JO182" s="182"/>
      <c r="JP182" s="182"/>
      <c r="JQ182" s="182"/>
      <c r="JR182" s="182"/>
      <c r="JS182" s="182"/>
      <c r="JT182" s="182"/>
      <c r="JU182" s="182"/>
      <c r="JV182" s="182"/>
      <c r="JW182" s="182"/>
      <c r="JX182" s="182"/>
      <c r="JY182" s="182"/>
      <c r="JZ182" s="182"/>
      <c r="KA182" s="182"/>
      <c r="KB182" s="182"/>
      <c r="KC182" s="182"/>
      <c r="KD182" s="182"/>
      <c r="KE182" s="182"/>
      <c r="KF182" s="182"/>
      <c r="KG182" s="182"/>
      <c r="KH182" s="182"/>
      <c r="KI182" s="182"/>
      <c r="KJ182" s="182"/>
      <c r="KK182" s="182"/>
      <c r="KL182" s="182"/>
      <c r="KM182" s="182"/>
      <c r="KN182" s="182"/>
      <c r="KO182" s="182"/>
      <c r="KP182" s="182"/>
      <c r="KQ182" s="182"/>
      <c r="KR182" s="182"/>
      <c r="KS182" s="182"/>
      <c r="KT182" s="182"/>
      <c r="KU182" s="182"/>
      <c r="KV182" s="182"/>
      <c r="KW182" s="182"/>
      <c r="KX182" s="182"/>
      <c r="KY182" s="182"/>
      <c r="KZ182" s="182"/>
      <c r="LA182" s="182"/>
      <c r="LB182" s="182"/>
      <c r="LC182" s="182"/>
      <c r="LD182" s="182"/>
      <c r="LE182" s="182"/>
      <c r="LF182" s="182"/>
      <c r="LG182" s="182"/>
      <c r="LH182" s="182"/>
      <c r="LI182" s="182"/>
      <c r="LJ182" s="182"/>
      <c r="LK182" s="182"/>
      <c r="LL182" s="182"/>
      <c r="LM182" s="182"/>
      <c r="LN182" s="182"/>
      <c r="LO182" s="182"/>
      <c r="LP182" s="182"/>
      <c r="LQ182" s="182"/>
      <c r="LR182" s="182"/>
      <c r="LS182" s="182"/>
      <c r="LT182" s="182"/>
      <c r="LU182" s="182"/>
      <c r="LV182" s="182"/>
      <c r="LW182" s="182"/>
      <c r="LX182" s="182"/>
      <c r="LY182" s="182"/>
      <c r="LZ182" s="182"/>
      <c r="MA182" s="182"/>
      <c r="MB182" s="182"/>
      <c r="MC182" s="182"/>
      <c r="MD182" s="182"/>
      <c r="ME182" s="182"/>
      <c r="MF182" s="182"/>
      <c r="MG182" s="182"/>
      <c r="MH182" s="182"/>
      <c r="MI182" s="182"/>
      <c r="MJ182" s="182"/>
      <c r="MK182" s="182"/>
      <c r="ML182" s="182"/>
      <c r="MM182" s="182"/>
      <c r="MN182" s="182"/>
      <c r="MO182" s="182"/>
      <c r="MP182" s="182"/>
      <c r="MQ182" s="182"/>
      <c r="MR182" s="182"/>
      <c r="MS182" s="182"/>
      <c r="MT182" s="182"/>
      <c r="MU182" s="182"/>
      <c r="MV182" s="182"/>
      <c r="MW182" s="182"/>
      <c r="MX182" s="182"/>
      <c r="MY182" s="182"/>
      <c r="MZ182" s="182"/>
      <c r="NA182" s="182"/>
      <c r="NB182" s="182"/>
      <c r="NC182" s="182"/>
      <c r="ND182" s="182"/>
      <c r="NE182" s="182"/>
      <c r="NF182" s="182"/>
      <c r="NG182" s="182"/>
      <c r="NH182" s="182"/>
      <c r="NI182" s="182"/>
      <c r="NJ182" s="182"/>
      <c r="NK182" s="182"/>
      <c r="NL182" s="182"/>
      <c r="NM182" s="182"/>
      <c r="NN182" s="182"/>
      <c r="NO182" s="182"/>
      <c r="NP182" s="182"/>
      <c r="NQ182" s="182"/>
      <c r="NR182" s="182"/>
      <c r="NS182" s="182"/>
      <c r="NT182" s="182"/>
      <c r="NU182" s="182"/>
      <c r="NV182" s="182"/>
      <c r="NW182" s="182"/>
      <c r="NX182" s="182"/>
      <c r="NY182" s="182"/>
      <c r="NZ182" s="182"/>
      <c r="OA182" s="182"/>
      <c r="OB182" s="182"/>
      <c r="OC182" s="182"/>
      <c r="OD182" s="182"/>
      <c r="OE182" s="182"/>
      <c r="OF182" s="182"/>
      <c r="OG182" s="182"/>
      <c r="OH182" s="182"/>
      <c r="OI182" s="182"/>
      <c r="OJ182" s="182"/>
      <c r="OK182" s="182"/>
      <c r="OL182" s="182"/>
      <c r="OM182" s="182"/>
      <c r="ON182" s="182"/>
      <c r="OO182" s="182"/>
      <c r="OP182" s="182"/>
      <c r="OQ182" s="182"/>
      <c r="OR182" s="182"/>
      <c r="OS182" s="182"/>
      <c r="OT182" s="182"/>
      <c r="OU182" s="182"/>
      <c r="OV182" s="182"/>
      <c r="OW182" s="182"/>
      <c r="OX182" s="182"/>
      <c r="OY182" s="182"/>
      <c r="OZ182" s="182"/>
      <c r="PA182" s="182"/>
      <c r="PB182" s="182"/>
      <c r="PC182" s="182"/>
      <c r="PD182" s="182"/>
      <c r="PE182" s="182"/>
      <c r="PF182" s="182"/>
      <c r="PG182" s="182"/>
      <c r="PH182" s="182"/>
      <c r="PI182" s="182"/>
      <c r="PJ182" s="182"/>
      <c r="PK182" s="182"/>
      <c r="PL182" s="182"/>
      <c r="PM182" s="182"/>
      <c r="PN182" s="182"/>
      <c r="PO182" s="182"/>
      <c r="PP182" s="182"/>
      <c r="PQ182" s="182"/>
      <c r="PR182" s="182"/>
      <c r="PS182" s="182"/>
      <c r="PT182" s="182"/>
      <c r="PU182" s="182"/>
      <c r="PV182" s="182"/>
      <c r="PW182" s="182"/>
      <c r="PX182" s="182"/>
    </row>
    <row r="183" spans="1:440" s="167" customFormat="1" ht="19.899999999999999" customHeight="1">
      <c r="A183" s="182"/>
      <c r="B183" s="1040"/>
      <c r="C183" s="982"/>
      <c r="D183" s="847"/>
      <c r="E183" s="878"/>
      <c r="F183" s="328" t="s">
        <v>21</v>
      </c>
      <c r="G183" s="296">
        <v>139.416</v>
      </c>
      <c r="H183" s="296"/>
      <c r="I183" s="297">
        <f>G183+H183+K182</f>
        <v>150.81799999999998</v>
      </c>
      <c r="J183" s="315">
        <v>120.52500000000001</v>
      </c>
      <c r="K183" s="297">
        <f t="shared" si="21"/>
        <v>30.292999999999978</v>
      </c>
      <c r="L183" s="664">
        <f t="shared" si="22"/>
        <v>0.79914201222665737</v>
      </c>
      <c r="M183" s="646" t="s">
        <v>24</v>
      </c>
      <c r="N183" s="903"/>
      <c r="O183" s="904"/>
      <c r="P183" s="904"/>
      <c r="Q183" s="904"/>
      <c r="R183" s="904"/>
      <c r="S183" s="893"/>
      <c r="T183" s="182"/>
      <c r="U183" s="182"/>
      <c r="V183" s="166"/>
      <c r="W183" s="166"/>
      <c r="X183" s="166"/>
      <c r="Y183" s="166"/>
      <c r="Z183" s="166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  <c r="IG183" s="182"/>
      <c r="IH183" s="182"/>
      <c r="II183" s="182"/>
      <c r="IJ183" s="182"/>
      <c r="IK183" s="182"/>
      <c r="IL183" s="182"/>
      <c r="IM183" s="182"/>
      <c r="IN183" s="182"/>
      <c r="IO183" s="182"/>
      <c r="IP183" s="182"/>
      <c r="IQ183" s="182"/>
      <c r="IR183" s="182"/>
      <c r="IS183" s="182"/>
      <c r="IT183" s="182"/>
      <c r="IU183" s="182"/>
      <c r="IV183" s="182"/>
      <c r="IW183" s="182"/>
      <c r="IX183" s="182"/>
      <c r="IY183" s="182"/>
      <c r="IZ183" s="182"/>
      <c r="JA183" s="182"/>
      <c r="JB183" s="182"/>
      <c r="JC183" s="182"/>
      <c r="JD183" s="182"/>
      <c r="JE183" s="182"/>
      <c r="JF183" s="182"/>
      <c r="JG183" s="182"/>
      <c r="JH183" s="182"/>
      <c r="JI183" s="182"/>
      <c r="JJ183" s="182"/>
      <c r="JK183" s="182"/>
      <c r="JL183" s="182"/>
      <c r="JM183" s="182"/>
      <c r="JN183" s="182"/>
      <c r="JO183" s="182"/>
      <c r="JP183" s="182"/>
      <c r="JQ183" s="182"/>
      <c r="JR183" s="182"/>
      <c r="JS183" s="182"/>
      <c r="JT183" s="182"/>
      <c r="JU183" s="182"/>
      <c r="JV183" s="182"/>
      <c r="JW183" s="182"/>
      <c r="JX183" s="182"/>
      <c r="JY183" s="182"/>
      <c r="JZ183" s="182"/>
      <c r="KA183" s="182"/>
      <c r="KB183" s="182"/>
      <c r="KC183" s="182"/>
      <c r="KD183" s="182"/>
      <c r="KE183" s="182"/>
      <c r="KF183" s="182"/>
      <c r="KG183" s="182"/>
      <c r="KH183" s="182"/>
      <c r="KI183" s="182"/>
      <c r="KJ183" s="182"/>
      <c r="KK183" s="182"/>
      <c r="KL183" s="182"/>
      <c r="KM183" s="182"/>
      <c r="KN183" s="182"/>
      <c r="KO183" s="182"/>
      <c r="KP183" s="182"/>
      <c r="KQ183" s="182"/>
      <c r="KR183" s="182"/>
      <c r="KS183" s="182"/>
      <c r="KT183" s="182"/>
      <c r="KU183" s="182"/>
      <c r="KV183" s="182"/>
      <c r="KW183" s="182"/>
      <c r="KX183" s="182"/>
      <c r="KY183" s="182"/>
      <c r="KZ183" s="182"/>
      <c r="LA183" s="182"/>
      <c r="LB183" s="182"/>
      <c r="LC183" s="182"/>
      <c r="LD183" s="182"/>
      <c r="LE183" s="182"/>
      <c r="LF183" s="182"/>
      <c r="LG183" s="182"/>
      <c r="LH183" s="182"/>
      <c r="LI183" s="182"/>
      <c r="LJ183" s="182"/>
      <c r="LK183" s="182"/>
      <c r="LL183" s="182"/>
      <c r="LM183" s="182"/>
      <c r="LN183" s="182"/>
      <c r="LO183" s="182"/>
      <c r="LP183" s="182"/>
      <c r="LQ183" s="182"/>
      <c r="LR183" s="182"/>
      <c r="LS183" s="182"/>
      <c r="LT183" s="182"/>
      <c r="LU183" s="182"/>
      <c r="LV183" s="182"/>
      <c r="LW183" s="182"/>
      <c r="LX183" s="182"/>
      <c r="LY183" s="182"/>
      <c r="LZ183" s="182"/>
      <c r="MA183" s="182"/>
      <c r="MB183" s="182"/>
      <c r="MC183" s="182"/>
      <c r="MD183" s="182"/>
      <c r="ME183" s="182"/>
      <c r="MF183" s="182"/>
      <c r="MG183" s="182"/>
      <c r="MH183" s="182"/>
      <c r="MI183" s="182"/>
      <c r="MJ183" s="182"/>
      <c r="MK183" s="182"/>
      <c r="ML183" s="182"/>
      <c r="MM183" s="182"/>
      <c r="MN183" s="182"/>
      <c r="MO183" s="182"/>
      <c r="MP183" s="182"/>
      <c r="MQ183" s="182"/>
      <c r="MR183" s="182"/>
      <c r="MS183" s="182"/>
      <c r="MT183" s="182"/>
      <c r="MU183" s="182"/>
      <c r="MV183" s="182"/>
      <c r="MW183" s="182"/>
      <c r="MX183" s="182"/>
      <c r="MY183" s="182"/>
      <c r="MZ183" s="182"/>
      <c r="NA183" s="182"/>
      <c r="NB183" s="182"/>
      <c r="NC183" s="182"/>
      <c r="ND183" s="182"/>
      <c r="NE183" s="182"/>
      <c r="NF183" s="182"/>
      <c r="NG183" s="182"/>
      <c r="NH183" s="182"/>
      <c r="NI183" s="182"/>
      <c r="NJ183" s="182"/>
      <c r="NK183" s="182"/>
      <c r="NL183" s="182"/>
      <c r="NM183" s="182"/>
      <c r="NN183" s="182"/>
      <c r="NO183" s="182"/>
      <c r="NP183" s="182"/>
      <c r="NQ183" s="182"/>
      <c r="NR183" s="182"/>
      <c r="NS183" s="182"/>
      <c r="NT183" s="182"/>
      <c r="NU183" s="182"/>
      <c r="NV183" s="182"/>
      <c r="NW183" s="182"/>
      <c r="NX183" s="182"/>
      <c r="NY183" s="182"/>
      <c r="NZ183" s="182"/>
      <c r="OA183" s="182"/>
      <c r="OB183" s="182"/>
      <c r="OC183" s="182"/>
      <c r="OD183" s="182"/>
      <c r="OE183" s="182"/>
      <c r="OF183" s="182"/>
      <c r="OG183" s="182"/>
      <c r="OH183" s="182"/>
      <c r="OI183" s="182"/>
      <c r="OJ183" s="182"/>
      <c r="OK183" s="182"/>
      <c r="OL183" s="182"/>
      <c r="OM183" s="182"/>
      <c r="ON183" s="182"/>
      <c r="OO183" s="182"/>
      <c r="OP183" s="182"/>
      <c r="OQ183" s="182"/>
      <c r="OR183" s="182"/>
      <c r="OS183" s="182"/>
      <c r="OT183" s="182"/>
      <c r="OU183" s="182"/>
      <c r="OV183" s="182"/>
      <c r="OW183" s="182"/>
      <c r="OX183" s="182"/>
      <c r="OY183" s="182"/>
      <c r="OZ183" s="182"/>
      <c r="PA183" s="182"/>
      <c r="PB183" s="182"/>
      <c r="PC183" s="182"/>
      <c r="PD183" s="182"/>
      <c r="PE183" s="182"/>
      <c r="PF183" s="182"/>
      <c r="PG183" s="182"/>
      <c r="PH183" s="182"/>
      <c r="PI183" s="182"/>
      <c r="PJ183" s="182"/>
      <c r="PK183" s="182"/>
      <c r="PL183" s="182"/>
      <c r="PM183" s="182"/>
      <c r="PN183" s="182"/>
      <c r="PO183" s="182"/>
      <c r="PP183" s="182"/>
      <c r="PQ183" s="182"/>
      <c r="PR183" s="182"/>
      <c r="PS183" s="182"/>
      <c r="PT183" s="182"/>
      <c r="PU183" s="182"/>
      <c r="PV183" s="182"/>
      <c r="PW183" s="182"/>
      <c r="PX183" s="182"/>
    </row>
    <row r="184" spans="1:440" s="167" customFormat="1" ht="19.899999999999999" customHeight="1">
      <c r="A184" s="182"/>
      <c r="B184" s="1040"/>
      <c r="C184" s="982"/>
      <c r="D184" s="847"/>
      <c r="E184" s="879"/>
      <c r="F184" s="328" t="s">
        <v>22</v>
      </c>
      <c r="G184" s="296">
        <v>169.19399999999999</v>
      </c>
      <c r="H184" s="296"/>
      <c r="I184" s="297">
        <f>G184+H184+K183</f>
        <v>199.48699999999997</v>
      </c>
      <c r="J184" s="315">
        <v>190.35400000000001</v>
      </c>
      <c r="K184" s="297">
        <f t="shared" si="21"/>
        <v>9.1329999999999529</v>
      </c>
      <c r="L184" s="668">
        <f t="shared" si="22"/>
        <v>0.95421756806207947</v>
      </c>
      <c r="M184" s="646" t="s">
        <v>24</v>
      </c>
      <c r="N184" s="903"/>
      <c r="O184" s="904"/>
      <c r="P184" s="904"/>
      <c r="Q184" s="904"/>
      <c r="R184" s="904"/>
      <c r="S184" s="893"/>
      <c r="T184" s="182"/>
      <c r="U184" s="182"/>
      <c r="V184" s="166"/>
      <c r="W184" s="166"/>
      <c r="X184" s="166"/>
      <c r="Y184" s="166"/>
      <c r="Z184" s="166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  <c r="IG184" s="182"/>
      <c r="IH184" s="182"/>
      <c r="II184" s="182"/>
      <c r="IJ184" s="182"/>
      <c r="IK184" s="182"/>
      <c r="IL184" s="182"/>
      <c r="IM184" s="182"/>
      <c r="IN184" s="182"/>
      <c r="IO184" s="182"/>
      <c r="IP184" s="182"/>
      <c r="IQ184" s="182"/>
      <c r="IR184" s="182"/>
      <c r="IS184" s="182"/>
      <c r="IT184" s="182"/>
      <c r="IU184" s="182"/>
      <c r="IV184" s="182"/>
      <c r="IW184" s="182"/>
      <c r="IX184" s="182"/>
      <c r="IY184" s="182"/>
      <c r="IZ184" s="182"/>
      <c r="JA184" s="182"/>
      <c r="JB184" s="182"/>
      <c r="JC184" s="182"/>
      <c r="JD184" s="182"/>
      <c r="JE184" s="182"/>
      <c r="JF184" s="182"/>
      <c r="JG184" s="182"/>
      <c r="JH184" s="182"/>
      <c r="JI184" s="182"/>
      <c r="JJ184" s="182"/>
      <c r="JK184" s="182"/>
      <c r="JL184" s="182"/>
      <c r="JM184" s="182"/>
      <c r="JN184" s="182"/>
      <c r="JO184" s="182"/>
      <c r="JP184" s="182"/>
      <c r="JQ184" s="182"/>
      <c r="JR184" s="182"/>
      <c r="JS184" s="182"/>
      <c r="JT184" s="182"/>
      <c r="JU184" s="182"/>
      <c r="JV184" s="182"/>
      <c r="JW184" s="182"/>
      <c r="JX184" s="182"/>
      <c r="JY184" s="182"/>
      <c r="JZ184" s="182"/>
      <c r="KA184" s="182"/>
      <c r="KB184" s="182"/>
      <c r="KC184" s="182"/>
      <c r="KD184" s="182"/>
      <c r="KE184" s="182"/>
      <c r="KF184" s="182"/>
      <c r="KG184" s="182"/>
      <c r="KH184" s="182"/>
      <c r="KI184" s="182"/>
      <c r="KJ184" s="182"/>
      <c r="KK184" s="182"/>
      <c r="KL184" s="182"/>
      <c r="KM184" s="182"/>
      <c r="KN184" s="182"/>
      <c r="KO184" s="182"/>
      <c r="KP184" s="182"/>
      <c r="KQ184" s="182"/>
      <c r="KR184" s="182"/>
      <c r="KS184" s="182"/>
      <c r="KT184" s="182"/>
      <c r="KU184" s="182"/>
      <c r="KV184" s="182"/>
      <c r="KW184" s="182"/>
      <c r="KX184" s="182"/>
      <c r="KY184" s="182"/>
      <c r="KZ184" s="182"/>
      <c r="LA184" s="182"/>
      <c r="LB184" s="182"/>
      <c r="LC184" s="182"/>
      <c r="LD184" s="182"/>
      <c r="LE184" s="182"/>
      <c r="LF184" s="182"/>
      <c r="LG184" s="182"/>
      <c r="LH184" s="182"/>
      <c r="LI184" s="182"/>
      <c r="LJ184" s="182"/>
      <c r="LK184" s="182"/>
      <c r="LL184" s="182"/>
      <c r="LM184" s="182"/>
      <c r="LN184" s="182"/>
      <c r="LO184" s="182"/>
      <c r="LP184" s="182"/>
      <c r="LQ184" s="182"/>
      <c r="LR184" s="182"/>
      <c r="LS184" s="182"/>
      <c r="LT184" s="182"/>
      <c r="LU184" s="182"/>
      <c r="LV184" s="182"/>
      <c r="LW184" s="182"/>
      <c r="LX184" s="182"/>
      <c r="LY184" s="182"/>
      <c r="LZ184" s="182"/>
      <c r="MA184" s="182"/>
      <c r="MB184" s="182"/>
      <c r="MC184" s="182"/>
      <c r="MD184" s="182"/>
      <c r="ME184" s="182"/>
      <c r="MF184" s="182"/>
      <c r="MG184" s="182"/>
      <c r="MH184" s="182"/>
      <c r="MI184" s="182"/>
      <c r="MJ184" s="182"/>
      <c r="MK184" s="182"/>
      <c r="ML184" s="182"/>
      <c r="MM184" s="182"/>
      <c r="MN184" s="182"/>
      <c r="MO184" s="182"/>
      <c r="MP184" s="182"/>
      <c r="MQ184" s="182"/>
      <c r="MR184" s="182"/>
      <c r="MS184" s="182"/>
      <c r="MT184" s="182"/>
      <c r="MU184" s="182"/>
      <c r="MV184" s="182"/>
      <c r="MW184" s="182"/>
      <c r="MX184" s="182"/>
      <c r="MY184" s="182"/>
      <c r="MZ184" s="182"/>
      <c r="NA184" s="182"/>
      <c r="NB184" s="182"/>
      <c r="NC184" s="182"/>
      <c r="ND184" s="182"/>
      <c r="NE184" s="182"/>
      <c r="NF184" s="182"/>
      <c r="NG184" s="182"/>
      <c r="NH184" s="182"/>
      <c r="NI184" s="182"/>
      <c r="NJ184" s="182"/>
      <c r="NK184" s="182"/>
      <c r="NL184" s="182"/>
      <c r="NM184" s="182"/>
      <c r="NN184" s="182"/>
      <c r="NO184" s="182"/>
      <c r="NP184" s="182"/>
      <c r="NQ184" s="182"/>
      <c r="NR184" s="182"/>
      <c r="NS184" s="182"/>
      <c r="NT184" s="182"/>
      <c r="NU184" s="182"/>
      <c r="NV184" s="182"/>
      <c r="NW184" s="182"/>
      <c r="NX184" s="182"/>
      <c r="NY184" s="182"/>
      <c r="NZ184" s="182"/>
      <c r="OA184" s="182"/>
      <c r="OB184" s="182"/>
      <c r="OC184" s="182"/>
      <c r="OD184" s="182"/>
      <c r="OE184" s="182"/>
      <c r="OF184" s="182"/>
      <c r="OG184" s="182"/>
      <c r="OH184" s="182"/>
      <c r="OI184" s="182"/>
      <c r="OJ184" s="182"/>
      <c r="OK184" s="182"/>
      <c r="OL184" s="182"/>
      <c r="OM184" s="182"/>
      <c r="ON184" s="182"/>
      <c r="OO184" s="182"/>
      <c r="OP184" s="182"/>
      <c r="OQ184" s="182"/>
      <c r="OR184" s="182"/>
      <c r="OS184" s="182"/>
      <c r="OT184" s="182"/>
      <c r="OU184" s="182"/>
      <c r="OV184" s="182"/>
      <c r="OW184" s="182"/>
      <c r="OX184" s="182"/>
      <c r="OY184" s="182"/>
      <c r="OZ184" s="182"/>
      <c r="PA184" s="182"/>
      <c r="PB184" s="182"/>
      <c r="PC184" s="182"/>
      <c r="PD184" s="182"/>
      <c r="PE184" s="182"/>
      <c r="PF184" s="182"/>
      <c r="PG184" s="182"/>
      <c r="PH184" s="182"/>
      <c r="PI184" s="182"/>
      <c r="PJ184" s="182"/>
      <c r="PK184" s="182"/>
      <c r="PL184" s="182"/>
      <c r="PM184" s="182"/>
      <c r="PN184" s="182"/>
      <c r="PO184" s="182"/>
      <c r="PP184" s="182"/>
      <c r="PQ184" s="182"/>
      <c r="PR184" s="182"/>
      <c r="PS184" s="182"/>
      <c r="PT184" s="182"/>
      <c r="PU184" s="182"/>
      <c r="PV184" s="182"/>
      <c r="PW184" s="182"/>
      <c r="PX184" s="182"/>
    </row>
    <row r="185" spans="1:440" s="167" customFormat="1" ht="19.899999999999999" customHeight="1">
      <c r="A185" s="182"/>
      <c r="B185" s="1040"/>
      <c r="C185" s="982"/>
      <c r="D185" s="847"/>
      <c r="E185" s="877" t="s">
        <v>590</v>
      </c>
      <c r="F185" s="328" t="s">
        <v>20</v>
      </c>
      <c r="G185" s="296">
        <v>54.593000000000004</v>
      </c>
      <c r="H185" s="296"/>
      <c r="I185" s="297">
        <f>G185+H185</f>
        <v>54.593000000000004</v>
      </c>
      <c r="J185" s="315">
        <v>27.27</v>
      </c>
      <c r="K185" s="297">
        <f t="shared" si="21"/>
        <v>27.323000000000004</v>
      </c>
      <c r="L185" s="664">
        <f t="shared" si="22"/>
        <v>0.49951458978257279</v>
      </c>
      <c r="M185" s="646" t="s">
        <v>24</v>
      </c>
      <c r="N185" s="903">
        <f>G185+G186+G187</f>
        <v>620.37199999999996</v>
      </c>
      <c r="O185" s="904">
        <f>H185+H186+H187</f>
        <v>0</v>
      </c>
      <c r="P185" s="904">
        <f>N185+O185</f>
        <v>620.37199999999996</v>
      </c>
      <c r="Q185" s="904">
        <f>J185+J186+J187</f>
        <v>616.97700000000009</v>
      </c>
      <c r="R185" s="904">
        <f>P185-Q185</f>
        <v>3.3949999999998681</v>
      </c>
      <c r="S185" s="893">
        <f>Q185/P185</f>
        <v>0.99452747706215006</v>
      </c>
      <c r="T185" s="182"/>
      <c r="U185" s="182"/>
      <c r="V185" s="166"/>
      <c r="W185" s="166"/>
      <c r="X185" s="166"/>
      <c r="Y185" s="166"/>
      <c r="Z185" s="166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  <c r="IG185" s="182"/>
      <c r="IH185" s="182"/>
      <c r="II185" s="182"/>
      <c r="IJ185" s="182"/>
      <c r="IK185" s="182"/>
      <c r="IL185" s="182"/>
      <c r="IM185" s="182"/>
      <c r="IN185" s="182"/>
      <c r="IO185" s="182"/>
      <c r="IP185" s="182"/>
      <c r="IQ185" s="182"/>
      <c r="IR185" s="182"/>
      <c r="IS185" s="182"/>
      <c r="IT185" s="182"/>
      <c r="IU185" s="182"/>
      <c r="IV185" s="182"/>
      <c r="IW185" s="182"/>
      <c r="IX185" s="182"/>
      <c r="IY185" s="182"/>
      <c r="IZ185" s="182"/>
      <c r="JA185" s="182"/>
      <c r="JB185" s="182"/>
      <c r="JC185" s="182"/>
      <c r="JD185" s="182"/>
      <c r="JE185" s="182"/>
      <c r="JF185" s="182"/>
      <c r="JG185" s="182"/>
      <c r="JH185" s="182"/>
      <c r="JI185" s="182"/>
      <c r="JJ185" s="182"/>
      <c r="JK185" s="182"/>
      <c r="JL185" s="182"/>
      <c r="JM185" s="182"/>
      <c r="JN185" s="182"/>
      <c r="JO185" s="182"/>
      <c r="JP185" s="182"/>
      <c r="JQ185" s="182"/>
      <c r="JR185" s="182"/>
      <c r="JS185" s="182"/>
      <c r="JT185" s="182"/>
      <c r="JU185" s="182"/>
      <c r="JV185" s="182"/>
      <c r="JW185" s="182"/>
      <c r="JX185" s="182"/>
      <c r="JY185" s="182"/>
      <c r="JZ185" s="182"/>
      <c r="KA185" s="182"/>
      <c r="KB185" s="182"/>
      <c r="KC185" s="182"/>
      <c r="KD185" s="182"/>
      <c r="KE185" s="182"/>
      <c r="KF185" s="182"/>
      <c r="KG185" s="182"/>
      <c r="KH185" s="182"/>
      <c r="KI185" s="182"/>
      <c r="KJ185" s="182"/>
      <c r="KK185" s="182"/>
      <c r="KL185" s="182"/>
      <c r="KM185" s="182"/>
      <c r="KN185" s="182"/>
      <c r="KO185" s="182"/>
      <c r="KP185" s="182"/>
      <c r="KQ185" s="182"/>
      <c r="KR185" s="182"/>
      <c r="KS185" s="182"/>
      <c r="KT185" s="182"/>
      <c r="KU185" s="182"/>
      <c r="KV185" s="182"/>
      <c r="KW185" s="182"/>
      <c r="KX185" s="182"/>
      <c r="KY185" s="182"/>
      <c r="KZ185" s="182"/>
      <c r="LA185" s="182"/>
      <c r="LB185" s="182"/>
      <c r="LC185" s="182"/>
      <c r="LD185" s="182"/>
      <c r="LE185" s="182"/>
      <c r="LF185" s="182"/>
      <c r="LG185" s="182"/>
      <c r="LH185" s="182"/>
      <c r="LI185" s="182"/>
      <c r="LJ185" s="182"/>
      <c r="LK185" s="182"/>
      <c r="LL185" s="182"/>
      <c r="LM185" s="182"/>
      <c r="LN185" s="182"/>
      <c r="LO185" s="182"/>
      <c r="LP185" s="182"/>
      <c r="LQ185" s="182"/>
      <c r="LR185" s="182"/>
      <c r="LS185" s="182"/>
      <c r="LT185" s="182"/>
      <c r="LU185" s="182"/>
      <c r="LV185" s="182"/>
      <c r="LW185" s="182"/>
      <c r="LX185" s="182"/>
      <c r="LY185" s="182"/>
      <c r="LZ185" s="182"/>
      <c r="MA185" s="182"/>
      <c r="MB185" s="182"/>
      <c r="MC185" s="182"/>
      <c r="MD185" s="182"/>
      <c r="ME185" s="182"/>
      <c r="MF185" s="182"/>
      <c r="MG185" s="182"/>
      <c r="MH185" s="182"/>
      <c r="MI185" s="182"/>
      <c r="MJ185" s="182"/>
      <c r="MK185" s="182"/>
      <c r="ML185" s="182"/>
      <c r="MM185" s="182"/>
      <c r="MN185" s="182"/>
      <c r="MO185" s="182"/>
      <c r="MP185" s="182"/>
      <c r="MQ185" s="182"/>
      <c r="MR185" s="182"/>
      <c r="MS185" s="182"/>
      <c r="MT185" s="182"/>
      <c r="MU185" s="182"/>
      <c r="MV185" s="182"/>
      <c r="MW185" s="182"/>
      <c r="MX185" s="182"/>
      <c r="MY185" s="182"/>
      <c r="MZ185" s="182"/>
      <c r="NA185" s="182"/>
      <c r="NB185" s="182"/>
      <c r="NC185" s="182"/>
      <c r="ND185" s="182"/>
      <c r="NE185" s="182"/>
      <c r="NF185" s="182"/>
      <c r="NG185" s="182"/>
      <c r="NH185" s="182"/>
      <c r="NI185" s="182"/>
      <c r="NJ185" s="182"/>
      <c r="NK185" s="182"/>
      <c r="NL185" s="182"/>
      <c r="NM185" s="182"/>
      <c r="NN185" s="182"/>
      <c r="NO185" s="182"/>
      <c r="NP185" s="182"/>
      <c r="NQ185" s="182"/>
      <c r="NR185" s="182"/>
      <c r="NS185" s="182"/>
      <c r="NT185" s="182"/>
      <c r="NU185" s="182"/>
      <c r="NV185" s="182"/>
      <c r="NW185" s="182"/>
      <c r="NX185" s="182"/>
      <c r="NY185" s="182"/>
      <c r="NZ185" s="182"/>
      <c r="OA185" s="182"/>
      <c r="OB185" s="182"/>
      <c r="OC185" s="182"/>
      <c r="OD185" s="182"/>
      <c r="OE185" s="182"/>
      <c r="OF185" s="182"/>
      <c r="OG185" s="182"/>
      <c r="OH185" s="182"/>
      <c r="OI185" s="182"/>
      <c r="OJ185" s="182"/>
      <c r="OK185" s="182"/>
      <c r="OL185" s="182"/>
      <c r="OM185" s="182"/>
      <c r="ON185" s="182"/>
      <c r="OO185" s="182"/>
      <c r="OP185" s="182"/>
      <c r="OQ185" s="182"/>
      <c r="OR185" s="182"/>
      <c r="OS185" s="182"/>
      <c r="OT185" s="182"/>
      <c r="OU185" s="182"/>
      <c r="OV185" s="182"/>
      <c r="OW185" s="182"/>
      <c r="OX185" s="182"/>
      <c r="OY185" s="182"/>
      <c r="OZ185" s="182"/>
      <c r="PA185" s="182"/>
      <c r="PB185" s="182"/>
      <c r="PC185" s="182"/>
      <c r="PD185" s="182"/>
      <c r="PE185" s="182"/>
      <c r="PF185" s="182"/>
      <c r="PG185" s="182"/>
      <c r="PH185" s="182"/>
      <c r="PI185" s="182"/>
      <c r="PJ185" s="182"/>
      <c r="PK185" s="182"/>
      <c r="PL185" s="182"/>
      <c r="PM185" s="182"/>
      <c r="PN185" s="182"/>
      <c r="PO185" s="182"/>
      <c r="PP185" s="182"/>
      <c r="PQ185" s="182"/>
      <c r="PR185" s="182"/>
      <c r="PS185" s="182"/>
      <c r="PT185" s="182"/>
      <c r="PU185" s="182"/>
      <c r="PV185" s="182"/>
      <c r="PW185" s="182"/>
      <c r="PX185" s="182"/>
    </row>
    <row r="186" spans="1:440" s="167" customFormat="1" ht="19.899999999999999" customHeight="1">
      <c r="A186" s="182"/>
      <c r="B186" s="1040"/>
      <c r="C186" s="982"/>
      <c r="D186" s="847"/>
      <c r="E186" s="878"/>
      <c r="F186" s="328" t="s">
        <v>21</v>
      </c>
      <c r="G186" s="296">
        <v>255.59299999999999</v>
      </c>
      <c r="H186" s="296"/>
      <c r="I186" s="297">
        <f>G186+H186+K185</f>
        <v>282.916</v>
      </c>
      <c r="J186" s="315">
        <v>214.458</v>
      </c>
      <c r="K186" s="297">
        <f t="shared" si="21"/>
        <v>68.457999999999998</v>
      </c>
      <c r="L186" s="664">
        <f t="shared" si="22"/>
        <v>0.75802711758967323</v>
      </c>
      <c r="M186" s="646" t="s">
        <v>24</v>
      </c>
      <c r="N186" s="903"/>
      <c r="O186" s="904"/>
      <c r="P186" s="904"/>
      <c r="Q186" s="904"/>
      <c r="R186" s="904"/>
      <c r="S186" s="893"/>
      <c r="T186" s="182"/>
      <c r="U186" s="182"/>
      <c r="V186" s="166"/>
      <c r="W186" s="166"/>
      <c r="X186" s="166"/>
      <c r="Y186" s="166"/>
      <c r="Z186" s="166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  <c r="IG186" s="182"/>
      <c r="IH186" s="182"/>
      <c r="II186" s="182"/>
      <c r="IJ186" s="182"/>
      <c r="IK186" s="182"/>
      <c r="IL186" s="182"/>
      <c r="IM186" s="182"/>
      <c r="IN186" s="182"/>
      <c r="IO186" s="182"/>
      <c r="IP186" s="182"/>
      <c r="IQ186" s="182"/>
      <c r="IR186" s="182"/>
      <c r="IS186" s="182"/>
      <c r="IT186" s="182"/>
      <c r="IU186" s="182"/>
      <c r="IV186" s="182"/>
      <c r="IW186" s="182"/>
      <c r="IX186" s="182"/>
      <c r="IY186" s="182"/>
      <c r="IZ186" s="182"/>
      <c r="JA186" s="182"/>
      <c r="JB186" s="182"/>
      <c r="JC186" s="182"/>
      <c r="JD186" s="182"/>
      <c r="JE186" s="182"/>
      <c r="JF186" s="182"/>
      <c r="JG186" s="182"/>
      <c r="JH186" s="182"/>
      <c r="JI186" s="182"/>
      <c r="JJ186" s="182"/>
      <c r="JK186" s="182"/>
      <c r="JL186" s="182"/>
      <c r="JM186" s="182"/>
      <c r="JN186" s="182"/>
      <c r="JO186" s="182"/>
      <c r="JP186" s="182"/>
      <c r="JQ186" s="182"/>
      <c r="JR186" s="182"/>
      <c r="JS186" s="182"/>
      <c r="JT186" s="182"/>
      <c r="JU186" s="182"/>
      <c r="JV186" s="182"/>
      <c r="JW186" s="182"/>
      <c r="JX186" s="182"/>
      <c r="JY186" s="182"/>
      <c r="JZ186" s="182"/>
      <c r="KA186" s="182"/>
      <c r="KB186" s="182"/>
      <c r="KC186" s="182"/>
      <c r="KD186" s="182"/>
      <c r="KE186" s="182"/>
      <c r="KF186" s="182"/>
      <c r="KG186" s="182"/>
      <c r="KH186" s="182"/>
      <c r="KI186" s="182"/>
      <c r="KJ186" s="182"/>
      <c r="KK186" s="182"/>
      <c r="KL186" s="182"/>
      <c r="KM186" s="182"/>
      <c r="KN186" s="182"/>
      <c r="KO186" s="182"/>
      <c r="KP186" s="182"/>
      <c r="KQ186" s="182"/>
      <c r="KR186" s="182"/>
      <c r="KS186" s="182"/>
      <c r="KT186" s="182"/>
      <c r="KU186" s="182"/>
      <c r="KV186" s="182"/>
      <c r="KW186" s="182"/>
      <c r="KX186" s="182"/>
      <c r="KY186" s="182"/>
      <c r="KZ186" s="182"/>
      <c r="LA186" s="182"/>
      <c r="LB186" s="182"/>
      <c r="LC186" s="182"/>
      <c r="LD186" s="182"/>
      <c r="LE186" s="182"/>
      <c r="LF186" s="182"/>
      <c r="LG186" s="182"/>
      <c r="LH186" s="182"/>
      <c r="LI186" s="182"/>
      <c r="LJ186" s="182"/>
      <c r="LK186" s="182"/>
      <c r="LL186" s="182"/>
      <c r="LM186" s="182"/>
      <c r="LN186" s="182"/>
      <c r="LO186" s="182"/>
      <c r="LP186" s="182"/>
      <c r="LQ186" s="182"/>
      <c r="LR186" s="182"/>
      <c r="LS186" s="182"/>
      <c r="LT186" s="182"/>
      <c r="LU186" s="182"/>
      <c r="LV186" s="182"/>
      <c r="LW186" s="182"/>
      <c r="LX186" s="182"/>
      <c r="LY186" s="182"/>
      <c r="LZ186" s="182"/>
      <c r="MA186" s="182"/>
      <c r="MB186" s="182"/>
      <c r="MC186" s="182"/>
      <c r="MD186" s="182"/>
      <c r="ME186" s="182"/>
      <c r="MF186" s="182"/>
      <c r="MG186" s="182"/>
      <c r="MH186" s="182"/>
      <c r="MI186" s="182"/>
      <c r="MJ186" s="182"/>
      <c r="MK186" s="182"/>
      <c r="ML186" s="182"/>
      <c r="MM186" s="182"/>
      <c r="MN186" s="182"/>
      <c r="MO186" s="182"/>
      <c r="MP186" s="182"/>
      <c r="MQ186" s="182"/>
      <c r="MR186" s="182"/>
      <c r="MS186" s="182"/>
      <c r="MT186" s="182"/>
      <c r="MU186" s="182"/>
      <c r="MV186" s="182"/>
      <c r="MW186" s="182"/>
      <c r="MX186" s="182"/>
      <c r="MY186" s="182"/>
      <c r="MZ186" s="182"/>
      <c r="NA186" s="182"/>
      <c r="NB186" s="182"/>
      <c r="NC186" s="182"/>
      <c r="ND186" s="182"/>
      <c r="NE186" s="182"/>
      <c r="NF186" s="182"/>
      <c r="NG186" s="182"/>
      <c r="NH186" s="182"/>
      <c r="NI186" s="182"/>
      <c r="NJ186" s="182"/>
      <c r="NK186" s="182"/>
      <c r="NL186" s="182"/>
      <c r="NM186" s="182"/>
      <c r="NN186" s="182"/>
      <c r="NO186" s="182"/>
      <c r="NP186" s="182"/>
      <c r="NQ186" s="182"/>
      <c r="NR186" s="182"/>
      <c r="NS186" s="182"/>
      <c r="NT186" s="182"/>
      <c r="NU186" s="182"/>
      <c r="NV186" s="182"/>
      <c r="NW186" s="182"/>
      <c r="NX186" s="182"/>
      <c r="NY186" s="182"/>
      <c r="NZ186" s="182"/>
      <c r="OA186" s="182"/>
      <c r="OB186" s="182"/>
      <c r="OC186" s="182"/>
      <c r="OD186" s="182"/>
      <c r="OE186" s="182"/>
      <c r="OF186" s="182"/>
      <c r="OG186" s="182"/>
      <c r="OH186" s="182"/>
      <c r="OI186" s="182"/>
      <c r="OJ186" s="182"/>
      <c r="OK186" s="182"/>
      <c r="OL186" s="182"/>
      <c r="OM186" s="182"/>
      <c r="ON186" s="182"/>
      <c r="OO186" s="182"/>
      <c r="OP186" s="182"/>
      <c r="OQ186" s="182"/>
      <c r="OR186" s="182"/>
      <c r="OS186" s="182"/>
      <c r="OT186" s="182"/>
      <c r="OU186" s="182"/>
      <c r="OV186" s="182"/>
      <c r="OW186" s="182"/>
      <c r="OX186" s="182"/>
      <c r="OY186" s="182"/>
      <c r="OZ186" s="182"/>
      <c r="PA186" s="182"/>
      <c r="PB186" s="182"/>
      <c r="PC186" s="182"/>
      <c r="PD186" s="182"/>
      <c r="PE186" s="182"/>
      <c r="PF186" s="182"/>
      <c r="PG186" s="182"/>
      <c r="PH186" s="182"/>
      <c r="PI186" s="182"/>
      <c r="PJ186" s="182"/>
      <c r="PK186" s="182"/>
      <c r="PL186" s="182"/>
      <c r="PM186" s="182"/>
      <c r="PN186" s="182"/>
      <c r="PO186" s="182"/>
      <c r="PP186" s="182"/>
      <c r="PQ186" s="182"/>
      <c r="PR186" s="182"/>
      <c r="PS186" s="182"/>
      <c r="PT186" s="182"/>
      <c r="PU186" s="182"/>
      <c r="PV186" s="182"/>
      <c r="PW186" s="182"/>
      <c r="PX186" s="182"/>
    </row>
    <row r="187" spans="1:440" s="167" customFormat="1" ht="19.899999999999999" customHeight="1">
      <c r="A187" s="182"/>
      <c r="B187" s="1040"/>
      <c r="C187" s="982"/>
      <c r="D187" s="847"/>
      <c r="E187" s="879"/>
      <c r="F187" s="328" t="s">
        <v>22</v>
      </c>
      <c r="G187" s="296">
        <v>310.18599999999998</v>
      </c>
      <c r="H187" s="296"/>
      <c r="I187" s="297">
        <f>G187+H187+K186</f>
        <v>378.64400000000001</v>
      </c>
      <c r="J187" s="315">
        <v>375.24900000000002</v>
      </c>
      <c r="K187" s="297">
        <f t="shared" si="21"/>
        <v>3.3949999999999818</v>
      </c>
      <c r="L187" s="664">
        <f t="shared" si="22"/>
        <v>0.99103379427641802</v>
      </c>
      <c r="M187" s="646" t="s">
        <v>24</v>
      </c>
      <c r="N187" s="903"/>
      <c r="O187" s="904"/>
      <c r="P187" s="904"/>
      <c r="Q187" s="904"/>
      <c r="R187" s="904"/>
      <c r="S187" s="893"/>
      <c r="T187" s="182"/>
      <c r="U187" s="182"/>
      <c r="V187" s="166"/>
      <c r="W187" s="166"/>
      <c r="X187" s="166"/>
      <c r="Y187" s="166"/>
      <c r="Z187" s="166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  <c r="IG187" s="182"/>
      <c r="IH187" s="182"/>
      <c r="II187" s="182"/>
      <c r="IJ187" s="182"/>
      <c r="IK187" s="182"/>
      <c r="IL187" s="182"/>
      <c r="IM187" s="182"/>
      <c r="IN187" s="182"/>
      <c r="IO187" s="182"/>
      <c r="IP187" s="182"/>
      <c r="IQ187" s="182"/>
      <c r="IR187" s="182"/>
      <c r="IS187" s="182"/>
      <c r="IT187" s="182"/>
      <c r="IU187" s="182"/>
      <c r="IV187" s="182"/>
      <c r="IW187" s="182"/>
      <c r="IX187" s="182"/>
      <c r="IY187" s="182"/>
      <c r="IZ187" s="182"/>
      <c r="JA187" s="182"/>
      <c r="JB187" s="182"/>
      <c r="JC187" s="182"/>
      <c r="JD187" s="182"/>
      <c r="JE187" s="182"/>
      <c r="JF187" s="182"/>
      <c r="JG187" s="182"/>
      <c r="JH187" s="182"/>
      <c r="JI187" s="182"/>
      <c r="JJ187" s="182"/>
      <c r="JK187" s="182"/>
      <c r="JL187" s="182"/>
      <c r="JM187" s="182"/>
      <c r="JN187" s="182"/>
      <c r="JO187" s="182"/>
      <c r="JP187" s="182"/>
      <c r="JQ187" s="182"/>
      <c r="JR187" s="182"/>
      <c r="JS187" s="182"/>
      <c r="JT187" s="182"/>
      <c r="JU187" s="182"/>
      <c r="JV187" s="182"/>
      <c r="JW187" s="182"/>
      <c r="JX187" s="182"/>
      <c r="JY187" s="182"/>
      <c r="JZ187" s="182"/>
      <c r="KA187" s="182"/>
      <c r="KB187" s="182"/>
      <c r="KC187" s="182"/>
      <c r="KD187" s="182"/>
      <c r="KE187" s="182"/>
      <c r="KF187" s="182"/>
      <c r="KG187" s="182"/>
      <c r="KH187" s="182"/>
      <c r="KI187" s="182"/>
      <c r="KJ187" s="182"/>
      <c r="KK187" s="182"/>
      <c r="KL187" s="182"/>
      <c r="KM187" s="182"/>
      <c r="KN187" s="182"/>
      <c r="KO187" s="182"/>
      <c r="KP187" s="182"/>
      <c r="KQ187" s="182"/>
      <c r="KR187" s="182"/>
      <c r="KS187" s="182"/>
      <c r="KT187" s="182"/>
      <c r="KU187" s="182"/>
      <c r="KV187" s="182"/>
      <c r="KW187" s="182"/>
      <c r="KX187" s="182"/>
      <c r="KY187" s="182"/>
      <c r="KZ187" s="182"/>
      <c r="LA187" s="182"/>
      <c r="LB187" s="182"/>
      <c r="LC187" s="182"/>
      <c r="LD187" s="182"/>
      <c r="LE187" s="182"/>
      <c r="LF187" s="182"/>
      <c r="LG187" s="182"/>
      <c r="LH187" s="182"/>
      <c r="LI187" s="182"/>
      <c r="LJ187" s="182"/>
      <c r="LK187" s="182"/>
      <c r="LL187" s="182"/>
      <c r="LM187" s="182"/>
      <c r="LN187" s="182"/>
      <c r="LO187" s="182"/>
      <c r="LP187" s="182"/>
      <c r="LQ187" s="182"/>
      <c r="LR187" s="182"/>
      <c r="LS187" s="182"/>
      <c r="LT187" s="182"/>
      <c r="LU187" s="182"/>
      <c r="LV187" s="182"/>
      <c r="LW187" s="182"/>
      <c r="LX187" s="182"/>
      <c r="LY187" s="182"/>
      <c r="LZ187" s="182"/>
      <c r="MA187" s="182"/>
      <c r="MB187" s="182"/>
      <c r="MC187" s="182"/>
      <c r="MD187" s="182"/>
      <c r="ME187" s="182"/>
      <c r="MF187" s="182"/>
      <c r="MG187" s="182"/>
      <c r="MH187" s="182"/>
      <c r="MI187" s="182"/>
      <c r="MJ187" s="182"/>
      <c r="MK187" s="182"/>
      <c r="ML187" s="182"/>
      <c r="MM187" s="182"/>
      <c r="MN187" s="182"/>
      <c r="MO187" s="182"/>
      <c r="MP187" s="182"/>
      <c r="MQ187" s="182"/>
      <c r="MR187" s="182"/>
      <c r="MS187" s="182"/>
      <c r="MT187" s="182"/>
      <c r="MU187" s="182"/>
      <c r="MV187" s="182"/>
      <c r="MW187" s="182"/>
      <c r="MX187" s="182"/>
      <c r="MY187" s="182"/>
      <c r="MZ187" s="182"/>
      <c r="NA187" s="182"/>
      <c r="NB187" s="182"/>
      <c r="NC187" s="182"/>
      <c r="ND187" s="182"/>
      <c r="NE187" s="182"/>
      <c r="NF187" s="182"/>
      <c r="NG187" s="182"/>
      <c r="NH187" s="182"/>
      <c r="NI187" s="182"/>
      <c r="NJ187" s="182"/>
      <c r="NK187" s="182"/>
      <c r="NL187" s="182"/>
      <c r="NM187" s="182"/>
      <c r="NN187" s="182"/>
      <c r="NO187" s="182"/>
      <c r="NP187" s="182"/>
      <c r="NQ187" s="182"/>
      <c r="NR187" s="182"/>
      <c r="NS187" s="182"/>
      <c r="NT187" s="182"/>
      <c r="NU187" s="182"/>
      <c r="NV187" s="182"/>
      <c r="NW187" s="182"/>
      <c r="NX187" s="182"/>
      <c r="NY187" s="182"/>
      <c r="NZ187" s="182"/>
      <c r="OA187" s="182"/>
      <c r="OB187" s="182"/>
      <c r="OC187" s="182"/>
      <c r="OD187" s="182"/>
      <c r="OE187" s="182"/>
      <c r="OF187" s="182"/>
      <c r="OG187" s="182"/>
      <c r="OH187" s="182"/>
      <c r="OI187" s="182"/>
      <c r="OJ187" s="182"/>
      <c r="OK187" s="182"/>
      <c r="OL187" s="182"/>
      <c r="OM187" s="182"/>
      <c r="ON187" s="182"/>
      <c r="OO187" s="182"/>
      <c r="OP187" s="182"/>
      <c r="OQ187" s="182"/>
      <c r="OR187" s="182"/>
      <c r="OS187" s="182"/>
      <c r="OT187" s="182"/>
      <c r="OU187" s="182"/>
      <c r="OV187" s="182"/>
      <c r="OW187" s="182"/>
      <c r="OX187" s="182"/>
      <c r="OY187" s="182"/>
      <c r="OZ187" s="182"/>
      <c r="PA187" s="182"/>
      <c r="PB187" s="182"/>
      <c r="PC187" s="182"/>
      <c r="PD187" s="182"/>
      <c r="PE187" s="182"/>
      <c r="PF187" s="182"/>
      <c r="PG187" s="182"/>
      <c r="PH187" s="182"/>
      <c r="PI187" s="182"/>
      <c r="PJ187" s="182"/>
      <c r="PK187" s="182"/>
      <c r="PL187" s="182"/>
      <c r="PM187" s="182"/>
      <c r="PN187" s="182"/>
      <c r="PO187" s="182"/>
      <c r="PP187" s="182"/>
      <c r="PQ187" s="182"/>
      <c r="PR187" s="182"/>
      <c r="PS187" s="182"/>
      <c r="PT187" s="182"/>
      <c r="PU187" s="182"/>
      <c r="PV187" s="182"/>
      <c r="PW187" s="182"/>
      <c r="PX187" s="182"/>
    </row>
    <row r="188" spans="1:440" s="167" customFormat="1" ht="19.899999999999999" customHeight="1">
      <c r="A188" s="182"/>
      <c r="B188" s="1040"/>
      <c r="C188" s="982"/>
      <c r="D188" s="847"/>
      <c r="E188" s="877" t="s">
        <v>591</v>
      </c>
      <c r="F188" s="328" t="s">
        <v>20</v>
      </c>
      <c r="G188" s="296">
        <v>16.129000000000001</v>
      </c>
      <c r="H188" s="296"/>
      <c r="I188" s="297">
        <f>G188+H188</f>
        <v>16.129000000000001</v>
      </c>
      <c r="J188" s="315">
        <v>5.9130000000000003</v>
      </c>
      <c r="K188" s="297">
        <f t="shared" si="21"/>
        <v>10.216000000000001</v>
      </c>
      <c r="L188" s="664">
        <f t="shared" si="22"/>
        <v>0.36660673321346643</v>
      </c>
      <c r="M188" s="646" t="s">
        <v>24</v>
      </c>
      <c r="N188" s="903">
        <f>G188+G189+G190</f>
        <v>183.28700000000001</v>
      </c>
      <c r="O188" s="904">
        <f>H188+H189+H190</f>
        <v>-0.85</v>
      </c>
      <c r="P188" s="904">
        <f>N188+O188</f>
        <v>182.43700000000001</v>
      </c>
      <c r="Q188" s="904">
        <f>J188+J189+J190</f>
        <v>176.15100000000001</v>
      </c>
      <c r="R188" s="904">
        <f>P188-Q188</f>
        <v>6.2860000000000014</v>
      </c>
      <c r="S188" s="893">
        <f>Q188/P188</f>
        <v>0.96554427007679366</v>
      </c>
      <c r="T188" s="182"/>
      <c r="U188" s="182"/>
      <c r="V188" s="166"/>
      <c r="W188" s="166"/>
      <c r="X188" s="166"/>
      <c r="Y188" s="166"/>
      <c r="Z188" s="166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  <c r="IG188" s="182"/>
      <c r="IH188" s="182"/>
      <c r="II188" s="182"/>
      <c r="IJ188" s="182"/>
      <c r="IK188" s="182"/>
      <c r="IL188" s="182"/>
      <c r="IM188" s="182"/>
      <c r="IN188" s="182"/>
      <c r="IO188" s="182"/>
      <c r="IP188" s="182"/>
      <c r="IQ188" s="182"/>
      <c r="IR188" s="182"/>
      <c r="IS188" s="182"/>
      <c r="IT188" s="182"/>
      <c r="IU188" s="182"/>
      <c r="IV188" s="182"/>
      <c r="IW188" s="182"/>
      <c r="IX188" s="182"/>
      <c r="IY188" s="182"/>
      <c r="IZ188" s="182"/>
      <c r="JA188" s="182"/>
      <c r="JB188" s="182"/>
      <c r="JC188" s="182"/>
      <c r="JD188" s="182"/>
      <c r="JE188" s="182"/>
      <c r="JF188" s="182"/>
      <c r="JG188" s="182"/>
      <c r="JH188" s="182"/>
      <c r="JI188" s="182"/>
      <c r="JJ188" s="182"/>
      <c r="JK188" s="182"/>
      <c r="JL188" s="182"/>
      <c r="JM188" s="182"/>
      <c r="JN188" s="182"/>
      <c r="JO188" s="182"/>
      <c r="JP188" s="182"/>
      <c r="JQ188" s="182"/>
      <c r="JR188" s="182"/>
      <c r="JS188" s="182"/>
      <c r="JT188" s="182"/>
      <c r="JU188" s="182"/>
      <c r="JV188" s="182"/>
      <c r="JW188" s="182"/>
      <c r="JX188" s="182"/>
      <c r="JY188" s="182"/>
      <c r="JZ188" s="182"/>
      <c r="KA188" s="182"/>
      <c r="KB188" s="182"/>
      <c r="KC188" s="182"/>
      <c r="KD188" s="182"/>
      <c r="KE188" s="182"/>
      <c r="KF188" s="182"/>
      <c r="KG188" s="182"/>
      <c r="KH188" s="182"/>
      <c r="KI188" s="182"/>
      <c r="KJ188" s="182"/>
      <c r="KK188" s="182"/>
      <c r="KL188" s="182"/>
      <c r="KM188" s="182"/>
      <c r="KN188" s="182"/>
      <c r="KO188" s="182"/>
      <c r="KP188" s="182"/>
      <c r="KQ188" s="182"/>
      <c r="KR188" s="182"/>
      <c r="KS188" s="182"/>
      <c r="KT188" s="182"/>
      <c r="KU188" s="182"/>
      <c r="KV188" s="182"/>
      <c r="KW188" s="182"/>
      <c r="KX188" s="182"/>
      <c r="KY188" s="182"/>
      <c r="KZ188" s="182"/>
      <c r="LA188" s="182"/>
      <c r="LB188" s="182"/>
      <c r="LC188" s="182"/>
      <c r="LD188" s="182"/>
      <c r="LE188" s="182"/>
      <c r="LF188" s="182"/>
      <c r="LG188" s="182"/>
      <c r="LH188" s="182"/>
      <c r="LI188" s="182"/>
      <c r="LJ188" s="182"/>
      <c r="LK188" s="182"/>
      <c r="LL188" s="182"/>
      <c r="LM188" s="182"/>
      <c r="LN188" s="182"/>
      <c r="LO188" s="182"/>
      <c r="LP188" s="182"/>
      <c r="LQ188" s="182"/>
      <c r="LR188" s="182"/>
      <c r="LS188" s="182"/>
      <c r="LT188" s="182"/>
      <c r="LU188" s="182"/>
      <c r="LV188" s="182"/>
      <c r="LW188" s="182"/>
      <c r="LX188" s="182"/>
      <c r="LY188" s="182"/>
      <c r="LZ188" s="182"/>
      <c r="MA188" s="182"/>
      <c r="MB188" s="182"/>
      <c r="MC188" s="182"/>
      <c r="MD188" s="182"/>
      <c r="ME188" s="182"/>
      <c r="MF188" s="182"/>
      <c r="MG188" s="182"/>
      <c r="MH188" s="182"/>
      <c r="MI188" s="182"/>
      <c r="MJ188" s="182"/>
      <c r="MK188" s="182"/>
      <c r="ML188" s="182"/>
      <c r="MM188" s="182"/>
      <c r="MN188" s="182"/>
      <c r="MO188" s="182"/>
      <c r="MP188" s="182"/>
      <c r="MQ188" s="182"/>
      <c r="MR188" s="182"/>
      <c r="MS188" s="182"/>
      <c r="MT188" s="182"/>
      <c r="MU188" s="182"/>
      <c r="MV188" s="182"/>
      <c r="MW188" s="182"/>
      <c r="MX188" s="182"/>
      <c r="MY188" s="182"/>
      <c r="MZ188" s="182"/>
      <c r="NA188" s="182"/>
      <c r="NB188" s="182"/>
      <c r="NC188" s="182"/>
      <c r="ND188" s="182"/>
      <c r="NE188" s="182"/>
      <c r="NF188" s="182"/>
      <c r="NG188" s="182"/>
      <c r="NH188" s="182"/>
      <c r="NI188" s="182"/>
      <c r="NJ188" s="182"/>
      <c r="NK188" s="182"/>
      <c r="NL188" s="182"/>
      <c r="NM188" s="182"/>
      <c r="NN188" s="182"/>
      <c r="NO188" s="182"/>
      <c r="NP188" s="182"/>
      <c r="NQ188" s="182"/>
      <c r="NR188" s="182"/>
      <c r="NS188" s="182"/>
      <c r="NT188" s="182"/>
      <c r="NU188" s="182"/>
      <c r="NV188" s="182"/>
      <c r="NW188" s="182"/>
      <c r="NX188" s="182"/>
      <c r="NY188" s="182"/>
      <c r="NZ188" s="182"/>
      <c r="OA188" s="182"/>
      <c r="OB188" s="182"/>
      <c r="OC188" s="182"/>
      <c r="OD188" s="182"/>
      <c r="OE188" s="182"/>
      <c r="OF188" s="182"/>
      <c r="OG188" s="182"/>
      <c r="OH188" s="182"/>
      <c r="OI188" s="182"/>
      <c r="OJ188" s="182"/>
      <c r="OK188" s="182"/>
      <c r="OL188" s="182"/>
      <c r="OM188" s="182"/>
      <c r="ON188" s="182"/>
      <c r="OO188" s="182"/>
      <c r="OP188" s="182"/>
      <c r="OQ188" s="182"/>
      <c r="OR188" s="182"/>
      <c r="OS188" s="182"/>
      <c r="OT188" s="182"/>
      <c r="OU188" s="182"/>
      <c r="OV188" s="182"/>
      <c r="OW188" s="182"/>
      <c r="OX188" s="182"/>
      <c r="OY188" s="182"/>
      <c r="OZ188" s="182"/>
      <c r="PA188" s="182"/>
      <c r="PB188" s="182"/>
      <c r="PC188" s="182"/>
      <c r="PD188" s="182"/>
      <c r="PE188" s="182"/>
      <c r="PF188" s="182"/>
      <c r="PG188" s="182"/>
      <c r="PH188" s="182"/>
      <c r="PI188" s="182"/>
      <c r="PJ188" s="182"/>
      <c r="PK188" s="182"/>
      <c r="PL188" s="182"/>
      <c r="PM188" s="182"/>
      <c r="PN188" s="182"/>
      <c r="PO188" s="182"/>
      <c r="PP188" s="182"/>
      <c r="PQ188" s="182"/>
      <c r="PR188" s="182"/>
      <c r="PS188" s="182"/>
      <c r="PT188" s="182"/>
      <c r="PU188" s="182"/>
      <c r="PV188" s="182"/>
      <c r="PW188" s="182"/>
      <c r="PX188" s="182"/>
    </row>
    <row r="189" spans="1:440" s="167" customFormat="1" ht="19.899999999999999" customHeight="1">
      <c r="A189" s="182"/>
      <c r="B189" s="1040"/>
      <c r="C189" s="982"/>
      <c r="D189" s="847"/>
      <c r="E189" s="878"/>
      <c r="F189" s="328" t="s">
        <v>21</v>
      </c>
      <c r="G189" s="296">
        <v>75.513999999999996</v>
      </c>
      <c r="H189" s="621">
        <f>-0.85</f>
        <v>-0.85</v>
      </c>
      <c r="I189" s="297">
        <f>G189+H189+K188</f>
        <v>84.88</v>
      </c>
      <c r="J189" s="315">
        <v>48.723999999999997</v>
      </c>
      <c r="K189" s="297">
        <f t="shared" si="21"/>
        <v>36.155999999999999</v>
      </c>
      <c r="L189" s="664">
        <f t="shared" si="22"/>
        <v>0.57403393025447691</v>
      </c>
      <c r="M189" s="646" t="s">
        <v>24</v>
      </c>
      <c r="N189" s="903"/>
      <c r="O189" s="904"/>
      <c r="P189" s="904"/>
      <c r="Q189" s="904"/>
      <c r="R189" s="904"/>
      <c r="S189" s="893"/>
      <c r="T189" s="182"/>
      <c r="U189" s="182"/>
      <c r="V189" s="166"/>
      <c r="W189" s="166"/>
      <c r="X189" s="166"/>
      <c r="Y189" s="166"/>
      <c r="Z189" s="166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  <c r="IG189" s="182"/>
      <c r="IH189" s="182"/>
      <c r="II189" s="182"/>
      <c r="IJ189" s="182"/>
      <c r="IK189" s="182"/>
      <c r="IL189" s="182"/>
      <c r="IM189" s="182"/>
      <c r="IN189" s="182"/>
      <c r="IO189" s="182"/>
      <c r="IP189" s="182"/>
      <c r="IQ189" s="182"/>
      <c r="IR189" s="182"/>
      <c r="IS189" s="182"/>
      <c r="IT189" s="182"/>
      <c r="IU189" s="182"/>
      <c r="IV189" s="182"/>
      <c r="IW189" s="182"/>
      <c r="IX189" s="182"/>
      <c r="IY189" s="182"/>
      <c r="IZ189" s="182"/>
      <c r="JA189" s="182"/>
      <c r="JB189" s="182"/>
      <c r="JC189" s="182"/>
      <c r="JD189" s="182"/>
      <c r="JE189" s="182"/>
      <c r="JF189" s="182"/>
      <c r="JG189" s="182"/>
      <c r="JH189" s="182"/>
      <c r="JI189" s="182"/>
      <c r="JJ189" s="182"/>
      <c r="JK189" s="182"/>
      <c r="JL189" s="182"/>
      <c r="JM189" s="182"/>
      <c r="JN189" s="182"/>
      <c r="JO189" s="182"/>
      <c r="JP189" s="182"/>
      <c r="JQ189" s="182"/>
      <c r="JR189" s="182"/>
      <c r="JS189" s="182"/>
      <c r="JT189" s="182"/>
      <c r="JU189" s="182"/>
      <c r="JV189" s="182"/>
      <c r="JW189" s="182"/>
      <c r="JX189" s="182"/>
      <c r="JY189" s="182"/>
      <c r="JZ189" s="182"/>
      <c r="KA189" s="182"/>
      <c r="KB189" s="182"/>
      <c r="KC189" s="182"/>
      <c r="KD189" s="182"/>
      <c r="KE189" s="182"/>
      <c r="KF189" s="182"/>
      <c r="KG189" s="182"/>
      <c r="KH189" s="182"/>
      <c r="KI189" s="182"/>
      <c r="KJ189" s="182"/>
      <c r="KK189" s="182"/>
      <c r="KL189" s="182"/>
      <c r="KM189" s="182"/>
      <c r="KN189" s="182"/>
      <c r="KO189" s="182"/>
      <c r="KP189" s="182"/>
      <c r="KQ189" s="182"/>
      <c r="KR189" s="182"/>
      <c r="KS189" s="182"/>
      <c r="KT189" s="182"/>
      <c r="KU189" s="182"/>
      <c r="KV189" s="182"/>
      <c r="KW189" s="182"/>
      <c r="KX189" s="182"/>
      <c r="KY189" s="182"/>
      <c r="KZ189" s="182"/>
      <c r="LA189" s="182"/>
      <c r="LB189" s="182"/>
      <c r="LC189" s="182"/>
      <c r="LD189" s="182"/>
      <c r="LE189" s="182"/>
      <c r="LF189" s="182"/>
      <c r="LG189" s="182"/>
      <c r="LH189" s="182"/>
      <c r="LI189" s="182"/>
      <c r="LJ189" s="182"/>
      <c r="LK189" s="182"/>
      <c r="LL189" s="182"/>
      <c r="LM189" s="182"/>
      <c r="LN189" s="182"/>
      <c r="LO189" s="182"/>
      <c r="LP189" s="182"/>
      <c r="LQ189" s="182"/>
      <c r="LR189" s="182"/>
      <c r="LS189" s="182"/>
      <c r="LT189" s="182"/>
      <c r="LU189" s="182"/>
      <c r="LV189" s="182"/>
      <c r="LW189" s="182"/>
      <c r="LX189" s="182"/>
      <c r="LY189" s="182"/>
      <c r="LZ189" s="182"/>
      <c r="MA189" s="182"/>
      <c r="MB189" s="182"/>
      <c r="MC189" s="182"/>
      <c r="MD189" s="182"/>
      <c r="ME189" s="182"/>
      <c r="MF189" s="182"/>
      <c r="MG189" s="182"/>
      <c r="MH189" s="182"/>
      <c r="MI189" s="182"/>
      <c r="MJ189" s="182"/>
      <c r="MK189" s="182"/>
      <c r="ML189" s="182"/>
      <c r="MM189" s="182"/>
      <c r="MN189" s="182"/>
      <c r="MO189" s="182"/>
      <c r="MP189" s="182"/>
      <c r="MQ189" s="182"/>
      <c r="MR189" s="182"/>
      <c r="MS189" s="182"/>
      <c r="MT189" s="182"/>
      <c r="MU189" s="182"/>
      <c r="MV189" s="182"/>
      <c r="MW189" s="182"/>
      <c r="MX189" s="182"/>
      <c r="MY189" s="182"/>
      <c r="MZ189" s="182"/>
      <c r="NA189" s="182"/>
      <c r="NB189" s="182"/>
      <c r="NC189" s="182"/>
      <c r="ND189" s="182"/>
      <c r="NE189" s="182"/>
      <c r="NF189" s="182"/>
      <c r="NG189" s="182"/>
      <c r="NH189" s="182"/>
      <c r="NI189" s="182"/>
      <c r="NJ189" s="182"/>
      <c r="NK189" s="182"/>
      <c r="NL189" s="182"/>
      <c r="NM189" s="182"/>
      <c r="NN189" s="182"/>
      <c r="NO189" s="182"/>
      <c r="NP189" s="182"/>
      <c r="NQ189" s="182"/>
      <c r="NR189" s="182"/>
      <c r="NS189" s="182"/>
      <c r="NT189" s="182"/>
      <c r="NU189" s="182"/>
      <c r="NV189" s="182"/>
      <c r="NW189" s="182"/>
      <c r="NX189" s="182"/>
      <c r="NY189" s="182"/>
      <c r="NZ189" s="182"/>
      <c r="OA189" s="182"/>
      <c r="OB189" s="182"/>
      <c r="OC189" s="182"/>
      <c r="OD189" s="182"/>
      <c r="OE189" s="182"/>
      <c r="OF189" s="182"/>
      <c r="OG189" s="182"/>
      <c r="OH189" s="182"/>
      <c r="OI189" s="182"/>
      <c r="OJ189" s="182"/>
      <c r="OK189" s="182"/>
      <c r="OL189" s="182"/>
      <c r="OM189" s="182"/>
      <c r="ON189" s="182"/>
      <c r="OO189" s="182"/>
      <c r="OP189" s="182"/>
      <c r="OQ189" s="182"/>
      <c r="OR189" s="182"/>
      <c r="OS189" s="182"/>
      <c r="OT189" s="182"/>
      <c r="OU189" s="182"/>
      <c r="OV189" s="182"/>
      <c r="OW189" s="182"/>
      <c r="OX189" s="182"/>
      <c r="OY189" s="182"/>
      <c r="OZ189" s="182"/>
      <c r="PA189" s="182"/>
      <c r="PB189" s="182"/>
      <c r="PC189" s="182"/>
      <c r="PD189" s="182"/>
      <c r="PE189" s="182"/>
      <c r="PF189" s="182"/>
      <c r="PG189" s="182"/>
      <c r="PH189" s="182"/>
      <c r="PI189" s="182"/>
      <c r="PJ189" s="182"/>
      <c r="PK189" s="182"/>
      <c r="PL189" s="182"/>
      <c r="PM189" s="182"/>
      <c r="PN189" s="182"/>
      <c r="PO189" s="182"/>
      <c r="PP189" s="182"/>
      <c r="PQ189" s="182"/>
      <c r="PR189" s="182"/>
      <c r="PS189" s="182"/>
      <c r="PT189" s="182"/>
      <c r="PU189" s="182"/>
      <c r="PV189" s="182"/>
      <c r="PW189" s="182"/>
      <c r="PX189" s="182"/>
    </row>
    <row r="190" spans="1:440" s="167" customFormat="1" ht="19.899999999999999" customHeight="1">
      <c r="A190" s="182"/>
      <c r="B190" s="1040"/>
      <c r="C190" s="982"/>
      <c r="D190" s="847"/>
      <c r="E190" s="879"/>
      <c r="F190" s="328" t="s">
        <v>22</v>
      </c>
      <c r="G190" s="296">
        <v>91.644000000000005</v>
      </c>
      <c r="H190" s="296"/>
      <c r="I190" s="297">
        <f>G190+H190+K189</f>
        <v>127.80000000000001</v>
      </c>
      <c r="J190" s="315">
        <v>121.514</v>
      </c>
      <c r="K190" s="297">
        <f t="shared" si="21"/>
        <v>6.2860000000000156</v>
      </c>
      <c r="L190" s="668">
        <f t="shared" si="22"/>
        <v>0.95081377151799673</v>
      </c>
      <c r="M190" s="646" t="s">
        <v>24</v>
      </c>
      <c r="N190" s="903"/>
      <c r="O190" s="904"/>
      <c r="P190" s="904"/>
      <c r="Q190" s="904"/>
      <c r="R190" s="904"/>
      <c r="S190" s="893"/>
      <c r="T190" s="182"/>
      <c r="U190" s="182"/>
      <c r="V190" s="166"/>
      <c r="W190" s="166"/>
      <c r="X190" s="166"/>
      <c r="Y190" s="166"/>
      <c r="Z190" s="166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  <c r="IG190" s="182"/>
      <c r="IH190" s="182"/>
      <c r="II190" s="182"/>
      <c r="IJ190" s="182"/>
      <c r="IK190" s="182"/>
      <c r="IL190" s="182"/>
      <c r="IM190" s="182"/>
      <c r="IN190" s="182"/>
      <c r="IO190" s="182"/>
      <c r="IP190" s="182"/>
      <c r="IQ190" s="182"/>
      <c r="IR190" s="182"/>
      <c r="IS190" s="182"/>
      <c r="IT190" s="182"/>
      <c r="IU190" s="182"/>
      <c r="IV190" s="182"/>
      <c r="IW190" s="182"/>
      <c r="IX190" s="182"/>
      <c r="IY190" s="182"/>
      <c r="IZ190" s="182"/>
      <c r="JA190" s="182"/>
      <c r="JB190" s="182"/>
      <c r="JC190" s="182"/>
      <c r="JD190" s="182"/>
      <c r="JE190" s="182"/>
      <c r="JF190" s="182"/>
      <c r="JG190" s="182"/>
      <c r="JH190" s="182"/>
      <c r="JI190" s="182"/>
      <c r="JJ190" s="182"/>
      <c r="JK190" s="182"/>
      <c r="JL190" s="182"/>
      <c r="JM190" s="182"/>
      <c r="JN190" s="182"/>
      <c r="JO190" s="182"/>
      <c r="JP190" s="182"/>
      <c r="JQ190" s="182"/>
      <c r="JR190" s="182"/>
      <c r="JS190" s="182"/>
      <c r="JT190" s="182"/>
      <c r="JU190" s="182"/>
      <c r="JV190" s="182"/>
      <c r="JW190" s="182"/>
      <c r="JX190" s="182"/>
      <c r="JY190" s="182"/>
      <c r="JZ190" s="182"/>
      <c r="KA190" s="182"/>
      <c r="KB190" s="182"/>
      <c r="KC190" s="182"/>
      <c r="KD190" s="182"/>
      <c r="KE190" s="182"/>
      <c r="KF190" s="182"/>
      <c r="KG190" s="182"/>
      <c r="KH190" s="182"/>
      <c r="KI190" s="182"/>
      <c r="KJ190" s="182"/>
      <c r="KK190" s="182"/>
      <c r="KL190" s="182"/>
      <c r="KM190" s="182"/>
      <c r="KN190" s="182"/>
      <c r="KO190" s="182"/>
      <c r="KP190" s="182"/>
      <c r="KQ190" s="182"/>
      <c r="KR190" s="182"/>
      <c r="KS190" s="182"/>
      <c r="KT190" s="182"/>
      <c r="KU190" s="182"/>
      <c r="KV190" s="182"/>
      <c r="KW190" s="182"/>
      <c r="KX190" s="182"/>
      <c r="KY190" s="182"/>
      <c r="KZ190" s="182"/>
      <c r="LA190" s="182"/>
      <c r="LB190" s="182"/>
      <c r="LC190" s="182"/>
      <c r="LD190" s="182"/>
      <c r="LE190" s="182"/>
      <c r="LF190" s="182"/>
      <c r="LG190" s="182"/>
      <c r="LH190" s="182"/>
      <c r="LI190" s="182"/>
      <c r="LJ190" s="182"/>
      <c r="LK190" s="182"/>
      <c r="LL190" s="182"/>
      <c r="LM190" s="182"/>
      <c r="LN190" s="182"/>
      <c r="LO190" s="182"/>
      <c r="LP190" s="182"/>
      <c r="LQ190" s="182"/>
      <c r="LR190" s="182"/>
      <c r="LS190" s="182"/>
      <c r="LT190" s="182"/>
      <c r="LU190" s="182"/>
      <c r="LV190" s="182"/>
      <c r="LW190" s="182"/>
      <c r="LX190" s="182"/>
      <c r="LY190" s="182"/>
      <c r="LZ190" s="182"/>
      <c r="MA190" s="182"/>
      <c r="MB190" s="182"/>
      <c r="MC190" s="182"/>
      <c r="MD190" s="182"/>
      <c r="ME190" s="182"/>
      <c r="MF190" s="182"/>
      <c r="MG190" s="182"/>
      <c r="MH190" s="182"/>
      <c r="MI190" s="182"/>
      <c r="MJ190" s="182"/>
      <c r="MK190" s="182"/>
      <c r="ML190" s="182"/>
      <c r="MM190" s="182"/>
      <c r="MN190" s="182"/>
      <c r="MO190" s="182"/>
      <c r="MP190" s="182"/>
      <c r="MQ190" s="182"/>
      <c r="MR190" s="182"/>
      <c r="MS190" s="182"/>
      <c r="MT190" s="182"/>
      <c r="MU190" s="182"/>
      <c r="MV190" s="182"/>
      <c r="MW190" s="182"/>
      <c r="MX190" s="182"/>
      <c r="MY190" s="182"/>
      <c r="MZ190" s="182"/>
      <c r="NA190" s="182"/>
      <c r="NB190" s="182"/>
      <c r="NC190" s="182"/>
      <c r="ND190" s="182"/>
      <c r="NE190" s="182"/>
      <c r="NF190" s="182"/>
      <c r="NG190" s="182"/>
      <c r="NH190" s="182"/>
      <c r="NI190" s="182"/>
      <c r="NJ190" s="182"/>
      <c r="NK190" s="182"/>
      <c r="NL190" s="182"/>
      <c r="NM190" s="182"/>
      <c r="NN190" s="182"/>
      <c r="NO190" s="182"/>
      <c r="NP190" s="182"/>
      <c r="NQ190" s="182"/>
      <c r="NR190" s="182"/>
      <c r="NS190" s="182"/>
      <c r="NT190" s="182"/>
      <c r="NU190" s="182"/>
      <c r="NV190" s="182"/>
      <c r="NW190" s="182"/>
      <c r="NX190" s="182"/>
      <c r="NY190" s="182"/>
      <c r="NZ190" s="182"/>
      <c r="OA190" s="182"/>
      <c r="OB190" s="182"/>
      <c r="OC190" s="182"/>
      <c r="OD190" s="182"/>
      <c r="OE190" s="182"/>
      <c r="OF190" s="182"/>
      <c r="OG190" s="182"/>
      <c r="OH190" s="182"/>
      <c r="OI190" s="182"/>
      <c r="OJ190" s="182"/>
      <c r="OK190" s="182"/>
      <c r="OL190" s="182"/>
      <c r="OM190" s="182"/>
      <c r="ON190" s="182"/>
      <c r="OO190" s="182"/>
      <c r="OP190" s="182"/>
      <c r="OQ190" s="182"/>
      <c r="OR190" s="182"/>
      <c r="OS190" s="182"/>
      <c r="OT190" s="182"/>
      <c r="OU190" s="182"/>
      <c r="OV190" s="182"/>
      <c r="OW190" s="182"/>
      <c r="OX190" s="182"/>
      <c r="OY190" s="182"/>
      <c r="OZ190" s="182"/>
      <c r="PA190" s="182"/>
      <c r="PB190" s="182"/>
      <c r="PC190" s="182"/>
      <c r="PD190" s="182"/>
      <c r="PE190" s="182"/>
      <c r="PF190" s="182"/>
      <c r="PG190" s="182"/>
      <c r="PH190" s="182"/>
      <c r="PI190" s="182"/>
      <c r="PJ190" s="182"/>
      <c r="PK190" s="182"/>
      <c r="PL190" s="182"/>
      <c r="PM190" s="182"/>
      <c r="PN190" s="182"/>
      <c r="PO190" s="182"/>
      <c r="PP190" s="182"/>
      <c r="PQ190" s="182"/>
      <c r="PR190" s="182"/>
      <c r="PS190" s="182"/>
      <c r="PT190" s="182"/>
      <c r="PU190" s="182"/>
      <c r="PV190" s="182"/>
      <c r="PW190" s="182"/>
      <c r="PX190" s="182"/>
    </row>
    <row r="191" spans="1:440" s="167" customFormat="1" ht="19.899999999999999" customHeight="1">
      <c r="A191" s="182"/>
      <c r="B191" s="1040"/>
      <c r="C191" s="982"/>
      <c r="D191" s="847"/>
      <c r="E191" s="877" t="s">
        <v>595</v>
      </c>
      <c r="F191" s="328" t="s">
        <v>20</v>
      </c>
      <c r="G191" s="296">
        <v>2.4809999999999999</v>
      </c>
      <c r="H191" s="296"/>
      <c r="I191" s="297">
        <f>G191+H191</f>
        <v>2.4809999999999999</v>
      </c>
      <c r="J191" s="315">
        <v>0.13500000000000001</v>
      </c>
      <c r="K191" s="297">
        <f t="shared" si="21"/>
        <v>2.3460000000000001</v>
      </c>
      <c r="L191" s="664">
        <f t="shared" si="22"/>
        <v>5.4413542926239428E-2</v>
      </c>
      <c r="M191" s="646" t="s">
        <v>24</v>
      </c>
      <c r="N191" s="903">
        <f>G191+G192+G193</f>
        <v>28.198</v>
      </c>
      <c r="O191" s="904">
        <f>H191+H192+H193</f>
        <v>0</v>
      </c>
      <c r="P191" s="904">
        <f>N191+O191</f>
        <v>28.198</v>
      </c>
      <c r="Q191" s="904">
        <f>J191+J192+J193</f>
        <v>25.677</v>
      </c>
      <c r="R191" s="904">
        <f>P191-Q191</f>
        <v>2.5210000000000008</v>
      </c>
      <c r="S191" s="893">
        <f>Q191/P191</f>
        <v>0.91059649620540462</v>
      </c>
      <c r="T191" s="182"/>
      <c r="U191" s="182"/>
      <c r="V191" s="166"/>
      <c r="W191" s="166"/>
      <c r="X191" s="166"/>
      <c r="Y191" s="166"/>
      <c r="Z191" s="166">
        <v>0.85</v>
      </c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  <c r="IG191" s="182"/>
      <c r="IH191" s="182"/>
      <c r="II191" s="182"/>
      <c r="IJ191" s="182"/>
      <c r="IK191" s="182"/>
      <c r="IL191" s="182"/>
      <c r="IM191" s="182"/>
      <c r="IN191" s="182"/>
      <c r="IO191" s="182"/>
      <c r="IP191" s="182"/>
      <c r="IQ191" s="182"/>
      <c r="IR191" s="182"/>
      <c r="IS191" s="182"/>
      <c r="IT191" s="182"/>
      <c r="IU191" s="182"/>
      <c r="IV191" s="182"/>
      <c r="IW191" s="182"/>
      <c r="IX191" s="182"/>
      <c r="IY191" s="182"/>
      <c r="IZ191" s="182"/>
      <c r="JA191" s="182"/>
      <c r="JB191" s="182"/>
      <c r="JC191" s="182"/>
      <c r="JD191" s="182"/>
      <c r="JE191" s="182"/>
      <c r="JF191" s="182"/>
      <c r="JG191" s="182"/>
      <c r="JH191" s="182"/>
      <c r="JI191" s="182"/>
      <c r="JJ191" s="182"/>
      <c r="JK191" s="182"/>
      <c r="JL191" s="182"/>
      <c r="JM191" s="182"/>
      <c r="JN191" s="182"/>
      <c r="JO191" s="182"/>
      <c r="JP191" s="182"/>
      <c r="JQ191" s="182"/>
      <c r="JR191" s="182"/>
      <c r="JS191" s="182"/>
      <c r="JT191" s="182"/>
      <c r="JU191" s="182"/>
      <c r="JV191" s="182"/>
      <c r="JW191" s="182"/>
      <c r="JX191" s="182"/>
      <c r="JY191" s="182"/>
      <c r="JZ191" s="182"/>
      <c r="KA191" s="182"/>
      <c r="KB191" s="182"/>
      <c r="KC191" s="182"/>
      <c r="KD191" s="182"/>
      <c r="KE191" s="182"/>
      <c r="KF191" s="182"/>
      <c r="KG191" s="182"/>
      <c r="KH191" s="182"/>
      <c r="KI191" s="182"/>
      <c r="KJ191" s="182"/>
      <c r="KK191" s="182"/>
      <c r="KL191" s="182"/>
      <c r="KM191" s="182"/>
      <c r="KN191" s="182"/>
      <c r="KO191" s="182"/>
      <c r="KP191" s="182"/>
      <c r="KQ191" s="182"/>
      <c r="KR191" s="182"/>
      <c r="KS191" s="182"/>
      <c r="KT191" s="182"/>
      <c r="KU191" s="182"/>
      <c r="KV191" s="182"/>
      <c r="KW191" s="182"/>
      <c r="KX191" s="182"/>
      <c r="KY191" s="182"/>
      <c r="KZ191" s="182"/>
      <c r="LA191" s="182"/>
      <c r="LB191" s="182"/>
      <c r="LC191" s="182"/>
      <c r="LD191" s="182"/>
      <c r="LE191" s="182"/>
      <c r="LF191" s="182"/>
      <c r="LG191" s="182"/>
      <c r="LH191" s="182"/>
      <c r="LI191" s="182"/>
      <c r="LJ191" s="182"/>
      <c r="LK191" s="182"/>
      <c r="LL191" s="182"/>
      <c r="LM191" s="182"/>
      <c r="LN191" s="182"/>
      <c r="LO191" s="182"/>
      <c r="LP191" s="182"/>
      <c r="LQ191" s="182"/>
      <c r="LR191" s="182"/>
      <c r="LS191" s="182"/>
      <c r="LT191" s="182"/>
      <c r="LU191" s="182"/>
      <c r="LV191" s="182"/>
      <c r="LW191" s="182"/>
      <c r="LX191" s="182"/>
      <c r="LY191" s="182"/>
      <c r="LZ191" s="182"/>
      <c r="MA191" s="182"/>
      <c r="MB191" s="182"/>
      <c r="MC191" s="182"/>
      <c r="MD191" s="182"/>
      <c r="ME191" s="182"/>
      <c r="MF191" s="182"/>
      <c r="MG191" s="182"/>
      <c r="MH191" s="182"/>
      <c r="MI191" s="182"/>
      <c r="MJ191" s="182"/>
      <c r="MK191" s="182"/>
      <c r="ML191" s="182"/>
      <c r="MM191" s="182"/>
      <c r="MN191" s="182"/>
      <c r="MO191" s="182"/>
      <c r="MP191" s="182"/>
      <c r="MQ191" s="182"/>
      <c r="MR191" s="182"/>
      <c r="MS191" s="182"/>
      <c r="MT191" s="182"/>
      <c r="MU191" s="182"/>
      <c r="MV191" s="182"/>
      <c r="MW191" s="182"/>
      <c r="MX191" s="182"/>
      <c r="MY191" s="182"/>
      <c r="MZ191" s="182"/>
      <c r="NA191" s="182"/>
      <c r="NB191" s="182"/>
      <c r="NC191" s="182"/>
      <c r="ND191" s="182"/>
      <c r="NE191" s="182"/>
      <c r="NF191" s="182"/>
      <c r="NG191" s="182"/>
      <c r="NH191" s="182"/>
      <c r="NI191" s="182"/>
      <c r="NJ191" s="182"/>
      <c r="NK191" s="182"/>
      <c r="NL191" s="182"/>
      <c r="NM191" s="182"/>
      <c r="NN191" s="182"/>
      <c r="NO191" s="182"/>
      <c r="NP191" s="182"/>
      <c r="NQ191" s="182"/>
      <c r="NR191" s="182"/>
      <c r="NS191" s="182"/>
      <c r="NT191" s="182"/>
      <c r="NU191" s="182"/>
      <c r="NV191" s="182"/>
      <c r="NW191" s="182"/>
      <c r="NX191" s="182"/>
      <c r="NY191" s="182"/>
      <c r="NZ191" s="182"/>
      <c r="OA191" s="182"/>
      <c r="OB191" s="182"/>
      <c r="OC191" s="182"/>
      <c r="OD191" s="182"/>
      <c r="OE191" s="182"/>
      <c r="OF191" s="182"/>
      <c r="OG191" s="182"/>
      <c r="OH191" s="182"/>
      <c r="OI191" s="182"/>
      <c r="OJ191" s="182"/>
      <c r="OK191" s="182"/>
      <c r="OL191" s="182"/>
      <c r="OM191" s="182"/>
      <c r="ON191" s="182"/>
      <c r="OO191" s="182"/>
      <c r="OP191" s="182"/>
      <c r="OQ191" s="182"/>
      <c r="OR191" s="182"/>
      <c r="OS191" s="182"/>
      <c r="OT191" s="182"/>
      <c r="OU191" s="182"/>
      <c r="OV191" s="182"/>
      <c r="OW191" s="182"/>
      <c r="OX191" s="182"/>
      <c r="OY191" s="182"/>
      <c r="OZ191" s="182"/>
      <c r="PA191" s="182"/>
      <c r="PB191" s="182"/>
      <c r="PC191" s="182"/>
      <c r="PD191" s="182"/>
      <c r="PE191" s="182"/>
      <c r="PF191" s="182"/>
      <c r="PG191" s="182"/>
      <c r="PH191" s="182"/>
      <c r="PI191" s="182"/>
      <c r="PJ191" s="182"/>
      <c r="PK191" s="182"/>
      <c r="PL191" s="182"/>
      <c r="PM191" s="182"/>
      <c r="PN191" s="182"/>
      <c r="PO191" s="182"/>
      <c r="PP191" s="182"/>
      <c r="PQ191" s="182"/>
      <c r="PR191" s="182"/>
      <c r="PS191" s="182"/>
      <c r="PT191" s="182"/>
      <c r="PU191" s="182"/>
      <c r="PV191" s="182"/>
      <c r="PW191" s="182"/>
      <c r="PX191" s="182"/>
    </row>
    <row r="192" spans="1:440" s="167" customFormat="1" ht="19.899999999999999" customHeight="1">
      <c r="A192" s="182"/>
      <c r="B192" s="1040"/>
      <c r="C192" s="982"/>
      <c r="D192" s="847"/>
      <c r="E192" s="878"/>
      <c r="F192" s="328" t="s">
        <v>21</v>
      </c>
      <c r="G192" s="296">
        <v>11.618</v>
      </c>
      <c r="H192" s="296"/>
      <c r="I192" s="297">
        <f>G192+H192+K191</f>
        <v>13.964</v>
      </c>
      <c r="J192" s="315">
        <v>8.8290000000000006</v>
      </c>
      <c r="K192" s="297">
        <f t="shared" si="21"/>
        <v>5.1349999999999998</v>
      </c>
      <c r="L192" s="664">
        <f t="shared" si="22"/>
        <v>0.63226869091950733</v>
      </c>
      <c r="M192" s="646" t="s">
        <v>24</v>
      </c>
      <c r="N192" s="903"/>
      <c r="O192" s="904"/>
      <c r="P192" s="904"/>
      <c r="Q192" s="904"/>
      <c r="R192" s="904"/>
      <c r="S192" s="893"/>
      <c r="T192" s="182"/>
      <c r="U192" s="182"/>
      <c r="V192" s="166"/>
      <c r="W192" s="166"/>
      <c r="X192" s="166"/>
      <c r="Y192" s="166"/>
      <c r="Z192" s="166">
        <v>0.14799999999999999</v>
      </c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  <c r="IG192" s="182"/>
      <c r="IH192" s="182"/>
      <c r="II192" s="182"/>
      <c r="IJ192" s="182"/>
      <c r="IK192" s="182"/>
      <c r="IL192" s="182"/>
      <c r="IM192" s="182"/>
      <c r="IN192" s="182"/>
      <c r="IO192" s="182"/>
      <c r="IP192" s="182"/>
      <c r="IQ192" s="182"/>
      <c r="IR192" s="182"/>
      <c r="IS192" s="182"/>
      <c r="IT192" s="182"/>
      <c r="IU192" s="182"/>
      <c r="IV192" s="182"/>
      <c r="IW192" s="182"/>
      <c r="IX192" s="182"/>
      <c r="IY192" s="182"/>
      <c r="IZ192" s="182"/>
      <c r="JA192" s="182"/>
      <c r="JB192" s="182"/>
      <c r="JC192" s="182"/>
      <c r="JD192" s="182"/>
      <c r="JE192" s="182"/>
      <c r="JF192" s="182"/>
      <c r="JG192" s="182"/>
      <c r="JH192" s="182"/>
      <c r="JI192" s="182"/>
      <c r="JJ192" s="182"/>
      <c r="JK192" s="182"/>
      <c r="JL192" s="182"/>
      <c r="JM192" s="182"/>
      <c r="JN192" s="182"/>
      <c r="JO192" s="182"/>
      <c r="JP192" s="182"/>
      <c r="JQ192" s="182"/>
      <c r="JR192" s="182"/>
      <c r="JS192" s="182"/>
      <c r="JT192" s="182"/>
      <c r="JU192" s="182"/>
      <c r="JV192" s="182"/>
      <c r="JW192" s="182"/>
      <c r="JX192" s="182"/>
      <c r="JY192" s="182"/>
      <c r="JZ192" s="182"/>
      <c r="KA192" s="182"/>
      <c r="KB192" s="182"/>
      <c r="KC192" s="182"/>
      <c r="KD192" s="182"/>
      <c r="KE192" s="182"/>
      <c r="KF192" s="182"/>
      <c r="KG192" s="182"/>
      <c r="KH192" s="182"/>
      <c r="KI192" s="182"/>
      <c r="KJ192" s="182"/>
      <c r="KK192" s="182"/>
      <c r="KL192" s="182"/>
      <c r="KM192" s="182"/>
      <c r="KN192" s="182"/>
      <c r="KO192" s="182"/>
      <c r="KP192" s="182"/>
      <c r="KQ192" s="182"/>
      <c r="KR192" s="182"/>
      <c r="KS192" s="182"/>
      <c r="KT192" s="182"/>
      <c r="KU192" s="182"/>
      <c r="KV192" s="182"/>
      <c r="KW192" s="182"/>
      <c r="KX192" s="182"/>
      <c r="KY192" s="182"/>
      <c r="KZ192" s="182"/>
      <c r="LA192" s="182"/>
      <c r="LB192" s="182"/>
      <c r="LC192" s="182"/>
      <c r="LD192" s="182"/>
      <c r="LE192" s="182"/>
      <c r="LF192" s="182"/>
      <c r="LG192" s="182"/>
      <c r="LH192" s="182"/>
      <c r="LI192" s="182"/>
      <c r="LJ192" s="182"/>
      <c r="LK192" s="182"/>
      <c r="LL192" s="182"/>
      <c r="LM192" s="182"/>
      <c r="LN192" s="182"/>
      <c r="LO192" s="182"/>
      <c r="LP192" s="182"/>
      <c r="LQ192" s="182"/>
      <c r="LR192" s="182"/>
      <c r="LS192" s="182"/>
      <c r="LT192" s="182"/>
      <c r="LU192" s="182"/>
      <c r="LV192" s="182"/>
      <c r="LW192" s="182"/>
      <c r="LX192" s="182"/>
      <c r="LY192" s="182"/>
      <c r="LZ192" s="182"/>
      <c r="MA192" s="182"/>
      <c r="MB192" s="182"/>
      <c r="MC192" s="182"/>
      <c r="MD192" s="182"/>
      <c r="ME192" s="182"/>
      <c r="MF192" s="182"/>
      <c r="MG192" s="182"/>
      <c r="MH192" s="182"/>
      <c r="MI192" s="182"/>
      <c r="MJ192" s="182"/>
      <c r="MK192" s="182"/>
      <c r="ML192" s="182"/>
      <c r="MM192" s="182"/>
      <c r="MN192" s="182"/>
      <c r="MO192" s="182"/>
      <c r="MP192" s="182"/>
      <c r="MQ192" s="182"/>
      <c r="MR192" s="182"/>
      <c r="MS192" s="182"/>
      <c r="MT192" s="182"/>
      <c r="MU192" s="182"/>
      <c r="MV192" s="182"/>
      <c r="MW192" s="182"/>
      <c r="MX192" s="182"/>
      <c r="MY192" s="182"/>
      <c r="MZ192" s="182"/>
      <c r="NA192" s="182"/>
      <c r="NB192" s="182"/>
      <c r="NC192" s="182"/>
      <c r="ND192" s="182"/>
      <c r="NE192" s="182"/>
      <c r="NF192" s="182"/>
      <c r="NG192" s="182"/>
      <c r="NH192" s="182"/>
      <c r="NI192" s="182"/>
      <c r="NJ192" s="182"/>
      <c r="NK192" s="182"/>
      <c r="NL192" s="182"/>
      <c r="NM192" s="182"/>
      <c r="NN192" s="182"/>
      <c r="NO192" s="182"/>
      <c r="NP192" s="182"/>
      <c r="NQ192" s="182"/>
      <c r="NR192" s="182"/>
      <c r="NS192" s="182"/>
      <c r="NT192" s="182"/>
      <c r="NU192" s="182"/>
      <c r="NV192" s="182"/>
      <c r="NW192" s="182"/>
      <c r="NX192" s="182"/>
      <c r="NY192" s="182"/>
      <c r="NZ192" s="182"/>
      <c r="OA192" s="182"/>
      <c r="OB192" s="182"/>
      <c r="OC192" s="182"/>
      <c r="OD192" s="182"/>
      <c r="OE192" s="182"/>
      <c r="OF192" s="182"/>
      <c r="OG192" s="182"/>
      <c r="OH192" s="182"/>
      <c r="OI192" s="182"/>
      <c r="OJ192" s="182"/>
      <c r="OK192" s="182"/>
      <c r="OL192" s="182"/>
      <c r="OM192" s="182"/>
      <c r="ON192" s="182"/>
      <c r="OO192" s="182"/>
      <c r="OP192" s="182"/>
      <c r="OQ192" s="182"/>
      <c r="OR192" s="182"/>
      <c r="OS192" s="182"/>
      <c r="OT192" s="182"/>
      <c r="OU192" s="182"/>
      <c r="OV192" s="182"/>
      <c r="OW192" s="182"/>
      <c r="OX192" s="182"/>
      <c r="OY192" s="182"/>
      <c r="OZ192" s="182"/>
      <c r="PA192" s="182"/>
      <c r="PB192" s="182"/>
      <c r="PC192" s="182"/>
      <c r="PD192" s="182"/>
      <c r="PE192" s="182"/>
      <c r="PF192" s="182"/>
      <c r="PG192" s="182"/>
      <c r="PH192" s="182"/>
      <c r="PI192" s="182"/>
      <c r="PJ192" s="182"/>
      <c r="PK192" s="182"/>
      <c r="PL192" s="182"/>
      <c r="PM192" s="182"/>
      <c r="PN192" s="182"/>
      <c r="PO192" s="182"/>
      <c r="PP192" s="182"/>
      <c r="PQ192" s="182"/>
      <c r="PR192" s="182"/>
      <c r="PS192" s="182"/>
      <c r="PT192" s="182"/>
      <c r="PU192" s="182"/>
      <c r="PV192" s="182"/>
      <c r="PW192" s="182"/>
      <c r="PX192" s="182"/>
    </row>
    <row r="193" spans="1:440" s="167" customFormat="1" ht="19.899999999999999" customHeight="1">
      <c r="A193" s="182"/>
      <c r="B193" s="1040"/>
      <c r="C193" s="982"/>
      <c r="D193" s="847"/>
      <c r="E193" s="879"/>
      <c r="F193" s="328" t="s">
        <v>22</v>
      </c>
      <c r="G193" s="296">
        <v>14.099</v>
      </c>
      <c r="H193" s="296"/>
      <c r="I193" s="297">
        <f>G193+H193+K192</f>
        <v>19.234000000000002</v>
      </c>
      <c r="J193" s="315">
        <v>16.713000000000001</v>
      </c>
      <c r="K193" s="297">
        <f t="shared" si="21"/>
        <v>2.5210000000000008</v>
      </c>
      <c r="L193" s="664">
        <f t="shared" si="22"/>
        <v>0.86893001975668083</v>
      </c>
      <c r="M193" s="646" t="s">
        <v>24</v>
      </c>
      <c r="N193" s="903"/>
      <c r="O193" s="904"/>
      <c r="P193" s="904"/>
      <c r="Q193" s="904"/>
      <c r="R193" s="904"/>
      <c r="S193" s="893"/>
      <c r="T193" s="182"/>
      <c r="U193" s="182"/>
      <c r="V193" s="166"/>
      <c r="W193" s="166"/>
      <c r="X193" s="166"/>
      <c r="Y193" s="166"/>
      <c r="Z193" s="166">
        <v>0</v>
      </c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  <c r="IG193" s="182"/>
      <c r="IH193" s="182"/>
      <c r="II193" s="182"/>
      <c r="IJ193" s="182"/>
      <c r="IK193" s="182"/>
      <c r="IL193" s="182"/>
      <c r="IM193" s="182"/>
      <c r="IN193" s="182"/>
      <c r="IO193" s="182"/>
      <c r="IP193" s="182"/>
      <c r="IQ193" s="182"/>
      <c r="IR193" s="182"/>
      <c r="IS193" s="182"/>
      <c r="IT193" s="182"/>
      <c r="IU193" s="182"/>
      <c r="IV193" s="182"/>
      <c r="IW193" s="182"/>
      <c r="IX193" s="182"/>
      <c r="IY193" s="182"/>
      <c r="IZ193" s="182"/>
      <c r="JA193" s="182"/>
      <c r="JB193" s="182"/>
      <c r="JC193" s="182"/>
      <c r="JD193" s="182"/>
      <c r="JE193" s="182"/>
      <c r="JF193" s="182"/>
      <c r="JG193" s="182"/>
      <c r="JH193" s="182"/>
      <c r="JI193" s="182"/>
      <c r="JJ193" s="182"/>
      <c r="JK193" s="182"/>
      <c r="JL193" s="182"/>
      <c r="JM193" s="182"/>
      <c r="JN193" s="182"/>
      <c r="JO193" s="182"/>
      <c r="JP193" s="182"/>
      <c r="JQ193" s="182"/>
      <c r="JR193" s="182"/>
      <c r="JS193" s="182"/>
      <c r="JT193" s="182"/>
      <c r="JU193" s="182"/>
      <c r="JV193" s="182"/>
      <c r="JW193" s="182"/>
      <c r="JX193" s="182"/>
      <c r="JY193" s="182"/>
      <c r="JZ193" s="182"/>
      <c r="KA193" s="182"/>
      <c r="KB193" s="182"/>
      <c r="KC193" s="182"/>
      <c r="KD193" s="182"/>
      <c r="KE193" s="182"/>
      <c r="KF193" s="182"/>
      <c r="KG193" s="182"/>
      <c r="KH193" s="182"/>
      <c r="KI193" s="182"/>
      <c r="KJ193" s="182"/>
      <c r="KK193" s="182"/>
      <c r="KL193" s="182"/>
      <c r="KM193" s="182"/>
      <c r="KN193" s="182"/>
      <c r="KO193" s="182"/>
      <c r="KP193" s="182"/>
      <c r="KQ193" s="182"/>
      <c r="KR193" s="182"/>
      <c r="KS193" s="182"/>
      <c r="KT193" s="182"/>
      <c r="KU193" s="182"/>
      <c r="KV193" s="182"/>
      <c r="KW193" s="182"/>
      <c r="KX193" s="182"/>
      <c r="KY193" s="182"/>
      <c r="KZ193" s="182"/>
      <c r="LA193" s="182"/>
      <c r="LB193" s="182"/>
      <c r="LC193" s="182"/>
      <c r="LD193" s="182"/>
      <c r="LE193" s="182"/>
      <c r="LF193" s="182"/>
      <c r="LG193" s="182"/>
      <c r="LH193" s="182"/>
      <c r="LI193" s="182"/>
      <c r="LJ193" s="182"/>
      <c r="LK193" s="182"/>
      <c r="LL193" s="182"/>
      <c r="LM193" s="182"/>
      <c r="LN193" s="182"/>
      <c r="LO193" s="182"/>
      <c r="LP193" s="182"/>
      <c r="LQ193" s="182"/>
      <c r="LR193" s="182"/>
      <c r="LS193" s="182"/>
      <c r="LT193" s="182"/>
      <c r="LU193" s="182"/>
      <c r="LV193" s="182"/>
      <c r="LW193" s="182"/>
      <c r="LX193" s="182"/>
      <c r="LY193" s="182"/>
      <c r="LZ193" s="182"/>
      <c r="MA193" s="182"/>
      <c r="MB193" s="182"/>
      <c r="MC193" s="182"/>
      <c r="MD193" s="182"/>
      <c r="ME193" s="182"/>
      <c r="MF193" s="182"/>
      <c r="MG193" s="182"/>
      <c r="MH193" s="182"/>
      <c r="MI193" s="182"/>
      <c r="MJ193" s="182"/>
      <c r="MK193" s="182"/>
      <c r="ML193" s="182"/>
      <c r="MM193" s="182"/>
      <c r="MN193" s="182"/>
      <c r="MO193" s="182"/>
      <c r="MP193" s="182"/>
      <c r="MQ193" s="182"/>
      <c r="MR193" s="182"/>
      <c r="MS193" s="182"/>
      <c r="MT193" s="182"/>
      <c r="MU193" s="182"/>
      <c r="MV193" s="182"/>
      <c r="MW193" s="182"/>
      <c r="MX193" s="182"/>
      <c r="MY193" s="182"/>
      <c r="MZ193" s="182"/>
      <c r="NA193" s="182"/>
      <c r="NB193" s="182"/>
      <c r="NC193" s="182"/>
      <c r="ND193" s="182"/>
      <c r="NE193" s="182"/>
      <c r="NF193" s="182"/>
      <c r="NG193" s="182"/>
      <c r="NH193" s="182"/>
      <c r="NI193" s="182"/>
      <c r="NJ193" s="182"/>
      <c r="NK193" s="182"/>
      <c r="NL193" s="182"/>
      <c r="NM193" s="182"/>
      <c r="NN193" s="182"/>
      <c r="NO193" s="182"/>
      <c r="NP193" s="182"/>
      <c r="NQ193" s="182"/>
      <c r="NR193" s="182"/>
      <c r="NS193" s="182"/>
      <c r="NT193" s="182"/>
      <c r="NU193" s="182"/>
      <c r="NV193" s="182"/>
      <c r="NW193" s="182"/>
      <c r="NX193" s="182"/>
      <c r="NY193" s="182"/>
      <c r="NZ193" s="182"/>
      <c r="OA193" s="182"/>
      <c r="OB193" s="182"/>
      <c r="OC193" s="182"/>
      <c r="OD193" s="182"/>
      <c r="OE193" s="182"/>
      <c r="OF193" s="182"/>
      <c r="OG193" s="182"/>
      <c r="OH193" s="182"/>
      <c r="OI193" s="182"/>
      <c r="OJ193" s="182"/>
      <c r="OK193" s="182"/>
      <c r="OL193" s="182"/>
      <c r="OM193" s="182"/>
      <c r="ON193" s="182"/>
      <c r="OO193" s="182"/>
      <c r="OP193" s="182"/>
      <c r="OQ193" s="182"/>
      <c r="OR193" s="182"/>
      <c r="OS193" s="182"/>
      <c r="OT193" s="182"/>
      <c r="OU193" s="182"/>
      <c r="OV193" s="182"/>
      <c r="OW193" s="182"/>
      <c r="OX193" s="182"/>
      <c r="OY193" s="182"/>
      <c r="OZ193" s="182"/>
      <c r="PA193" s="182"/>
      <c r="PB193" s="182"/>
      <c r="PC193" s="182"/>
      <c r="PD193" s="182"/>
      <c r="PE193" s="182"/>
      <c r="PF193" s="182"/>
      <c r="PG193" s="182"/>
      <c r="PH193" s="182"/>
      <c r="PI193" s="182"/>
      <c r="PJ193" s="182"/>
      <c r="PK193" s="182"/>
      <c r="PL193" s="182"/>
      <c r="PM193" s="182"/>
      <c r="PN193" s="182"/>
      <c r="PO193" s="182"/>
      <c r="PP193" s="182"/>
      <c r="PQ193" s="182"/>
      <c r="PR193" s="182"/>
      <c r="PS193" s="182"/>
      <c r="PT193" s="182"/>
      <c r="PU193" s="182"/>
      <c r="PV193" s="182"/>
      <c r="PW193" s="182"/>
      <c r="PX193" s="182"/>
    </row>
    <row r="194" spans="1:440" s="167" customFormat="1" ht="19.899999999999999" customHeight="1">
      <c r="A194" s="182"/>
      <c r="B194" s="1040"/>
      <c r="C194" s="982"/>
      <c r="D194" s="847"/>
      <c r="E194" s="877" t="s">
        <v>592</v>
      </c>
      <c r="F194" s="328" t="s">
        <v>20</v>
      </c>
      <c r="G194" s="296">
        <v>1.2410000000000001</v>
      </c>
      <c r="H194" s="621">
        <f>-0.148</f>
        <v>-0.14799999999999999</v>
      </c>
      <c r="I194" s="297">
        <f>G194+H194</f>
        <v>1.0930000000000002</v>
      </c>
      <c r="J194" s="315">
        <v>0.108</v>
      </c>
      <c r="K194" s="297">
        <f t="shared" si="21"/>
        <v>0.98500000000000021</v>
      </c>
      <c r="L194" s="664">
        <f t="shared" si="22"/>
        <v>9.8810612991765759E-2</v>
      </c>
      <c r="M194" s="646" t="s">
        <v>24</v>
      </c>
      <c r="N194" s="903">
        <f>G194+G195+G196</f>
        <v>14.097999999999999</v>
      </c>
      <c r="O194" s="904">
        <f>H194+H195+H196</f>
        <v>-0.14799999999999999</v>
      </c>
      <c r="P194" s="904">
        <f>N194+O194</f>
        <v>13.95</v>
      </c>
      <c r="Q194" s="904">
        <f>J194+J195+J196</f>
        <v>12.879</v>
      </c>
      <c r="R194" s="904">
        <f>P194-Q194</f>
        <v>1.0709999999999997</v>
      </c>
      <c r="S194" s="893">
        <f>Q194/P194</f>
        <v>0.9232258064516129</v>
      </c>
      <c r="T194" s="182"/>
      <c r="U194" s="182"/>
      <c r="V194" s="166"/>
      <c r="W194" s="166"/>
      <c r="X194" s="166"/>
      <c r="Y194" s="166"/>
      <c r="Z194" s="166">
        <v>3.4000000000000002E-2</v>
      </c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  <c r="IG194" s="182"/>
      <c r="IH194" s="182"/>
      <c r="II194" s="182"/>
      <c r="IJ194" s="182"/>
      <c r="IK194" s="182"/>
      <c r="IL194" s="182"/>
      <c r="IM194" s="182"/>
      <c r="IN194" s="182"/>
      <c r="IO194" s="182"/>
      <c r="IP194" s="182"/>
      <c r="IQ194" s="182"/>
      <c r="IR194" s="182"/>
      <c r="IS194" s="182"/>
      <c r="IT194" s="182"/>
      <c r="IU194" s="182"/>
      <c r="IV194" s="182"/>
      <c r="IW194" s="182"/>
      <c r="IX194" s="182"/>
      <c r="IY194" s="182"/>
      <c r="IZ194" s="182"/>
      <c r="JA194" s="182"/>
      <c r="JB194" s="182"/>
      <c r="JC194" s="182"/>
      <c r="JD194" s="182"/>
      <c r="JE194" s="182"/>
      <c r="JF194" s="182"/>
      <c r="JG194" s="182"/>
      <c r="JH194" s="182"/>
      <c r="JI194" s="182"/>
      <c r="JJ194" s="182"/>
      <c r="JK194" s="182"/>
      <c r="JL194" s="182"/>
      <c r="JM194" s="182"/>
      <c r="JN194" s="182"/>
      <c r="JO194" s="182"/>
      <c r="JP194" s="182"/>
      <c r="JQ194" s="182"/>
      <c r="JR194" s="182"/>
      <c r="JS194" s="182"/>
      <c r="JT194" s="182"/>
      <c r="JU194" s="182"/>
      <c r="JV194" s="182"/>
      <c r="JW194" s="182"/>
      <c r="JX194" s="182"/>
      <c r="JY194" s="182"/>
      <c r="JZ194" s="182"/>
      <c r="KA194" s="182"/>
      <c r="KB194" s="182"/>
      <c r="KC194" s="182"/>
      <c r="KD194" s="182"/>
      <c r="KE194" s="182"/>
      <c r="KF194" s="182"/>
      <c r="KG194" s="182"/>
      <c r="KH194" s="182"/>
      <c r="KI194" s="182"/>
      <c r="KJ194" s="182"/>
      <c r="KK194" s="182"/>
      <c r="KL194" s="182"/>
      <c r="KM194" s="182"/>
      <c r="KN194" s="182"/>
      <c r="KO194" s="182"/>
      <c r="KP194" s="182"/>
      <c r="KQ194" s="182"/>
      <c r="KR194" s="182"/>
      <c r="KS194" s="182"/>
      <c r="KT194" s="182"/>
      <c r="KU194" s="182"/>
      <c r="KV194" s="182"/>
      <c r="KW194" s="182"/>
      <c r="KX194" s="182"/>
      <c r="KY194" s="182"/>
      <c r="KZ194" s="182"/>
      <c r="LA194" s="182"/>
      <c r="LB194" s="182"/>
      <c r="LC194" s="182"/>
      <c r="LD194" s="182"/>
      <c r="LE194" s="182"/>
      <c r="LF194" s="182"/>
      <c r="LG194" s="182"/>
      <c r="LH194" s="182"/>
      <c r="LI194" s="182"/>
      <c r="LJ194" s="182"/>
      <c r="LK194" s="182"/>
      <c r="LL194" s="182"/>
      <c r="LM194" s="182"/>
      <c r="LN194" s="182"/>
      <c r="LO194" s="182"/>
      <c r="LP194" s="182"/>
      <c r="LQ194" s="182"/>
      <c r="LR194" s="182"/>
      <c r="LS194" s="182"/>
      <c r="LT194" s="182"/>
      <c r="LU194" s="182"/>
      <c r="LV194" s="182"/>
      <c r="LW194" s="182"/>
      <c r="LX194" s="182"/>
      <c r="LY194" s="182"/>
      <c r="LZ194" s="182"/>
      <c r="MA194" s="182"/>
      <c r="MB194" s="182"/>
      <c r="MC194" s="182"/>
      <c r="MD194" s="182"/>
      <c r="ME194" s="182"/>
      <c r="MF194" s="182"/>
      <c r="MG194" s="182"/>
      <c r="MH194" s="182"/>
      <c r="MI194" s="182"/>
      <c r="MJ194" s="182"/>
      <c r="MK194" s="182"/>
      <c r="ML194" s="182"/>
      <c r="MM194" s="182"/>
      <c r="MN194" s="182"/>
      <c r="MO194" s="182"/>
      <c r="MP194" s="182"/>
      <c r="MQ194" s="182"/>
      <c r="MR194" s="182"/>
      <c r="MS194" s="182"/>
      <c r="MT194" s="182"/>
      <c r="MU194" s="182"/>
      <c r="MV194" s="182"/>
      <c r="MW194" s="182"/>
      <c r="MX194" s="182"/>
      <c r="MY194" s="182"/>
      <c r="MZ194" s="182"/>
      <c r="NA194" s="182"/>
      <c r="NB194" s="182"/>
      <c r="NC194" s="182"/>
      <c r="ND194" s="182"/>
      <c r="NE194" s="182"/>
      <c r="NF194" s="182"/>
      <c r="NG194" s="182"/>
      <c r="NH194" s="182"/>
      <c r="NI194" s="182"/>
      <c r="NJ194" s="182"/>
      <c r="NK194" s="182"/>
      <c r="NL194" s="182"/>
      <c r="NM194" s="182"/>
      <c r="NN194" s="182"/>
      <c r="NO194" s="182"/>
      <c r="NP194" s="182"/>
      <c r="NQ194" s="182"/>
      <c r="NR194" s="182"/>
      <c r="NS194" s="182"/>
      <c r="NT194" s="182"/>
      <c r="NU194" s="182"/>
      <c r="NV194" s="182"/>
      <c r="NW194" s="182"/>
      <c r="NX194" s="182"/>
      <c r="NY194" s="182"/>
      <c r="NZ194" s="182"/>
      <c r="OA194" s="182"/>
      <c r="OB194" s="182"/>
      <c r="OC194" s="182"/>
      <c r="OD194" s="182"/>
      <c r="OE194" s="182"/>
      <c r="OF194" s="182"/>
      <c r="OG194" s="182"/>
      <c r="OH194" s="182"/>
      <c r="OI194" s="182"/>
      <c r="OJ194" s="182"/>
      <c r="OK194" s="182"/>
      <c r="OL194" s="182"/>
      <c r="OM194" s="182"/>
      <c r="ON194" s="182"/>
      <c r="OO194" s="182"/>
      <c r="OP194" s="182"/>
      <c r="OQ194" s="182"/>
      <c r="OR194" s="182"/>
      <c r="OS194" s="182"/>
      <c r="OT194" s="182"/>
      <c r="OU194" s="182"/>
      <c r="OV194" s="182"/>
      <c r="OW194" s="182"/>
      <c r="OX194" s="182"/>
      <c r="OY194" s="182"/>
      <c r="OZ194" s="182"/>
      <c r="PA194" s="182"/>
      <c r="PB194" s="182"/>
      <c r="PC194" s="182"/>
      <c r="PD194" s="182"/>
      <c r="PE194" s="182"/>
      <c r="PF194" s="182"/>
      <c r="PG194" s="182"/>
      <c r="PH194" s="182"/>
      <c r="PI194" s="182"/>
      <c r="PJ194" s="182"/>
      <c r="PK194" s="182"/>
      <c r="PL194" s="182"/>
      <c r="PM194" s="182"/>
      <c r="PN194" s="182"/>
      <c r="PO194" s="182"/>
      <c r="PP194" s="182"/>
      <c r="PQ194" s="182"/>
      <c r="PR194" s="182"/>
      <c r="PS194" s="182"/>
      <c r="PT194" s="182"/>
      <c r="PU194" s="182"/>
      <c r="PV194" s="182"/>
      <c r="PW194" s="182"/>
      <c r="PX194" s="182"/>
    </row>
    <row r="195" spans="1:440" s="167" customFormat="1" ht="19.899999999999999" customHeight="1">
      <c r="A195" s="182"/>
      <c r="B195" s="1040"/>
      <c r="C195" s="982"/>
      <c r="D195" s="847"/>
      <c r="E195" s="878"/>
      <c r="F195" s="328" t="s">
        <v>21</v>
      </c>
      <c r="G195" s="296">
        <v>5.8079999999999998</v>
      </c>
      <c r="H195" s="296"/>
      <c r="I195" s="297">
        <f>G195+H195+K194</f>
        <v>6.7930000000000001</v>
      </c>
      <c r="J195" s="315">
        <v>3.2669999999999995</v>
      </c>
      <c r="K195" s="297">
        <f t="shared" si="21"/>
        <v>3.5260000000000007</v>
      </c>
      <c r="L195" s="664">
        <f t="shared" si="22"/>
        <v>0.48093625791255695</v>
      </c>
      <c r="M195" s="646" t="s">
        <v>24</v>
      </c>
      <c r="N195" s="903"/>
      <c r="O195" s="904"/>
      <c r="P195" s="904"/>
      <c r="Q195" s="904"/>
      <c r="R195" s="904"/>
      <c r="S195" s="893"/>
      <c r="T195" s="182"/>
      <c r="U195" s="182"/>
      <c r="V195" s="166"/>
      <c r="W195" s="166"/>
      <c r="X195" s="166"/>
      <c r="Y195" s="166"/>
      <c r="Z195" s="166">
        <f>SUM(Z191:Z194)</f>
        <v>1.032</v>
      </c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  <c r="IG195" s="182"/>
      <c r="IH195" s="182"/>
      <c r="II195" s="182"/>
      <c r="IJ195" s="182"/>
      <c r="IK195" s="182"/>
      <c r="IL195" s="182"/>
      <c r="IM195" s="182"/>
      <c r="IN195" s="182"/>
      <c r="IO195" s="182"/>
      <c r="IP195" s="182"/>
      <c r="IQ195" s="182"/>
      <c r="IR195" s="182"/>
      <c r="IS195" s="182"/>
      <c r="IT195" s="182"/>
      <c r="IU195" s="182"/>
      <c r="IV195" s="182"/>
      <c r="IW195" s="182"/>
      <c r="IX195" s="182"/>
      <c r="IY195" s="182"/>
      <c r="IZ195" s="182"/>
      <c r="JA195" s="182"/>
      <c r="JB195" s="182"/>
      <c r="JC195" s="182"/>
      <c r="JD195" s="182"/>
      <c r="JE195" s="182"/>
      <c r="JF195" s="182"/>
      <c r="JG195" s="182"/>
      <c r="JH195" s="182"/>
      <c r="JI195" s="182"/>
      <c r="JJ195" s="182"/>
      <c r="JK195" s="182"/>
      <c r="JL195" s="182"/>
      <c r="JM195" s="182"/>
      <c r="JN195" s="182"/>
      <c r="JO195" s="182"/>
      <c r="JP195" s="182"/>
      <c r="JQ195" s="182"/>
      <c r="JR195" s="182"/>
      <c r="JS195" s="182"/>
      <c r="JT195" s="182"/>
      <c r="JU195" s="182"/>
      <c r="JV195" s="182"/>
      <c r="JW195" s="182"/>
      <c r="JX195" s="182"/>
      <c r="JY195" s="182"/>
      <c r="JZ195" s="182"/>
      <c r="KA195" s="182"/>
      <c r="KB195" s="182"/>
      <c r="KC195" s="182"/>
      <c r="KD195" s="182"/>
      <c r="KE195" s="182"/>
      <c r="KF195" s="182"/>
      <c r="KG195" s="182"/>
      <c r="KH195" s="182"/>
      <c r="KI195" s="182"/>
      <c r="KJ195" s="182"/>
      <c r="KK195" s="182"/>
      <c r="KL195" s="182"/>
      <c r="KM195" s="182"/>
      <c r="KN195" s="182"/>
      <c r="KO195" s="182"/>
      <c r="KP195" s="182"/>
      <c r="KQ195" s="182"/>
      <c r="KR195" s="182"/>
      <c r="KS195" s="182"/>
      <c r="KT195" s="182"/>
      <c r="KU195" s="182"/>
      <c r="KV195" s="182"/>
      <c r="KW195" s="182"/>
      <c r="KX195" s="182"/>
      <c r="KY195" s="182"/>
      <c r="KZ195" s="182"/>
      <c r="LA195" s="182"/>
      <c r="LB195" s="182"/>
      <c r="LC195" s="182"/>
      <c r="LD195" s="182"/>
      <c r="LE195" s="182"/>
      <c r="LF195" s="182"/>
      <c r="LG195" s="182"/>
      <c r="LH195" s="182"/>
      <c r="LI195" s="182"/>
      <c r="LJ195" s="182"/>
      <c r="LK195" s="182"/>
      <c r="LL195" s="182"/>
      <c r="LM195" s="182"/>
      <c r="LN195" s="182"/>
      <c r="LO195" s="182"/>
      <c r="LP195" s="182"/>
      <c r="LQ195" s="182"/>
      <c r="LR195" s="182"/>
      <c r="LS195" s="182"/>
      <c r="LT195" s="182"/>
      <c r="LU195" s="182"/>
      <c r="LV195" s="182"/>
      <c r="LW195" s="182"/>
      <c r="LX195" s="182"/>
      <c r="LY195" s="182"/>
      <c r="LZ195" s="182"/>
      <c r="MA195" s="182"/>
      <c r="MB195" s="182"/>
      <c r="MC195" s="182"/>
      <c r="MD195" s="182"/>
      <c r="ME195" s="182"/>
      <c r="MF195" s="182"/>
      <c r="MG195" s="182"/>
      <c r="MH195" s="182"/>
      <c r="MI195" s="182"/>
      <c r="MJ195" s="182"/>
      <c r="MK195" s="182"/>
      <c r="ML195" s="182"/>
      <c r="MM195" s="182"/>
      <c r="MN195" s="182"/>
      <c r="MO195" s="182"/>
      <c r="MP195" s="182"/>
      <c r="MQ195" s="182"/>
      <c r="MR195" s="182"/>
      <c r="MS195" s="182"/>
      <c r="MT195" s="182"/>
      <c r="MU195" s="182"/>
      <c r="MV195" s="182"/>
      <c r="MW195" s="182"/>
      <c r="MX195" s="182"/>
      <c r="MY195" s="182"/>
      <c r="MZ195" s="182"/>
      <c r="NA195" s="182"/>
      <c r="NB195" s="182"/>
      <c r="NC195" s="182"/>
      <c r="ND195" s="182"/>
      <c r="NE195" s="182"/>
      <c r="NF195" s="182"/>
      <c r="NG195" s="182"/>
      <c r="NH195" s="182"/>
      <c r="NI195" s="182"/>
      <c r="NJ195" s="182"/>
      <c r="NK195" s="182"/>
      <c r="NL195" s="182"/>
      <c r="NM195" s="182"/>
      <c r="NN195" s="182"/>
      <c r="NO195" s="182"/>
      <c r="NP195" s="182"/>
      <c r="NQ195" s="182"/>
      <c r="NR195" s="182"/>
      <c r="NS195" s="182"/>
      <c r="NT195" s="182"/>
      <c r="NU195" s="182"/>
      <c r="NV195" s="182"/>
      <c r="NW195" s="182"/>
      <c r="NX195" s="182"/>
      <c r="NY195" s="182"/>
      <c r="NZ195" s="182"/>
      <c r="OA195" s="182"/>
      <c r="OB195" s="182"/>
      <c r="OC195" s="182"/>
      <c r="OD195" s="182"/>
      <c r="OE195" s="182"/>
      <c r="OF195" s="182"/>
      <c r="OG195" s="182"/>
      <c r="OH195" s="182"/>
      <c r="OI195" s="182"/>
      <c r="OJ195" s="182"/>
      <c r="OK195" s="182"/>
      <c r="OL195" s="182"/>
      <c r="OM195" s="182"/>
      <c r="ON195" s="182"/>
      <c r="OO195" s="182"/>
      <c r="OP195" s="182"/>
      <c r="OQ195" s="182"/>
      <c r="OR195" s="182"/>
      <c r="OS195" s="182"/>
      <c r="OT195" s="182"/>
      <c r="OU195" s="182"/>
      <c r="OV195" s="182"/>
      <c r="OW195" s="182"/>
      <c r="OX195" s="182"/>
      <c r="OY195" s="182"/>
      <c r="OZ195" s="182"/>
      <c r="PA195" s="182"/>
      <c r="PB195" s="182"/>
      <c r="PC195" s="182"/>
      <c r="PD195" s="182"/>
      <c r="PE195" s="182"/>
      <c r="PF195" s="182"/>
      <c r="PG195" s="182"/>
      <c r="PH195" s="182"/>
      <c r="PI195" s="182"/>
      <c r="PJ195" s="182"/>
      <c r="PK195" s="182"/>
      <c r="PL195" s="182"/>
      <c r="PM195" s="182"/>
      <c r="PN195" s="182"/>
      <c r="PO195" s="182"/>
      <c r="PP195" s="182"/>
      <c r="PQ195" s="182"/>
      <c r="PR195" s="182"/>
      <c r="PS195" s="182"/>
      <c r="PT195" s="182"/>
      <c r="PU195" s="182"/>
      <c r="PV195" s="182"/>
      <c r="PW195" s="182"/>
      <c r="PX195" s="182"/>
    </row>
    <row r="196" spans="1:440" s="167" customFormat="1" ht="19.899999999999999" customHeight="1">
      <c r="A196" s="182"/>
      <c r="B196" s="1040"/>
      <c r="C196" s="982"/>
      <c r="D196" s="847"/>
      <c r="E196" s="879"/>
      <c r="F196" s="328" t="s">
        <v>22</v>
      </c>
      <c r="G196" s="296">
        <v>7.0490000000000004</v>
      </c>
      <c r="H196" s="296"/>
      <c r="I196" s="297">
        <f>G196+H196+K195</f>
        <v>10.575000000000001</v>
      </c>
      <c r="J196" s="315">
        <v>9.5039999999999996</v>
      </c>
      <c r="K196" s="297">
        <f t="shared" si="21"/>
        <v>1.0710000000000015</v>
      </c>
      <c r="L196" s="668">
        <f t="shared" si="22"/>
        <v>0.89872340425531905</v>
      </c>
      <c r="M196" s="646" t="s">
        <v>24</v>
      </c>
      <c r="N196" s="903"/>
      <c r="O196" s="904"/>
      <c r="P196" s="904"/>
      <c r="Q196" s="904"/>
      <c r="R196" s="904"/>
      <c r="S196" s="893"/>
      <c r="T196" s="182"/>
      <c r="U196" s="182"/>
      <c r="V196" s="166"/>
      <c r="W196" s="166"/>
      <c r="X196" s="166"/>
      <c r="Y196" s="166"/>
      <c r="Z196" s="166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  <c r="IG196" s="182"/>
      <c r="IH196" s="182"/>
      <c r="II196" s="182"/>
      <c r="IJ196" s="182"/>
      <c r="IK196" s="182"/>
      <c r="IL196" s="182"/>
      <c r="IM196" s="182"/>
      <c r="IN196" s="182"/>
      <c r="IO196" s="182"/>
      <c r="IP196" s="182"/>
      <c r="IQ196" s="182"/>
      <c r="IR196" s="182"/>
      <c r="IS196" s="182"/>
      <c r="IT196" s="182"/>
      <c r="IU196" s="182"/>
      <c r="IV196" s="182"/>
      <c r="IW196" s="182"/>
      <c r="IX196" s="182"/>
      <c r="IY196" s="182"/>
      <c r="IZ196" s="182"/>
      <c r="JA196" s="182"/>
      <c r="JB196" s="182"/>
      <c r="JC196" s="182"/>
      <c r="JD196" s="182"/>
      <c r="JE196" s="182"/>
      <c r="JF196" s="182"/>
      <c r="JG196" s="182"/>
      <c r="JH196" s="182"/>
      <c r="JI196" s="182"/>
      <c r="JJ196" s="182"/>
      <c r="JK196" s="182"/>
      <c r="JL196" s="182"/>
      <c r="JM196" s="182"/>
      <c r="JN196" s="182"/>
      <c r="JO196" s="182"/>
      <c r="JP196" s="182"/>
      <c r="JQ196" s="182"/>
      <c r="JR196" s="182"/>
      <c r="JS196" s="182"/>
      <c r="JT196" s="182"/>
      <c r="JU196" s="182"/>
      <c r="JV196" s="182"/>
      <c r="JW196" s="182"/>
      <c r="JX196" s="182"/>
      <c r="JY196" s="182"/>
      <c r="JZ196" s="182"/>
      <c r="KA196" s="182"/>
      <c r="KB196" s="182"/>
      <c r="KC196" s="182"/>
      <c r="KD196" s="182"/>
      <c r="KE196" s="182"/>
      <c r="KF196" s="182"/>
      <c r="KG196" s="182"/>
      <c r="KH196" s="182"/>
      <c r="KI196" s="182"/>
      <c r="KJ196" s="182"/>
      <c r="KK196" s="182"/>
      <c r="KL196" s="182"/>
      <c r="KM196" s="182"/>
      <c r="KN196" s="182"/>
      <c r="KO196" s="182"/>
      <c r="KP196" s="182"/>
      <c r="KQ196" s="182"/>
      <c r="KR196" s="182"/>
      <c r="KS196" s="182"/>
      <c r="KT196" s="182"/>
      <c r="KU196" s="182"/>
      <c r="KV196" s="182"/>
      <c r="KW196" s="182"/>
      <c r="KX196" s="182"/>
      <c r="KY196" s="182"/>
      <c r="KZ196" s="182"/>
      <c r="LA196" s="182"/>
      <c r="LB196" s="182"/>
      <c r="LC196" s="182"/>
      <c r="LD196" s="182"/>
      <c r="LE196" s="182"/>
      <c r="LF196" s="182"/>
      <c r="LG196" s="182"/>
      <c r="LH196" s="182"/>
      <c r="LI196" s="182"/>
      <c r="LJ196" s="182"/>
      <c r="LK196" s="182"/>
      <c r="LL196" s="182"/>
      <c r="LM196" s="182"/>
      <c r="LN196" s="182"/>
      <c r="LO196" s="182"/>
      <c r="LP196" s="182"/>
      <c r="LQ196" s="182"/>
      <c r="LR196" s="182"/>
      <c r="LS196" s="182"/>
      <c r="LT196" s="182"/>
      <c r="LU196" s="182"/>
      <c r="LV196" s="182"/>
      <c r="LW196" s="182"/>
      <c r="LX196" s="182"/>
      <c r="LY196" s="182"/>
      <c r="LZ196" s="182"/>
      <c r="MA196" s="182"/>
      <c r="MB196" s="182"/>
      <c r="MC196" s="182"/>
      <c r="MD196" s="182"/>
      <c r="ME196" s="182"/>
      <c r="MF196" s="182"/>
      <c r="MG196" s="182"/>
      <c r="MH196" s="182"/>
      <c r="MI196" s="182"/>
      <c r="MJ196" s="182"/>
      <c r="MK196" s="182"/>
      <c r="ML196" s="182"/>
      <c r="MM196" s="182"/>
      <c r="MN196" s="182"/>
      <c r="MO196" s="182"/>
      <c r="MP196" s="182"/>
      <c r="MQ196" s="182"/>
      <c r="MR196" s="182"/>
      <c r="MS196" s="182"/>
      <c r="MT196" s="182"/>
      <c r="MU196" s="182"/>
      <c r="MV196" s="182"/>
      <c r="MW196" s="182"/>
      <c r="MX196" s="182"/>
      <c r="MY196" s="182"/>
      <c r="MZ196" s="182"/>
      <c r="NA196" s="182"/>
      <c r="NB196" s="182"/>
      <c r="NC196" s="182"/>
      <c r="ND196" s="182"/>
      <c r="NE196" s="182"/>
      <c r="NF196" s="182"/>
      <c r="NG196" s="182"/>
      <c r="NH196" s="182"/>
      <c r="NI196" s="182"/>
      <c r="NJ196" s="182"/>
      <c r="NK196" s="182"/>
      <c r="NL196" s="182"/>
      <c r="NM196" s="182"/>
      <c r="NN196" s="182"/>
      <c r="NO196" s="182"/>
      <c r="NP196" s="182"/>
      <c r="NQ196" s="182"/>
      <c r="NR196" s="182"/>
      <c r="NS196" s="182"/>
      <c r="NT196" s="182"/>
      <c r="NU196" s="182"/>
      <c r="NV196" s="182"/>
      <c r="NW196" s="182"/>
      <c r="NX196" s="182"/>
      <c r="NY196" s="182"/>
      <c r="NZ196" s="182"/>
      <c r="OA196" s="182"/>
      <c r="OB196" s="182"/>
      <c r="OC196" s="182"/>
      <c r="OD196" s="182"/>
      <c r="OE196" s="182"/>
      <c r="OF196" s="182"/>
      <c r="OG196" s="182"/>
      <c r="OH196" s="182"/>
      <c r="OI196" s="182"/>
      <c r="OJ196" s="182"/>
      <c r="OK196" s="182"/>
      <c r="OL196" s="182"/>
      <c r="OM196" s="182"/>
      <c r="ON196" s="182"/>
      <c r="OO196" s="182"/>
      <c r="OP196" s="182"/>
      <c r="OQ196" s="182"/>
      <c r="OR196" s="182"/>
      <c r="OS196" s="182"/>
      <c r="OT196" s="182"/>
      <c r="OU196" s="182"/>
      <c r="OV196" s="182"/>
      <c r="OW196" s="182"/>
      <c r="OX196" s="182"/>
      <c r="OY196" s="182"/>
      <c r="OZ196" s="182"/>
      <c r="PA196" s="182"/>
      <c r="PB196" s="182"/>
      <c r="PC196" s="182"/>
      <c r="PD196" s="182"/>
      <c r="PE196" s="182"/>
      <c r="PF196" s="182"/>
      <c r="PG196" s="182"/>
      <c r="PH196" s="182"/>
      <c r="PI196" s="182"/>
      <c r="PJ196" s="182"/>
      <c r="PK196" s="182"/>
      <c r="PL196" s="182"/>
      <c r="PM196" s="182"/>
      <c r="PN196" s="182"/>
      <c r="PO196" s="182"/>
      <c r="PP196" s="182"/>
      <c r="PQ196" s="182"/>
      <c r="PR196" s="182"/>
      <c r="PS196" s="182"/>
      <c r="PT196" s="182"/>
      <c r="PU196" s="182"/>
      <c r="PV196" s="182"/>
      <c r="PW196" s="182"/>
      <c r="PX196" s="182"/>
    </row>
    <row r="197" spans="1:440" s="167" customFormat="1" ht="19.899999999999999" customHeight="1">
      <c r="A197" s="182"/>
      <c r="B197" s="1040"/>
      <c r="C197" s="982"/>
      <c r="D197" s="847"/>
      <c r="E197" s="877" t="s">
        <v>593</v>
      </c>
      <c r="F197" s="328" t="s">
        <v>20</v>
      </c>
      <c r="G197" s="296">
        <v>1.2410000000000001</v>
      </c>
      <c r="H197" s="296"/>
      <c r="I197" s="297">
        <f>G197+H197</f>
        <v>1.2410000000000001</v>
      </c>
      <c r="J197" s="315">
        <v>0</v>
      </c>
      <c r="K197" s="297">
        <f t="shared" si="21"/>
        <v>1.2410000000000001</v>
      </c>
      <c r="L197" s="664">
        <f t="shared" si="22"/>
        <v>0</v>
      </c>
      <c r="M197" s="646" t="s">
        <v>24</v>
      </c>
      <c r="N197" s="903">
        <f>G197+G198+G199</f>
        <v>14.100000000000001</v>
      </c>
      <c r="O197" s="904">
        <f>H197+H198+H199</f>
        <v>1.131</v>
      </c>
      <c r="P197" s="904">
        <f>N197+O197</f>
        <v>15.231000000000002</v>
      </c>
      <c r="Q197" s="904">
        <f>J197+J198+J199</f>
        <v>14.202000000000002</v>
      </c>
      <c r="R197" s="904">
        <f>P197-Q197</f>
        <v>1.0289999999999999</v>
      </c>
      <c r="S197" s="893">
        <f>Q197/P197</f>
        <v>0.93244041756943075</v>
      </c>
      <c r="T197" s="182"/>
      <c r="U197" s="182"/>
      <c r="V197" s="166"/>
      <c r="W197" s="166"/>
      <c r="X197" s="166"/>
      <c r="Y197" s="166"/>
      <c r="Z197" s="166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  <c r="IG197" s="182"/>
      <c r="IH197" s="182"/>
      <c r="II197" s="182"/>
      <c r="IJ197" s="182"/>
      <c r="IK197" s="182"/>
      <c r="IL197" s="182"/>
      <c r="IM197" s="182"/>
      <c r="IN197" s="182"/>
      <c r="IO197" s="182"/>
      <c r="IP197" s="182"/>
      <c r="IQ197" s="182"/>
      <c r="IR197" s="182"/>
      <c r="IS197" s="182"/>
      <c r="IT197" s="182"/>
      <c r="IU197" s="182"/>
      <c r="IV197" s="182"/>
      <c r="IW197" s="182"/>
      <c r="IX197" s="182"/>
      <c r="IY197" s="182"/>
      <c r="IZ197" s="182"/>
      <c r="JA197" s="182"/>
      <c r="JB197" s="182"/>
      <c r="JC197" s="182"/>
      <c r="JD197" s="182"/>
      <c r="JE197" s="182"/>
      <c r="JF197" s="182"/>
      <c r="JG197" s="182"/>
      <c r="JH197" s="182"/>
      <c r="JI197" s="182"/>
      <c r="JJ197" s="182"/>
      <c r="JK197" s="182"/>
      <c r="JL197" s="182"/>
      <c r="JM197" s="182"/>
      <c r="JN197" s="182"/>
      <c r="JO197" s="182"/>
      <c r="JP197" s="182"/>
      <c r="JQ197" s="182"/>
      <c r="JR197" s="182"/>
      <c r="JS197" s="182"/>
      <c r="JT197" s="182"/>
      <c r="JU197" s="182"/>
      <c r="JV197" s="182"/>
      <c r="JW197" s="182"/>
      <c r="JX197" s="182"/>
      <c r="JY197" s="182"/>
      <c r="JZ197" s="182"/>
      <c r="KA197" s="182"/>
      <c r="KB197" s="182"/>
      <c r="KC197" s="182"/>
      <c r="KD197" s="182"/>
      <c r="KE197" s="182"/>
      <c r="KF197" s="182"/>
      <c r="KG197" s="182"/>
      <c r="KH197" s="182"/>
      <c r="KI197" s="182"/>
      <c r="KJ197" s="182"/>
      <c r="KK197" s="182"/>
      <c r="KL197" s="182"/>
      <c r="KM197" s="182"/>
      <c r="KN197" s="182"/>
      <c r="KO197" s="182"/>
      <c r="KP197" s="182"/>
      <c r="KQ197" s="182"/>
      <c r="KR197" s="182"/>
      <c r="KS197" s="182"/>
      <c r="KT197" s="182"/>
      <c r="KU197" s="182"/>
      <c r="KV197" s="182"/>
      <c r="KW197" s="182"/>
      <c r="KX197" s="182"/>
      <c r="KY197" s="182"/>
      <c r="KZ197" s="182"/>
      <c r="LA197" s="182"/>
      <c r="LB197" s="182"/>
      <c r="LC197" s="182"/>
      <c r="LD197" s="182"/>
      <c r="LE197" s="182"/>
      <c r="LF197" s="182"/>
      <c r="LG197" s="182"/>
      <c r="LH197" s="182"/>
      <c r="LI197" s="182"/>
      <c r="LJ197" s="182"/>
      <c r="LK197" s="182"/>
      <c r="LL197" s="182"/>
      <c r="LM197" s="182"/>
      <c r="LN197" s="182"/>
      <c r="LO197" s="182"/>
      <c r="LP197" s="182"/>
      <c r="LQ197" s="182"/>
      <c r="LR197" s="182"/>
      <c r="LS197" s="182"/>
      <c r="LT197" s="182"/>
      <c r="LU197" s="182"/>
      <c r="LV197" s="182"/>
      <c r="LW197" s="182"/>
      <c r="LX197" s="182"/>
      <c r="LY197" s="182"/>
      <c r="LZ197" s="182"/>
      <c r="MA197" s="182"/>
      <c r="MB197" s="182"/>
      <c r="MC197" s="182"/>
      <c r="MD197" s="182"/>
      <c r="ME197" s="182"/>
      <c r="MF197" s="182"/>
      <c r="MG197" s="182"/>
      <c r="MH197" s="182"/>
      <c r="MI197" s="182"/>
      <c r="MJ197" s="182"/>
      <c r="MK197" s="182"/>
      <c r="ML197" s="182"/>
      <c r="MM197" s="182"/>
      <c r="MN197" s="182"/>
      <c r="MO197" s="182"/>
      <c r="MP197" s="182"/>
      <c r="MQ197" s="182"/>
      <c r="MR197" s="182"/>
      <c r="MS197" s="182"/>
      <c r="MT197" s="182"/>
      <c r="MU197" s="182"/>
      <c r="MV197" s="182"/>
      <c r="MW197" s="182"/>
      <c r="MX197" s="182"/>
      <c r="MY197" s="182"/>
      <c r="MZ197" s="182"/>
      <c r="NA197" s="182"/>
      <c r="NB197" s="182"/>
      <c r="NC197" s="182"/>
      <c r="ND197" s="182"/>
      <c r="NE197" s="182"/>
      <c r="NF197" s="182"/>
      <c r="NG197" s="182"/>
      <c r="NH197" s="182"/>
      <c r="NI197" s="182"/>
      <c r="NJ197" s="182"/>
      <c r="NK197" s="182"/>
      <c r="NL197" s="182"/>
      <c r="NM197" s="182"/>
      <c r="NN197" s="182"/>
      <c r="NO197" s="182"/>
      <c r="NP197" s="182"/>
      <c r="NQ197" s="182"/>
      <c r="NR197" s="182"/>
      <c r="NS197" s="182"/>
      <c r="NT197" s="182"/>
      <c r="NU197" s="182"/>
      <c r="NV197" s="182"/>
      <c r="NW197" s="182"/>
      <c r="NX197" s="182"/>
      <c r="NY197" s="182"/>
      <c r="NZ197" s="182"/>
      <c r="OA197" s="182"/>
      <c r="OB197" s="182"/>
      <c r="OC197" s="182"/>
      <c r="OD197" s="182"/>
      <c r="OE197" s="182"/>
      <c r="OF197" s="182"/>
      <c r="OG197" s="182"/>
      <c r="OH197" s="182"/>
      <c r="OI197" s="182"/>
      <c r="OJ197" s="182"/>
      <c r="OK197" s="182"/>
      <c r="OL197" s="182"/>
      <c r="OM197" s="182"/>
      <c r="ON197" s="182"/>
      <c r="OO197" s="182"/>
      <c r="OP197" s="182"/>
      <c r="OQ197" s="182"/>
      <c r="OR197" s="182"/>
      <c r="OS197" s="182"/>
      <c r="OT197" s="182"/>
      <c r="OU197" s="182"/>
      <c r="OV197" s="182"/>
      <c r="OW197" s="182"/>
      <c r="OX197" s="182"/>
      <c r="OY197" s="182"/>
      <c r="OZ197" s="182"/>
      <c r="PA197" s="182"/>
      <c r="PB197" s="182"/>
      <c r="PC197" s="182"/>
      <c r="PD197" s="182"/>
      <c r="PE197" s="182"/>
      <c r="PF197" s="182"/>
      <c r="PG197" s="182"/>
      <c r="PH197" s="182"/>
      <c r="PI197" s="182"/>
      <c r="PJ197" s="182"/>
      <c r="PK197" s="182"/>
      <c r="PL197" s="182"/>
      <c r="PM197" s="182"/>
      <c r="PN197" s="182"/>
      <c r="PO197" s="182"/>
      <c r="PP197" s="182"/>
      <c r="PQ197" s="182"/>
      <c r="PR197" s="182"/>
      <c r="PS197" s="182"/>
      <c r="PT197" s="182"/>
      <c r="PU197" s="182"/>
      <c r="PV197" s="182"/>
      <c r="PW197" s="182"/>
      <c r="PX197" s="182"/>
    </row>
    <row r="198" spans="1:440" s="167" customFormat="1" ht="19.899999999999999" customHeight="1">
      <c r="A198" s="182"/>
      <c r="B198" s="1040"/>
      <c r="C198" s="982"/>
      <c r="D198" s="847"/>
      <c r="E198" s="878"/>
      <c r="F198" s="328" t="s">
        <v>21</v>
      </c>
      <c r="G198" s="296">
        <v>5.8090000000000002</v>
      </c>
      <c r="H198" s="296"/>
      <c r="I198" s="297">
        <f>G198+H198+K197</f>
        <v>7.0500000000000007</v>
      </c>
      <c r="J198" s="315">
        <v>5.4270000000000005</v>
      </c>
      <c r="K198" s="297">
        <f t="shared" si="21"/>
        <v>1.6230000000000002</v>
      </c>
      <c r="L198" s="664">
        <f t="shared" si="22"/>
        <v>0.76978723404255323</v>
      </c>
      <c r="M198" s="646" t="s">
        <v>24</v>
      </c>
      <c r="N198" s="903"/>
      <c r="O198" s="904"/>
      <c r="P198" s="904"/>
      <c r="Q198" s="904"/>
      <c r="R198" s="904"/>
      <c r="S198" s="893"/>
      <c r="T198" s="182"/>
      <c r="U198" s="182"/>
      <c r="V198" s="166"/>
      <c r="W198" s="166"/>
      <c r="X198" s="166"/>
      <c r="Y198" s="166"/>
      <c r="Z198" s="622">
        <f>+Z195-Resumen_año!F21</f>
        <v>165.16399999999996</v>
      </c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  <c r="IG198" s="182"/>
      <c r="IH198" s="182"/>
      <c r="II198" s="182"/>
      <c r="IJ198" s="182"/>
      <c r="IK198" s="182"/>
      <c r="IL198" s="182"/>
      <c r="IM198" s="182"/>
      <c r="IN198" s="182"/>
      <c r="IO198" s="182"/>
      <c r="IP198" s="182"/>
      <c r="IQ198" s="182"/>
      <c r="IR198" s="182"/>
      <c r="IS198" s="182"/>
      <c r="IT198" s="182"/>
      <c r="IU198" s="182"/>
      <c r="IV198" s="182"/>
      <c r="IW198" s="182"/>
      <c r="IX198" s="182"/>
      <c r="IY198" s="182"/>
      <c r="IZ198" s="182"/>
      <c r="JA198" s="182"/>
      <c r="JB198" s="182"/>
      <c r="JC198" s="182"/>
      <c r="JD198" s="182"/>
      <c r="JE198" s="182"/>
      <c r="JF198" s="182"/>
      <c r="JG198" s="182"/>
      <c r="JH198" s="182"/>
      <c r="JI198" s="182"/>
      <c r="JJ198" s="182"/>
      <c r="JK198" s="182"/>
      <c r="JL198" s="182"/>
      <c r="JM198" s="182"/>
      <c r="JN198" s="182"/>
      <c r="JO198" s="182"/>
      <c r="JP198" s="182"/>
      <c r="JQ198" s="182"/>
      <c r="JR198" s="182"/>
      <c r="JS198" s="182"/>
      <c r="JT198" s="182"/>
      <c r="JU198" s="182"/>
      <c r="JV198" s="182"/>
      <c r="JW198" s="182"/>
      <c r="JX198" s="182"/>
      <c r="JY198" s="182"/>
      <c r="JZ198" s="182"/>
      <c r="KA198" s="182"/>
      <c r="KB198" s="182"/>
      <c r="KC198" s="182"/>
      <c r="KD198" s="182"/>
      <c r="KE198" s="182"/>
      <c r="KF198" s="182"/>
      <c r="KG198" s="182"/>
      <c r="KH198" s="182"/>
      <c r="KI198" s="182"/>
      <c r="KJ198" s="182"/>
      <c r="KK198" s="182"/>
      <c r="KL198" s="182"/>
      <c r="KM198" s="182"/>
      <c r="KN198" s="182"/>
      <c r="KO198" s="182"/>
      <c r="KP198" s="182"/>
      <c r="KQ198" s="182"/>
      <c r="KR198" s="182"/>
      <c r="KS198" s="182"/>
      <c r="KT198" s="182"/>
      <c r="KU198" s="182"/>
      <c r="KV198" s="182"/>
      <c r="KW198" s="182"/>
      <c r="KX198" s="182"/>
      <c r="KY198" s="182"/>
      <c r="KZ198" s="182"/>
      <c r="LA198" s="182"/>
      <c r="LB198" s="182"/>
      <c r="LC198" s="182"/>
      <c r="LD198" s="182"/>
      <c r="LE198" s="182"/>
      <c r="LF198" s="182"/>
      <c r="LG198" s="182"/>
      <c r="LH198" s="182"/>
      <c r="LI198" s="182"/>
      <c r="LJ198" s="182"/>
      <c r="LK198" s="182"/>
      <c r="LL198" s="182"/>
      <c r="LM198" s="182"/>
      <c r="LN198" s="182"/>
      <c r="LO198" s="182"/>
      <c r="LP198" s="182"/>
      <c r="LQ198" s="182"/>
      <c r="LR198" s="182"/>
      <c r="LS198" s="182"/>
      <c r="LT198" s="182"/>
      <c r="LU198" s="182"/>
      <c r="LV198" s="182"/>
      <c r="LW198" s="182"/>
      <c r="LX198" s="182"/>
      <c r="LY198" s="182"/>
      <c r="LZ198" s="182"/>
      <c r="MA198" s="182"/>
      <c r="MB198" s="182"/>
      <c r="MC198" s="182"/>
      <c r="MD198" s="182"/>
      <c r="ME198" s="182"/>
      <c r="MF198" s="182"/>
      <c r="MG198" s="182"/>
      <c r="MH198" s="182"/>
      <c r="MI198" s="182"/>
      <c r="MJ198" s="182"/>
      <c r="MK198" s="182"/>
      <c r="ML198" s="182"/>
      <c r="MM198" s="182"/>
      <c r="MN198" s="182"/>
      <c r="MO198" s="182"/>
      <c r="MP198" s="182"/>
      <c r="MQ198" s="182"/>
      <c r="MR198" s="182"/>
      <c r="MS198" s="182"/>
      <c r="MT198" s="182"/>
      <c r="MU198" s="182"/>
      <c r="MV198" s="182"/>
      <c r="MW198" s="182"/>
      <c r="MX198" s="182"/>
      <c r="MY198" s="182"/>
      <c r="MZ198" s="182"/>
      <c r="NA198" s="182"/>
      <c r="NB198" s="182"/>
      <c r="NC198" s="182"/>
      <c r="ND198" s="182"/>
      <c r="NE198" s="182"/>
      <c r="NF198" s="182"/>
      <c r="NG198" s="182"/>
      <c r="NH198" s="182"/>
      <c r="NI198" s="182"/>
      <c r="NJ198" s="182"/>
      <c r="NK198" s="182"/>
      <c r="NL198" s="182"/>
      <c r="NM198" s="182"/>
      <c r="NN198" s="182"/>
      <c r="NO198" s="182"/>
      <c r="NP198" s="182"/>
      <c r="NQ198" s="182"/>
      <c r="NR198" s="182"/>
      <c r="NS198" s="182"/>
      <c r="NT198" s="182"/>
      <c r="NU198" s="182"/>
      <c r="NV198" s="182"/>
      <c r="NW198" s="182"/>
      <c r="NX198" s="182"/>
      <c r="NY198" s="182"/>
      <c r="NZ198" s="182"/>
      <c r="OA198" s="182"/>
      <c r="OB198" s="182"/>
      <c r="OC198" s="182"/>
      <c r="OD198" s="182"/>
      <c r="OE198" s="182"/>
      <c r="OF198" s="182"/>
      <c r="OG198" s="182"/>
      <c r="OH198" s="182"/>
      <c r="OI198" s="182"/>
      <c r="OJ198" s="182"/>
      <c r="OK198" s="182"/>
      <c r="OL198" s="182"/>
      <c r="OM198" s="182"/>
      <c r="ON198" s="182"/>
      <c r="OO198" s="182"/>
      <c r="OP198" s="182"/>
      <c r="OQ198" s="182"/>
      <c r="OR198" s="182"/>
      <c r="OS198" s="182"/>
      <c r="OT198" s="182"/>
      <c r="OU198" s="182"/>
      <c r="OV198" s="182"/>
      <c r="OW198" s="182"/>
      <c r="OX198" s="182"/>
      <c r="OY198" s="182"/>
      <c r="OZ198" s="182"/>
      <c r="PA198" s="182"/>
      <c r="PB198" s="182"/>
      <c r="PC198" s="182"/>
      <c r="PD198" s="182"/>
      <c r="PE198" s="182"/>
      <c r="PF198" s="182"/>
      <c r="PG198" s="182"/>
      <c r="PH198" s="182"/>
      <c r="PI198" s="182"/>
      <c r="PJ198" s="182"/>
      <c r="PK198" s="182"/>
      <c r="PL198" s="182"/>
      <c r="PM198" s="182"/>
      <c r="PN198" s="182"/>
      <c r="PO198" s="182"/>
      <c r="PP198" s="182"/>
      <c r="PQ198" s="182"/>
      <c r="PR198" s="182"/>
      <c r="PS198" s="182"/>
      <c r="PT198" s="182"/>
      <c r="PU198" s="182"/>
      <c r="PV198" s="182"/>
      <c r="PW198" s="182"/>
      <c r="PX198" s="182"/>
    </row>
    <row r="199" spans="1:440" s="167" customFormat="1" ht="19.899999999999999" customHeight="1">
      <c r="A199" s="182"/>
      <c r="B199" s="1040"/>
      <c r="C199" s="982"/>
      <c r="D199" s="847"/>
      <c r="E199" s="879"/>
      <c r="F199" s="328" t="s">
        <v>22</v>
      </c>
      <c r="G199" s="296">
        <v>7.05</v>
      </c>
      <c r="H199" s="296">
        <f>1.131</f>
        <v>1.131</v>
      </c>
      <c r="I199" s="297">
        <f>G199+H199+K198</f>
        <v>9.8039999999999985</v>
      </c>
      <c r="J199" s="315">
        <v>8.7750000000000004</v>
      </c>
      <c r="K199" s="297">
        <f t="shared" si="21"/>
        <v>1.0289999999999981</v>
      </c>
      <c r="L199" s="664">
        <f t="shared" si="22"/>
        <v>0.89504283965728293</v>
      </c>
      <c r="M199" s="799" t="s">
        <v>583</v>
      </c>
      <c r="N199" s="903"/>
      <c r="O199" s="904"/>
      <c r="P199" s="904"/>
      <c r="Q199" s="904"/>
      <c r="R199" s="904"/>
      <c r="S199" s="893"/>
      <c r="T199" s="182"/>
      <c r="U199" s="182">
        <f>G182+G185+G188+G191+G194+G197+G200</f>
        <v>109.185</v>
      </c>
      <c r="V199" s="166"/>
      <c r="W199" s="166"/>
      <c r="X199" s="166"/>
      <c r="Y199" s="166"/>
      <c r="Z199" s="166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  <c r="IG199" s="182"/>
      <c r="IH199" s="182"/>
      <c r="II199" s="182"/>
      <c r="IJ199" s="182"/>
      <c r="IK199" s="182"/>
      <c r="IL199" s="182"/>
      <c r="IM199" s="182"/>
      <c r="IN199" s="182"/>
      <c r="IO199" s="182"/>
      <c r="IP199" s="182"/>
      <c r="IQ199" s="182"/>
      <c r="IR199" s="182"/>
      <c r="IS199" s="182"/>
      <c r="IT199" s="182"/>
      <c r="IU199" s="182"/>
      <c r="IV199" s="182"/>
      <c r="IW199" s="182"/>
      <c r="IX199" s="182"/>
      <c r="IY199" s="182"/>
      <c r="IZ199" s="182"/>
      <c r="JA199" s="182"/>
      <c r="JB199" s="182"/>
      <c r="JC199" s="182"/>
      <c r="JD199" s="182"/>
      <c r="JE199" s="182"/>
      <c r="JF199" s="182"/>
      <c r="JG199" s="182"/>
      <c r="JH199" s="182"/>
      <c r="JI199" s="182"/>
      <c r="JJ199" s="182"/>
      <c r="JK199" s="182"/>
      <c r="JL199" s="182"/>
      <c r="JM199" s="182"/>
      <c r="JN199" s="182"/>
      <c r="JO199" s="182"/>
      <c r="JP199" s="182"/>
      <c r="JQ199" s="182"/>
      <c r="JR199" s="182"/>
      <c r="JS199" s="182"/>
      <c r="JT199" s="182"/>
      <c r="JU199" s="182"/>
      <c r="JV199" s="182"/>
      <c r="JW199" s="182"/>
      <c r="JX199" s="182"/>
      <c r="JY199" s="182"/>
      <c r="JZ199" s="182"/>
      <c r="KA199" s="182"/>
      <c r="KB199" s="182"/>
      <c r="KC199" s="182"/>
      <c r="KD199" s="182"/>
      <c r="KE199" s="182"/>
      <c r="KF199" s="182"/>
      <c r="KG199" s="182"/>
      <c r="KH199" s="182"/>
      <c r="KI199" s="182"/>
      <c r="KJ199" s="182"/>
      <c r="KK199" s="182"/>
      <c r="KL199" s="182"/>
      <c r="KM199" s="182"/>
      <c r="KN199" s="182"/>
      <c r="KO199" s="182"/>
      <c r="KP199" s="182"/>
      <c r="KQ199" s="182"/>
      <c r="KR199" s="182"/>
      <c r="KS199" s="182"/>
      <c r="KT199" s="182"/>
      <c r="KU199" s="182"/>
      <c r="KV199" s="182"/>
      <c r="KW199" s="182"/>
      <c r="KX199" s="182"/>
      <c r="KY199" s="182"/>
      <c r="KZ199" s="182"/>
      <c r="LA199" s="182"/>
      <c r="LB199" s="182"/>
      <c r="LC199" s="182"/>
      <c r="LD199" s="182"/>
      <c r="LE199" s="182"/>
      <c r="LF199" s="182"/>
      <c r="LG199" s="182"/>
      <c r="LH199" s="182"/>
      <c r="LI199" s="182"/>
      <c r="LJ199" s="182"/>
      <c r="LK199" s="182"/>
      <c r="LL199" s="182"/>
      <c r="LM199" s="182"/>
      <c r="LN199" s="182"/>
      <c r="LO199" s="182"/>
      <c r="LP199" s="182"/>
      <c r="LQ199" s="182"/>
      <c r="LR199" s="182"/>
      <c r="LS199" s="182"/>
      <c r="LT199" s="182"/>
      <c r="LU199" s="182"/>
      <c r="LV199" s="182"/>
      <c r="LW199" s="182"/>
      <c r="LX199" s="182"/>
      <c r="LY199" s="182"/>
      <c r="LZ199" s="182"/>
      <c r="MA199" s="182"/>
      <c r="MB199" s="182"/>
      <c r="MC199" s="182"/>
      <c r="MD199" s="182"/>
      <c r="ME199" s="182"/>
      <c r="MF199" s="182"/>
      <c r="MG199" s="182"/>
      <c r="MH199" s="182"/>
      <c r="MI199" s="182"/>
      <c r="MJ199" s="182"/>
      <c r="MK199" s="182"/>
      <c r="ML199" s="182"/>
      <c r="MM199" s="182"/>
      <c r="MN199" s="182"/>
      <c r="MO199" s="182"/>
      <c r="MP199" s="182"/>
      <c r="MQ199" s="182"/>
      <c r="MR199" s="182"/>
      <c r="MS199" s="182"/>
      <c r="MT199" s="182"/>
      <c r="MU199" s="182"/>
      <c r="MV199" s="182"/>
      <c r="MW199" s="182"/>
      <c r="MX199" s="182"/>
      <c r="MY199" s="182"/>
      <c r="MZ199" s="182"/>
      <c r="NA199" s="182"/>
      <c r="NB199" s="182"/>
      <c r="NC199" s="182"/>
      <c r="ND199" s="182"/>
      <c r="NE199" s="182"/>
      <c r="NF199" s="182"/>
      <c r="NG199" s="182"/>
      <c r="NH199" s="182"/>
      <c r="NI199" s="182"/>
      <c r="NJ199" s="182"/>
      <c r="NK199" s="182"/>
      <c r="NL199" s="182"/>
      <c r="NM199" s="182"/>
      <c r="NN199" s="182"/>
      <c r="NO199" s="182"/>
      <c r="NP199" s="182"/>
      <c r="NQ199" s="182"/>
      <c r="NR199" s="182"/>
      <c r="NS199" s="182"/>
      <c r="NT199" s="182"/>
      <c r="NU199" s="182"/>
      <c r="NV199" s="182"/>
      <c r="NW199" s="182"/>
      <c r="NX199" s="182"/>
      <c r="NY199" s="182"/>
      <c r="NZ199" s="182"/>
      <c r="OA199" s="182"/>
      <c r="OB199" s="182"/>
      <c r="OC199" s="182"/>
      <c r="OD199" s="182"/>
      <c r="OE199" s="182"/>
      <c r="OF199" s="182"/>
      <c r="OG199" s="182"/>
      <c r="OH199" s="182"/>
      <c r="OI199" s="182"/>
      <c r="OJ199" s="182"/>
      <c r="OK199" s="182"/>
      <c r="OL199" s="182"/>
      <c r="OM199" s="182"/>
      <c r="ON199" s="182"/>
      <c r="OO199" s="182"/>
      <c r="OP199" s="182"/>
      <c r="OQ199" s="182"/>
      <c r="OR199" s="182"/>
      <c r="OS199" s="182"/>
      <c r="OT199" s="182"/>
      <c r="OU199" s="182"/>
      <c r="OV199" s="182"/>
      <c r="OW199" s="182"/>
      <c r="OX199" s="182"/>
      <c r="OY199" s="182"/>
      <c r="OZ199" s="182"/>
      <c r="PA199" s="182"/>
      <c r="PB199" s="182"/>
      <c r="PC199" s="182"/>
      <c r="PD199" s="182"/>
      <c r="PE199" s="182"/>
      <c r="PF199" s="182"/>
      <c r="PG199" s="182"/>
      <c r="PH199" s="182"/>
      <c r="PI199" s="182"/>
      <c r="PJ199" s="182"/>
      <c r="PK199" s="182"/>
      <c r="PL199" s="182"/>
      <c r="PM199" s="182"/>
      <c r="PN199" s="182"/>
      <c r="PO199" s="182"/>
      <c r="PP199" s="182"/>
      <c r="PQ199" s="182"/>
      <c r="PR199" s="182"/>
      <c r="PS199" s="182"/>
      <c r="PT199" s="182"/>
      <c r="PU199" s="182"/>
      <c r="PV199" s="182"/>
      <c r="PW199" s="182"/>
      <c r="PX199" s="182"/>
    </row>
    <row r="200" spans="1:440" s="167" customFormat="1" ht="19.899999999999999" customHeight="1">
      <c r="A200" s="182"/>
      <c r="B200" s="1040"/>
      <c r="C200" s="982"/>
      <c r="D200" s="847"/>
      <c r="E200" s="877" t="s">
        <v>686</v>
      </c>
      <c r="F200" s="328" t="s">
        <v>20</v>
      </c>
      <c r="G200" s="296">
        <v>3.722</v>
      </c>
      <c r="H200" s="296"/>
      <c r="I200" s="297">
        <f>G200+H200</f>
        <v>3.722</v>
      </c>
      <c r="J200" s="315">
        <v>1.161</v>
      </c>
      <c r="K200" s="297">
        <f t="shared" si="21"/>
        <v>2.5609999999999999</v>
      </c>
      <c r="L200" s="664">
        <f t="shared" si="22"/>
        <v>0.31192907039226225</v>
      </c>
      <c r="M200" s="646" t="s">
        <v>24</v>
      </c>
      <c r="N200" s="903">
        <f>G200+G201+G202</f>
        <v>42.295000000000002</v>
      </c>
      <c r="O200" s="904">
        <f>H200+H201+H202</f>
        <v>0</v>
      </c>
      <c r="P200" s="904">
        <f>N200+O200</f>
        <v>42.295000000000002</v>
      </c>
      <c r="Q200" s="904">
        <f>J200+J201+J202</f>
        <v>40.637999999999991</v>
      </c>
      <c r="R200" s="904">
        <f>P200-Q200</f>
        <v>1.6570000000000107</v>
      </c>
      <c r="S200" s="893">
        <f>Q200/P200</f>
        <v>0.96082279229223289</v>
      </c>
      <c r="T200" s="182"/>
      <c r="U200" s="182">
        <f>G183+G186+G189+G192+G195+G198+G201</f>
        <v>511.18400000000003</v>
      </c>
      <c r="V200" s="166"/>
      <c r="W200" s="166"/>
      <c r="X200" s="166"/>
      <c r="Y200" s="166"/>
      <c r="Z200" s="166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  <c r="IG200" s="182"/>
      <c r="IH200" s="182"/>
      <c r="II200" s="182"/>
      <c r="IJ200" s="182"/>
      <c r="IK200" s="182"/>
      <c r="IL200" s="182"/>
      <c r="IM200" s="182"/>
      <c r="IN200" s="182"/>
      <c r="IO200" s="182"/>
      <c r="IP200" s="182"/>
      <c r="IQ200" s="182"/>
      <c r="IR200" s="182"/>
      <c r="IS200" s="182"/>
      <c r="IT200" s="182"/>
      <c r="IU200" s="182"/>
      <c r="IV200" s="182"/>
      <c r="IW200" s="182"/>
      <c r="IX200" s="182"/>
      <c r="IY200" s="182"/>
      <c r="IZ200" s="182"/>
      <c r="JA200" s="182"/>
      <c r="JB200" s="182"/>
      <c r="JC200" s="182"/>
      <c r="JD200" s="182"/>
      <c r="JE200" s="182"/>
      <c r="JF200" s="182"/>
      <c r="JG200" s="182"/>
      <c r="JH200" s="182"/>
      <c r="JI200" s="182"/>
      <c r="JJ200" s="182"/>
      <c r="JK200" s="182"/>
      <c r="JL200" s="182"/>
      <c r="JM200" s="182"/>
      <c r="JN200" s="182"/>
      <c r="JO200" s="182"/>
      <c r="JP200" s="182"/>
      <c r="JQ200" s="182"/>
      <c r="JR200" s="182"/>
      <c r="JS200" s="182"/>
      <c r="JT200" s="182"/>
      <c r="JU200" s="182"/>
      <c r="JV200" s="182"/>
      <c r="JW200" s="182"/>
      <c r="JX200" s="182"/>
      <c r="JY200" s="182"/>
      <c r="JZ200" s="182"/>
      <c r="KA200" s="182"/>
      <c r="KB200" s="182"/>
      <c r="KC200" s="182"/>
      <c r="KD200" s="182"/>
      <c r="KE200" s="182"/>
      <c r="KF200" s="182"/>
      <c r="KG200" s="182"/>
      <c r="KH200" s="182"/>
      <c r="KI200" s="182"/>
      <c r="KJ200" s="182"/>
      <c r="KK200" s="182"/>
      <c r="KL200" s="182"/>
      <c r="KM200" s="182"/>
      <c r="KN200" s="182"/>
      <c r="KO200" s="182"/>
      <c r="KP200" s="182"/>
      <c r="KQ200" s="182"/>
      <c r="KR200" s="182"/>
      <c r="KS200" s="182"/>
      <c r="KT200" s="182"/>
      <c r="KU200" s="182"/>
      <c r="KV200" s="182"/>
      <c r="KW200" s="182"/>
      <c r="KX200" s="182"/>
      <c r="KY200" s="182"/>
      <c r="KZ200" s="182"/>
      <c r="LA200" s="182"/>
      <c r="LB200" s="182"/>
      <c r="LC200" s="182"/>
      <c r="LD200" s="182"/>
      <c r="LE200" s="182"/>
      <c r="LF200" s="182"/>
      <c r="LG200" s="182"/>
      <c r="LH200" s="182"/>
      <c r="LI200" s="182"/>
      <c r="LJ200" s="182"/>
      <c r="LK200" s="182"/>
      <c r="LL200" s="182"/>
      <c r="LM200" s="182"/>
      <c r="LN200" s="182"/>
      <c r="LO200" s="182"/>
      <c r="LP200" s="182"/>
      <c r="LQ200" s="182"/>
      <c r="LR200" s="182"/>
      <c r="LS200" s="182"/>
      <c r="LT200" s="182"/>
      <c r="LU200" s="182"/>
      <c r="LV200" s="182"/>
      <c r="LW200" s="182"/>
      <c r="LX200" s="182"/>
      <c r="LY200" s="182"/>
      <c r="LZ200" s="182"/>
      <c r="MA200" s="182"/>
      <c r="MB200" s="182"/>
      <c r="MC200" s="182"/>
      <c r="MD200" s="182"/>
      <c r="ME200" s="182"/>
      <c r="MF200" s="182"/>
      <c r="MG200" s="182"/>
      <c r="MH200" s="182"/>
      <c r="MI200" s="182"/>
      <c r="MJ200" s="182"/>
      <c r="MK200" s="182"/>
      <c r="ML200" s="182"/>
      <c r="MM200" s="182"/>
      <c r="MN200" s="182"/>
      <c r="MO200" s="182"/>
      <c r="MP200" s="182"/>
      <c r="MQ200" s="182"/>
      <c r="MR200" s="182"/>
      <c r="MS200" s="182"/>
      <c r="MT200" s="182"/>
      <c r="MU200" s="182"/>
      <c r="MV200" s="182"/>
      <c r="MW200" s="182"/>
      <c r="MX200" s="182"/>
      <c r="MY200" s="182"/>
      <c r="MZ200" s="182"/>
      <c r="NA200" s="182"/>
      <c r="NB200" s="182"/>
      <c r="NC200" s="182"/>
      <c r="ND200" s="182"/>
      <c r="NE200" s="182"/>
      <c r="NF200" s="182"/>
      <c r="NG200" s="182"/>
      <c r="NH200" s="182"/>
      <c r="NI200" s="182"/>
      <c r="NJ200" s="182"/>
      <c r="NK200" s="182"/>
      <c r="NL200" s="182"/>
      <c r="NM200" s="182"/>
      <c r="NN200" s="182"/>
      <c r="NO200" s="182"/>
      <c r="NP200" s="182"/>
      <c r="NQ200" s="182"/>
      <c r="NR200" s="182"/>
      <c r="NS200" s="182"/>
      <c r="NT200" s="182"/>
      <c r="NU200" s="182"/>
      <c r="NV200" s="182"/>
      <c r="NW200" s="182"/>
      <c r="NX200" s="182"/>
      <c r="NY200" s="182"/>
      <c r="NZ200" s="182"/>
      <c r="OA200" s="182"/>
      <c r="OB200" s="182"/>
      <c r="OC200" s="182"/>
      <c r="OD200" s="182"/>
      <c r="OE200" s="182"/>
      <c r="OF200" s="182"/>
      <c r="OG200" s="182"/>
      <c r="OH200" s="182"/>
      <c r="OI200" s="182"/>
      <c r="OJ200" s="182"/>
      <c r="OK200" s="182"/>
      <c r="OL200" s="182"/>
      <c r="OM200" s="182"/>
      <c r="ON200" s="182"/>
      <c r="OO200" s="182"/>
      <c r="OP200" s="182"/>
      <c r="OQ200" s="182"/>
      <c r="OR200" s="182"/>
      <c r="OS200" s="182"/>
      <c r="OT200" s="182"/>
      <c r="OU200" s="182"/>
      <c r="OV200" s="182"/>
      <c r="OW200" s="182"/>
      <c r="OX200" s="182"/>
      <c r="OY200" s="182"/>
      <c r="OZ200" s="182"/>
      <c r="PA200" s="182"/>
      <c r="PB200" s="182"/>
      <c r="PC200" s="182"/>
      <c r="PD200" s="182"/>
      <c r="PE200" s="182"/>
      <c r="PF200" s="182"/>
      <c r="PG200" s="182"/>
      <c r="PH200" s="182"/>
      <c r="PI200" s="182"/>
      <c r="PJ200" s="182"/>
      <c r="PK200" s="182"/>
      <c r="PL200" s="182"/>
      <c r="PM200" s="182"/>
      <c r="PN200" s="182"/>
      <c r="PO200" s="182"/>
      <c r="PP200" s="182"/>
      <c r="PQ200" s="182"/>
      <c r="PR200" s="182"/>
      <c r="PS200" s="182"/>
      <c r="PT200" s="182"/>
      <c r="PU200" s="182"/>
      <c r="PV200" s="182"/>
      <c r="PW200" s="182"/>
      <c r="PX200" s="182"/>
    </row>
    <row r="201" spans="1:440" s="167" customFormat="1" ht="19.899999999999999" customHeight="1">
      <c r="A201" s="182"/>
      <c r="B201" s="1040"/>
      <c r="C201" s="982"/>
      <c r="D201" s="847"/>
      <c r="E201" s="878"/>
      <c r="F201" s="328" t="s">
        <v>21</v>
      </c>
      <c r="G201" s="296">
        <v>17.425999999999998</v>
      </c>
      <c r="H201" s="296"/>
      <c r="I201" s="297">
        <f>G201+H201+K200</f>
        <v>19.986999999999998</v>
      </c>
      <c r="J201" s="315">
        <v>14.662999999999995</v>
      </c>
      <c r="K201" s="297">
        <f t="shared" si="21"/>
        <v>5.3240000000000034</v>
      </c>
      <c r="L201" s="664">
        <f t="shared" si="22"/>
        <v>0.73362685745734713</v>
      </c>
      <c r="M201" s="646" t="s">
        <v>24</v>
      </c>
      <c r="N201" s="903"/>
      <c r="O201" s="904"/>
      <c r="P201" s="904"/>
      <c r="Q201" s="904"/>
      <c r="R201" s="904"/>
      <c r="S201" s="893"/>
      <c r="T201" s="182"/>
      <c r="U201" s="182">
        <f>G184+G187+G190+G193+G196+G199+G202</f>
        <v>620.36900000000003</v>
      </c>
      <c r="V201" s="166"/>
      <c r="W201" s="166"/>
      <c r="X201" s="166"/>
      <c r="Y201" s="166"/>
      <c r="Z201" s="166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  <c r="IG201" s="182"/>
      <c r="IH201" s="182"/>
      <c r="II201" s="182"/>
      <c r="IJ201" s="182"/>
      <c r="IK201" s="182"/>
      <c r="IL201" s="182"/>
      <c r="IM201" s="182"/>
      <c r="IN201" s="182"/>
      <c r="IO201" s="182"/>
      <c r="IP201" s="182"/>
      <c r="IQ201" s="182"/>
      <c r="IR201" s="182"/>
      <c r="IS201" s="182"/>
      <c r="IT201" s="182"/>
      <c r="IU201" s="182"/>
      <c r="IV201" s="182"/>
      <c r="IW201" s="182"/>
      <c r="IX201" s="182"/>
      <c r="IY201" s="182"/>
      <c r="IZ201" s="182"/>
      <c r="JA201" s="182"/>
      <c r="JB201" s="182"/>
      <c r="JC201" s="182"/>
      <c r="JD201" s="182"/>
      <c r="JE201" s="182"/>
      <c r="JF201" s="182"/>
      <c r="JG201" s="182"/>
      <c r="JH201" s="182"/>
      <c r="JI201" s="182"/>
      <c r="JJ201" s="182"/>
      <c r="JK201" s="182"/>
      <c r="JL201" s="182"/>
      <c r="JM201" s="182"/>
      <c r="JN201" s="182"/>
      <c r="JO201" s="182"/>
      <c r="JP201" s="182"/>
      <c r="JQ201" s="182"/>
      <c r="JR201" s="182"/>
      <c r="JS201" s="182"/>
      <c r="JT201" s="182"/>
      <c r="JU201" s="182"/>
      <c r="JV201" s="182"/>
      <c r="JW201" s="182"/>
      <c r="JX201" s="182"/>
      <c r="JY201" s="182"/>
      <c r="JZ201" s="182"/>
      <c r="KA201" s="182"/>
      <c r="KB201" s="182"/>
      <c r="KC201" s="182"/>
      <c r="KD201" s="182"/>
      <c r="KE201" s="182"/>
      <c r="KF201" s="182"/>
      <c r="KG201" s="182"/>
      <c r="KH201" s="182"/>
      <c r="KI201" s="182"/>
      <c r="KJ201" s="182"/>
      <c r="KK201" s="182"/>
      <c r="KL201" s="182"/>
      <c r="KM201" s="182"/>
      <c r="KN201" s="182"/>
      <c r="KO201" s="182"/>
      <c r="KP201" s="182"/>
      <c r="KQ201" s="182"/>
      <c r="KR201" s="182"/>
      <c r="KS201" s="182"/>
      <c r="KT201" s="182"/>
      <c r="KU201" s="182"/>
      <c r="KV201" s="182"/>
      <c r="KW201" s="182"/>
      <c r="KX201" s="182"/>
      <c r="KY201" s="182"/>
      <c r="KZ201" s="182"/>
      <c r="LA201" s="182"/>
      <c r="LB201" s="182"/>
      <c r="LC201" s="182"/>
      <c r="LD201" s="182"/>
      <c r="LE201" s="182"/>
      <c r="LF201" s="182"/>
      <c r="LG201" s="182"/>
      <c r="LH201" s="182"/>
      <c r="LI201" s="182"/>
      <c r="LJ201" s="182"/>
      <c r="LK201" s="182"/>
      <c r="LL201" s="182"/>
      <c r="LM201" s="182"/>
      <c r="LN201" s="182"/>
      <c r="LO201" s="182"/>
      <c r="LP201" s="182"/>
      <c r="LQ201" s="182"/>
      <c r="LR201" s="182"/>
      <c r="LS201" s="182"/>
      <c r="LT201" s="182"/>
      <c r="LU201" s="182"/>
      <c r="LV201" s="182"/>
      <c r="LW201" s="182"/>
      <c r="LX201" s="182"/>
      <c r="LY201" s="182"/>
      <c r="LZ201" s="182"/>
      <c r="MA201" s="182"/>
      <c r="MB201" s="182"/>
      <c r="MC201" s="182"/>
      <c r="MD201" s="182"/>
      <c r="ME201" s="182"/>
      <c r="MF201" s="182"/>
      <c r="MG201" s="182"/>
      <c r="MH201" s="182"/>
      <c r="MI201" s="182"/>
      <c r="MJ201" s="182"/>
      <c r="MK201" s="182"/>
      <c r="ML201" s="182"/>
      <c r="MM201" s="182"/>
      <c r="MN201" s="182"/>
      <c r="MO201" s="182"/>
      <c r="MP201" s="182"/>
      <c r="MQ201" s="182"/>
      <c r="MR201" s="182"/>
      <c r="MS201" s="182"/>
      <c r="MT201" s="182"/>
      <c r="MU201" s="182"/>
      <c r="MV201" s="182"/>
      <c r="MW201" s="182"/>
      <c r="MX201" s="182"/>
      <c r="MY201" s="182"/>
      <c r="MZ201" s="182"/>
      <c r="NA201" s="182"/>
      <c r="NB201" s="182"/>
      <c r="NC201" s="182"/>
      <c r="ND201" s="182"/>
      <c r="NE201" s="182"/>
      <c r="NF201" s="182"/>
      <c r="NG201" s="182"/>
      <c r="NH201" s="182"/>
      <c r="NI201" s="182"/>
      <c r="NJ201" s="182"/>
      <c r="NK201" s="182"/>
      <c r="NL201" s="182"/>
      <c r="NM201" s="182"/>
      <c r="NN201" s="182"/>
      <c r="NO201" s="182"/>
      <c r="NP201" s="182"/>
      <c r="NQ201" s="182"/>
      <c r="NR201" s="182"/>
      <c r="NS201" s="182"/>
      <c r="NT201" s="182"/>
      <c r="NU201" s="182"/>
      <c r="NV201" s="182"/>
      <c r="NW201" s="182"/>
      <c r="NX201" s="182"/>
      <c r="NY201" s="182"/>
      <c r="NZ201" s="182"/>
      <c r="OA201" s="182"/>
      <c r="OB201" s="182"/>
      <c r="OC201" s="182"/>
      <c r="OD201" s="182"/>
      <c r="OE201" s="182"/>
      <c r="OF201" s="182"/>
      <c r="OG201" s="182"/>
      <c r="OH201" s="182"/>
      <c r="OI201" s="182"/>
      <c r="OJ201" s="182"/>
      <c r="OK201" s="182"/>
      <c r="OL201" s="182"/>
      <c r="OM201" s="182"/>
      <c r="ON201" s="182"/>
      <c r="OO201" s="182"/>
      <c r="OP201" s="182"/>
      <c r="OQ201" s="182"/>
      <c r="OR201" s="182"/>
      <c r="OS201" s="182"/>
      <c r="OT201" s="182"/>
      <c r="OU201" s="182"/>
      <c r="OV201" s="182"/>
      <c r="OW201" s="182"/>
      <c r="OX201" s="182"/>
      <c r="OY201" s="182"/>
      <c r="OZ201" s="182"/>
      <c r="PA201" s="182"/>
      <c r="PB201" s="182"/>
      <c r="PC201" s="182"/>
      <c r="PD201" s="182"/>
      <c r="PE201" s="182"/>
      <c r="PF201" s="182"/>
      <c r="PG201" s="182"/>
      <c r="PH201" s="182"/>
      <c r="PI201" s="182"/>
      <c r="PJ201" s="182"/>
      <c r="PK201" s="182"/>
      <c r="PL201" s="182"/>
      <c r="PM201" s="182"/>
      <c r="PN201" s="182"/>
      <c r="PO201" s="182"/>
      <c r="PP201" s="182"/>
      <c r="PQ201" s="182"/>
      <c r="PR201" s="182"/>
      <c r="PS201" s="182"/>
      <c r="PT201" s="182"/>
      <c r="PU201" s="182"/>
      <c r="PV201" s="182"/>
      <c r="PW201" s="182"/>
      <c r="PX201" s="182"/>
    </row>
    <row r="202" spans="1:440" s="167" customFormat="1" ht="19.899999999999999" customHeight="1">
      <c r="A202" s="182"/>
      <c r="B202" s="1040"/>
      <c r="C202" s="983"/>
      <c r="D202" s="848"/>
      <c r="E202" s="879"/>
      <c r="F202" s="328" t="s">
        <v>22</v>
      </c>
      <c r="G202" s="296">
        <v>21.146999999999998</v>
      </c>
      <c r="H202" s="296"/>
      <c r="I202" s="297">
        <f>G202+H202+K201</f>
        <v>26.471000000000004</v>
      </c>
      <c r="J202" s="315">
        <v>24.814</v>
      </c>
      <c r="K202" s="297">
        <f t="shared" si="21"/>
        <v>1.6570000000000036</v>
      </c>
      <c r="L202" s="669">
        <f t="shared" si="22"/>
        <v>0.9374031959502851</v>
      </c>
      <c r="M202" s="646" t="s">
        <v>24</v>
      </c>
      <c r="N202" s="903"/>
      <c r="O202" s="904"/>
      <c r="P202" s="904"/>
      <c r="Q202" s="904"/>
      <c r="R202" s="904"/>
      <c r="S202" s="893"/>
      <c r="T202" s="170">
        <f>N182+N185+N188+N191+N194+N197+N200</f>
        <v>1240.7380000000001</v>
      </c>
      <c r="U202" s="199">
        <f>T202</f>
        <v>1240.7380000000001</v>
      </c>
      <c r="V202" s="166"/>
      <c r="W202" s="166"/>
      <c r="X202" s="166"/>
      <c r="Y202" s="166"/>
      <c r="Z202" s="166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  <c r="IG202" s="182"/>
      <c r="IH202" s="182"/>
      <c r="II202" s="182"/>
      <c r="IJ202" s="182"/>
      <c r="IK202" s="182"/>
      <c r="IL202" s="182"/>
      <c r="IM202" s="182"/>
      <c r="IN202" s="182"/>
      <c r="IO202" s="182"/>
      <c r="IP202" s="182"/>
      <c r="IQ202" s="182"/>
      <c r="IR202" s="182"/>
      <c r="IS202" s="182"/>
      <c r="IT202" s="182"/>
      <c r="IU202" s="182"/>
      <c r="IV202" s="182"/>
      <c r="IW202" s="182"/>
      <c r="IX202" s="182"/>
      <c r="IY202" s="182"/>
      <c r="IZ202" s="182"/>
      <c r="JA202" s="182"/>
      <c r="JB202" s="182"/>
      <c r="JC202" s="182"/>
      <c r="JD202" s="182"/>
      <c r="JE202" s="182"/>
      <c r="JF202" s="182"/>
      <c r="JG202" s="182"/>
      <c r="JH202" s="182"/>
      <c r="JI202" s="182"/>
      <c r="JJ202" s="182"/>
      <c r="JK202" s="182"/>
      <c r="JL202" s="182"/>
      <c r="JM202" s="182"/>
      <c r="JN202" s="182"/>
      <c r="JO202" s="182"/>
      <c r="JP202" s="182"/>
      <c r="JQ202" s="182"/>
      <c r="JR202" s="182"/>
      <c r="JS202" s="182"/>
      <c r="JT202" s="182"/>
      <c r="JU202" s="182"/>
      <c r="JV202" s="182"/>
      <c r="JW202" s="182"/>
      <c r="JX202" s="182"/>
      <c r="JY202" s="182"/>
      <c r="JZ202" s="182"/>
      <c r="KA202" s="182"/>
      <c r="KB202" s="182"/>
      <c r="KC202" s="182"/>
      <c r="KD202" s="182"/>
      <c r="KE202" s="182"/>
      <c r="KF202" s="182"/>
      <c r="KG202" s="182"/>
      <c r="KH202" s="182"/>
      <c r="KI202" s="182"/>
      <c r="KJ202" s="182"/>
      <c r="KK202" s="182"/>
      <c r="KL202" s="182"/>
      <c r="KM202" s="182"/>
      <c r="KN202" s="182"/>
      <c r="KO202" s="182"/>
      <c r="KP202" s="182"/>
      <c r="KQ202" s="182"/>
      <c r="KR202" s="182"/>
      <c r="KS202" s="182"/>
      <c r="KT202" s="182"/>
      <c r="KU202" s="182"/>
      <c r="KV202" s="182"/>
      <c r="KW202" s="182"/>
      <c r="KX202" s="182"/>
      <c r="KY202" s="182"/>
      <c r="KZ202" s="182"/>
      <c r="LA202" s="182"/>
      <c r="LB202" s="182"/>
      <c r="LC202" s="182"/>
      <c r="LD202" s="182"/>
      <c r="LE202" s="182"/>
      <c r="LF202" s="182"/>
      <c r="LG202" s="182"/>
      <c r="LH202" s="182"/>
      <c r="LI202" s="182"/>
      <c r="LJ202" s="182"/>
      <c r="LK202" s="182"/>
      <c r="LL202" s="182"/>
      <c r="LM202" s="182"/>
      <c r="LN202" s="182"/>
      <c r="LO202" s="182"/>
      <c r="LP202" s="182"/>
      <c r="LQ202" s="182"/>
      <c r="LR202" s="182"/>
      <c r="LS202" s="182"/>
      <c r="LT202" s="182"/>
      <c r="LU202" s="182"/>
      <c r="LV202" s="182"/>
      <c r="LW202" s="182"/>
      <c r="LX202" s="182"/>
      <c r="LY202" s="182"/>
      <c r="LZ202" s="182"/>
      <c r="MA202" s="182"/>
      <c r="MB202" s="182"/>
      <c r="MC202" s="182"/>
      <c r="MD202" s="182"/>
      <c r="ME202" s="182"/>
      <c r="MF202" s="182"/>
      <c r="MG202" s="182"/>
      <c r="MH202" s="182"/>
      <c r="MI202" s="182"/>
      <c r="MJ202" s="182"/>
      <c r="MK202" s="182"/>
      <c r="ML202" s="182"/>
      <c r="MM202" s="182"/>
      <c r="MN202" s="182"/>
      <c r="MO202" s="182"/>
      <c r="MP202" s="182"/>
      <c r="MQ202" s="182"/>
      <c r="MR202" s="182"/>
      <c r="MS202" s="182"/>
      <c r="MT202" s="182"/>
      <c r="MU202" s="182"/>
      <c r="MV202" s="182"/>
      <c r="MW202" s="182"/>
      <c r="MX202" s="182"/>
      <c r="MY202" s="182"/>
      <c r="MZ202" s="182"/>
      <c r="NA202" s="182"/>
      <c r="NB202" s="182"/>
      <c r="NC202" s="182"/>
      <c r="ND202" s="182"/>
      <c r="NE202" s="182"/>
      <c r="NF202" s="182"/>
      <c r="NG202" s="182"/>
      <c r="NH202" s="182"/>
      <c r="NI202" s="182"/>
      <c r="NJ202" s="182"/>
      <c r="NK202" s="182"/>
      <c r="NL202" s="182"/>
      <c r="NM202" s="182"/>
      <c r="NN202" s="182"/>
      <c r="NO202" s="182"/>
      <c r="NP202" s="182"/>
      <c r="NQ202" s="182"/>
      <c r="NR202" s="182"/>
      <c r="NS202" s="182"/>
      <c r="NT202" s="182"/>
      <c r="NU202" s="182"/>
      <c r="NV202" s="182"/>
      <c r="NW202" s="182"/>
      <c r="NX202" s="182"/>
      <c r="NY202" s="182"/>
      <c r="NZ202" s="182"/>
      <c r="OA202" s="182"/>
      <c r="OB202" s="182"/>
      <c r="OC202" s="182"/>
      <c r="OD202" s="182"/>
      <c r="OE202" s="182"/>
      <c r="OF202" s="182"/>
      <c r="OG202" s="182"/>
      <c r="OH202" s="182"/>
      <c r="OI202" s="182"/>
      <c r="OJ202" s="182"/>
      <c r="OK202" s="182"/>
      <c r="OL202" s="182"/>
      <c r="OM202" s="182"/>
      <c r="ON202" s="182"/>
      <c r="OO202" s="182"/>
      <c r="OP202" s="182"/>
      <c r="OQ202" s="182"/>
      <c r="OR202" s="182"/>
      <c r="OS202" s="182"/>
      <c r="OT202" s="182"/>
      <c r="OU202" s="182"/>
      <c r="OV202" s="182"/>
      <c r="OW202" s="182"/>
      <c r="OX202" s="182"/>
      <c r="OY202" s="182"/>
      <c r="OZ202" s="182"/>
      <c r="PA202" s="182"/>
      <c r="PB202" s="182"/>
      <c r="PC202" s="182"/>
      <c r="PD202" s="182"/>
      <c r="PE202" s="182"/>
      <c r="PF202" s="182"/>
      <c r="PG202" s="182"/>
      <c r="PH202" s="182"/>
      <c r="PI202" s="182"/>
      <c r="PJ202" s="182"/>
      <c r="PK202" s="182"/>
      <c r="PL202" s="182"/>
      <c r="PM202" s="182"/>
      <c r="PN202" s="182"/>
      <c r="PO202" s="182"/>
      <c r="PP202" s="182"/>
      <c r="PQ202" s="182"/>
      <c r="PR202" s="182"/>
      <c r="PS202" s="182"/>
      <c r="PT202" s="182"/>
      <c r="PU202" s="182"/>
      <c r="PV202" s="182"/>
      <c r="PW202" s="182"/>
      <c r="PX202" s="182"/>
    </row>
    <row r="203" spans="1:440" s="167" customFormat="1" ht="19.899999999999999" customHeight="1">
      <c r="A203" s="182"/>
      <c r="B203" s="1040"/>
      <c r="C203" s="984" t="s">
        <v>739</v>
      </c>
      <c r="D203" s="985" t="s">
        <v>54</v>
      </c>
      <c r="E203" s="988" t="s">
        <v>674</v>
      </c>
      <c r="F203" s="412" t="s">
        <v>20</v>
      </c>
      <c r="G203" s="413">
        <v>5.1260000000000003</v>
      </c>
      <c r="H203" s="413"/>
      <c r="I203" s="414">
        <f>G203+H203</f>
        <v>5.1260000000000003</v>
      </c>
      <c r="J203" s="415">
        <v>1.728</v>
      </c>
      <c r="K203" s="414">
        <f t="shared" si="21"/>
        <v>3.3980000000000006</v>
      </c>
      <c r="L203" s="670">
        <f t="shared" si="22"/>
        <v>0.33710495513070615</v>
      </c>
      <c r="M203" s="649" t="s">
        <v>24</v>
      </c>
      <c r="N203" s="903">
        <f>G203+G204+G205</f>
        <v>58.245000000000005</v>
      </c>
      <c r="O203" s="904">
        <f>H203+H204+H205</f>
        <v>0</v>
      </c>
      <c r="P203" s="904">
        <f>N203+O203</f>
        <v>58.245000000000005</v>
      </c>
      <c r="Q203" s="904">
        <f>J203+J204+J205</f>
        <v>57.645000000000003</v>
      </c>
      <c r="R203" s="904">
        <f>P203-Q203</f>
        <v>0.60000000000000142</v>
      </c>
      <c r="S203" s="979">
        <f>Q203/P203</f>
        <v>0.98969868658253923</v>
      </c>
      <c r="T203" s="170"/>
      <c r="U203" s="182"/>
      <c r="V203" s="166"/>
      <c r="W203" s="166"/>
      <c r="X203" s="166"/>
      <c r="Y203" s="166"/>
      <c r="Z203" s="166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  <c r="IG203" s="182"/>
      <c r="IH203" s="182"/>
      <c r="II203" s="182"/>
      <c r="IJ203" s="182"/>
      <c r="IK203" s="182"/>
      <c r="IL203" s="182"/>
      <c r="IM203" s="182"/>
      <c r="IN203" s="182"/>
      <c r="IO203" s="182"/>
      <c r="IP203" s="182"/>
      <c r="IQ203" s="182"/>
      <c r="IR203" s="182"/>
      <c r="IS203" s="182"/>
      <c r="IT203" s="182"/>
      <c r="IU203" s="182"/>
      <c r="IV203" s="182"/>
      <c r="IW203" s="182"/>
      <c r="IX203" s="182"/>
      <c r="IY203" s="182"/>
      <c r="IZ203" s="182"/>
      <c r="JA203" s="182"/>
      <c r="JB203" s="182"/>
      <c r="JC203" s="182"/>
      <c r="JD203" s="182"/>
      <c r="JE203" s="182"/>
      <c r="JF203" s="182"/>
      <c r="JG203" s="182"/>
      <c r="JH203" s="182"/>
      <c r="JI203" s="182"/>
      <c r="JJ203" s="182"/>
      <c r="JK203" s="182"/>
      <c r="JL203" s="182"/>
      <c r="JM203" s="182"/>
      <c r="JN203" s="182"/>
      <c r="JO203" s="182"/>
      <c r="JP203" s="182"/>
      <c r="JQ203" s="182"/>
      <c r="JR203" s="182"/>
      <c r="JS203" s="182"/>
      <c r="JT203" s="182"/>
      <c r="JU203" s="182"/>
      <c r="JV203" s="182"/>
      <c r="JW203" s="182"/>
      <c r="JX203" s="182"/>
      <c r="JY203" s="182"/>
      <c r="JZ203" s="182"/>
      <c r="KA203" s="182"/>
      <c r="KB203" s="182"/>
      <c r="KC203" s="182"/>
      <c r="KD203" s="182"/>
      <c r="KE203" s="182"/>
      <c r="KF203" s="182"/>
      <c r="KG203" s="182"/>
      <c r="KH203" s="182"/>
      <c r="KI203" s="182"/>
      <c r="KJ203" s="182"/>
      <c r="KK203" s="182"/>
      <c r="KL203" s="182"/>
      <c r="KM203" s="182"/>
      <c r="KN203" s="182"/>
      <c r="KO203" s="182"/>
      <c r="KP203" s="182"/>
      <c r="KQ203" s="182"/>
      <c r="KR203" s="182"/>
      <c r="KS203" s="182"/>
      <c r="KT203" s="182"/>
      <c r="KU203" s="182"/>
      <c r="KV203" s="182"/>
      <c r="KW203" s="182"/>
      <c r="KX203" s="182"/>
      <c r="KY203" s="182"/>
      <c r="KZ203" s="182"/>
      <c r="LA203" s="182"/>
      <c r="LB203" s="182"/>
      <c r="LC203" s="182"/>
      <c r="LD203" s="182"/>
      <c r="LE203" s="182"/>
      <c r="LF203" s="182"/>
      <c r="LG203" s="182"/>
      <c r="LH203" s="182"/>
      <c r="LI203" s="182"/>
      <c r="LJ203" s="182"/>
      <c r="LK203" s="182"/>
      <c r="LL203" s="182"/>
      <c r="LM203" s="182"/>
      <c r="LN203" s="182"/>
      <c r="LO203" s="182"/>
      <c r="LP203" s="182"/>
      <c r="LQ203" s="182"/>
      <c r="LR203" s="182"/>
      <c r="LS203" s="182"/>
      <c r="LT203" s="182"/>
      <c r="LU203" s="182"/>
      <c r="LV203" s="182"/>
      <c r="LW203" s="182"/>
      <c r="LX203" s="182"/>
      <c r="LY203" s="182"/>
      <c r="LZ203" s="182"/>
      <c r="MA203" s="182"/>
      <c r="MB203" s="182"/>
      <c r="MC203" s="182"/>
      <c r="MD203" s="182"/>
      <c r="ME203" s="182"/>
      <c r="MF203" s="182"/>
      <c r="MG203" s="182"/>
      <c r="MH203" s="182"/>
      <c r="MI203" s="182"/>
      <c r="MJ203" s="182"/>
      <c r="MK203" s="182"/>
      <c r="ML203" s="182"/>
      <c r="MM203" s="182"/>
      <c r="MN203" s="182"/>
      <c r="MO203" s="182"/>
      <c r="MP203" s="182"/>
      <c r="MQ203" s="182"/>
      <c r="MR203" s="182"/>
      <c r="MS203" s="182"/>
      <c r="MT203" s="182"/>
      <c r="MU203" s="182"/>
      <c r="MV203" s="182"/>
      <c r="MW203" s="182"/>
      <c r="MX203" s="182"/>
      <c r="MY203" s="182"/>
      <c r="MZ203" s="182"/>
      <c r="NA203" s="182"/>
      <c r="NB203" s="182"/>
      <c r="NC203" s="182"/>
      <c r="ND203" s="182"/>
      <c r="NE203" s="182"/>
      <c r="NF203" s="182"/>
      <c r="NG203" s="182"/>
      <c r="NH203" s="182"/>
      <c r="NI203" s="182"/>
      <c r="NJ203" s="182"/>
      <c r="NK203" s="182"/>
      <c r="NL203" s="182"/>
      <c r="NM203" s="182"/>
      <c r="NN203" s="182"/>
      <c r="NO203" s="182"/>
      <c r="NP203" s="182"/>
      <c r="NQ203" s="182"/>
      <c r="NR203" s="182"/>
      <c r="NS203" s="182"/>
      <c r="NT203" s="182"/>
      <c r="NU203" s="182"/>
      <c r="NV203" s="182"/>
      <c r="NW203" s="182"/>
      <c r="NX203" s="182"/>
      <c r="NY203" s="182"/>
      <c r="NZ203" s="182"/>
      <c r="OA203" s="182"/>
      <c r="OB203" s="182"/>
      <c r="OC203" s="182"/>
      <c r="OD203" s="182"/>
      <c r="OE203" s="182"/>
      <c r="OF203" s="182"/>
      <c r="OG203" s="182"/>
      <c r="OH203" s="182"/>
      <c r="OI203" s="182"/>
      <c r="OJ203" s="182"/>
      <c r="OK203" s="182"/>
      <c r="OL203" s="182"/>
      <c r="OM203" s="182"/>
      <c r="ON203" s="182"/>
      <c r="OO203" s="182"/>
      <c r="OP203" s="182"/>
      <c r="OQ203" s="182"/>
      <c r="OR203" s="182"/>
      <c r="OS203" s="182"/>
      <c r="OT203" s="182"/>
      <c r="OU203" s="182"/>
      <c r="OV203" s="182"/>
      <c r="OW203" s="182"/>
      <c r="OX203" s="182"/>
      <c r="OY203" s="182"/>
      <c r="OZ203" s="182"/>
      <c r="PA203" s="182"/>
      <c r="PB203" s="182"/>
      <c r="PC203" s="182"/>
      <c r="PD203" s="182"/>
      <c r="PE203" s="182"/>
      <c r="PF203" s="182"/>
      <c r="PG203" s="182"/>
      <c r="PH203" s="182"/>
      <c r="PI203" s="182"/>
      <c r="PJ203" s="182"/>
      <c r="PK203" s="182"/>
      <c r="PL203" s="182"/>
      <c r="PM203" s="182"/>
      <c r="PN203" s="182"/>
      <c r="PO203" s="182"/>
      <c r="PP203" s="182"/>
      <c r="PQ203" s="182"/>
      <c r="PR203" s="182"/>
      <c r="PS203" s="182"/>
      <c r="PT203" s="182"/>
      <c r="PU203" s="182"/>
      <c r="PV203" s="182"/>
      <c r="PW203" s="182"/>
      <c r="PX203" s="182"/>
    </row>
    <row r="204" spans="1:440" s="167" customFormat="1" ht="19.899999999999999" customHeight="1">
      <c r="A204" s="182"/>
      <c r="B204" s="1040"/>
      <c r="C204" s="984"/>
      <c r="D204" s="986"/>
      <c r="E204" s="988"/>
      <c r="F204" s="412" t="s">
        <v>21</v>
      </c>
      <c r="G204" s="413">
        <v>23.997</v>
      </c>
      <c r="H204" s="413"/>
      <c r="I204" s="414">
        <f>G204+H204+K203</f>
        <v>27.395</v>
      </c>
      <c r="J204" s="415">
        <v>26.892000000000003</v>
      </c>
      <c r="K204" s="414">
        <f t="shared" si="21"/>
        <v>0.50299999999999656</v>
      </c>
      <c r="L204" s="670">
        <f t="shared" si="22"/>
        <v>0.98163898521628046</v>
      </c>
      <c r="M204" s="649" t="s">
        <v>24</v>
      </c>
      <c r="N204" s="903"/>
      <c r="O204" s="904"/>
      <c r="P204" s="904"/>
      <c r="Q204" s="904"/>
      <c r="R204" s="904"/>
      <c r="S204" s="979"/>
      <c r="T204" s="170"/>
      <c r="U204" s="182"/>
      <c r="V204" s="166"/>
      <c r="W204" s="166"/>
      <c r="X204" s="166"/>
      <c r="Y204" s="166"/>
      <c r="Z204" s="166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  <c r="IG204" s="182"/>
      <c r="IH204" s="182"/>
      <c r="II204" s="182"/>
      <c r="IJ204" s="182"/>
      <c r="IK204" s="182"/>
      <c r="IL204" s="182"/>
      <c r="IM204" s="182"/>
      <c r="IN204" s="182"/>
      <c r="IO204" s="182"/>
      <c r="IP204" s="182"/>
      <c r="IQ204" s="182"/>
      <c r="IR204" s="182"/>
      <c r="IS204" s="182"/>
      <c r="IT204" s="182"/>
      <c r="IU204" s="182"/>
      <c r="IV204" s="182"/>
      <c r="IW204" s="182"/>
      <c r="IX204" s="182"/>
      <c r="IY204" s="182"/>
      <c r="IZ204" s="182"/>
      <c r="JA204" s="182"/>
      <c r="JB204" s="182"/>
      <c r="JC204" s="182"/>
      <c r="JD204" s="182"/>
      <c r="JE204" s="182"/>
      <c r="JF204" s="182"/>
      <c r="JG204" s="182"/>
      <c r="JH204" s="182"/>
      <c r="JI204" s="182"/>
      <c r="JJ204" s="182"/>
      <c r="JK204" s="182"/>
      <c r="JL204" s="182"/>
      <c r="JM204" s="182"/>
      <c r="JN204" s="182"/>
      <c r="JO204" s="182"/>
      <c r="JP204" s="182"/>
      <c r="JQ204" s="182"/>
      <c r="JR204" s="182"/>
      <c r="JS204" s="182"/>
      <c r="JT204" s="182"/>
      <c r="JU204" s="182"/>
      <c r="JV204" s="182"/>
      <c r="JW204" s="182"/>
      <c r="JX204" s="182"/>
      <c r="JY204" s="182"/>
      <c r="JZ204" s="182"/>
      <c r="KA204" s="182"/>
      <c r="KB204" s="182"/>
      <c r="KC204" s="182"/>
      <c r="KD204" s="182"/>
      <c r="KE204" s="182"/>
      <c r="KF204" s="182"/>
      <c r="KG204" s="182"/>
      <c r="KH204" s="182"/>
      <c r="KI204" s="182"/>
      <c r="KJ204" s="182"/>
      <c r="KK204" s="182"/>
      <c r="KL204" s="182"/>
      <c r="KM204" s="182"/>
      <c r="KN204" s="182"/>
      <c r="KO204" s="182"/>
      <c r="KP204" s="182"/>
      <c r="KQ204" s="182"/>
      <c r="KR204" s="182"/>
      <c r="KS204" s="182"/>
      <c r="KT204" s="182"/>
      <c r="KU204" s="182"/>
      <c r="KV204" s="182"/>
      <c r="KW204" s="182"/>
      <c r="KX204" s="182"/>
      <c r="KY204" s="182"/>
      <c r="KZ204" s="182"/>
      <c r="LA204" s="182"/>
      <c r="LB204" s="182"/>
      <c r="LC204" s="182"/>
      <c r="LD204" s="182"/>
      <c r="LE204" s="182"/>
      <c r="LF204" s="182"/>
      <c r="LG204" s="182"/>
      <c r="LH204" s="182"/>
      <c r="LI204" s="182"/>
      <c r="LJ204" s="182"/>
      <c r="LK204" s="182"/>
      <c r="LL204" s="182"/>
      <c r="LM204" s="182"/>
      <c r="LN204" s="182"/>
      <c r="LO204" s="182"/>
      <c r="LP204" s="182"/>
      <c r="LQ204" s="182"/>
      <c r="LR204" s="182"/>
      <c r="LS204" s="182"/>
      <c r="LT204" s="182"/>
      <c r="LU204" s="182"/>
      <c r="LV204" s="182"/>
      <c r="LW204" s="182"/>
      <c r="LX204" s="182"/>
      <c r="LY204" s="182"/>
      <c r="LZ204" s="182"/>
      <c r="MA204" s="182"/>
      <c r="MB204" s="182"/>
      <c r="MC204" s="182"/>
      <c r="MD204" s="182"/>
      <c r="ME204" s="182"/>
      <c r="MF204" s="182"/>
      <c r="MG204" s="182"/>
      <c r="MH204" s="182"/>
      <c r="MI204" s="182"/>
      <c r="MJ204" s="182"/>
      <c r="MK204" s="182"/>
      <c r="ML204" s="182"/>
      <c r="MM204" s="182"/>
      <c r="MN204" s="182"/>
      <c r="MO204" s="182"/>
      <c r="MP204" s="182"/>
      <c r="MQ204" s="182"/>
      <c r="MR204" s="182"/>
      <c r="MS204" s="182"/>
      <c r="MT204" s="182"/>
      <c r="MU204" s="182"/>
      <c r="MV204" s="182"/>
      <c r="MW204" s="182"/>
      <c r="MX204" s="182"/>
      <c r="MY204" s="182"/>
      <c r="MZ204" s="182"/>
      <c r="NA204" s="182"/>
      <c r="NB204" s="182"/>
      <c r="NC204" s="182"/>
      <c r="ND204" s="182"/>
      <c r="NE204" s="182"/>
      <c r="NF204" s="182"/>
      <c r="NG204" s="182"/>
      <c r="NH204" s="182"/>
      <c r="NI204" s="182"/>
      <c r="NJ204" s="182"/>
      <c r="NK204" s="182"/>
      <c r="NL204" s="182"/>
      <c r="NM204" s="182"/>
      <c r="NN204" s="182"/>
      <c r="NO204" s="182"/>
      <c r="NP204" s="182"/>
      <c r="NQ204" s="182"/>
      <c r="NR204" s="182"/>
      <c r="NS204" s="182"/>
      <c r="NT204" s="182"/>
      <c r="NU204" s="182"/>
      <c r="NV204" s="182"/>
      <c r="NW204" s="182"/>
      <c r="NX204" s="182"/>
      <c r="NY204" s="182"/>
      <c r="NZ204" s="182"/>
      <c r="OA204" s="182"/>
      <c r="OB204" s="182"/>
      <c r="OC204" s="182"/>
      <c r="OD204" s="182"/>
      <c r="OE204" s="182"/>
      <c r="OF204" s="182"/>
      <c r="OG204" s="182"/>
      <c r="OH204" s="182"/>
      <c r="OI204" s="182"/>
      <c r="OJ204" s="182"/>
      <c r="OK204" s="182"/>
      <c r="OL204" s="182"/>
      <c r="OM204" s="182"/>
      <c r="ON204" s="182"/>
      <c r="OO204" s="182"/>
      <c r="OP204" s="182"/>
      <c r="OQ204" s="182"/>
      <c r="OR204" s="182"/>
      <c r="OS204" s="182"/>
      <c r="OT204" s="182"/>
      <c r="OU204" s="182"/>
      <c r="OV204" s="182"/>
      <c r="OW204" s="182"/>
      <c r="OX204" s="182"/>
      <c r="OY204" s="182"/>
      <c r="OZ204" s="182"/>
      <c r="PA204" s="182"/>
      <c r="PB204" s="182"/>
      <c r="PC204" s="182"/>
      <c r="PD204" s="182"/>
      <c r="PE204" s="182"/>
      <c r="PF204" s="182"/>
      <c r="PG204" s="182"/>
      <c r="PH204" s="182"/>
      <c r="PI204" s="182"/>
      <c r="PJ204" s="182"/>
      <c r="PK204" s="182"/>
      <c r="PL204" s="182"/>
      <c r="PM204" s="182"/>
      <c r="PN204" s="182"/>
      <c r="PO204" s="182"/>
      <c r="PP204" s="182"/>
      <c r="PQ204" s="182"/>
      <c r="PR204" s="182"/>
      <c r="PS204" s="182"/>
      <c r="PT204" s="182"/>
      <c r="PU204" s="182"/>
      <c r="PV204" s="182"/>
      <c r="PW204" s="182"/>
      <c r="PX204" s="182"/>
    </row>
    <row r="205" spans="1:440" s="167" customFormat="1" ht="19.899999999999999" customHeight="1">
      <c r="A205" s="182"/>
      <c r="B205" s="1040"/>
      <c r="C205" s="984"/>
      <c r="D205" s="987"/>
      <c r="E205" s="988"/>
      <c r="F205" s="412" t="s">
        <v>22</v>
      </c>
      <c r="G205" s="413">
        <v>29.122</v>
      </c>
      <c r="H205" s="413"/>
      <c r="I205" s="414">
        <f>G205+H205+K204</f>
        <v>29.624999999999996</v>
      </c>
      <c r="J205" s="415">
        <v>29.024999999999999</v>
      </c>
      <c r="K205" s="414">
        <f t="shared" si="21"/>
        <v>0.59999999999999787</v>
      </c>
      <c r="L205" s="670">
        <f t="shared" si="22"/>
        <v>0.97974683544303809</v>
      </c>
      <c r="M205" s="649" t="s">
        <v>24</v>
      </c>
      <c r="N205" s="903"/>
      <c r="O205" s="904"/>
      <c r="P205" s="904"/>
      <c r="Q205" s="904"/>
      <c r="R205" s="904"/>
      <c r="S205" s="979"/>
      <c r="T205" s="201">
        <f>N203</f>
        <v>58.245000000000005</v>
      </c>
      <c r="U205" s="199">
        <f>T205</f>
        <v>58.245000000000005</v>
      </c>
      <c r="V205" s="166"/>
      <c r="W205" s="166"/>
      <c r="X205" s="166"/>
      <c r="Y205" s="166"/>
      <c r="Z205" s="166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  <c r="IG205" s="182"/>
      <c r="IH205" s="182"/>
      <c r="II205" s="182"/>
      <c r="IJ205" s="182"/>
      <c r="IK205" s="182"/>
      <c r="IL205" s="182"/>
      <c r="IM205" s="182"/>
      <c r="IN205" s="182"/>
      <c r="IO205" s="182"/>
      <c r="IP205" s="182"/>
      <c r="IQ205" s="182"/>
      <c r="IR205" s="182"/>
      <c r="IS205" s="182"/>
      <c r="IT205" s="182"/>
      <c r="IU205" s="182"/>
      <c r="IV205" s="182"/>
      <c r="IW205" s="182"/>
      <c r="IX205" s="182"/>
      <c r="IY205" s="182"/>
      <c r="IZ205" s="182"/>
      <c r="JA205" s="182"/>
      <c r="JB205" s="182"/>
      <c r="JC205" s="182"/>
      <c r="JD205" s="182"/>
      <c r="JE205" s="182"/>
      <c r="JF205" s="182"/>
      <c r="JG205" s="182"/>
      <c r="JH205" s="182"/>
      <c r="JI205" s="182"/>
      <c r="JJ205" s="182"/>
      <c r="JK205" s="182"/>
      <c r="JL205" s="182"/>
      <c r="JM205" s="182"/>
      <c r="JN205" s="182"/>
      <c r="JO205" s="182"/>
      <c r="JP205" s="182"/>
      <c r="JQ205" s="182"/>
      <c r="JR205" s="182"/>
      <c r="JS205" s="182"/>
      <c r="JT205" s="182"/>
      <c r="JU205" s="182"/>
      <c r="JV205" s="182"/>
      <c r="JW205" s="182"/>
      <c r="JX205" s="182"/>
      <c r="JY205" s="182"/>
      <c r="JZ205" s="182"/>
      <c r="KA205" s="182"/>
      <c r="KB205" s="182"/>
      <c r="KC205" s="182"/>
      <c r="KD205" s="182"/>
      <c r="KE205" s="182"/>
      <c r="KF205" s="182"/>
      <c r="KG205" s="182"/>
      <c r="KH205" s="182"/>
      <c r="KI205" s="182"/>
      <c r="KJ205" s="182"/>
      <c r="KK205" s="182"/>
      <c r="KL205" s="182"/>
      <c r="KM205" s="182"/>
      <c r="KN205" s="182"/>
      <c r="KO205" s="182"/>
      <c r="KP205" s="182"/>
      <c r="KQ205" s="182"/>
      <c r="KR205" s="182"/>
      <c r="KS205" s="182"/>
      <c r="KT205" s="182"/>
      <c r="KU205" s="182"/>
      <c r="KV205" s="182"/>
      <c r="KW205" s="182"/>
      <c r="KX205" s="182"/>
      <c r="KY205" s="182"/>
      <c r="KZ205" s="182"/>
      <c r="LA205" s="182"/>
      <c r="LB205" s="182"/>
      <c r="LC205" s="182"/>
      <c r="LD205" s="182"/>
      <c r="LE205" s="182"/>
      <c r="LF205" s="182"/>
      <c r="LG205" s="182"/>
      <c r="LH205" s="182"/>
      <c r="LI205" s="182"/>
      <c r="LJ205" s="182"/>
      <c r="LK205" s="182"/>
      <c r="LL205" s="182"/>
      <c r="LM205" s="182"/>
      <c r="LN205" s="182"/>
      <c r="LO205" s="182"/>
      <c r="LP205" s="182"/>
      <c r="LQ205" s="182"/>
      <c r="LR205" s="182"/>
      <c r="LS205" s="182"/>
      <c r="LT205" s="182"/>
      <c r="LU205" s="182"/>
      <c r="LV205" s="182"/>
      <c r="LW205" s="182"/>
      <c r="LX205" s="182"/>
      <c r="LY205" s="182"/>
      <c r="LZ205" s="182"/>
      <c r="MA205" s="182"/>
      <c r="MB205" s="182"/>
      <c r="MC205" s="182"/>
      <c r="MD205" s="182"/>
      <c r="ME205" s="182"/>
      <c r="MF205" s="182"/>
      <c r="MG205" s="182"/>
      <c r="MH205" s="182"/>
      <c r="MI205" s="182"/>
      <c r="MJ205" s="182"/>
      <c r="MK205" s="182"/>
      <c r="ML205" s="182"/>
      <c r="MM205" s="182"/>
      <c r="MN205" s="182"/>
      <c r="MO205" s="182"/>
      <c r="MP205" s="182"/>
      <c r="MQ205" s="182"/>
      <c r="MR205" s="182"/>
      <c r="MS205" s="182"/>
      <c r="MT205" s="182"/>
      <c r="MU205" s="182"/>
      <c r="MV205" s="182"/>
      <c r="MW205" s="182"/>
      <c r="MX205" s="182"/>
      <c r="MY205" s="182"/>
      <c r="MZ205" s="182"/>
      <c r="NA205" s="182"/>
      <c r="NB205" s="182"/>
      <c r="NC205" s="182"/>
      <c r="ND205" s="182"/>
      <c r="NE205" s="182"/>
      <c r="NF205" s="182"/>
      <c r="NG205" s="182"/>
      <c r="NH205" s="182"/>
      <c r="NI205" s="182"/>
      <c r="NJ205" s="182"/>
      <c r="NK205" s="182"/>
      <c r="NL205" s="182"/>
      <c r="NM205" s="182"/>
      <c r="NN205" s="182"/>
      <c r="NO205" s="182"/>
      <c r="NP205" s="182"/>
      <c r="NQ205" s="182"/>
      <c r="NR205" s="182"/>
      <c r="NS205" s="182"/>
      <c r="NT205" s="182"/>
      <c r="NU205" s="182"/>
      <c r="NV205" s="182"/>
      <c r="NW205" s="182"/>
      <c r="NX205" s="182"/>
      <c r="NY205" s="182"/>
      <c r="NZ205" s="182"/>
      <c r="OA205" s="182"/>
      <c r="OB205" s="182"/>
      <c r="OC205" s="182"/>
      <c r="OD205" s="182"/>
      <c r="OE205" s="182"/>
      <c r="OF205" s="182"/>
      <c r="OG205" s="182"/>
      <c r="OH205" s="182"/>
      <c r="OI205" s="182"/>
      <c r="OJ205" s="182"/>
      <c r="OK205" s="182"/>
      <c r="OL205" s="182"/>
      <c r="OM205" s="182"/>
      <c r="ON205" s="182"/>
      <c r="OO205" s="182"/>
      <c r="OP205" s="182"/>
      <c r="OQ205" s="182"/>
      <c r="OR205" s="182"/>
      <c r="OS205" s="182"/>
      <c r="OT205" s="182"/>
      <c r="OU205" s="182"/>
      <c r="OV205" s="182"/>
      <c r="OW205" s="182"/>
      <c r="OX205" s="182"/>
      <c r="OY205" s="182"/>
      <c r="OZ205" s="182"/>
      <c r="PA205" s="182"/>
      <c r="PB205" s="182"/>
      <c r="PC205" s="182"/>
      <c r="PD205" s="182"/>
      <c r="PE205" s="182"/>
      <c r="PF205" s="182"/>
      <c r="PG205" s="182"/>
      <c r="PH205" s="182"/>
      <c r="PI205" s="182"/>
      <c r="PJ205" s="182"/>
      <c r="PK205" s="182"/>
      <c r="PL205" s="182"/>
      <c r="PM205" s="182"/>
      <c r="PN205" s="182"/>
      <c r="PO205" s="182"/>
      <c r="PP205" s="182"/>
      <c r="PQ205" s="182"/>
      <c r="PR205" s="182"/>
      <c r="PS205" s="182"/>
      <c r="PT205" s="182"/>
      <c r="PU205" s="182"/>
      <c r="PV205" s="182"/>
      <c r="PW205" s="182"/>
      <c r="PX205" s="182"/>
    </row>
    <row r="206" spans="1:440" s="167" customFormat="1" ht="19.899999999999999" customHeight="1">
      <c r="A206" s="182"/>
      <c r="B206" s="1040"/>
      <c r="C206" s="898" t="s">
        <v>740</v>
      </c>
      <c r="D206" s="840" t="s">
        <v>677</v>
      </c>
      <c r="E206" s="876" t="s">
        <v>677</v>
      </c>
      <c r="F206" s="325" t="s">
        <v>20</v>
      </c>
      <c r="G206" s="289">
        <v>8.9049999999999994</v>
      </c>
      <c r="H206" s="289"/>
      <c r="I206" s="290">
        <f>G206+H206</f>
        <v>8.9049999999999994</v>
      </c>
      <c r="J206" s="636">
        <v>6.5369999999999999</v>
      </c>
      <c r="K206" s="290">
        <f t="shared" si="21"/>
        <v>2.3679999999999994</v>
      </c>
      <c r="L206" s="671">
        <f t="shared" si="22"/>
        <v>0.73408197641774287</v>
      </c>
      <c r="M206" s="650" t="s">
        <v>24</v>
      </c>
      <c r="N206" s="903">
        <f>G206+G207+G208</f>
        <v>101.19200000000001</v>
      </c>
      <c r="O206" s="904">
        <f>H206+H207+H208</f>
        <v>8.1189999999999998</v>
      </c>
      <c r="P206" s="904">
        <f>N206+O206</f>
        <v>109.31100000000001</v>
      </c>
      <c r="Q206" s="904">
        <f>J206+J207+J208</f>
        <v>101.949</v>
      </c>
      <c r="R206" s="904">
        <f>P206-Q206</f>
        <v>7.362000000000009</v>
      </c>
      <c r="S206" s="893">
        <f>Q206/P206</f>
        <v>0.93265087685594306</v>
      </c>
      <c r="T206" s="170"/>
      <c r="U206" s="182">
        <f>G206</f>
        <v>8.9049999999999994</v>
      </c>
      <c r="V206" s="166"/>
      <c r="W206" s="166"/>
      <c r="X206" s="166"/>
      <c r="Y206" s="166"/>
      <c r="Z206" s="166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  <c r="IG206" s="182"/>
      <c r="IH206" s="182"/>
      <c r="II206" s="182"/>
      <c r="IJ206" s="182"/>
      <c r="IK206" s="182"/>
      <c r="IL206" s="182"/>
      <c r="IM206" s="182"/>
      <c r="IN206" s="182"/>
      <c r="IO206" s="182"/>
      <c r="IP206" s="182"/>
      <c r="IQ206" s="182"/>
      <c r="IR206" s="182"/>
      <c r="IS206" s="182"/>
      <c r="IT206" s="182"/>
      <c r="IU206" s="182"/>
      <c r="IV206" s="182"/>
      <c r="IW206" s="182"/>
      <c r="IX206" s="182"/>
      <c r="IY206" s="182"/>
      <c r="IZ206" s="182"/>
      <c r="JA206" s="182"/>
      <c r="JB206" s="182"/>
      <c r="JC206" s="182"/>
      <c r="JD206" s="182"/>
      <c r="JE206" s="182"/>
      <c r="JF206" s="182"/>
      <c r="JG206" s="182"/>
      <c r="JH206" s="182"/>
      <c r="JI206" s="182"/>
      <c r="JJ206" s="182"/>
      <c r="JK206" s="182"/>
      <c r="JL206" s="182"/>
      <c r="JM206" s="182"/>
      <c r="JN206" s="182"/>
      <c r="JO206" s="182"/>
      <c r="JP206" s="182"/>
      <c r="JQ206" s="182"/>
      <c r="JR206" s="182"/>
      <c r="JS206" s="182"/>
      <c r="JT206" s="182"/>
      <c r="JU206" s="182"/>
      <c r="JV206" s="182"/>
      <c r="JW206" s="182"/>
      <c r="JX206" s="182"/>
      <c r="JY206" s="182"/>
      <c r="JZ206" s="182"/>
      <c r="KA206" s="182"/>
      <c r="KB206" s="182"/>
      <c r="KC206" s="182"/>
      <c r="KD206" s="182"/>
      <c r="KE206" s="182"/>
      <c r="KF206" s="182"/>
      <c r="KG206" s="182"/>
      <c r="KH206" s="182"/>
      <c r="KI206" s="182"/>
      <c r="KJ206" s="182"/>
      <c r="KK206" s="182"/>
      <c r="KL206" s="182"/>
      <c r="KM206" s="182"/>
      <c r="KN206" s="182"/>
      <c r="KO206" s="182"/>
      <c r="KP206" s="182"/>
      <c r="KQ206" s="182"/>
      <c r="KR206" s="182"/>
      <c r="KS206" s="182"/>
      <c r="KT206" s="182"/>
      <c r="KU206" s="182"/>
      <c r="KV206" s="182"/>
      <c r="KW206" s="182"/>
      <c r="KX206" s="182"/>
      <c r="KY206" s="182"/>
      <c r="KZ206" s="182"/>
      <c r="LA206" s="182"/>
      <c r="LB206" s="182"/>
      <c r="LC206" s="182"/>
      <c r="LD206" s="182"/>
      <c r="LE206" s="182"/>
      <c r="LF206" s="182"/>
      <c r="LG206" s="182"/>
      <c r="LH206" s="182"/>
      <c r="LI206" s="182"/>
      <c r="LJ206" s="182"/>
      <c r="LK206" s="182"/>
      <c r="LL206" s="182"/>
      <c r="LM206" s="182"/>
      <c r="LN206" s="182"/>
      <c r="LO206" s="182"/>
      <c r="LP206" s="182"/>
      <c r="LQ206" s="182"/>
      <c r="LR206" s="182"/>
      <c r="LS206" s="182"/>
      <c r="LT206" s="182"/>
      <c r="LU206" s="182"/>
      <c r="LV206" s="182"/>
      <c r="LW206" s="182"/>
      <c r="LX206" s="182"/>
      <c r="LY206" s="182"/>
      <c r="LZ206" s="182"/>
      <c r="MA206" s="182"/>
      <c r="MB206" s="182"/>
      <c r="MC206" s="182"/>
      <c r="MD206" s="182"/>
      <c r="ME206" s="182"/>
      <c r="MF206" s="182"/>
      <c r="MG206" s="182"/>
      <c r="MH206" s="182"/>
      <c r="MI206" s="182"/>
      <c r="MJ206" s="182"/>
      <c r="MK206" s="182"/>
      <c r="ML206" s="182"/>
      <c r="MM206" s="182"/>
      <c r="MN206" s="182"/>
      <c r="MO206" s="182"/>
      <c r="MP206" s="182"/>
      <c r="MQ206" s="182"/>
      <c r="MR206" s="182"/>
      <c r="MS206" s="182"/>
      <c r="MT206" s="182"/>
      <c r="MU206" s="182"/>
      <c r="MV206" s="182"/>
      <c r="MW206" s="182"/>
      <c r="MX206" s="182"/>
      <c r="MY206" s="182"/>
      <c r="MZ206" s="182"/>
      <c r="NA206" s="182"/>
      <c r="NB206" s="182"/>
      <c r="NC206" s="182"/>
      <c r="ND206" s="182"/>
      <c r="NE206" s="182"/>
      <c r="NF206" s="182"/>
      <c r="NG206" s="182"/>
      <c r="NH206" s="182"/>
      <c r="NI206" s="182"/>
      <c r="NJ206" s="182"/>
      <c r="NK206" s="182"/>
      <c r="NL206" s="182"/>
      <c r="NM206" s="182"/>
      <c r="NN206" s="182"/>
      <c r="NO206" s="182"/>
      <c r="NP206" s="182"/>
      <c r="NQ206" s="182"/>
      <c r="NR206" s="182"/>
      <c r="NS206" s="182"/>
      <c r="NT206" s="182"/>
      <c r="NU206" s="182"/>
      <c r="NV206" s="182"/>
      <c r="NW206" s="182"/>
      <c r="NX206" s="182"/>
      <c r="NY206" s="182"/>
      <c r="NZ206" s="182"/>
      <c r="OA206" s="182"/>
      <c r="OB206" s="182"/>
      <c r="OC206" s="182"/>
      <c r="OD206" s="182"/>
      <c r="OE206" s="182"/>
      <c r="OF206" s="182"/>
      <c r="OG206" s="182"/>
      <c r="OH206" s="182"/>
      <c r="OI206" s="182"/>
      <c r="OJ206" s="182"/>
      <c r="OK206" s="182"/>
      <c r="OL206" s="182"/>
      <c r="OM206" s="182"/>
      <c r="ON206" s="182"/>
      <c r="OO206" s="182"/>
      <c r="OP206" s="182"/>
      <c r="OQ206" s="182"/>
      <c r="OR206" s="182"/>
      <c r="OS206" s="182"/>
      <c r="OT206" s="182"/>
      <c r="OU206" s="182"/>
      <c r="OV206" s="182"/>
      <c r="OW206" s="182"/>
      <c r="OX206" s="182"/>
      <c r="OY206" s="182"/>
      <c r="OZ206" s="182"/>
      <c r="PA206" s="182"/>
      <c r="PB206" s="182"/>
      <c r="PC206" s="182"/>
      <c r="PD206" s="182"/>
      <c r="PE206" s="182"/>
      <c r="PF206" s="182"/>
      <c r="PG206" s="182"/>
      <c r="PH206" s="182"/>
      <c r="PI206" s="182"/>
      <c r="PJ206" s="182"/>
      <c r="PK206" s="182"/>
      <c r="PL206" s="182"/>
      <c r="PM206" s="182"/>
      <c r="PN206" s="182"/>
      <c r="PO206" s="182"/>
      <c r="PP206" s="182"/>
      <c r="PQ206" s="182"/>
      <c r="PR206" s="182"/>
      <c r="PS206" s="182"/>
      <c r="PT206" s="182"/>
      <c r="PU206" s="182"/>
      <c r="PV206" s="182"/>
      <c r="PW206" s="182"/>
      <c r="PX206" s="182"/>
    </row>
    <row r="207" spans="1:440" s="167" customFormat="1" ht="19.899999999999999" customHeight="1">
      <c r="A207" s="182"/>
      <c r="B207" s="1040"/>
      <c r="C207" s="899"/>
      <c r="D207" s="841"/>
      <c r="E207" s="876"/>
      <c r="F207" s="325" t="s">
        <v>21</v>
      </c>
      <c r="G207" s="289">
        <v>41.691000000000003</v>
      </c>
      <c r="H207" s="289"/>
      <c r="I207" s="290">
        <f>G207+H207+K206</f>
        <v>44.059000000000005</v>
      </c>
      <c r="J207" s="636">
        <v>35.923000000000002</v>
      </c>
      <c r="K207" s="290">
        <f t="shared" si="21"/>
        <v>8.1360000000000028</v>
      </c>
      <c r="L207" s="672">
        <f t="shared" si="22"/>
        <v>0.81533852334369816</v>
      </c>
      <c r="M207" s="650" t="s">
        <v>24</v>
      </c>
      <c r="N207" s="903"/>
      <c r="O207" s="904"/>
      <c r="P207" s="904"/>
      <c r="Q207" s="904"/>
      <c r="R207" s="904"/>
      <c r="S207" s="893"/>
      <c r="T207" s="170"/>
      <c r="U207" s="182">
        <f t="shared" ref="U207:U208" si="23">G207</f>
        <v>41.691000000000003</v>
      </c>
      <c r="V207" s="166"/>
      <c r="W207" s="166"/>
      <c r="X207" s="166"/>
      <c r="Y207" s="166"/>
      <c r="Z207" s="166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  <c r="IG207" s="182"/>
      <c r="IH207" s="182"/>
      <c r="II207" s="182"/>
      <c r="IJ207" s="182"/>
      <c r="IK207" s="182"/>
      <c r="IL207" s="182"/>
      <c r="IM207" s="182"/>
      <c r="IN207" s="182"/>
      <c r="IO207" s="182"/>
      <c r="IP207" s="182"/>
      <c r="IQ207" s="182"/>
      <c r="IR207" s="182"/>
      <c r="IS207" s="182"/>
      <c r="IT207" s="182"/>
      <c r="IU207" s="182"/>
      <c r="IV207" s="182"/>
      <c r="IW207" s="182"/>
      <c r="IX207" s="182"/>
      <c r="IY207" s="182"/>
      <c r="IZ207" s="182"/>
      <c r="JA207" s="182"/>
      <c r="JB207" s="182"/>
      <c r="JC207" s="182"/>
      <c r="JD207" s="182"/>
      <c r="JE207" s="182"/>
      <c r="JF207" s="182"/>
      <c r="JG207" s="182"/>
      <c r="JH207" s="182"/>
      <c r="JI207" s="182"/>
      <c r="JJ207" s="182"/>
      <c r="JK207" s="182"/>
      <c r="JL207" s="182"/>
      <c r="JM207" s="182"/>
      <c r="JN207" s="182"/>
      <c r="JO207" s="182"/>
      <c r="JP207" s="182"/>
      <c r="JQ207" s="182"/>
      <c r="JR207" s="182"/>
      <c r="JS207" s="182"/>
      <c r="JT207" s="182"/>
      <c r="JU207" s="182"/>
      <c r="JV207" s="182"/>
      <c r="JW207" s="182"/>
      <c r="JX207" s="182"/>
      <c r="JY207" s="182"/>
      <c r="JZ207" s="182"/>
      <c r="KA207" s="182"/>
      <c r="KB207" s="182"/>
      <c r="KC207" s="182"/>
      <c r="KD207" s="182"/>
      <c r="KE207" s="182"/>
      <c r="KF207" s="182"/>
      <c r="KG207" s="182"/>
      <c r="KH207" s="182"/>
      <c r="KI207" s="182"/>
      <c r="KJ207" s="182"/>
      <c r="KK207" s="182"/>
      <c r="KL207" s="182"/>
      <c r="KM207" s="182"/>
      <c r="KN207" s="182"/>
      <c r="KO207" s="182"/>
      <c r="KP207" s="182"/>
      <c r="KQ207" s="182"/>
      <c r="KR207" s="182"/>
      <c r="KS207" s="182"/>
      <c r="KT207" s="182"/>
      <c r="KU207" s="182"/>
      <c r="KV207" s="182"/>
      <c r="KW207" s="182"/>
      <c r="KX207" s="182"/>
      <c r="KY207" s="182"/>
      <c r="KZ207" s="182"/>
      <c r="LA207" s="182"/>
      <c r="LB207" s="182"/>
      <c r="LC207" s="182"/>
      <c r="LD207" s="182"/>
      <c r="LE207" s="182"/>
      <c r="LF207" s="182"/>
      <c r="LG207" s="182"/>
      <c r="LH207" s="182"/>
      <c r="LI207" s="182"/>
      <c r="LJ207" s="182"/>
      <c r="LK207" s="182"/>
      <c r="LL207" s="182"/>
      <c r="LM207" s="182"/>
      <c r="LN207" s="182"/>
      <c r="LO207" s="182"/>
      <c r="LP207" s="182"/>
      <c r="LQ207" s="182"/>
      <c r="LR207" s="182"/>
      <c r="LS207" s="182"/>
      <c r="LT207" s="182"/>
      <c r="LU207" s="182"/>
      <c r="LV207" s="182"/>
      <c r="LW207" s="182"/>
      <c r="LX207" s="182"/>
      <c r="LY207" s="182"/>
      <c r="LZ207" s="182"/>
      <c r="MA207" s="182"/>
      <c r="MB207" s="182"/>
      <c r="MC207" s="182"/>
      <c r="MD207" s="182"/>
      <c r="ME207" s="182"/>
      <c r="MF207" s="182"/>
      <c r="MG207" s="182"/>
      <c r="MH207" s="182"/>
      <c r="MI207" s="182"/>
      <c r="MJ207" s="182"/>
      <c r="MK207" s="182"/>
      <c r="ML207" s="182"/>
      <c r="MM207" s="182"/>
      <c r="MN207" s="182"/>
      <c r="MO207" s="182"/>
      <c r="MP207" s="182"/>
      <c r="MQ207" s="182"/>
      <c r="MR207" s="182"/>
      <c r="MS207" s="182"/>
      <c r="MT207" s="182"/>
      <c r="MU207" s="182"/>
      <c r="MV207" s="182"/>
      <c r="MW207" s="182"/>
      <c r="MX207" s="182"/>
      <c r="MY207" s="182"/>
      <c r="MZ207" s="182"/>
      <c r="NA207" s="182"/>
      <c r="NB207" s="182"/>
      <c r="NC207" s="182"/>
      <c r="ND207" s="182"/>
      <c r="NE207" s="182"/>
      <c r="NF207" s="182"/>
      <c r="NG207" s="182"/>
      <c r="NH207" s="182"/>
      <c r="NI207" s="182"/>
      <c r="NJ207" s="182"/>
      <c r="NK207" s="182"/>
      <c r="NL207" s="182"/>
      <c r="NM207" s="182"/>
      <c r="NN207" s="182"/>
      <c r="NO207" s="182"/>
      <c r="NP207" s="182"/>
      <c r="NQ207" s="182"/>
      <c r="NR207" s="182"/>
      <c r="NS207" s="182"/>
      <c r="NT207" s="182"/>
      <c r="NU207" s="182"/>
      <c r="NV207" s="182"/>
      <c r="NW207" s="182"/>
      <c r="NX207" s="182"/>
      <c r="NY207" s="182"/>
      <c r="NZ207" s="182"/>
      <c r="OA207" s="182"/>
      <c r="OB207" s="182"/>
      <c r="OC207" s="182"/>
      <c r="OD207" s="182"/>
      <c r="OE207" s="182"/>
      <c r="OF207" s="182"/>
      <c r="OG207" s="182"/>
      <c r="OH207" s="182"/>
      <c r="OI207" s="182"/>
      <c r="OJ207" s="182"/>
      <c r="OK207" s="182"/>
      <c r="OL207" s="182"/>
      <c r="OM207" s="182"/>
      <c r="ON207" s="182"/>
      <c r="OO207" s="182"/>
      <c r="OP207" s="182"/>
      <c r="OQ207" s="182"/>
      <c r="OR207" s="182"/>
      <c r="OS207" s="182"/>
      <c r="OT207" s="182"/>
      <c r="OU207" s="182"/>
      <c r="OV207" s="182"/>
      <c r="OW207" s="182"/>
      <c r="OX207" s="182"/>
      <c r="OY207" s="182"/>
      <c r="OZ207" s="182"/>
      <c r="PA207" s="182"/>
      <c r="PB207" s="182"/>
      <c r="PC207" s="182"/>
      <c r="PD207" s="182"/>
      <c r="PE207" s="182"/>
      <c r="PF207" s="182"/>
      <c r="PG207" s="182"/>
      <c r="PH207" s="182"/>
      <c r="PI207" s="182"/>
      <c r="PJ207" s="182"/>
      <c r="PK207" s="182"/>
      <c r="PL207" s="182"/>
      <c r="PM207" s="182"/>
      <c r="PN207" s="182"/>
      <c r="PO207" s="182"/>
      <c r="PP207" s="182"/>
      <c r="PQ207" s="182"/>
      <c r="PR207" s="182"/>
      <c r="PS207" s="182"/>
      <c r="PT207" s="182"/>
      <c r="PU207" s="182"/>
      <c r="PV207" s="182"/>
      <c r="PW207" s="182"/>
      <c r="PX207" s="182"/>
    </row>
    <row r="208" spans="1:440" s="167" customFormat="1" ht="19.899999999999999" customHeight="1">
      <c r="A208" s="182"/>
      <c r="B208" s="1040"/>
      <c r="C208" s="899"/>
      <c r="D208" s="841"/>
      <c r="E208" s="876"/>
      <c r="F208" s="418" t="s">
        <v>22</v>
      </c>
      <c r="G208" s="419">
        <v>50.595999999999997</v>
      </c>
      <c r="H208" s="419">
        <f>8.119</f>
        <v>8.1189999999999998</v>
      </c>
      <c r="I208" s="420">
        <f>G208+H208+K207</f>
        <v>66.850999999999999</v>
      </c>
      <c r="J208" s="421">
        <v>59.488999999999997</v>
      </c>
      <c r="K208" s="420">
        <f t="shared" si="21"/>
        <v>7.3620000000000019</v>
      </c>
      <c r="L208" s="673">
        <f t="shared" si="22"/>
        <v>0.88987449701575139</v>
      </c>
      <c r="M208" s="651" t="s">
        <v>24</v>
      </c>
      <c r="N208" s="903"/>
      <c r="O208" s="904"/>
      <c r="P208" s="904"/>
      <c r="Q208" s="904"/>
      <c r="R208" s="904"/>
      <c r="S208" s="893"/>
      <c r="T208" s="199">
        <f>N206</f>
        <v>101.19200000000001</v>
      </c>
      <c r="U208" s="190">
        <f t="shared" si="23"/>
        <v>50.595999999999997</v>
      </c>
      <c r="V208" s="166"/>
      <c r="W208" s="166"/>
      <c r="X208" s="166"/>
      <c r="Y208" s="166"/>
      <c r="Z208" s="166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  <c r="IG208" s="182"/>
      <c r="IH208" s="182"/>
      <c r="II208" s="182"/>
      <c r="IJ208" s="182"/>
      <c r="IK208" s="182"/>
      <c r="IL208" s="182"/>
      <c r="IM208" s="182"/>
      <c r="IN208" s="182"/>
      <c r="IO208" s="182"/>
      <c r="IP208" s="182"/>
      <c r="IQ208" s="182"/>
      <c r="IR208" s="182"/>
      <c r="IS208" s="182"/>
      <c r="IT208" s="182"/>
      <c r="IU208" s="182"/>
      <c r="IV208" s="182"/>
      <c r="IW208" s="182"/>
      <c r="IX208" s="182"/>
      <c r="IY208" s="182"/>
      <c r="IZ208" s="182"/>
      <c r="JA208" s="182"/>
      <c r="JB208" s="182"/>
      <c r="JC208" s="182"/>
      <c r="JD208" s="182"/>
      <c r="JE208" s="182"/>
      <c r="JF208" s="182"/>
      <c r="JG208" s="182"/>
      <c r="JH208" s="182"/>
      <c r="JI208" s="182"/>
      <c r="JJ208" s="182"/>
      <c r="JK208" s="182"/>
      <c r="JL208" s="182"/>
      <c r="JM208" s="182"/>
      <c r="JN208" s="182"/>
      <c r="JO208" s="182"/>
      <c r="JP208" s="182"/>
      <c r="JQ208" s="182"/>
      <c r="JR208" s="182"/>
      <c r="JS208" s="182"/>
      <c r="JT208" s="182"/>
      <c r="JU208" s="182"/>
      <c r="JV208" s="182"/>
      <c r="JW208" s="182"/>
      <c r="JX208" s="182"/>
      <c r="JY208" s="182"/>
      <c r="JZ208" s="182"/>
      <c r="KA208" s="182"/>
      <c r="KB208" s="182"/>
      <c r="KC208" s="182"/>
      <c r="KD208" s="182"/>
      <c r="KE208" s="182"/>
      <c r="KF208" s="182"/>
      <c r="KG208" s="182"/>
      <c r="KH208" s="182"/>
      <c r="KI208" s="182"/>
      <c r="KJ208" s="182"/>
      <c r="KK208" s="182"/>
      <c r="KL208" s="182"/>
      <c r="KM208" s="182"/>
      <c r="KN208" s="182"/>
      <c r="KO208" s="182"/>
      <c r="KP208" s="182"/>
      <c r="KQ208" s="182"/>
      <c r="KR208" s="182"/>
      <c r="KS208" s="182"/>
      <c r="KT208" s="182"/>
      <c r="KU208" s="182"/>
      <c r="KV208" s="182"/>
      <c r="KW208" s="182"/>
      <c r="KX208" s="182"/>
      <c r="KY208" s="182"/>
      <c r="KZ208" s="182"/>
      <c r="LA208" s="182"/>
      <c r="LB208" s="182"/>
      <c r="LC208" s="182"/>
      <c r="LD208" s="182"/>
      <c r="LE208" s="182"/>
      <c r="LF208" s="182"/>
      <c r="LG208" s="182"/>
      <c r="LH208" s="182"/>
      <c r="LI208" s="182"/>
      <c r="LJ208" s="182"/>
      <c r="LK208" s="182"/>
      <c r="LL208" s="182"/>
      <c r="LM208" s="182"/>
      <c r="LN208" s="182"/>
      <c r="LO208" s="182"/>
      <c r="LP208" s="182"/>
      <c r="LQ208" s="182"/>
      <c r="LR208" s="182"/>
      <c r="LS208" s="182"/>
      <c r="LT208" s="182"/>
      <c r="LU208" s="182"/>
      <c r="LV208" s="182"/>
      <c r="LW208" s="182"/>
      <c r="LX208" s="182"/>
      <c r="LY208" s="182"/>
      <c r="LZ208" s="182"/>
      <c r="MA208" s="182"/>
      <c r="MB208" s="182"/>
      <c r="MC208" s="182"/>
      <c r="MD208" s="182"/>
      <c r="ME208" s="182"/>
      <c r="MF208" s="182"/>
      <c r="MG208" s="182"/>
      <c r="MH208" s="182"/>
      <c r="MI208" s="182"/>
      <c r="MJ208" s="182"/>
      <c r="MK208" s="182"/>
      <c r="ML208" s="182"/>
      <c r="MM208" s="182"/>
      <c r="MN208" s="182"/>
      <c r="MO208" s="182"/>
      <c r="MP208" s="182"/>
      <c r="MQ208" s="182"/>
      <c r="MR208" s="182"/>
      <c r="MS208" s="182"/>
      <c r="MT208" s="182"/>
      <c r="MU208" s="182"/>
      <c r="MV208" s="182"/>
      <c r="MW208" s="182"/>
      <c r="MX208" s="182"/>
      <c r="MY208" s="182"/>
      <c r="MZ208" s="182"/>
      <c r="NA208" s="182"/>
      <c r="NB208" s="182"/>
      <c r="NC208" s="182"/>
      <c r="ND208" s="182"/>
      <c r="NE208" s="182"/>
      <c r="NF208" s="182"/>
      <c r="NG208" s="182"/>
      <c r="NH208" s="182"/>
      <c r="NI208" s="182"/>
      <c r="NJ208" s="182"/>
      <c r="NK208" s="182"/>
      <c r="NL208" s="182"/>
      <c r="NM208" s="182"/>
      <c r="NN208" s="182"/>
      <c r="NO208" s="182"/>
      <c r="NP208" s="182"/>
      <c r="NQ208" s="182"/>
      <c r="NR208" s="182"/>
      <c r="NS208" s="182"/>
      <c r="NT208" s="182"/>
      <c r="NU208" s="182"/>
      <c r="NV208" s="182"/>
      <c r="NW208" s="182"/>
      <c r="NX208" s="182"/>
      <c r="NY208" s="182"/>
      <c r="NZ208" s="182"/>
      <c r="OA208" s="182"/>
      <c r="OB208" s="182"/>
      <c r="OC208" s="182"/>
      <c r="OD208" s="182"/>
      <c r="OE208" s="182"/>
      <c r="OF208" s="182"/>
      <c r="OG208" s="182"/>
      <c r="OH208" s="182"/>
      <c r="OI208" s="182"/>
      <c r="OJ208" s="182"/>
      <c r="OK208" s="182"/>
      <c r="OL208" s="182"/>
      <c r="OM208" s="182"/>
      <c r="ON208" s="182"/>
      <c r="OO208" s="182"/>
      <c r="OP208" s="182"/>
      <c r="OQ208" s="182"/>
      <c r="OR208" s="182"/>
      <c r="OS208" s="182"/>
      <c r="OT208" s="182"/>
      <c r="OU208" s="182"/>
      <c r="OV208" s="182"/>
      <c r="OW208" s="182"/>
      <c r="OX208" s="182"/>
      <c r="OY208" s="182"/>
      <c r="OZ208" s="182"/>
      <c r="PA208" s="182"/>
      <c r="PB208" s="182"/>
      <c r="PC208" s="182"/>
      <c r="PD208" s="182"/>
      <c r="PE208" s="182"/>
      <c r="PF208" s="182"/>
      <c r="PG208" s="182"/>
      <c r="PH208" s="182"/>
      <c r="PI208" s="182"/>
      <c r="PJ208" s="182"/>
      <c r="PK208" s="182"/>
      <c r="PL208" s="182"/>
      <c r="PM208" s="182"/>
      <c r="PN208" s="182"/>
      <c r="PO208" s="182"/>
      <c r="PP208" s="182"/>
      <c r="PQ208" s="182"/>
      <c r="PR208" s="182"/>
      <c r="PS208" s="182"/>
      <c r="PT208" s="182"/>
      <c r="PU208" s="182"/>
      <c r="PV208" s="182"/>
      <c r="PW208" s="182"/>
      <c r="PX208" s="182"/>
    </row>
    <row r="209" spans="1:440" s="167" customFormat="1" ht="19.899999999999999" customHeight="1">
      <c r="A209" s="182"/>
      <c r="B209" s="1040"/>
      <c r="C209" s="900"/>
      <c r="D209" s="895" t="s">
        <v>678</v>
      </c>
      <c r="E209" s="973" t="s">
        <v>194</v>
      </c>
      <c r="F209" s="382" t="s">
        <v>20</v>
      </c>
      <c r="G209" s="383">
        <v>0.63500000000000001</v>
      </c>
      <c r="H209" s="383"/>
      <c r="I209" s="384">
        <f>G209+H209</f>
        <v>0.63500000000000001</v>
      </c>
      <c r="J209" s="438">
        <v>0</v>
      </c>
      <c r="K209" s="384">
        <f t="shared" si="21"/>
        <v>0.63500000000000001</v>
      </c>
      <c r="L209" s="674">
        <f t="shared" si="22"/>
        <v>0</v>
      </c>
      <c r="M209" s="652" t="s">
        <v>24</v>
      </c>
      <c r="N209" s="903">
        <f>G209+G210+G211</f>
        <v>7.2119999999999997</v>
      </c>
      <c r="O209" s="904">
        <f>H209+H210+H211</f>
        <v>0</v>
      </c>
      <c r="P209" s="904">
        <f>N209+O209</f>
        <v>7.2119999999999997</v>
      </c>
      <c r="Q209" s="904">
        <f>J209+J210+J211</f>
        <v>6.1829999999999998</v>
      </c>
      <c r="R209" s="904">
        <f>P209-Q209</f>
        <v>1.0289999999999999</v>
      </c>
      <c r="S209" s="893">
        <f>Q209/P209</f>
        <v>0.85732113144758737</v>
      </c>
      <c r="T209" s="170"/>
      <c r="U209" s="182"/>
      <c r="V209" s="166"/>
      <c r="W209" s="166"/>
      <c r="X209" s="166"/>
      <c r="Y209" s="166"/>
      <c r="Z209" s="166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  <c r="IG209" s="182"/>
      <c r="IH209" s="182"/>
      <c r="II209" s="182"/>
      <c r="IJ209" s="182"/>
      <c r="IK209" s="182"/>
      <c r="IL209" s="182"/>
      <c r="IM209" s="182"/>
      <c r="IN209" s="182"/>
      <c r="IO209" s="182"/>
      <c r="IP209" s="182"/>
      <c r="IQ209" s="182"/>
      <c r="IR209" s="182"/>
      <c r="IS209" s="182"/>
      <c r="IT209" s="182"/>
      <c r="IU209" s="182"/>
      <c r="IV209" s="182"/>
      <c r="IW209" s="182"/>
      <c r="IX209" s="182"/>
      <c r="IY209" s="182"/>
      <c r="IZ209" s="182"/>
      <c r="JA209" s="182"/>
      <c r="JB209" s="182"/>
      <c r="JC209" s="182"/>
      <c r="JD209" s="182"/>
      <c r="JE209" s="182"/>
      <c r="JF209" s="182"/>
      <c r="JG209" s="182"/>
      <c r="JH209" s="182"/>
      <c r="JI209" s="182"/>
      <c r="JJ209" s="182"/>
      <c r="JK209" s="182"/>
      <c r="JL209" s="182"/>
      <c r="JM209" s="182"/>
      <c r="JN209" s="182"/>
      <c r="JO209" s="182"/>
      <c r="JP209" s="182"/>
      <c r="JQ209" s="182"/>
      <c r="JR209" s="182"/>
      <c r="JS209" s="182"/>
      <c r="JT209" s="182"/>
      <c r="JU209" s="182"/>
      <c r="JV209" s="182"/>
      <c r="JW209" s="182"/>
      <c r="JX209" s="182"/>
      <c r="JY209" s="182"/>
      <c r="JZ209" s="182"/>
      <c r="KA209" s="182"/>
      <c r="KB209" s="182"/>
      <c r="KC209" s="182"/>
      <c r="KD209" s="182"/>
      <c r="KE209" s="182"/>
      <c r="KF209" s="182"/>
      <c r="KG209" s="182"/>
      <c r="KH209" s="182"/>
      <c r="KI209" s="182"/>
      <c r="KJ209" s="182"/>
      <c r="KK209" s="182"/>
      <c r="KL209" s="182"/>
      <c r="KM209" s="182"/>
      <c r="KN209" s="182"/>
      <c r="KO209" s="182"/>
      <c r="KP209" s="182"/>
      <c r="KQ209" s="182"/>
      <c r="KR209" s="182"/>
      <c r="KS209" s="182"/>
      <c r="KT209" s="182"/>
      <c r="KU209" s="182"/>
      <c r="KV209" s="182"/>
      <c r="KW209" s="182"/>
      <c r="KX209" s="182"/>
      <c r="KY209" s="182"/>
      <c r="KZ209" s="182"/>
      <c r="LA209" s="182"/>
      <c r="LB209" s="182"/>
      <c r="LC209" s="182"/>
      <c r="LD209" s="182"/>
      <c r="LE209" s="182"/>
      <c r="LF209" s="182"/>
      <c r="LG209" s="182"/>
      <c r="LH209" s="182"/>
      <c r="LI209" s="182"/>
      <c r="LJ209" s="182"/>
      <c r="LK209" s="182"/>
      <c r="LL209" s="182"/>
      <c r="LM209" s="182"/>
      <c r="LN209" s="182"/>
      <c r="LO209" s="182"/>
      <c r="LP209" s="182"/>
      <c r="LQ209" s="182"/>
      <c r="LR209" s="182"/>
      <c r="LS209" s="182"/>
      <c r="LT209" s="182"/>
      <c r="LU209" s="182"/>
      <c r="LV209" s="182"/>
      <c r="LW209" s="182"/>
      <c r="LX209" s="182"/>
      <c r="LY209" s="182"/>
      <c r="LZ209" s="182"/>
      <c r="MA209" s="182"/>
      <c r="MB209" s="182"/>
      <c r="MC209" s="182"/>
      <c r="MD209" s="182"/>
      <c r="ME209" s="182"/>
      <c r="MF209" s="182"/>
      <c r="MG209" s="182"/>
      <c r="MH209" s="182"/>
      <c r="MI209" s="182"/>
      <c r="MJ209" s="182"/>
      <c r="MK209" s="182"/>
      <c r="ML209" s="182"/>
      <c r="MM209" s="182"/>
      <c r="MN209" s="182"/>
      <c r="MO209" s="182"/>
      <c r="MP209" s="182"/>
      <c r="MQ209" s="182"/>
      <c r="MR209" s="182"/>
      <c r="MS209" s="182"/>
      <c r="MT209" s="182"/>
      <c r="MU209" s="182"/>
      <c r="MV209" s="182"/>
      <c r="MW209" s="182"/>
      <c r="MX209" s="182"/>
      <c r="MY209" s="182"/>
      <c r="MZ209" s="182"/>
      <c r="NA209" s="182"/>
      <c r="NB209" s="182"/>
      <c r="NC209" s="182"/>
      <c r="ND209" s="182"/>
      <c r="NE209" s="182"/>
      <c r="NF209" s="182"/>
      <c r="NG209" s="182"/>
      <c r="NH209" s="182"/>
      <c r="NI209" s="182"/>
      <c r="NJ209" s="182"/>
      <c r="NK209" s="182"/>
      <c r="NL209" s="182"/>
      <c r="NM209" s="182"/>
      <c r="NN209" s="182"/>
      <c r="NO209" s="182"/>
      <c r="NP209" s="182"/>
      <c r="NQ209" s="182"/>
      <c r="NR209" s="182"/>
      <c r="NS209" s="182"/>
      <c r="NT209" s="182"/>
      <c r="NU209" s="182"/>
      <c r="NV209" s="182"/>
      <c r="NW209" s="182"/>
      <c r="NX209" s="182"/>
      <c r="NY209" s="182"/>
      <c r="NZ209" s="182"/>
      <c r="OA209" s="182"/>
      <c r="OB209" s="182"/>
      <c r="OC209" s="182"/>
      <c r="OD209" s="182"/>
      <c r="OE209" s="182"/>
      <c r="OF209" s="182"/>
      <c r="OG209" s="182"/>
      <c r="OH209" s="182"/>
      <c r="OI209" s="182"/>
      <c r="OJ209" s="182"/>
      <c r="OK209" s="182"/>
      <c r="OL209" s="182"/>
      <c r="OM209" s="182"/>
      <c r="ON209" s="182"/>
      <c r="OO209" s="182"/>
      <c r="OP209" s="182"/>
      <c r="OQ209" s="182"/>
      <c r="OR209" s="182"/>
      <c r="OS209" s="182"/>
      <c r="OT209" s="182"/>
      <c r="OU209" s="182"/>
      <c r="OV209" s="182"/>
      <c r="OW209" s="182"/>
      <c r="OX209" s="182"/>
      <c r="OY209" s="182"/>
      <c r="OZ209" s="182"/>
      <c r="PA209" s="182"/>
      <c r="PB209" s="182"/>
      <c r="PC209" s="182"/>
      <c r="PD209" s="182"/>
      <c r="PE209" s="182"/>
      <c r="PF209" s="182"/>
      <c r="PG209" s="182"/>
      <c r="PH209" s="182"/>
      <c r="PI209" s="182"/>
      <c r="PJ209" s="182"/>
      <c r="PK209" s="182"/>
      <c r="PL209" s="182"/>
      <c r="PM209" s="182"/>
      <c r="PN209" s="182"/>
      <c r="PO209" s="182"/>
      <c r="PP209" s="182"/>
      <c r="PQ209" s="182"/>
      <c r="PR209" s="182"/>
      <c r="PS209" s="182"/>
      <c r="PT209" s="182"/>
      <c r="PU209" s="182"/>
      <c r="PV209" s="182"/>
      <c r="PW209" s="182"/>
      <c r="PX209" s="182"/>
    </row>
    <row r="210" spans="1:440" s="167" customFormat="1" ht="19.899999999999999" customHeight="1">
      <c r="A210" s="182"/>
      <c r="B210" s="1040"/>
      <c r="C210" s="900"/>
      <c r="D210" s="896"/>
      <c r="E210" s="973"/>
      <c r="F210" s="382" t="s">
        <v>21</v>
      </c>
      <c r="G210" s="383">
        <v>2.9710000000000001</v>
      </c>
      <c r="H210" s="383"/>
      <c r="I210" s="384">
        <f>G210+H210+K209</f>
        <v>3.6059999999999999</v>
      </c>
      <c r="J210" s="434">
        <v>2.2890000000000001</v>
      </c>
      <c r="K210" s="384">
        <f t="shared" si="21"/>
        <v>1.3169999999999997</v>
      </c>
      <c r="L210" s="674">
        <f t="shared" si="22"/>
        <v>0.63477537437604004</v>
      </c>
      <c r="M210" s="652" t="s">
        <v>24</v>
      </c>
      <c r="N210" s="903"/>
      <c r="O210" s="904"/>
      <c r="P210" s="904"/>
      <c r="Q210" s="904"/>
      <c r="R210" s="904"/>
      <c r="S210" s="893"/>
      <c r="T210" s="170"/>
      <c r="U210" s="182"/>
      <c r="V210" s="166"/>
      <c r="W210" s="166"/>
      <c r="X210" s="166"/>
      <c r="Y210" s="166"/>
      <c r="Z210" s="166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  <c r="IG210" s="182"/>
      <c r="IH210" s="182"/>
      <c r="II210" s="182"/>
      <c r="IJ210" s="182"/>
      <c r="IK210" s="182"/>
      <c r="IL210" s="182"/>
      <c r="IM210" s="182"/>
      <c r="IN210" s="182"/>
      <c r="IO210" s="182"/>
      <c r="IP210" s="182"/>
      <c r="IQ210" s="182"/>
      <c r="IR210" s="182"/>
      <c r="IS210" s="182"/>
      <c r="IT210" s="182"/>
      <c r="IU210" s="182"/>
      <c r="IV210" s="182"/>
      <c r="IW210" s="182"/>
      <c r="IX210" s="182"/>
      <c r="IY210" s="182"/>
      <c r="IZ210" s="182"/>
      <c r="JA210" s="182"/>
      <c r="JB210" s="182"/>
      <c r="JC210" s="182"/>
      <c r="JD210" s="182"/>
      <c r="JE210" s="182"/>
      <c r="JF210" s="182"/>
      <c r="JG210" s="182"/>
      <c r="JH210" s="182"/>
      <c r="JI210" s="182"/>
      <c r="JJ210" s="182"/>
      <c r="JK210" s="182"/>
      <c r="JL210" s="182"/>
      <c r="JM210" s="182"/>
      <c r="JN210" s="182"/>
      <c r="JO210" s="182"/>
      <c r="JP210" s="182"/>
      <c r="JQ210" s="182"/>
      <c r="JR210" s="182"/>
      <c r="JS210" s="182"/>
      <c r="JT210" s="182"/>
      <c r="JU210" s="182"/>
      <c r="JV210" s="182"/>
      <c r="JW210" s="182"/>
      <c r="JX210" s="182"/>
      <c r="JY210" s="182"/>
      <c r="JZ210" s="182"/>
      <c r="KA210" s="182"/>
      <c r="KB210" s="182"/>
      <c r="KC210" s="182"/>
      <c r="KD210" s="182"/>
      <c r="KE210" s="182"/>
      <c r="KF210" s="182"/>
      <c r="KG210" s="182"/>
      <c r="KH210" s="182"/>
      <c r="KI210" s="182"/>
      <c r="KJ210" s="182"/>
      <c r="KK210" s="182"/>
      <c r="KL210" s="182"/>
      <c r="KM210" s="182"/>
      <c r="KN210" s="182"/>
      <c r="KO210" s="182"/>
      <c r="KP210" s="182"/>
      <c r="KQ210" s="182"/>
      <c r="KR210" s="182"/>
      <c r="KS210" s="182"/>
      <c r="KT210" s="182"/>
      <c r="KU210" s="182"/>
      <c r="KV210" s="182"/>
      <c r="KW210" s="182"/>
      <c r="KX210" s="182"/>
      <c r="KY210" s="182"/>
      <c r="KZ210" s="182"/>
      <c r="LA210" s="182"/>
      <c r="LB210" s="182"/>
      <c r="LC210" s="182"/>
      <c r="LD210" s="182"/>
      <c r="LE210" s="182"/>
      <c r="LF210" s="182"/>
      <c r="LG210" s="182"/>
      <c r="LH210" s="182"/>
      <c r="LI210" s="182"/>
      <c r="LJ210" s="182"/>
      <c r="LK210" s="182"/>
      <c r="LL210" s="182"/>
      <c r="LM210" s="182"/>
      <c r="LN210" s="182"/>
      <c r="LO210" s="182"/>
      <c r="LP210" s="182"/>
      <c r="LQ210" s="182"/>
      <c r="LR210" s="182"/>
      <c r="LS210" s="182"/>
      <c r="LT210" s="182"/>
      <c r="LU210" s="182"/>
      <c r="LV210" s="182"/>
      <c r="LW210" s="182"/>
      <c r="LX210" s="182"/>
      <c r="LY210" s="182"/>
      <c r="LZ210" s="182"/>
      <c r="MA210" s="182"/>
      <c r="MB210" s="182"/>
      <c r="MC210" s="182"/>
      <c r="MD210" s="182"/>
      <c r="ME210" s="182"/>
      <c r="MF210" s="182"/>
      <c r="MG210" s="182"/>
      <c r="MH210" s="182"/>
      <c r="MI210" s="182"/>
      <c r="MJ210" s="182"/>
      <c r="MK210" s="182"/>
      <c r="ML210" s="182"/>
      <c r="MM210" s="182"/>
      <c r="MN210" s="182"/>
      <c r="MO210" s="182"/>
      <c r="MP210" s="182"/>
      <c r="MQ210" s="182"/>
      <c r="MR210" s="182"/>
      <c r="MS210" s="182"/>
      <c r="MT210" s="182"/>
      <c r="MU210" s="182"/>
      <c r="MV210" s="182"/>
      <c r="MW210" s="182"/>
      <c r="MX210" s="182"/>
      <c r="MY210" s="182"/>
      <c r="MZ210" s="182"/>
      <c r="NA210" s="182"/>
      <c r="NB210" s="182"/>
      <c r="NC210" s="182"/>
      <c r="ND210" s="182"/>
      <c r="NE210" s="182"/>
      <c r="NF210" s="182"/>
      <c r="NG210" s="182"/>
      <c r="NH210" s="182"/>
      <c r="NI210" s="182"/>
      <c r="NJ210" s="182"/>
      <c r="NK210" s="182"/>
      <c r="NL210" s="182"/>
      <c r="NM210" s="182"/>
      <c r="NN210" s="182"/>
      <c r="NO210" s="182"/>
      <c r="NP210" s="182"/>
      <c r="NQ210" s="182"/>
      <c r="NR210" s="182"/>
      <c r="NS210" s="182"/>
      <c r="NT210" s="182"/>
      <c r="NU210" s="182"/>
      <c r="NV210" s="182"/>
      <c r="NW210" s="182"/>
      <c r="NX210" s="182"/>
      <c r="NY210" s="182"/>
      <c r="NZ210" s="182"/>
      <c r="OA210" s="182"/>
      <c r="OB210" s="182"/>
      <c r="OC210" s="182"/>
      <c r="OD210" s="182"/>
      <c r="OE210" s="182"/>
      <c r="OF210" s="182"/>
      <c r="OG210" s="182"/>
      <c r="OH210" s="182"/>
      <c r="OI210" s="182"/>
      <c r="OJ210" s="182"/>
      <c r="OK210" s="182"/>
      <c r="OL210" s="182"/>
      <c r="OM210" s="182"/>
      <c r="ON210" s="182"/>
      <c r="OO210" s="182"/>
      <c r="OP210" s="182"/>
      <c r="OQ210" s="182"/>
      <c r="OR210" s="182"/>
      <c r="OS210" s="182"/>
      <c r="OT210" s="182"/>
      <c r="OU210" s="182"/>
      <c r="OV210" s="182"/>
      <c r="OW210" s="182"/>
      <c r="OX210" s="182"/>
      <c r="OY210" s="182"/>
      <c r="OZ210" s="182"/>
      <c r="PA210" s="182"/>
      <c r="PB210" s="182"/>
      <c r="PC210" s="182"/>
      <c r="PD210" s="182"/>
      <c r="PE210" s="182"/>
      <c r="PF210" s="182"/>
      <c r="PG210" s="182"/>
      <c r="PH210" s="182"/>
      <c r="PI210" s="182"/>
      <c r="PJ210" s="182"/>
      <c r="PK210" s="182"/>
      <c r="PL210" s="182"/>
      <c r="PM210" s="182"/>
      <c r="PN210" s="182"/>
      <c r="PO210" s="182"/>
      <c r="PP210" s="182"/>
      <c r="PQ210" s="182"/>
      <c r="PR210" s="182"/>
      <c r="PS210" s="182"/>
      <c r="PT210" s="182"/>
      <c r="PU210" s="182"/>
      <c r="PV210" s="182"/>
      <c r="PW210" s="182"/>
      <c r="PX210" s="182"/>
    </row>
    <row r="211" spans="1:440" s="167" customFormat="1" ht="19.899999999999999" customHeight="1">
      <c r="A211" s="182"/>
      <c r="B211" s="1040"/>
      <c r="C211" s="900"/>
      <c r="D211" s="896"/>
      <c r="E211" s="973"/>
      <c r="F211" s="382" t="s">
        <v>22</v>
      </c>
      <c r="G211" s="383">
        <v>3.6059999999999999</v>
      </c>
      <c r="H211" s="383"/>
      <c r="I211" s="384">
        <f>G211+H211+K210</f>
        <v>4.923</v>
      </c>
      <c r="J211" s="434">
        <v>3.8940000000000001</v>
      </c>
      <c r="K211" s="384">
        <f t="shared" si="21"/>
        <v>1.0289999999999999</v>
      </c>
      <c r="L211" s="674">
        <f t="shared" si="22"/>
        <v>0.79098110907982944</v>
      </c>
      <c r="M211" s="652" t="s">
        <v>24</v>
      </c>
      <c r="N211" s="903"/>
      <c r="O211" s="904"/>
      <c r="P211" s="904"/>
      <c r="Q211" s="904"/>
      <c r="R211" s="904"/>
      <c r="S211" s="893"/>
      <c r="T211" s="170"/>
      <c r="U211" s="182"/>
      <c r="V211" s="166"/>
      <c r="W211" s="166"/>
      <c r="X211" s="166"/>
      <c r="Y211" s="166"/>
      <c r="Z211" s="166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  <c r="IG211" s="182"/>
      <c r="IH211" s="182"/>
      <c r="II211" s="182"/>
      <c r="IJ211" s="182"/>
      <c r="IK211" s="182"/>
      <c r="IL211" s="182"/>
      <c r="IM211" s="182"/>
      <c r="IN211" s="182"/>
      <c r="IO211" s="182"/>
      <c r="IP211" s="182"/>
      <c r="IQ211" s="182"/>
      <c r="IR211" s="182"/>
      <c r="IS211" s="182"/>
      <c r="IT211" s="182"/>
      <c r="IU211" s="182"/>
      <c r="IV211" s="182"/>
      <c r="IW211" s="182"/>
      <c r="IX211" s="182"/>
      <c r="IY211" s="182"/>
      <c r="IZ211" s="182"/>
      <c r="JA211" s="182"/>
      <c r="JB211" s="182"/>
      <c r="JC211" s="182"/>
      <c r="JD211" s="182"/>
      <c r="JE211" s="182"/>
      <c r="JF211" s="182"/>
      <c r="JG211" s="182"/>
      <c r="JH211" s="182"/>
      <c r="JI211" s="182"/>
      <c r="JJ211" s="182"/>
      <c r="JK211" s="182"/>
      <c r="JL211" s="182"/>
      <c r="JM211" s="182"/>
      <c r="JN211" s="182"/>
      <c r="JO211" s="182"/>
      <c r="JP211" s="182"/>
      <c r="JQ211" s="182"/>
      <c r="JR211" s="182"/>
      <c r="JS211" s="182"/>
      <c r="JT211" s="182"/>
      <c r="JU211" s="182"/>
      <c r="JV211" s="182"/>
      <c r="JW211" s="182"/>
      <c r="JX211" s="182"/>
      <c r="JY211" s="182"/>
      <c r="JZ211" s="182"/>
      <c r="KA211" s="182"/>
      <c r="KB211" s="182"/>
      <c r="KC211" s="182"/>
      <c r="KD211" s="182"/>
      <c r="KE211" s="182"/>
      <c r="KF211" s="182"/>
      <c r="KG211" s="182"/>
      <c r="KH211" s="182"/>
      <c r="KI211" s="182"/>
      <c r="KJ211" s="182"/>
      <c r="KK211" s="182"/>
      <c r="KL211" s="182"/>
      <c r="KM211" s="182"/>
      <c r="KN211" s="182"/>
      <c r="KO211" s="182"/>
      <c r="KP211" s="182"/>
      <c r="KQ211" s="182"/>
      <c r="KR211" s="182"/>
      <c r="KS211" s="182"/>
      <c r="KT211" s="182"/>
      <c r="KU211" s="182"/>
      <c r="KV211" s="182"/>
      <c r="KW211" s="182"/>
      <c r="KX211" s="182"/>
      <c r="KY211" s="182"/>
      <c r="KZ211" s="182"/>
      <c r="LA211" s="182"/>
      <c r="LB211" s="182"/>
      <c r="LC211" s="182"/>
      <c r="LD211" s="182"/>
      <c r="LE211" s="182"/>
      <c r="LF211" s="182"/>
      <c r="LG211" s="182"/>
      <c r="LH211" s="182"/>
      <c r="LI211" s="182"/>
      <c r="LJ211" s="182"/>
      <c r="LK211" s="182"/>
      <c r="LL211" s="182"/>
      <c r="LM211" s="182"/>
      <c r="LN211" s="182"/>
      <c r="LO211" s="182"/>
      <c r="LP211" s="182"/>
      <c r="LQ211" s="182"/>
      <c r="LR211" s="182"/>
      <c r="LS211" s="182"/>
      <c r="LT211" s="182"/>
      <c r="LU211" s="182"/>
      <c r="LV211" s="182"/>
      <c r="LW211" s="182"/>
      <c r="LX211" s="182"/>
      <c r="LY211" s="182"/>
      <c r="LZ211" s="182"/>
      <c r="MA211" s="182"/>
      <c r="MB211" s="182"/>
      <c r="MC211" s="182"/>
      <c r="MD211" s="182"/>
      <c r="ME211" s="182"/>
      <c r="MF211" s="182"/>
      <c r="MG211" s="182"/>
      <c r="MH211" s="182"/>
      <c r="MI211" s="182"/>
      <c r="MJ211" s="182"/>
      <c r="MK211" s="182"/>
      <c r="ML211" s="182"/>
      <c r="MM211" s="182"/>
      <c r="MN211" s="182"/>
      <c r="MO211" s="182"/>
      <c r="MP211" s="182"/>
      <c r="MQ211" s="182"/>
      <c r="MR211" s="182"/>
      <c r="MS211" s="182"/>
      <c r="MT211" s="182"/>
      <c r="MU211" s="182"/>
      <c r="MV211" s="182"/>
      <c r="MW211" s="182"/>
      <c r="MX211" s="182"/>
      <c r="MY211" s="182"/>
      <c r="MZ211" s="182"/>
      <c r="NA211" s="182"/>
      <c r="NB211" s="182"/>
      <c r="NC211" s="182"/>
      <c r="ND211" s="182"/>
      <c r="NE211" s="182"/>
      <c r="NF211" s="182"/>
      <c r="NG211" s="182"/>
      <c r="NH211" s="182"/>
      <c r="NI211" s="182"/>
      <c r="NJ211" s="182"/>
      <c r="NK211" s="182"/>
      <c r="NL211" s="182"/>
      <c r="NM211" s="182"/>
      <c r="NN211" s="182"/>
      <c r="NO211" s="182"/>
      <c r="NP211" s="182"/>
      <c r="NQ211" s="182"/>
      <c r="NR211" s="182"/>
      <c r="NS211" s="182"/>
      <c r="NT211" s="182"/>
      <c r="NU211" s="182"/>
      <c r="NV211" s="182"/>
      <c r="NW211" s="182"/>
      <c r="NX211" s="182"/>
      <c r="NY211" s="182"/>
      <c r="NZ211" s="182"/>
      <c r="OA211" s="182"/>
      <c r="OB211" s="182"/>
      <c r="OC211" s="182"/>
      <c r="OD211" s="182"/>
      <c r="OE211" s="182"/>
      <c r="OF211" s="182"/>
      <c r="OG211" s="182"/>
      <c r="OH211" s="182"/>
      <c r="OI211" s="182"/>
      <c r="OJ211" s="182"/>
      <c r="OK211" s="182"/>
      <c r="OL211" s="182"/>
      <c r="OM211" s="182"/>
      <c r="ON211" s="182"/>
      <c r="OO211" s="182"/>
      <c r="OP211" s="182"/>
      <c r="OQ211" s="182"/>
      <c r="OR211" s="182"/>
      <c r="OS211" s="182"/>
      <c r="OT211" s="182"/>
      <c r="OU211" s="182"/>
      <c r="OV211" s="182"/>
      <c r="OW211" s="182"/>
      <c r="OX211" s="182"/>
      <c r="OY211" s="182"/>
      <c r="OZ211" s="182"/>
      <c r="PA211" s="182"/>
      <c r="PB211" s="182"/>
      <c r="PC211" s="182"/>
      <c r="PD211" s="182"/>
      <c r="PE211" s="182"/>
      <c r="PF211" s="182"/>
      <c r="PG211" s="182"/>
      <c r="PH211" s="182"/>
      <c r="PI211" s="182"/>
      <c r="PJ211" s="182"/>
      <c r="PK211" s="182"/>
      <c r="PL211" s="182"/>
      <c r="PM211" s="182"/>
      <c r="PN211" s="182"/>
      <c r="PO211" s="182"/>
      <c r="PP211" s="182"/>
      <c r="PQ211" s="182"/>
      <c r="PR211" s="182"/>
      <c r="PS211" s="182"/>
      <c r="PT211" s="182"/>
      <c r="PU211" s="182"/>
      <c r="PV211" s="182"/>
      <c r="PW211" s="182"/>
      <c r="PX211" s="182"/>
    </row>
    <row r="212" spans="1:440" s="167" customFormat="1" ht="19.899999999999999" customHeight="1">
      <c r="A212" s="182"/>
      <c r="B212" s="1040"/>
      <c r="C212" s="900"/>
      <c r="D212" s="896"/>
      <c r="E212" s="872" t="s">
        <v>254</v>
      </c>
      <c r="F212" s="382" t="s">
        <v>20</v>
      </c>
      <c r="G212" s="383">
        <v>0.63600000000000001</v>
      </c>
      <c r="H212" s="383"/>
      <c r="I212" s="384">
        <f>G212+H212</f>
        <v>0.63600000000000001</v>
      </c>
      <c r="J212" s="434">
        <v>0.104</v>
      </c>
      <c r="K212" s="384">
        <f t="shared" ref="K212:K243" si="24">I212-J212</f>
        <v>0.53200000000000003</v>
      </c>
      <c r="L212" s="674">
        <f t="shared" ref="L212:L243" si="25">J212/I212</f>
        <v>0.16352201257861634</v>
      </c>
      <c r="M212" s="652" t="s">
        <v>24</v>
      </c>
      <c r="N212" s="903">
        <f>G212+G213+G214</f>
        <v>7.229000000000001</v>
      </c>
      <c r="O212" s="904">
        <f>H212+H213+H214</f>
        <v>0</v>
      </c>
      <c r="P212" s="904">
        <f>N212+O212</f>
        <v>7.229000000000001</v>
      </c>
      <c r="Q212" s="904">
        <f>J212+J213+J214</f>
        <v>6.9080000000000013</v>
      </c>
      <c r="R212" s="904">
        <f>P212-Q212</f>
        <v>0.32099999999999973</v>
      </c>
      <c r="S212" s="893">
        <f>Q212/P212</f>
        <v>0.95559551805228948</v>
      </c>
      <c r="T212" s="170"/>
      <c r="U212" s="182"/>
      <c r="V212" s="166"/>
      <c r="W212" s="166"/>
      <c r="X212" s="166"/>
      <c r="Y212" s="166"/>
      <c r="Z212" s="166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  <c r="IG212" s="182"/>
      <c r="IH212" s="182"/>
      <c r="II212" s="182"/>
      <c r="IJ212" s="182"/>
      <c r="IK212" s="182"/>
      <c r="IL212" s="182"/>
      <c r="IM212" s="182"/>
      <c r="IN212" s="182"/>
      <c r="IO212" s="182"/>
      <c r="IP212" s="182"/>
      <c r="IQ212" s="182"/>
      <c r="IR212" s="182"/>
      <c r="IS212" s="182"/>
      <c r="IT212" s="182"/>
      <c r="IU212" s="182"/>
      <c r="IV212" s="182"/>
      <c r="IW212" s="182"/>
      <c r="IX212" s="182"/>
      <c r="IY212" s="182"/>
      <c r="IZ212" s="182"/>
      <c r="JA212" s="182"/>
      <c r="JB212" s="182"/>
      <c r="JC212" s="182"/>
      <c r="JD212" s="182"/>
      <c r="JE212" s="182"/>
      <c r="JF212" s="182"/>
      <c r="JG212" s="182"/>
      <c r="JH212" s="182"/>
      <c r="JI212" s="182"/>
      <c r="JJ212" s="182"/>
      <c r="JK212" s="182"/>
      <c r="JL212" s="182"/>
      <c r="JM212" s="182"/>
      <c r="JN212" s="182"/>
      <c r="JO212" s="182"/>
      <c r="JP212" s="182"/>
      <c r="JQ212" s="182"/>
      <c r="JR212" s="182"/>
      <c r="JS212" s="182"/>
      <c r="JT212" s="182"/>
      <c r="JU212" s="182"/>
      <c r="JV212" s="182"/>
      <c r="JW212" s="182"/>
      <c r="JX212" s="182"/>
      <c r="JY212" s="182"/>
      <c r="JZ212" s="182"/>
      <c r="KA212" s="182"/>
      <c r="KB212" s="182"/>
      <c r="KC212" s="182"/>
      <c r="KD212" s="182"/>
      <c r="KE212" s="182"/>
      <c r="KF212" s="182"/>
      <c r="KG212" s="182"/>
      <c r="KH212" s="182"/>
      <c r="KI212" s="182"/>
      <c r="KJ212" s="182"/>
      <c r="KK212" s="182"/>
      <c r="KL212" s="182"/>
      <c r="KM212" s="182"/>
      <c r="KN212" s="182"/>
      <c r="KO212" s="182"/>
      <c r="KP212" s="182"/>
      <c r="KQ212" s="182"/>
      <c r="KR212" s="182"/>
      <c r="KS212" s="182"/>
      <c r="KT212" s="182"/>
      <c r="KU212" s="182"/>
      <c r="KV212" s="182"/>
      <c r="KW212" s="182"/>
      <c r="KX212" s="182"/>
      <c r="KY212" s="182"/>
      <c r="KZ212" s="182"/>
      <c r="LA212" s="182"/>
      <c r="LB212" s="182"/>
      <c r="LC212" s="182"/>
      <c r="LD212" s="182"/>
      <c r="LE212" s="182"/>
      <c r="LF212" s="182"/>
      <c r="LG212" s="182"/>
      <c r="LH212" s="182"/>
      <c r="LI212" s="182"/>
      <c r="LJ212" s="182"/>
      <c r="LK212" s="182"/>
      <c r="LL212" s="182"/>
      <c r="LM212" s="182"/>
      <c r="LN212" s="182"/>
      <c r="LO212" s="182"/>
      <c r="LP212" s="182"/>
      <c r="LQ212" s="182"/>
      <c r="LR212" s="182"/>
      <c r="LS212" s="182"/>
      <c r="LT212" s="182"/>
      <c r="LU212" s="182"/>
      <c r="LV212" s="182"/>
      <c r="LW212" s="182"/>
      <c r="LX212" s="182"/>
      <c r="LY212" s="182"/>
      <c r="LZ212" s="182"/>
      <c r="MA212" s="182"/>
      <c r="MB212" s="182"/>
      <c r="MC212" s="182"/>
      <c r="MD212" s="182"/>
      <c r="ME212" s="182"/>
      <c r="MF212" s="182"/>
      <c r="MG212" s="182"/>
      <c r="MH212" s="182"/>
      <c r="MI212" s="182"/>
      <c r="MJ212" s="182"/>
      <c r="MK212" s="182"/>
      <c r="ML212" s="182"/>
      <c r="MM212" s="182"/>
      <c r="MN212" s="182"/>
      <c r="MO212" s="182"/>
      <c r="MP212" s="182"/>
      <c r="MQ212" s="182"/>
      <c r="MR212" s="182"/>
      <c r="MS212" s="182"/>
      <c r="MT212" s="182"/>
      <c r="MU212" s="182"/>
      <c r="MV212" s="182"/>
      <c r="MW212" s="182"/>
      <c r="MX212" s="182"/>
      <c r="MY212" s="182"/>
      <c r="MZ212" s="182"/>
      <c r="NA212" s="182"/>
      <c r="NB212" s="182"/>
      <c r="NC212" s="182"/>
      <c r="ND212" s="182"/>
      <c r="NE212" s="182"/>
      <c r="NF212" s="182"/>
      <c r="NG212" s="182"/>
      <c r="NH212" s="182"/>
      <c r="NI212" s="182"/>
      <c r="NJ212" s="182"/>
      <c r="NK212" s="182"/>
      <c r="NL212" s="182"/>
      <c r="NM212" s="182"/>
      <c r="NN212" s="182"/>
      <c r="NO212" s="182"/>
      <c r="NP212" s="182"/>
      <c r="NQ212" s="182"/>
      <c r="NR212" s="182"/>
      <c r="NS212" s="182"/>
      <c r="NT212" s="182"/>
      <c r="NU212" s="182"/>
      <c r="NV212" s="182"/>
      <c r="NW212" s="182"/>
      <c r="NX212" s="182"/>
      <c r="NY212" s="182"/>
      <c r="NZ212" s="182"/>
      <c r="OA212" s="182"/>
      <c r="OB212" s="182"/>
      <c r="OC212" s="182"/>
      <c r="OD212" s="182"/>
      <c r="OE212" s="182"/>
      <c r="OF212" s="182"/>
      <c r="OG212" s="182"/>
      <c r="OH212" s="182"/>
      <c r="OI212" s="182"/>
      <c r="OJ212" s="182"/>
      <c r="OK212" s="182"/>
      <c r="OL212" s="182"/>
      <c r="OM212" s="182"/>
      <c r="ON212" s="182"/>
      <c r="OO212" s="182"/>
      <c r="OP212" s="182"/>
      <c r="OQ212" s="182"/>
      <c r="OR212" s="182"/>
      <c r="OS212" s="182"/>
      <c r="OT212" s="182"/>
      <c r="OU212" s="182"/>
      <c r="OV212" s="182"/>
      <c r="OW212" s="182"/>
      <c r="OX212" s="182"/>
      <c r="OY212" s="182"/>
      <c r="OZ212" s="182"/>
      <c r="PA212" s="182"/>
      <c r="PB212" s="182"/>
      <c r="PC212" s="182"/>
      <c r="PD212" s="182"/>
      <c r="PE212" s="182"/>
      <c r="PF212" s="182"/>
      <c r="PG212" s="182"/>
      <c r="PH212" s="182"/>
      <c r="PI212" s="182"/>
      <c r="PJ212" s="182"/>
      <c r="PK212" s="182"/>
      <c r="PL212" s="182"/>
      <c r="PM212" s="182"/>
      <c r="PN212" s="182"/>
      <c r="PO212" s="182"/>
      <c r="PP212" s="182"/>
      <c r="PQ212" s="182"/>
      <c r="PR212" s="182"/>
      <c r="PS212" s="182"/>
      <c r="PT212" s="182"/>
      <c r="PU212" s="182"/>
      <c r="PV212" s="182"/>
      <c r="PW212" s="182"/>
      <c r="PX212" s="182"/>
    </row>
    <row r="213" spans="1:440" s="167" customFormat="1" ht="19.899999999999999" customHeight="1">
      <c r="A213" s="182"/>
      <c r="B213" s="1040"/>
      <c r="C213" s="900"/>
      <c r="D213" s="896"/>
      <c r="E213" s="873"/>
      <c r="F213" s="382" t="s">
        <v>21</v>
      </c>
      <c r="G213" s="383">
        <v>2.9780000000000002</v>
      </c>
      <c r="H213" s="383"/>
      <c r="I213" s="384">
        <f>G213+H213+K212</f>
        <v>3.5100000000000002</v>
      </c>
      <c r="J213" s="434">
        <v>2.5130000000000003</v>
      </c>
      <c r="K213" s="384">
        <f t="shared" si="24"/>
        <v>0.99699999999999989</v>
      </c>
      <c r="L213" s="674">
        <f t="shared" si="25"/>
        <v>0.715954415954416</v>
      </c>
      <c r="M213" s="652" t="s">
        <v>24</v>
      </c>
      <c r="N213" s="903"/>
      <c r="O213" s="904"/>
      <c r="P213" s="904"/>
      <c r="Q213" s="904"/>
      <c r="R213" s="904"/>
      <c r="S213" s="893"/>
      <c r="T213" s="170"/>
      <c r="U213" s="182"/>
      <c r="V213" s="166"/>
      <c r="W213" s="166"/>
      <c r="X213" s="166"/>
      <c r="Y213" s="166"/>
      <c r="Z213" s="166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  <c r="IG213" s="182"/>
      <c r="IH213" s="182"/>
      <c r="II213" s="182"/>
      <c r="IJ213" s="182"/>
      <c r="IK213" s="182"/>
      <c r="IL213" s="182"/>
      <c r="IM213" s="182"/>
      <c r="IN213" s="182"/>
      <c r="IO213" s="182"/>
      <c r="IP213" s="182"/>
      <c r="IQ213" s="182"/>
      <c r="IR213" s="182"/>
      <c r="IS213" s="182"/>
      <c r="IT213" s="182"/>
      <c r="IU213" s="182"/>
      <c r="IV213" s="182"/>
      <c r="IW213" s="182"/>
      <c r="IX213" s="182"/>
      <c r="IY213" s="182"/>
      <c r="IZ213" s="182"/>
      <c r="JA213" s="182"/>
      <c r="JB213" s="182"/>
      <c r="JC213" s="182"/>
      <c r="JD213" s="182"/>
      <c r="JE213" s="182"/>
      <c r="JF213" s="182"/>
      <c r="JG213" s="182"/>
      <c r="JH213" s="182"/>
      <c r="JI213" s="182"/>
      <c r="JJ213" s="182"/>
      <c r="JK213" s="182"/>
      <c r="JL213" s="182"/>
      <c r="JM213" s="182"/>
      <c r="JN213" s="182"/>
      <c r="JO213" s="182"/>
      <c r="JP213" s="182"/>
      <c r="JQ213" s="182"/>
      <c r="JR213" s="182"/>
      <c r="JS213" s="182"/>
      <c r="JT213" s="182"/>
      <c r="JU213" s="182"/>
      <c r="JV213" s="182"/>
      <c r="JW213" s="182"/>
      <c r="JX213" s="182"/>
      <c r="JY213" s="182"/>
      <c r="JZ213" s="182"/>
      <c r="KA213" s="182"/>
      <c r="KB213" s="182"/>
      <c r="KC213" s="182"/>
      <c r="KD213" s="182"/>
      <c r="KE213" s="182"/>
      <c r="KF213" s="182"/>
      <c r="KG213" s="182"/>
      <c r="KH213" s="182"/>
      <c r="KI213" s="182"/>
      <c r="KJ213" s="182"/>
      <c r="KK213" s="182"/>
      <c r="KL213" s="182"/>
      <c r="KM213" s="182"/>
      <c r="KN213" s="182"/>
      <c r="KO213" s="182"/>
      <c r="KP213" s="182"/>
      <c r="KQ213" s="182"/>
      <c r="KR213" s="182"/>
      <c r="KS213" s="182"/>
      <c r="KT213" s="182"/>
      <c r="KU213" s="182"/>
      <c r="KV213" s="182"/>
      <c r="KW213" s="182"/>
      <c r="KX213" s="182"/>
      <c r="KY213" s="182"/>
      <c r="KZ213" s="182"/>
      <c r="LA213" s="182"/>
      <c r="LB213" s="182"/>
      <c r="LC213" s="182"/>
      <c r="LD213" s="182"/>
      <c r="LE213" s="182"/>
      <c r="LF213" s="182"/>
      <c r="LG213" s="182"/>
      <c r="LH213" s="182"/>
      <c r="LI213" s="182"/>
      <c r="LJ213" s="182"/>
      <c r="LK213" s="182"/>
      <c r="LL213" s="182"/>
      <c r="LM213" s="182"/>
      <c r="LN213" s="182"/>
      <c r="LO213" s="182"/>
      <c r="LP213" s="182"/>
      <c r="LQ213" s="182"/>
      <c r="LR213" s="182"/>
      <c r="LS213" s="182"/>
      <c r="LT213" s="182"/>
      <c r="LU213" s="182"/>
      <c r="LV213" s="182"/>
      <c r="LW213" s="182"/>
      <c r="LX213" s="182"/>
      <c r="LY213" s="182"/>
      <c r="LZ213" s="182"/>
      <c r="MA213" s="182"/>
      <c r="MB213" s="182"/>
      <c r="MC213" s="182"/>
      <c r="MD213" s="182"/>
      <c r="ME213" s="182"/>
      <c r="MF213" s="182"/>
      <c r="MG213" s="182"/>
      <c r="MH213" s="182"/>
      <c r="MI213" s="182"/>
      <c r="MJ213" s="182"/>
      <c r="MK213" s="182"/>
      <c r="ML213" s="182"/>
      <c r="MM213" s="182"/>
      <c r="MN213" s="182"/>
      <c r="MO213" s="182"/>
      <c r="MP213" s="182"/>
      <c r="MQ213" s="182"/>
      <c r="MR213" s="182"/>
      <c r="MS213" s="182"/>
      <c r="MT213" s="182"/>
      <c r="MU213" s="182"/>
      <c r="MV213" s="182"/>
      <c r="MW213" s="182"/>
      <c r="MX213" s="182"/>
      <c r="MY213" s="182"/>
      <c r="MZ213" s="182"/>
      <c r="NA213" s="182"/>
      <c r="NB213" s="182"/>
      <c r="NC213" s="182"/>
      <c r="ND213" s="182"/>
      <c r="NE213" s="182"/>
      <c r="NF213" s="182"/>
      <c r="NG213" s="182"/>
      <c r="NH213" s="182"/>
      <c r="NI213" s="182"/>
      <c r="NJ213" s="182"/>
      <c r="NK213" s="182"/>
      <c r="NL213" s="182"/>
      <c r="NM213" s="182"/>
      <c r="NN213" s="182"/>
      <c r="NO213" s="182"/>
      <c r="NP213" s="182"/>
      <c r="NQ213" s="182"/>
      <c r="NR213" s="182"/>
      <c r="NS213" s="182"/>
      <c r="NT213" s="182"/>
      <c r="NU213" s="182"/>
      <c r="NV213" s="182"/>
      <c r="NW213" s="182"/>
      <c r="NX213" s="182"/>
      <c r="NY213" s="182"/>
      <c r="NZ213" s="182"/>
      <c r="OA213" s="182"/>
      <c r="OB213" s="182"/>
      <c r="OC213" s="182"/>
      <c r="OD213" s="182"/>
      <c r="OE213" s="182"/>
      <c r="OF213" s="182"/>
      <c r="OG213" s="182"/>
      <c r="OH213" s="182"/>
      <c r="OI213" s="182"/>
      <c r="OJ213" s="182"/>
      <c r="OK213" s="182"/>
      <c r="OL213" s="182"/>
      <c r="OM213" s="182"/>
      <c r="ON213" s="182"/>
      <c r="OO213" s="182"/>
      <c r="OP213" s="182"/>
      <c r="OQ213" s="182"/>
      <c r="OR213" s="182"/>
      <c r="OS213" s="182"/>
      <c r="OT213" s="182"/>
      <c r="OU213" s="182"/>
      <c r="OV213" s="182"/>
      <c r="OW213" s="182"/>
      <c r="OX213" s="182"/>
      <c r="OY213" s="182"/>
      <c r="OZ213" s="182"/>
      <c r="PA213" s="182"/>
      <c r="PB213" s="182"/>
      <c r="PC213" s="182"/>
      <c r="PD213" s="182"/>
      <c r="PE213" s="182"/>
      <c r="PF213" s="182"/>
      <c r="PG213" s="182"/>
      <c r="PH213" s="182"/>
      <c r="PI213" s="182"/>
      <c r="PJ213" s="182"/>
      <c r="PK213" s="182"/>
      <c r="PL213" s="182"/>
      <c r="PM213" s="182"/>
      <c r="PN213" s="182"/>
      <c r="PO213" s="182"/>
      <c r="PP213" s="182"/>
      <c r="PQ213" s="182"/>
      <c r="PR213" s="182"/>
      <c r="PS213" s="182"/>
      <c r="PT213" s="182"/>
      <c r="PU213" s="182"/>
      <c r="PV213" s="182"/>
      <c r="PW213" s="182"/>
      <c r="PX213" s="182"/>
    </row>
    <row r="214" spans="1:440" s="167" customFormat="1" ht="19.899999999999999" customHeight="1">
      <c r="A214" s="182"/>
      <c r="B214" s="1040"/>
      <c r="C214" s="900"/>
      <c r="D214" s="896"/>
      <c r="E214" s="874"/>
      <c r="F214" s="382" t="s">
        <v>22</v>
      </c>
      <c r="G214" s="383">
        <v>3.6150000000000002</v>
      </c>
      <c r="H214" s="383"/>
      <c r="I214" s="384">
        <f>G214+H214+K213</f>
        <v>4.6120000000000001</v>
      </c>
      <c r="J214" s="434">
        <v>4.2910000000000004</v>
      </c>
      <c r="K214" s="384">
        <f t="shared" si="24"/>
        <v>0.32099999999999973</v>
      </c>
      <c r="L214" s="674">
        <f t="shared" si="25"/>
        <v>0.93039895923677374</v>
      </c>
      <c r="M214" s="652">
        <v>43465</v>
      </c>
      <c r="N214" s="903"/>
      <c r="O214" s="904"/>
      <c r="P214" s="904"/>
      <c r="Q214" s="904"/>
      <c r="R214" s="904"/>
      <c r="S214" s="893"/>
      <c r="T214" s="170"/>
      <c r="U214" s="182"/>
      <c r="V214" s="166"/>
      <c r="W214" s="166"/>
      <c r="X214" s="166"/>
      <c r="Y214" s="166"/>
      <c r="Z214" s="166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  <c r="IG214" s="182"/>
      <c r="IH214" s="182"/>
      <c r="II214" s="182"/>
      <c r="IJ214" s="182"/>
      <c r="IK214" s="182"/>
      <c r="IL214" s="182"/>
      <c r="IM214" s="182"/>
      <c r="IN214" s="182"/>
      <c r="IO214" s="182"/>
      <c r="IP214" s="182"/>
      <c r="IQ214" s="182"/>
      <c r="IR214" s="182"/>
      <c r="IS214" s="182"/>
      <c r="IT214" s="182"/>
      <c r="IU214" s="182"/>
      <c r="IV214" s="182"/>
      <c r="IW214" s="182"/>
      <c r="IX214" s="182"/>
      <c r="IY214" s="182"/>
      <c r="IZ214" s="182"/>
      <c r="JA214" s="182"/>
      <c r="JB214" s="182"/>
      <c r="JC214" s="182"/>
      <c r="JD214" s="182"/>
      <c r="JE214" s="182"/>
      <c r="JF214" s="182"/>
      <c r="JG214" s="182"/>
      <c r="JH214" s="182"/>
      <c r="JI214" s="182"/>
      <c r="JJ214" s="182"/>
      <c r="JK214" s="182"/>
      <c r="JL214" s="182"/>
      <c r="JM214" s="182"/>
      <c r="JN214" s="182"/>
      <c r="JO214" s="182"/>
      <c r="JP214" s="182"/>
      <c r="JQ214" s="182"/>
      <c r="JR214" s="182"/>
      <c r="JS214" s="182"/>
      <c r="JT214" s="182"/>
      <c r="JU214" s="182"/>
      <c r="JV214" s="182"/>
      <c r="JW214" s="182"/>
      <c r="JX214" s="182"/>
      <c r="JY214" s="182"/>
      <c r="JZ214" s="182"/>
      <c r="KA214" s="182"/>
      <c r="KB214" s="182"/>
      <c r="KC214" s="182"/>
      <c r="KD214" s="182"/>
      <c r="KE214" s="182"/>
      <c r="KF214" s="182"/>
      <c r="KG214" s="182"/>
      <c r="KH214" s="182"/>
      <c r="KI214" s="182"/>
      <c r="KJ214" s="182"/>
      <c r="KK214" s="182"/>
      <c r="KL214" s="182"/>
      <c r="KM214" s="182"/>
      <c r="KN214" s="182"/>
      <c r="KO214" s="182"/>
      <c r="KP214" s="182"/>
      <c r="KQ214" s="182"/>
      <c r="KR214" s="182"/>
      <c r="KS214" s="182"/>
      <c r="KT214" s="182"/>
      <c r="KU214" s="182"/>
      <c r="KV214" s="182"/>
      <c r="KW214" s="182"/>
      <c r="KX214" s="182"/>
      <c r="KY214" s="182"/>
      <c r="KZ214" s="182"/>
      <c r="LA214" s="182"/>
      <c r="LB214" s="182"/>
      <c r="LC214" s="182"/>
      <c r="LD214" s="182"/>
      <c r="LE214" s="182"/>
      <c r="LF214" s="182"/>
      <c r="LG214" s="182"/>
      <c r="LH214" s="182"/>
      <c r="LI214" s="182"/>
      <c r="LJ214" s="182"/>
      <c r="LK214" s="182"/>
      <c r="LL214" s="182"/>
      <c r="LM214" s="182"/>
      <c r="LN214" s="182"/>
      <c r="LO214" s="182"/>
      <c r="LP214" s="182"/>
      <c r="LQ214" s="182"/>
      <c r="LR214" s="182"/>
      <c r="LS214" s="182"/>
      <c r="LT214" s="182"/>
      <c r="LU214" s="182"/>
      <c r="LV214" s="182"/>
      <c r="LW214" s="182"/>
      <c r="LX214" s="182"/>
      <c r="LY214" s="182"/>
      <c r="LZ214" s="182"/>
      <c r="MA214" s="182"/>
      <c r="MB214" s="182"/>
      <c r="MC214" s="182"/>
      <c r="MD214" s="182"/>
      <c r="ME214" s="182"/>
      <c r="MF214" s="182"/>
      <c r="MG214" s="182"/>
      <c r="MH214" s="182"/>
      <c r="MI214" s="182"/>
      <c r="MJ214" s="182"/>
      <c r="MK214" s="182"/>
      <c r="ML214" s="182"/>
      <c r="MM214" s="182"/>
      <c r="MN214" s="182"/>
      <c r="MO214" s="182"/>
      <c r="MP214" s="182"/>
      <c r="MQ214" s="182"/>
      <c r="MR214" s="182"/>
      <c r="MS214" s="182"/>
      <c r="MT214" s="182"/>
      <c r="MU214" s="182"/>
      <c r="MV214" s="182"/>
      <c r="MW214" s="182"/>
      <c r="MX214" s="182"/>
      <c r="MY214" s="182"/>
      <c r="MZ214" s="182"/>
      <c r="NA214" s="182"/>
      <c r="NB214" s="182"/>
      <c r="NC214" s="182"/>
      <c r="ND214" s="182"/>
      <c r="NE214" s="182"/>
      <c r="NF214" s="182"/>
      <c r="NG214" s="182"/>
      <c r="NH214" s="182"/>
      <c r="NI214" s="182"/>
      <c r="NJ214" s="182"/>
      <c r="NK214" s="182"/>
      <c r="NL214" s="182"/>
      <c r="NM214" s="182"/>
      <c r="NN214" s="182"/>
      <c r="NO214" s="182"/>
      <c r="NP214" s="182"/>
      <c r="NQ214" s="182"/>
      <c r="NR214" s="182"/>
      <c r="NS214" s="182"/>
      <c r="NT214" s="182"/>
      <c r="NU214" s="182"/>
      <c r="NV214" s="182"/>
      <c r="NW214" s="182"/>
      <c r="NX214" s="182"/>
      <c r="NY214" s="182"/>
      <c r="NZ214" s="182"/>
      <c r="OA214" s="182"/>
      <c r="OB214" s="182"/>
      <c r="OC214" s="182"/>
      <c r="OD214" s="182"/>
      <c r="OE214" s="182"/>
      <c r="OF214" s="182"/>
      <c r="OG214" s="182"/>
      <c r="OH214" s="182"/>
      <c r="OI214" s="182"/>
      <c r="OJ214" s="182"/>
      <c r="OK214" s="182"/>
      <c r="OL214" s="182"/>
      <c r="OM214" s="182"/>
      <c r="ON214" s="182"/>
      <c r="OO214" s="182"/>
      <c r="OP214" s="182"/>
      <c r="OQ214" s="182"/>
      <c r="OR214" s="182"/>
      <c r="OS214" s="182"/>
      <c r="OT214" s="182"/>
      <c r="OU214" s="182"/>
      <c r="OV214" s="182"/>
      <c r="OW214" s="182"/>
      <c r="OX214" s="182"/>
      <c r="OY214" s="182"/>
      <c r="OZ214" s="182"/>
      <c r="PA214" s="182"/>
      <c r="PB214" s="182"/>
      <c r="PC214" s="182"/>
      <c r="PD214" s="182"/>
      <c r="PE214" s="182"/>
      <c r="PF214" s="182"/>
      <c r="PG214" s="182"/>
      <c r="PH214" s="182"/>
      <c r="PI214" s="182"/>
      <c r="PJ214" s="182"/>
      <c r="PK214" s="182"/>
      <c r="PL214" s="182"/>
      <c r="PM214" s="182"/>
      <c r="PN214" s="182"/>
      <c r="PO214" s="182"/>
      <c r="PP214" s="182"/>
      <c r="PQ214" s="182"/>
      <c r="PR214" s="182"/>
      <c r="PS214" s="182"/>
      <c r="PT214" s="182"/>
      <c r="PU214" s="182"/>
      <c r="PV214" s="182"/>
      <c r="PW214" s="182"/>
      <c r="PX214" s="182"/>
    </row>
    <row r="215" spans="1:440" s="167" customFormat="1" ht="19.899999999999999" customHeight="1">
      <c r="A215" s="182"/>
      <c r="B215" s="1040"/>
      <c r="C215" s="900"/>
      <c r="D215" s="896"/>
      <c r="E215" s="872" t="s">
        <v>839</v>
      </c>
      <c r="F215" s="382" t="s">
        <v>20</v>
      </c>
      <c r="G215" s="383">
        <v>0.63500000000000001</v>
      </c>
      <c r="H215" s="383"/>
      <c r="I215" s="384">
        <f>G215+H215</f>
        <v>0.63500000000000001</v>
      </c>
      <c r="J215" s="434">
        <v>0</v>
      </c>
      <c r="K215" s="384">
        <f t="shared" si="24"/>
        <v>0.63500000000000001</v>
      </c>
      <c r="L215" s="674">
        <f t="shared" si="25"/>
        <v>0</v>
      </c>
      <c r="M215" s="652" t="s">
        <v>24</v>
      </c>
      <c r="N215" s="903">
        <f>G215+G216+G217</f>
        <v>7.2230000000000008</v>
      </c>
      <c r="O215" s="904">
        <f>H215+H216+H217</f>
        <v>0</v>
      </c>
      <c r="P215" s="904">
        <f>N215+O215</f>
        <v>7.2230000000000008</v>
      </c>
      <c r="Q215" s="904">
        <f>J215+J216+J217</f>
        <v>7.0790000000000006</v>
      </c>
      <c r="R215" s="904">
        <f>P215-Q215</f>
        <v>0.14400000000000013</v>
      </c>
      <c r="S215" s="893">
        <f>Q215/P215</f>
        <v>0.98006368544925926</v>
      </c>
      <c r="T215" s="170"/>
      <c r="U215" s="182"/>
      <c r="V215" s="166"/>
      <c r="W215" s="166"/>
      <c r="X215" s="166"/>
      <c r="Y215" s="166"/>
      <c r="Z215" s="166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  <c r="IG215" s="182"/>
      <c r="IH215" s="182"/>
      <c r="II215" s="182"/>
      <c r="IJ215" s="182"/>
      <c r="IK215" s="182"/>
      <c r="IL215" s="182"/>
      <c r="IM215" s="182"/>
      <c r="IN215" s="182"/>
      <c r="IO215" s="182"/>
      <c r="IP215" s="182"/>
      <c r="IQ215" s="182"/>
      <c r="IR215" s="182"/>
      <c r="IS215" s="182"/>
      <c r="IT215" s="182"/>
      <c r="IU215" s="182"/>
      <c r="IV215" s="182"/>
      <c r="IW215" s="182"/>
      <c r="IX215" s="182"/>
      <c r="IY215" s="182"/>
      <c r="IZ215" s="182"/>
      <c r="JA215" s="182"/>
      <c r="JB215" s="182"/>
      <c r="JC215" s="182"/>
      <c r="JD215" s="182"/>
      <c r="JE215" s="182"/>
      <c r="JF215" s="182"/>
      <c r="JG215" s="182"/>
      <c r="JH215" s="182"/>
      <c r="JI215" s="182"/>
      <c r="JJ215" s="182"/>
      <c r="JK215" s="182"/>
      <c r="JL215" s="182"/>
      <c r="JM215" s="182"/>
      <c r="JN215" s="182"/>
      <c r="JO215" s="182"/>
      <c r="JP215" s="182"/>
      <c r="JQ215" s="182"/>
      <c r="JR215" s="182"/>
      <c r="JS215" s="182"/>
      <c r="JT215" s="182"/>
      <c r="JU215" s="182"/>
      <c r="JV215" s="182"/>
      <c r="JW215" s="182"/>
      <c r="JX215" s="182"/>
      <c r="JY215" s="182"/>
      <c r="JZ215" s="182"/>
      <c r="KA215" s="182"/>
      <c r="KB215" s="182"/>
      <c r="KC215" s="182"/>
      <c r="KD215" s="182"/>
      <c r="KE215" s="182"/>
      <c r="KF215" s="182"/>
      <c r="KG215" s="182"/>
      <c r="KH215" s="182"/>
      <c r="KI215" s="182"/>
      <c r="KJ215" s="182"/>
      <c r="KK215" s="182"/>
      <c r="KL215" s="182"/>
      <c r="KM215" s="182"/>
      <c r="KN215" s="182"/>
      <c r="KO215" s="182"/>
      <c r="KP215" s="182"/>
      <c r="KQ215" s="182"/>
      <c r="KR215" s="182"/>
      <c r="KS215" s="182"/>
      <c r="KT215" s="182"/>
      <c r="KU215" s="182"/>
      <c r="KV215" s="182"/>
      <c r="KW215" s="182"/>
      <c r="KX215" s="182"/>
      <c r="KY215" s="182"/>
      <c r="KZ215" s="182"/>
      <c r="LA215" s="182"/>
      <c r="LB215" s="182"/>
      <c r="LC215" s="182"/>
      <c r="LD215" s="182"/>
      <c r="LE215" s="182"/>
      <c r="LF215" s="182"/>
      <c r="LG215" s="182"/>
      <c r="LH215" s="182"/>
      <c r="LI215" s="182"/>
      <c r="LJ215" s="182"/>
      <c r="LK215" s="182"/>
      <c r="LL215" s="182"/>
      <c r="LM215" s="182"/>
      <c r="LN215" s="182"/>
      <c r="LO215" s="182"/>
      <c r="LP215" s="182"/>
      <c r="LQ215" s="182"/>
      <c r="LR215" s="182"/>
      <c r="LS215" s="182"/>
      <c r="LT215" s="182"/>
      <c r="LU215" s="182"/>
      <c r="LV215" s="182"/>
      <c r="LW215" s="182"/>
      <c r="LX215" s="182"/>
      <c r="LY215" s="182"/>
      <c r="LZ215" s="182"/>
      <c r="MA215" s="182"/>
      <c r="MB215" s="182"/>
      <c r="MC215" s="182"/>
      <c r="MD215" s="182"/>
      <c r="ME215" s="182"/>
      <c r="MF215" s="182"/>
      <c r="MG215" s="182"/>
      <c r="MH215" s="182"/>
      <c r="MI215" s="182"/>
      <c r="MJ215" s="182"/>
      <c r="MK215" s="182"/>
      <c r="ML215" s="182"/>
      <c r="MM215" s="182"/>
      <c r="MN215" s="182"/>
      <c r="MO215" s="182"/>
      <c r="MP215" s="182"/>
      <c r="MQ215" s="182"/>
      <c r="MR215" s="182"/>
      <c r="MS215" s="182"/>
      <c r="MT215" s="182"/>
      <c r="MU215" s="182"/>
      <c r="MV215" s="182"/>
      <c r="MW215" s="182"/>
      <c r="MX215" s="182"/>
      <c r="MY215" s="182"/>
      <c r="MZ215" s="182"/>
      <c r="NA215" s="182"/>
      <c r="NB215" s="182"/>
      <c r="NC215" s="182"/>
      <c r="ND215" s="182"/>
      <c r="NE215" s="182"/>
      <c r="NF215" s="182"/>
      <c r="NG215" s="182"/>
      <c r="NH215" s="182"/>
      <c r="NI215" s="182"/>
      <c r="NJ215" s="182"/>
      <c r="NK215" s="182"/>
      <c r="NL215" s="182"/>
      <c r="NM215" s="182"/>
      <c r="NN215" s="182"/>
      <c r="NO215" s="182"/>
      <c r="NP215" s="182"/>
      <c r="NQ215" s="182"/>
      <c r="NR215" s="182"/>
      <c r="NS215" s="182"/>
      <c r="NT215" s="182"/>
      <c r="NU215" s="182"/>
      <c r="NV215" s="182"/>
      <c r="NW215" s="182"/>
      <c r="NX215" s="182"/>
      <c r="NY215" s="182"/>
      <c r="NZ215" s="182"/>
      <c r="OA215" s="182"/>
      <c r="OB215" s="182"/>
      <c r="OC215" s="182"/>
      <c r="OD215" s="182"/>
      <c r="OE215" s="182"/>
      <c r="OF215" s="182"/>
      <c r="OG215" s="182"/>
      <c r="OH215" s="182"/>
      <c r="OI215" s="182"/>
      <c r="OJ215" s="182"/>
      <c r="OK215" s="182"/>
      <c r="OL215" s="182"/>
      <c r="OM215" s="182"/>
      <c r="ON215" s="182"/>
      <c r="OO215" s="182"/>
      <c r="OP215" s="182"/>
      <c r="OQ215" s="182"/>
      <c r="OR215" s="182"/>
      <c r="OS215" s="182"/>
      <c r="OT215" s="182"/>
      <c r="OU215" s="182"/>
      <c r="OV215" s="182"/>
      <c r="OW215" s="182"/>
      <c r="OX215" s="182"/>
      <c r="OY215" s="182"/>
      <c r="OZ215" s="182"/>
      <c r="PA215" s="182"/>
      <c r="PB215" s="182"/>
      <c r="PC215" s="182"/>
      <c r="PD215" s="182"/>
      <c r="PE215" s="182"/>
      <c r="PF215" s="182"/>
      <c r="PG215" s="182"/>
      <c r="PH215" s="182"/>
      <c r="PI215" s="182"/>
      <c r="PJ215" s="182"/>
      <c r="PK215" s="182"/>
      <c r="PL215" s="182"/>
      <c r="PM215" s="182"/>
      <c r="PN215" s="182"/>
      <c r="PO215" s="182"/>
      <c r="PP215" s="182"/>
      <c r="PQ215" s="182"/>
      <c r="PR215" s="182"/>
      <c r="PS215" s="182"/>
      <c r="PT215" s="182"/>
      <c r="PU215" s="182"/>
      <c r="PV215" s="182"/>
      <c r="PW215" s="182"/>
      <c r="PX215" s="182"/>
    </row>
    <row r="216" spans="1:440" s="167" customFormat="1" ht="19.899999999999999" customHeight="1">
      <c r="A216" s="182"/>
      <c r="B216" s="1040"/>
      <c r="C216" s="900"/>
      <c r="D216" s="896"/>
      <c r="E216" s="873"/>
      <c r="F216" s="382" t="s">
        <v>21</v>
      </c>
      <c r="G216" s="383">
        <v>2.9769999999999999</v>
      </c>
      <c r="H216" s="383"/>
      <c r="I216" s="384">
        <f>G216+H216+K215</f>
        <v>3.6120000000000001</v>
      </c>
      <c r="J216" s="434">
        <v>1.1339999999999999</v>
      </c>
      <c r="K216" s="384">
        <f t="shared" si="24"/>
        <v>2.4780000000000002</v>
      </c>
      <c r="L216" s="674">
        <f t="shared" si="25"/>
        <v>0.31395348837209297</v>
      </c>
      <c r="M216" s="652" t="s">
        <v>24</v>
      </c>
      <c r="N216" s="903"/>
      <c r="O216" s="904"/>
      <c r="P216" s="904"/>
      <c r="Q216" s="904"/>
      <c r="R216" s="904"/>
      <c r="S216" s="893"/>
      <c r="T216" s="170"/>
      <c r="U216" s="182"/>
      <c r="V216" s="166"/>
      <c r="W216" s="166"/>
      <c r="X216" s="166"/>
      <c r="Y216" s="166"/>
      <c r="Z216" s="166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  <c r="IG216" s="182"/>
      <c r="IH216" s="182"/>
      <c r="II216" s="182"/>
      <c r="IJ216" s="182"/>
      <c r="IK216" s="182"/>
      <c r="IL216" s="182"/>
      <c r="IM216" s="182"/>
      <c r="IN216" s="182"/>
      <c r="IO216" s="182"/>
      <c r="IP216" s="182"/>
      <c r="IQ216" s="182"/>
      <c r="IR216" s="182"/>
      <c r="IS216" s="182"/>
      <c r="IT216" s="182"/>
      <c r="IU216" s="182"/>
      <c r="IV216" s="182"/>
      <c r="IW216" s="182"/>
      <c r="IX216" s="182"/>
      <c r="IY216" s="182"/>
      <c r="IZ216" s="182"/>
      <c r="JA216" s="182"/>
      <c r="JB216" s="182"/>
      <c r="JC216" s="182"/>
      <c r="JD216" s="182"/>
      <c r="JE216" s="182"/>
      <c r="JF216" s="182"/>
      <c r="JG216" s="182"/>
      <c r="JH216" s="182"/>
      <c r="JI216" s="182"/>
      <c r="JJ216" s="182"/>
      <c r="JK216" s="182"/>
      <c r="JL216" s="182"/>
      <c r="JM216" s="182"/>
      <c r="JN216" s="182"/>
      <c r="JO216" s="182"/>
      <c r="JP216" s="182"/>
      <c r="JQ216" s="182"/>
      <c r="JR216" s="182"/>
      <c r="JS216" s="182"/>
      <c r="JT216" s="182"/>
      <c r="JU216" s="182"/>
      <c r="JV216" s="182"/>
      <c r="JW216" s="182"/>
      <c r="JX216" s="182"/>
      <c r="JY216" s="182"/>
      <c r="JZ216" s="182"/>
      <c r="KA216" s="182"/>
      <c r="KB216" s="182"/>
      <c r="KC216" s="182"/>
      <c r="KD216" s="182"/>
      <c r="KE216" s="182"/>
      <c r="KF216" s="182"/>
      <c r="KG216" s="182"/>
      <c r="KH216" s="182"/>
      <c r="KI216" s="182"/>
      <c r="KJ216" s="182"/>
      <c r="KK216" s="182"/>
      <c r="KL216" s="182"/>
      <c r="KM216" s="182"/>
      <c r="KN216" s="182"/>
      <c r="KO216" s="182"/>
      <c r="KP216" s="182"/>
      <c r="KQ216" s="182"/>
      <c r="KR216" s="182"/>
      <c r="KS216" s="182"/>
      <c r="KT216" s="182"/>
      <c r="KU216" s="182"/>
      <c r="KV216" s="182"/>
      <c r="KW216" s="182"/>
      <c r="KX216" s="182"/>
      <c r="KY216" s="182"/>
      <c r="KZ216" s="182"/>
      <c r="LA216" s="182"/>
      <c r="LB216" s="182"/>
      <c r="LC216" s="182"/>
      <c r="LD216" s="182"/>
      <c r="LE216" s="182"/>
      <c r="LF216" s="182"/>
      <c r="LG216" s="182"/>
      <c r="LH216" s="182"/>
      <c r="LI216" s="182"/>
      <c r="LJ216" s="182"/>
      <c r="LK216" s="182"/>
      <c r="LL216" s="182"/>
      <c r="LM216" s="182"/>
      <c r="LN216" s="182"/>
      <c r="LO216" s="182"/>
      <c r="LP216" s="182"/>
      <c r="LQ216" s="182"/>
      <c r="LR216" s="182"/>
      <c r="LS216" s="182"/>
      <c r="LT216" s="182"/>
      <c r="LU216" s="182"/>
      <c r="LV216" s="182"/>
      <c r="LW216" s="182"/>
      <c r="LX216" s="182"/>
      <c r="LY216" s="182"/>
      <c r="LZ216" s="182"/>
      <c r="MA216" s="182"/>
      <c r="MB216" s="182"/>
      <c r="MC216" s="182"/>
      <c r="MD216" s="182"/>
      <c r="ME216" s="182"/>
      <c r="MF216" s="182"/>
      <c r="MG216" s="182"/>
      <c r="MH216" s="182"/>
      <c r="MI216" s="182"/>
      <c r="MJ216" s="182"/>
      <c r="MK216" s="182"/>
      <c r="ML216" s="182"/>
      <c r="MM216" s="182"/>
      <c r="MN216" s="182"/>
      <c r="MO216" s="182"/>
      <c r="MP216" s="182"/>
      <c r="MQ216" s="182"/>
      <c r="MR216" s="182"/>
      <c r="MS216" s="182"/>
      <c r="MT216" s="182"/>
      <c r="MU216" s="182"/>
      <c r="MV216" s="182"/>
      <c r="MW216" s="182"/>
      <c r="MX216" s="182"/>
      <c r="MY216" s="182"/>
      <c r="MZ216" s="182"/>
      <c r="NA216" s="182"/>
      <c r="NB216" s="182"/>
      <c r="NC216" s="182"/>
      <c r="ND216" s="182"/>
      <c r="NE216" s="182"/>
      <c r="NF216" s="182"/>
      <c r="NG216" s="182"/>
      <c r="NH216" s="182"/>
      <c r="NI216" s="182"/>
      <c r="NJ216" s="182"/>
      <c r="NK216" s="182"/>
      <c r="NL216" s="182"/>
      <c r="NM216" s="182"/>
      <c r="NN216" s="182"/>
      <c r="NO216" s="182"/>
      <c r="NP216" s="182"/>
      <c r="NQ216" s="182"/>
      <c r="NR216" s="182"/>
      <c r="NS216" s="182"/>
      <c r="NT216" s="182"/>
      <c r="NU216" s="182"/>
      <c r="NV216" s="182"/>
      <c r="NW216" s="182"/>
      <c r="NX216" s="182"/>
      <c r="NY216" s="182"/>
      <c r="NZ216" s="182"/>
      <c r="OA216" s="182"/>
      <c r="OB216" s="182"/>
      <c r="OC216" s="182"/>
      <c r="OD216" s="182"/>
      <c r="OE216" s="182"/>
      <c r="OF216" s="182"/>
      <c r="OG216" s="182"/>
      <c r="OH216" s="182"/>
      <c r="OI216" s="182"/>
      <c r="OJ216" s="182"/>
      <c r="OK216" s="182"/>
      <c r="OL216" s="182"/>
      <c r="OM216" s="182"/>
      <c r="ON216" s="182"/>
      <c r="OO216" s="182"/>
      <c r="OP216" s="182"/>
      <c r="OQ216" s="182"/>
      <c r="OR216" s="182"/>
      <c r="OS216" s="182"/>
      <c r="OT216" s="182"/>
      <c r="OU216" s="182"/>
      <c r="OV216" s="182"/>
      <c r="OW216" s="182"/>
      <c r="OX216" s="182"/>
      <c r="OY216" s="182"/>
      <c r="OZ216" s="182"/>
      <c r="PA216" s="182"/>
      <c r="PB216" s="182"/>
      <c r="PC216" s="182"/>
      <c r="PD216" s="182"/>
      <c r="PE216" s="182"/>
      <c r="PF216" s="182"/>
      <c r="PG216" s="182"/>
      <c r="PH216" s="182"/>
      <c r="PI216" s="182"/>
      <c r="PJ216" s="182"/>
      <c r="PK216" s="182"/>
      <c r="PL216" s="182"/>
      <c r="PM216" s="182"/>
      <c r="PN216" s="182"/>
      <c r="PO216" s="182"/>
      <c r="PP216" s="182"/>
      <c r="PQ216" s="182"/>
      <c r="PR216" s="182"/>
      <c r="PS216" s="182"/>
      <c r="PT216" s="182"/>
      <c r="PU216" s="182"/>
      <c r="PV216" s="182"/>
      <c r="PW216" s="182"/>
      <c r="PX216" s="182"/>
    </row>
    <row r="217" spans="1:440" s="167" customFormat="1" ht="19.899999999999999" customHeight="1">
      <c r="A217" s="182"/>
      <c r="B217" s="1040"/>
      <c r="C217" s="900"/>
      <c r="D217" s="896"/>
      <c r="E217" s="874"/>
      <c r="F217" s="382" t="s">
        <v>22</v>
      </c>
      <c r="G217" s="383">
        <v>3.6110000000000002</v>
      </c>
      <c r="H217" s="383"/>
      <c r="I217" s="384">
        <f>G217+H217+K216</f>
        <v>6.0890000000000004</v>
      </c>
      <c r="J217" s="434">
        <v>5.9450000000000003</v>
      </c>
      <c r="K217" s="384">
        <f t="shared" si="24"/>
        <v>0.14400000000000013</v>
      </c>
      <c r="L217" s="674">
        <f t="shared" si="25"/>
        <v>0.97635079651831169</v>
      </c>
      <c r="M217" s="652" t="s">
        <v>24</v>
      </c>
      <c r="N217" s="903"/>
      <c r="O217" s="904"/>
      <c r="P217" s="904"/>
      <c r="Q217" s="904"/>
      <c r="R217" s="904"/>
      <c r="S217" s="893"/>
      <c r="T217" s="170"/>
      <c r="U217" s="182"/>
      <c r="V217" s="166"/>
      <c r="W217" s="166"/>
      <c r="X217" s="166"/>
      <c r="Y217" s="166"/>
      <c r="Z217" s="166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  <c r="IG217" s="182"/>
      <c r="IH217" s="182"/>
      <c r="II217" s="182"/>
      <c r="IJ217" s="182"/>
      <c r="IK217" s="182"/>
      <c r="IL217" s="182"/>
      <c r="IM217" s="182"/>
      <c r="IN217" s="182"/>
      <c r="IO217" s="182"/>
      <c r="IP217" s="182"/>
      <c r="IQ217" s="182"/>
      <c r="IR217" s="182"/>
      <c r="IS217" s="182"/>
      <c r="IT217" s="182"/>
      <c r="IU217" s="182"/>
      <c r="IV217" s="182"/>
      <c r="IW217" s="182"/>
      <c r="IX217" s="182"/>
      <c r="IY217" s="182"/>
      <c r="IZ217" s="182"/>
      <c r="JA217" s="182"/>
      <c r="JB217" s="182"/>
      <c r="JC217" s="182"/>
      <c r="JD217" s="182"/>
      <c r="JE217" s="182"/>
      <c r="JF217" s="182"/>
      <c r="JG217" s="182"/>
      <c r="JH217" s="182"/>
      <c r="JI217" s="182"/>
      <c r="JJ217" s="182"/>
      <c r="JK217" s="182"/>
      <c r="JL217" s="182"/>
      <c r="JM217" s="182"/>
      <c r="JN217" s="182"/>
      <c r="JO217" s="182"/>
      <c r="JP217" s="182"/>
      <c r="JQ217" s="182"/>
      <c r="JR217" s="182"/>
      <c r="JS217" s="182"/>
      <c r="JT217" s="182"/>
      <c r="JU217" s="182"/>
      <c r="JV217" s="182"/>
      <c r="JW217" s="182"/>
      <c r="JX217" s="182"/>
      <c r="JY217" s="182"/>
      <c r="JZ217" s="182"/>
      <c r="KA217" s="182"/>
      <c r="KB217" s="182"/>
      <c r="KC217" s="182"/>
      <c r="KD217" s="182"/>
      <c r="KE217" s="182"/>
      <c r="KF217" s="182"/>
      <c r="KG217" s="182"/>
      <c r="KH217" s="182"/>
      <c r="KI217" s="182"/>
      <c r="KJ217" s="182"/>
      <c r="KK217" s="182"/>
      <c r="KL217" s="182"/>
      <c r="KM217" s="182"/>
      <c r="KN217" s="182"/>
      <c r="KO217" s="182"/>
      <c r="KP217" s="182"/>
      <c r="KQ217" s="182"/>
      <c r="KR217" s="182"/>
      <c r="KS217" s="182"/>
      <c r="KT217" s="182"/>
      <c r="KU217" s="182"/>
      <c r="KV217" s="182"/>
      <c r="KW217" s="182"/>
      <c r="KX217" s="182"/>
      <c r="KY217" s="182"/>
      <c r="KZ217" s="182"/>
      <c r="LA217" s="182"/>
      <c r="LB217" s="182"/>
      <c r="LC217" s="182"/>
      <c r="LD217" s="182"/>
      <c r="LE217" s="182"/>
      <c r="LF217" s="182"/>
      <c r="LG217" s="182"/>
      <c r="LH217" s="182"/>
      <c r="LI217" s="182"/>
      <c r="LJ217" s="182"/>
      <c r="LK217" s="182"/>
      <c r="LL217" s="182"/>
      <c r="LM217" s="182"/>
      <c r="LN217" s="182"/>
      <c r="LO217" s="182"/>
      <c r="LP217" s="182"/>
      <c r="LQ217" s="182"/>
      <c r="LR217" s="182"/>
      <c r="LS217" s="182"/>
      <c r="LT217" s="182"/>
      <c r="LU217" s="182"/>
      <c r="LV217" s="182"/>
      <c r="LW217" s="182"/>
      <c r="LX217" s="182"/>
      <c r="LY217" s="182"/>
      <c r="LZ217" s="182"/>
      <c r="MA217" s="182"/>
      <c r="MB217" s="182"/>
      <c r="MC217" s="182"/>
      <c r="MD217" s="182"/>
      <c r="ME217" s="182"/>
      <c r="MF217" s="182"/>
      <c r="MG217" s="182"/>
      <c r="MH217" s="182"/>
      <c r="MI217" s="182"/>
      <c r="MJ217" s="182"/>
      <c r="MK217" s="182"/>
      <c r="ML217" s="182"/>
      <c r="MM217" s="182"/>
      <c r="MN217" s="182"/>
      <c r="MO217" s="182"/>
      <c r="MP217" s="182"/>
      <c r="MQ217" s="182"/>
      <c r="MR217" s="182"/>
      <c r="MS217" s="182"/>
      <c r="MT217" s="182"/>
      <c r="MU217" s="182"/>
      <c r="MV217" s="182"/>
      <c r="MW217" s="182"/>
      <c r="MX217" s="182"/>
      <c r="MY217" s="182"/>
      <c r="MZ217" s="182"/>
      <c r="NA217" s="182"/>
      <c r="NB217" s="182"/>
      <c r="NC217" s="182"/>
      <c r="ND217" s="182"/>
      <c r="NE217" s="182"/>
      <c r="NF217" s="182"/>
      <c r="NG217" s="182"/>
      <c r="NH217" s="182"/>
      <c r="NI217" s="182"/>
      <c r="NJ217" s="182"/>
      <c r="NK217" s="182"/>
      <c r="NL217" s="182"/>
      <c r="NM217" s="182"/>
      <c r="NN217" s="182"/>
      <c r="NO217" s="182"/>
      <c r="NP217" s="182"/>
      <c r="NQ217" s="182"/>
      <c r="NR217" s="182"/>
      <c r="NS217" s="182"/>
      <c r="NT217" s="182"/>
      <c r="NU217" s="182"/>
      <c r="NV217" s="182"/>
      <c r="NW217" s="182"/>
      <c r="NX217" s="182"/>
      <c r="NY217" s="182"/>
      <c r="NZ217" s="182"/>
      <c r="OA217" s="182"/>
      <c r="OB217" s="182"/>
      <c r="OC217" s="182"/>
      <c r="OD217" s="182"/>
      <c r="OE217" s="182"/>
      <c r="OF217" s="182"/>
      <c r="OG217" s="182"/>
      <c r="OH217" s="182"/>
      <c r="OI217" s="182"/>
      <c r="OJ217" s="182"/>
      <c r="OK217" s="182"/>
      <c r="OL217" s="182"/>
      <c r="OM217" s="182"/>
      <c r="ON217" s="182"/>
      <c r="OO217" s="182"/>
      <c r="OP217" s="182"/>
      <c r="OQ217" s="182"/>
      <c r="OR217" s="182"/>
      <c r="OS217" s="182"/>
      <c r="OT217" s="182"/>
      <c r="OU217" s="182"/>
      <c r="OV217" s="182"/>
      <c r="OW217" s="182"/>
      <c r="OX217" s="182"/>
      <c r="OY217" s="182"/>
      <c r="OZ217" s="182"/>
      <c r="PA217" s="182"/>
      <c r="PB217" s="182"/>
      <c r="PC217" s="182"/>
      <c r="PD217" s="182"/>
      <c r="PE217" s="182"/>
      <c r="PF217" s="182"/>
      <c r="PG217" s="182"/>
      <c r="PH217" s="182"/>
      <c r="PI217" s="182"/>
      <c r="PJ217" s="182"/>
      <c r="PK217" s="182"/>
      <c r="PL217" s="182"/>
      <c r="PM217" s="182"/>
      <c r="PN217" s="182"/>
      <c r="PO217" s="182"/>
      <c r="PP217" s="182"/>
      <c r="PQ217" s="182"/>
      <c r="PR217" s="182"/>
      <c r="PS217" s="182"/>
      <c r="PT217" s="182"/>
      <c r="PU217" s="182"/>
      <c r="PV217" s="182"/>
      <c r="PW217" s="182"/>
      <c r="PX217" s="182"/>
    </row>
    <row r="218" spans="1:440" s="167" customFormat="1" ht="19.899999999999999" customHeight="1">
      <c r="A218" s="182"/>
      <c r="B218" s="1040"/>
      <c r="C218" s="900"/>
      <c r="D218" s="896"/>
      <c r="E218" s="973" t="s">
        <v>193</v>
      </c>
      <c r="F218" s="382" t="s">
        <v>20</v>
      </c>
      <c r="G218" s="383">
        <v>0.63600000000000001</v>
      </c>
      <c r="H218" s="383"/>
      <c r="I218" s="384">
        <f>G218+H218</f>
        <v>0.63600000000000001</v>
      </c>
      <c r="J218" s="434">
        <v>0.54</v>
      </c>
      <c r="K218" s="384">
        <f t="shared" si="24"/>
        <v>9.5999999999999974E-2</v>
      </c>
      <c r="L218" s="674">
        <f t="shared" si="25"/>
        <v>0.84905660377358494</v>
      </c>
      <c r="M218" s="652" t="s">
        <v>24</v>
      </c>
      <c r="N218" s="903">
        <f>G218+G219+G220</f>
        <v>7.23</v>
      </c>
      <c r="O218" s="904">
        <f>H218+H219+H220</f>
        <v>0</v>
      </c>
      <c r="P218" s="904">
        <f>N218+O218</f>
        <v>7.23</v>
      </c>
      <c r="Q218" s="904">
        <f>J218+J219+J220</f>
        <v>6.4140000000000006</v>
      </c>
      <c r="R218" s="904">
        <f>P218-Q218</f>
        <v>0.81599999999999984</v>
      </c>
      <c r="S218" s="893">
        <f>Q218/P218</f>
        <v>0.88713692946058098</v>
      </c>
      <c r="T218" s="170"/>
      <c r="U218" s="182"/>
      <c r="V218" s="166"/>
      <c r="W218" s="166"/>
      <c r="X218" s="166"/>
      <c r="Y218" s="166"/>
      <c r="Z218" s="166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  <c r="IG218" s="182"/>
      <c r="IH218" s="182"/>
      <c r="II218" s="182"/>
      <c r="IJ218" s="182"/>
      <c r="IK218" s="182"/>
      <c r="IL218" s="182"/>
      <c r="IM218" s="182"/>
      <c r="IN218" s="182"/>
      <c r="IO218" s="182"/>
      <c r="IP218" s="182"/>
      <c r="IQ218" s="182"/>
      <c r="IR218" s="182"/>
      <c r="IS218" s="182"/>
      <c r="IT218" s="182"/>
      <c r="IU218" s="182"/>
      <c r="IV218" s="182"/>
      <c r="IW218" s="182"/>
      <c r="IX218" s="182"/>
      <c r="IY218" s="182"/>
      <c r="IZ218" s="182"/>
      <c r="JA218" s="182"/>
      <c r="JB218" s="182"/>
      <c r="JC218" s="182"/>
      <c r="JD218" s="182"/>
      <c r="JE218" s="182"/>
      <c r="JF218" s="182"/>
      <c r="JG218" s="182"/>
      <c r="JH218" s="182"/>
      <c r="JI218" s="182"/>
      <c r="JJ218" s="182"/>
      <c r="JK218" s="182"/>
      <c r="JL218" s="182"/>
      <c r="JM218" s="182"/>
      <c r="JN218" s="182"/>
      <c r="JO218" s="182"/>
      <c r="JP218" s="182"/>
      <c r="JQ218" s="182"/>
      <c r="JR218" s="182"/>
      <c r="JS218" s="182"/>
      <c r="JT218" s="182"/>
      <c r="JU218" s="182"/>
      <c r="JV218" s="182"/>
      <c r="JW218" s="182"/>
      <c r="JX218" s="182"/>
      <c r="JY218" s="182"/>
      <c r="JZ218" s="182"/>
      <c r="KA218" s="182"/>
      <c r="KB218" s="182"/>
      <c r="KC218" s="182"/>
      <c r="KD218" s="182"/>
      <c r="KE218" s="182"/>
      <c r="KF218" s="182"/>
      <c r="KG218" s="182"/>
      <c r="KH218" s="182"/>
      <c r="KI218" s="182"/>
      <c r="KJ218" s="182"/>
      <c r="KK218" s="182"/>
      <c r="KL218" s="182"/>
      <c r="KM218" s="182"/>
      <c r="KN218" s="182"/>
      <c r="KO218" s="182"/>
      <c r="KP218" s="182"/>
      <c r="KQ218" s="182"/>
      <c r="KR218" s="182"/>
      <c r="KS218" s="182"/>
      <c r="KT218" s="182"/>
      <c r="KU218" s="182"/>
      <c r="KV218" s="182"/>
      <c r="KW218" s="182"/>
      <c r="KX218" s="182"/>
      <c r="KY218" s="182"/>
      <c r="KZ218" s="182"/>
      <c r="LA218" s="182"/>
      <c r="LB218" s="182"/>
      <c r="LC218" s="182"/>
      <c r="LD218" s="182"/>
      <c r="LE218" s="182"/>
      <c r="LF218" s="182"/>
      <c r="LG218" s="182"/>
      <c r="LH218" s="182"/>
      <c r="LI218" s="182"/>
      <c r="LJ218" s="182"/>
      <c r="LK218" s="182"/>
      <c r="LL218" s="182"/>
      <c r="LM218" s="182"/>
      <c r="LN218" s="182"/>
      <c r="LO218" s="182"/>
      <c r="LP218" s="182"/>
      <c r="LQ218" s="182"/>
      <c r="LR218" s="182"/>
      <c r="LS218" s="182"/>
      <c r="LT218" s="182"/>
      <c r="LU218" s="182"/>
      <c r="LV218" s="182"/>
      <c r="LW218" s="182"/>
      <c r="LX218" s="182"/>
      <c r="LY218" s="182"/>
      <c r="LZ218" s="182"/>
      <c r="MA218" s="182"/>
      <c r="MB218" s="182"/>
      <c r="MC218" s="182"/>
      <c r="MD218" s="182"/>
      <c r="ME218" s="182"/>
      <c r="MF218" s="182"/>
      <c r="MG218" s="182"/>
      <c r="MH218" s="182"/>
      <c r="MI218" s="182"/>
      <c r="MJ218" s="182"/>
      <c r="MK218" s="182"/>
      <c r="ML218" s="182"/>
      <c r="MM218" s="182"/>
      <c r="MN218" s="182"/>
      <c r="MO218" s="182"/>
      <c r="MP218" s="182"/>
      <c r="MQ218" s="182"/>
      <c r="MR218" s="182"/>
      <c r="MS218" s="182"/>
      <c r="MT218" s="182"/>
      <c r="MU218" s="182"/>
      <c r="MV218" s="182"/>
      <c r="MW218" s="182"/>
      <c r="MX218" s="182"/>
      <c r="MY218" s="182"/>
      <c r="MZ218" s="182"/>
      <c r="NA218" s="182"/>
      <c r="NB218" s="182"/>
      <c r="NC218" s="182"/>
      <c r="ND218" s="182"/>
      <c r="NE218" s="182"/>
      <c r="NF218" s="182"/>
      <c r="NG218" s="182"/>
      <c r="NH218" s="182"/>
      <c r="NI218" s="182"/>
      <c r="NJ218" s="182"/>
      <c r="NK218" s="182"/>
      <c r="NL218" s="182"/>
      <c r="NM218" s="182"/>
      <c r="NN218" s="182"/>
      <c r="NO218" s="182"/>
      <c r="NP218" s="182"/>
      <c r="NQ218" s="182"/>
      <c r="NR218" s="182"/>
      <c r="NS218" s="182"/>
      <c r="NT218" s="182"/>
      <c r="NU218" s="182"/>
      <c r="NV218" s="182"/>
      <c r="NW218" s="182"/>
      <c r="NX218" s="182"/>
      <c r="NY218" s="182"/>
      <c r="NZ218" s="182"/>
      <c r="OA218" s="182"/>
      <c r="OB218" s="182"/>
      <c r="OC218" s="182"/>
      <c r="OD218" s="182"/>
      <c r="OE218" s="182"/>
      <c r="OF218" s="182"/>
      <c r="OG218" s="182"/>
      <c r="OH218" s="182"/>
      <c r="OI218" s="182"/>
      <c r="OJ218" s="182"/>
      <c r="OK218" s="182"/>
      <c r="OL218" s="182"/>
      <c r="OM218" s="182"/>
      <c r="ON218" s="182"/>
      <c r="OO218" s="182"/>
      <c r="OP218" s="182"/>
      <c r="OQ218" s="182"/>
      <c r="OR218" s="182"/>
      <c r="OS218" s="182"/>
      <c r="OT218" s="182"/>
      <c r="OU218" s="182"/>
      <c r="OV218" s="182"/>
      <c r="OW218" s="182"/>
      <c r="OX218" s="182"/>
      <c r="OY218" s="182"/>
      <c r="OZ218" s="182"/>
      <c r="PA218" s="182"/>
      <c r="PB218" s="182"/>
      <c r="PC218" s="182"/>
      <c r="PD218" s="182"/>
      <c r="PE218" s="182"/>
      <c r="PF218" s="182"/>
      <c r="PG218" s="182"/>
      <c r="PH218" s="182"/>
      <c r="PI218" s="182"/>
      <c r="PJ218" s="182"/>
      <c r="PK218" s="182"/>
      <c r="PL218" s="182"/>
      <c r="PM218" s="182"/>
      <c r="PN218" s="182"/>
      <c r="PO218" s="182"/>
      <c r="PP218" s="182"/>
      <c r="PQ218" s="182"/>
      <c r="PR218" s="182"/>
      <c r="PS218" s="182"/>
      <c r="PT218" s="182"/>
      <c r="PU218" s="182"/>
      <c r="PV218" s="182"/>
      <c r="PW218" s="182"/>
      <c r="PX218" s="182"/>
    </row>
    <row r="219" spans="1:440" s="167" customFormat="1" ht="19.899999999999999" customHeight="1">
      <c r="A219" s="182"/>
      <c r="B219" s="1040"/>
      <c r="C219" s="900"/>
      <c r="D219" s="896"/>
      <c r="E219" s="973"/>
      <c r="F219" s="382" t="s">
        <v>21</v>
      </c>
      <c r="G219" s="383">
        <v>2.9790000000000001</v>
      </c>
      <c r="H219" s="383"/>
      <c r="I219" s="384">
        <f>G219+H219+K218</f>
        <v>3.0750000000000002</v>
      </c>
      <c r="J219" s="434">
        <v>2.0410000000000004</v>
      </c>
      <c r="K219" s="384">
        <f t="shared" si="24"/>
        <v>1.0339999999999998</v>
      </c>
      <c r="L219" s="674">
        <f t="shared" si="25"/>
        <v>0.66373983739837406</v>
      </c>
      <c r="M219" s="652" t="s">
        <v>24</v>
      </c>
      <c r="N219" s="903"/>
      <c r="O219" s="904"/>
      <c r="P219" s="904"/>
      <c r="Q219" s="904"/>
      <c r="R219" s="904"/>
      <c r="S219" s="893"/>
      <c r="T219" s="170"/>
      <c r="U219" s="182"/>
      <c r="V219" s="166"/>
      <c r="W219" s="166"/>
      <c r="X219" s="166"/>
      <c r="Y219" s="166"/>
      <c r="Z219" s="166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  <c r="IG219" s="182"/>
      <c r="IH219" s="182"/>
      <c r="II219" s="182"/>
      <c r="IJ219" s="182"/>
      <c r="IK219" s="182"/>
      <c r="IL219" s="182"/>
      <c r="IM219" s="182"/>
      <c r="IN219" s="182"/>
      <c r="IO219" s="182"/>
      <c r="IP219" s="182"/>
      <c r="IQ219" s="182"/>
      <c r="IR219" s="182"/>
      <c r="IS219" s="182"/>
      <c r="IT219" s="182"/>
      <c r="IU219" s="182"/>
      <c r="IV219" s="182"/>
      <c r="IW219" s="182"/>
      <c r="IX219" s="182"/>
      <c r="IY219" s="182"/>
      <c r="IZ219" s="182"/>
      <c r="JA219" s="182"/>
      <c r="JB219" s="182"/>
      <c r="JC219" s="182"/>
      <c r="JD219" s="182"/>
      <c r="JE219" s="182"/>
      <c r="JF219" s="182"/>
      <c r="JG219" s="182"/>
      <c r="JH219" s="182"/>
      <c r="JI219" s="182"/>
      <c r="JJ219" s="182"/>
      <c r="JK219" s="182"/>
      <c r="JL219" s="182"/>
      <c r="JM219" s="182"/>
      <c r="JN219" s="182"/>
      <c r="JO219" s="182"/>
      <c r="JP219" s="182"/>
      <c r="JQ219" s="182"/>
      <c r="JR219" s="182"/>
      <c r="JS219" s="182"/>
      <c r="JT219" s="182"/>
      <c r="JU219" s="182"/>
      <c r="JV219" s="182"/>
      <c r="JW219" s="182"/>
      <c r="JX219" s="182"/>
      <c r="JY219" s="182"/>
      <c r="JZ219" s="182"/>
      <c r="KA219" s="182"/>
      <c r="KB219" s="182"/>
      <c r="KC219" s="182"/>
      <c r="KD219" s="182"/>
      <c r="KE219" s="182"/>
      <c r="KF219" s="182"/>
      <c r="KG219" s="182"/>
      <c r="KH219" s="182"/>
      <c r="KI219" s="182"/>
      <c r="KJ219" s="182"/>
      <c r="KK219" s="182"/>
      <c r="KL219" s="182"/>
      <c r="KM219" s="182"/>
      <c r="KN219" s="182"/>
      <c r="KO219" s="182"/>
      <c r="KP219" s="182"/>
      <c r="KQ219" s="182"/>
      <c r="KR219" s="182"/>
      <c r="KS219" s="182"/>
      <c r="KT219" s="182"/>
      <c r="KU219" s="182"/>
      <c r="KV219" s="182"/>
      <c r="KW219" s="182"/>
      <c r="KX219" s="182"/>
      <c r="KY219" s="182"/>
      <c r="KZ219" s="182"/>
      <c r="LA219" s="182"/>
      <c r="LB219" s="182"/>
      <c r="LC219" s="182"/>
      <c r="LD219" s="182"/>
      <c r="LE219" s="182"/>
      <c r="LF219" s="182"/>
      <c r="LG219" s="182"/>
      <c r="LH219" s="182"/>
      <c r="LI219" s="182"/>
      <c r="LJ219" s="182"/>
      <c r="LK219" s="182"/>
      <c r="LL219" s="182"/>
      <c r="LM219" s="182"/>
      <c r="LN219" s="182"/>
      <c r="LO219" s="182"/>
      <c r="LP219" s="182"/>
      <c r="LQ219" s="182"/>
      <c r="LR219" s="182"/>
      <c r="LS219" s="182"/>
      <c r="LT219" s="182"/>
      <c r="LU219" s="182"/>
      <c r="LV219" s="182"/>
      <c r="LW219" s="182"/>
      <c r="LX219" s="182"/>
      <c r="LY219" s="182"/>
      <c r="LZ219" s="182"/>
      <c r="MA219" s="182"/>
      <c r="MB219" s="182"/>
      <c r="MC219" s="182"/>
      <c r="MD219" s="182"/>
      <c r="ME219" s="182"/>
      <c r="MF219" s="182"/>
      <c r="MG219" s="182"/>
      <c r="MH219" s="182"/>
      <c r="MI219" s="182"/>
      <c r="MJ219" s="182"/>
      <c r="MK219" s="182"/>
      <c r="ML219" s="182"/>
      <c r="MM219" s="182"/>
      <c r="MN219" s="182"/>
      <c r="MO219" s="182"/>
      <c r="MP219" s="182"/>
      <c r="MQ219" s="182"/>
      <c r="MR219" s="182"/>
      <c r="MS219" s="182"/>
      <c r="MT219" s="182"/>
      <c r="MU219" s="182"/>
      <c r="MV219" s="182"/>
      <c r="MW219" s="182"/>
      <c r="MX219" s="182"/>
      <c r="MY219" s="182"/>
      <c r="MZ219" s="182"/>
      <c r="NA219" s="182"/>
      <c r="NB219" s="182"/>
      <c r="NC219" s="182"/>
      <c r="ND219" s="182"/>
      <c r="NE219" s="182"/>
      <c r="NF219" s="182"/>
      <c r="NG219" s="182"/>
      <c r="NH219" s="182"/>
      <c r="NI219" s="182"/>
      <c r="NJ219" s="182"/>
      <c r="NK219" s="182"/>
      <c r="NL219" s="182"/>
      <c r="NM219" s="182"/>
      <c r="NN219" s="182"/>
      <c r="NO219" s="182"/>
      <c r="NP219" s="182"/>
      <c r="NQ219" s="182"/>
      <c r="NR219" s="182"/>
      <c r="NS219" s="182"/>
      <c r="NT219" s="182"/>
      <c r="NU219" s="182"/>
      <c r="NV219" s="182"/>
      <c r="NW219" s="182"/>
      <c r="NX219" s="182"/>
      <c r="NY219" s="182"/>
      <c r="NZ219" s="182"/>
      <c r="OA219" s="182"/>
      <c r="OB219" s="182"/>
      <c r="OC219" s="182"/>
      <c r="OD219" s="182"/>
      <c r="OE219" s="182"/>
      <c r="OF219" s="182"/>
      <c r="OG219" s="182"/>
      <c r="OH219" s="182"/>
      <c r="OI219" s="182"/>
      <c r="OJ219" s="182"/>
      <c r="OK219" s="182"/>
      <c r="OL219" s="182"/>
      <c r="OM219" s="182"/>
      <c r="ON219" s="182"/>
      <c r="OO219" s="182"/>
      <c r="OP219" s="182"/>
      <c r="OQ219" s="182"/>
      <c r="OR219" s="182"/>
      <c r="OS219" s="182"/>
      <c r="OT219" s="182"/>
      <c r="OU219" s="182"/>
      <c r="OV219" s="182"/>
      <c r="OW219" s="182"/>
      <c r="OX219" s="182"/>
      <c r="OY219" s="182"/>
      <c r="OZ219" s="182"/>
      <c r="PA219" s="182"/>
      <c r="PB219" s="182"/>
      <c r="PC219" s="182"/>
      <c r="PD219" s="182"/>
      <c r="PE219" s="182"/>
      <c r="PF219" s="182"/>
      <c r="PG219" s="182"/>
      <c r="PH219" s="182"/>
      <c r="PI219" s="182"/>
      <c r="PJ219" s="182"/>
      <c r="PK219" s="182"/>
      <c r="PL219" s="182"/>
      <c r="PM219" s="182"/>
      <c r="PN219" s="182"/>
      <c r="PO219" s="182"/>
      <c r="PP219" s="182"/>
      <c r="PQ219" s="182"/>
      <c r="PR219" s="182"/>
      <c r="PS219" s="182"/>
      <c r="PT219" s="182"/>
      <c r="PU219" s="182"/>
      <c r="PV219" s="182"/>
      <c r="PW219" s="182"/>
      <c r="PX219" s="182"/>
    </row>
    <row r="220" spans="1:440" s="167" customFormat="1" ht="19.899999999999999" customHeight="1">
      <c r="A220" s="182"/>
      <c r="B220" s="1040"/>
      <c r="C220" s="900"/>
      <c r="D220" s="896"/>
      <c r="E220" s="973"/>
      <c r="F220" s="382" t="s">
        <v>22</v>
      </c>
      <c r="G220" s="383">
        <v>3.6150000000000002</v>
      </c>
      <c r="H220" s="383"/>
      <c r="I220" s="384">
        <f>G220+H220+K219</f>
        <v>4.649</v>
      </c>
      <c r="J220" s="434">
        <v>3.8330000000000002</v>
      </c>
      <c r="K220" s="384">
        <f t="shared" si="24"/>
        <v>0.81599999999999984</v>
      </c>
      <c r="L220" s="674">
        <f t="shared" si="25"/>
        <v>0.82447838244783833</v>
      </c>
      <c r="M220" s="652" t="s">
        <v>24</v>
      </c>
      <c r="N220" s="903"/>
      <c r="O220" s="904"/>
      <c r="P220" s="904"/>
      <c r="Q220" s="904"/>
      <c r="R220" s="904"/>
      <c r="S220" s="893"/>
      <c r="T220" s="170"/>
      <c r="U220" s="182"/>
      <c r="V220" s="166"/>
      <c r="W220" s="166"/>
      <c r="X220" s="166"/>
      <c r="Y220" s="166"/>
      <c r="Z220" s="166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  <c r="IG220" s="182"/>
      <c r="IH220" s="182"/>
      <c r="II220" s="182"/>
      <c r="IJ220" s="182"/>
      <c r="IK220" s="182"/>
      <c r="IL220" s="182"/>
      <c r="IM220" s="182"/>
      <c r="IN220" s="182"/>
      <c r="IO220" s="182"/>
      <c r="IP220" s="182"/>
      <c r="IQ220" s="182"/>
      <c r="IR220" s="182"/>
      <c r="IS220" s="182"/>
      <c r="IT220" s="182"/>
      <c r="IU220" s="182"/>
      <c r="IV220" s="182"/>
      <c r="IW220" s="182"/>
      <c r="IX220" s="182"/>
      <c r="IY220" s="182"/>
      <c r="IZ220" s="182"/>
      <c r="JA220" s="182"/>
      <c r="JB220" s="182"/>
      <c r="JC220" s="182"/>
      <c r="JD220" s="182"/>
      <c r="JE220" s="182"/>
      <c r="JF220" s="182"/>
      <c r="JG220" s="182"/>
      <c r="JH220" s="182"/>
      <c r="JI220" s="182"/>
      <c r="JJ220" s="182"/>
      <c r="JK220" s="182"/>
      <c r="JL220" s="182"/>
      <c r="JM220" s="182"/>
      <c r="JN220" s="182"/>
      <c r="JO220" s="182"/>
      <c r="JP220" s="182"/>
      <c r="JQ220" s="182"/>
      <c r="JR220" s="182"/>
      <c r="JS220" s="182"/>
      <c r="JT220" s="182"/>
      <c r="JU220" s="182"/>
      <c r="JV220" s="182"/>
      <c r="JW220" s="182"/>
      <c r="JX220" s="182"/>
      <c r="JY220" s="182"/>
      <c r="JZ220" s="182"/>
      <c r="KA220" s="182"/>
      <c r="KB220" s="182"/>
      <c r="KC220" s="182"/>
      <c r="KD220" s="182"/>
      <c r="KE220" s="182"/>
      <c r="KF220" s="182"/>
      <c r="KG220" s="182"/>
      <c r="KH220" s="182"/>
      <c r="KI220" s="182"/>
      <c r="KJ220" s="182"/>
      <c r="KK220" s="182"/>
      <c r="KL220" s="182"/>
      <c r="KM220" s="182"/>
      <c r="KN220" s="182"/>
      <c r="KO220" s="182"/>
      <c r="KP220" s="182"/>
      <c r="KQ220" s="182"/>
      <c r="KR220" s="182"/>
      <c r="KS220" s="182"/>
      <c r="KT220" s="182"/>
      <c r="KU220" s="182"/>
      <c r="KV220" s="182"/>
      <c r="KW220" s="182"/>
      <c r="KX220" s="182"/>
      <c r="KY220" s="182"/>
      <c r="KZ220" s="182"/>
      <c r="LA220" s="182"/>
      <c r="LB220" s="182"/>
      <c r="LC220" s="182"/>
      <c r="LD220" s="182"/>
      <c r="LE220" s="182"/>
      <c r="LF220" s="182"/>
      <c r="LG220" s="182"/>
      <c r="LH220" s="182"/>
      <c r="LI220" s="182"/>
      <c r="LJ220" s="182"/>
      <c r="LK220" s="182"/>
      <c r="LL220" s="182"/>
      <c r="LM220" s="182"/>
      <c r="LN220" s="182"/>
      <c r="LO220" s="182"/>
      <c r="LP220" s="182"/>
      <c r="LQ220" s="182"/>
      <c r="LR220" s="182"/>
      <c r="LS220" s="182"/>
      <c r="LT220" s="182"/>
      <c r="LU220" s="182"/>
      <c r="LV220" s="182"/>
      <c r="LW220" s="182"/>
      <c r="LX220" s="182"/>
      <c r="LY220" s="182"/>
      <c r="LZ220" s="182"/>
      <c r="MA220" s="182"/>
      <c r="MB220" s="182"/>
      <c r="MC220" s="182"/>
      <c r="MD220" s="182"/>
      <c r="ME220" s="182"/>
      <c r="MF220" s="182"/>
      <c r="MG220" s="182"/>
      <c r="MH220" s="182"/>
      <c r="MI220" s="182"/>
      <c r="MJ220" s="182"/>
      <c r="MK220" s="182"/>
      <c r="ML220" s="182"/>
      <c r="MM220" s="182"/>
      <c r="MN220" s="182"/>
      <c r="MO220" s="182"/>
      <c r="MP220" s="182"/>
      <c r="MQ220" s="182"/>
      <c r="MR220" s="182"/>
      <c r="MS220" s="182"/>
      <c r="MT220" s="182"/>
      <c r="MU220" s="182"/>
      <c r="MV220" s="182"/>
      <c r="MW220" s="182"/>
      <c r="MX220" s="182"/>
      <c r="MY220" s="182"/>
      <c r="MZ220" s="182"/>
      <c r="NA220" s="182"/>
      <c r="NB220" s="182"/>
      <c r="NC220" s="182"/>
      <c r="ND220" s="182"/>
      <c r="NE220" s="182"/>
      <c r="NF220" s="182"/>
      <c r="NG220" s="182"/>
      <c r="NH220" s="182"/>
      <c r="NI220" s="182"/>
      <c r="NJ220" s="182"/>
      <c r="NK220" s="182"/>
      <c r="NL220" s="182"/>
      <c r="NM220" s="182"/>
      <c r="NN220" s="182"/>
      <c r="NO220" s="182"/>
      <c r="NP220" s="182"/>
      <c r="NQ220" s="182"/>
      <c r="NR220" s="182"/>
      <c r="NS220" s="182"/>
      <c r="NT220" s="182"/>
      <c r="NU220" s="182"/>
      <c r="NV220" s="182"/>
      <c r="NW220" s="182"/>
      <c r="NX220" s="182"/>
      <c r="NY220" s="182"/>
      <c r="NZ220" s="182"/>
      <c r="OA220" s="182"/>
      <c r="OB220" s="182"/>
      <c r="OC220" s="182"/>
      <c r="OD220" s="182"/>
      <c r="OE220" s="182"/>
      <c r="OF220" s="182"/>
      <c r="OG220" s="182"/>
      <c r="OH220" s="182"/>
      <c r="OI220" s="182"/>
      <c r="OJ220" s="182"/>
      <c r="OK220" s="182"/>
      <c r="OL220" s="182"/>
      <c r="OM220" s="182"/>
      <c r="ON220" s="182"/>
      <c r="OO220" s="182"/>
      <c r="OP220" s="182"/>
      <c r="OQ220" s="182"/>
      <c r="OR220" s="182"/>
      <c r="OS220" s="182"/>
      <c r="OT220" s="182"/>
      <c r="OU220" s="182"/>
      <c r="OV220" s="182"/>
      <c r="OW220" s="182"/>
      <c r="OX220" s="182"/>
      <c r="OY220" s="182"/>
      <c r="OZ220" s="182"/>
      <c r="PA220" s="182"/>
      <c r="PB220" s="182"/>
      <c r="PC220" s="182"/>
      <c r="PD220" s="182"/>
      <c r="PE220" s="182"/>
      <c r="PF220" s="182"/>
      <c r="PG220" s="182"/>
      <c r="PH220" s="182"/>
      <c r="PI220" s="182"/>
      <c r="PJ220" s="182"/>
      <c r="PK220" s="182"/>
      <c r="PL220" s="182"/>
      <c r="PM220" s="182"/>
      <c r="PN220" s="182"/>
      <c r="PO220" s="182"/>
      <c r="PP220" s="182"/>
      <c r="PQ220" s="182"/>
      <c r="PR220" s="182"/>
      <c r="PS220" s="182"/>
      <c r="PT220" s="182"/>
      <c r="PU220" s="182"/>
      <c r="PV220" s="182"/>
      <c r="PW220" s="182"/>
      <c r="PX220" s="182"/>
    </row>
    <row r="221" spans="1:440" s="167" customFormat="1" ht="19.899999999999999" customHeight="1">
      <c r="A221" s="182"/>
      <c r="B221" s="1040"/>
      <c r="C221" s="900"/>
      <c r="D221" s="896"/>
      <c r="E221" s="872" t="s">
        <v>255</v>
      </c>
      <c r="F221" s="382" t="s">
        <v>20</v>
      </c>
      <c r="G221" s="383">
        <v>0.63500000000000001</v>
      </c>
      <c r="H221" s="383"/>
      <c r="I221" s="384">
        <f>G221+H221</f>
        <v>0.63500000000000001</v>
      </c>
      <c r="J221" s="434">
        <v>0</v>
      </c>
      <c r="K221" s="384">
        <f t="shared" si="24"/>
        <v>0.63500000000000001</v>
      </c>
      <c r="L221" s="674">
        <f t="shared" si="25"/>
        <v>0</v>
      </c>
      <c r="M221" s="652" t="s">
        <v>24</v>
      </c>
      <c r="N221" s="903">
        <f>G221+G222+G223</f>
        <v>7.2140000000000004</v>
      </c>
      <c r="O221" s="904">
        <f>H221+H222+H223</f>
        <v>0</v>
      </c>
      <c r="P221" s="904">
        <f>N221+O221</f>
        <v>7.2140000000000004</v>
      </c>
      <c r="Q221" s="904">
        <f>J221+J222+J223</f>
        <v>6.6579999999999995</v>
      </c>
      <c r="R221" s="904">
        <f>P221-Q221</f>
        <v>0.55600000000000094</v>
      </c>
      <c r="S221" s="893">
        <f>Q221/P221</f>
        <v>0.92292764069864142</v>
      </c>
      <c r="T221" s="170"/>
      <c r="U221" s="182"/>
      <c r="V221" s="166"/>
      <c r="W221" s="166"/>
      <c r="X221" s="166"/>
      <c r="Y221" s="166"/>
      <c r="Z221" s="166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  <c r="IG221" s="182"/>
      <c r="IH221" s="182"/>
      <c r="II221" s="182"/>
      <c r="IJ221" s="182"/>
      <c r="IK221" s="182"/>
      <c r="IL221" s="182"/>
      <c r="IM221" s="182"/>
      <c r="IN221" s="182"/>
      <c r="IO221" s="182"/>
      <c r="IP221" s="182"/>
      <c r="IQ221" s="182"/>
      <c r="IR221" s="182"/>
      <c r="IS221" s="182"/>
      <c r="IT221" s="182"/>
      <c r="IU221" s="182"/>
      <c r="IV221" s="182"/>
      <c r="IW221" s="182"/>
      <c r="IX221" s="182"/>
      <c r="IY221" s="182"/>
      <c r="IZ221" s="182"/>
      <c r="JA221" s="182"/>
      <c r="JB221" s="182"/>
      <c r="JC221" s="182"/>
      <c r="JD221" s="182"/>
      <c r="JE221" s="182"/>
      <c r="JF221" s="182"/>
      <c r="JG221" s="182"/>
      <c r="JH221" s="182"/>
      <c r="JI221" s="182"/>
      <c r="JJ221" s="182"/>
      <c r="JK221" s="182"/>
      <c r="JL221" s="182"/>
      <c r="JM221" s="182"/>
      <c r="JN221" s="182"/>
      <c r="JO221" s="182"/>
      <c r="JP221" s="182"/>
      <c r="JQ221" s="182"/>
      <c r="JR221" s="182"/>
      <c r="JS221" s="182"/>
      <c r="JT221" s="182"/>
      <c r="JU221" s="182"/>
      <c r="JV221" s="182"/>
      <c r="JW221" s="182"/>
      <c r="JX221" s="182"/>
      <c r="JY221" s="182"/>
      <c r="JZ221" s="182"/>
      <c r="KA221" s="182"/>
      <c r="KB221" s="182"/>
      <c r="KC221" s="182"/>
      <c r="KD221" s="182"/>
      <c r="KE221" s="182"/>
      <c r="KF221" s="182"/>
      <c r="KG221" s="182"/>
      <c r="KH221" s="182"/>
      <c r="KI221" s="182"/>
      <c r="KJ221" s="182"/>
      <c r="KK221" s="182"/>
      <c r="KL221" s="182"/>
      <c r="KM221" s="182"/>
      <c r="KN221" s="182"/>
      <c r="KO221" s="182"/>
      <c r="KP221" s="182"/>
      <c r="KQ221" s="182"/>
      <c r="KR221" s="182"/>
      <c r="KS221" s="182"/>
      <c r="KT221" s="182"/>
      <c r="KU221" s="182"/>
      <c r="KV221" s="182"/>
      <c r="KW221" s="182"/>
      <c r="KX221" s="182"/>
      <c r="KY221" s="182"/>
      <c r="KZ221" s="182"/>
      <c r="LA221" s="182"/>
      <c r="LB221" s="182"/>
      <c r="LC221" s="182"/>
      <c r="LD221" s="182"/>
      <c r="LE221" s="182"/>
      <c r="LF221" s="182"/>
      <c r="LG221" s="182"/>
      <c r="LH221" s="182"/>
      <c r="LI221" s="182"/>
      <c r="LJ221" s="182"/>
      <c r="LK221" s="182"/>
      <c r="LL221" s="182"/>
      <c r="LM221" s="182"/>
      <c r="LN221" s="182"/>
      <c r="LO221" s="182"/>
      <c r="LP221" s="182"/>
      <c r="LQ221" s="182"/>
      <c r="LR221" s="182"/>
      <c r="LS221" s="182"/>
      <c r="LT221" s="182"/>
      <c r="LU221" s="182"/>
      <c r="LV221" s="182"/>
      <c r="LW221" s="182"/>
      <c r="LX221" s="182"/>
      <c r="LY221" s="182"/>
      <c r="LZ221" s="182"/>
      <c r="MA221" s="182"/>
      <c r="MB221" s="182"/>
      <c r="MC221" s="182"/>
      <c r="MD221" s="182"/>
      <c r="ME221" s="182"/>
      <c r="MF221" s="182"/>
      <c r="MG221" s="182"/>
      <c r="MH221" s="182"/>
      <c r="MI221" s="182"/>
      <c r="MJ221" s="182"/>
      <c r="MK221" s="182"/>
      <c r="ML221" s="182"/>
      <c r="MM221" s="182"/>
      <c r="MN221" s="182"/>
      <c r="MO221" s="182"/>
      <c r="MP221" s="182"/>
      <c r="MQ221" s="182"/>
      <c r="MR221" s="182"/>
      <c r="MS221" s="182"/>
      <c r="MT221" s="182"/>
      <c r="MU221" s="182"/>
      <c r="MV221" s="182"/>
      <c r="MW221" s="182"/>
      <c r="MX221" s="182"/>
      <c r="MY221" s="182"/>
      <c r="MZ221" s="182"/>
      <c r="NA221" s="182"/>
      <c r="NB221" s="182"/>
      <c r="NC221" s="182"/>
      <c r="ND221" s="182"/>
      <c r="NE221" s="182"/>
      <c r="NF221" s="182"/>
      <c r="NG221" s="182"/>
      <c r="NH221" s="182"/>
      <c r="NI221" s="182"/>
      <c r="NJ221" s="182"/>
      <c r="NK221" s="182"/>
      <c r="NL221" s="182"/>
      <c r="NM221" s="182"/>
      <c r="NN221" s="182"/>
      <c r="NO221" s="182"/>
      <c r="NP221" s="182"/>
      <c r="NQ221" s="182"/>
      <c r="NR221" s="182"/>
      <c r="NS221" s="182"/>
      <c r="NT221" s="182"/>
      <c r="NU221" s="182"/>
      <c r="NV221" s="182"/>
      <c r="NW221" s="182"/>
      <c r="NX221" s="182"/>
      <c r="NY221" s="182"/>
      <c r="NZ221" s="182"/>
      <c r="OA221" s="182"/>
      <c r="OB221" s="182"/>
      <c r="OC221" s="182"/>
      <c r="OD221" s="182"/>
      <c r="OE221" s="182"/>
      <c r="OF221" s="182"/>
      <c r="OG221" s="182"/>
      <c r="OH221" s="182"/>
      <c r="OI221" s="182"/>
      <c r="OJ221" s="182"/>
      <c r="OK221" s="182"/>
      <c r="OL221" s="182"/>
      <c r="OM221" s="182"/>
      <c r="ON221" s="182"/>
      <c r="OO221" s="182"/>
      <c r="OP221" s="182"/>
      <c r="OQ221" s="182"/>
      <c r="OR221" s="182"/>
      <c r="OS221" s="182"/>
      <c r="OT221" s="182"/>
      <c r="OU221" s="182"/>
      <c r="OV221" s="182"/>
      <c r="OW221" s="182"/>
      <c r="OX221" s="182"/>
      <c r="OY221" s="182"/>
      <c r="OZ221" s="182"/>
      <c r="PA221" s="182"/>
      <c r="PB221" s="182"/>
      <c r="PC221" s="182"/>
      <c r="PD221" s="182"/>
      <c r="PE221" s="182"/>
      <c r="PF221" s="182"/>
      <c r="PG221" s="182"/>
      <c r="PH221" s="182"/>
      <c r="PI221" s="182"/>
      <c r="PJ221" s="182"/>
      <c r="PK221" s="182"/>
      <c r="PL221" s="182"/>
      <c r="PM221" s="182"/>
      <c r="PN221" s="182"/>
      <c r="PO221" s="182"/>
      <c r="PP221" s="182"/>
      <c r="PQ221" s="182"/>
      <c r="PR221" s="182"/>
      <c r="PS221" s="182"/>
      <c r="PT221" s="182"/>
      <c r="PU221" s="182"/>
      <c r="PV221" s="182"/>
      <c r="PW221" s="182"/>
      <c r="PX221" s="182"/>
    </row>
    <row r="222" spans="1:440" s="167" customFormat="1" ht="19.899999999999999" customHeight="1">
      <c r="A222" s="182"/>
      <c r="B222" s="1040"/>
      <c r="C222" s="900"/>
      <c r="D222" s="896"/>
      <c r="E222" s="873"/>
      <c r="F222" s="382" t="s">
        <v>21</v>
      </c>
      <c r="G222" s="383">
        <v>2.972</v>
      </c>
      <c r="H222" s="383"/>
      <c r="I222" s="384">
        <f>G222+H222+K221</f>
        <v>3.6070000000000002</v>
      </c>
      <c r="J222" s="434">
        <v>1.081</v>
      </c>
      <c r="K222" s="384">
        <f t="shared" si="24"/>
        <v>2.5260000000000002</v>
      </c>
      <c r="L222" s="674">
        <f t="shared" si="25"/>
        <v>0.29969503742722481</v>
      </c>
      <c r="M222" s="652" t="s">
        <v>24</v>
      </c>
      <c r="N222" s="903"/>
      <c r="O222" s="904"/>
      <c r="P222" s="904"/>
      <c r="Q222" s="904"/>
      <c r="R222" s="904"/>
      <c r="S222" s="893"/>
      <c r="T222" s="170"/>
      <c r="U222" s="182"/>
      <c r="V222" s="166"/>
      <c r="W222" s="166"/>
      <c r="X222" s="166"/>
      <c r="Y222" s="166"/>
      <c r="Z222" s="166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  <c r="IF222" s="182"/>
      <c r="IG222" s="182"/>
      <c r="IH222" s="182"/>
      <c r="II222" s="182"/>
      <c r="IJ222" s="182"/>
      <c r="IK222" s="182"/>
      <c r="IL222" s="182"/>
      <c r="IM222" s="182"/>
      <c r="IN222" s="182"/>
      <c r="IO222" s="182"/>
      <c r="IP222" s="182"/>
      <c r="IQ222" s="182"/>
      <c r="IR222" s="182"/>
      <c r="IS222" s="182"/>
      <c r="IT222" s="182"/>
      <c r="IU222" s="182"/>
      <c r="IV222" s="182"/>
      <c r="IW222" s="182"/>
      <c r="IX222" s="182"/>
      <c r="IY222" s="182"/>
      <c r="IZ222" s="182"/>
      <c r="JA222" s="182"/>
      <c r="JB222" s="182"/>
      <c r="JC222" s="182"/>
      <c r="JD222" s="182"/>
      <c r="JE222" s="182"/>
      <c r="JF222" s="182"/>
      <c r="JG222" s="182"/>
      <c r="JH222" s="182"/>
      <c r="JI222" s="182"/>
      <c r="JJ222" s="182"/>
      <c r="JK222" s="182"/>
      <c r="JL222" s="182"/>
      <c r="JM222" s="182"/>
      <c r="JN222" s="182"/>
      <c r="JO222" s="182"/>
      <c r="JP222" s="182"/>
      <c r="JQ222" s="182"/>
      <c r="JR222" s="182"/>
      <c r="JS222" s="182"/>
      <c r="JT222" s="182"/>
      <c r="JU222" s="182"/>
      <c r="JV222" s="182"/>
      <c r="JW222" s="182"/>
      <c r="JX222" s="182"/>
      <c r="JY222" s="182"/>
      <c r="JZ222" s="182"/>
      <c r="KA222" s="182"/>
      <c r="KB222" s="182"/>
      <c r="KC222" s="182"/>
      <c r="KD222" s="182"/>
      <c r="KE222" s="182"/>
      <c r="KF222" s="182"/>
      <c r="KG222" s="182"/>
      <c r="KH222" s="182"/>
      <c r="KI222" s="182"/>
      <c r="KJ222" s="182"/>
      <c r="KK222" s="182"/>
      <c r="KL222" s="182"/>
      <c r="KM222" s="182"/>
      <c r="KN222" s="182"/>
      <c r="KO222" s="182"/>
      <c r="KP222" s="182"/>
      <c r="KQ222" s="182"/>
      <c r="KR222" s="182"/>
      <c r="KS222" s="182"/>
      <c r="KT222" s="182"/>
      <c r="KU222" s="182"/>
      <c r="KV222" s="182"/>
      <c r="KW222" s="182"/>
      <c r="KX222" s="182"/>
      <c r="KY222" s="182"/>
      <c r="KZ222" s="182"/>
      <c r="LA222" s="182"/>
      <c r="LB222" s="182"/>
      <c r="LC222" s="182"/>
      <c r="LD222" s="182"/>
      <c r="LE222" s="182"/>
      <c r="LF222" s="182"/>
      <c r="LG222" s="182"/>
      <c r="LH222" s="182"/>
      <c r="LI222" s="182"/>
      <c r="LJ222" s="182"/>
      <c r="LK222" s="182"/>
      <c r="LL222" s="182"/>
      <c r="LM222" s="182"/>
      <c r="LN222" s="182"/>
      <c r="LO222" s="182"/>
      <c r="LP222" s="182"/>
      <c r="LQ222" s="182"/>
      <c r="LR222" s="182"/>
      <c r="LS222" s="182"/>
      <c r="LT222" s="182"/>
      <c r="LU222" s="182"/>
      <c r="LV222" s="182"/>
      <c r="LW222" s="182"/>
      <c r="LX222" s="182"/>
      <c r="LY222" s="182"/>
      <c r="LZ222" s="182"/>
      <c r="MA222" s="182"/>
      <c r="MB222" s="182"/>
      <c r="MC222" s="182"/>
      <c r="MD222" s="182"/>
      <c r="ME222" s="182"/>
      <c r="MF222" s="182"/>
      <c r="MG222" s="182"/>
      <c r="MH222" s="182"/>
      <c r="MI222" s="182"/>
      <c r="MJ222" s="182"/>
      <c r="MK222" s="182"/>
      <c r="ML222" s="182"/>
      <c r="MM222" s="182"/>
      <c r="MN222" s="182"/>
      <c r="MO222" s="182"/>
      <c r="MP222" s="182"/>
      <c r="MQ222" s="182"/>
      <c r="MR222" s="182"/>
      <c r="MS222" s="182"/>
      <c r="MT222" s="182"/>
      <c r="MU222" s="182"/>
      <c r="MV222" s="182"/>
      <c r="MW222" s="182"/>
      <c r="MX222" s="182"/>
      <c r="MY222" s="182"/>
      <c r="MZ222" s="182"/>
      <c r="NA222" s="182"/>
      <c r="NB222" s="182"/>
      <c r="NC222" s="182"/>
      <c r="ND222" s="182"/>
      <c r="NE222" s="182"/>
      <c r="NF222" s="182"/>
      <c r="NG222" s="182"/>
      <c r="NH222" s="182"/>
      <c r="NI222" s="182"/>
      <c r="NJ222" s="182"/>
      <c r="NK222" s="182"/>
      <c r="NL222" s="182"/>
      <c r="NM222" s="182"/>
      <c r="NN222" s="182"/>
      <c r="NO222" s="182"/>
      <c r="NP222" s="182"/>
      <c r="NQ222" s="182"/>
      <c r="NR222" s="182"/>
      <c r="NS222" s="182"/>
      <c r="NT222" s="182"/>
      <c r="NU222" s="182"/>
      <c r="NV222" s="182"/>
      <c r="NW222" s="182"/>
      <c r="NX222" s="182"/>
      <c r="NY222" s="182"/>
      <c r="NZ222" s="182"/>
      <c r="OA222" s="182"/>
      <c r="OB222" s="182"/>
      <c r="OC222" s="182"/>
      <c r="OD222" s="182"/>
      <c r="OE222" s="182"/>
      <c r="OF222" s="182"/>
      <c r="OG222" s="182"/>
      <c r="OH222" s="182"/>
      <c r="OI222" s="182"/>
      <c r="OJ222" s="182"/>
      <c r="OK222" s="182"/>
      <c r="OL222" s="182"/>
      <c r="OM222" s="182"/>
      <c r="ON222" s="182"/>
      <c r="OO222" s="182"/>
      <c r="OP222" s="182"/>
      <c r="OQ222" s="182"/>
      <c r="OR222" s="182"/>
      <c r="OS222" s="182"/>
      <c r="OT222" s="182"/>
      <c r="OU222" s="182"/>
      <c r="OV222" s="182"/>
      <c r="OW222" s="182"/>
      <c r="OX222" s="182"/>
      <c r="OY222" s="182"/>
      <c r="OZ222" s="182"/>
      <c r="PA222" s="182"/>
      <c r="PB222" s="182"/>
      <c r="PC222" s="182"/>
      <c r="PD222" s="182"/>
      <c r="PE222" s="182"/>
      <c r="PF222" s="182"/>
      <c r="PG222" s="182"/>
      <c r="PH222" s="182"/>
      <c r="PI222" s="182"/>
      <c r="PJ222" s="182"/>
      <c r="PK222" s="182"/>
      <c r="PL222" s="182"/>
      <c r="PM222" s="182"/>
      <c r="PN222" s="182"/>
      <c r="PO222" s="182"/>
      <c r="PP222" s="182"/>
      <c r="PQ222" s="182"/>
      <c r="PR222" s="182"/>
      <c r="PS222" s="182"/>
      <c r="PT222" s="182"/>
      <c r="PU222" s="182"/>
      <c r="PV222" s="182"/>
      <c r="PW222" s="182"/>
      <c r="PX222" s="182"/>
    </row>
    <row r="223" spans="1:440" s="167" customFormat="1" ht="19.899999999999999" customHeight="1">
      <c r="A223" s="182"/>
      <c r="B223" s="1040"/>
      <c r="C223" s="900"/>
      <c r="D223" s="896"/>
      <c r="E223" s="874"/>
      <c r="F223" s="382" t="s">
        <v>22</v>
      </c>
      <c r="G223" s="383">
        <v>3.6070000000000002</v>
      </c>
      <c r="H223" s="383"/>
      <c r="I223" s="384">
        <f>G223+H223+K222</f>
        <v>6.1330000000000009</v>
      </c>
      <c r="J223" s="434">
        <v>5.577</v>
      </c>
      <c r="K223" s="384">
        <f t="shared" si="24"/>
        <v>0.55600000000000094</v>
      </c>
      <c r="L223" s="674">
        <f t="shared" si="25"/>
        <v>0.90934289907060151</v>
      </c>
      <c r="M223" s="652" t="s">
        <v>24</v>
      </c>
      <c r="N223" s="903"/>
      <c r="O223" s="904"/>
      <c r="P223" s="904"/>
      <c r="Q223" s="904"/>
      <c r="R223" s="904"/>
      <c r="S223" s="893"/>
      <c r="T223" s="170"/>
      <c r="U223" s="182"/>
      <c r="V223" s="166"/>
      <c r="W223" s="166"/>
      <c r="X223" s="166"/>
      <c r="Y223" s="166"/>
      <c r="Z223" s="166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  <c r="IF223" s="182"/>
      <c r="IG223" s="182"/>
      <c r="IH223" s="182"/>
      <c r="II223" s="182"/>
      <c r="IJ223" s="182"/>
      <c r="IK223" s="182"/>
      <c r="IL223" s="182"/>
      <c r="IM223" s="182"/>
      <c r="IN223" s="182"/>
      <c r="IO223" s="182"/>
      <c r="IP223" s="182"/>
      <c r="IQ223" s="182"/>
      <c r="IR223" s="182"/>
      <c r="IS223" s="182"/>
      <c r="IT223" s="182"/>
      <c r="IU223" s="182"/>
      <c r="IV223" s="182"/>
      <c r="IW223" s="182"/>
      <c r="IX223" s="182"/>
      <c r="IY223" s="182"/>
      <c r="IZ223" s="182"/>
      <c r="JA223" s="182"/>
      <c r="JB223" s="182"/>
      <c r="JC223" s="182"/>
      <c r="JD223" s="182"/>
      <c r="JE223" s="182"/>
      <c r="JF223" s="182"/>
      <c r="JG223" s="182"/>
      <c r="JH223" s="182"/>
      <c r="JI223" s="182"/>
      <c r="JJ223" s="182"/>
      <c r="JK223" s="182"/>
      <c r="JL223" s="182"/>
      <c r="JM223" s="182"/>
      <c r="JN223" s="182"/>
      <c r="JO223" s="182"/>
      <c r="JP223" s="182"/>
      <c r="JQ223" s="182"/>
      <c r="JR223" s="182"/>
      <c r="JS223" s="182"/>
      <c r="JT223" s="182"/>
      <c r="JU223" s="182"/>
      <c r="JV223" s="182"/>
      <c r="JW223" s="182"/>
      <c r="JX223" s="182"/>
      <c r="JY223" s="182"/>
      <c r="JZ223" s="182"/>
      <c r="KA223" s="182"/>
      <c r="KB223" s="182"/>
      <c r="KC223" s="182"/>
      <c r="KD223" s="182"/>
      <c r="KE223" s="182"/>
      <c r="KF223" s="182"/>
      <c r="KG223" s="182"/>
      <c r="KH223" s="182"/>
      <c r="KI223" s="182"/>
      <c r="KJ223" s="182"/>
      <c r="KK223" s="182"/>
      <c r="KL223" s="182"/>
      <c r="KM223" s="182"/>
      <c r="KN223" s="182"/>
      <c r="KO223" s="182"/>
      <c r="KP223" s="182"/>
      <c r="KQ223" s="182"/>
      <c r="KR223" s="182"/>
      <c r="KS223" s="182"/>
      <c r="KT223" s="182"/>
      <c r="KU223" s="182"/>
      <c r="KV223" s="182"/>
      <c r="KW223" s="182"/>
      <c r="KX223" s="182"/>
      <c r="KY223" s="182"/>
      <c r="KZ223" s="182"/>
      <c r="LA223" s="182"/>
      <c r="LB223" s="182"/>
      <c r="LC223" s="182"/>
      <c r="LD223" s="182"/>
      <c r="LE223" s="182"/>
      <c r="LF223" s="182"/>
      <c r="LG223" s="182"/>
      <c r="LH223" s="182"/>
      <c r="LI223" s="182"/>
      <c r="LJ223" s="182"/>
      <c r="LK223" s="182"/>
      <c r="LL223" s="182"/>
      <c r="LM223" s="182"/>
      <c r="LN223" s="182"/>
      <c r="LO223" s="182"/>
      <c r="LP223" s="182"/>
      <c r="LQ223" s="182"/>
      <c r="LR223" s="182"/>
      <c r="LS223" s="182"/>
      <c r="LT223" s="182"/>
      <c r="LU223" s="182"/>
      <c r="LV223" s="182"/>
      <c r="LW223" s="182"/>
      <c r="LX223" s="182"/>
      <c r="LY223" s="182"/>
      <c r="LZ223" s="182"/>
      <c r="MA223" s="182"/>
      <c r="MB223" s="182"/>
      <c r="MC223" s="182"/>
      <c r="MD223" s="182"/>
      <c r="ME223" s="182"/>
      <c r="MF223" s="182"/>
      <c r="MG223" s="182"/>
      <c r="MH223" s="182"/>
      <c r="MI223" s="182"/>
      <c r="MJ223" s="182"/>
      <c r="MK223" s="182"/>
      <c r="ML223" s="182"/>
      <c r="MM223" s="182"/>
      <c r="MN223" s="182"/>
      <c r="MO223" s="182"/>
      <c r="MP223" s="182"/>
      <c r="MQ223" s="182"/>
      <c r="MR223" s="182"/>
      <c r="MS223" s="182"/>
      <c r="MT223" s="182"/>
      <c r="MU223" s="182"/>
      <c r="MV223" s="182"/>
      <c r="MW223" s="182"/>
      <c r="MX223" s="182"/>
      <c r="MY223" s="182"/>
      <c r="MZ223" s="182"/>
      <c r="NA223" s="182"/>
      <c r="NB223" s="182"/>
      <c r="NC223" s="182"/>
      <c r="ND223" s="182"/>
      <c r="NE223" s="182"/>
      <c r="NF223" s="182"/>
      <c r="NG223" s="182"/>
      <c r="NH223" s="182"/>
      <c r="NI223" s="182"/>
      <c r="NJ223" s="182"/>
      <c r="NK223" s="182"/>
      <c r="NL223" s="182"/>
      <c r="NM223" s="182"/>
      <c r="NN223" s="182"/>
      <c r="NO223" s="182"/>
      <c r="NP223" s="182"/>
      <c r="NQ223" s="182"/>
      <c r="NR223" s="182"/>
      <c r="NS223" s="182"/>
      <c r="NT223" s="182"/>
      <c r="NU223" s="182"/>
      <c r="NV223" s="182"/>
      <c r="NW223" s="182"/>
      <c r="NX223" s="182"/>
      <c r="NY223" s="182"/>
      <c r="NZ223" s="182"/>
      <c r="OA223" s="182"/>
      <c r="OB223" s="182"/>
      <c r="OC223" s="182"/>
      <c r="OD223" s="182"/>
      <c r="OE223" s="182"/>
      <c r="OF223" s="182"/>
      <c r="OG223" s="182"/>
      <c r="OH223" s="182"/>
      <c r="OI223" s="182"/>
      <c r="OJ223" s="182"/>
      <c r="OK223" s="182"/>
      <c r="OL223" s="182"/>
      <c r="OM223" s="182"/>
      <c r="ON223" s="182"/>
      <c r="OO223" s="182"/>
      <c r="OP223" s="182"/>
      <c r="OQ223" s="182"/>
      <c r="OR223" s="182"/>
      <c r="OS223" s="182"/>
      <c r="OT223" s="182"/>
      <c r="OU223" s="182"/>
      <c r="OV223" s="182"/>
      <c r="OW223" s="182"/>
      <c r="OX223" s="182"/>
      <c r="OY223" s="182"/>
      <c r="OZ223" s="182"/>
      <c r="PA223" s="182"/>
      <c r="PB223" s="182"/>
      <c r="PC223" s="182"/>
      <c r="PD223" s="182"/>
      <c r="PE223" s="182"/>
      <c r="PF223" s="182"/>
      <c r="PG223" s="182"/>
      <c r="PH223" s="182"/>
      <c r="PI223" s="182"/>
      <c r="PJ223" s="182"/>
      <c r="PK223" s="182"/>
      <c r="PL223" s="182"/>
      <c r="PM223" s="182"/>
      <c r="PN223" s="182"/>
      <c r="PO223" s="182"/>
      <c r="PP223" s="182"/>
      <c r="PQ223" s="182"/>
      <c r="PR223" s="182"/>
      <c r="PS223" s="182"/>
      <c r="PT223" s="182"/>
      <c r="PU223" s="182"/>
      <c r="PV223" s="182"/>
      <c r="PW223" s="182"/>
      <c r="PX223" s="182"/>
    </row>
    <row r="224" spans="1:440" s="167" customFormat="1" ht="19.899999999999999" customHeight="1">
      <c r="A224" s="182"/>
      <c r="B224" s="1040"/>
      <c r="C224" s="900"/>
      <c r="D224" s="896"/>
      <c r="E224" s="973" t="s">
        <v>192</v>
      </c>
      <c r="F224" s="382" t="s">
        <v>20</v>
      </c>
      <c r="G224" s="383">
        <v>0.63500000000000001</v>
      </c>
      <c r="H224" s="383"/>
      <c r="I224" s="384">
        <f>G224+H224</f>
        <v>0.63500000000000001</v>
      </c>
      <c r="J224" s="434">
        <v>0</v>
      </c>
      <c r="K224" s="384">
        <f t="shared" si="24"/>
        <v>0.63500000000000001</v>
      </c>
      <c r="L224" s="674">
        <f t="shared" si="25"/>
        <v>0</v>
      </c>
      <c r="M224" s="652" t="s">
        <v>24</v>
      </c>
      <c r="N224" s="903">
        <f>G224+G225+G226</f>
        <v>7.2119999999999997</v>
      </c>
      <c r="O224" s="904">
        <f>H224+H225+H226</f>
        <v>0</v>
      </c>
      <c r="P224" s="904">
        <f>N224+O224</f>
        <v>7.2119999999999997</v>
      </c>
      <c r="Q224" s="904">
        <f>J224+J225+J226</f>
        <v>6.4779999999999998</v>
      </c>
      <c r="R224" s="904">
        <f>P224-Q224</f>
        <v>0.73399999999999999</v>
      </c>
      <c r="S224" s="893">
        <f>Q224/P224</f>
        <v>0.89822518025513032</v>
      </c>
      <c r="T224" s="170"/>
      <c r="U224" s="182"/>
      <c r="V224" s="166"/>
      <c r="W224" s="166"/>
      <c r="X224" s="166"/>
      <c r="Y224" s="166"/>
      <c r="Z224" s="166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  <c r="DZ224" s="182"/>
      <c r="EA224" s="182"/>
      <c r="EB224" s="182"/>
      <c r="EC224" s="182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S224" s="182"/>
      <c r="FT224" s="182"/>
      <c r="FU224" s="182"/>
      <c r="FV224" s="182"/>
      <c r="FW224" s="182"/>
      <c r="FX224" s="182"/>
      <c r="FY224" s="182"/>
      <c r="FZ224" s="182"/>
      <c r="GA224" s="182"/>
      <c r="GB224" s="182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  <c r="IF224" s="182"/>
      <c r="IG224" s="182"/>
      <c r="IH224" s="182"/>
      <c r="II224" s="182"/>
      <c r="IJ224" s="182"/>
      <c r="IK224" s="182"/>
      <c r="IL224" s="182"/>
      <c r="IM224" s="182"/>
      <c r="IN224" s="182"/>
      <c r="IO224" s="182"/>
      <c r="IP224" s="182"/>
      <c r="IQ224" s="182"/>
      <c r="IR224" s="182"/>
      <c r="IS224" s="182"/>
      <c r="IT224" s="182"/>
      <c r="IU224" s="182"/>
      <c r="IV224" s="182"/>
      <c r="IW224" s="182"/>
      <c r="IX224" s="182"/>
      <c r="IY224" s="182"/>
      <c r="IZ224" s="182"/>
      <c r="JA224" s="182"/>
      <c r="JB224" s="182"/>
      <c r="JC224" s="182"/>
      <c r="JD224" s="182"/>
      <c r="JE224" s="182"/>
      <c r="JF224" s="182"/>
      <c r="JG224" s="182"/>
      <c r="JH224" s="182"/>
      <c r="JI224" s="182"/>
      <c r="JJ224" s="182"/>
      <c r="JK224" s="182"/>
      <c r="JL224" s="182"/>
      <c r="JM224" s="182"/>
      <c r="JN224" s="182"/>
      <c r="JO224" s="182"/>
      <c r="JP224" s="182"/>
      <c r="JQ224" s="182"/>
      <c r="JR224" s="182"/>
      <c r="JS224" s="182"/>
      <c r="JT224" s="182"/>
      <c r="JU224" s="182"/>
      <c r="JV224" s="182"/>
      <c r="JW224" s="182"/>
      <c r="JX224" s="182"/>
      <c r="JY224" s="182"/>
      <c r="JZ224" s="182"/>
      <c r="KA224" s="182"/>
      <c r="KB224" s="182"/>
      <c r="KC224" s="182"/>
      <c r="KD224" s="182"/>
      <c r="KE224" s="182"/>
      <c r="KF224" s="182"/>
      <c r="KG224" s="182"/>
      <c r="KH224" s="182"/>
      <c r="KI224" s="182"/>
      <c r="KJ224" s="182"/>
      <c r="KK224" s="182"/>
      <c r="KL224" s="182"/>
      <c r="KM224" s="182"/>
      <c r="KN224" s="182"/>
      <c r="KO224" s="182"/>
      <c r="KP224" s="182"/>
      <c r="KQ224" s="182"/>
      <c r="KR224" s="182"/>
      <c r="KS224" s="182"/>
      <c r="KT224" s="182"/>
      <c r="KU224" s="182"/>
      <c r="KV224" s="182"/>
      <c r="KW224" s="182"/>
      <c r="KX224" s="182"/>
      <c r="KY224" s="182"/>
      <c r="KZ224" s="182"/>
      <c r="LA224" s="182"/>
      <c r="LB224" s="182"/>
      <c r="LC224" s="182"/>
      <c r="LD224" s="182"/>
      <c r="LE224" s="182"/>
      <c r="LF224" s="182"/>
      <c r="LG224" s="182"/>
      <c r="LH224" s="182"/>
      <c r="LI224" s="182"/>
      <c r="LJ224" s="182"/>
      <c r="LK224" s="182"/>
      <c r="LL224" s="182"/>
      <c r="LM224" s="182"/>
      <c r="LN224" s="182"/>
      <c r="LO224" s="182"/>
      <c r="LP224" s="182"/>
      <c r="LQ224" s="182"/>
      <c r="LR224" s="182"/>
      <c r="LS224" s="182"/>
      <c r="LT224" s="182"/>
      <c r="LU224" s="182"/>
      <c r="LV224" s="182"/>
      <c r="LW224" s="182"/>
      <c r="LX224" s="182"/>
      <c r="LY224" s="182"/>
      <c r="LZ224" s="182"/>
      <c r="MA224" s="182"/>
      <c r="MB224" s="182"/>
      <c r="MC224" s="182"/>
      <c r="MD224" s="182"/>
      <c r="ME224" s="182"/>
      <c r="MF224" s="182"/>
      <c r="MG224" s="182"/>
      <c r="MH224" s="182"/>
      <c r="MI224" s="182"/>
      <c r="MJ224" s="182"/>
      <c r="MK224" s="182"/>
      <c r="ML224" s="182"/>
      <c r="MM224" s="182"/>
      <c r="MN224" s="182"/>
      <c r="MO224" s="182"/>
      <c r="MP224" s="182"/>
      <c r="MQ224" s="182"/>
      <c r="MR224" s="182"/>
      <c r="MS224" s="182"/>
      <c r="MT224" s="182"/>
      <c r="MU224" s="182"/>
      <c r="MV224" s="182"/>
      <c r="MW224" s="182"/>
      <c r="MX224" s="182"/>
      <c r="MY224" s="182"/>
      <c r="MZ224" s="182"/>
      <c r="NA224" s="182"/>
      <c r="NB224" s="182"/>
      <c r="NC224" s="182"/>
      <c r="ND224" s="182"/>
      <c r="NE224" s="182"/>
      <c r="NF224" s="182"/>
      <c r="NG224" s="182"/>
      <c r="NH224" s="182"/>
      <c r="NI224" s="182"/>
      <c r="NJ224" s="182"/>
      <c r="NK224" s="182"/>
      <c r="NL224" s="182"/>
      <c r="NM224" s="182"/>
      <c r="NN224" s="182"/>
      <c r="NO224" s="182"/>
      <c r="NP224" s="182"/>
      <c r="NQ224" s="182"/>
      <c r="NR224" s="182"/>
      <c r="NS224" s="182"/>
      <c r="NT224" s="182"/>
      <c r="NU224" s="182"/>
      <c r="NV224" s="182"/>
      <c r="NW224" s="182"/>
      <c r="NX224" s="182"/>
      <c r="NY224" s="182"/>
      <c r="NZ224" s="182"/>
      <c r="OA224" s="182"/>
      <c r="OB224" s="182"/>
      <c r="OC224" s="182"/>
      <c r="OD224" s="182"/>
      <c r="OE224" s="182"/>
      <c r="OF224" s="182"/>
      <c r="OG224" s="182"/>
      <c r="OH224" s="182"/>
      <c r="OI224" s="182"/>
      <c r="OJ224" s="182"/>
      <c r="OK224" s="182"/>
      <c r="OL224" s="182"/>
      <c r="OM224" s="182"/>
      <c r="ON224" s="182"/>
      <c r="OO224" s="182"/>
      <c r="OP224" s="182"/>
      <c r="OQ224" s="182"/>
      <c r="OR224" s="182"/>
      <c r="OS224" s="182"/>
      <c r="OT224" s="182"/>
      <c r="OU224" s="182"/>
      <c r="OV224" s="182"/>
      <c r="OW224" s="182"/>
      <c r="OX224" s="182"/>
      <c r="OY224" s="182"/>
      <c r="OZ224" s="182"/>
      <c r="PA224" s="182"/>
      <c r="PB224" s="182"/>
      <c r="PC224" s="182"/>
      <c r="PD224" s="182"/>
      <c r="PE224" s="182"/>
      <c r="PF224" s="182"/>
      <c r="PG224" s="182"/>
      <c r="PH224" s="182"/>
      <c r="PI224" s="182"/>
      <c r="PJ224" s="182"/>
      <c r="PK224" s="182"/>
      <c r="PL224" s="182"/>
      <c r="PM224" s="182"/>
      <c r="PN224" s="182"/>
      <c r="PO224" s="182"/>
      <c r="PP224" s="182"/>
      <c r="PQ224" s="182"/>
      <c r="PR224" s="182"/>
      <c r="PS224" s="182"/>
      <c r="PT224" s="182"/>
      <c r="PU224" s="182"/>
      <c r="PV224" s="182"/>
      <c r="PW224" s="182"/>
      <c r="PX224" s="182"/>
    </row>
    <row r="225" spans="1:440" s="167" customFormat="1" ht="19.899999999999999" customHeight="1">
      <c r="A225" s="182"/>
      <c r="B225" s="1040"/>
      <c r="C225" s="900"/>
      <c r="D225" s="896"/>
      <c r="E225" s="973"/>
      <c r="F225" s="382" t="s">
        <v>21</v>
      </c>
      <c r="G225" s="383">
        <v>2.9710000000000001</v>
      </c>
      <c r="H225" s="383"/>
      <c r="I225" s="384">
        <f>G225+H225+K224</f>
        <v>3.6059999999999999</v>
      </c>
      <c r="J225" s="434">
        <v>2.4279999999999999</v>
      </c>
      <c r="K225" s="384">
        <f t="shared" si="24"/>
        <v>1.1779999999999999</v>
      </c>
      <c r="L225" s="674">
        <f t="shared" si="25"/>
        <v>0.67332224070992786</v>
      </c>
      <c r="M225" s="652" t="s">
        <v>24</v>
      </c>
      <c r="N225" s="903"/>
      <c r="O225" s="904"/>
      <c r="P225" s="904"/>
      <c r="Q225" s="904"/>
      <c r="R225" s="904"/>
      <c r="S225" s="893"/>
      <c r="T225" s="170"/>
      <c r="U225" s="182"/>
      <c r="V225" s="166"/>
      <c r="W225" s="166"/>
      <c r="X225" s="166"/>
      <c r="Y225" s="166"/>
      <c r="Z225" s="166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  <c r="DZ225" s="182"/>
      <c r="EA225" s="182"/>
      <c r="EB225" s="182"/>
      <c r="EC225" s="182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S225" s="182"/>
      <c r="FT225" s="182"/>
      <c r="FU225" s="182"/>
      <c r="FV225" s="182"/>
      <c r="FW225" s="182"/>
      <c r="FX225" s="182"/>
      <c r="FY225" s="182"/>
      <c r="FZ225" s="182"/>
      <c r="GA225" s="182"/>
      <c r="GB225" s="182"/>
      <c r="GC225" s="182"/>
      <c r="GD225" s="182"/>
      <c r="GE225" s="182"/>
      <c r="GF225" s="182"/>
      <c r="GG225" s="182"/>
      <c r="GH225" s="182"/>
      <c r="GI225" s="182"/>
      <c r="GJ225" s="182"/>
      <c r="GK225" s="182"/>
      <c r="GL225" s="182"/>
      <c r="GM225" s="182"/>
      <c r="GN225" s="182"/>
      <c r="GO225" s="182"/>
      <c r="GP225" s="182"/>
      <c r="GQ225" s="182"/>
      <c r="GR225" s="182"/>
      <c r="GS225" s="182"/>
      <c r="GT225" s="182"/>
      <c r="GU225" s="182"/>
      <c r="GV225" s="182"/>
      <c r="GW225" s="182"/>
      <c r="GX225" s="182"/>
      <c r="GY225" s="182"/>
      <c r="GZ225" s="182"/>
      <c r="HA225" s="182"/>
      <c r="HB225" s="182"/>
      <c r="HC225" s="182"/>
      <c r="HD225" s="182"/>
      <c r="HE225" s="182"/>
      <c r="HF225" s="182"/>
      <c r="HG225" s="182"/>
      <c r="HH225" s="182"/>
      <c r="HI225" s="182"/>
      <c r="HJ225" s="182"/>
      <c r="HK225" s="182"/>
      <c r="HL225" s="182"/>
      <c r="HM225" s="182"/>
      <c r="HN225" s="182"/>
      <c r="HO225" s="182"/>
      <c r="HP225" s="182"/>
      <c r="HQ225" s="182"/>
      <c r="HR225" s="182"/>
      <c r="HS225" s="182"/>
      <c r="HT225" s="182"/>
      <c r="HU225" s="182"/>
      <c r="HV225" s="182"/>
      <c r="HW225" s="182"/>
      <c r="HX225" s="182"/>
      <c r="HY225" s="182"/>
      <c r="HZ225" s="182"/>
      <c r="IA225" s="182"/>
      <c r="IB225" s="182"/>
      <c r="IC225" s="182"/>
      <c r="ID225" s="182"/>
      <c r="IE225" s="182"/>
      <c r="IF225" s="182"/>
      <c r="IG225" s="182"/>
      <c r="IH225" s="182"/>
      <c r="II225" s="182"/>
      <c r="IJ225" s="182"/>
      <c r="IK225" s="182"/>
      <c r="IL225" s="182"/>
      <c r="IM225" s="182"/>
      <c r="IN225" s="182"/>
      <c r="IO225" s="182"/>
      <c r="IP225" s="182"/>
      <c r="IQ225" s="182"/>
      <c r="IR225" s="182"/>
      <c r="IS225" s="182"/>
      <c r="IT225" s="182"/>
      <c r="IU225" s="182"/>
      <c r="IV225" s="182"/>
      <c r="IW225" s="182"/>
      <c r="IX225" s="182"/>
      <c r="IY225" s="182"/>
      <c r="IZ225" s="182"/>
      <c r="JA225" s="182"/>
      <c r="JB225" s="182"/>
      <c r="JC225" s="182"/>
      <c r="JD225" s="182"/>
      <c r="JE225" s="182"/>
      <c r="JF225" s="182"/>
      <c r="JG225" s="182"/>
      <c r="JH225" s="182"/>
      <c r="JI225" s="182"/>
      <c r="JJ225" s="182"/>
      <c r="JK225" s="182"/>
      <c r="JL225" s="182"/>
      <c r="JM225" s="182"/>
      <c r="JN225" s="182"/>
      <c r="JO225" s="182"/>
      <c r="JP225" s="182"/>
      <c r="JQ225" s="182"/>
      <c r="JR225" s="182"/>
      <c r="JS225" s="182"/>
      <c r="JT225" s="182"/>
      <c r="JU225" s="182"/>
      <c r="JV225" s="182"/>
      <c r="JW225" s="182"/>
      <c r="JX225" s="182"/>
      <c r="JY225" s="182"/>
      <c r="JZ225" s="182"/>
      <c r="KA225" s="182"/>
      <c r="KB225" s="182"/>
      <c r="KC225" s="182"/>
      <c r="KD225" s="182"/>
      <c r="KE225" s="182"/>
      <c r="KF225" s="182"/>
      <c r="KG225" s="182"/>
      <c r="KH225" s="182"/>
      <c r="KI225" s="182"/>
      <c r="KJ225" s="182"/>
      <c r="KK225" s="182"/>
      <c r="KL225" s="182"/>
      <c r="KM225" s="182"/>
      <c r="KN225" s="182"/>
      <c r="KO225" s="182"/>
      <c r="KP225" s="182"/>
      <c r="KQ225" s="182"/>
      <c r="KR225" s="182"/>
      <c r="KS225" s="182"/>
      <c r="KT225" s="182"/>
      <c r="KU225" s="182"/>
      <c r="KV225" s="182"/>
      <c r="KW225" s="182"/>
      <c r="KX225" s="182"/>
      <c r="KY225" s="182"/>
      <c r="KZ225" s="182"/>
      <c r="LA225" s="182"/>
      <c r="LB225" s="182"/>
      <c r="LC225" s="182"/>
      <c r="LD225" s="182"/>
      <c r="LE225" s="182"/>
      <c r="LF225" s="182"/>
      <c r="LG225" s="182"/>
      <c r="LH225" s="182"/>
      <c r="LI225" s="182"/>
      <c r="LJ225" s="182"/>
      <c r="LK225" s="182"/>
      <c r="LL225" s="182"/>
      <c r="LM225" s="182"/>
      <c r="LN225" s="182"/>
      <c r="LO225" s="182"/>
      <c r="LP225" s="182"/>
      <c r="LQ225" s="182"/>
      <c r="LR225" s="182"/>
      <c r="LS225" s="182"/>
      <c r="LT225" s="182"/>
      <c r="LU225" s="182"/>
      <c r="LV225" s="182"/>
      <c r="LW225" s="182"/>
      <c r="LX225" s="182"/>
      <c r="LY225" s="182"/>
      <c r="LZ225" s="182"/>
      <c r="MA225" s="182"/>
      <c r="MB225" s="182"/>
      <c r="MC225" s="182"/>
      <c r="MD225" s="182"/>
      <c r="ME225" s="182"/>
      <c r="MF225" s="182"/>
      <c r="MG225" s="182"/>
      <c r="MH225" s="182"/>
      <c r="MI225" s="182"/>
      <c r="MJ225" s="182"/>
      <c r="MK225" s="182"/>
      <c r="ML225" s="182"/>
      <c r="MM225" s="182"/>
      <c r="MN225" s="182"/>
      <c r="MO225" s="182"/>
      <c r="MP225" s="182"/>
      <c r="MQ225" s="182"/>
      <c r="MR225" s="182"/>
      <c r="MS225" s="182"/>
      <c r="MT225" s="182"/>
      <c r="MU225" s="182"/>
      <c r="MV225" s="182"/>
      <c r="MW225" s="182"/>
      <c r="MX225" s="182"/>
      <c r="MY225" s="182"/>
      <c r="MZ225" s="182"/>
      <c r="NA225" s="182"/>
      <c r="NB225" s="182"/>
      <c r="NC225" s="182"/>
      <c r="ND225" s="182"/>
      <c r="NE225" s="182"/>
      <c r="NF225" s="182"/>
      <c r="NG225" s="182"/>
      <c r="NH225" s="182"/>
      <c r="NI225" s="182"/>
      <c r="NJ225" s="182"/>
      <c r="NK225" s="182"/>
      <c r="NL225" s="182"/>
      <c r="NM225" s="182"/>
      <c r="NN225" s="182"/>
      <c r="NO225" s="182"/>
      <c r="NP225" s="182"/>
      <c r="NQ225" s="182"/>
      <c r="NR225" s="182"/>
      <c r="NS225" s="182"/>
      <c r="NT225" s="182"/>
      <c r="NU225" s="182"/>
      <c r="NV225" s="182"/>
      <c r="NW225" s="182"/>
      <c r="NX225" s="182"/>
      <c r="NY225" s="182"/>
      <c r="NZ225" s="182"/>
      <c r="OA225" s="182"/>
      <c r="OB225" s="182"/>
      <c r="OC225" s="182"/>
      <c r="OD225" s="182"/>
      <c r="OE225" s="182"/>
      <c r="OF225" s="182"/>
      <c r="OG225" s="182"/>
      <c r="OH225" s="182"/>
      <c r="OI225" s="182"/>
      <c r="OJ225" s="182"/>
      <c r="OK225" s="182"/>
      <c r="OL225" s="182"/>
      <c r="OM225" s="182"/>
      <c r="ON225" s="182"/>
      <c r="OO225" s="182"/>
      <c r="OP225" s="182"/>
      <c r="OQ225" s="182"/>
      <c r="OR225" s="182"/>
      <c r="OS225" s="182"/>
      <c r="OT225" s="182"/>
      <c r="OU225" s="182"/>
      <c r="OV225" s="182"/>
      <c r="OW225" s="182"/>
      <c r="OX225" s="182"/>
      <c r="OY225" s="182"/>
      <c r="OZ225" s="182"/>
      <c r="PA225" s="182"/>
      <c r="PB225" s="182"/>
      <c r="PC225" s="182"/>
      <c r="PD225" s="182"/>
      <c r="PE225" s="182"/>
      <c r="PF225" s="182"/>
      <c r="PG225" s="182"/>
      <c r="PH225" s="182"/>
      <c r="PI225" s="182"/>
      <c r="PJ225" s="182"/>
      <c r="PK225" s="182"/>
      <c r="PL225" s="182"/>
      <c r="PM225" s="182"/>
      <c r="PN225" s="182"/>
      <c r="PO225" s="182"/>
      <c r="PP225" s="182"/>
      <c r="PQ225" s="182"/>
      <c r="PR225" s="182"/>
      <c r="PS225" s="182"/>
      <c r="PT225" s="182"/>
      <c r="PU225" s="182"/>
      <c r="PV225" s="182"/>
      <c r="PW225" s="182"/>
      <c r="PX225" s="182"/>
    </row>
    <row r="226" spans="1:440" s="167" customFormat="1" ht="19.899999999999999" customHeight="1">
      <c r="A226" s="182"/>
      <c r="B226" s="1040"/>
      <c r="C226" s="900"/>
      <c r="D226" s="896"/>
      <c r="E226" s="973"/>
      <c r="F226" s="382" t="s">
        <v>22</v>
      </c>
      <c r="G226" s="383">
        <v>3.6059999999999999</v>
      </c>
      <c r="H226" s="383"/>
      <c r="I226" s="384">
        <f>G226+H226+K225</f>
        <v>4.7839999999999998</v>
      </c>
      <c r="J226" s="434">
        <v>4.05</v>
      </c>
      <c r="K226" s="384">
        <f t="shared" si="24"/>
        <v>0.73399999999999999</v>
      </c>
      <c r="L226" s="674">
        <f t="shared" si="25"/>
        <v>0.84657190635451507</v>
      </c>
      <c r="M226" s="652">
        <v>43465</v>
      </c>
      <c r="N226" s="903"/>
      <c r="O226" s="904"/>
      <c r="P226" s="904"/>
      <c r="Q226" s="904"/>
      <c r="R226" s="904"/>
      <c r="S226" s="893"/>
      <c r="T226" s="170"/>
      <c r="U226" s="182"/>
      <c r="V226" s="166"/>
      <c r="W226" s="166"/>
      <c r="X226" s="166"/>
      <c r="Y226" s="166"/>
      <c r="Z226" s="166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  <c r="DZ226" s="182"/>
      <c r="EA226" s="182"/>
      <c r="EB226" s="182"/>
      <c r="EC226" s="182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S226" s="182"/>
      <c r="FT226" s="182"/>
      <c r="FU226" s="182"/>
      <c r="FV226" s="182"/>
      <c r="FW226" s="182"/>
      <c r="FX226" s="182"/>
      <c r="FY226" s="182"/>
      <c r="FZ226" s="182"/>
      <c r="GA226" s="182"/>
      <c r="GB226" s="182"/>
      <c r="GC226" s="182"/>
      <c r="GD226" s="182"/>
      <c r="GE226" s="182"/>
      <c r="GF226" s="182"/>
      <c r="GG226" s="182"/>
      <c r="GH226" s="182"/>
      <c r="GI226" s="182"/>
      <c r="GJ226" s="182"/>
      <c r="GK226" s="182"/>
      <c r="GL226" s="182"/>
      <c r="GM226" s="182"/>
      <c r="GN226" s="182"/>
      <c r="GO226" s="182"/>
      <c r="GP226" s="182"/>
      <c r="GQ226" s="182"/>
      <c r="GR226" s="182"/>
      <c r="GS226" s="182"/>
      <c r="GT226" s="182"/>
      <c r="GU226" s="182"/>
      <c r="GV226" s="182"/>
      <c r="GW226" s="182"/>
      <c r="GX226" s="182"/>
      <c r="GY226" s="182"/>
      <c r="GZ226" s="182"/>
      <c r="HA226" s="182"/>
      <c r="HB226" s="182"/>
      <c r="HC226" s="182"/>
      <c r="HD226" s="182"/>
      <c r="HE226" s="182"/>
      <c r="HF226" s="182"/>
      <c r="HG226" s="182"/>
      <c r="HH226" s="182"/>
      <c r="HI226" s="182"/>
      <c r="HJ226" s="182"/>
      <c r="HK226" s="182"/>
      <c r="HL226" s="182"/>
      <c r="HM226" s="182"/>
      <c r="HN226" s="182"/>
      <c r="HO226" s="182"/>
      <c r="HP226" s="182"/>
      <c r="HQ226" s="182"/>
      <c r="HR226" s="182"/>
      <c r="HS226" s="182"/>
      <c r="HT226" s="182"/>
      <c r="HU226" s="182"/>
      <c r="HV226" s="182"/>
      <c r="HW226" s="182"/>
      <c r="HX226" s="182"/>
      <c r="HY226" s="182"/>
      <c r="HZ226" s="182"/>
      <c r="IA226" s="182"/>
      <c r="IB226" s="182"/>
      <c r="IC226" s="182"/>
      <c r="ID226" s="182"/>
      <c r="IE226" s="182"/>
      <c r="IF226" s="182"/>
      <c r="IG226" s="182"/>
      <c r="IH226" s="182"/>
      <c r="II226" s="182"/>
      <c r="IJ226" s="182"/>
      <c r="IK226" s="182"/>
      <c r="IL226" s="182"/>
      <c r="IM226" s="182"/>
      <c r="IN226" s="182"/>
      <c r="IO226" s="182"/>
      <c r="IP226" s="182"/>
      <c r="IQ226" s="182"/>
      <c r="IR226" s="182"/>
      <c r="IS226" s="182"/>
      <c r="IT226" s="182"/>
      <c r="IU226" s="182"/>
      <c r="IV226" s="182"/>
      <c r="IW226" s="182"/>
      <c r="IX226" s="182"/>
      <c r="IY226" s="182"/>
      <c r="IZ226" s="182"/>
      <c r="JA226" s="182"/>
      <c r="JB226" s="182"/>
      <c r="JC226" s="182"/>
      <c r="JD226" s="182"/>
      <c r="JE226" s="182"/>
      <c r="JF226" s="182"/>
      <c r="JG226" s="182"/>
      <c r="JH226" s="182"/>
      <c r="JI226" s="182"/>
      <c r="JJ226" s="182"/>
      <c r="JK226" s="182"/>
      <c r="JL226" s="182"/>
      <c r="JM226" s="182"/>
      <c r="JN226" s="182"/>
      <c r="JO226" s="182"/>
      <c r="JP226" s="182"/>
      <c r="JQ226" s="182"/>
      <c r="JR226" s="182"/>
      <c r="JS226" s="182"/>
      <c r="JT226" s="182"/>
      <c r="JU226" s="182"/>
      <c r="JV226" s="182"/>
      <c r="JW226" s="182"/>
      <c r="JX226" s="182"/>
      <c r="JY226" s="182"/>
      <c r="JZ226" s="182"/>
      <c r="KA226" s="182"/>
      <c r="KB226" s="182"/>
      <c r="KC226" s="182"/>
      <c r="KD226" s="182"/>
      <c r="KE226" s="182"/>
      <c r="KF226" s="182"/>
      <c r="KG226" s="182"/>
      <c r="KH226" s="182"/>
      <c r="KI226" s="182"/>
      <c r="KJ226" s="182"/>
      <c r="KK226" s="182"/>
      <c r="KL226" s="182"/>
      <c r="KM226" s="182"/>
      <c r="KN226" s="182"/>
      <c r="KO226" s="182"/>
      <c r="KP226" s="182"/>
      <c r="KQ226" s="182"/>
      <c r="KR226" s="182"/>
      <c r="KS226" s="182"/>
      <c r="KT226" s="182"/>
      <c r="KU226" s="182"/>
      <c r="KV226" s="182"/>
      <c r="KW226" s="182"/>
      <c r="KX226" s="182"/>
      <c r="KY226" s="182"/>
      <c r="KZ226" s="182"/>
      <c r="LA226" s="182"/>
      <c r="LB226" s="182"/>
      <c r="LC226" s="182"/>
      <c r="LD226" s="182"/>
      <c r="LE226" s="182"/>
      <c r="LF226" s="182"/>
      <c r="LG226" s="182"/>
      <c r="LH226" s="182"/>
      <c r="LI226" s="182"/>
      <c r="LJ226" s="182"/>
      <c r="LK226" s="182"/>
      <c r="LL226" s="182"/>
      <c r="LM226" s="182"/>
      <c r="LN226" s="182"/>
      <c r="LO226" s="182"/>
      <c r="LP226" s="182"/>
      <c r="LQ226" s="182"/>
      <c r="LR226" s="182"/>
      <c r="LS226" s="182"/>
      <c r="LT226" s="182"/>
      <c r="LU226" s="182"/>
      <c r="LV226" s="182"/>
      <c r="LW226" s="182"/>
      <c r="LX226" s="182"/>
      <c r="LY226" s="182"/>
      <c r="LZ226" s="182"/>
      <c r="MA226" s="182"/>
      <c r="MB226" s="182"/>
      <c r="MC226" s="182"/>
      <c r="MD226" s="182"/>
      <c r="ME226" s="182"/>
      <c r="MF226" s="182"/>
      <c r="MG226" s="182"/>
      <c r="MH226" s="182"/>
      <c r="MI226" s="182"/>
      <c r="MJ226" s="182"/>
      <c r="MK226" s="182"/>
      <c r="ML226" s="182"/>
      <c r="MM226" s="182"/>
      <c r="MN226" s="182"/>
      <c r="MO226" s="182"/>
      <c r="MP226" s="182"/>
      <c r="MQ226" s="182"/>
      <c r="MR226" s="182"/>
      <c r="MS226" s="182"/>
      <c r="MT226" s="182"/>
      <c r="MU226" s="182"/>
      <c r="MV226" s="182"/>
      <c r="MW226" s="182"/>
      <c r="MX226" s="182"/>
      <c r="MY226" s="182"/>
      <c r="MZ226" s="182"/>
      <c r="NA226" s="182"/>
      <c r="NB226" s="182"/>
      <c r="NC226" s="182"/>
      <c r="ND226" s="182"/>
      <c r="NE226" s="182"/>
      <c r="NF226" s="182"/>
      <c r="NG226" s="182"/>
      <c r="NH226" s="182"/>
      <c r="NI226" s="182"/>
      <c r="NJ226" s="182"/>
      <c r="NK226" s="182"/>
      <c r="NL226" s="182"/>
      <c r="NM226" s="182"/>
      <c r="NN226" s="182"/>
      <c r="NO226" s="182"/>
      <c r="NP226" s="182"/>
      <c r="NQ226" s="182"/>
      <c r="NR226" s="182"/>
      <c r="NS226" s="182"/>
      <c r="NT226" s="182"/>
      <c r="NU226" s="182"/>
      <c r="NV226" s="182"/>
      <c r="NW226" s="182"/>
      <c r="NX226" s="182"/>
      <c r="NY226" s="182"/>
      <c r="NZ226" s="182"/>
      <c r="OA226" s="182"/>
      <c r="OB226" s="182"/>
      <c r="OC226" s="182"/>
      <c r="OD226" s="182"/>
      <c r="OE226" s="182"/>
      <c r="OF226" s="182"/>
      <c r="OG226" s="182"/>
      <c r="OH226" s="182"/>
      <c r="OI226" s="182"/>
      <c r="OJ226" s="182"/>
      <c r="OK226" s="182"/>
      <c r="OL226" s="182"/>
      <c r="OM226" s="182"/>
      <c r="ON226" s="182"/>
      <c r="OO226" s="182"/>
      <c r="OP226" s="182"/>
      <c r="OQ226" s="182"/>
      <c r="OR226" s="182"/>
      <c r="OS226" s="182"/>
      <c r="OT226" s="182"/>
      <c r="OU226" s="182"/>
      <c r="OV226" s="182"/>
      <c r="OW226" s="182"/>
      <c r="OX226" s="182"/>
      <c r="OY226" s="182"/>
      <c r="OZ226" s="182"/>
      <c r="PA226" s="182"/>
      <c r="PB226" s="182"/>
      <c r="PC226" s="182"/>
      <c r="PD226" s="182"/>
      <c r="PE226" s="182"/>
      <c r="PF226" s="182"/>
      <c r="PG226" s="182"/>
      <c r="PH226" s="182"/>
      <c r="PI226" s="182"/>
      <c r="PJ226" s="182"/>
      <c r="PK226" s="182"/>
      <c r="PL226" s="182"/>
      <c r="PM226" s="182"/>
      <c r="PN226" s="182"/>
      <c r="PO226" s="182"/>
      <c r="PP226" s="182"/>
      <c r="PQ226" s="182"/>
      <c r="PR226" s="182"/>
      <c r="PS226" s="182"/>
      <c r="PT226" s="182"/>
      <c r="PU226" s="182"/>
      <c r="PV226" s="182"/>
      <c r="PW226" s="182"/>
      <c r="PX226" s="182"/>
    </row>
    <row r="227" spans="1:440" s="167" customFormat="1" ht="19.899999999999999" customHeight="1">
      <c r="A227" s="182"/>
      <c r="B227" s="1040"/>
      <c r="C227" s="900"/>
      <c r="D227" s="896"/>
      <c r="E227" s="973" t="s">
        <v>282</v>
      </c>
      <c r="F227" s="382" t="s">
        <v>20</v>
      </c>
      <c r="G227" s="383">
        <v>0.63500000000000001</v>
      </c>
      <c r="H227" s="383"/>
      <c r="I227" s="384">
        <f>G227+H227</f>
        <v>0.63500000000000001</v>
      </c>
      <c r="J227" s="434">
        <v>0.32400000000000001</v>
      </c>
      <c r="K227" s="384">
        <f t="shared" si="24"/>
        <v>0.311</v>
      </c>
      <c r="L227" s="674">
        <f t="shared" si="25"/>
        <v>0.51023622047244099</v>
      </c>
      <c r="M227" s="798" t="s">
        <v>583</v>
      </c>
      <c r="N227" s="903">
        <f>G227+G228+G229</f>
        <v>7.2119999999999997</v>
      </c>
      <c r="O227" s="904">
        <f>H227+H228+H229</f>
        <v>0</v>
      </c>
      <c r="P227" s="904">
        <f>N227+O227</f>
        <v>7.2119999999999997</v>
      </c>
      <c r="Q227" s="904">
        <f>J227+J228+J229</f>
        <v>6.13</v>
      </c>
      <c r="R227" s="904">
        <f>P227-Q227</f>
        <v>1.0819999999999999</v>
      </c>
      <c r="S227" s="893">
        <f>Q227/P227</f>
        <v>0.84997226844148643</v>
      </c>
      <c r="T227" s="170"/>
      <c r="U227" s="182">
        <f>G209+G212+G215+G218+G221+G224+G227</f>
        <v>4.4469999999999992</v>
      </c>
      <c r="V227" s="166"/>
      <c r="W227" s="166"/>
      <c r="X227" s="166"/>
      <c r="Y227" s="166"/>
      <c r="Z227" s="166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  <c r="DZ227" s="182"/>
      <c r="EA227" s="182"/>
      <c r="EB227" s="182"/>
      <c r="EC227" s="182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S227" s="182"/>
      <c r="FT227" s="182"/>
      <c r="FU227" s="182"/>
      <c r="FV227" s="182"/>
      <c r="FW227" s="182"/>
      <c r="FX227" s="182"/>
      <c r="FY227" s="182"/>
      <c r="FZ227" s="182"/>
      <c r="GA227" s="182"/>
      <c r="GB227" s="182"/>
      <c r="GC227" s="182"/>
      <c r="GD227" s="182"/>
      <c r="GE227" s="182"/>
      <c r="GF227" s="182"/>
      <c r="GG227" s="182"/>
      <c r="GH227" s="182"/>
      <c r="GI227" s="182"/>
      <c r="GJ227" s="182"/>
      <c r="GK227" s="182"/>
      <c r="GL227" s="182"/>
      <c r="GM227" s="182"/>
      <c r="GN227" s="182"/>
      <c r="GO227" s="182"/>
      <c r="GP227" s="182"/>
      <c r="GQ227" s="182"/>
      <c r="GR227" s="182"/>
      <c r="GS227" s="182"/>
      <c r="GT227" s="182"/>
      <c r="GU227" s="182"/>
      <c r="GV227" s="182"/>
      <c r="GW227" s="182"/>
      <c r="GX227" s="182"/>
      <c r="GY227" s="182"/>
      <c r="GZ227" s="182"/>
      <c r="HA227" s="182"/>
      <c r="HB227" s="182"/>
      <c r="HC227" s="182"/>
      <c r="HD227" s="182"/>
      <c r="HE227" s="182"/>
      <c r="HF227" s="182"/>
      <c r="HG227" s="182"/>
      <c r="HH227" s="182"/>
      <c r="HI227" s="182"/>
      <c r="HJ227" s="182"/>
      <c r="HK227" s="182"/>
      <c r="HL227" s="182"/>
      <c r="HM227" s="182"/>
      <c r="HN227" s="182"/>
      <c r="HO227" s="182"/>
      <c r="HP227" s="182"/>
      <c r="HQ227" s="182"/>
      <c r="HR227" s="182"/>
      <c r="HS227" s="182"/>
      <c r="HT227" s="182"/>
      <c r="HU227" s="182"/>
      <c r="HV227" s="182"/>
      <c r="HW227" s="182"/>
      <c r="HX227" s="182"/>
      <c r="HY227" s="182"/>
      <c r="HZ227" s="182"/>
      <c r="IA227" s="182"/>
      <c r="IB227" s="182"/>
      <c r="IC227" s="182"/>
      <c r="ID227" s="182"/>
      <c r="IE227" s="182"/>
      <c r="IF227" s="182"/>
      <c r="IG227" s="182"/>
      <c r="IH227" s="182"/>
      <c r="II227" s="182"/>
      <c r="IJ227" s="182"/>
      <c r="IK227" s="182"/>
      <c r="IL227" s="182"/>
      <c r="IM227" s="182"/>
      <c r="IN227" s="182"/>
      <c r="IO227" s="182"/>
      <c r="IP227" s="182"/>
      <c r="IQ227" s="182"/>
      <c r="IR227" s="182"/>
      <c r="IS227" s="182"/>
      <c r="IT227" s="182"/>
      <c r="IU227" s="182"/>
      <c r="IV227" s="182"/>
      <c r="IW227" s="182"/>
      <c r="IX227" s="182"/>
      <c r="IY227" s="182"/>
      <c r="IZ227" s="182"/>
      <c r="JA227" s="182"/>
      <c r="JB227" s="182"/>
      <c r="JC227" s="182"/>
      <c r="JD227" s="182"/>
      <c r="JE227" s="182"/>
      <c r="JF227" s="182"/>
      <c r="JG227" s="182"/>
      <c r="JH227" s="182"/>
      <c r="JI227" s="182"/>
      <c r="JJ227" s="182"/>
      <c r="JK227" s="182"/>
      <c r="JL227" s="182"/>
      <c r="JM227" s="182"/>
      <c r="JN227" s="182"/>
      <c r="JO227" s="182"/>
      <c r="JP227" s="182"/>
      <c r="JQ227" s="182"/>
      <c r="JR227" s="182"/>
      <c r="JS227" s="182"/>
      <c r="JT227" s="182"/>
      <c r="JU227" s="182"/>
      <c r="JV227" s="182"/>
      <c r="JW227" s="182"/>
      <c r="JX227" s="182"/>
      <c r="JY227" s="182"/>
      <c r="JZ227" s="182"/>
      <c r="KA227" s="182"/>
      <c r="KB227" s="182"/>
      <c r="KC227" s="182"/>
      <c r="KD227" s="182"/>
      <c r="KE227" s="182"/>
      <c r="KF227" s="182"/>
      <c r="KG227" s="182"/>
      <c r="KH227" s="182"/>
      <c r="KI227" s="182"/>
      <c r="KJ227" s="182"/>
      <c r="KK227" s="182"/>
      <c r="KL227" s="182"/>
      <c r="KM227" s="182"/>
      <c r="KN227" s="182"/>
      <c r="KO227" s="182"/>
      <c r="KP227" s="182"/>
      <c r="KQ227" s="182"/>
      <c r="KR227" s="182"/>
      <c r="KS227" s="182"/>
      <c r="KT227" s="182"/>
      <c r="KU227" s="182"/>
      <c r="KV227" s="182"/>
      <c r="KW227" s="182"/>
      <c r="KX227" s="182"/>
      <c r="KY227" s="182"/>
      <c r="KZ227" s="182"/>
      <c r="LA227" s="182"/>
      <c r="LB227" s="182"/>
      <c r="LC227" s="182"/>
      <c r="LD227" s="182"/>
      <c r="LE227" s="182"/>
      <c r="LF227" s="182"/>
      <c r="LG227" s="182"/>
      <c r="LH227" s="182"/>
      <c r="LI227" s="182"/>
      <c r="LJ227" s="182"/>
      <c r="LK227" s="182"/>
      <c r="LL227" s="182"/>
      <c r="LM227" s="182"/>
      <c r="LN227" s="182"/>
      <c r="LO227" s="182"/>
      <c r="LP227" s="182"/>
      <c r="LQ227" s="182"/>
      <c r="LR227" s="182"/>
      <c r="LS227" s="182"/>
      <c r="LT227" s="182"/>
      <c r="LU227" s="182"/>
      <c r="LV227" s="182"/>
      <c r="LW227" s="182"/>
      <c r="LX227" s="182"/>
      <c r="LY227" s="182"/>
      <c r="LZ227" s="182"/>
      <c r="MA227" s="182"/>
      <c r="MB227" s="182"/>
      <c r="MC227" s="182"/>
      <c r="MD227" s="182"/>
      <c r="ME227" s="182"/>
      <c r="MF227" s="182"/>
      <c r="MG227" s="182"/>
      <c r="MH227" s="182"/>
      <c r="MI227" s="182"/>
      <c r="MJ227" s="182"/>
      <c r="MK227" s="182"/>
      <c r="ML227" s="182"/>
      <c r="MM227" s="182"/>
      <c r="MN227" s="182"/>
      <c r="MO227" s="182"/>
      <c r="MP227" s="182"/>
      <c r="MQ227" s="182"/>
      <c r="MR227" s="182"/>
      <c r="MS227" s="182"/>
      <c r="MT227" s="182"/>
      <c r="MU227" s="182"/>
      <c r="MV227" s="182"/>
      <c r="MW227" s="182"/>
      <c r="MX227" s="182"/>
      <c r="MY227" s="182"/>
      <c r="MZ227" s="182"/>
      <c r="NA227" s="182"/>
      <c r="NB227" s="182"/>
      <c r="NC227" s="182"/>
      <c r="ND227" s="182"/>
      <c r="NE227" s="182"/>
      <c r="NF227" s="182"/>
      <c r="NG227" s="182"/>
      <c r="NH227" s="182"/>
      <c r="NI227" s="182"/>
      <c r="NJ227" s="182"/>
      <c r="NK227" s="182"/>
      <c r="NL227" s="182"/>
      <c r="NM227" s="182"/>
      <c r="NN227" s="182"/>
      <c r="NO227" s="182"/>
      <c r="NP227" s="182"/>
      <c r="NQ227" s="182"/>
      <c r="NR227" s="182"/>
      <c r="NS227" s="182"/>
      <c r="NT227" s="182"/>
      <c r="NU227" s="182"/>
      <c r="NV227" s="182"/>
      <c r="NW227" s="182"/>
      <c r="NX227" s="182"/>
      <c r="NY227" s="182"/>
      <c r="NZ227" s="182"/>
      <c r="OA227" s="182"/>
      <c r="OB227" s="182"/>
      <c r="OC227" s="182"/>
      <c r="OD227" s="182"/>
      <c r="OE227" s="182"/>
      <c r="OF227" s="182"/>
      <c r="OG227" s="182"/>
      <c r="OH227" s="182"/>
      <c r="OI227" s="182"/>
      <c r="OJ227" s="182"/>
      <c r="OK227" s="182"/>
      <c r="OL227" s="182"/>
      <c r="OM227" s="182"/>
      <c r="ON227" s="182"/>
      <c r="OO227" s="182"/>
      <c r="OP227" s="182"/>
      <c r="OQ227" s="182"/>
      <c r="OR227" s="182"/>
      <c r="OS227" s="182"/>
      <c r="OT227" s="182"/>
      <c r="OU227" s="182"/>
      <c r="OV227" s="182"/>
      <c r="OW227" s="182"/>
      <c r="OX227" s="182"/>
      <c r="OY227" s="182"/>
      <c r="OZ227" s="182"/>
      <c r="PA227" s="182"/>
      <c r="PB227" s="182"/>
      <c r="PC227" s="182"/>
      <c r="PD227" s="182"/>
      <c r="PE227" s="182"/>
      <c r="PF227" s="182"/>
      <c r="PG227" s="182"/>
      <c r="PH227" s="182"/>
      <c r="PI227" s="182"/>
      <c r="PJ227" s="182"/>
      <c r="PK227" s="182"/>
      <c r="PL227" s="182"/>
      <c r="PM227" s="182"/>
      <c r="PN227" s="182"/>
      <c r="PO227" s="182"/>
      <c r="PP227" s="182"/>
      <c r="PQ227" s="182"/>
      <c r="PR227" s="182"/>
      <c r="PS227" s="182"/>
      <c r="PT227" s="182"/>
      <c r="PU227" s="182"/>
      <c r="PV227" s="182"/>
      <c r="PW227" s="182"/>
      <c r="PX227" s="182"/>
    </row>
    <row r="228" spans="1:440" s="167" customFormat="1" ht="19.899999999999999" customHeight="1">
      <c r="A228" s="182"/>
      <c r="B228" s="1040"/>
      <c r="C228" s="900"/>
      <c r="D228" s="896"/>
      <c r="E228" s="973"/>
      <c r="F228" s="382" t="s">
        <v>21</v>
      </c>
      <c r="G228" s="383">
        <v>2.9710000000000001</v>
      </c>
      <c r="H228" s="383"/>
      <c r="I228" s="384">
        <f>G228+H228+K227</f>
        <v>3.282</v>
      </c>
      <c r="J228" s="434">
        <v>2.62</v>
      </c>
      <c r="K228" s="384">
        <f t="shared" si="24"/>
        <v>0.66199999999999992</v>
      </c>
      <c r="L228" s="674">
        <f t="shared" si="25"/>
        <v>0.79829372333942716</v>
      </c>
      <c r="M228" s="798" t="s">
        <v>583</v>
      </c>
      <c r="N228" s="903"/>
      <c r="O228" s="904"/>
      <c r="P228" s="904"/>
      <c r="Q228" s="904"/>
      <c r="R228" s="904"/>
      <c r="S228" s="893"/>
      <c r="T228" s="202"/>
      <c r="U228" s="185">
        <f t="shared" ref="U228:U229" si="26">G210+G213+G216+G219+G222+G225+G228</f>
        <v>20.818999999999999</v>
      </c>
      <c r="V228" s="166"/>
      <c r="W228" s="166"/>
      <c r="X228" s="166"/>
      <c r="Y228" s="166"/>
      <c r="Z228" s="166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  <c r="DZ228" s="182"/>
      <c r="EA228" s="182"/>
      <c r="EB228" s="182"/>
      <c r="EC228" s="182"/>
      <c r="ED228" s="182"/>
      <c r="EE228" s="182"/>
      <c r="EF228" s="182"/>
      <c r="EG228" s="182"/>
      <c r="EH228" s="182"/>
      <c r="EI228" s="182"/>
      <c r="EJ228" s="182"/>
      <c r="EK228" s="182"/>
      <c r="EL228" s="182"/>
      <c r="EM228" s="182"/>
      <c r="EN228" s="182"/>
      <c r="EO228" s="182"/>
      <c r="EP228" s="182"/>
      <c r="EQ228" s="182"/>
      <c r="ER228" s="182"/>
      <c r="ES228" s="182"/>
      <c r="ET228" s="182"/>
      <c r="EU228" s="182"/>
      <c r="EV228" s="182"/>
      <c r="EW228" s="182"/>
      <c r="EX228" s="182"/>
      <c r="EY228" s="182"/>
      <c r="EZ228" s="182"/>
      <c r="FA228" s="182"/>
      <c r="FB228" s="182"/>
      <c r="FC228" s="182"/>
      <c r="FD228" s="182"/>
      <c r="FE228" s="182"/>
      <c r="FF228" s="182"/>
      <c r="FG228" s="182"/>
      <c r="FH228" s="182"/>
      <c r="FI228" s="182"/>
      <c r="FJ228" s="182"/>
      <c r="FK228" s="182"/>
      <c r="FL228" s="182"/>
      <c r="FM228" s="182"/>
      <c r="FN228" s="182"/>
      <c r="FO228" s="182"/>
      <c r="FP228" s="182"/>
      <c r="FQ228" s="182"/>
      <c r="FR228" s="182"/>
      <c r="FS228" s="182"/>
      <c r="FT228" s="182"/>
      <c r="FU228" s="182"/>
      <c r="FV228" s="182"/>
      <c r="FW228" s="182"/>
      <c r="FX228" s="182"/>
      <c r="FY228" s="182"/>
      <c r="FZ228" s="182"/>
      <c r="GA228" s="182"/>
      <c r="GB228" s="182"/>
      <c r="GC228" s="182"/>
      <c r="GD228" s="182"/>
      <c r="GE228" s="182"/>
      <c r="GF228" s="182"/>
      <c r="GG228" s="182"/>
      <c r="GH228" s="182"/>
      <c r="GI228" s="182"/>
      <c r="GJ228" s="182"/>
      <c r="GK228" s="182"/>
      <c r="GL228" s="182"/>
      <c r="GM228" s="182"/>
      <c r="GN228" s="182"/>
      <c r="GO228" s="182"/>
      <c r="GP228" s="182"/>
      <c r="GQ228" s="182"/>
      <c r="GR228" s="182"/>
      <c r="GS228" s="182"/>
      <c r="GT228" s="182"/>
      <c r="GU228" s="182"/>
      <c r="GV228" s="182"/>
      <c r="GW228" s="182"/>
      <c r="GX228" s="182"/>
      <c r="GY228" s="182"/>
      <c r="GZ228" s="182"/>
      <c r="HA228" s="182"/>
      <c r="HB228" s="182"/>
      <c r="HC228" s="182"/>
      <c r="HD228" s="182"/>
      <c r="HE228" s="182"/>
      <c r="HF228" s="182"/>
      <c r="HG228" s="182"/>
      <c r="HH228" s="182"/>
      <c r="HI228" s="182"/>
      <c r="HJ228" s="182"/>
      <c r="HK228" s="182"/>
      <c r="HL228" s="182"/>
      <c r="HM228" s="182"/>
      <c r="HN228" s="182"/>
      <c r="HO228" s="182"/>
      <c r="HP228" s="182"/>
      <c r="HQ228" s="182"/>
      <c r="HR228" s="182"/>
      <c r="HS228" s="182"/>
      <c r="HT228" s="182"/>
      <c r="HU228" s="182"/>
      <c r="HV228" s="182"/>
      <c r="HW228" s="182"/>
      <c r="HX228" s="182"/>
      <c r="HY228" s="182"/>
      <c r="HZ228" s="182"/>
      <c r="IA228" s="182"/>
      <c r="IB228" s="182"/>
      <c r="IC228" s="182"/>
      <c r="ID228" s="182"/>
      <c r="IE228" s="182"/>
      <c r="IF228" s="182"/>
      <c r="IG228" s="182"/>
      <c r="IH228" s="182"/>
      <c r="II228" s="182"/>
      <c r="IJ228" s="182"/>
      <c r="IK228" s="182"/>
      <c r="IL228" s="182"/>
      <c r="IM228" s="182"/>
      <c r="IN228" s="182"/>
      <c r="IO228" s="182"/>
      <c r="IP228" s="182"/>
      <c r="IQ228" s="182"/>
      <c r="IR228" s="182"/>
      <c r="IS228" s="182"/>
      <c r="IT228" s="182"/>
      <c r="IU228" s="182"/>
      <c r="IV228" s="182"/>
      <c r="IW228" s="182"/>
      <c r="IX228" s="182"/>
      <c r="IY228" s="182"/>
      <c r="IZ228" s="182"/>
      <c r="JA228" s="182"/>
      <c r="JB228" s="182"/>
      <c r="JC228" s="182"/>
      <c r="JD228" s="182"/>
      <c r="JE228" s="182"/>
      <c r="JF228" s="182"/>
      <c r="JG228" s="182"/>
      <c r="JH228" s="182"/>
      <c r="JI228" s="182"/>
      <c r="JJ228" s="182"/>
      <c r="JK228" s="182"/>
      <c r="JL228" s="182"/>
      <c r="JM228" s="182"/>
      <c r="JN228" s="182"/>
      <c r="JO228" s="182"/>
      <c r="JP228" s="182"/>
      <c r="JQ228" s="182"/>
      <c r="JR228" s="182"/>
      <c r="JS228" s="182"/>
      <c r="JT228" s="182"/>
      <c r="JU228" s="182"/>
      <c r="JV228" s="182"/>
      <c r="JW228" s="182"/>
      <c r="JX228" s="182"/>
      <c r="JY228" s="182"/>
      <c r="JZ228" s="182"/>
      <c r="KA228" s="182"/>
      <c r="KB228" s="182"/>
      <c r="KC228" s="182"/>
      <c r="KD228" s="182"/>
      <c r="KE228" s="182"/>
      <c r="KF228" s="182"/>
      <c r="KG228" s="182"/>
      <c r="KH228" s="182"/>
      <c r="KI228" s="182"/>
      <c r="KJ228" s="182"/>
      <c r="KK228" s="182"/>
      <c r="KL228" s="182"/>
      <c r="KM228" s="182"/>
      <c r="KN228" s="182"/>
      <c r="KO228" s="182"/>
      <c r="KP228" s="182"/>
      <c r="KQ228" s="182"/>
      <c r="KR228" s="182"/>
      <c r="KS228" s="182"/>
      <c r="KT228" s="182"/>
      <c r="KU228" s="182"/>
      <c r="KV228" s="182"/>
      <c r="KW228" s="182"/>
      <c r="KX228" s="182"/>
      <c r="KY228" s="182"/>
      <c r="KZ228" s="182"/>
      <c r="LA228" s="182"/>
      <c r="LB228" s="182"/>
      <c r="LC228" s="182"/>
      <c r="LD228" s="182"/>
      <c r="LE228" s="182"/>
      <c r="LF228" s="182"/>
      <c r="LG228" s="182"/>
      <c r="LH228" s="182"/>
      <c r="LI228" s="182"/>
      <c r="LJ228" s="182"/>
      <c r="LK228" s="182"/>
      <c r="LL228" s="182"/>
      <c r="LM228" s="182"/>
      <c r="LN228" s="182"/>
      <c r="LO228" s="182"/>
      <c r="LP228" s="182"/>
      <c r="LQ228" s="182"/>
      <c r="LR228" s="182"/>
      <c r="LS228" s="182"/>
      <c r="LT228" s="182"/>
      <c r="LU228" s="182"/>
      <c r="LV228" s="182"/>
      <c r="LW228" s="182"/>
      <c r="LX228" s="182"/>
      <c r="LY228" s="182"/>
      <c r="LZ228" s="182"/>
      <c r="MA228" s="182"/>
      <c r="MB228" s="182"/>
      <c r="MC228" s="182"/>
      <c r="MD228" s="182"/>
      <c r="ME228" s="182"/>
      <c r="MF228" s="182"/>
      <c r="MG228" s="182"/>
      <c r="MH228" s="182"/>
      <c r="MI228" s="182"/>
      <c r="MJ228" s="182"/>
      <c r="MK228" s="182"/>
      <c r="ML228" s="182"/>
      <c r="MM228" s="182"/>
      <c r="MN228" s="182"/>
      <c r="MO228" s="182"/>
      <c r="MP228" s="182"/>
      <c r="MQ228" s="182"/>
      <c r="MR228" s="182"/>
      <c r="MS228" s="182"/>
      <c r="MT228" s="182"/>
      <c r="MU228" s="182"/>
      <c r="MV228" s="182"/>
      <c r="MW228" s="182"/>
      <c r="MX228" s="182"/>
      <c r="MY228" s="182"/>
      <c r="MZ228" s="182"/>
      <c r="NA228" s="182"/>
      <c r="NB228" s="182"/>
      <c r="NC228" s="182"/>
      <c r="ND228" s="182"/>
      <c r="NE228" s="182"/>
      <c r="NF228" s="182"/>
      <c r="NG228" s="182"/>
      <c r="NH228" s="182"/>
      <c r="NI228" s="182"/>
      <c r="NJ228" s="182"/>
      <c r="NK228" s="182"/>
      <c r="NL228" s="182"/>
      <c r="NM228" s="182"/>
      <c r="NN228" s="182"/>
      <c r="NO228" s="182"/>
      <c r="NP228" s="182"/>
      <c r="NQ228" s="182"/>
      <c r="NR228" s="182"/>
      <c r="NS228" s="182"/>
      <c r="NT228" s="182"/>
      <c r="NU228" s="182"/>
      <c r="NV228" s="182"/>
      <c r="NW228" s="182"/>
      <c r="NX228" s="182"/>
      <c r="NY228" s="182"/>
      <c r="NZ228" s="182"/>
      <c r="OA228" s="182"/>
      <c r="OB228" s="182"/>
      <c r="OC228" s="182"/>
      <c r="OD228" s="182"/>
      <c r="OE228" s="182"/>
      <c r="OF228" s="182"/>
      <c r="OG228" s="182"/>
      <c r="OH228" s="182"/>
      <c r="OI228" s="182"/>
      <c r="OJ228" s="182"/>
      <c r="OK228" s="182"/>
      <c r="OL228" s="182"/>
      <c r="OM228" s="182"/>
      <c r="ON228" s="182"/>
      <c r="OO228" s="182"/>
      <c r="OP228" s="182"/>
      <c r="OQ228" s="182"/>
      <c r="OR228" s="182"/>
      <c r="OS228" s="182"/>
      <c r="OT228" s="182"/>
      <c r="OU228" s="182"/>
      <c r="OV228" s="182"/>
      <c r="OW228" s="182"/>
      <c r="OX228" s="182"/>
      <c r="OY228" s="182"/>
      <c r="OZ228" s="182"/>
      <c r="PA228" s="182"/>
      <c r="PB228" s="182"/>
      <c r="PC228" s="182"/>
      <c r="PD228" s="182"/>
      <c r="PE228" s="182"/>
      <c r="PF228" s="182"/>
      <c r="PG228" s="182"/>
      <c r="PH228" s="182"/>
      <c r="PI228" s="182"/>
      <c r="PJ228" s="182"/>
      <c r="PK228" s="182"/>
      <c r="PL228" s="182"/>
      <c r="PM228" s="182"/>
      <c r="PN228" s="182"/>
      <c r="PO228" s="182"/>
      <c r="PP228" s="182"/>
      <c r="PQ228" s="182"/>
      <c r="PR228" s="182"/>
      <c r="PS228" s="182"/>
      <c r="PT228" s="182"/>
      <c r="PU228" s="182"/>
      <c r="PV228" s="182"/>
      <c r="PW228" s="182"/>
      <c r="PX228" s="182"/>
    </row>
    <row r="229" spans="1:440" s="167" customFormat="1" ht="19.899999999999999" customHeight="1">
      <c r="A229" s="182"/>
      <c r="B229" s="1040"/>
      <c r="C229" s="900"/>
      <c r="D229" s="897"/>
      <c r="E229" s="973"/>
      <c r="F229" s="382" t="s">
        <v>22</v>
      </c>
      <c r="G229" s="383">
        <v>3.6059999999999999</v>
      </c>
      <c r="H229" s="383"/>
      <c r="I229" s="384">
        <f>G229+H229+K228</f>
        <v>4.2679999999999998</v>
      </c>
      <c r="J229" s="434">
        <v>3.1859999999999999</v>
      </c>
      <c r="K229" s="384">
        <f t="shared" si="24"/>
        <v>1.0819999999999999</v>
      </c>
      <c r="L229" s="674">
        <f t="shared" si="25"/>
        <v>0.74648547328959702</v>
      </c>
      <c r="M229" s="652">
        <v>43465</v>
      </c>
      <c r="N229" s="903"/>
      <c r="O229" s="904"/>
      <c r="P229" s="904"/>
      <c r="Q229" s="904"/>
      <c r="R229" s="904"/>
      <c r="S229" s="893"/>
      <c r="T229" s="199">
        <f>N209+N212+N215+N218+N221+N224+N227</f>
        <v>50.532000000000011</v>
      </c>
      <c r="U229" s="190">
        <f t="shared" si="26"/>
        <v>25.266000000000005</v>
      </c>
      <c r="V229" s="166"/>
      <c r="W229" s="166"/>
      <c r="X229" s="166"/>
      <c r="Y229" s="166"/>
      <c r="Z229" s="166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  <c r="DZ229" s="182"/>
      <c r="EA229" s="182"/>
      <c r="EB229" s="182"/>
      <c r="EC229" s="182"/>
      <c r="ED229" s="182"/>
      <c r="EE229" s="182"/>
      <c r="EF229" s="182"/>
      <c r="EG229" s="182"/>
      <c r="EH229" s="182"/>
      <c r="EI229" s="182"/>
      <c r="EJ229" s="182"/>
      <c r="EK229" s="182"/>
      <c r="EL229" s="182"/>
      <c r="EM229" s="182"/>
      <c r="EN229" s="182"/>
      <c r="EO229" s="182"/>
      <c r="EP229" s="182"/>
      <c r="EQ229" s="182"/>
      <c r="ER229" s="182"/>
      <c r="ES229" s="182"/>
      <c r="ET229" s="182"/>
      <c r="EU229" s="182"/>
      <c r="EV229" s="182"/>
      <c r="EW229" s="182"/>
      <c r="EX229" s="182"/>
      <c r="EY229" s="182"/>
      <c r="EZ229" s="182"/>
      <c r="FA229" s="182"/>
      <c r="FB229" s="182"/>
      <c r="FC229" s="182"/>
      <c r="FD229" s="182"/>
      <c r="FE229" s="182"/>
      <c r="FF229" s="182"/>
      <c r="FG229" s="182"/>
      <c r="FH229" s="182"/>
      <c r="FI229" s="182"/>
      <c r="FJ229" s="182"/>
      <c r="FK229" s="182"/>
      <c r="FL229" s="182"/>
      <c r="FM229" s="182"/>
      <c r="FN229" s="182"/>
      <c r="FO229" s="182"/>
      <c r="FP229" s="182"/>
      <c r="FQ229" s="182"/>
      <c r="FR229" s="182"/>
      <c r="FS229" s="182"/>
      <c r="FT229" s="182"/>
      <c r="FU229" s="182"/>
      <c r="FV229" s="182"/>
      <c r="FW229" s="182"/>
      <c r="FX229" s="182"/>
      <c r="FY229" s="182"/>
      <c r="FZ229" s="182"/>
      <c r="GA229" s="182"/>
      <c r="GB229" s="182"/>
      <c r="GC229" s="182"/>
      <c r="GD229" s="182"/>
      <c r="GE229" s="182"/>
      <c r="GF229" s="182"/>
      <c r="GG229" s="182"/>
      <c r="GH229" s="182"/>
      <c r="GI229" s="182"/>
      <c r="GJ229" s="182"/>
      <c r="GK229" s="182"/>
      <c r="GL229" s="182"/>
      <c r="GM229" s="182"/>
      <c r="GN229" s="182"/>
      <c r="GO229" s="182"/>
      <c r="GP229" s="182"/>
      <c r="GQ229" s="182"/>
      <c r="GR229" s="182"/>
      <c r="GS229" s="182"/>
      <c r="GT229" s="182"/>
      <c r="GU229" s="182"/>
      <c r="GV229" s="182"/>
      <c r="GW229" s="182"/>
      <c r="GX229" s="182"/>
      <c r="GY229" s="182"/>
      <c r="GZ229" s="182"/>
      <c r="HA229" s="182"/>
      <c r="HB229" s="182"/>
      <c r="HC229" s="182"/>
      <c r="HD229" s="182"/>
      <c r="HE229" s="182"/>
      <c r="HF229" s="182"/>
      <c r="HG229" s="182"/>
      <c r="HH229" s="182"/>
      <c r="HI229" s="182"/>
      <c r="HJ229" s="182"/>
      <c r="HK229" s="182"/>
      <c r="HL229" s="182"/>
      <c r="HM229" s="182"/>
      <c r="HN229" s="182"/>
      <c r="HO229" s="182"/>
      <c r="HP229" s="182"/>
      <c r="HQ229" s="182"/>
      <c r="HR229" s="182"/>
      <c r="HS229" s="182"/>
      <c r="HT229" s="182"/>
      <c r="HU229" s="182"/>
      <c r="HV229" s="182"/>
      <c r="HW229" s="182"/>
      <c r="HX229" s="182"/>
      <c r="HY229" s="182"/>
      <c r="HZ229" s="182"/>
      <c r="IA229" s="182"/>
      <c r="IB229" s="182"/>
      <c r="IC229" s="182"/>
      <c r="ID229" s="182"/>
      <c r="IE229" s="182"/>
      <c r="IF229" s="182"/>
      <c r="IG229" s="182"/>
      <c r="IH229" s="182"/>
      <c r="II229" s="182"/>
      <c r="IJ229" s="182"/>
      <c r="IK229" s="182"/>
      <c r="IL229" s="182"/>
      <c r="IM229" s="182"/>
      <c r="IN229" s="182"/>
      <c r="IO229" s="182"/>
      <c r="IP229" s="182"/>
      <c r="IQ229" s="182"/>
      <c r="IR229" s="182"/>
      <c r="IS229" s="182"/>
      <c r="IT229" s="182"/>
      <c r="IU229" s="182"/>
      <c r="IV229" s="182"/>
      <c r="IW229" s="182"/>
      <c r="IX229" s="182"/>
      <c r="IY229" s="182"/>
      <c r="IZ229" s="182"/>
      <c r="JA229" s="182"/>
      <c r="JB229" s="182"/>
      <c r="JC229" s="182"/>
      <c r="JD229" s="182"/>
      <c r="JE229" s="182"/>
      <c r="JF229" s="182"/>
      <c r="JG229" s="182"/>
      <c r="JH229" s="182"/>
      <c r="JI229" s="182"/>
      <c r="JJ229" s="182"/>
      <c r="JK229" s="182"/>
      <c r="JL229" s="182"/>
      <c r="JM229" s="182"/>
      <c r="JN229" s="182"/>
      <c r="JO229" s="182"/>
      <c r="JP229" s="182"/>
      <c r="JQ229" s="182"/>
      <c r="JR229" s="182"/>
      <c r="JS229" s="182"/>
      <c r="JT229" s="182"/>
      <c r="JU229" s="182"/>
      <c r="JV229" s="182"/>
      <c r="JW229" s="182"/>
      <c r="JX229" s="182"/>
      <c r="JY229" s="182"/>
      <c r="JZ229" s="182"/>
      <c r="KA229" s="182"/>
      <c r="KB229" s="182"/>
      <c r="KC229" s="182"/>
      <c r="KD229" s="182"/>
      <c r="KE229" s="182"/>
      <c r="KF229" s="182"/>
      <c r="KG229" s="182"/>
      <c r="KH229" s="182"/>
      <c r="KI229" s="182"/>
      <c r="KJ229" s="182"/>
      <c r="KK229" s="182"/>
      <c r="KL229" s="182"/>
      <c r="KM229" s="182"/>
      <c r="KN229" s="182"/>
      <c r="KO229" s="182"/>
      <c r="KP229" s="182"/>
      <c r="KQ229" s="182"/>
      <c r="KR229" s="182"/>
      <c r="KS229" s="182"/>
      <c r="KT229" s="182"/>
      <c r="KU229" s="182"/>
      <c r="KV229" s="182"/>
      <c r="KW229" s="182"/>
      <c r="KX229" s="182"/>
      <c r="KY229" s="182"/>
      <c r="KZ229" s="182"/>
      <c r="LA229" s="182"/>
      <c r="LB229" s="182"/>
      <c r="LC229" s="182"/>
      <c r="LD229" s="182"/>
      <c r="LE229" s="182"/>
      <c r="LF229" s="182"/>
      <c r="LG229" s="182"/>
      <c r="LH229" s="182"/>
      <c r="LI229" s="182"/>
      <c r="LJ229" s="182"/>
      <c r="LK229" s="182"/>
      <c r="LL229" s="182"/>
      <c r="LM229" s="182"/>
      <c r="LN229" s="182"/>
      <c r="LO229" s="182"/>
      <c r="LP229" s="182"/>
      <c r="LQ229" s="182"/>
      <c r="LR229" s="182"/>
      <c r="LS229" s="182"/>
      <c r="LT229" s="182"/>
      <c r="LU229" s="182"/>
      <c r="LV229" s="182"/>
      <c r="LW229" s="182"/>
      <c r="LX229" s="182"/>
      <c r="LY229" s="182"/>
      <c r="LZ229" s="182"/>
      <c r="MA229" s="182"/>
      <c r="MB229" s="182"/>
      <c r="MC229" s="182"/>
      <c r="MD229" s="182"/>
      <c r="ME229" s="182"/>
      <c r="MF229" s="182"/>
      <c r="MG229" s="182"/>
      <c r="MH229" s="182"/>
      <c r="MI229" s="182"/>
      <c r="MJ229" s="182"/>
      <c r="MK229" s="182"/>
      <c r="ML229" s="182"/>
      <c r="MM229" s="182"/>
      <c r="MN229" s="182"/>
      <c r="MO229" s="182"/>
      <c r="MP229" s="182"/>
      <c r="MQ229" s="182"/>
      <c r="MR229" s="182"/>
      <c r="MS229" s="182"/>
      <c r="MT229" s="182"/>
      <c r="MU229" s="182"/>
      <c r="MV229" s="182"/>
      <c r="MW229" s="182"/>
      <c r="MX229" s="182"/>
      <c r="MY229" s="182"/>
      <c r="MZ229" s="182"/>
      <c r="NA229" s="182"/>
      <c r="NB229" s="182"/>
      <c r="NC229" s="182"/>
      <c r="ND229" s="182"/>
      <c r="NE229" s="182"/>
      <c r="NF229" s="182"/>
      <c r="NG229" s="182"/>
      <c r="NH229" s="182"/>
      <c r="NI229" s="182"/>
      <c r="NJ229" s="182"/>
      <c r="NK229" s="182"/>
      <c r="NL229" s="182"/>
      <c r="NM229" s="182"/>
      <c r="NN229" s="182"/>
      <c r="NO229" s="182"/>
      <c r="NP229" s="182"/>
      <c r="NQ229" s="182"/>
      <c r="NR229" s="182"/>
      <c r="NS229" s="182"/>
      <c r="NT229" s="182"/>
      <c r="NU229" s="182"/>
      <c r="NV229" s="182"/>
      <c r="NW229" s="182"/>
      <c r="NX229" s="182"/>
      <c r="NY229" s="182"/>
      <c r="NZ229" s="182"/>
      <c r="OA229" s="182"/>
      <c r="OB229" s="182"/>
      <c r="OC229" s="182"/>
      <c r="OD229" s="182"/>
      <c r="OE229" s="182"/>
      <c r="OF229" s="182"/>
      <c r="OG229" s="182"/>
      <c r="OH229" s="182"/>
      <c r="OI229" s="182"/>
      <c r="OJ229" s="182"/>
      <c r="OK229" s="182"/>
      <c r="OL229" s="182"/>
      <c r="OM229" s="182"/>
      <c r="ON229" s="182"/>
      <c r="OO229" s="182"/>
      <c r="OP229" s="182"/>
      <c r="OQ229" s="182"/>
      <c r="OR229" s="182"/>
      <c r="OS229" s="182"/>
      <c r="OT229" s="182"/>
      <c r="OU229" s="182"/>
      <c r="OV229" s="182"/>
      <c r="OW229" s="182"/>
      <c r="OX229" s="182"/>
      <c r="OY229" s="182"/>
      <c r="OZ229" s="182"/>
      <c r="PA229" s="182"/>
      <c r="PB229" s="182"/>
      <c r="PC229" s="182"/>
      <c r="PD229" s="182"/>
      <c r="PE229" s="182"/>
      <c r="PF229" s="182"/>
      <c r="PG229" s="182"/>
      <c r="PH229" s="182"/>
      <c r="PI229" s="182"/>
      <c r="PJ229" s="182"/>
      <c r="PK229" s="182"/>
      <c r="PL229" s="182"/>
      <c r="PM229" s="182"/>
      <c r="PN229" s="182"/>
      <c r="PO229" s="182"/>
      <c r="PP229" s="182"/>
      <c r="PQ229" s="182"/>
      <c r="PR229" s="182"/>
      <c r="PS229" s="182"/>
      <c r="PT229" s="182"/>
      <c r="PU229" s="182"/>
      <c r="PV229" s="182"/>
      <c r="PW229" s="182"/>
      <c r="PX229" s="182"/>
    </row>
    <row r="230" spans="1:440" s="167" customFormat="1" ht="19.899999999999999" customHeight="1">
      <c r="A230" s="182"/>
      <c r="B230" s="1040"/>
      <c r="C230" s="900"/>
      <c r="D230" s="836" t="s">
        <v>679</v>
      </c>
      <c r="E230" s="875" t="s">
        <v>281</v>
      </c>
      <c r="F230" s="327" t="s">
        <v>20</v>
      </c>
      <c r="G230" s="422">
        <v>0.63500000000000001</v>
      </c>
      <c r="H230" s="291"/>
      <c r="I230" s="423">
        <f>G230+H230</f>
        <v>0.63500000000000001</v>
      </c>
      <c r="J230" s="416">
        <v>0</v>
      </c>
      <c r="K230" s="295">
        <f t="shared" si="24"/>
        <v>0.63500000000000001</v>
      </c>
      <c r="L230" s="675">
        <f t="shared" si="25"/>
        <v>0</v>
      </c>
      <c r="M230" s="653" t="s">
        <v>24</v>
      </c>
      <c r="N230" s="903">
        <f>G230+G231+G232</f>
        <v>7.218</v>
      </c>
      <c r="O230" s="904">
        <f>H230+H231+H232</f>
        <v>0</v>
      </c>
      <c r="P230" s="904">
        <f>N230+O230</f>
        <v>7.218</v>
      </c>
      <c r="Q230" s="904">
        <f>J230+J231+J232</f>
        <v>4.806</v>
      </c>
      <c r="R230" s="904">
        <f>P230-Q230</f>
        <v>2.4119999999999999</v>
      </c>
      <c r="S230" s="893">
        <f>Q230/P230</f>
        <v>0.66583541147132175</v>
      </c>
      <c r="T230" s="170"/>
      <c r="U230" s="182"/>
      <c r="V230" s="166"/>
      <c r="W230" s="166"/>
      <c r="X230" s="166"/>
      <c r="Y230" s="166"/>
      <c r="Z230" s="166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  <c r="DZ230" s="182"/>
      <c r="EA230" s="182"/>
      <c r="EB230" s="182"/>
      <c r="EC230" s="182"/>
      <c r="ED230" s="182"/>
      <c r="EE230" s="182"/>
      <c r="EF230" s="182"/>
      <c r="EG230" s="182"/>
      <c r="EH230" s="182"/>
      <c r="EI230" s="182"/>
      <c r="EJ230" s="182"/>
      <c r="EK230" s="182"/>
      <c r="EL230" s="182"/>
      <c r="EM230" s="182"/>
      <c r="EN230" s="182"/>
      <c r="EO230" s="182"/>
      <c r="EP230" s="182"/>
      <c r="EQ230" s="182"/>
      <c r="ER230" s="182"/>
      <c r="ES230" s="182"/>
      <c r="ET230" s="182"/>
      <c r="EU230" s="182"/>
      <c r="EV230" s="182"/>
      <c r="EW230" s="182"/>
      <c r="EX230" s="182"/>
      <c r="EY230" s="182"/>
      <c r="EZ230" s="182"/>
      <c r="FA230" s="182"/>
      <c r="FB230" s="182"/>
      <c r="FC230" s="182"/>
      <c r="FD230" s="182"/>
      <c r="FE230" s="182"/>
      <c r="FF230" s="182"/>
      <c r="FG230" s="182"/>
      <c r="FH230" s="182"/>
      <c r="FI230" s="182"/>
      <c r="FJ230" s="182"/>
      <c r="FK230" s="182"/>
      <c r="FL230" s="182"/>
      <c r="FM230" s="182"/>
      <c r="FN230" s="182"/>
      <c r="FO230" s="182"/>
      <c r="FP230" s="182"/>
      <c r="FQ230" s="182"/>
      <c r="FR230" s="182"/>
      <c r="FS230" s="182"/>
      <c r="FT230" s="182"/>
      <c r="FU230" s="182"/>
      <c r="FV230" s="182"/>
      <c r="FW230" s="182"/>
      <c r="FX230" s="182"/>
      <c r="FY230" s="182"/>
      <c r="FZ230" s="182"/>
      <c r="GA230" s="182"/>
      <c r="GB230" s="182"/>
      <c r="GC230" s="182"/>
      <c r="GD230" s="182"/>
      <c r="GE230" s="182"/>
      <c r="GF230" s="182"/>
      <c r="GG230" s="182"/>
      <c r="GH230" s="182"/>
      <c r="GI230" s="182"/>
      <c r="GJ230" s="182"/>
      <c r="GK230" s="182"/>
      <c r="GL230" s="182"/>
      <c r="GM230" s="182"/>
      <c r="GN230" s="182"/>
      <c r="GO230" s="182"/>
      <c r="GP230" s="182"/>
      <c r="GQ230" s="182"/>
      <c r="GR230" s="182"/>
      <c r="GS230" s="182"/>
      <c r="GT230" s="182"/>
      <c r="GU230" s="182"/>
      <c r="GV230" s="182"/>
      <c r="GW230" s="182"/>
      <c r="GX230" s="182"/>
      <c r="GY230" s="182"/>
      <c r="GZ230" s="182"/>
      <c r="HA230" s="182"/>
      <c r="HB230" s="182"/>
      <c r="HC230" s="182"/>
      <c r="HD230" s="182"/>
      <c r="HE230" s="182"/>
      <c r="HF230" s="182"/>
      <c r="HG230" s="182"/>
      <c r="HH230" s="182"/>
      <c r="HI230" s="182"/>
      <c r="HJ230" s="182"/>
      <c r="HK230" s="182"/>
      <c r="HL230" s="182"/>
      <c r="HM230" s="182"/>
      <c r="HN230" s="182"/>
      <c r="HO230" s="182"/>
      <c r="HP230" s="182"/>
      <c r="HQ230" s="182"/>
      <c r="HR230" s="182"/>
      <c r="HS230" s="182"/>
      <c r="HT230" s="182"/>
      <c r="HU230" s="182"/>
      <c r="HV230" s="182"/>
      <c r="HW230" s="182"/>
      <c r="HX230" s="182"/>
      <c r="HY230" s="182"/>
      <c r="HZ230" s="182"/>
      <c r="IA230" s="182"/>
      <c r="IB230" s="182"/>
      <c r="IC230" s="182"/>
      <c r="ID230" s="182"/>
      <c r="IE230" s="182"/>
      <c r="IF230" s="182"/>
      <c r="IG230" s="182"/>
      <c r="IH230" s="182"/>
      <c r="II230" s="182"/>
      <c r="IJ230" s="182"/>
      <c r="IK230" s="182"/>
      <c r="IL230" s="182"/>
      <c r="IM230" s="182"/>
      <c r="IN230" s="182"/>
      <c r="IO230" s="182"/>
      <c r="IP230" s="182"/>
      <c r="IQ230" s="182"/>
      <c r="IR230" s="182"/>
      <c r="IS230" s="182"/>
      <c r="IT230" s="182"/>
      <c r="IU230" s="182"/>
      <c r="IV230" s="182"/>
      <c r="IW230" s="182"/>
      <c r="IX230" s="182"/>
      <c r="IY230" s="182"/>
      <c r="IZ230" s="182"/>
      <c r="JA230" s="182"/>
      <c r="JB230" s="182"/>
      <c r="JC230" s="182"/>
      <c r="JD230" s="182"/>
      <c r="JE230" s="182"/>
      <c r="JF230" s="182"/>
      <c r="JG230" s="182"/>
      <c r="JH230" s="182"/>
      <c r="JI230" s="182"/>
      <c r="JJ230" s="182"/>
      <c r="JK230" s="182"/>
      <c r="JL230" s="182"/>
      <c r="JM230" s="182"/>
      <c r="JN230" s="182"/>
      <c r="JO230" s="182"/>
      <c r="JP230" s="182"/>
      <c r="JQ230" s="182"/>
      <c r="JR230" s="182"/>
      <c r="JS230" s="182"/>
      <c r="JT230" s="182"/>
      <c r="JU230" s="182"/>
      <c r="JV230" s="182"/>
      <c r="JW230" s="182"/>
      <c r="JX230" s="182"/>
      <c r="JY230" s="182"/>
      <c r="JZ230" s="182"/>
      <c r="KA230" s="182"/>
      <c r="KB230" s="182"/>
      <c r="KC230" s="182"/>
      <c r="KD230" s="182"/>
      <c r="KE230" s="182"/>
      <c r="KF230" s="182"/>
      <c r="KG230" s="182"/>
      <c r="KH230" s="182"/>
      <c r="KI230" s="182"/>
      <c r="KJ230" s="182"/>
      <c r="KK230" s="182"/>
      <c r="KL230" s="182"/>
      <c r="KM230" s="182"/>
      <c r="KN230" s="182"/>
      <c r="KO230" s="182"/>
      <c r="KP230" s="182"/>
      <c r="KQ230" s="182"/>
      <c r="KR230" s="182"/>
      <c r="KS230" s="182"/>
      <c r="KT230" s="182"/>
      <c r="KU230" s="182"/>
      <c r="KV230" s="182"/>
      <c r="KW230" s="182"/>
      <c r="KX230" s="182"/>
      <c r="KY230" s="182"/>
      <c r="KZ230" s="182"/>
      <c r="LA230" s="182"/>
      <c r="LB230" s="182"/>
      <c r="LC230" s="182"/>
      <c r="LD230" s="182"/>
      <c r="LE230" s="182"/>
      <c r="LF230" s="182"/>
      <c r="LG230" s="182"/>
      <c r="LH230" s="182"/>
      <c r="LI230" s="182"/>
      <c r="LJ230" s="182"/>
      <c r="LK230" s="182"/>
      <c r="LL230" s="182"/>
      <c r="LM230" s="182"/>
      <c r="LN230" s="182"/>
      <c r="LO230" s="182"/>
      <c r="LP230" s="182"/>
      <c r="LQ230" s="182"/>
      <c r="LR230" s="182"/>
      <c r="LS230" s="182"/>
      <c r="LT230" s="182"/>
      <c r="LU230" s="182"/>
      <c r="LV230" s="182"/>
      <c r="LW230" s="182"/>
      <c r="LX230" s="182"/>
      <c r="LY230" s="182"/>
      <c r="LZ230" s="182"/>
      <c r="MA230" s="182"/>
      <c r="MB230" s="182"/>
      <c r="MC230" s="182"/>
      <c r="MD230" s="182"/>
      <c r="ME230" s="182"/>
      <c r="MF230" s="182"/>
      <c r="MG230" s="182"/>
      <c r="MH230" s="182"/>
      <c r="MI230" s="182"/>
      <c r="MJ230" s="182"/>
      <c r="MK230" s="182"/>
      <c r="ML230" s="182"/>
      <c r="MM230" s="182"/>
      <c r="MN230" s="182"/>
      <c r="MO230" s="182"/>
      <c r="MP230" s="182"/>
      <c r="MQ230" s="182"/>
      <c r="MR230" s="182"/>
      <c r="MS230" s="182"/>
      <c r="MT230" s="182"/>
      <c r="MU230" s="182"/>
      <c r="MV230" s="182"/>
      <c r="MW230" s="182"/>
      <c r="MX230" s="182"/>
      <c r="MY230" s="182"/>
      <c r="MZ230" s="182"/>
      <c r="NA230" s="182"/>
      <c r="NB230" s="182"/>
      <c r="NC230" s="182"/>
      <c r="ND230" s="182"/>
      <c r="NE230" s="182"/>
      <c r="NF230" s="182"/>
      <c r="NG230" s="182"/>
      <c r="NH230" s="182"/>
      <c r="NI230" s="182"/>
      <c r="NJ230" s="182"/>
      <c r="NK230" s="182"/>
      <c r="NL230" s="182"/>
      <c r="NM230" s="182"/>
      <c r="NN230" s="182"/>
      <c r="NO230" s="182"/>
      <c r="NP230" s="182"/>
      <c r="NQ230" s="182"/>
      <c r="NR230" s="182"/>
      <c r="NS230" s="182"/>
      <c r="NT230" s="182"/>
      <c r="NU230" s="182"/>
      <c r="NV230" s="182"/>
      <c r="NW230" s="182"/>
      <c r="NX230" s="182"/>
      <c r="NY230" s="182"/>
      <c r="NZ230" s="182"/>
      <c r="OA230" s="182"/>
      <c r="OB230" s="182"/>
      <c r="OC230" s="182"/>
      <c r="OD230" s="182"/>
      <c r="OE230" s="182"/>
      <c r="OF230" s="182"/>
      <c r="OG230" s="182"/>
      <c r="OH230" s="182"/>
      <c r="OI230" s="182"/>
      <c r="OJ230" s="182"/>
      <c r="OK230" s="182"/>
      <c r="OL230" s="182"/>
      <c r="OM230" s="182"/>
      <c r="ON230" s="182"/>
      <c r="OO230" s="182"/>
      <c r="OP230" s="182"/>
      <c r="OQ230" s="182"/>
      <c r="OR230" s="182"/>
      <c r="OS230" s="182"/>
      <c r="OT230" s="182"/>
      <c r="OU230" s="182"/>
      <c r="OV230" s="182"/>
      <c r="OW230" s="182"/>
      <c r="OX230" s="182"/>
      <c r="OY230" s="182"/>
      <c r="OZ230" s="182"/>
      <c r="PA230" s="182"/>
      <c r="PB230" s="182"/>
      <c r="PC230" s="182"/>
      <c r="PD230" s="182"/>
      <c r="PE230" s="182"/>
      <c r="PF230" s="182"/>
      <c r="PG230" s="182"/>
      <c r="PH230" s="182"/>
      <c r="PI230" s="182"/>
      <c r="PJ230" s="182"/>
      <c r="PK230" s="182"/>
      <c r="PL230" s="182"/>
      <c r="PM230" s="182"/>
      <c r="PN230" s="182"/>
      <c r="PO230" s="182"/>
      <c r="PP230" s="182"/>
      <c r="PQ230" s="182"/>
      <c r="PR230" s="182"/>
      <c r="PS230" s="182"/>
      <c r="PT230" s="182"/>
      <c r="PU230" s="182"/>
      <c r="PV230" s="182"/>
      <c r="PW230" s="182"/>
      <c r="PX230" s="182"/>
    </row>
    <row r="231" spans="1:440" s="167" customFormat="1" ht="19.899999999999999" customHeight="1">
      <c r="A231" s="182"/>
      <c r="B231" s="1040"/>
      <c r="C231" s="900"/>
      <c r="D231" s="837"/>
      <c r="E231" s="875"/>
      <c r="F231" s="327" t="s">
        <v>21</v>
      </c>
      <c r="G231" s="422">
        <v>2.9740000000000002</v>
      </c>
      <c r="H231" s="291"/>
      <c r="I231" s="423">
        <f>G231+H231+K230</f>
        <v>3.609</v>
      </c>
      <c r="J231" s="416">
        <v>2.0790000000000002</v>
      </c>
      <c r="K231" s="295">
        <f t="shared" si="24"/>
        <v>1.5299999999999998</v>
      </c>
      <c r="L231" s="675">
        <f t="shared" si="25"/>
        <v>0.57605985037406493</v>
      </c>
      <c r="M231" s="653" t="s">
        <v>24</v>
      </c>
      <c r="N231" s="903"/>
      <c r="O231" s="904"/>
      <c r="P231" s="904"/>
      <c r="Q231" s="904"/>
      <c r="R231" s="904"/>
      <c r="S231" s="893"/>
      <c r="T231" s="170"/>
      <c r="U231" s="182"/>
      <c r="V231" s="166"/>
      <c r="W231" s="166"/>
      <c r="X231" s="166"/>
      <c r="Y231" s="166"/>
      <c r="Z231" s="166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  <c r="DZ231" s="182"/>
      <c r="EA231" s="182"/>
      <c r="EB231" s="182"/>
      <c r="EC231" s="182"/>
      <c r="ED231" s="182"/>
      <c r="EE231" s="182"/>
      <c r="EF231" s="182"/>
      <c r="EG231" s="182"/>
      <c r="EH231" s="182"/>
      <c r="EI231" s="182"/>
      <c r="EJ231" s="182"/>
      <c r="EK231" s="182"/>
      <c r="EL231" s="182"/>
      <c r="EM231" s="182"/>
      <c r="EN231" s="182"/>
      <c r="EO231" s="182"/>
      <c r="EP231" s="182"/>
      <c r="EQ231" s="182"/>
      <c r="ER231" s="182"/>
      <c r="ES231" s="182"/>
      <c r="ET231" s="182"/>
      <c r="EU231" s="182"/>
      <c r="EV231" s="182"/>
      <c r="EW231" s="182"/>
      <c r="EX231" s="182"/>
      <c r="EY231" s="182"/>
      <c r="EZ231" s="182"/>
      <c r="FA231" s="182"/>
      <c r="FB231" s="182"/>
      <c r="FC231" s="182"/>
      <c r="FD231" s="182"/>
      <c r="FE231" s="182"/>
      <c r="FF231" s="182"/>
      <c r="FG231" s="182"/>
      <c r="FH231" s="182"/>
      <c r="FI231" s="182"/>
      <c r="FJ231" s="182"/>
      <c r="FK231" s="182"/>
      <c r="FL231" s="182"/>
      <c r="FM231" s="182"/>
      <c r="FN231" s="182"/>
      <c r="FO231" s="182"/>
      <c r="FP231" s="182"/>
      <c r="FQ231" s="182"/>
      <c r="FR231" s="182"/>
      <c r="FS231" s="182"/>
      <c r="FT231" s="182"/>
      <c r="FU231" s="182"/>
      <c r="FV231" s="182"/>
      <c r="FW231" s="182"/>
      <c r="FX231" s="182"/>
      <c r="FY231" s="182"/>
      <c r="FZ231" s="182"/>
      <c r="GA231" s="182"/>
      <c r="GB231" s="182"/>
      <c r="GC231" s="182"/>
      <c r="GD231" s="182"/>
      <c r="GE231" s="182"/>
      <c r="GF231" s="182"/>
      <c r="GG231" s="182"/>
      <c r="GH231" s="182"/>
      <c r="GI231" s="182"/>
      <c r="GJ231" s="182"/>
      <c r="GK231" s="182"/>
      <c r="GL231" s="182"/>
      <c r="GM231" s="182"/>
      <c r="GN231" s="182"/>
      <c r="GO231" s="182"/>
      <c r="GP231" s="182"/>
      <c r="GQ231" s="182"/>
      <c r="GR231" s="182"/>
      <c r="GS231" s="182"/>
      <c r="GT231" s="182"/>
      <c r="GU231" s="182"/>
      <c r="GV231" s="182"/>
      <c r="GW231" s="182"/>
      <c r="GX231" s="182"/>
      <c r="GY231" s="182"/>
      <c r="GZ231" s="182"/>
      <c r="HA231" s="182"/>
      <c r="HB231" s="182"/>
      <c r="HC231" s="182"/>
      <c r="HD231" s="182"/>
      <c r="HE231" s="182"/>
      <c r="HF231" s="182"/>
      <c r="HG231" s="182"/>
      <c r="HH231" s="182"/>
      <c r="HI231" s="182"/>
      <c r="HJ231" s="182"/>
      <c r="HK231" s="182"/>
      <c r="HL231" s="182"/>
      <c r="HM231" s="182"/>
      <c r="HN231" s="182"/>
      <c r="HO231" s="182"/>
      <c r="HP231" s="182"/>
      <c r="HQ231" s="182"/>
      <c r="HR231" s="182"/>
      <c r="HS231" s="182"/>
      <c r="HT231" s="182"/>
      <c r="HU231" s="182"/>
      <c r="HV231" s="182"/>
      <c r="HW231" s="182"/>
      <c r="HX231" s="182"/>
      <c r="HY231" s="182"/>
      <c r="HZ231" s="182"/>
      <c r="IA231" s="182"/>
      <c r="IB231" s="182"/>
      <c r="IC231" s="182"/>
      <c r="ID231" s="182"/>
      <c r="IE231" s="182"/>
      <c r="IF231" s="182"/>
      <c r="IG231" s="182"/>
      <c r="IH231" s="182"/>
      <c r="II231" s="182"/>
      <c r="IJ231" s="182"/>
      <c r="IK231" s="182"/>
      <c r="IL231" s="182"/>
      <c r="IM231" s="182"/>
      <c r="IN231" s="182"/>
      <c r="IO231" s="182"/>
      <c r="IP231" s="182"/>
      <c r="IQ231" s="182"/>
      <c r="IR231" s="182"/>
      <c r="IS231" s="182"/>
      <c r="IT231" s="182"/>
      <c r="IU231" s="182"/>
      <c r="IV231" s="182"/>
      <c r="IW231" s="182"/>
      <c r="IX231" s="182"/>
      <c r="IY231" s="182"/>
      <c r="IZ231" s="182"/>
      <c r="JA231" s="182"/>
      <c r="JB231" s="182"/>
      <c r="JC231" s="182"/>
      <c r="JD231" s="182"/>
      <c r="JE231" s="182"/>
      <c r="JF231" s="182"/>
      <c r="JG231" s="182"/>
      <c r="JH231" s="182"/>
      <c r="JI231" s="182"/>
      <c r="JJ231" s="182"/>
      <c r="JK231" s="182"/>
      <c r="JL231" s="182"/>
      <c r="JM231" s="182"/>
      <c r="JN231" s="182"/>
      <c r="JO231" s="182"/>
      <c r="JP231" s="182"/>
      <c r="JQ231" s="182"/>
      <c r="JR231" s="182"/>
      <c r="JS231" s="182"/>
      <c r="JT231" s="182"/>
      <c r="JU231" s="182"/>
      <c r="JV231" s="182"/>
      <c r="JW231" s="182"/>
      <c r="JX231" s="182"/>
      <c r="JY231" s="182"/>
      <c r="JZ231" s="182"/>
      <c r="KA231" s="182"/>
      <c r="KB231" s="182"/>
      <c r="KC231" s="182"/>
      <c r="KD231" s="182"/>
      <c r="KE231" s="182"/>
      <c r="KF231" s="182"/>
      <c r="KG231" s="182"/>
      <c r="KH231" s="182"/>
      <c r="KI231" s="182"/>
      <c r="KJ231" s="182"/>
      <c r="KK231" s="182"/>
      <c r="KL231" s="182"/>
      <c r="KM231" s="182"/>
      <c r="KN231" s="182"/>
      <c r="KO231" s="182"/>
      <c r="KP231" s="182"/>
      <c r="KQ231" s="182"/>
      <c r="KR231" s="182"/>
      <c r="KS231" s="182"/>
      <c r="KT231" s="182"/>
      <c r="KU231" s="182"/>
      <c r="KV231" s="182"/>
      <c r="KW231" s="182"/>
      <c r="KX231" s="182"/>
      <c r="KY231" s="182"/>
      <c r="KZ231" s="182"/>
      <c r="LA231" s="182"/>
      <c r="LB231" s="182"/>
      <c r="LC231" s="182"/>
      <c r="LD231" s="182"/>
      <c r="LE231" s="182"/>
      <c r="LF231" s="182"/>
      <c r="LG231" s="182"/>
      <c r="LH231" s="182"/>
      <c r="LI231" s="182"/>
      <c r="LJ231" s="182"/>
      <c r="LK231" s="182"/>
      <c r="LL231" s="182"/>
      <c r="LM231" s="182"/>
      <c r="LN231" s="182"/>
      <c r="LO231" s="182"/>
      <c r="LP231" s="182"/>
      <c r="LQ231" s="182"/>
      <c r="LR231" s="182"/>
      <c r="LS231" s="182"/>
      <c r="LT231" s="182"/>
      <c r="LU231" s="182"/>
      <c r="LV231" s="182"/>
      <c r="LW231" s="182"/>
      <c r="LX231" s="182"/>
      <c r="LY231" s="182"/>
      <c r="LZ231" s="182"/>
      <c r="MA231" s="182"/>
      <c r="MB231" s="182"/>
      <c r="MC231" s="182"/>
      <c r="MD231" s="182"/>
      <c r="ME231" s="182"/>
      <c r="MF231" s="182"/>
      <c r="MG231" s="182"/>
      <c r="MH231" s="182"/>
      <c r="MI231" s="182"/>
      <c r="MJ231" s="182"/>
      <c r="MK231" s="182"/>
      <c r="ML231" s="182"/>
      <c r="MM231" s="182"/>
      <c r="MN231" s="182"/>
      <c r="MO231" s="182"/>
      <c r="MP231" s="182"/>
      <c r="MQ231" s="182"/>
      <c r="MR231" s="182"/>
      <c r="MS231" s="182"/>
      <c r="MT231" s="182"/>
      <c r="MU231" s="182"/>
      <c r="MV231" s="182"/>
      <c r="MW231" s="182"/>
      <c r="MX231" s="182"/>
      <c r="MY231" s="182"/>
      <c r="MZ231" s="182"/>
      <c r="NA231" s="182"/>
      <c r="NB231" s="182"/>
      <c r="NC231" s="182"/>
      <c r="ND231" s="182"/>
      <c r="NE231" s="182"/>
      <c r="NF231" s="182"/>
      <c r="NG231" s="182"/>
      <c r="NH231" s="182"/>
      <c r="NI231" s="182"/>
      <c r="NJ231" s="182"/>
      <c r="NK231" s="182"/>
      <c r="NL231" s="182"/>
      <c r="NM231" s="182"/>
      <c r="NN231" s="182"/>
      <c r="NO231" s="182"/>
      <c r="NP231" s="182"/>
      <c r="NQ231" s="182"/>
      <c r="NR231" s="182"/>
      <c r="NS231" s="182"/>
      <c r="NT231" s="182"/>
      <c r="NU231" s="182"/>
      <c r="NV231" s="182"/>
      <c r="NW231" s="182"/>
      <c r="NX231" s="182"/>
      <c r="NY231" s="182"/>
      <c r="NZ231" s="182"/>
      <c r="OA231" s="182"/>
      <c r="OB231" s="182"/>
      <c r="OC231" s="182"/>
      <c r="OD231" s="182"/>
      <c r="OE231" s="182"/>
      <c r="OF231" s="182"/>
      <c r="OG231" s="182"/>
      <c r="OH231" s="182"/>
      <c r="OI231" s="182"/>
      <c r="OJ231" s="182"/>
      <c r="OK231" s="182"/>
      <c r="OL231" s="182"/>
      <c r="OM231" s="182"/>
      <c r="ON231" s="182"/>
      <c r="OO231" s="182"/>
      <c r="OP231" s="182"/>
      <c r="OQ231" s="182"/>
      <c r="OR231" s="182"/>
      <c r="OS231" s="182"/>
      <c r="OT231" s="182"/>
      <c r="OU231" s="182"/>
      <c r="OV231" s="182"/>
      <c r="OW231" s="182"/>
      <c r="OX231" s="182"/>
      <c r="OY231" s="182"/>
      <c r="OZ231" s="182"/>
      <c r="PA231" s="182"/>
      <c r="PB231" s="182"/>
      <c r="PC231" s="182"/>
      <c r="PD231" s="182"/>
      <c r="PE231" s="182"/>
      <c r="PF231" s="182"/>
      <c r="PG231" s="182"/>
      <c r="PH231" s="182"/>
      <c r="PI231" s="182"/>
      <c r="PJ231" s="182"/>
      <c r="PK231" s="182"/>
      <c r="PL231" s="182"/>
      <c r="PM231" s="182"/>
      <c r="PN231" s="182"/>
      <c r="PO231" s="182"/>
      <c r="PP231" s="182"/>
      <c r="PQ231" s="182"/>
      <c r="PR231" s="182"/>
      <c r="PS231" s="182"/>
      <c r="PT231" s="182"/>
      <c r="PU231" s="182"/>
      <c r="PV231" s="182"/>
      <c r="PW231" s="182"/>
      <c r="PX231" s="182"/>
    </row>
    <row r="232" spans="1:440" s="167" customFormat="1" ht="19.899999999999999" customHeight="1">
      <c r="A232" s="182"/>
      <c r="B232" s="1040"/>
      <c r="C232" s="900"/>
      <c r="D232" s="837"/>
      <c r="E232" s="875"/>
      <c r="F232" s="327" t="s">
        <v>22</v>
      </c>
      <c r="G232" s="422">
        <v>3.609</v>
      </c>
      <c r="H232" s="291"/>
      <c r="I232" s="423">
        <f>G232+H232+K231</f>
        <v>5.1389999999999993</v>
      </c>
      <c r="J232" s="416">
        <v>2.7269999999999999</v>
      </c>
      <c r="K232" s="295">
        <f t="shared" si="24"/>
        <v>2.4119999999999995</v>
      </c>
      <c r="L232" s="675">
        <f t="shared" si="25"/>
        <v>0.53064798598949214</v>
      </c>
      <c r="M232" s="653" t="s">
        <v>24</v>
      </c>
      <c r="N232" s="903"/>
      <c r="O232" s="904"/>
      <c r="P232" s="904"/>
      <c r="Q232" s="904"/>
      <c r="R232" s="904"/>
      <c r="S232" s="893"/>
      <c r="T232" s="170"/>
      <c r="U232" s="182"/>
      <c r="V232" s="166"/>
      <c r="W232" s="166"/>
      <c r="X232" s="166"/>
      <c r="Y232" s="166"/>
      <c r="Z232" s="166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  <c r="DZ232" s="182"/>
      <c r="EA232" s="182"/>
      <c r="EB232" s="182"/>
      <c r="EC232" s="182"/>
      <c r="ED232" s="182"/>
      <c r="EE232" s="182"/>
      <c r="EF232" s="182"/>
      <c r="EG232" s="182"/>
      <c r="EH232" s="182"/>
      <c r="EI232" s="182"/>
      <c r="EJ232" s="182"/>
      <c r="EK232" s="182"/>
      <c r="EL232" s="182"/>
      <c r="EM232" s="182"/>
      <c r="EN232" s="182"/>
      <c r="EO232" s="182"/>
      <c r="EP232" s="182"/>
      <c r="EQ232" s="182"/>
      <c r="ER232" s="182"/>
      <c r="ES232" s="182"/>
      <c r="ET232" s="182"/>
      <c r="EU232" s="182"/>
      <c r="EV232" s="182"/>
      <c r="EW232" s="182"/>
      <c r="EX232" s="182"/>
      <c r="EY232" s="182"/>
      <c r="EZ232" s="182"/>
      <c r="FA232" s="182"/>
      <c r="FB232" s="182"/>
      <c r="FC232" s="182"/>
      <c r="FD232" s="182"/>
      <c r="FE232" s="182"/>
      <c r="FF232" s="182"/>
      <c r="FG232" s="182"/>
      <c r="FH232" s="182"/>
      <c r="FI232" s="182"/>
      <c r="FJ232" s="182"/>
      <c r="FK232" s="182"/>
      <c r="FL232" s="182"/>
      <c r="FM232" s="182"/>
      <c r="FN232" s="182"/>
      <c r="FO232" s="182"/>
      <c r="FP232" s="182"/>
      <c r="FQ232" s="182"/>
      <c r="FR232" s="182"/>
      <c r="FS232" s="182"/>
      <c r="FT232" s="182"/>
      <c r="FU232" s="182"/>
      <c r="FV232" s="182"/>
      <c r="FW232" s="182"/>
      <c r="FX232" s="182"/>
      <c r="FY232" s="182"/>
      <c r="FZ232" s="182"/>
      <c r="GA232" s="182"/>
      <c r="GB232" s="182"/>
      <c r="GC232" s="182"/>
      <c r="GD232" s="182"/>
      <c r="GE232" s="182"/>
      <c r="GF232" s="182"/>
      <c r="GG232" s="182"/>
      <c r="GH232" s="182"/>
      <c r="GI232" s="182"/>
      <c r="GJ232" s="182"/>
      <c r="GK232" s="182"/>
      <c r="GL232" s="182"/>
      <c r="GM232" s="182"/>
      <c r="GN232" s="182"/>
      <c r="GO232" s="182"/>
      <c r="GP232" s="182"/>
      <c r="GQ232" s="182"/>
      <c r="GR232" s="182"/>
      <c r="GS232" s="182"/>
      <c r="GT232" s="182"/>
      <c r="GU232" s="182"/>
      <c r="GV232" s="182"/>
      <c r="GW232" s="182"/>
      <c r="GX232" s="182"/>
      <c r="GY232" s="182"/>
      <c r="GZ232" s="182"/>
      <c r="HA232" s="182"/>
      <c r="HB232" s="182"/>
      <c r="HC232" s="182"/>
      <c r="HD232" s="182"/>
      <c r="HE232" s="182"/>
      <c r="HF232" s="182"/>
      <c r="HG232" s="182"/>
      <c r="HH232" s="182"/>
      <c r="HI232" s="182"/>
      <c r="HJ232" s="182"/>
      <c r="HK232" s="182"/>
      <c r="HL232" s="182"/>
      <c r="HM232" s="182"/>
      <c r="HN232" s="182"/>
      <c r="HO232" s="182"/>
      <c r="HP232" s="182"/>
      <c r="HQ232" s="182"/>
      <c r="HR232" s="182"/>
      <c r="HS232" s="182"/>
      <c r="HT232" s="182"/>
      <c r="HU232" s="182"/>
      <c r="HV232" s="182"/>
      <c r="HW232" s="182"/>
      <c r="HX232" s="182"/>
      <c r="HY232" s="182"/>
      <c r="HZ232" s="182"/>
      <c r="IA232" s="182"/>
      <c r="IB232" s="182"/>
      <c r="IC232" s="182"/>
      <c r="ID232" s="182"/>
      <c r="IE232" s="182"/>
      <c r="IF232" s="182"/>
      <c r="IG232" s="182"/>
      <c r="IH232" s="182"/>
      <c r="II232" s="182"/>
      <c r="IJ232" s="182"/>
      <c r="IK232" s="182"/>
      <c r="IL232" s="182"/>
      <c r="IM232" s="182"/>
      <c r="IN232" s="182"/>
      <c r="IO232" s="182"/>
      <c r="IP232" s="182"/>
      <c r="IQ232" s="182"/>
      <c r="IR232" s="182"/>
      <c r="IS232" s="182"/>
      <c r="IT232" s="182"/>
      <c r="IU232" s="182"/>
      <c r="IV232" s="182"/>
      <c r="IW232" s="182"/>
      <c r="IX232" s="182"/>
      <c r="IY232" s="182"/>
      <c r="IZ232" s="182"/>
      <c r="JA232" s="182"/>
      <c r="JB232" s="182"/>
      <c r="JC232" s="182"/>
      <c r="JD232" s="182"/>
      <c r="JE232" s="182"/>
      <c r="JF232" s="182"/>
      <c r="JG232" s="182"/>
      <c r="JH232" s="182"/>
      <c r="JI232" s="182"/>
      <c r="JJ232" s="182"/>
      <c r="JK232" s="182"/>
      <c r="JL232" s="182"/>
      <c r="JM232" s="182"/>
      <c r="JN232" s="182"/>
      <c r="JO232" s="182"/>
      <c r="JP232" s="182"/>
      <c r="JQ232" s="182"/>
      <c r="JR232" s="182"/>
      <c r="JS232" s="182"/>
      <c r="JT232" s="182"/>
      <c r="JU232" s="182"/>
      <c r="JV232" s="182"/>
      <c r="JW232" s="182"/>
      <c r="JX232" s="182"/>
      <c r="JY232" s="182"/>
      <c r="JZ232" s="182"/>
      <c r="KA232" s="182"/>
      <c r="KB232" s="182"/>
      <c r="KC232" s="182"/>
      <c r="KD232" s="182"/>
      <c r="KE232" s="182"/>
      <c r="KF232" s="182"/>
      <c r="KG232" s="182"/>
      <c r="KH232" s="182"/>
      <c r="KI232" s="182"/>
      <c r="KJ232" s="182"/>
      <c r="KK232" s="182"/>
      <c r="KL232" s="182"/>
      <c r="KM232" s="182"/>
      <c r="KN232" s="182"/>
      <c r="KO232" s="182"/>
      <c r="KP232" s="182"/>
      <c r="KQ232" s="182"/>
      <c r="KR232" s="182"/>
      <c r="KS232" s="182"/>
      <c r="KT232" s="182"/>
      <c r="KU232" s="182"/>
      <c r="KV232" s="182"/>
      <c r="KW232" s="182"/>
      <c r="KX232" s="182"/>
      <c r="KY232" s="182"/>
      <c r="KZ232" s="182"/>
      <c r="LA232" s="182"/>
      <c r="LB232" s="182"/>
      <c r="LC232" s="182"/>
      <c r="LD232" s="182"/>
      <c r="LE232" s="182"/>
      <c r="LF232" s="182"/>
      <c r="LG232" s="182"/>
      <c r="LH232" s="182"/>
      <c r="LI232" s="182"/>
      <c r="LJ232" s="182"/>
      <c r="LK232" s="182"/>
      <c r="LL232" s="182"/>
      <c r="LM232" s="182"/>
      <c r="LN232" s="182"/>
      <c r="LO232" s="182"/>
      <c r="LP232" s="182"/>
      <c r="LQ232" s="182"/>
      <c r="LR232" s="182"/>
      <c r="LS232" s="182"/>
      <c r="LT232" s="182"/>
      <c r="LU232" s="182"/>
      <c r="LV232" s="182"/>
      <c r="LW232" s="182"/>
      <c r="LX232" s="182"/>
      <c r="LY232" s="182"/>
      <c r="LZ232" s="182"/>
      <c r="MA232" s="182"/>
      <c r="MB232" s="182"/>
      <c r="MC232" s="182"/>
      <c r="MD232" s="182"/>
      <c r="ME232" s="182"/>
      <c r="MF232" s="182"/>
      <c r="MG232" s="182"/>
      <c r="MH232" s="182"/>
      <c r="MI232" s="182"/>
      <c r="MJ232" s="182"/>
      <c r="MK232" s="182"/>
      <c r="ML232" s="182"/>
      <c r="MM232" s="182"/>
      <c r="MN232" s="182"/>
      <c r="MO232" s="182"/>
      <c r="MP232" s="182"/>
      <c r="MQ232" s="182"/>
      <c r="MR232" s="182"/>
      <c r="MS232" s="182"/>
      <c r="MT232" s="182"/>
      <c r="MU232" s="182"/>
      <c r="MV232" s="182"/>
      <c r="MW232" s="182"/>
      <c r="MX232" s="182"/>
      <c r="MY232" s="182"/>
      <c r="MZ232" s="182"/>
      <c r="NA232" s="182"/>
      <c r="NB232" s="182"/>
      <c r="NC232" s="182"/>
      <c r="ND232" s="182"/>
      <c r="NE232" s="182"/>
      <c r="NF232" s="182"/>
      <c r="NG232" s="182"/>
      <c r="NH232" s="182"/>
      <c r="NI232" s="182"/>
      <c r="NJ232" s="182"/>
      <c r="NK232" s="182"/>
      <c r="NL232" s="182"/>
      <c r="NM232" s="182"/>
      <c r="NN232" s="182"/>
      <c r="NO232" s="182"/>
      <c r="NP232" s="182"/>
      <c r="NQ232" s="182"/>
      <c r="NR232" s="182"/>
      <c r="NS232" s="182"/>
      <c r="NT232" s="182"/>
      <c r="NU232" s="182"/>
      <c r="NV232" s="182"/>
      <c r="NW232" s="182"/>
      <c r="NX232" s="182"/>
      <c r="NY232" s="182"/>
      <c r="NZ232" s="182"/>
      <c r="OA232" s="182"/>
      <c r="OB232" s="182"/>
      <c r="OC232" s="182"/>
      <c r="OD232" s="182"/>
      <c r="OE232" s="182"/>
      <c r="OF232" s="182"/>
      <c r="OG232" s="182"/>
      <c r="OH232" s="182"/>
      <c r="OI232" s="182"/>
      <c r="OJ232" s="182"/>
      <c r="OK232" s="182"/>
      <c r="OL232" s="182"/>
      <c r="OM232" s="182"/>
      <c r="ON232" s="182"/>
      <c r="OO232" s="182"/>
      <c r="OP232" s="182"/>
      <c r="OQ232" s="182"/>
      <c r="OR232" s="182"/>
      <c r="OS232" s="182"/>
      <c r="OT232" s="182"/>
      <c r="OU232" s="182"/>
      <c r="OV232" s="182"/>
      <c r="OW232" s="182"/>
      <c r="OX232" s="182"/>
      <c r="OY232" s="182"/>
      <c r="OZ232" s="182"/>
      <c r="PA232" s="182"/>
      <c r="PB232" s="182"/>
      <c r="PC232" s="182"/>
      <c r="PD232" s="182"/>
      <c r="PE232" s="182"/>
      <c r="PF232" s="182"/>
      <c r="PG232" s="182"/>
      <c r="PH232" s="182"/>
      <c r="PI232" s="182"/>
      <c r="PJ232" s="182"/>
      <c r="PK232" s="182"/>
      <c r="PL232" s="182"/>
      <c r="PM232" s="182"/>
      <c r="PN232" s="182"/>
      <c r="PO232" s="182"/>
      <c r="PP232" s="182"/>
      <c r="PQ232" s="182"/>
      <c r="PR232" s="182"/>
      <c r="PS232" s="182"/>
      <c r="PT232" s="182"/>
      <c r="PU232" s="182"/>
      <c r="PV232" s="182"/>
      <c r="PW232" s="182"/>
      <c r="PX232" s="182"/>
    </row>
    <row r="233" spans="1:440" s="167" customFormat="1" ht="19.899999999999999" customHeight="1">
      <c r="A233" s="182"/>
      <c r="B233" s="1040"/>
      <c r="C233" s="900"/>
      <c r="D233" s="837"/>
      <c r="E233" s="875" t="s">
        <v>55</v>
      </c>
      <c r="F233" s="327" t="s">
        <v>20</v>
      </c>
      <c r="G233" s="422">
        <v>0.63500000000000001</v>
      </c>
      <c r="H233" s="291"/>
      <c r="I233" s="423">
        <f>G233+H233</f>
        <v>0.63500000000000001</v>
      </c>
      <c r="J233" s="416">
        <v>0</v>
      </c>
      <c r="K233" s="295">
        <f t="shared" si="24"/>
        <v>0.63500000000000001</v>
      </c>
      <c r="L233" s="675">
        <f t="shared" si="25"/>
        <v>0</v>
      </c>
      <c r="M233" s="653" t="s">
        <v>24</v>
      </c>
      <c r="N233" s="903">
        <f>G233+G234+G235</f>
        <v>7.218</v>
      </c>
      <c r="O233" s="904">
        <f>H233+H234+H235</f>
        <v>0</v>
      </c>
      <c r="P233" s="904">
        <f>N233+O233</f>
        <v>7.218</v>
      </c>
      <c r="Q233" s="904">
        <f>J233+J234+J235</f>
        <v>6.9390000000000001</v>
      </c>
      <c r="R233" s="904">
        <f>P233-Q233</f>
        <v>0.27899999999999991</v>
      </c>
      <c r="S233" s="893">
        <f>Q233/P233</f>
        <v>0.96134663341645887</v>
      </c>
      <c r="T233" s="170"/>
      <c r="U233" s="182"/>
      <c r="V233" s="166"/>
      <c r="W233" s="166"/>
      <c r="X233" s="166"/>
      <c r="Y233" s="166"/>
      <c r="Z233" s="166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  <c r="DZ233" s="182"/>
      <c r="EA233" s="182"/>
      <c r="EB233" s="182"/>
      <c r="EC233" s="182"/>
      <c r="ED233" s="182"/>
      <c r="EE233" s="182"/>
      <c r="EF233" s="182"/>
      <c r="EG233" s="182"/>
      <c r="EH233" s="182"/>
      <c r="EI233" s="182"/>
      <c r="EJ233" s="182"/>
      <c r="EK233" s="182"/>
      <c r="EL233" s="182"/>
      <c r="EM233" s="182"/>
      <c r="EN233" s="182"/>
      <c r="EO233" s="182"/>
      <c r="EP233" s="182"/>
      <c r="EQ233" s="182"/>
      <c r="ER233" s="182"/>
      <c r="ES233" s="182"/>
      <c r="ET233" s="182"/>
      <c r="EU233" s="182"/>
      <c r="EV233" s="182"/>
      <c r="EW233" s="182"/>
      <c r="EX233" s="182"/>
      <c r="EY233" s="182"/>
      <c r="EZ233" s="182"/>
      <c r="FA233" s="182"/>
      <c r="FB233" s="182"/>
      <c r="FC233" s="182"/>
      <c r="FD233" s="182"/>
      <c r="FE233" s="182"/>
      <c r="FF233" s="182"/>
      <c r="FG233" s="182"/>
      <c r="FH233" s="182"/>
      <c r="FI233" s="182"/>
      <c r="FJ233" s="182"/>
      <c r="FK233" s="182"/>
      <c r="FL233" s="182"/>
      <c r="FM233" s="182"/>
      <c r="FN233" s="182"/>
      <c r="FO233" s="182"/>
      <c r="FP233" s="182"/>
      <c r="FQ233" s="182"/>
      <c r="FR233" s="182"/>
      <c r="FS233" s="182"/>
      <c r="FT233" s="182"/>
      <c r="FU233" s="182"/>
      <c r="FV233" s="182"/>
      <c r="FW233" s="182"/>
      <c r="FX233" s="182"/>
      <c r="FY233" s="182"/>
      <c r="FZ233" s="182"/>
      <c r="GA233" s="182"/>
      <c r="GB233" s="182"/>
      <c r="GC233" s="182"/>
      <c r="GD233" s="182"/>
      <c r="GE233" s="182"/>
      <c r="GF233" s="182"/>
      <c r="GG233" s="182"/>
      <c r="GH233" s="182"/>
      <c r="GI233" s="182"/>
      <c r="GJ233" s="182"/>
      <c r="GK233" s="182"/>
      <c r="GL233" s="182"/>
      <c r="GM233" s="182"/>
      <c r="GN233" s="182"/>
      <c r="GO233" s="182"/>
      <c r="GP233" s="182"/>
      <c r="GQ233" s="182"/>
      <c r="GR233" s="182"/>
      <c r="GS233" s="182"/>
      <c r="GT233" s="182"/>
      <c r="GU233" s="182"/>
      <c r="GV233" s="182"/>
      <c r="GW233" s="182"/>
      <c r="GX233" s="182"/>
      <c r="GY233" s="182"/>
      <c r="GZ233" s="182"/>
      <c r="HA233" s="182"/>
      <c r="HB233" s="182"/>
      <c r="HC233" s="182"/>
      <c r="HD233" s="182"/>
      <c r="HE233" s="182"/>
      <c r="HF233" s="182"/>
      <c r="HG233" s="182"/>
      <c r="HH233" s="182"/>
      <c r="HI233" s="182"/>
      <c r="HJ233" s="182"/>
      <c r="HK233" s="182"/>
      <c r="HL233" s="182"/>
      <c r="HM233" s="182"/>
      <c r="HN233" s="182"/>
      <c r="HO233" s="182"/>
      <c r="HP233" s="182"/>
      <c r="HQ233" s="182"/>
      <c r="HR233" s="182"/>
      <c r="HS233" s="182"/>
      <c r="HT233" s="182"/>
      <c r="HU233" s="182"/>
      <c r="HV233" s="182"/>
      <c r="HW233" s="182"/>
      <c r="HX233" s="182"/>
      <c r="HY233" s="182"/>
      <c r="HZ233" s="182"/>
      <c r="IA233" s="182"/>
      <c r="IB233" s="182"/>
      <c r="IC233" s="182"/>
      <c r="ID233" s="182"/>
      <c r="IE233" s="182"/>
      <c r="IF233" s="182"/>
      <c r="IG233" s="182"/>
      <c r="IH233" s="182"/>
      <c r="II233" s="182"/>
      <c r="IJ233" s="182"/>
      <c r="IK233" s="182"/>
      <c r="IL233" s="182"/>
      <c r="IM233" s="182"/>
      <c r="IN233" s="182"/>
      <c r="IO233" s="182"/>
      <c r="IP233" s="182"/>
      <c r="IQ233" s="182"/>
      <c r="IR233" s="182"/>
      <c r="IS233" s="182"/>
      <c r="IT233" s="182"/>
      <c r="IU233" s="182"/>
      <c r="IV233" s="182"/>
      <c r="IW233" s="182"/>
      <c r="IX233" s="182"/>
      <c r="IY233" s="182"/>
      <c r="IZ233" s="182"/>
      <c r="JA233" s="182"/>
      <c r="JB233" s="182"/>
      <c r="JC233" s="182"/>
      <c r="JD233" s="182"/>
      <c r="JE233" s="182"/>
      <c r="JF233" s="182"/>
      <c r="JG233" s="182"/>
      <c r="JH233" s="182"/>
      <c r="JI233" s="182"/>
      <c r="JJ233" s="182"/>
      <c r="JK233" s="182"/>
      <c r="JL233" s="182"/>
      <c r="JM233" s="182"/>
      <c r="JN233" s="182"/>
      <c r="JO233" s="182"/>
      <c r="JP233" s="182"/>
      <c r="JQ233" s="182"/>
      <c r="JR233" s="182"/>
      <c r="JS233" s="182"/>
      <c r="JT233" s="182"/>
      <c r="JU233" s="182"/>
      <c r="JV233" s="182"/>
      <c r="JW233" s="182"/>
      <c r="JX233" s="182"/>
      <c r="JY233" s="182"/>
      <c r="JZ233" s="182"/>
      <c r="KA233" s="182"/>
      <c r="KB233" s="182"/>
      <c r="KC233" s="182"/>
      <c r="KD233" s="182"/>
      <c r="KE233" s="182"/>
      <c r="KF233" s="182"/>
      <c r="KG233" s="182"/>
      <c r="KH233" s="182"/>
      <c r="KI233" s="182"/>
      <c r="KJ233" s="182"/>
      <c r="KK233" s="182"/>
      <c r="KL233" s="182"/>
      <c r="KM233" s="182"/>
      <c r="KN233" s="182"/>
      <c r="KO233" s="182"/>
      <c r="KP233" s="182"/>
      <c r="KQ233" s="182"/>
      <c r="KR233" s="182"/>
      <c r="KS233" s="182"/>
      <c r="KT233" s="182"/>
      <c r="KU233" s="182"/>
      <c r="KV233" s="182"/>
      <c r="KW233" s="182"/>
      <c r="KX233" s="182"/>
      <c r="KY233" s="182"/>
      <c r="KZ233" s="182"/>
      <c r="LA233" s="182"/>
      <c r="LB233" s="182"/>
      <c r="LC233" s="182"/>
      <c r="LD233" s="182"/>
      <c r="LE233" s="182"/>
      <c r="LF233" s="182"/>
      <c r="LG233" s="182"/>
      <c r="LH233" s="182"/>
      <c r="LI233" s="182"/>
      <c r="LJ233" s="182"/>
      <c r="LK233" s="182"/>
      <c r="LL233" s="182"/>
      <c r="LM233" s="182"/>
      <c r="LN233" s="182"/>
      <c r="LO233" s="182"/>
      <c r="LP233" s="182"/>
      <c r="LQ233" s="182"/>
      <c r="LR233" s="182"/>
      <c r="LS233" s="182"/>
      <c r="LT233" s="182"/>
      <c r="LU233" s="182"/>
      <c r="LV233" s="182"/>
      <c r="LW233" s="182"/>
      <c r="LX233" s="182"/>
      <c r="LY233" s="182"/>
      <c r="LZ233" s="182"/>
      <c r="MA233" s="182"/>
      <c r="MB233" s="182"/>
      <c r="MC233" s="182"/>
      <c r="MD233" s="182"/>
      <c r="ME233" s="182"/>
      <c r="MF233" s="182"/>
      <c r="MG233" s="182"/>
      <c r="MH233" s="182"/>
      <c r="MI233" s="182"/>
      <c r="MJ233" s="182"/>
      <c r="MK233" s="182"/>
      <c r="ML233" s="182"/>
      <c r="MM233" s="182"/>
      <c r="MN233" s="182"/>
      <c r="MO233" s="182"/>
      <c r="MP233" s="182"/>
      <c r="MQ233" s="182"/>
      <c r="MR233" s="182"/>
      <c r="MS233" s="182"/>
      <c r="MT233" s="182"/>
      <c r="MU233" s="182"/>
      <c r="MV233" s="182"/>
      <c r="MW233" s="182"/>
      <c r="MX233" s="182"/>
      <c r="MY233" s="182"/>
      <c r="MZ233" s="182"/>
      <c r="NA233" s="182"/>
      <c r="NB233" s="182"/>
      <c r="NC233" s="182"/>
      <c r="ND233" s="182"/>
      <c r="NE233" s="182"/>
      <c r="NF233" s="182"/>
      <c r="NG233" s="182"/>
      <c r="NH233" s="182"/>
      <c r="NI233" s="182"/>
      <c r="NJ233" s="182"/>
      <c r="NK233" s="182"/>
      <c r="NL233" s="182"/>
      <c r="NM233" s="182"/>
      <c r="NN233" s="182"/>
      <c r="NO233" s="182"/>
      <c r="NP233" s="182"/>
      <c r="NQ233" s="182"/>
      <c r="NR233" s="182"/>
      <c r="NS233" s="182"/>
      <c r="NT233" s="182"/>
      <c r="NU233" s="182"/>
      <c r="NV233" s="182"/>
      <c r="NW233" s="182"/>
      <c r="NX233" s="182"/>
      <c r="NY233" s="182"/>
      <c r="NZ233" s="182"/>
      <c r="OA233" s="182"/>
      <c r="OB233" s="182"/>
      <c r="OC233" s="182"/>
      <c r="OD233" s="182"/>
      <c r="OE233" s="182"/>
      <c r="OF233" s="182"/>
      <c r="OG233" s="182"/>
      <c r="OH233" s="182"/>
      <c r="OI233" s="182"/>
      <c r="OJ233" s="182"/>
      <c r="OK233" s="182"/>
      <c r="OL233" s="182"/>
      <c r="OM233" s="182"/>
      <c r="ON233" s="182"/>
      <c r="OO233" s="182"/>
      <c r="OP233" s="182"/>
      <c r="OQ233" s="182"/>
      <c r="OR233" s="182"/>
      <c r="OS233" s="182"/>
      <c r="OT233" s="182"/>
      <c r="OU233" s="182"/>
      <c r="OV233" s="182"/>
      <c r="OW233" s="182"/>
      <c r="OX233" s="182"/>
      <c r="OY233" s="182"/>
      <c r="OZ233" s="182"/>
      <c r="PA233" s="182"/>
      <c r="PB233" s="182"/>
      <c r="PC233" s="182"/>
      <c r="PD233" s="182"/>
      <c r="PE233" s="182"/>
      <c r="PF233" s="182"/>
      <c r="PG233" s="182"/>
      <c r="PH233" s="182"/>
      <c r="PI233" s="182"/>
      <c r="PJ233" s="182"/>
      <c r="PK233" s="182"/>
      <c r="PL233" s="182"/>
      <c r="PM233" s="182"/>
      <c r="PN233" s="182"/>
      <c r="PO233" s="182"/>
      <c r="PP233" s="182"/>
      <c r="PQ233" s="182"/>
      <c r="PR233" s="182"/>
      <c r="PS233" s="182"/>
      <c r="PT233" s="182"/>
      <c r="PU233" s="182"/>
      <c r="PV233" s="182"/>
      <c r="PW233" s="182"/>
      <c r="PX233" s="182"/>
    </row>
    <row r="234" spans="1:440" s="167" customFormat="1" ht="19.899999999999999" customHeight="1">
      <c r="A234" s="182"/>
      <c r="B234" s="1040"/>
      <c r="C234" s="900"/>
      <c r="D234" s="837"/>
      <c r="E234" s="875"/>
      <c r="F234" s="327" t="s">
        <v>21</v>
      </c>
      <c r="G234" s="422">
        <v>2.9740000000000002</v>
      </c>
      <c r="H234" s="291"/>
      <c r="I234" s="423">
        <f>G234+H234+K233</f>
        <v>3.609</v>
      </c>
      <c r="J234" s="416">
        <v>3.726</v>
      </c>
      <c r="K234" s="295">
        <f t="shared" si="24"/>
        <v>-0.11699999999999999</v>
      </c>
      <c r="L234" s="676">
        <f t="shared" si="25"/>
        <v>1.032418952618454</v>
      </c>
      <c r="M234" s="653">
        <v>43188</v>
      </c>
      <c r="N234" s="903"/>
      <c r="O234" s="904"/>
      <c r="P234" s="904"/>
      <c r="Q234" s="904"/>
      <c r="R234" s="904"/>
      <c r="S234" s="893"/>
      <c r="T234" s="170"/>
      <c r="U234" s="182"/>
      <c r="V234" s="166"/>
      <c r="W234" s="166"/>
      <c r="X234" s="166"/>
      <c r="Y234" s="166"/>
      <c r="Z234" s="166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  <c r="DZ234" s="182"/>
      <c r="EA234" s="182"/>
      <c r="EB234" s="182"/>
      <c r="EC234" s="182"/>
      <c r="ED234" s="182"/>
      <c r="EE234" s="182"/>
      <c r="EF234" s="182"/>
      <c r="EG234" s="182"/>
      <c r="EH234" s="182"/>
      <c r="EI234" s="182"/>
      <c r="EJ234" s="182"/>
      <c r="EK234" s="182"/>
      <c r="EL234" s="182"/>
      <c r="EM234" s="182"/>
      <c r="EN234" s="182"/>
      <c r="EO234" s="182"/>
      <c r="EP234" s="182"/>
      <c r="EQ234" s="182"/>
      <c r="ER234" s="182"/>
      <c r="ES234" s="182"/>
      <c r="ET234" s="182"/>
      <c r="EU234" s="182"/>
      <c r="EV234" s="182"/>
      <c r="EW234" s="182"/>
      <c r="EX234" s="182"/>
      <c r="EY234" s="182"/>
      <c r="EZ234" s="182"/>
      <c r="FA234" s="182"/>
      <c r="FB234" s="182"/>
      <c r="FC234" s="182"/>
      <c r="FD234" s="182"/>
      <c r="FE234" s="182"/>
      <c r="FF234" s="182"/>
      <c r="FG234" s="182"/>
      <c r="FH234" s="182"/>
      <c r="FI234" s="182"/>
      <c r="FJ234" s="182"/>
      <c r="FK234" s="182"/>
      <c r="FL234" s="182"/>
      <c r="FM234" s="182"/>
      <c r="FN234" s="182"/>
      <c r="FO234" s="182"/>
      <c r="FP234" s="182"/>
      <c r="FQ234" s="182"/>
      <c r="FR234" s="182"/>
      <c r="FS234" s="182"/>
      <c r="FT234" s="182"/>
      <c r="FU234" s="182"/>
      <c r="FV234" s="182"/>
      <c r="FW234" s="182"/>
      <c r="FX234" s="182"/>
      <c r="FY234" s="182"/>
      <c r="FZ234" s="182"/>
      <c r="GA234" s="182"/>
      <c r="GB234" s="182"/>
      <c r="GC234" s="182"/>
      <c r="GD234" s="182"/>
      <c r="GE234" s="182"/>
      <c r="GF234" s="182"/>
      <c r="GG234" s="182"/>
      <c r="GH234" s="182"/>
      <c r="GI234" s="182"/>
      <c r="GJ234" s="182"/>
      <c r="GK234" s="182"/>
      <c r="GL234" s="182"/>
      <c r="GM234" s="182"/>
      <c r="GN234" s="182"/>
      <c r="GO234" s="182"/>
      <c r="GP234" s="182"/>
      <c r="GQ234" s="182"/>
      <c r="GR234" s="182"/>
      <c r="GS234" s="182"/>
      <c r="GT234" s="182"/>
      <c r="GU234" s="182"/>
      <c r="GV234" s="182"/>
      <c r="GW234" s="182"/>
      <c r="GX234" s="182"/>
      <c r="GY234" s="182"/>
      <c r="GZ234" s="182"/>
      <c r="HA234" s="182"/>
      <c r="HB234" s="182"/>
      <c r="HC234" s="182"/>
      <c r="HD234" s="182"/>
      <c r="HE234" s="182"/>
      <c r="HF234" s="182"/>
      <c r="HG234" s="182"/>
      <c r="HH234" s="182"/>
      <c r="HI234" s="182"/>
      <c r="HJ234" s="182"/>
      <c r="HK234" s="182"/>
      <c r="HL234" s="182"/>
      <c r="HM234" s="182"/>
      <c r="HN234" s="182"/>
      <c r="HO234" s="182"/>
      <c r="HP234" s="182"/>
      <c r="HQ234" s="182"/>
      <c r="HR234" s="182"/>
      <c r="HS234" s="182"/>
      <c r="HT234" s="182"/>
      <c r="HU234" s="182"/>
      <c r="HV234" s="182"/>
      <c r="HW234" s="182"/>
      <c r="HX234" s="182"/>
      <c r="HY234" s="182"/>
      <c r="HZ234" s="182"/>
      <c r="IA234" s="182"/>
      <c r="IB234" s="182"/>
      <c r="IC234" s="182"/>
      <c r="ID234" s="182"/>
      <c r="IE234" s="182"/>
      <c r="IF234" s="182"/>
      <c r="IG234" s="182"/>
      <c r="IH234" s="182"/>
      <c r="II234" s="182"/>
      <c r="IJ234" s="182"/>
      <c r="IK234" s="182"/>
      <c r="IL234" s="182"/>
      <c r="IM234" s="182"/>
      <c r="IN234" s="182"/>
      <c r="IO234" s="182"/>
      <c r="IP234" s="182"/>
      <c r="IQ234" s="182"/>
      <c r="IR234" s="182"/>
      <c r="IS234" s="182"/>
      <c r="IT234" s="182"/>
      <c r="IU234" s="182"/>
      <c r="IV234" s="182"/>
      <c r="IW234" s="182"/>
      <c r="IX234" s="182"/>
      <c r="IY234" s="182"/>
      <c r="IZ234" s="182"/>
      <c r="JA234" s="182"/>
      <c r="JB234" s="182"/>
      <c r="JC234" s="182"/>
      <c r="JD234" s="182"/>
      <c r="JE234" s="182"/>
      <c r="JF234" s="182"/>
      <c r="JG234" s="182"/>
      <c r="JH234" s="182"/>
      <c r="JI234" s="182"/>
      <c r="JJ234" s="182"/>
      <c r="JK234" s="182"/>
      <c r="JL234" s="182"/>
      <c r="JM234" s="182"/>
      <c r="JN234" s="182"/>
      <c r="JO234" s="182"/>
      <c r="JP234" s="182"/>
      <c r="JQ234" s="182"/>
      <c r="JR234" s="182"/>
      <c r="JS234" s="182"/>
      <c r="JT234" s="182"/>
      <c r="JU234" s="182"/>
      <c r="JV234" s="182"/>
      <c r="JW234" s="182"/>
      <c r="JX234" s="182"/>
      <c r="JY234" s="182"/>
      <c r="JZ234" s="182"/>
      <c r="KA234" s="182"/>
      <c r="KB234" s="182"/>
      <c r="KC234" s="182"/>
      <c r="KD234" s="182"/>
      <c r="KE234" s="182"/>
      <c r="KF234" s="182"/>
      <c r="KG234" s="182"/>
      <c r="KH234" s="182"/>
      <c r="KI234" s="182"/>
      <c r="KJ234" s="182"/>
      <c r="KK234" s="182"/>
      <c r="KL234" s="182"/>
      <c r="KM234" s="182"/>
      <c r="KN234" s="182"/>
      <c r="KO234" s="182"/>
      <c r="KP234" s="182"/>
      <c r="KQ234" s="182"/>
      <c r="KR234" s="182"/>
      <c r="KS234" s="182"/>
      <c r="KT234" s="182"/>
      <c r="KU234" s="182"/>
      <c r="KV234" s="182"/>
      <c r="KW234" s="182"/>
      <c r="KX234" s="182"/>
      <c r="KY234" s="182"/>
      <c r="KZ234" s="182"/>
      <c r="LA234" s="182"/>
      <c r="LB234" s="182"/>
      <c r="LC234" s="182"/>
      <c r="LD234" s="182"/>
      <c r="LE234" s="182"/>
      <c r="LF234" s="182"/>
      <c r="LG234" s="182"/>
      <c r="LH234" s="182"/>
      <c r="LI234" s="182"/>
      <c r="LJ234" s="182"/>
      <c r="LK234" s="182"/>
      <c r="LL234" s="182"/>
      <c r="LM234" s="182"/>
      <c r="LN234" s="182"/>
      <c r="LO234" s="182"/>
      <c r="LP234" s="182"/>
      <c r="LQ234" s="182"/>
      <c r="LR234" s="182"/>
      <c r="LS234" s="182"/>
      <c r="LT234" s="182"/>
      <c r="LU234" s="182"/>
      <c r="LV234" s="182"/>
      <c r="LW234" s="182"/>
      <c r="LX234" s="182"/>
      <c r="LY234" s="182"/>
      <c r="LZ234" s="182"/>
      <c r="MA234" s="182"/>
      <c r="MB234" s="182"/>
      <c r="MC234" s="182"/>
      <c r="MD234" s="182"/>
      <c r="ME234" s="182"/>
      <c r="MF234" s="182"/>
      <c r="MG234" s="182"/>
      <c r="MH234" s="182"/>
      <c r="MI234" s="182"/>
      <c r="MJ234" s="182"/>
      <c r="MK234" s="182"/>
      <c r="ML234" s="182"/>
      <c r="MM234" s="182"/>
      <c r="MN234" s="182"/>
      <c r="MO234" s="182"/>
      <c r="MP234" s="182"/>
      <c r="MQ234" s="182"/>
      <c r="MR234" s="182"/>
      <c r="MS234" s="182"/>
      <c r="MT234" s="182"/>
      <c r="MU234" s="182"/>
      <c r="MV234" s="182"/>
      <c r="MW234" s="182"/>
      <c r="MX234" s="182"/>
      <c r="MY234" s="182"/>
      <c r="MZ234" s="182"/>
      <c r="NA234" s="182"/>
      <c r="NB234" s="182"/>
      <c r="NC234" s="182"/>
      <c r="ND234" s="182"/>
      <c r="NE234" s="182"/>
      <c r="NF234" s="182"/>
      <c r="NG234" s="182"/>
      <c r="NH234" s="182"/>
      <c r="NI234" s="182"/>
      <c r="NJ234" s="182"/>
      <c r="NK234" s="182"/>
      <c r="NL234" s="182"/>
      <c r="NM234" s="182"/>
      <c r="NN234" s="182"/>
      <c r="NO234" s="182"/>
      <c r="NP234" s="182"/>
      <c r="NQ234" s="182"/>
      <c r="NR234" s="182"/>
      <c r="NS234" s="182"/>
      <c r="NT234" s="182"/>
      <c r="NU234" s="182"/>
      <c r="NV234" s="182"/>
      <c r="NW234" s="182"/>
      <c r="NX234" s="182"/>
      <c r="NY234" s="182"/>
      <c r="NZ234" s="182"/>
      <c r="OA234" s="182"/>
      <c r="OB234" s="182"/>
      <c r="OC234" s="182"/>
      <c r="OD234" s="182"/>
      <c r="OE234" s="182"/>
      <c r="OF234" s="182"/>
      <c r="OG234" s="182"/>
      <c r="OH234" s="182"/>
      <c r="OI234" s="182"/>
      <c r="OJ234" s="182"/>
      <c r="OK234" s="182"/>
      <c r="OL234" s="182"/>
      <c r="OM234" s="182"/>
      <c r="ON234" s="182"/>
      <c r="OO234" s="182"/>
      <c r="OP234" s="182"/>
      <c r="OQ234" s="182"/>
      <c r="OR234" s="182"/>
      <c r="OS234" s="182"/>
      <c r="OT234" s="182"/>
      <c r="OU234" s="182"/>
      <c r="OV234" s="182"/>
      <c r="OW234" s="182"/>
      <c r="OX234" s="182"/>
      <c r="OY234" s="182"/>
      <c r="OZ234" s="182"/>
      <c r="PA234" s="182"/>
      <c r="PB234" s="182"/>
      <c r="PC234" s="182"/>
      <c r="PD234" s="182"/>
      <c r="PE234" s="182"/>
      <c r="PF234" s="182"/>
      <c r="PG234" s="182"/>
      <c r="PH234" s="182"/>
      <c r="PI234" s="182"/>
      <c r="PJ234" s="182"/>
      <c r="PK234" s="182"/>
      <c r="PL234" s="182"/>
      <c r="PM234" s="182"/>
      <c r="PN234" s="182"/>
      <c r="PO234" s="182"/>
      <c r="PP234" s="182"/>
      <c r="PQ234" s="182"/>
      <c r="PR234" s="182"/>
      <c r="PS234" s="182"/>
      <c r="PT234" s="182"/>
      <c r="PU234" s="182"/>
      <c r="PV234" s="182"/>
      <c r="PW234" s="182"/>
      <c r="PX234" s="182"/>
    </row>
    <row r="235" spans="1:440" s="167" customFormat="1" ht="19.899999999999999" customHeight="1">
      <c r="A235" s="182"/>
      <c r="B235" s="1040"/>
      <c r="C235" s="900"/>
      <c r="D235" s="837"/>
      <c r="E235" s="875"/>
      <c r="F235" s="327" t="s">
        <v>22</v>
      </c>
      <c r="G235" s="422">
        <v>3.609</v>
      </c>
      <c r="H235" s="291"/>
      <c r="I235" s="423">
        <f>G235+H235+K234</f>
        <v>3.492</v>
      </c>
      <c r="J235" s="416">
        <v>3.2130000000000001</v>
      </c>
      <c r="K235" s="295">
        <f t="shared" si="24"/>
        <v>0.27899999999999991</v>
      </c>
      <c r="L235" s="675">
        <f t="shared" si="25"/>
        <v>0.92010309278350522</v>
      </c>
      <c r="M235" s="653">
        <v>43463</v>
      </c>
      <c r="N235" s="903"/>
      <c r="O235" s="904"/>
      <c r="P235" s="904"/>
      <c r="Q235" s="904"/>
      <c r="R235" s="904"/>
      <c r="S235" s="893"/>
      <c r="T235" s="170"/>
      <c r="U235" s="182"/>
      <c r="V235" s="166"/>
      <c r="W235" s="166"/>
      <c r="X235" s="166"/>
      <c r="Y235" s="166"/>
      <c r="Z235" s="166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  <c r="DZ235" s="182"/>
      <c r="EA235" s="182"/>
      <c r="EB235" s="182"/>
      <c r="EC235" s="182"/>
      <c r="ED235" s="182"/>
      <c r="EE235" s="182"/>
      <c r="EF235" s="182"/>
      <c r="EG235" s="182"/>
      <c r="EH235" s="182"/>
      <c r="EI235" s="182"/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82"/>
      <c r="FA235" s="182"/>
      <c r="FB235" s="182"/>
      <c r="FC235" s="182"/>
      <c r="FD235" s="182"/>
      <c r="FE235" s="182"/>
      <c r="FF235" s="182"/>
      <c r="FG235" s="182"/>
      <c r="FH235" s="182"/>
      <c r="FI235" s="182"/>
      <c r="FJ235" s="182"/>
      <c r="FK235" s="182"/>
      <c r="FL235" s="182"/>
      <c r="FM235" s="182"/>
      <c r="FN235" s="182"/>
      <c r="FO235" s="182"/>
      <c r="FP235" s="182"/>
      <c r="FQ235" s="182"/>
      <c r="FR235" s="182"/>
      <c r="FS235" s="182"/>
      <c r="FT235" s="182"/>
      <c r="FU235" s="182"/>
      <c r="FV235" s="182"/>
      <c r="FW235" s="182"/>
      <c r="FX235" s="182"/>
      <c r="FY235" s="182"/>
      <c r="FZ235" s="182"/>
      <c r="GA235" s="182"/>
      <c r="GB235" s="182"/>
      <c r="GC235" s="182"/>
      <c r="GD235" s="182"/>
      <c r="GE235" s="182"/>
      <c r="GF235" s="182"/>
      <c r="GG235" s="182"/>
      <c r="GH235" s="182"/>
      <c r="GI235" s="182"/>
      <c r="GJ235" s="182"/>
      <c r="GK235" s="182"/>
      <c r="GL235" s="182"/>
      <c r="GM235" s="182"/>
      <c r="GN235" s="182"/>
      <c r="GO235" s="182"/>
      <c r="GP235" s="182"/>
      <c r="GQ235" s="182"/>
      <c r="GR235" s="182"/>
      <c r="GS235" s="182"/>
      <c r="GT235" s="182"/>
      <c r="GU235" s="182"/>
      <c r="GV235" s="182"/>
      <c r="GW235" s="182"/>
      <c r="GX235" s="182"/>
      <c r="GY235" s="182"/>
      <c r="GZ235" s="182"/>
      <c r="HA235" s="182"/>
      <c r="HB235" s="182"/>
      <c r="HC235" s="182"/>
      <c r="HD235" s="182"/>
      <c r="HE235" s="182"/>
      <c r="HF235" s="182"/>
      <c r="HG235" s="182"/>
      <c r="HH235" s="182"/>
      <c r="HI235" s="182"/>
      <c r="HJ235" s="182"/>
      <c r="HK235" s="182"/>
      <c r="HL235" s="182"/>
      <c r="HM235" s="182"/>
      <c r="HN235" s="182"/>
      <c r="HO235" s="182"/>
      <c r="HP235" s="182"/>
      <c r="HQ235" s="182"/>
      <c r="HR235" s="182"/>
      <c r="HS235" s="182"/>
      <c r="HT235" s="182"/>
      <c r="HU235" s="182"/>
      <c r="HV235" s="182"/>
      <c r="HW235" s="182"/>
      <c r="HX235" s="182"/>
      <c r="HY235" s="182"/>
      <c r="HZ235" s="182"/>
      <c r="IA235" s="182"/>
      <c r="IB235" s="182"/>
      <c r="IC235" s="182"/>
      <c r="ID235" s="182"/>
      <c r="IE235" s="182"/>
      <c r="IF235" s="182"/>
      <c r="IG235" s="182"/>
      <c r="IH235" s="182"/>
      <c r="II235" s="182"/>
      <c r="IJ235" s="182"/>
      <c r="IK235" s="182"/>
      <c r="IL235" s="182"/>
      <c r="IM235" s="182"/>
      <c r="IN235" s="182"/>
      <c r="IO235" s="182"/>
      <c r="IP235" s="182"/>
      <c r="IQ235" s="182"/>
      <c r="IR235" s="182"/>
      <c r="IS235" s="182"/>
      <c r="IT235" s="182"/>
      <c r="IU235" s="182"/>
      <c r="IV235" s="182"/>
      <c r="IW235" s="182"/>
      <c r="IX235" s="182"/>
      <c r="IY235" s="182"/>
      <c r="IZ235" s="182"/>
      <c r="JA235" s="182"/>
      <c r="JB235" s="182"/>
      <c r="JC235" s="182"/>
      <c r="JD235" s="182"/>
      <c r="JE235" s="182"/>
      <c r="JF235" s="182"/>
      <c r="JG235" s="182"/>
      <c r="JH235" s="182"/>
      <c r="JI235" s="182"/>
      <c r="JJ235" s="182"/>
      <c r="JK235" s="182"/>
      <c r="JL235" s="182"/>
      <c r="JM235" s="182"/>
      <c r="JN235" s="182"/>
      <c r="JO235" s="182"/>
      <c r="JP235" s="182"/>
      <c r="JQ235" s="182"/>
      <c r="JR235" s="182"/>
      <c r="JS235" s="182"/>
      <c r="JT235" s="182"/>
      <c r="JU235" s="182"/>
      <c r="JV235" s="182"/>
      <c r="JW235" s="182"/>
      <c r="JX235" s="182"/>
      <c r="JY235" s="182"/>
      <c r="JZ235" s="182"/>
      <c r="KA235" s="182"/>
      <c r="KB235" s="182"/>
      <c r="KC235" s="182"/>
      <c r="KD235" s="182"/>
      <c r="KE235" s="182"/>
      <c r="KF235" s="182"/>
      <c r="KG235" s="182"/>
      <c r="KH235" s="182"/>
      <c r="KI235" s="182"/>
      <c r="KJ235" s="182"/>
      <c r="KK235" s="182"/>
      <c r="KL235" s="182"/>
      <c r="KM235" s="182"/>
      <c r="KN235" s="182"/>
      <c r="KO235" s="182"/>
      <c r="KP235" s="182"/>
      <c r="KQ235" s="182"/>
      <c r="KR235" s="182"/>
      <c r="KS235" s="182"/>
      <c r="KT235" s="182"/>
      <c r="KU235" s="182"/>
      <c r="KV235" s="182"/>
      <c r="KW235" s="182"/>
      <c r="KX235" s="182"/>
      <c r="KY235" s="182"/>
      <c r="KZ235" s="182"/>
      <c r="LA235" s="182"/>
      <c r="LB235" s="182"/>
      <c r="LC235" s="182"/>
      <c r="LD235" s="182"/>
      <c r="LE235" s="182"/>
      <c r="LF235" s="182"/>
      <c r="LG235" s="182"/>
      <c r="LH235" s="182"/>
      <c r="LI235" s="182"/>
      <c r="LJ235" s="182"/>
      <c r="LK235" s="182"/>
      <c r="LL235" s="182"/>
      <c r="LM235" s="182"/>
      <c r="LN235" s="182"/>
      <c r="LO235" s="182"/>
      <c r="LP235" s="182"/>
      <c r="LQ235" s="182"/>
      <c r="LR235" s="182"/>
      <c r="LS235" s="182"/>
      <c r="LT235" s="182"/>
      <c r="LU235" s="182"/>
      <c r="LV235" s="182"/>
      <c r="LW235" s="182"/>
      <c r="LX235" s="182"/>
      <c r="LY235" s="182"/>
      <c r="LZ235" s="182"/>
      <c r="MA235" s="182"/>
      <c r="MB235" s="182"/>
      <c r="MC235" s="182"/>
      <c r="MD235" s="182"/>
      <c r="ME235" s="182"/>
      <c r="MF235" s="182"/>
      <c r="MG235" s="182"/>
      <c r="MH235" s="182"/>
      <c r="MI235" s="182"/>
      <c r="MJ235" s="182"/>
      <c r="MK235" s="182"/>
      <c r="ML235" s="182"/>
      <c r="MM235" s="182"/>
      <c r="MN235" s="182"/>
      <c r="MO235" s="182"/>
      <c r="MP235" s="182"/>
      <c r="MQ235" s="182"/>
      <c r="MR235" s="182"/>
      <c r="MS235" s="182"/>
      <c r="MT235" s="182"/>
      <c r="MU235" s="182"/>
      <c r="MV235" s="182"/>
      <c r="MW235" s="182"/>
      <c r="MX235" s="182"/>
      <c r="MY235" s="182"/>
      <c r="MZ235" s="182"/>
      <c r="NA235" s="182"/>
      <c r="NB235" s="182"/>
      <c r="NC235" s="182"/>
      <c r="ND235" s="182"/>
      <c r="NE235" s="182"/>
      <c r="NF235" s="182"/>
      <c r="NG235" s="182"/>
      <c r="NH235" s="182"/>
      <c r="NI235" s="182"/>
      <c r="NJ235" s="182"/>
      <c r="NK235" s="182"/>
      <c r="NL235" s="182"/>
      <c r="NM235" s="182"/>
      <c r="NN235" s="182"/>
      <c r="NO235" s="182"/>
      <c r="NP235" s="182"/>
      <c r="NQ235" s="182"/>
      <c r="NR235" s="182"/>
      <c r="NS235" s="182"/>
      <c r="NT235" s="182"/>
      <c r="NU235" s="182"/>
      <c r="NV235" s="182"/>
      <c r="NW235" s="182"/>
      <c r="NX235" s="182"/>
      <c r="NY235" s="182"/>
      <c r="NZ235" s="182"/>
      <c r="OA235" s="182"/>
      <c r="OB235" s="182"/>
      <c r="OC235" s="182"/>
      <c r="OD235" s="182"/>
      <c r="OE235" s="182"/>
      <c r="OF235" s="182"/>
      <c r="OG235" s="182"/>
      <c r="OH235" s="182"/>
      <c r="OI235" s="182"/>
      <c r="OJ235" s="182"/>
      <c r="OK235" s="182"/>
      <c r="OL235" s="182"/>
      <c r="OM235" s="182"/>
      <c r="ON235" s="182"/>
      <c r="OO235" s="182"/>
      <c r="OP235" s="182"/>
      <c r="OQ235" s="182"/>
      <c r="OR235" s="182"/>
      <c r="OS235" s="182"/>
      <c r="OT235" s="182"/>
      <c r="OU235" s="182"/>
      <c r="OV235" s="182"/>
      <c r="OW235" s="182"/>
      <c r="OX235" s="182"/>
      <c r="OY235" s="182"/>
      <c r="OZ235" s="182"/>
      <c r="PA235" s="182"/>
      <c r="PB235" s="182"/>
      <c r="PC235" s="182"/>
      <c r="PD235" s="182"/>
      <c r="PE235" s="182"/>
      <c r="PF235" s="182"/>
      <c r="PG235" s="182"/>
      <c r="PH235" s="182"/>
      <c r="PI235" s="182"/>
      <c r="PJ235" s="182"/>
      <c r="PK235" s="182"/>
      <c r="PL235" s="182"/>
      <c r="PM235" s="182"/>
      <c r="PN235" s="182"/>
      <c r="PO235" s="182"/>
      <c r="PP235" s="182"/>
      <c r="PQ235" s="182"/>
      <c r="PR235" s="182"/>
      <c r="PS235" s="182"/>
      <c r="PT235" s="182"/>
      <c r="PU235" s="182"/>
      <c r="PV235" s="182"/>
      <c r="PW235" s="182"/>
      <c r="PX235" s="182"/>
    </row>
    <row r="236" spans="1:440" s="167" customFormat="1" ht="19.899999999999999" customHeight="1">
      <c r="A236" s="182"/>
      <c r="B236" s="1040"/>
      <c r="C236" s="900"/>
      <c r="D236" s="837"/>
      <c r="E236" s="875" t="s">
        <v>56</v>
      </c>
      <c r="F236" s="327" t="s">
        <v>20</v>
      </c>
      <c r="G236" s="422">
        <v>0.63500000000000001</v>
      </c>
      <c r="H236" s="291"/>
      <c r="I236" s="423">
        <f>G236+H236</f>
        <v>0.63500000000000001</v>
      </c>
      <c r="J236" s="416">
        <v>0.27</v>
      </c>
      <c r="K236" s="295">
        <f t="shared" si="24"/>
        <v>0.36499999999999999</v>
      </c>
      <c r="L236" s="675">
        <f t="shared" si="25"/>
        <v>0.42519685039370081</v>
      </c>
      <c r="M236" s="653" t="s">
        <v>24</v>
      </c>
      <c r="N236" s="903">
        <f>G236+G237+G238</f>
        <v>7.2140000000000004</v>
      </c>
      <c r="O236" s="904">
        <f>H236+H237+H238</f>
        <v>0</v>
      </c>
      <c r="P236" s="904">
        <f>N236+O236</f>
        <v>7.2140000000000004</v>
      </c>
      <c r="Q236" s="904">
        <f>J236+J237+J238</f>
        <v>6.1560000000000006</v>
      </c>
      <c r="R236" s="904">
        <f>P236-Q236</f>
        <v>1.0579999999999998</v>
      </c>
      <c r="S236" s="893">
        <f>Q236/P236</f>
        <v>0.85334072636540059</v>
      </c>
      <c r="T236" s="170"/>
      <c r="U236" s="182"/>
      <c r="V236" s="166"/>
      <c r="W236" s="166"/>
      <c r="X236" s="166"/>
      <c r="Y236" s="166"/>
      <c r="Z236" s="166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  <c r="DZ236" s="182"/>
      <c r="EA236" s="182"/>
      <c r="EB236" s="182"/>
      <c r="EC236" s="182"/>
      <c r="ED236" s="182"/>
      <c r="EE236" s="182"/>
      <c r="EF236" s="182"/>
      <c r="EG236" s="182"/>
      <c r="EH236" s="182"/>
      <c r="EI236" s="182"/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82"/>
      <c r="ET236" s="182"/>
      <c r="EU236" s="182"/>
      <c r="EV236" s="182"/>
      <c r="EW236" s="182"/>
      <c r="EX236" s="182"/>
      <c r="EY236" s="182"/>
      <c r="EZ236" s="182"/>
      <c r="FA236" s="182"/>
      <c r="FB236" s="182"/>
      <c r="FC236" s="182"/>
      <c r="FD236" s="182"/>
      <c r="FE236" s="182"/>
      <c r="FF236" s="182"/>
      <c r="FG236" s="182"/>
      <c r="FH236" s="182"/>
      <c r="FI236" s="182"/>
      <c r="FJ236" s="182"/>
      <c r="FK236" s="182"/>
      <c r="FL236" s="182"/>
      <c r="FM236" s="182"/>
      <c r="FN236" s="182"/>
      <c r="FO236" s="182"/>
      <c r="FP236" s="182"/>
      <c r="FQ236" s="182"/>
      <c r="FR236" s="182"/>
      <c r="FS236" s="182"/>
      <c r="FT236" s="182"/>
      <c r="FU236" s="182"/>
      <c r="FV236" s="182"/>
      <c r="FW236" s="182"/>
      <c r="FX236" s="182"/>
      <c r="FY236" s="182"/>
      <c r="FZ236" s="182"/>
      <c r="GA236" s="182"/>
      <c r="GB236" s="182"/>
      <c r="GC236" s="182"/>
      <c r="GD236" s="182"/>
      <c r="GE236" s="182"/>
      <c r="GF236" s="182"/>
      <c r="GG236" s="182"/>
      <c r="GH236" s="182"/>
      <c r="GI236" s="182"/>
      <c r="GJ236" s="182"/>
      <c r="GK236" s="182"/>
      <c r="GL236" s="182"/>
      <c r="GM236" s="182"/>
      <c r="GN236" s="182"/>
      <c r="GO236" s="182"/>
      <c r="GP236" s="182"/>
      <c r="GQ236" s="182"/>
      <c r="GR236" s="182"/>
      <c r="GS236" s="182"/>
      <c r="GT236" s="182"/>
      <c r="GU236" s="182"/>
      <c r="GV236" s="182"/>
      <c r="GW236" s="182"/>
      <c r="GX236" s="182"/>
      <c r="GY236" s="182"/>
      <c r="GZ236" s="182"/>
      <c r="HA236" s="182"/>
      <c r="HB236" s="182"/>
      <c r="HC236" s="182"/>
      <c r="HD236" s="182"/>
      <c r="HE236" s="182"/>
      <c r="HF236" s="182"/>
      <c r="HG236" s="182"/>
      <c r="HH236" s="182"/>
      <c r="HI236" s="182"/>
      <c r="HJ236" s="182"/>
      <c r="HK236" s="182"/>
      <c r="HL236" s="182"/>
      <c r="HM236" s="182"/>
      <c r="HN236" s="182"/>
      <c r="HO236" s="182"/>
      <c r="HP236" s="182"/>
      <c r="HQ236" s="182"/>
      <c r="HR236" s="182"/>
      <c r="HS236" s="182"/>
      <c r="HT236" s="182"/>
      <c r="HU236" s="182"/>
      <c r="HV236" s="182"/>
      <c r="HW236" s="182"/>
      <c r="HX236" s="182"/>
      <c r="HY236" s="182"/>
      <c r="HZ236" s="182"/>
      <c r="IA236" s="182"/>
      <c r="IB236" s="182"/>
      <c r="IC236" s="182"/>
      <c r="ID236" s="182"/>
      <c r="IE236" s="182"/>
      <c r="IF236" s="182"/>
      <c r="IG236" s="182"/>
      <c r="IH236" s="182"/>
      <c r="II236" s="182"/>
      <c r="IJ236" s="182"/>
      <c r="IK236" s="182"/>
      <c r="IL236" s="182"/>
      <c r="IM236" s="182"/>
      <c r="IN236" s="182"/>
      <c r="IO236" s="182"/>
      <c r="IP236" s="182"/>
      <c r="IQ236" s="182"/>
      <c r="IR236" s="182"/>
      <c r="IS236" s="182"/>
      <c r="IT236" s="182"/>
      <c r="IU236" s="182"/>
      <c r="IV236" s="182"/>
      <c r="IW236" s="182"/>
      <c r="IX236" s="182"/>
      <c r="IY236" s="182"/>
      <c r="IZ236" s="182"/>
      <c r="JA236" s="182"/>
      <c r="JB236" s="182"/>
      <c r="JC236" s="182"/>
      <c r="JD236" s="182"/>
      <c r="JE236" s="182"/>
      <c r="JF236" s="182"/>
      <c r="JG236" s="182"/>
      <c r="JH236" s="182"/>
      <c r="JI236" s="182"/>
      <c r="JJ236" s="182"/>
      <c r="JK236" s="182"/>
      <c r="JL236" s="182"/>
      <c r="JM236" s="182"/>
      <c r="JN236" s="182"/>
      <c r="JO236" s="182"/>
      <c r="JP236" s="182"/>
      <c r="JQ236" s="182"/>
      <c r="JR236" s="182"/>
      <c r="JS236" s="182"/>
      <c r="JT236" s="182"/>
      <c r="JU236" s="182"/>
      <c r="JV236" s="182"/>
      <c r="JW236" s="182"/>
      <c r="JX236" s="182"/>
      <c r="JY236" s="182"/>
      <c r="JZ236" s="182"/>
      <c r="KA236" s="182"/>
      <c r="KB236" s="182"/>
      <c r="KC236" s="182"/>
      <c r="KD236" s="182"/>
      <c r="KE236" s="182"/>
      <c r="KF236" s="182"/>
      <c r="KG236" s="182"/>
      <c r="KH236" s="182"/>
      <c r="KI236" s="182"/>
      <c r="KJ236" s="182"/>
      <c r="KK236" s="182"/>
      <c r="KL236" s="182"/>
      <c r="KM236" s="182"/>
      <c r="KN236" s="182"/>
      <c r="KO236" s="182"/>
      <c r="KP236" s="182"/>
      <c r="KQ236" s="182"/>
      <c r="KR236" s="182"/>
      <c r="KS236" s="182"/>
      <c r="KT236" s="182"/>
      <c r="KU236" s="182"/>
      <c r="KV236" s="182"/>
      <c r="KW236" s="182"/>
      <c r="KX236" s="182"/>
      <c r="KY236" s="182"/>
      <c r="KZ236" s="182"/>
      <c r="LA236" s="182"/>
      <c r="LB236" s="182"/>
      <c r="LC236" s="182"/>
      <c r="LD236" s="182"/>
      <c r="LE236" s="182"/>
      <c r="LF236" s="182"/>
      <c r="LG236" s="182"/>
      <c r="LH236" s="182"/>
      <c r="LI236" s="182"/>
      <c r="LJ236" s="182"/>
      <c r="LK236" s="182"/>
      <c r="LL236" s="182"/>
      <c r="LM236" s="182"/>
      <c r="LN236" s="182"/>
      <c r="LO236" s="182"/>
      <c r="LP236" s="182"/>
      <c r="LQ236" s="182"/>
      <c r="LR236" s="182"/>
      <c r="LS236" s="182"/>
      <c r="LT236" s="182"/>
      <c r="LU236" s="182"/>
      <c r="LV236" s="182"/>
      <c r="LW236" s="182"/>
      <c r="LX236" s="182"/>
      <c r="LY236" s="182"/>
      <c r="LZ236" s="182"/>
      <c r="MA236" s="182"/>
      <c r="MB236" s="182"/>
      <c r="MC236" s="182"/>
      <c r="MD236" s="182"/>
      <c r="ME236" s="182"/>
      <c r="MF236" s="182"/>
      <c r="MG236" s="182"/>
      <c r="MH236" s="182"/>
      <c r="MI236" s="182"/>
      <c r="MJ236" s="182"/>
      <c r="MK236" s="182"/>
      <c r="ML236" s="182"/>
      <c r="MM236" s="182"/>
      <c r="MN236" s="182"/>
      <c r="MO236" s="182"/>
      <c r="MP236" s="182"/>
      <c r="MQ236" s="182"/>
      <c r="MR236" s="182"/>
      <c r="MS236" s="182"/>
      <c r="MT236" s="182"/>
      <c r="MU236" s="182"/>
      <c r="MV236" s="182"/>
      <c r="MW236" s="182"/>
      <c r="MX236" s="182"/>
      <c r="MY236" s="182"/>
      <c r="MZ236" s="182"/>
      <c r="NA236" s="182"/>
      <c r="NB236" s="182"/>
      <c r="NC236" s="182"/>
      <c r="ND236" s="182"/>
      <c r="NE236" s="182"/>
      <c r="NF236" s="182"/>
      <c r="NG236" s="182"/>
      <c r="NH236" s="182"/>
      <c r="NI236" s="182"/>
      <c r="NJ236" s="182"/>
      <c r="NK236" s="182"/>
      <c r="NL236" s="182"/>
      <c r="NM236" s="182"/>
      <c r="NN236" s="182"/>
      <c r="NO236" s="182"/>
      <c r="NP236" s="182"/>
      <c r="NQ236" s="182"/>
      <c r="NR236" s="182"/>
      <c r="NS236" s="182"/>
      <c r="NT236" s="182"/>
      <c r="NU236" s="182"/>
      <c r="NV236" s="182"/>
      <c r="NW236" s="182"/>
      <c r="NX236" s="182"/>
      <c r="NY236" s="182"/>
      <c r="NZ236" s="182"/>
      <c r="OA236" s="182"/>
      <c r="OB236" s="182"/>
      <c r="OC236" s="182"/>
      <c r="OD236" s="182"/>
      <c r="OE236" s="182"/>
      <c r="OF236" s="182"/>
      <c r="OG236" s="182"/>
      <c r="OH236" s="182"/>
      <c r="OI236" s="182"/>
      <c r="OJ236" s="182"/>
      <c r="OK236" s="182"/>
      <c r="OL236" s="182"/>
      <c r="OM236" s="182"/>
      <c r="ON236" s="182"/>
      <c r="OO236" s="182"/>
      <c r="OP236" s="182"/>
      <c r="OQ236" s="182"/>
      <c r="OR236" s="182"/>
      <c r="OS236" s="182"/>
      <c r="OT236" s="182"/>
      <c r="OU236" s="182"/>
      <c r="OV236" s="182"/>
      <c r="OW236" s="182"/>
      <c r="OX236" s="182"/>
      <c r="OY236" s="182"/>
      <c r="OZ236" s="182"/>
      <c r="PA236" s="182"/>
      <c r="PB236" s="182"/>
      <c r="PC236" s="182"/>
      <c r="PD236" s="182"/>
      <c r="PE236" s="182"/>
      <c r="PF236" s="182"/>
      <c r="PG236" s="182"/>
      <c r="PH236" s="182"/>
      <c r="PI236" s="182"/>
      <c r="PJ236" s="182"/>
      <c r="PK236" s="182"/>
      <c r="PL236" s="182"/>
      <c r="PM236" s="182"/>
      <c r="PN236" s="182"/>
      <c r="PO236" s="182"/>
      <c r="PP236" s="182"/>
      <c r="PQ236" s="182"/>
      <c r="PR236" s="182"/>
      <c r="PS236" s="182"/>
      <c r="PT236" s="182"/>
      <c r="PU236" s="182"/>
      <c r="PV236" s="182"/>
      <c r="PW236" s="182"/>
      <c r="PX236" s="182"/>
    </row>
    <row r="237" spans="1:440" s="167" customFormat="1" ht="19.899999999999999" customHeight="1">
      <c r="A237" s="182"/>
      <c r="B237" s="1040"/>
      <c r="C237" s="900"/>
      <c r="D237" s="837"/>
      <c r="E237" s="875"/>
      <c r="F237" s="327" t="s">
        <v>21</v>
      </c>
      <c r="G237" s="422">
        <v>2.972</v>
      </c>
      <c r="H237" s="291"/>
      <c r="I237" s="423">
        <f>G237+H237+K236</f>
        <v>3.3369999999999997</v>
      </c>
      <c r="J237" s="416">
        <v>2.7</v>
      </c>
      <c r="K237" s="295">
        <f t="shared" si="24"/>
        <v>0.63699999999999957</v>
      </c>
      <c r="L237" s="676">
        <f t="shared" si="25"/>
        <v>0.80910997902307469</v>
      </c>
      <c r="M237" s="653" t="s">
        <v>24</v>
      </c>
      <c r="N237" s="903"/>
      <c r="O237" s="904"/>
      <c r="P237" s="904"/>
      <c r="Q237" s="904"/>
      <c r="R237" s="904"/>
      <c r="S237" s="893"/>
      <c r="T237" s="170"/>
      <c r="U237" s="182"/>
      <c r="V237" s="166"/>
      <c r="W237" s="166"/>
      <c r="X237" s="166"/>
      <c r="Y237" s="166"/>
      <c r="Z237" s="166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  <c r="DZ237" s="182"/>
      <c r="EA237" s="182"/>
      <c r="EB237" s="182"/>
      <c r="EC237" s="182"/>
      <c r="ED237" s="182"/>
      <c r="EE237" s="182"/>
      <c r="EF237" s="182"/>
      <c r="EG237" s="182"/>
      <c r="EH237" s="182"/>
      <c r="EI237" s="182"/>
      <c r="EJ237" s="182"/>
      <c r="EK237" s="182"/>
      <c r="EL237" s="182"/>
      <c r="EM237" s="182"/>
      <c r="EN237" s="182"/>
      <c r="EO237" s="182"/>
      <c r="EP237" s="182"/>
      <c r="EQ237" s="182"/>
      <c r="ER237" s="182"/>
      <c r="ES237" s="182"/>
      <c r="ET237" s="182"/>
      <c r="EU237" s="182"/>
      <c r="EV237" s="182"/>
      <c r="EW237" s="182"/>
      <c r="EX237" s="182"/>
      <c r="EY237" s="182"/>
      <c r="EZ237" s="182"/>
      <c r="FA237" s="182"/>
      <c r="FB237" s="182"/>
      <c r="FC237" s="182"/>
      <c r="FD237" s="182"/>
      <c r="FE237" s="182"/>
      <c r="FF237" s="182"/>
      <c r="FG237" s="182"/>
      <c r="FH237" s="182"/>
      <c r="FI237" s="182"/>
      <c r="FJ237" s="182"/>
      <c r="FK237" s="182"/>
      <c r="FL237" s="182"/>
      <c r="FM237" s="182"/>
      <c r="FN237" s="182"/>
      <c r="FO237" s="182"/>
      <c r="FP237" s="182"/>
      <c r="FQ237" s="182"/>
      <c r="FR237" s="182"/>
      <c r="FS237" s="182"/>
      <c r="FT237" s="182"/>
      <c r="FU237" s="182"/>
      <c r="FV237" s="182"/>
      <c r="FW237" s="182"/>
      <c r="FX237" s="182"/>
      <c r="FY237" s="182"/>
      <c r="FZ237" s="182"/>
      <c r="GA237" s="182"/>
      <c r="GB237" s="182"/>
      <c r="GC237" s="182"/>
      <c r="GD237" s="182"/>
      <c r="GE237" s="182"/>
      <c r="GF237" s="182"/>
      <c r="GG237" s="182"/>
      <c r="GH237" s="182"/>
      <c r="GI237" s="182"/>
      <c r="GJ237" s="182"/>
      <c r="GK237" s="182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82"/>
      <c r="GW237" s="182"/>
      <c r="GX237" s="182"/>
      <c r="GY237" s="182"/>
      <c r="GZ237" s="182"/>
      <c r="HA237" s="182"/>
      <c r="HB237" s="182"/>
      <c r="HC237" s="182"/>
      <c r="HD237" s="182"/>
      <c r="HE237" s="182"/>
      <c r="HF237" s="182"/>
      <c r="HG237" s="182"/>
      <c r="HH237" s="182"/>
      <c r="HI237" s="182"/>
      <c r="HJ237" s="182"/>
      <c r="HK237" s="182"/>
      <c r="HL237" s="182"/>
      <c r="HM237" s="182"/>
      <c r="HN237" s="182"/>
      <c r="HO237" s="182"/>
      <c r="HP237" s="182"/>
      <c r="HQ237" s="182"/>
      <c r="HR237" s="182"/>
      <c r="HS237" s="182"/>
      <c r="HT237" s="182"/>
      <c r="HU237" s="182"/>
      <c r="HV237" s="182"/>
      <c r="HW237" s="182"/>
      <c r="HX237" s="182"/>
      <c r="HY237" s="182"/>
      <c r="HZ237" s="182"/>
      <c r="IA237" s="182"/>
      <c r="IB237" s="182"/>
      <c r="IC237" s="182"/>
      <c r="ID237" s="182"/>
      <c r="IE237" s="182"/>
      <c r="IF237" s="182"/>
      <c r="IG237" s="182"/>
      <c r="IH237" s="182"/>
      <c r="II237" s="182"/>
      <c r="IJ237" s="182"/>
      <c r="IK237" s="182"/>
      <c r="IL237" s="182"/>
      <c r="IM237" s="182"/>
      <c r="IN237" s="182"/>
      <c r="IO237" s="182"/>
      <c r="IP237" s="182"/>
      <c r="IQ237" s="182"/>
      <c r="IR237" s="182"/>
      <c r="IS237" s="182"/>
      <c r="IT237" s="182"/>
      <c r="IU237" s="182"/>
      <c r="IV237" s="182"/>
      <c r="IW237" s="182"/>
      <c r="IX237" s="182"/>
      <c r="IY237" s="182"/>
      <c r="IZ237" s="182"/>
      <c r="JA237" s="182"/>
      <c r="JB237" s="182"/>
      <c r="JC237" s="182"/>
      <c r="JD237" s="182"/>
      <c r="JE237" s="182"/>
      <c r="JF237" s="182"/>
      <c r="JG237" s="182"/>
      <c r="JH237" s="182"/>
      <c r="JI237" s="182"/>
      <c r="JJ237" s="182"/>
      <c r="JK237" s="182"/>
      <c r="JL237" s="182"/>
      <c r="JM237" s="182"/>
      <c r="JN237" s="182"/>
      <c r="JO237" s="182"/>
      <c r="JP237" s="182"/>
      <c r="JQ237" s="182"/>
      <c r="JR237" s="182"/>
      <c r="JS237" s="182"/>
      <c r="JT237" s="182"/>
      <c r="JU237" s="182"/>
      <c r="JV237" s="182"/>
      <c r="JW237" s="182"/>
      <c r="JX237" s="182"/>
      <c r="JY237" s="182"/>
      <c r="JZ237" s="182"/>
      <c r="KA237" s="182"/>
      <c r="KB237" s="182"/>
      <c r="KC237" s="182"/>
      <c r="KD237" s="182"/>
      <c r="KE237" s="182"/>
      <c r="KF237" s="182"/>
      <c r="KG237" s="182"/>
      <c r="KH237" s="182"/>
      <c r="KI237" s="182"/>
      <c r="KJ237" s="182"/>
      <c r="KK237" s="182"/>
      <c r="KL237" s="182"/>
      <c r="KM237" s="182"/>
      <c r="KN237" s="182"/>
      <c r="KO237" s="182"/>
      <c r="KP237" s="182"/>
      <c r="KQ237" s="182"/>
      <c r="KR237" s="182"/>
      <c r="KS237" s="182"/>
      <c r="KT237" s="182"/>
      <c r="KU237" s="182"/>
      <c r="KV237" s="182"/>
      <c r="KW237" s="182"/>
      <c r="KX237" s="182"/>
      <c r="KY237" s="182"/>
      <c r="KZ237" s="182"/>
      <c r="LA237" s="182"/>
      <c r="LB237" s="182"/>
      <c r="LC237" s="182"/>
      <c r="LD237" s="182"/>
      <c r="LE237" s="182"/>
      <c r="LF237" s="182"/>
      <c r="LG237" s="182"/>
      <c r="LH237" s="182"/>
      <c r="LI237" s="182"/>
      <c r="LJ237" s="182"/>
      <c r="LK237" s="182"/>
      <c r="LL237" s="182"/>
      <c r="LM237" s="182"/>
      <c r="LN237" s="182"/>
      <c r="LO237" s="182"/>
      <c r="LP237" s="182"/>
      <c r="LQ237" s="182"/>
      <c r="LR237" s="182"/>
      <c r="LS237" s="182"/>
      <c r="LT237" s="182"/>
      <c r="LU237" s="182"/>
      <c r="LV237" s="182"/>
      <c r="LW237" s="182"/>
      <c r="LX237" s="182"/>
      <c r="LY237" s="182"/>
      <c r="LZ237" s="182"/>
      <c r="MA237" s="182"/>
      <c r="MB237" s="182"/>
      <c r="MC237" s="182"/>
      <c r="MD237" s="182"/>
      <c r="ME237" s="182"/>
      <c r="MF237" s="182"/>
      <c r="MG237" s="182"/>
      <c r="MH237" s="182"/>
      <c r="MI237" s="182"/>
      <c r="MJ237" s="182"/>
      <c r="MK237" s="182"/>
      <c r="ML237" s="182"/>
      <c r="MM237" s="182"/>
      <c r="MN237" s="182"/>
      <c r="MO237" s="182"/>
      <c r="MP237" s="182"/>
      <c r="MQ237" s="182"/>
      <c r="MR237" s="182"/>
      <c r="MS237" s="182"/>
      <c r="MT237" s="182"/>
      <c r="MU237" s="182"/>
      <c r="MV237" s="182"/>
      <c r="MW237" s="182"/>
      <c r="MX237" s="182"/>
      <c r="MY237" s="182"/>
      <c r="MZ237" s="182"/>
      <c r="NA237" s="182"/>
      <c r="NB237" s="182"/>
      <c r="NC237" s="182"/>
      <c r="ND237" s="182"/>
      <c r="NE237" s="182"/>
      <c r="NF237" s="182"/>
      <c r="NG237" s="182"/>
      <c r="NH237" s="182"/>
      <c r="NI237" s="182"/>
      <c r="NJ237" s="182"/>
      <c r="NK237" s="182"/>
      <c r="NL237" s="182"/>
      <c r="NM237" s="182"/>
      <c r="NN237" s="182"/>
      <c r="NO237" s="182"/>
      <c r="NP237" s="182"/>
      <c r="NQ237" s="182"/>
      <c r="NR237" s="182"/>
      <c r="NS237" s="182"/>
      <c r="NT237" s="182"/>
      <c r="NU237" s="182"/>
      <c r="NV237" s="182"/>
      <c r="NW237" s="182"/>
      <c r="NX237" s="182"/>
      <c r="NY237" s="182"/>
      <c r="NZ237" s="182"/>
      <c r="OA237" s="182"/>
      <c r="OB237" s="182"/>
      <c r="OC237" s="182"/>
      <c r="OD237" s="182"/>
      <c r="OE237" s="182"/>
      <c r="OF237" s="182"/>
      <c r="OG237" s="182"/>
      <c r="OH237" s="182"/>
      <c r="OI237" s="182"/>
      <c r="OJ237" s="182"/>
      <c r="OK237" s="182"/>
      <c r="OL237" s="182"/>
      <c r="OM237" s="182"/>
      <c r="ON237" s="182"/>
      <c r="OO237" s="182"/>
      <c r="OP237" s="182"/>
      <c r="OQ237" s="182"/>
      <c r="OR237" s="182"/>
      <c r="OS237" s="182"/>
      <c r="OT237" s="182"/>
      <c r="OU237" s="182"/>
      <c r="OV237" s="182"/>
      <c r="OW237" s="182"/>
      <c r="OX237" s="182"/>
      <c r="OY237" s="182"/>
      <c r="OZ237" s="182"/>
      <c r="PA237" s="182"/>
      <c r="PB237" s="182"/>
      <c r="PC237" s="182"/>
      <c r="PD237" s="182"/>
      <c r="PE237" s="182"/>
      <c r="PF237" s="182"/>
      <c r="PG237" s="182"/>
      <c r="PH237" s="182"/>
      <c r="PI237" s="182"/>
      <c r="PJ237" s="182"/>
      <c r="PK237" s="182"/>
      <c r="PL237" s="182"/>
      <c r="PM237" s="182"/>
      <c r="PN237" s="182"/>
      <c r="PO237" s="182"/>
      <c r="PP237" s="182"/>
      <c r="PQ237" s="182"/>
      <c r="PR237" s="182"/>
      <c r="PS237" s="182"/>
      <c r="PT237" s="182"/>
      <c r="PU237" s="182"/>
      <c r="PV237" s="182"/>
      <c r="PW237" s="182"/>
      <c r="PX237" s="182"/>
    </row>
    <row r="238" spans="1:440" s="167" customFormat="1" ht="19.899999999999999" customHeight="1">
      <c r="A238" s="182"/>
      <c r="B238" s="1040"/>
      <c r="C238" s="900"/>
      <c r="D238" s="837"/>
      <c r="E238" s="875"/>
      <c r="F238" s="327" t="s">
        <v>22</v>
      </c>
      <c r="G238" s="422">
        <v>3.6070000000000002</v>
      </c>
      <c r="H238" s="291"/>
      <c r="I238" s="423">
        <f>G238+H238+K237</f>
        <v>4.2439999999999998</v>
      </c>
      <c r="J238" s="416">
        <v>3.1859999999999999</v>
      </c>
      <c r="K238" s="295">
        <f t="shared" si="24"/>
        <v>1.0579999999999998</v>
      </c>
      <c r="L238" s="675">
        <f t="shared" si="25"/>
        <v>0.75070688030160226</v>
      </c>
      <c r="M238" s="653" t="s">
        <v>24</v>
      </c>
      <c r="N238" s="903"/>
      <c r="O238" s="904"/>
      <c r="P238" s="904"/>
      <c r="Q238" s="904"/>
      <c r="R238" s="904"/>
      <c r="S238" s="893"/>
      <c r="T238" s="170"/>
      <c r="U238" s="182"/>
      <c r="V238" s="166"/>
      <c r="W238" s="166"/>
      <c r="X238" s="166"/>
      <c r="Y238" s="166"/>
      <c r="Z238" s="166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  <c r="DZ238" s="182"/>
      <c r="EA238" s="182"/>
      <c r="EB238" s="182"/>
      <c r="EC238" s="182"/>
      <c r="ED238" s="182"/>
      <c r="EE238" s="182"/>
      <c r="EF238" s="182"/>
      <c r="EG238" s="182"/>
      <c r="EH238" s="182"/>
      <c r="EI238" s="182"/>
      <c r="EJ238" s="182"/>
      <c r="EK238" s="182"/>
      <c r="EL238" s="182"/>
      <c r="EM238" s="182"/>
      <c r="EN238" s="182"/>
      <c r="EO238" s="182"/>
      <c r="EP238" s="182"/>
      <c r="EQ238" s="182"/>
      <c r="ER238" s="182"/>
      <c r="ES238" s="182"/>
      <c r="ET238" s="182"/>
      <c r="EU238" s="182"/>
      <c r="EV238" s="182"/>
      <c r="EW238" s="182"/>
      <c r="EX238" s="182"/>
      <c r="EY238" s="182"/>
      <c r="EZ238" s="182"/>
      <c r="FA238" s="182"/>
      <c r="FB238" s="182"/>
      <c r="FC238" s="182"/>
      <c r="FD238" s="182"/>
      <c r="FE238" s="182"/>
      <c r="FF238" s="182"/>
      <c r="FG238" s="182"/>
      <c r="FH238" s="182"/>
      <c r="FI238" s="182"/>
      <c r="FJ238" s="182"/>
      <c r="FK238" s="182"/>
      <c r="FL238" s="182"/>
      <c r="FM238" s="182"/>
      <c r="FN238" s="182"/>
      <c r="FO238" s="182"/>
      <c r="FP238" s="182"/>
      <c r="FQ238" s="182"/>
      <c r="FR238" s="182"/>
      <c r="FS238" s="182"/>
      <c r="FT238" s="182"/>
      <c r="FU238" s="182"/>
      <c r="FV238" s="182"/>
      <c r="FW238" s="182"/>
      <c r="FX238" s="182"/>
      <c r="FY238" s="182"/>
      <c r="FZ238" s="182"/>
      <c r="GA238" s="182"/>
      <c r="GB238" s="182"/>
      <c r="GC238" s="182"/>
      <c r="GD238" s="182"/>
      <c r="GE238" s="182"/>
      <c r="GF238" s="182"/>
      <c r="GG238" s="182"/>
      <c r="GH238" s="182"/>
      <c r="GI238" s="182"/>
      <c r="GJ238" s="182"/>
      <c r="GK238" s="182"/>
      <c r="GL238" s="182"/>
      <c r="GM238" s="182"/>
      <c r="GN238" s="182"/>
      <c r="GO238" s="182"/>
      <c r="GP238" s="182"/>
      <c r="GQ238" s="182"/>
      <c r="GR238" s="182"/>
      <c r="GS238" s="182"/>
      <c r="GT238" s="182"/>
      <c r="GU238" s="182"/>
      <c r="GV238" s="182"/>
      <c r="GW238" s="182"/>
      <c r="GX238" s="182"/>
      <c r="GY238" s="182"/>
      <c r="GZ238" s="182"/>
      <c r="HA238" s="182"/>
      <c r="HB238" s="182"/>
      <c r="HC238" s="182"/>
      <c r="HD238" s="182"/>
      <c r="HE238" s="182"/>
      <c r="HF238" s="182"/>
      <c r="HG238" s="182"/>
      <c r="HH238" s="182"/>
      <c r="HI238" s="182"/>
      <c r="HJ238" s="182"/>
      <c r="HK238" s="182"/>
      <c r="HL238" s="182"/>
      <c r="HM238" s="182"/>
      <c r="HN238" s="182"/>
      <c r="HO238" s="182"/>
      <c r="HP238" s="182"/>
      <c r="HQ238" s="182"/>
      <c r="HR238" s="182"/>
      <c r="HS238" s="182"/>
      <c r="HT238" s="182"/>
      <c r="HU238" s="182"/>
      <c r="HV238" s="182"/>
      <c r="HW238" s="182"/>
      <c r="HX238" s="182"/>
      <c r="HY238" s="182"/>
      <c r="HZ238" s="182"/>
      <c r="IA238" s="182"/>
      <c r="IB238" s="182"/>
      <c r="IC238" s="182"/>
      <c r="ID238" s="182"/>
      <c r="IE238" s="182"/>
      <c r="IF238" s="182"/>
      <c r="IG238" s="182"/>
      <c r="IH238" s="182"/>
      <c r="II238" s="182"/>
      <c r="IJ238" s="182"/>
      <c r="IK238" s="182"/>
      <c r="IL238" s="182"/>
      <c r="IM238" s="182"/>
      <c r="IN238" s="182"/>
      <c r="IO238" s="182"/>
      <c r="IP238" s="182"/>
      <c r="IQ238" s="182"/>
      <c r="IR238" s="182"/>
      <c r="IS238" s="182"/>
      <c r="IT238" s="182"/>
      <c r="IU238" s="182"/>
      <c r="IV238" s="182"/>
      <c r="IW238" s="182"/>
      <c r="IX238" s="182"/>
      <c r="IY238" s="182"/>
      <c r="IZ238" s="182"/>
      <c r="JA238" s="182"/>
      <c r="JB238" s="182"/>
      <c r="JC238" s="182"/>
      <c r="JD238" s="182"/>
      <c r="JE238" s="182"/>
      <c r="JF238" s="182"/>
      <c r="JG238" s="182"/>
      <c r="JH238" s="182"/>
      <c r="JI238" s="182"/>
      <c r="JJ238" s="182"/>
      <c r="JK238" s="182"/>
      <c r="JL238" s="182"/>
      <c r="JM238" s="182"/>
      <c r="JN238" s="182"/>
      <c r="JO238" s="182"/>
      <c r="JP238" s="182"/>
      <c r="JQ238" s="182"/>
      <c r="JR238" s="182"/>
      <c r="JS238" s="182"/>
      <c r="JT238" s="182"/>
      <c r="JU238" s="182"/>
      <c r="JV238" s="182"/>
      <c r="JW238" s="182"/>
      <c r="JX238" s="182"/>
      <c r="JY238" s="182"/>
      <c r="JZ238" s="182"/>
      <c r="KA238" s="182"/>
      <c r="KB238" s="182"/>
      <c r="KC238" s="182"/>
      <c r="KD238" s="182"/>
      <c r="KE238" s="182"/>
      <c r="KF238" s="182"/>
      <c r="KG238" s="182"/>
      <c r="KH238" s="182"/>
      <c r="KI238" s="182"/>
      <c r="KJ238" s="182"/>
      <c r="KK238" s="182"/>
      <c r="KL238" s="182"/>
      <c r="KM238" s="182"/>
      <c r="KN238" s="182"/>
      <c r="KO238" s="182"/>
      <c r="KP238" s="182"/>
      <c r="KQ238" s="182"/>
      <c r="KR238" s="182"/>
      <c r="KS238" s="182"/>
      <c r="KT238" s="182"/>
      <c r="KU238" s="182"/>
      <c r="KV238" s="182"/>
      <c r="KW238" s="182"/>
      <c r="KX238" s="182"/>
      <c r="KY238" s="182"/>
      <c r="KZ238" s="182"/>
      <c r="LA238" s="182"/>
      <c r="LB238" s="182"/>
      <c r="LC238" s="182"/>
      <c r="LD238" s="182"/>
      <c r="LE238" s="182"/>
      <c r="LF238" s="182"/>
      <c r="LG238" s="182"/>
      <c r="LH238" s="182"/>
      <c r="LI238" s="182"/>
      <c r="LJ238" s="182"/>
      <c r="LK238" s="182"/>
      <c r="LL238" s="182"/>
      <c r="LM238" s="182"/>
      <c r="LN238" s="182"/>
      <c r="LO238" s="182"/>
      <c r="LP238" s="182"/>
      <c r="LQ238" s="182"/>
      <c r="LR238" s="182"/>
      <c r="LS238" s="182"/>
      <c r="LT238" s="182"/>
      <c r="LU238" s="182"/>
      <c r="LV238" s="182"/>
      <c r="LW238" s="182"/>
      <c r="LX238" s="182"/>
      <c r="LY238" s="182"/>
      <c r="LZ238" s="182"/>
      <c r="MA238" s="182"/>
      <c r="MB238" s="182"/>
      <c r="MC238" s="182"/>
      <c r="MD238" s="182"/>
      <c r="ME238" s="182"/>
      <c r="MF238" s="182"/>
      <c r="MG238" s="182"/>
      <c r="MH238" s="182"/>
      <c r="MI238" s="182"/>
      <c r="MJ238" s="182"/>
      <c r="MK238" s="182"/>
      <c r="ML238" s="182"/>
      <c r="MM238" s="182"/>
      <c r="MN238" s="182"/>
      <c r="MO238" s="182"/>
      <c r="MP238" s="182"/>
      <c r="MQ238" s="182"/>
      <c r="MR238" s="182"/>
      <c r="MS238" s="182"/>
      <c r="MT238" s="182"/>
      <c r="MU238" s="182"/>
      <c r="MV238" s="182"/>
      <c r="MW238" s="182"/>
      <c r="MX238" s="182"/>
      <c r="MY238" s="182"/>
      <c r="MZ238" s="182"/>
      <c r="NA238" s="182"/>
      <c r="NB238" s="182"/>
      <c r="NC238" s="182"/>
      <c r="ND238" s="182"/>
      <c r="NE238" s="182"/>
      <c r="NF238" s="182"/>
      <c r="NG238" s="182"/>
      <c r="NH238" s="182"/>
      <c r="NI238" s="182"/>
      <c r="NJ238" s="182"/>
      <c r="NK238" s="182"/>
      <c r="NL238" s="182"/>
      <c r="NM238" s="182"/>
      <c r="NN238" s="182"/>
      <c r="NO238" s="182"/>
      <c r="NP238" s="182"/>
      <c r="NQ238" s="182"/>
      <c r="NR238" s="182"/>
      <c r="NS238" s="182"/>
      <c r="NT238" s="182"/>
      <c r="NU238" s="182"/>
      <c r="NV238" s="182"/>
      <c r="NW238" s="182"/>
      <c r="NX238" s="182"/>
      <c r="NY238" s="182"/>
      <c r="NZ238" s="182"/>
      <c r="OA238" s="182"/>
      <c r="OB238" s="182"/>
      <c r="OC238" s="182"/>
      <c r="OD238" s="182"/>
      <c r="OE238" s="182"/>
      <c r="OF238" s="182"/>
      <c r="OG238" s="182"/>
      <c r="OH238" s="182"/>
      <c r="OI238" s="182"/>
      <c r="OJ238" s="182"/>
      <c r="OK238" s="182"/>
      <c r="OL238" s="182"/>
      <c r="OM238" s="182"/>
      <c r="ON238" s="182"/>
      <c r="OO238" s="182"/>
      <c r="OP238" s="182"/>
      <c r="OQ238" s="182"/>
      <c r="OR238" s="182"/>
      <c r="OS238" s="182"/>
      <c r="OT238" s="182"/>
      <c r="OU238" s="182"/>
      <c r="OV238" s="182"/>
      <c r="OW238" s="182"/>
      <c r="OX238" s="182"/>
      <c r="OY238" s="182"/>
      <c r="OZ238" s="182"/>
      <c r="PA238" s="182"/>
      <c r="PB238" s="182"/>
      <c r="PC238" s="182"/>
      <c r="PD238" s="182"/>
      <c r="PE238" s="182"/>
      <c r="PF238" s="182"/>
      <c r="PG238" s="182"/>
      <c r="PH238" s="182"/>
      <c r="PI238" s="182"/>
      <c r="PJ238" s="182"/>
      <c r="PK238" s="182"/>
      <c r="PL238" s="182"/>
      <c r="PM238" s="182"/>
      <c r="PN238" s="182"/>
      <c r="PO238" s="182"/>
      <c r="PP238" s="182"/>
      <c r="PQ238" s="182"/>
      <c r="PR238" s="182"/>
      <c r="PS238" s="182"/>
      <c r="PT238" s="182"/>
      <c r="PU238" s="182"/>
      <c r="PV238" s="182"/>
      <c r="PW238" s="182"/>
      <c r="PX238" s="182"/>
    </row>
    <row r="239" spans="1:440" s="167" customFormat="1" ht="19.899999999999999" customHeight="1">
      <c r="A239" s="182"/>
      <c r="B239" s="1040"/>
      <c r="C239" s="900"/>
      <c r="D239" s="837"/>
      <c r="E239" s="875" t="s">
        <v>284</v>
      </c>
      <c r="F239" s="327" t="s">
        <v>20</v>
      </c>
      <c r="G239" s="291">
        <v>0.63500000000000001</v>
      </c>
      <c r="H239" s="291"/>
      <c r="I239" s="423">
        <f>G239+H239</f>
        <v>0.63500000000000001</v>
      </c>
      <c r="J239" s="416">
        <v>0</v>
      </c>
      <c r="K239" s="295">
        <f t="shared" si="24"/>
        <v>0.63500000000000001</v>
      </c>
      <c r="L239" s="675">
        <f t="shared" si="25"/>
        <v>0</v>
      </c>
      <c r="M239" s="653" t="s">
        <v>24</v>
      </c>
      <c r="N239" s="903">
        <f>G239+G240+G241</f>
        <v>7.2210000000000001</v>
      </c>
      <c r="O239" s="904">
        <f>H239+H240+H241</f>
        <v>0</v>
      </c>
      <c r="P239" s="904">
        <f>N239+O239</f>
        <v>7.2210000000000001</v>
      </c>
      <c r="Q239" s="904">
        <f>J239+J240+J241</f>
        <v>6.8040000000000003</v>
      </c>
      <c r="R239" s="904">
        <f>P239-Q239</f>
        <v>0.41699999999999982</v>
      </c>
      <c r="S239" s="893">
        <f>Q239/P239</f>
        <v>0.94225176568342339</v>
      </c>
      <c r="T239" s="170"/>
      <c r="U239" s="182"/>
      <c r="V239" s="166"/>
      <c r="W239" s="166"/>
      <c r="X239" s="166"/>
      <c r="Y239" s="166"/>
      <c r="Z239" s="166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2"/>
      <c r="CI239" s="182"/>
      <c r="CJ239" s="182"/>
      <c r="CK239" s="182"/>
      <c r="CL239" s="182"/>
      <c r="CM239" s="182"/>
      <c r="CN239" s="182"/>
      <c r="CO239" s="182"/>
      <c r="CP239" s="182"/>
      <c r="CQ239" s="182"/>
      <c r="CR239" s="182"/>
      <c r="CS239" s="182"/>
      <c r="CT239" s="182"/>
      <c r="CU239" s="182"/>
      <c r="CV239" s="182"/>
      <c r="CW239" s="182"/>
      <c r="CX239" s="182"/>
      <c r="CY239" s="182"/>
      <c r="CZ239" s="182"/>
      <c r="DA239" s="182"/>
      <c r="DB239" s="182"/>
      <c r="DC239" s="182"/>
      <c r="DD239" s="182"/>
      <c r="DE239" s="182"/>
      <c r="DF239" s="182"/>
      <c r="DG239" s="182"/>
      <c r="DH239" s="182"/>
      <c r="DI239" s="182"/>
      <c r="DJ239" s="182"/>
      <c r="DK239" s="182"/>
      <c r="DL239" s="182"/>
      <c r="DM239" s="182"/>
      <c r="DN239" s="182"/>
      <c r="DO239" s="182"/>
      <c r="DP239" s="182"/>
      <c r="DQ239" s="182"/>
      <c r="DR239" s="182"/>
      <c r="DS239" s="182"/>
      <c r="DT239" s="182"/>
      <c r="DU239" s="182"/>
      <c r="DV239" s="182"/>
      <c r="DW239" s="182"/>
      <c r="DX239" s="182"/>
      <c r="DY239" s="182"/>
      <c r="DZ239" s="182"/>
      <c r="EA239" s="182"/>
      <c r="EB239" s="182"/>
      <c r="EC239" s="182"/>
      <c r="ED239" s="182"/>
      <c r="EE239" s="182"/>
      <c r="EF239" s="182"/>
      <c r="EG239" s="182"/>
      <c r="EH239" s="182"/>
      <c r="EI239" s="182"/>
      <c r="EJ239" s="182"/>
      <c r="EK239" s="182"/>
      <c r="EL239" s="182"/>
      <c r="EM239" s="182"/>
      <c r="EN239" s="182"/>
      <c r="EO239" s="182"/>
      <c r="EP239" s="182"/>
      <c r="EQ239" s="182"/>
      <c r="ER239" s="182"/>
      <c r="ES239" s="182"/>
      <c r="ET239" s="182"/>
      <c r="EU239" s="182"/>
      <c r="EV239" s="182"/>
      <c r="EW239" s="182"/>
      <c r="EX239" s="182"/>
      <c r="EY239" s="182"/>
      <c r="EZ239" s="182"/>
      <c r="FA239" s="182"/>
      <c r="FB239" s="182"/>
      <c r="FC239" s="182"/>
      <c r="FD239" s="182"/>
      <c r="FE239" s="182"/>
      <c r="FF239" s="182"/>
      <c r="FG239" s="182"/>
      <c r="FH239" s="182"/>
      <c r="FI239" s="182"/>
      <c r="FJ239" s="182"/>
      <c r="FK239" s="182"/>
      <c r="FL239" s="182"/>
      <c r="FM239" s="182"/>
      <c r="FN239" s="182"/>
      <c r="FO239" s="182"/>
      <c r="FP239" s="182"/>
      <c r="FQ239" s="182"/>
      <c r="FR239" s="182"/>
      <c r="FS239" s="182"/>
      <c r="FT239" s="182"/>
      <c r="FU239" s="182"/>
      <c r="FV239" s="182"/>
      <c r="FW239" s="182"/>
      <c r="FX239" s="182"/>
      <c r="FY239" s="182"/>
      <c r="FZ239" s="182"/>
      <c r="GA239" s="182"/>
      <c r="GB239" s="182"/>
      <c r="GC239" s="182"/>
      <c r="GD239" s="182"/>
      <c r="GE239" s="182"/>
      <c r="GF239" s="182"/>
      <c r="GG239" s="182"/>
      <c r="GH239" s="182"/>
      <c r="GI239" s="182"/>
      <c r="GJ239" s="182"/>
      <c r="GK239" s="182"/>
      <c r="GL239" s="182"/>
      <c r="GM239" s="182"/>
      <c r="GN239" s="182"/>
      <c r="GO239" s="182"/>
      <c r="GP239" s="182"/>
      <c r="GQ239" s="182"/>
      <c r="GR239" s="182"/>
      <c r="GS239" s="182"/>
      <c r="GT239" s="182"/>
      <c r="GU239" s="182"/>
      <c r="GV239" s="182"/>
      <c r="GW239" s="182"/>
      <c r="GX239" s="182"/>
      <c r="GY239" s="182"/>
      <c r="GZ239" s="182"/>
      <c r="HA239" s="182"/>
      <c r="HB239" s="182"/>
      <c r="HC239" s="182"/>
      <c r="HD239" s="182"/>
      <c r="HE239" s="182"/>
      <c r="HF239" s="182"/>
      <c r="HG239" s="182"/>
      <c r="HH239" s="182"/>
      <c r="HI239" s="182"/>
      <c r="HJ239" s="182"/>
      <c r="HK239" s="182"/>
      <c r="HL239" s="182"/>
      <c r="HM239" s="182"/>
      <c r="HN239" s="182"/>
      <c r="HO239" s="182"/>
      <c r="HP239" s="182"/>
      <c r="HQ239" s="182"/>
      <c r="HR239" s="182"/>
      <c r="HS239" s="182"/>
      <c r="HT239" s="182"/>
      <c r="HU239" s="182"/>
      <c r="HV239" s="182"/>
      <c r="HW239" s="182"/>
      <c r="HX239" s="182"/>
      <c r="HY239" s="182"/>
      <c r="HZ239" s="182"/>
      <c r="IA239" s="182"/>
      <c r="IB239" s="182"/>
      <c r="IC239" s="182"/>
      <c r="ID239" s="182"/>
      <c r="IE239" s="182"/>
      <c r="IF239" s="182"/>
      <c r="IG239" s="182"/>
      <c r="IH239" s="182"/>
      <c r="II239" s="182"/>
      <c r="IJ239" s="182"/>
      <c r="IK239" s="182"/>
      <c r="IL239" s="182"/>
      <c r="IM239" s="182"/>
      <c r="IN239" s="182"/>
      <c r="IO239" s="182"/>
      <c r="IP239" s="182"/>
      <c r="IQ239" s="182"/>
      <c r="IR239" s="182"/>
      <c r="IS239" s="182"/>
      <c r="IT239" s="182"/>
      <c r="IU239" s="182"/>
      <c r="IV239" s="182"/>
      <c r="IW239" s="182"/>
      <c r="IX239" s="182"/>
      <c r="IY239" s="182"/>
      <c r="IZ239" s="182"/>
      <c r="JA239" s="182"/>
      <c r="JB239" s="182"/>
      <c r="JC239" s="182"/>
      <c r="JD239" s="182"/>
      <c r="JE239" s="182"/>
      <c r="JF239" s="182"/>
      <c r="JG239" s="182"/>
      <c r="JH239" s="182"/>
      <c r="JI239" s="182"/>
      <c r="JJ239" s="182"/>
      <c r="JK239" s="182"/>
      <c r="JL239" s="182"/>
      <c r="JM239" s="182"/>
      <c r="JN239" s="182"/>
      <c r="JO239" s="182"/>
      <c r="JP239" s="182"/>
      <c r="JQ239" s="182"/>
      <c r="JR239" s="182"/>
      <c r="JS239" s="182"/>
      <c r="JT239" s="182"/>
      <c r="JU239" s="182"/>
      <c r="JV239" s="182"/>
      <c r="JW239" s="182"/>
      <c r="JX239" s="182"/>
      <c r="JY239" s="182"/>
      <c r="JZ239" s="182"/>
      <c r="KA239" s="182"/>
      <c r="KB239" s="182"/>
      <c r="KC239" s="182"/>
      <c r="KD239" s="182"/>
      <c r="KE239" s="182"/>
      <c r="KF239" s="182"/>
      <c r="KG239" s="182"/>
      <c r="KH239" s="182"/>
      <c r="KI239" s="182"/>
      <c r="KJ239" s="182"/>
      <c r="KK239" s="182"/>
      <c r="KL239" s="182"/>
      <c r="KM239" s="182"/>
      <c r="KN239" s="182"/>
      <c r="KO239" s="182"/>
      <c r="KP239" s="182"/>
      <c r="KQ239" s="182"/>
      <c r="KR239" s="182"/>
      <c r="KS239" s="182"/>
      <c r="KT239" s="182"/>
      <c r="KU239" s="182"/>
      <c r="KV239" s="182"/>
      <c r="KW239" s="182"/>
      <c r="KX239" s="182"/>
      <c r="KY239" s="182"/>
      <c r="KZ239" s="182"/>
      <c r="LA239" s="182"/>
      <c r="LB239" s="182"/>
      <c r="LC239" s="182"/>
      <c r="LD239" s="182"/>
      <c r="LE239" s="182"/>
      <c r="LF239" s="182"/>
      <c r="LG239" s="182"/>
      <c r="LH239" s="182"/>
      <c r="LI239" s="182"/>
      <c r="LJ239" s="182"/>
      <c r="LK239" s="182"/>
      <c r="LL239" s="182"/>
      <c r="LM239" s="182"/>
      <c r="LN239" s="182"/>
      <c r="LO239" s="182"/>
      <c r="LP239" s="182"/>
      <c r="LQ239" s="182"/>
      <c r="LR239" s="182"/>
      <c r="LS239" s="182"/>
      <c r="LT239" s="182"/>
      <c r="LU239" s="182"/>
      <c r="LV239" s="182"/>
      <c r="LW239" s="182"/>
      <c r="LX239" s="182"/>
      <c r="LY239" s="182"/>
      <c r="LZ239" s="182"/>
      <c r="MA239" s="182"/>
      <c r="MB239" s="182"/>
      <c r="MC239" s="182"/>
      <c r="MD239" s="182"/>
      <c r="ME239" s="182"/>
      <c r="MF239" s="182"/>
      <c r="MG239" s="182"/>
      <c r="MH239" s="182"/>
      <c r="MI239" s="182"/>
      <c r="MJ239" s="182"/>
      <c r="MK239" s="182"/>
      <c r="ML239" s="182"/>
      <c r="MM239" s="182"/>
      <c r="MN239" s="182"/>
      <c r="MO239" s="182"/>
      <c r="MP239" s="182"/>
      <c r="MQ239" s="182"/>
      <c r="MR239" s="182"/>
      <c r="MS239" s="182"/>
      <c r="MT239" s="182"/>
      <c r="MU239" s="182"/>
      <c r="MV239" s="182"/>
      <c r="MW239" s="182"/>
      <c r="MX239" s="182"/>
      <c r="MY239" s="182"/>
      <c r="MZ239" s="182"/>
      <c r="NA239" s="182"/>
      <c r="NB239" s="182"/>
      <c r="NC239" s="182"/>
      <c r="ND239" s="182"/>
      <c r="NE239" s="182"/>
      <c r="NF239" s="182"/>
      <c r="NG239" s="182"/>
      <c r="NH239" s="182"/>
      <c r="NI239" s="182"/>
      <c r="NJ239" s="182"/>
      <c r="NK239" s="182"/>
      <c r="NL239" s="182"/>
      <c r="NM239" s="182"/>
      <c r="NN239" s="182"/>
      <c r="NO239" s="182"/>
      <c r="NP239" s="182"/>
      <c r="NQ239" s="182"/>
      <c r="NR239" s="182"/>
      <c r="NS239" s="182"/>
      <c r="NT239" s="182"/>
      <c r="NU239" s="182"/>
      <c r="NV239" s="182"/>
      <c r="NW239" s="182"/>
      <c r="NX239" s="182"/>
      <c r="NY239" s="182"/>
      <c r="NZ239" s="182"/>
      <c r="OA239" s="182"/>
      <c r="OB239" s="182"/>
      <c r="OC239" s="182"/>
      <c r="OD239" s="182"/>
      <c r="OE239" s="182"/>
      <c r="OF239" s="182"/>
      <c r="OG239" s="182"/>
      <c r="OH239" s="182"/>
      <c r="OI239" s="182"/>
      <c r="OJ239" s="182"/>
      <c r="OK239" s="182"/>
      <c r="OL239" s="182"/>
      <c r="OM239" s="182"/>
      <c r="ON239" s="182"/>
      <c r="OO239" s="182"/>
      <c r="OP239" s="182"/>
      <c r="OQ239" s="182"/>
      <c r="OR239" s="182"/>
      <c r="OS239" s="182"/>
      <c r="OT239" s="182"/>
      <c r="OU239" s="182"/>
      <c r="OV239" s="182"/>
      <c r="OW239" s="182"/>
      <c r="OX239" s="182"/>
      <c r="OY239" s="182"/>
      <c r="OZ239" s="182"/>
      <c r="PA239" s="182"/>
      <c r="PB239" s="182"/>
      <c r="PC239" s="182"/>
      <c r="PD239" s="182"/>
      <c r="PE239" s="182"/>
      <c r="PF239" s="182"/>
      <c r="PG239" s="182"/>
      <c r="PH239" s="182"/>
      <c r="PI239" s="182"/>
      <c r="PJ239" s="182"/>
      <c r="PK239" s="182"/>
      <c r="PL239" s="182"/>
      <c r="PM239" s="182"/>
      <c r="PN239" s="182"/>
      <c r="PO239" s="182"/>
      <c r="PP239" s="182"/>
      <c r="PQ239" s="182"/>
      <c r="PR239" s="182"/>
      <c r="PS239" s="182"/>
      <c r="PT239" s="182"/>
      <c r="PU239" s="182"/>
      <c r="PV239" s="182"/>
      <c r="PW239" s="182"/>
      <c r="PX239" s="182"/>
    </row>
    <row r="240" spans="1:440" s="167" customFormat="1" ht="19.899999999999999" customHeight="1">
      <c r="A240" s="182"/>
      <c r="B240" s="1040"/>
      <c r="C240" s="900"/>
      <c r="D240" s="837"/>
      <c r="E240" s="875"/>
      <c r="F240" s="327" t="s">
        <v>21</v>
      </c>
      <c r="G240" s="291">
        <v>2.9750000000000001</v>
      </c>
      <c r="H240" s="291"/>
      <c r="I240" s="423">
        <f>G240+H240+K239</f>
        <v>3.6100000000000003</v>
      </c>
      <c r="J240" s="416">
        <v>3.4560000000000004</v>
      </c>
      <c r="K240" s="295">
        <f t="shared" si="24"/>
        <v>0.15399999999999991</v>
      </c>
      <c r="L240" s="675">
        <f t="shared" si="25"/>
        <v>0.95734072022160666</v>
      </c>
      <c r="M240" s="653" t="s">
        <v>24</v>
      </c>
      <c r="N240" s="903"/>
      <c r="O240" s="904"/>
      <c r="P240" s="904"/>
      <c r="Q240" s="904"/>
      <c r="R240" s="904"/>
      <c r="S240" s="893"/>
      <c r="T240" s="170"/>
      <c r="U240" s="182"/>
      <c r="V240" s="166"/>
      <c r="W240" s="166"/>
      <c r="X240" s="166"/>
      <c r="Y240" s="166"/>
      <c r="Z240" s="166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  <c r="DZ240" s="182"/>
      <c r="EA240" s="182"/>
      <c r="EB240" s="182"/>
      <c r="EC240" s="182"/>
      <c r="ED240" s="182"/>
      <c r="EE240" s="182"/>
      <c r="EF240" s="182"/>
      <c r="EG240" s="182"/>
      <c r="EH240" s="182"/>
      <c r="EI240" s="182"/>
      <c r="EJ240" s="182"/>
      <c r="EK240" s="182"/>
      <c r="EL240" s="182"/>
      <c r="EM240" s="182"/>
      <c r="EN240" s="182"/>
      <c r="EO240" s="182"/>
      <c r="EP240" s="182"/>
      <c r="EQ240" s="182"/>
      <c r="ER240" s="182"/>
      <c r="ES240" s="182"/>
      <c r="ET240" s="182"/>
      <c r="EU240" s="182"/>
      <c r="EV240" s="182"/>
      <c r="EW240" s="182"/>
      <c r="EX240" s="182"/>
      <c r="EY240" s="182"/>
      <c r="EZ240" s="182"/>
      <c r="FA240" s="182"/>
      <c r="FB240" s="182"/>
      <c r="FC240" s="182"/>
      <c r="FD240" s="182"/>
      <c r="FE240" s="182"/>
      <c r="FF240" s="182"/>
      <c r="FG240" s="182"/>
      <c r="FH240" s="182"/>
      <c r="FI240" s="182"/>
      <c r="FJ240" s="182"/>
      <c r="FK240" s="182"/>
      <c r="FL240" s="182"/>
      <c r="FM240" s="182"/>
      <c r="FN240" s="182"/>
      <c r="FO240" s="182"/>
      <c r="FP240" s="182"/>
      <c r="FQ240" s="182"/>
      <c r="FR240" s="182"/>
      <c r="FS240" s="182"/>
      <c r="FT240" s="182"/>
      <c r="FU240" s="182"/>
      <c r="FV240" s="182"/>
      <c r="FW240" s="182"/>
      <c r="FX240" s="182"/>
      <c r="FY240" s="182"/>
      <c r="FZ240" s="182"/>
      <c r="GA240" s="182"/>
      <c r="GB240" s="182"/>
      <c r="GC240" s="182"/>
      <c r="GD240" s="182"/>
      <c r="GE240" s="182"/>
      <c r="GF240" s="182"/>
      <c r="GG240" s="182"/>
      <c r="GH240" s="182"/>
      <c r="GI240" s="182"/>
      <c r="GJ240" s="182"/>
      <c r="GK240" s="182"/>
      <c r="GL240" s="182"/>
      <c r="GM240" s="182"/>
      <c r="GN240" s="182"/>
      <c r="GO240" s="182"/>
      <c r="GP240" s="182"/>
      <c r="GQ240" s="182"/>
      <c r="GR240" s="182"/>
      <c r="GS240" s="182"/>
      <c r="GT240" s="182"/>
      <c r="GU240" s="182"/>
      <c r="GV240" s="182"/>
      <c r="GW240" s="182"/>
      <c r="GX240" s="182"/>
      <c r="GY240" s="182"/>
      <c r="GZ240" s="182"/>
      <c r="HA240" s="182"/>
      <c r="HB240" s="182"/>
      <c r="HC240" s="182"/>
      <c r="HD240" s="182"/>
      <c r="HE240" s="182"/>
      <c r="HF240" s="182"/>
      <c r="HG240" s="182"/>
      <c r="HH240" s="182"/>
      <c r="HI240" s="182"/>
      <c r="HJ240" s="182"/>
      <c r="HK240" s="182"/>
      <c r="HL240" s="182"/>
      <c r="HM240" s="182"/>
      <c r="HN240" s="182"/>
      <c r="HO240" s="182"/>
      <c r="HP240" s="182"/>
      <c r="HQ240" s="182"/>
      <c r="HR240" s="182"/>
      <c r="HS240" s="182"/>
      <c r="HT240" s="182"/>
      <c r="HU240" s="182"/>
      <c r="HV240" s="182"/>
      <c r="HW240" s="182"/>
      <c r="HX240" s="182"/>
      <c r="HY240" s="182"/>
      <c r="HZ240" s="182"/>
      <c r="IA240" s="182"/>
      <c r="IB240" s="182"/>
      <c r="IC240" s="182"/>
      <c r="ID240" s="182"/>
      <c r="IE240" s="182"/>
      <c r="IF240" s="182"/>
      <c r="IG240" s="182"/>
      <c r="IH240" s="182"/>
      <c r="II240" s="182"/>
      <c r="IJ240" s="182"/>
      <c r="IK240" s="182"/>
      <c r="IL240" s="182"/>
      <c r="IM240" s="182"/>
      <c r="IN240" s="182"/>
      <c r="IO240" s="182"/>
      <c r="IP240" s="182"/>
      <c r="IQ240" s="182"/>
      <c r="IR240" s="182"/>
      <c r="IS240" s="182"/>
      <c r="IT240" s="182"/>
      <c r="IU240" s="182"/>
      <c r="IV240" s="182"/>
      <c r="IW240" s="182"/>
      <c r="IX240" s="182"/>
      <c r="IY240" s="182"/>
      <c r="IZ240" s="182"/>
      <c r="JA240" s="182"/>
      <c r="JB240" s="182"/>
      <c r="JC240" s="182"/>
      <c r="JD240" s="182"/>
      <c r="JE240" s="182"/>
      <c r="JF240" s="182"/>
      <c r="JG240" s="182"/>
      <c r="JH240" s="182"/>
      <c r="JI240" s="182"/>
      <c r="JJ240" s="182"/>
      <c r="JK240" s="182"/>
      <c r="JL240" s="182"/>
      <c r="JM240" s="182"/>
      <c r="JN240" s="182"/>
      <c r="JO240" s="182"/>
      <c r="JP240" s="182"/>
      <c r="JQ240" s="182"/>
      <c r="JR240" s="182"/>
      <c r="JS240" s="182"/>
      <c r="JT240" s="182"/>
      <c r="JU240" s="182"/>
      <c r="JV240" s="182"/>
      <c r="JW240" s="182"/>
      <c r="JX240" s="182"/>
      <c r="JY240" s="182"/>
      <c r="JZ240" s="182"/>
      <c r="KA240" s="182"/>
      <c r="KB240" s="182"/>
      <c r="KC240" s="182"/>
      <c r="KD240" s="182"/>
      <c r="KE240" s="182"/>
      <c r="KF240" s="182"/>
      <c r="KG240" s="182"/>
      <c r="KH240" s="182"/>
      <c r="KI240" s="182"/>
      <c r="KJ240" s="182"/>
      <c r="KK240" s="182"/>
      <c r="KL240" s="182"/>
      <c r="KM240" s="182"/>
      <c r="KN240" s="182"/>
      <c r="KO240" s="182"/>
      <c r="KP240" s="182"/>
      <c r="KQ240" s="182"/>
      <c r="KR240" s="182"/>
      <c r="KS240" s="182"/>
      <c r="KT240" s="182"/>
      <c r="KU240" s="182"/>
      <c r="KV240" s="182"/>
      <c r="KW240" s="182"/>
      <c r="KX240" s="182"/>
      <c r="KY240" s="182"/>
      <c r="KZ240" s="182"/>
      <c r="LA240" s="182"/>
      <c r="LB240" s="182"/>
      <c r="LC240" s="182"/>
      <c r="LD240" s="182"/>
      <c r="LE240" s="182"/>
      <c r="LF240" s="182"/>
      <c r="LG240" s="182"/>
      <c r="LH240" s="182"/>
      <c r="LI240" s="182"/>
      <c r="LJ240" s="182"/>
      <c r="LK240" s="182"/>
      <c r="LL240" s="182"/>
      <c r="LM240" s="182"/>
      <c r="LN240" s="182"/>
      <c r="LO240" s="182"/>
      <c r="LP240" s="182"/>
      <c r="LQ240" s="182"/>
      <c r="LR240" s="182"/>
      <c r="LS240" s="182"/>
      <c r="LT240" s="182"/>
      <c r="LU240" s="182"/>
      <c r="LV240" s="182"/>
      <c r="LW240" s="182"/>
      <c r="LX240" s="182"/>
      <c r="LY240" s="182"/>
      <c r="LZ240" s="182"/>
      <c r="MA240" s="182"/>
      <c r="MB240" s="182"/>
      <c r="MC240" s="182"/>
      <c r="MD240" s="182"/>
      <c r="ME240" s="182"/>
      <c r="MF240" s="182"/>
      <c r="MG240" s="182"/>
      <c r="MH240" s="182"/>
      <c r="MI240" s="182"/>
      <c r="MJ240" s="182"/>
      <c r="MK240" s="182"/>
      <c r="ML240" s="182"/>
      <c r="MM240" s="182"/>
      <c r="MN240" s="182"/>
      <c r="MO240" s="182"/>
      <c r="MP240" s="182"/>
      <c r="MQ240" s="182"/>
      <c r="MR240" s="182"/>
      <c r="MS240" s="182"/>
      <c r="MT240" s="182"/>
      <c r="MU240" s="182"/>
      <c r="MV240" s="182"/>
      <c r="MW240" s="182"/>
      <c r="MX240" s="182"/>
      <c r="MY240" s="182"/>
      <c r="MZ240" s="182"/>
      <c r="NA240" s="182"/>
      <c r="NB240" s="182"/>
      <c r="NC240" s="182"/>
      <c r="ND240" s="182"/>
      <c r="NE240" s="182"/>
      <c r="NF240" s="182"/>
      <c r="NG240" s="182"/>
      <c r="NH240" s="182"/>
      <c r="NI240" s="182"/>
      <c r="NJ240" s="182"/>
      <c r="NK240" s="182"/>
      <c r="NL240" s="182"/>
      <c r="NM240" s="182"/>
      <c r="NN240" s="182"/>
      <c r="NO240" s="182"/>
      <c r="NP240" s="182"/>
      <c r="NQ240" s="182"/>
      <c r="NR240" s="182"/>
      <c r="NS240" s="182"/>
      <c r="NT240" s="182"/>
      <c r="NU240" s="182"/>
      <c r="NV240" s="182"/>
      <c r="NW240" s="182"/>
      <c r="NX240" s="182"/>
      <c r="NY240" s="182"/>
      <c r="NZ240" s="182"/>
      <c r="OA240" s="182"/>
      <c r="OB240" s="182"/>
      <c r="OC240" s="182"/>
      <c r="OD240" s="182"/>
      <c r="OE240" s="182"/>
      <c r="OF240" s="182"/>
      <c r="OG240" s="182"/>
      <c r="OH240" s="182"/>
      <c r="OI240" s="182"/>
      <c r="OJ240" s="182"/>
      <c r="OK240" s="182"/>
      <c r="OL240" s="182"/>
      <c r="OM240" s="182"/>
      <c r="ON240" s="182"/>
      <c r="OO240" s="182"/>
      <c r="OP240" s="182"/>
      <c r="OQ240" s="182"/>
      <c r="OR240" s="182"/>
      <c r="OS240" s="182"/>
      <c r="OT240" s="182"/>
      <c r="OU240" s="182"/>
      <c r="OV240" s="182"/>
      <c r="OW240" s="182"/>
      <c r="OX240" s="182"/>
      <c r="OY240" s="182"/>
      <c r="OZ240" s="182"/>
      <c r="PA240" s="182"/>
      <c r="PB240" s="182"/>
      <c r="PC240" s="182"/>
      <c r="PD240" s="182"/>
      <c r="PE240" s="182"/>
      <c r="PF240" s="182"/>
      <c r="PG240" s="182"/>
      <c r="PH240" s="182"/>
      <c r="PI240" s="182"/>
      <c r="PJ240" s="182"/>
      <c r="PK240" s="182"/>
      <c r="PL240" s="182"/>
      <c r="PM240" s="182"/>
      <c r="PN240" s="182"/>
      <c r="PO240" s="182"/>
      <c r="PP240" s="182"/>
      <c r="PQ240" s="182"/>
      <c r="PR240" s="182"/>
      <c r="PS240" s="182"/>
      <c r="PT240" s="182"/>
      <c r="PU240" s="182"/>
      <c r="PV240" s="182"/>
      <c r="PW240" s="182"/>
      <c r="PX240" s="182"/>
    </row>
    <row r="241" spans="1:440" s="167" customFormat="1" ht="19.899999999999999" customHeight="1">
      <c r="A241" s="182"/>
      <c r="B241" s="1040"/>
      <c r="C241" s="900"/>
      <c r="D241" s="837"/>
      <c r="E241" s="875"/>
      <c r="F241" s="327" t="s">
        <v>22</v>
      </c>
      <c r="G241" s="291">
        <v>3.6110000000000002</v>
      </c>
      <c r="H241" s="291"/>
      <c r="I241" s="423">
        <f>G241+H241+K240</f>
        <v>3.7650000000000001</v>
      </c>
      <c r="J241" s="416">
        <v>3.3479999999999999</v>
      </c>
      <c r="K241" s="295">
        <f t="shared" si="24"/>
        <v>0.41700000000000026</v>
      </c>
      <c r="L241" s="675">
        <f t="shared" si="25"/>
        <v>0.88924302788844611</v>
      </c>
      <c r="M241" s="653" t="s">
        <v>24</v>
      </c>
      <c r="N241" s="903"/>
      <c r="O241" s="904"/>
      <c r="P241" s="904"/>
      <c r="Q241" s="904"/>
      <c r="R241" s="904"/>
      <c r="S241" s="893"/>
      <c r="T241" s="170"/>
      <c r="U241" s="182"/>
      <c r="V241" s="166"/>
      <c r="W241" s="166"/>
      <c r="X241" s="166"/>
      <c r="Y241" s="166"/>
      <c r="Z241" s="166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  <c r="DZ241" s="182"/>
      <c r="EA241" s="182"/>
      <c r="EB241" s="182"/>
      <c r="EC241" s="182"/>
      <c r="ED241" s="182"/>
      <c r="EE241" s="182"/>
      <c r="EF241" s="182"/>
      <c r="EG241" s="182"/>
      <c r="EH241" s="182"/>
      <c r="EI241" s="182"/>
      <c r="EJ241" s="182"/>
      <c r="EK241" s="182"/>
      <c r="EL241" s="182"/>
      <c r="EM241" s="182"/>
      <c r="EN241" s="182"/>
      <c r="EO241" s="182"/>
      <c r="EP241" s="182"/>
      <c r="EQ241" s="182"/>
      <c r="ER241" s="182"/>
      <c r="ES241" s="182"/>
      <c r="ET241" s="182"/>
      <c r="EU241" s="182"/>
      <c r="EV241" s="182"/>
      <c r="EW241" s="182"/>
      <c r="EX241" s="182"/>
      <c r="EY241" s="182"/>
      <c r="EZ241" s="182"/>
      <c r="FA241" s="182"/>
      <c r="FB241" s="182"/>
      <c r="FC241" s="182"/>
      <c r="FD241" s="182"/>
      <c r="FE241" s="182"/>
      <c r="FF241" s="182"/>
      <c r="FG241" s="182"/>
      <c r="FH241" s="182"/>
      <c r="FI241" s="182"/>
      <c r="FJ241" s="182"/>
      <c r="FK241" s="182"/>
      <c r="FL241" s="182"/>
      <c r="FM241" s="182"/>
      <c r="FN241" s="182"/>
      <c r="FO241" s="182"/>
      <c r="FP241" s="182"/>
      <c r="FQ241" s="182"/>
      <c r="FR241" s="182"/>
      <c r="FS241" s="182"/>
      <c r="FT241" s="182"/>
      <c r="FU241" s="182"/>
      <c r="FV241" s="182"/>
      <c r="FW241" s="182"/>
      <c r="FX241" s="182"/>
      <c r="FY241" s="182"/>
      <c r="FZ241" s="182"/>
      <c r="GA241" s="182"/>
      <c r="GB241" s="182"/>
      <c r="GC241" s="182"/>
      <c r="GD241" s="182"/>
      <c r="GE241" s="182"/>
      <c r="GF241" s="182"/>
      <c r="GG241" s="182"/>
      <c r="GH241" s="182"/>
      <c r="GI241" s="182"/>
      <c r="GJ241" s="182"/>
      <c r="GK241" s="182"/>
      <c r="GL241" s="182"/>
      <c r="GM241" s="182"/>
      <c r="GN241" s="182"/>
      <c r="GO241" s="182"/>
      <c r="GP241" s="182"/>
      <c r="GQ241" s="182"/>
      <c r="GR241" s="182"/>
      <c r="GS241" s="182"/>
      <c r="GT241" s="182"/>
      <c r="GU241" s="182"/>
      <c r="GV241" s="182"/>
      <c r="GW241" s="182"/>
      <c r="GX241" s="182"/>
      <c r="GY241" s="182"/>
      <c r="GZ241" s="182"/>
      <c r="HA241" s="182"/>
      <c r="HB241" s="182"/>
      <c r="HC241" s="182"/>
      <c r="HD241" s="182"/>
      <c r="HE241" s="182"/>
      <c r="HF241" s="182"/>
      <c r="HG241" s="182"/>
      <c r="HH241" s="182"/>
      <c r="HI241" s="182"/>
      <c r="HJ241" s="182"/>
      <c r="HK241" s="182"/>
      <c r="HL241" s="182"/>
      <c r="HM241" s="182"/>
      <c r="HN241" s="182"/>
      <c r="HO241" s="182"/>
      <c r="HP241" s="182"/>
      <c r="HQ241" s="182"/>
      <c r="HR241" s="182"/>
      <c r="HS241" s="182"/>
      <c r="HT241" s="182"/>
      <c r="HU241" s="182"/>
      <c r="HV241" s="182"/>
      <c r="HW241" s="182"/>
      <c r="HX241" s="182"/>
      <c r="HY241" s="182"/>
      <c r="HZ241" s="182"/>
      <c r="IA241" s="182"/>
      <c r="IB241" s="182"/>
      <c r="IC241" s="182"/>
      <c r="ID241" s="182"/>
      <c r="IE241" s="182"/>
      <c r="IF241" s="182"/>
      <c r="IG241" s="182"/>
      <c r="IH241" s="182"/>
      <c r="II241" s="182"/>
      <c r="IJ241" s="182"/>
      <c r="IK241" s="182"/>
      <c r="IL241" s="182"/>
      <c r="IM241" s="182"/>
      <c r="IN241" s="182"/>
      <c r="IO241" s="182"/>
      <c r="IP241" s="182"/>
      <c r="IQ241" s="182"/>
      <c r="IR241" s="182"/>
      <c r="IS241" s="182"/>
      <c r="IT241" s="182"/>
      <c r="IU241" s="182"/>
      <c r="IV241" s="182"/>
      <c r="IW241" s="182"/>
      <c r="IX241" s="182"/>
      <c r="IY241" s="182"/>
      <c r="IZ241" s="182"/>
      <c r="JA241" s="182"/>
      <c r="JB241" s="182"/>
      <c r="JC241" s="182"/>
      <c r="JD241" s="182"/>
      <c r="JE241" s="182"/>
      <c r="JF241" s="182"/>
      <c r="JG241" s="182"/>
      <c r="JH241" s="182"/>
      <c r="JI241" s="182"/>
      <c r="JJ241" s="182"/>
      <c r="JK241" s="182"/>
      <c r="JL241" s="182"/>
      <c r="JM241" s="182"/>
      <c r="JN241" s="182"/>
      <c r="JO241" s="182"/>
      <c r="JP241" s="182"/>
      <c r="JQ241" s="182"/>
      <c r="JR241" s="182"/>
      <c r="JS241" s="182"/>
      <c r="JT241" s="182"/>
      <c r="JU241" s="182"/>
      <c r="JV241" s="182"/>
      <c r="JW241" s="182"/>
      <c r="JX241" s="182"/>
      <c r="JY241" s="182"/>
      <c r="JZ241" s="182"/>
      <c r="KA241" s="182"/>
      <c r="KB241" s="182"/>
      <c r="KC241" s="182"/>
      <c r="KD241" s="182"/>
      <c r="KE241" s="182"/>
      <c r="KF241" s="182"/>
      <c r="KG241" s="182"/>
      <c r="KH241" s="182"/>
      <c r="KI241" s="182"/>
      <c r="KJ241" s="182"/>
      <c r="KK241" s="182"/>
      <c r="KL241" s="182"/>
      <c r="KM241" s="182"/>
      <c r="KN241" s="182"/>
      <c r="KO241" s="182"/>
      <c r="KP241" s="182"/>
      <c r="KQ241" s="182"/>
      <c r="KR241" s="182"/>
      <c r="KS241" s="182"/>
      <c r="KT241" s="182"/>
      <c r="KU241" s="182"/>
      <c r="KV241" s="182"/>
      <c r="KW241" s="182"/>
      <c r="KX241" s="182"/>
      <c r="KY241" s="182"/>
      <c r="KZ241" s="182"/>
      <c r="LA241" s="182"/>
      <c r="LB241" s="182"/>
      <c r="LC241" s="182"/>
      <c r="LD241" s="182"/>
      <c r="LE241" s="182"/>
      <c r="LF241" s="182"/>
      <c r="LG241" s="182"/>
      <c r="LH241" s="182"/>
      <c r="LI241" s="182"/>
      <c r="LJ241" s="182"/>
      <c r="LK241" s="182"/>
      <c r="LL241" s="182"/>
      <c r="LM241" s="182"/>
      <c r="LN241" s="182"/>
      <c r="LO241" s="182"/>
      <c r="LP241" s="182"/>
      <c r="LQ241" s="182"/>
      <c r="LR241" s="182"/>
      <c r="LS241" s="182"/>
      <c r="LT241" s="182"/>
      <c r="LU241" s="182"/>
      <c r="LV241" s="182"/>
      <c r="LW241" s="182"/>
      <c r="LX241" s="182"/>
      <c r="LY241" s="182"/>
      <c r="LZ241" s="182"/>
      <c r="MA241" s="182"/>
      <c r="MB241" s="182"/>
      <c r="MC241" s="182"/>
      <c r="MD241" s="182"/>
      <c r="ME241" s="182"/>
      <c r="MF241" s="182"/>
      <c r="MG241" s="182"/>
      <c r="MH241" s="182"/>
      <c r="MI241" s="182"/>
      <c r="MJ241" s="182"/>
      <c r="MK241" s="182"/>
      <c r="ML241" s="182"/>
      <c r="MM241" s="182"/>
      <c r="MN241" s="182"/>
      <c r="MO241" s="182"/>
      <c r="MP241" s="182"/>
      <c r="MQ241" s="182"/>
      <c r="MR241" s="182"/>
      <c r="MS241" s="182"/>
      <c r="MT241" s="182"/>
      <c r="MU241" s="182"/>
      <c r="MV241" s="182"/>
      <c r="MW241" s="182"/>
      <c r="MX241" s="182"/>
      <c r="MY241" s="182"/>
      <c r="MZ241" s="182"/>
      <c r="NA241" s="182"/>
      <c r="NB241" s="182"/>
      <c r="NC241" s="182"/>
      <c r="ND241" s="182"/>
      <c r="NE241" s="182"/>
      <c r="NF241" s="182"/>
      <c r="NG241" s="182"/>
      <c r="NH241" s="182"/>
      <c r="NI241" s="182"/>
      <c r="NJ241" s="182"/>
      <c r="NK241" s="182"/>
      <c r="NL241" s="182"/>
      <c r="NM241" s="182"/>
      <c r="NN241" s="182"/>
      <c r="NO241" s="182"/>
      <c r="NP241" s="182"/>
      <c r="NQ241" s="182"/>
      <c r="NR241" s="182"/>
      <c r="NS241" s="182"/>
      <c r="NT241" s="182"/>
      <c r="NU241" s="182"/>
      <c r="NV241" s="182"/>
      <c r="NW241" s="182"/>
      <c r="NX241" s="182"/>
      <c r="NY241" s="182"/>
      <c r="NZ241" s="182"/>
      <c r="OA241" s="182"/>
      <c r="OB241" s="182"/>
      <c r="OC241" s="182"/>
      <c r="OD241" s="182"/>
      <c r="OE241" s="182"/>
      <c r="OF241" s="182"/>
      <c r="OG241" s="182"/>
      <c r="OH241" s="182"/>
      <c r="OI241" s="182"/>
      <c r="OJ241" s="182"/>
      <c r="OK241" s="182"/>
      <c r="OL241" s="182"/>
      <c r="OM241" s="182"/>
      <c r="ON241" s="182"/>
      <c r="OO241" s="182"/>
      <c r="OP241" s="182"/>
      <c r="OQ241" s="182"/>
      <c r="OR241" s="182"/>
      <c r="OS241" s="182"/>
      <c r="OT241" s="182"/>
      <c r="OU241" s="182"/>
      <c r="OV241" s="182"/>
      <c r="OW241" s="182"/>
      <c r="OX241" s="182"/>
      <c r="OY241" s="182"/>
      <c r="OZ241" s="182"/>
      <c r="PA241" s="182"/>
      <c r="PB241" s="182"/>
      <c r="PC241" s="182"/>
      <c r="PD241" s="182"/>
      <c r="PE241" s="182"/>
      <c r="PF241" s="182"/>
      <c r="PG241" s="182"/>
      <c r="PH241" s="182"/>
      <c r="PI241" s="182"/>
      <c r="PJ241" s="182"/>
      <c r="PK241" s="182"/>
      <c r="PL241" s="182"/>
      <c r="PM241" s="182"/>
      <c r="PN241" s="182"/>
      <c r="PO241" s="182"/>
      <c r="PP241" s="182"/>
      <c r="PQ241" s="182"/>
      <c r="PR241" s="182"/>
      <c r="PS241" s="182"/>
      <c r="PT241" s="182"/>
      <c r="PU241" s="182"/>
      <c r="PV241" s="182"/>
      <c r="PW241" s="182"/>
      <c r="PX241" s="182"/>
    </row>
    <row r="242" spans="1:440" s="167" customFormat="1" ht="19.899999999999999" customHeight="1">
      <c r="A242" s="182"/>
      <c r="B242" s="1040"/>
      <c r="C242" s="900"/>
      <c r="D242" s="837"/>
      <c r="E242" s="947" t="s">
        <v>288</v>
      </c>
      <c r="F242" s="327" t="s">
        <v>20</v>
      </c>
      <c r="G242" s="291">
        <v>0.63500000000000001</v>
      </c>
      <c r="H242" s="291"/>
      <c r="I242" s="423">
        <f>G242+H242</f>
        <v>0.63500000000000001</v>
      </c>
      <c r="J242" s="416">
        <v>0</v>
      </c>
      <c r="K242" s="295">
        <f t="shared" si="24"/>
        <v>0.63500000000000001</v>
      </c>
      <c r="L242" s="675">
        <f t="shared" si="25"/>
        <v>0</v>
      </c>
      <c r="M242" s="653" t="s">
        <v>24</v>
      </c>
      <c r="N242" s="903">
        <f>G242+G243+G244</f>
        <v>7.2140000000000004</v>
      </c>
      <c r="O242" s="904">
        <f>H242+H243+H244</f>
        <v>0</v>
      </c>
      <c r="P242" s="904">
        <f>N242+O242</f>
        <v>7.2140000000000004</v>
      </c>
      <c r="Q242" s="904">
        <f>J242+J243+J244</f>
        <v>6.3990000000000009</v>
      </c>
      <c r="R242" s="904">
        <f>P242-Q242</f>
        <v>0.8149999999999995</v>
      </c>
      <c r="S242" s="893">
        <f>Q242/P242</f>
        <v>0.88702522872192968</v>
      </c>
      <c r="T242" s="170"/>
      <c r="U242" s="182"/>
      <c r="V242" s="166"/>
      <c r="W242" s="166"/>
      <c r="X242" s="166"/>
      <c r="Y242" s="166"/>
      <c r="Z242" s="166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  <c r="DZ242" s="182"/>
      <c r="EA242" s="182"/>
      <c r="EB242" s="182"/>
      <c r="EC242" s="182"/>
      <c r="ED242" s="182"/>
      <c r="EE242" s="182"/>
      <c r="EF242" s="182"/>
      <c r="EG242" s="182"/>
      <c r="EH242" s="182"/>
      <c r="EI242" s="182"/>
      <c r="EJ242" s="182"/>
      <c r="EK242" s="182"/>
      <c r="EL242" s="182"/>
      <c r="EM242" s="182"/>
      <c r="EN242" s="182"/>
      <c r="EO242" s="182"/>
      <c r="EP242" s="182"/>
      <c r="EQ242" s="182"/>
      <c r="ER242" s="182"/>
      <c r="ES242" s="182"/>
      <c r="ET242" s="182"/>
      <c r="EU242" s="182"/>
      <c r="EV242" s="182"/>
      <c r="EW242" s="182"/>
      <c r="EX242" s="182"/>
      <c r="EY242" s="182"/>
      <c r="EZ242" s="182"/>
      <c r="FA242" s="182"/>
      <c r="FB242" s="182"/>
      <c r="FC242" s="182"/>
      <c r="FD242" s="182"/>
      <c r="FE242" s="182"/>
      <c r="FF242" s="182"/>
      <c r="FG242" s="182"/>
      <c r="FH242" s="182"/>
      <c r="FI242" s="182"/>
      <c r="FJ242" s="182"/>
      <c r="FK242" s="182"/>
      <c r="FL242" s="182"/>
      <c r="FM242" s="182"/>
      <c r="FN242" s="182"/>
      <c r="FO242" s="182"/>
      <c r="FP242" s="182"/>
      <c r="FQ242" s="182"/>
      <c r="FR242" s="182"/>
      <c r="FS242" s="182"/>
      <c r="FT242" s="182"/>
      <c r="FU242" s="182"/>
      <c r="FV242" s="182"/>
      <c r="FW242" s="182"/>
      <c r="FX242" s="182"/>
      <c r="FY242" s="182"/>
      <c r="FZ242" s="182"/>
      <c r="GA242" s="182"/>
      <c r="GB242" s="182"/>
      <c r="GC242" s="182"/>
      <c r="GD242" s="182"/>
      <c r="GE242" s="182"/>
      <c r="GF242" s="182"/>
      <c r="GG242" s="182"/>
      <c r="GH242" s="182"/>
      <c r="GI242" s="182"/>
      <c r="GJ242" s="182"/>
      <c r="GK242" s="182"/>
      <c r="GL242" s="182"/>
      <c r="GM242" s="182"/>
      <c r="GN242" s="182"/>
      <c r="GO242" s="182"/>
      <c r="GP242" s="182"/>
      <c r="GQ242" s="182"/>
      <c r="GR242" s="182"/>
      <c r="GS242" s="182"/>
      <c r="GT242" s="182"/>
      <c r="GU242" s="182"/>
      <c r="GV242" s="182"/>
      <c r="GW242" s="182"/>
      <c r="GX242" s="182"/>
      <c r="GY242" s="182"/>
      <c r="GZ242" s="182"/>
      <c r="HA242" s="182"/>
      <c r="HB242" s="182"/>
      <c r="HC242" s="182"/>
      <c r="HD242" s="182"/>
      <c r="HE242" s="182"/>
      <c r="HF242" s="182"/>
      <c r="HG242" s="182"/>
      <c r="HH242" s="182"/>
      <c r="HI242" s="182"/>
      <c r="HJ242" s="182"/>
      <c r="HK242" s="182"/>
      <c r="HL242" s="182"/>
      <c r="HM242" s="182"/>
      <c r="HN242" s="182"/>
      <c r="HO242" s="182"/>
      <c r="HP242" s="182"/>
      <c r="HQ242" s="182"/>
      <c r="HR242" s="182"/>
      <c r="HS242" s="182"/>
      <c r="HT242" s="182"/>
      <c r="HU242" s="182"/>
      <c r="HV242" s="182"/>
      <c r="HW242" s="182"/>
      <c r="HX242" s="182"/>
      <c r="HY242" s="182"/>
      <c r="HZ242" s="182"/>
      <c r="IA242" s="182"/>
      <c r="IB242" s="182"/>
      <c r="IC242" s="182"/>
      <c r="ID242" s="182"/>
      <c r="IE242" s="182"/>
      <c r="IF242" s="182"/>
      <c r="IG242" s="182"/>
      <c r="IH242" s="182"/>
      <c r="II242" s="182"/>
      <c r="IJ242" s="182"/>
      <c r="IK242" s="182"/>
      <c r="IL242" s="182"/>
      <c r="IM242" s="182"/>
      <c r="IN242" s="182"/>
      <c r="IO242" s="182"/>
      <c r="IP242" s="182"/>
      <c r="IQ242" s="182"/>
      <c r="IR242" s="182"/>
      <c r="IS242" s="182"/>
      <c r="IT242" s="182"/>
      <c r="IU242" s="182"/>
      <c r="IV242" s="182"/>
      <c r="IW242" s="182"/>
      <c r="IX242" s="182"/>
      <c r="IY242" s="182"/>
      <c r="IZ242" s="182"/>
      <c r="JA242" s="182"/>
      <c r="JB242" s="182"/>
      <c r="JC242" s="182"/>
      <c r="JD242" s="182"/>
      <c r="JE242" s="182"/>
      <c r="JF242" s="182"/>
      <c r="JG242" s="182"/>
      <c r="JH242" s="182"/>
      <c r="JI242" s="182"/>
      <c r="JJ242" s="182"/>
      <c r="JK242" s="182"/>
      <c r="JL242" s="182"/>
      <c r="JM242" s="182"/>
      <c r="JN242" s="182"/>
      <c r="JO242" s="182"/>
      <c r="JP242" s="182"/>
      <c r="JQ242" s="182"/>
      <c r="JR242" s="182"/>
      <c r="JS242" s="182"/>
      <c r="JT242" s="182"/>
      <c r="JU242" s="182"/>
      <c r="JV242" s="182"/>
      <c r="JW242" s="182"/>
      <c r="JX242" s="182"/>
      <c r="JY242" s="182"/>
      <c r="JZ242" s="182"/>
      <c r="KA242" s="182"/>
      <c r="KB242" s="182"/>
      <c r="KC242" s="182"/>
      <c r="KD242" s="182"/>
      <c r="KE242" s="182"/>
      <c r="KF242" s="182"/>
      <c r="KG242" s="182"/>
      <c r="KH242" s="182"/>
      <c r="KI242" s="182"/>
      <c r="KJ242" s="182"/>
      <c r="KK242" s="182"/>
      <c r="KL242" s="182"/>
      <c r="KM242" s="182"/>
      <c r="KN242" s="182"/>
      <c r="KO242" s="182"/>
      <c r="KP242" s="182"/>
      <c r="KQ242" s="182"/>
      <c r="KR242" s="182"/>
      <c r="KS242" s="182"/>
      <c r="KT242" s="182"/>
      <c r="KU242" s="182"/>
      <c r="KV242" s="182"/>
      <c r="KW242" s="182"/>
      <c r="KX242" s="182"/>
      <c r="KY242" s="182"/>
      <c r="KZ242" s="182"/>
      <c r="LA242" s="182"/>
      <c r="LB242" s="182"/>
      <c r="LC242" s="182"/>
      <c r="LD242" s="182"/>
      <c r="LE242" s="182"/>
      <c r="LF242" s="182"/>
      <c r="LG242" s="182"/>
      <c r="LH242" s="182"/>
      <c r="LI242" s="182"/>
      <c r="LJ242" s="182"/>
      <c r="LK242" s="182"/>
      <c r="LL242" s="182"/>
      <c r="LM242" s="182"/>
      <c r="LN242" s="182"/>
      <c r="LO242" s="182"/>
      <c r="LP242" s="182"/>
      <c r="LQ242" s="182"/>
      <c r="LR242" s="182"/>
      <c r="LS242" s="182"/>
      <c r="LT242" s="182"/>
      <c r="LU242" s="182"/>
      <c r="LV242" s="182"/>
      <c r="LW242" s="182"/>
      <c r="LX242" s="182"/>
      <c r="LY242" s="182"/>
      <c r="LZ242" s="182"/>
      <c r="MA242" s="182"/>
      <c r="MB242" s="182"/>
      <c r="MC242" s="182"/>
      <c r="MD242" s="182"/>
      <c r="ME242" s="182"/>
      <c r="MF242" s="182"/>
      <c r="MG242" s="182"/>
      <c r="MH242" s="182"/>
      <c r="MI242" s="182"/>
      <c r="MJ242" s="182"/>
      <c r="MK242" s="182"/>
      <c r="ML242" s="182"/>
      <c r="MM242" s="182"/>
      <c r="MN242" s="182"/>
      <c r="MO242" s="182"/>
      <c r="MP242" s="182"/>
      <c r="MQ242" s="182"/>
      <c r="MR242" s="182"/>
      <c r="MS242" s="182"/>
      <c r="MT242" s="182"/>
      <c r="MU242" s="182"/>
      <c r="MV242" s="182"/>
      <c r="MW242" s="182"/>
      <c r="MX242" s="182"/>
      <c r="MY242" s="182"/>
      <c r="MZ242" s="182"/>
      <c r="NA242" s="182"/>
      <c r="NB242" s="182"/>
      <c r="NC242" s="182"/>
      <c r="ND242" s="182"/>
      <c r="NE242" s="182"/>
      <c r="NF242" s="182"/>
      <c r="NG242" s="182"/>
      <c r="NH242" s="182"/>
      <c r="NI242" s="182"/>
      <c r="NJ242" s="182"/>
      <c r="NK242" s="182"/>
      <c r="NL242" s="182"/>
      <c r="NM242" s="182"/>
      <c r="NN242" s="182"/>
      <c r="NO242" s="182"/>
      <c r="NP242" s="182"/>
      <c r="NQ242" s="182"/>
      <c r="NR242" s="182"/>
      <c r="NS242" s="182"/>
      <c r="NT242" s="182"/>
      <c r="NU242" s="182"/>
      <c r="NV242" s="182"/>
      <c r="NW242" s="182"/>
      <c r="NX242" s="182"/>
      <c r="NY242" s="182"/>
      <c r="NZ242" s="182"/>
      <c r="OA242" s="182"/>
      <c r="OB242" s="182"/>
      <c r="OC242" s="182"/>
      <c r="OD242" s="182"/>
      <c r="OE242" s="182"/>
      <c r="OF242" s="182"/>
      <c r="OG242" s="182"/>
      <c r="OH242" s="182"/>
      <c r="OI242" s="182"/>
      <c r="OJ242" s="182"/>
      <c r="OK242" s="182"/>
      <c r="OL242" s="182"/>
      <c r="OM242" s="182"/>
      <c r="ON242" s="182"/>
      <c r="OO242" s="182"/>
      <c r="OP242" s="182"/>
      <c r="OQ242" s="182"/>
      <c r="OR242" s="182"/>
      <c r="OS242" s="182"/>
      <c r="OT242" s="182"/>
      <c r="OU242" s="182"/>
      <c r="OV242" s="182"/>
      <c r="OW242" s="182"/>
      <c r="OX242" s="182"/>
      <c r="OY242" s="182"/>
      <c r="OZ242" s="182"/>
      <c r="PA242" s="182"/>
      <c r="PB242" s="182"/>
      <c r="PC242" s="182"/>
      <c r="PD242" s="182"/>
      <c r="PE242" s="182"/>
      <c r="PF242" s="182"/>
      <c r="PG242" s="182"/>
      <c r="PH242" s="182"/>
      <c r="PI242" s="182"/>
      <c r="PJ242" s="182"/>
      <c r="PK242" s="182"/>
      <c r="PL242" s="182"/>
      <c r="PM242" s="182"/>
      <c r="PN242" s="182"/>
      <c r="PO242" s="182"/>
      <c r="PP242" s="182"/>
      <c r="PQ242" s="182"/>
      <c r="PR242" s="182"/>
      <c r="PS242" s="182"/>
      <c r="PT242" s="182"/>
      <c r="PU242" s="182"/>
      <c r="PV242" s="182"/>
      <c r="PW242" s="182"/>
      <c r="PX242" s="182"/>
    </row>
    <row r="243" spans="1:440" s="167" customFormat="1" ht="19.899999999999999" customHeight="1">
      <c r="A243" s="182"/>
      <c r="B243" s="1040"/>
      <c r="C243" s="900"/>
      <c r="D243" s="837"/>
      <c r="E243" s="948"/>
      <c r="F243" s="327" t="s">
        <v>21</v>
      </c>
      <c r="G243" s="291">
        <v>2.972</v>
      </c>
      <c r="H243" s="291"/>
      <c r="I243" s="423">
        <f>G243+H243+K242</f>
        <v>3.6070000000000002</v>
      </c>
      <c r="J243" s="416">
        <v>1.35</v>
      </c>
      <c r="K243" s="295">
        <f t="shared" si="24"/>
        <v>2.2570000000000001</v>
      </c>
      <c r="L243" s="675">
        <f t="shared" si="25"/>
        <v>0.37427224840587747</v>
      </c>
      <c r="M243" s="653" t="s">
        <v>24</v>
      </c>
      <c r="N243" s="903"/>
      <c r="O243" s="904"/>
      <c r="P243" s="904"/>
      <c r="Q243" s="904"/>
      <c r="R243" s="904"/>
      <c r="S243" s="893"/>
      <c r="T243" s="170"/>
      <c r="U243" s="182"/>
      <c r="V243" s="166"/>
      <c r="W243" s="166"/>
      <c r="X243" s="166"/>
      <c r="Y243" s="166"/>
      <c r="Z243" s="166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  <c r="DZ243" s="182"/>
      <c r="EA243" s="182"/>
      <c r="EB243" s="182"/>
      <c r="EC243" s="182"/>
      <c r="ED243" s="182"/>
      <c r="EE243" s="182"/>
      <c r="EF243" s="182"/>
      <c r="EG243" s="182"/>
      <c r="EH243" s="182"/>
      <c r="EI243" s="182"/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82"/>
      <c r="ET243" s="182"/>
      <c r="EU243" s="182"/>
      <c r="EV243" s="182"/>
      <c r="EW243" s="182"/>
      <c r="EX243" s="182"/>
      <c r="EY243" s="182"/>
      <c r="EZ243" s="182"/>
      <c r="FA243" s="182"/>
      <c r="FB243" s="182"/>
      <c r="FC243" s="182"/>
      <c r="FD243" s="182"/>
      <c r="FE243" s="182"/>
      <c r="FF243" s="182"/>
      <c r="FG243" s="182"/>
      <c r="FH243" s="182"/>
      <c r="FI243" s="182"/>
      <c r="FJ243" s="182"/>
      <c r="FK243" s="182"/>
      <c r="FL243" s="182"/>
      <c r="FM243" s="182"/>
      <c r="FN243" s="182"/>
      <c r="FO243" s="182"/>
      <c r="FP243" s="182"/>
      <c r="FQ243" s="182"/>
      <c r="FR243" s="182"/>
      <c r="FS243" s="182"/>
      <c r="FT243" s="182"/>
      <c r="FU243" s="182"/>
      <c r="FV243" s="182"/>
      <c r="FW243" s="182"/>
      <c r="FX243" s="182"/>
      <c r="FY243" s="182"/>
      <c r="FZ243" s="182"/>
      <c r="GA243" s="182"/>
      <c r="GB243" s="182"/>
      <c r="GC243" s="182"/>
      <c r="GD243" s="182"/>
      <c r="GE243" s="182"/>
      <c r="GF243" s="182"/>
      <c r="GG243" s="182"/>
      <c r="GH243" s="182"/>
      <c r="GI243" s="182"/>
      <c r="GJ243" s="182"/>
      <c r="GK243" s="182"/>
      <c r="GL243" s="182"/>
      <c r="GM243" s="182"/>
      <c r="GN243" s="182"/>
      <c r="GO243" s="182"/>
      <c r="GP243" s="182"/>
      <c r="GQ243" s="182"/>
      <c r="GR243" s="182"/>
      <c r="GS243" s="182"/>
      <c r="GT243" s="182"/>
      <c r="GU243" s="182"/>
      <c r="GV243" s="182"/>
      <c r="GW243" s="182"/>
      <c r="GX243" s="182"/>
      <c r="GY243" s="182"/>
      <c r="GZ243" s="182"/>
      <c r="HA243" s="182"/>
      <c r="HB243" s="182"/>
      <c r="HC243" s="182"/>
      <c r="HD243" s="182"/>
      <c r="HE243" s="182"/>
      <c r="HF243" s="182"/>
      <c r="HG243" s="182"/>
      <c r="HH243" s="182"/>
      <c r="HI243" s="182"/>
      <c r="HJ243" s="182"/>
      <c r="HK243" s="182"/>
      <c r="HL243" s="182"/>
      <c r="HM243" s="182"/>
      <c r="HN243" s="182"/>
      <c r="HO243" s="182"/>
      <c r="HP243" s="182"/>
      <c r="HQ243" s="182"/>
      <c r="HR243" s="182"/>
      <c r="HS243" s="182"/>
      <c r="HT243" s="182"/>
      <c r="HU243" s="182"/>
      <c r="HV243" s="182"/>
      <c r="HW243" s="182"/>
      <c r="HX243" s="182"/>
      <c r="HY243" s="182"/>
      <c r="HZ243" s="182"/>
      <c r="IA243" s="182"/>
      <c r="IB243" s="182"/>
      <c r="IC243" s="182"/>
      <c r="ID243" s="182"/>
      <c r="IE243" s="182"/>
      <c r="IF243" s="182"/>
      <c r="IG243" s="182"/>
      <c r="IH243" s="182"/>
      <c r="II243" s="182"/>
      <c r="IJ243" s="182"/>
      <c r="IK243" s="182"/>
      <c r="IL243" s="182"/>
      <c r="IM243" s="182"/>
      <c r="IN243" s="182"/>
      <c r="IO243" s="182"/>
      <c r="IP243" s="182"/>
      <c r="IQ243" s="182"/>
      <c r="IR243" s="182"/>
      <c r="IS243" s="182"/>
      <c r="IT243" s="182"/>
      <c r="IU243" s="182"/>
      <c r="IV243" s="182"/>
      <c r="IW243" s="182"/>
      <c r="IX243" s="182"/>
      <c r="IY243" s="182"/>
      <c r="IZ243" s="182"/>
      <c r="JA243" s="182"/>
      <c r="JB243" s="182"/>
      <c r="JC243" s="182"/>
      <c r="JD243" s="182"/>
      <c r="JE243" s="182"/>
      <c r="JF243" s="182"/>
      <c r="JG243" s="182"/>
      <c r="JH243" s="182"/>
      <c r="JI243" s="182"/>
      <c r="JJ243" s="182"/>
      <c r="JK243" s="182"/>
      <c r="JL243" s="182"/>
      <c r="JM243" s="182"/>
      <c r="JN243" s="182"/>
      <c r="JO243" s="182"/>
      <c r="JP243" s="182"/>
      <c r="JQ243" s="182"/>
      <c r="JR243" s="182"/>
      <c r="JS243" s="182"/>
      <c r="JT243" s="182"/>
      <c r="JU243" s="182"/>
      <c r="JV243" s="182"/>
      <c r="JW243" s="182"/>
      <c r="JX243" s="182"/>
      <c r="JY243" s="182"/>
      <c r="JZ243" s="182"/>
      <c r="KA243" s="182"/>
      <c r="KB243" s="182"/>
      <c r="KC243" s="182"/>
      <c r="KD243" s="182"/>
      <c r="KE243" s="182"/>
      <c r="KF243" s="182"/>
      <c r="KG243" s="182"/>
      <c r="KH243" s="182"/>
      <c r="KI243" s="182"/>
      <c r="KJ243" s="182"/>
      <c r="KK243" s="182"/>
      <c r="KL243" s="182"/>
      <c r="KM243" s="182"/>
      <c r="KN243" s="182"/>
      <c r="KO243" s="182"/>
      <c r="KP243" s="182"/>
      <c r="KQ243" s="182"/>
      <c r="KR243" s="182"/>
      <c r="KS243" s="182"/>
      <c r="KT243" s="182"/>
      <c r="KU243" s="182"/>
      <c r="KV243" s="182"/>
      <c r="KW243" s="182"/>
      <c r="KX243" s="182"/>
      <c r="KY243" s="182"/>
      <c r="KZ243" s="182"/>
      <c r="LA243" s="182"/>
      <c r="LB243" s="182"/>
      <c r="LC243" s="182"/>
      <c r="LD243" s="182"/>
      <c r="LE243" s="182"/>
      <c r="LF243" s="182"/>
      <c r="LG243" s="182"/>
      <c r="LH243" s="182"/>
      <c r="LI243" s="182"/>
      <c r="LJ243" s="182"/>
      <c r="LK243" s="182"/>
      <c r="LL243" s="182"/>
      <c r="LM243" s="182"/>
      <c r="LN243" s="182"/>
      <c r="LO243" s="182"/>
      <c r="LP243" s="182"/>
      <c r="LQ243" s="182"/>
      <c r="LR243" s="182"/>
      <c r="LS243" s="182"/>
      <c r="LT243" s="182"/>
      <c r="LU243" s="182"/>
      <c r="LV243" s="182"/>
      <c r="LW243" s="182"/>
      <c r="LX243" s="182"/>
      <c r="LY243" s="182"/>
      <c r="LZ243" s="182"/>
      <c r="MA243" s="182"/>
      <c r="MB243" s="182"/>
      <c r="MC243" s="182"/>
      <c r="MD243" s="182"/>
      <c r="ME243" s="182"/>
      <c r="MF243" s="182"/>
      <c r="MG243" s="182"/>
      <c r="MH243" s="182"/>
      <c r="MI243" s="182"/>
      <c r="MJ243" s="182"/>
      <c r="MK243" s="182"/>
      <c r="ML243" s="182"/>
      <c r="MM243" s="182"/>
      <c r="MN243" s="182"/>
      <c r="MO243" s="182"/>
      <c r="MP243" s="182"/>
      <c r="MQ243" s="182"/>
      <c r="MR243" s="182"/>
      <c r="MS243" s="182"/>
      <c r="MT243" s="182"/>
      <c r="MU243" s="182"/>
      <c r="MV243" s="182"/>
      <c r="MW243" s="182"/>
      <c r="MX243" s="182"/>
      <c r="MY243" s="182"/>
      <c r="MZ243" s="182"/>
      <c r="NA243" s="182"/>
      <c r="NB243" s="182"/>
      <c r="NC243" s="182"/>
      <c r="ND243" s="182"/>
      <c r="NE243" s="182"/>
      <c r="NF243" s="182"/>
      <c r="NG243" s="182"/>
      <c r="NH243" s="182"/>
      <c r="NI243" s="182"/>
      <c r="NJ243" s="182"/>
      <c r="NK243" s="182"/>
      <c r="NL243" s="182"/>
      <c r="NM243" s="182"/>
      <c r="NN243" s="182"/>
      <c r="NO243" s="182"/>
      <c r="NP243" s="182"/>
      <c r="NQ243" s="182"/>
      <c r="NR243" s="182"/>
      <c r="NS243" s="182"/>
      <c r="NT243" s="182"/>
      <c r="NU243" s="182"/>
      <c r="NV243" s="182"/>
      <c r="NW243" s="182"/>
      <c r="NX243" s="182"/>
      <c r="NY243" s="182"/>
      <c r="NZ243" s="182"/>
      <c r="OA243" s="182"/>
      <c r="OB243" s="182"/>
      <c r="OC243" s="182"/>
      <c r="OD243" s="182"/>
      <c r="OE243" s="182"/>
      <c r="OF243" s="182"/>
      <c r="OG243" s="182"/>
      <c r="OH243" s="182"/>
      <c r="OI243" s="182"/>
      <c r="OJ243" s="182"/>
      <c r="OK243" s="182"/>
      <c r="OL243" s="182"/>
      <c r="OM243" s="182"/>
      <c r="ON243" s="182"/>
      <c r="OO243" s="182"/>
      <c r="OP243" s="182"/>
      <c r="OQ243" s="182"/>
      <c r="OR243" s="182"/>
      <c r="OS243" s="182"/>
      <c r="OT243" s="182"/>
      <c r="OU243" s="182"/>
      <c r="OV243" s="182"/>
      <c r="OW243" s="182"/>
      <c r="OX243" s="182"/>
      <c r="OY243" s="182"/>
      <c r="OZ243" s="182"/>
      <c r="PA243" s="182"/>
      <c r="PB243" s="182"/>
      <c r="PC243" s="182"/>
      <c r="PD243" s="182"/>
      <c r="PE243" s="182"/>
      <c r="PF243" s="182"/>
      <c r="PG243" s="182"/>
      <c r="PH243" s="182"/>
      <c r="PI243" s="182"/>
      <c r="PJ243" s="182"/>
      <c r="PK243" s="182"/>
      <c r="PL243" s="182"/>
      <c r="PM243" s="182"/>
      <c r="PN243" s="182"/>
      <c r="PO243" s="182"/>
      <c r="PP243" s="182"/>
      <c r="PQ243" s="182"/>
      <c r="PR243" s="182"/>
      <c r="PS243" s="182"/>
      <c r="PT243" s="182"/>
      <c r="PU243" s="182"/>
      <c r="PV243" s="182"/>
      <c r="PW243" s="182"/>
      <c r="PX243" s="182"/>
    </row>
    <row r="244" spans="1:440" s="167" customFormat="1" ht="19.899999999999999" customHeight="1">
      <c r="A244" s="182"/>
      <c r="B244" s="1040"/>
      <c r="C244" s="900"/>
      <c r="D244" s="837"/>
      <c r="E244" s="949"/>
      <c r="F244" s="327" t="s">
        <v>22</v>
      </c>
      <c r="G244" s="291">
        <v>3.6070000000000002</v>
      </c>
      <c r="H244" s="291"/>
      <c r="I244" s="423">
        <f>G244+H244+K243</f>
        <v>5.8640000000000008</v>
      </c>
      <c r="J244" s="416">
        <v>5.0490000000000004</v>
      </c>
      <c r="K244" s="295">
        <f t="shared" ref="K244:K275" si="27">I244-J244</f>
        <v>0.81500000000000039</v>
      </c>
      <c r="L244" s="675">
        <f t="shared" ref="L244:L275" si="28">J244/I244</f>
        <v>0.86101637107776252</v>
      </c>
      <c r="M244" s="653" t="s">
        <v>24</v>
      </c>
      <c r="N244" s="903"/>
      <c r="O244" s="904"/>
      <c r="P244" s="904"/>
      <c r="Q244" s="904"/>
      <c r="R244" s="904"/>
      <c r="S244" s="893"/>
      <c r="T244" s="170"/>
      <c r="U244" s="182"/>
      <c r="V244" s="166"/>
      <c r="W244" s="166"/>
      <c r="X244" s="166"/>
      <c r="Y244" s="166"/>
      <c r="Z244" s="166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  <c r="DZ244" s="182"/>
      <c r="EA244" s="182"/>
      <c r="EB244" s="182"/>
      <c r="EC244" s="182"/>
      <c r="ED244" s="182"/>
      <c r="EE244" s="182"/>
      <c r="EF244" s="182"/>
      <c r="EG244" s="182"/>
      <c r="EH244" s="182"/>
      <c r="EI244" s="182"/>
      <c r="EJ244" s="182"/>
      <c r="EK244" s="182"/>
      <c r="EL244" s="182"/>
      <c r="EM244" s="182"/>
      <c r="EN244" s="182"/>
      <c r="EO244" s="182"/>
      <c r="EP244" s="182"/>
      <c r="EQ244" s="182"/>
      <c r="ER244" s="182"/>
      <c r="ES244" s="182"/>
      <c r="ET244" s="182"/>
      <c r="EU244" s="182"/>
      <c r="EV244" s="182"/>
      <c r="EW244" s="182"/>
      <c r="EX244" s="182"/>
      <c r="EY244" s="182"/>
      <c r="EZ244" s="182"/>
      <c r="FA244" s="182"/>
      <c r="FB244" s="182"/>
      <c r="FC244" s="182"/>
      <c r="FD244" s="182"/>
      <c r="FE244" s="182"/>
      <c r="FF244" s="182"/>
      <c r="FG244" s="182"/>
      <c r="FH244" s="182"/>
      <c r="FI244" s="182"/>
      <c r="FJ244" s="182"/>
      <c r="FK244" s="182"/>
      <c r="FL244" s="182"/>
      <c r="FM244" s="182"/>
      <c r="FN244" s="182"/>
      <c r="FO244" s="182"/>
      <c r="FP244" s="182"/>
      <c r="FQ244" s="182"/>
      <c r="FR244" s="182"/>
      <c r="FS244" s="182"/>
      <c r="FT244" s="182"/>
      <c r="FU244" s="182"/>
      <c r="FV244" s="182"/>
      <c r="FW244" s="182"/>
      <c r="FX244" s="182"/>
      <c r="FY244" s="182"/>
      <c r="FZ244" s="182"/>
      <c r="GA244" s="182"/>
      <c r="GB244" s="182"/>
      <c r="GC244" s="182"/>
      <c r="GD244" s="182"/>
      <c r="GE244" s="182"/>
      <c r="GF244" s="182"/>
      <c r="GG244" s="182"/>
      <c r="GH244" s="182"/>
      <c r="GI244" s="182"/>
      <c r="GJ244" s="182"/>
      <c r="GK244" s="182"/>
      <c r="GL244" s="182"/>
      <c r="GM244" s="182"/>
      <c r="GN244" s="182"/>
      <c r="GO244" s="182"/>
      <c r="GP244" s="182"/>
      <c r="GQ244" s="182"/>
      <c r="GR244" s="182"/>
      <c r="GS244" s="182"/>
      <c r="GT244" s="182"/>
      <c r="GU244" s="182"/>
      <c r="GV244" s="182"/>
      <c r="GW244" s="182"/>
      <c r="GX244" s="182"/>
      <c r="GY244" s="182"/>
      <c r="GZ244" s="182"/>
      <c r="HA244" s="182"/>
      <c r="HB244" s="182"/>
      <c r="HC244" s="182"/>
      <c r="HD244" s="182"/>
      <c r="HE244" s="182"/>
      <c r="HF244" s="182"/>
      <c r="HG244" s="182"/>
      <c r="HH244" s="182"/>
      <c r="HI244" s="182"/>
      <c r="HJ244" s="182"/>
      <c r="HK244" s="182"/>
      <c r="HL244" s="182"/>
      <c r="HM244" s="182"/>
      <c r="HN244" s="182"/>
      <c r="HO244" s="182"/>
      <c r="HP244" s="182"/>
      <c r="HQ244" s="182"/>
      <c r="HR244" s="182"/>
      <c r="HS244" s="182"/>
      <c r="HT244" s="182"/>
      <c r="HU244" s="182"/>
      <c r="HV244" s="182"/>
      <c r="HW244" s="182"/>
      <c r="HX244" s="182"/>
      <c r="HY244" s="182"/>
      <c r="HZ244" s="182"/>
      <c r="IA244" s="182"/>
      <c r="IB244" s="182"/>
      <c r="IC244" s="182"/>
      <c r="ID244" s="182"/>
      <c r="IE244" s="182"/>
      <c r="IF244" s="182"/>
      <c r="IG244" s="182"/>
      <c r="IH244" s="182"/>
      <c r="II244" s="182"/>
      <c r="IJ244" s="182"/>
      <c r="IK244" s="182"/>
      <c r="IL244" s="182"/>
      <c r="IM244" s="182"/>
      <c r="IN244" s="182"/>
      <c r="IO244" s="182"/>
      <c r="IP244" s="182"/>
      <c r="IQ244" s="182"/>
      <c r="IR244" s="182"/>
      <c r="IS244" s="182"/>
      <c r="IT244" s="182"/>
      <c r="IU244" s="182"/>
      <c r="IV244" s="182"/>
      <c r="IW244" s="182"/>
      <c r="IX244" s="182"/>
      <c r="IY244" s="182"/>
      <c r="IZ244" s="182"/>
      <c r="JA244" s="182"/>
      <c r="JB244" s="182"/>
      <c r="JC244" s="182"/>
      <c r="JD244" s="182"/>
      <c r="JE244" s="182"/>
      <c r="JF244" s="182"/>
      <c r="JG244" s="182"/>
      <c r="JH244" s="182"/>
      <c r="JI244" s="182"/>
      <c r="JJ244" s="182"/>
      <c r="JK244" s="182"/>
      <c r="JL244" s="182"/>
      <c r="JM244" s="182"/>
      <c r="JN244" s="182"/>
      <c r="JO244" s="182"/>
      <c r="JP244" s="182"/>
      <c r="JQ244" s="182"/>
      <c r="JR244" s="182"/>
      <c r="JS244" s="182"/>
      <c r="JT244" s="182"/>
      <c r="JU244" s="182"/>
      <c r="JV244" s="182"/>
      <c r="JW244" s="182"/>
      <c r="JX244" s="182"/>
      <c r="JY244" s="182"/>
      <c r="JZ244" s="182"/>
      <c r="KA244" s="182"/>
      <c r="KB244" s="182"/>
      <c r="KC244" s="182"/>
      <c r="KD244" s="182"/>
      <c r="KE244" s="182"/>
      <c r="KF244" s="182"/>
      <c r="KG244" s="182"/>
      <c r="KH244" s="182"/>
      <c r="KI244" s="182"/>
      <c r="KJ244" s="182"/>
      <c r="KK244" s="182"/>
      <c r="KL244" s="182"/>
      <c r="KM244" s="182"/>
      <c r="KN244" s="182"/>
      <c r="KO244" s="182"/>
      <c r="KP244" s="182"/>
      <c r="KQ244" s="182"/>
      <c r="KR244" s="182"/>
      <c r="KS244" s="182"/>
      <c r="KT244" s="182"/>
      <c r="KU244" s="182"/>
      <c r="KV244" s="182"/>
      <c r="KW244" s="182"/>
      <c r="KX244" s="182"/>
      <c r="KY244" s="182"/>
      <c r="KZ244" s="182"/>
      <c r="LA244" s="182"/>
      <c r="LB244" s="182"/>
      <c r="LC244" s="182"/>
      <c r="LD244" s="182"/>
      <c r="LE244" s="182"/>
      <c r="LF244" s="182"/>
      <c r="LG244" s="182"/>
      <c r="LH244" s="182"/>
      <c r="LI244" s="182"/>
      <c r="LJ244" s="182"/>
      <c r="LK244" s="182"/>
      <c r="LL244" s="182"/>
      <c r="LM244" s="182"/>
      <c r="LN244" s="182"/>
      <c r="LO244" s="182"/>
      <c r="LP244" s="182"/>
      <c r="LQ244" s="182"/>
      <c r="LR244" s="182"/>
      <c r="LS244" s="182"/>
      <c r="LT244" s="182"/>
      <c r="LU244" s="182"/>
      <c r="LV244" s="182"/>
      <c r="LW244" s="182"/>
      <c r="LX244" s="182"/>
      <c r="LY244" s="182"/>
      <c r="LZ244" s="182"/>
      <c r="MA244" s="182"/>
      <c r="MB244" s="182"/>
      <c r="MC244" s="182"/>
      <c r="MD244" s="182"/>
      <c r="ME244" s="182"/>
      <c r="MF244" s="182"/>
      <c r="MG244" s="182"/>
      <c r="MH244" s="182"/>
      <c r="MI244" s="182"/>
      <c r="MJ244" s="182"/>
      <c r="MK244" s="182"/>
      <c r="ML244" s="182"/>
      <c r="MM244" s="182"/>
      <c r="MN244" s="182"/>
      <c r="MO244" s="182"/>
      <c r="MP244" s="182"/>
      <c r="MQ244" s="182"/>
      <c r="MR244" s="182"/>
      <c r="MS244" s="182"/>
      <c r="MT244" s="182"/>
      <c r="MU244" s="182"/>
      <c r="MV244" s="182"/>
      <c r="MW244" s="182"/>
      <c r="MX244" s="182"/>
      <c r="MY244" s="182"/>
      <c r="MZ244" s="182"/>
      <c r="NA244" s="182"/>
      <c r="NB244" s="182"/>
      <c r="NC244" s="182"/>
      <c r="ND244" s="182"/>
      <c r="NE244" s="182"/>
      <c r="NF244" s="182"/>
      <c r="NG244" s="182"/>
      <c r="NH244" s="182"/>
      <c r="NI244" s="182"/>
      <c r="NJ244" s="182"/>
      <c r="NK244" s="182"/>
      <c r="NL244" s="182"/>
      <c r="NM244" s="182"/>
      <c r="NN244" s="182"/>
      <c r="NO244" s="182"/>
      <c r="NP244" s="182"/>
      <c r="NQ244" s="182"/>
      <c r="NR244" s="182"/>
      <c r="NS244" s="182"/>
      <c r="NT244" s="182"/>
      <c r="NU244" s="182"/>
      <c r="NV244" s="182"/>
      <c r="NW244" s="182"/>
      <c r="NX244" s="182"/>
      <c r="NY244" s="182"/>
      <c r="NZ244" s="182"/>
      <c r="OA244" s="182"/>
      <c r="OB244" s="182"/>
      <c r="OC244" s="182"/>
      <c r="OD244" s="182"/>
      <c r="OE244" s="182"/>
      <c r="OF244" s="182"/>
      <c r="OG244" s="182"/>
      <c r="OH244" s="182"/>
      <c r="OI244" s="182"/>
      <c r="OJ244" s="182"/>
      <c r="OK244" s="182"/>
      <c r="OL244" s="182"/>
      <c r="OM244" s="182"/>
      <c r="ON244" s="182"/>
      <c r="OO244" s="182"/>
      <c r="OP244" s="182"/>
      <c r="OQ244" s="182"/>
      <c r="OR244" s="182"/>
      <c r="OS244" s="182"/>
      <c r="OT244" s="182"/>
      <c r="OU244" s="182"/>
      <c r="OV244" s="182"/>
      <c r="OW244" s="182"/>
      <c r="OX244" s="182"/>
      <c r="OY244" s="182"/>
      <c r="OZ244" s="182"/>
      <c r="PA244" s="182"/>
      <c r="PB244" s="182"/>
      <c r="PC244" s="182"/>
      <c r="PD244" s="182"/>
      <c r="PE244" s="182"/>
      <c r="PF244" s="182"/>
      <c r="PG244" s="182"/>
      <c r="PH244" s="182"/>
      <c r="PI244" s="182"/>
      <c r="PJ244" s="182"/>
      <c r="PK244" s="182"/>
      <c r="PL244" s="182"/>
      <c r="PM244" s="182"/>
      <c r="PN244" s="182"/>
      <c r="PO244" s="182"/>
      <c r="PP244" s="182"/>
      <c r="PQ244" s="182"/>
      <c r="PR244" s="182"/>
      <c r="PS244" s="182"/>
      <c r="PT244" s="182"/>
      <c r="PU244" s="182"/>
      <c r="PV244" s="182"/>
      <c r="PW244" s="182"/>
      <c r="PX244" s="182"/>
    </row>
    <row r="245" spans="1:440" s="167" customFormat="1" ht="19.899999999999999" customHeight="1">
      <c r="A245" s="182"/>
      <c r="B245" s="1040"/>
      <c r="C245" s="900"/>
      <c r="D245" s="837"/>
      <c r="E245" s="875" t="s">
        <v>840</v>
      </c>
      <c r="F245" s="327" t="s">
        <v>20</v>
      </c>
      <c r="G245" s="291">
        <v>0.63500000000000001</v>
      </c>
      <c r="H245" s="291"/>
      <c r="I245" s="423">
        <f>G245+H245</f>
        <v>0.63500000000000001</v>
      </c>
      <c r="J245" s="416">
        <v>0</v>
      </c>
      <c r="K245" s="295">
        <f t="shared" si="27"/>
        <v>0.63500000000000001</v>
      </c>
      <c r="L245" s="675">
        <f t="shared" si="28"/>
        <v>0</v>
      </c>
      <c r="M245" s="653" t="s">
        <v>24</v>
      </c>
      <c r="N245" s="903">
        <f>G245+G246+G247</f>
        <v>7.2140000000000004</v>
      </c>
      <c r="O245" s="904">
        <f>H245+H246+H247</f>
        <v>0</v>
      </c>
      <c r="P245" s="904">
        <f>N245+O245</f>
        <v>7.2140000000000004</v>
      </c>
      <c r="Q245" s="904">
        <f>J245+J246+J247</f>
        <v>6.6689999999999996</v>
      </c>
      <c r="R245" s="904">
        <f>P245-Q245</f>
        <v>0.54500000000000082</v>
      </c>
      <c r="S245" s="893">
        <f>Q245/P245</f>
        <v>0.92445245356251726</v>
      </c>
      <c r="T245" s="170"/>
      <c r="U245" s="182"/>
      <c r="V245" s="166"/>
      <c r="W245" s="166"/>
      <c r="X245" s="166"/>
      <c r="Y245" s="166"/>
      <c r="Z245" s="166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  <c r="DZ245" s="182"/>
      <c r="EA245" s="182"/>
      <c r="EB245" s="182"/>
      <c r="EC245" s="182"/>
      <c r="ED245" s="182"/>
      <c r="EE245" s="182"/>
      <c r="EF245" s="182"/>
      <c r="EG245" s="182"/>
      <c r="EH245" s="182"/>
      <c r="EI245" s="182"/>
      <c r="EJ245" s="182"/>
      <c r="EK245" s="182"/>
      <c r="EL245" s="182"/>
      <c r="EM245" s="182"/>
      <c r="EN245" s="182"/>
      <c r="EO245" s="182"/>
      <c r="EP245" s="182"/>
      <c r="EQ245" s="182"/>
      <c r="ER245" s="182"/>
      <c r="ES245" s="182"/>
      <c r="ET245" s="182"/>
      <c r="EU245" s="182"/>
      <c r="EV245" s="182"/>
      <c r="EW245" s="182"/>
      <c r="EX245" s="182"/>
      <c r="EY245" s="182"/>
      <c r="EZ245" s="182"/>
      <c r="FA245" s="182"/>
      <c r="FB245" s="182"/>
      <c r="FC245" s="182"/>
      <c r="FD245" s="182"/>
      <c r="FE245" s="182"/>
      <c r="FF245" s="182"/>
      <c r="FG245" s="182"/>
      <c r="FH245" s="182"/>
      <c r="FI245" s="182"/>
      <c r="FJ245" s="182"/>
      <c r="FK245" s="182"/>
      <c r="FL245" s="182"/>
      <c r="FM245" s="182"/>
      <c r="FN245" s="182"/>
      <c r="FO245" s="182"/>
      <c r="FP245" s="182"/>
      <c r="FQ245" s="182"/>
      <c r="FR245" s="182"/>
      <c r="FS245" s="182"/>
      <c r="FT245" s="182"/>
      <c r="FU245" s="182"/>
      <c r="FV245" s="182"/>
      <c r="FW245" s="182"/>
      <c r="FX245" s="182"/>
      <c r="FY245" s="182"/>
      <c r="FZ245" s="182"/>
      <c r="GA245" s="182"/>
      <c r="GB245" s="182"/>
      <c r="GC245" s="182"/>
      <c r="GD245" s="182"/>
      <c r="GE245" s="182"/>
      <c r="GF245" s="182"/>
      <c r="GG245" s="182"/>
      <c r="GH245" s="182"/>
      <c r="GI245" s="182"/>
      <c r="GJ245" s="182"/>
      <c r="GK245" s="182"/>
      <c r="GL245" s="182"/>
      <c r="GM245" s="182"/>
      <c r="GN245" s="182"/>
      <c r="GO245" s="182"/>
      <c r="GP245" s="182"/>
      <c r="GQ245" s="182"/>
      <c r="GR245" s="182"/>
      <c r="GS245" s="182"/>
      <c r="GT245" s="182"/>
      <c r="GU245" s="182"/>
      <c r="GV245" s="182"/>
      <c r="GW245" s="182"/>
      <c r="GX245" s="182"/>
      <c r="GY245" s="182"/>
      <c r="GZ245" s="182"/>
      <c r="HA245" s="182"/>
      <c r="HB245" s="182"/>
      <c r="HC245" s="182"/>
      <c r="HD245" s="182"/>
      <c r="HE245" s="182"/>
      <c r="HF245" s="182"/>
      <c r="HG245" s="182"/>
      <c r="HH245" s="182"/>
      <c r="HI245" s="182"/>
      <c r="HJ245" s="182"/>
      <c r="HK245" s="182"/>
      <c r="HL245" s="182"/>
      <c r="HM245" s="182"/>
      <c r="HN245" s="182"/>
      <c r="HO245" s="182"/>
      <c r="HP245" s="182"/>
      <c r="HQ245" s="182"/>
      <c r="HR245" s="182"/>
      <c r="HS245" s="182"/>
      <c r="HT245" s="182"/>
      <c r="HU245" s="182"/>
      <c r="HV245" s="182"/>
      <c r="HW245" s="182"/>
      <c r="HX245" s="182"/>
      <c r="HY245" s="182"/>
      <c r="HZ245" s="182"/>
      <c r="IA245" s="182"/>
      <c r="IB245" s="182"/>
      <c r="IC245" s="182"/>
      <c r="ID245" s="182"/>
      <c r="IE245" s="182"/>
      <c r="IF245" s="182"/>
      <c r="IG245" s="182"/>
      <c r="IH245" s="182"/>
      <c r="II245" s="182"/>
      <c r="IJ245" s="182"/>
      <c r="IK245" s="182"/>
      <c r="IL245" s="182"/>
      <c r="IM245" s="182"/>
      <c r="IN245" s="182"/>
      <c r="IO245" s="182"/>
      <c r="IP245" s="182"/>
      <c r="IQ245" s="182"/>
      <c r="IR245" s="182"/>
      <c r="IS245" s="182"/>
      <c r="IT245" s="182"/>
      <c r="IU245" s="182"/>
      <c r="IV245" s="182"/>
      <c r="IW245" s="182"/>
      <c r="IX245" s="182"/>
      <c r="IY245" s="182"/>
      <c r="IZ245" s="182"/>
      <c r="JA245" s="182"/>
      <c r="JB245" s="182"/>
      <c r="JC245" s="182"/>
      <c r="JD245" s="182"/>
      <c r="JE245" s="182"/>
      <c r="JF245" s="182"/>
      <c r="JG245" s="182"/>
      <c r="JH245" s="182"/>
      <c r="JI245" s="182"/>
      <c r="JJ245" s="182"/>
      <c r="JK245" s="182"/>
      <c r="JL245" s="182"/>
      <c r="JM245" s="182"/>
      <c r="JN245" s="182"/>
      <c r="JO245" s="182"/>
      <c r="JP245" s="182"/>
      <c r="JQ245" s="182"/>
      <c r="JR245" s="182"/>
      <c r="JS245" s="182"/>
      <c r="JT245" s="182"/>
      <c r="JU245" s="182"/>
      <c r="JV245" s="182"/>
      <c r="JW245" s="182"/>
      <c r="JX245" s="182"/>
      <c r="JY245" s="182"/>
      <c r="JZ245" s="182"/>
      <c r="KA245" s="182"/>
      <c r="KB245" s="182"/>
      <c r="KC245" s="182"/>
      <c r="KD245" s="182"/>
      <c r="KE245" s="182"/>
      <c r="KF245" s="182"/>
      <c r="KG245" s="182"/>
      <c r="KH245" s="182"/>
      <c r="KI245" s="182"/>
      <c r="KJ245" s="182"/>
      <c r="KK245" s="182"/>
      <c r="KL245" s="182"/>
      <c r="KM245" s="182"/>
      <c r="KN245" s="182"/>
      <c r="KO245" s="182"/>
      <c r="KP245" s="182"/>
      <c r="KQ245" s="182"/>
      <c r="KR245" s="182"/>
      <c r="KS245" s="182"/>
      <c r="KT245" s="182"/>
      <c r="KU245" s="182"/>
      <c r="KV245" s="182"/>
      <c r="KW245" s="182"/>
      <c r="KX245" s="182"/>
      <c r="KY245" s="182"/>
      <c r="KZ245" s="182"/>
      <c r="LA245" s="182"/>
      <c r="LB245" s="182"/>
      <c r="LC245" s="182"/>
      <c r="LD245" s="182"/>
      <c r="LE245" s="182"/>
      <c r="LF245" s="182"/>
      <c r="LG245" s="182"/>
      <c r="LH245" s="182"/>
      <c r="LI245" s="182"/>
      <c r="LJ245" s="182"/>
      <c r="LK245" s="182"/>
      <c r="LL245" s="182"/>
      <c r="LM245" s="182"/>
      <c r="LN245" s="182"/>
      <c r="LO245" s="182"/>
      <c r="LP245" s="182"/>
      <c r="LQ245" s="182"/>
      <c r="LR245" s="182"/>
      <c r="LS245" s="182"/>
      <c r="LT245" s="182"/>
      <c r="LU245" s="182"/>
      <c r="LV245" s="182"/>
      <c r="LW245" s="182"/>
      <c r="LX245" s="182"/>
      <c r="LY245" s="182"/>
      <c r="LZ245" s="182"/>
      <c r="MA245" s="182"/>
      <c r="MB245" s="182"/>
      <c r="MC245" s="182"/>
      <c r="MD245" s="182"/>
      <c r="ME245" s="182"/>
      <c r="MF245" s="182"/>
      <c r="MG245" s="182"/>
      <c r="MH245" s="182"/>
      <c r="MI245" s="182"/>
      <c r="MJ245" s="182"/>
      <c r="MK245" s="182"/>
      <c r="ML245" s="182"/>
      <c r="MM245" s="182"/>
      <c r="MN245" s="182"/>
      <c r="MO245" s="182"/>
      <c r="MP245" s="182"/>
      <c r="MQ245" s="182"/>
      <c r="MR245" s="182"/>
      <c r="MS245" s="182"/>
      <c r="MT245" s="182"/>
      <c r="MU245" s="182"/>
      <c r="MV245" s="182"/>
      <c r="MW245" s="182"/>
      <c r="MX245" s="182"/>
      <c r="MY245" s="182"/>
      <c r="MZ245" s="182"/>
      <c r="NA245" s="182"/>
      <c r="NB245" s="182"/>
      <c r="NC245" s="182"/>
      <c r="ND245" s="182"/>
      <c r="NE245" s="182"/>
      <c r="NF245" s="182"/>
      <c r="NG245" s="182"/>
      <c r="NH245" s="182"/>
      <c r="NI245" s="182"/>
      <c r="NJ245" s="182"/>
      <c r="NK245" s="182"/>
      <c r="NL245" s="182"/>
      <c r="NM245" s="182"/>
      <c r="NN245" s="182"/>
      <c r="NO245" s="182"/>
      <c r="NP245" s="182"/>
      <c r="NQ245" s="182"/>
      <c r="NR245" s="182"/>
      <c r="NS245" s="182"/>
      <c r="NT245" s="182"/>
      <c r="NU245" s="182"/>
      <c r="NV245" s="182"/>
      <c r="NW245" s="182"/>
      <c r="NX245" s="182"/>
      <c r="NY245" s="182"/>
      <c r="NZ245" s="182"/>
      <c r="OA245" s="182"/>
      <c r="OB245" s="182"/>
      <c r="OC245" s="182"/>
      <c r="OD245" s="182"/>
      <c r="OE245" s="182"/>
      <c r="OF245" s="182"/>
      <c r="OG245" s="182"/>
      <c r="OH245" s="182"/>
      <c r="OI245" s="182"/>
      <c r="OJ245" s="182"/>
      <c r="OK245" s="182"/>
      <c r="OL245" s="182"/>
      <c r="OM245" s="182"/>
      <c r="ON245" s="182"/>
      <c r="OO245" s="182"/>
      <c r="OP245" s="182"/>
      <c r="OQ245" s="182"/>
      <c r="OR245" s="182"/>
      <c r="OS245" s="182"/>
      <c r="OT245" s="182"/>
      <c r="OU245" s="182"/>
      <c r="OV245" s="182"/>
      <c r="OW245" s="182"/>
      <c r="OX245" s="182"/>
      <c r="OY245" s="182"/>
      <c r="OZ245" s="182"/>
      <c r="PA245" s="182"/>
      <c r="PB245" s="182"/>
      <c r="PC245" s="182"/>
      <c r="PD245" s="182"/>
      <c r="PE245" s="182"/>
      <c r="PF245" s="182"/>
      <c r="PG245" s="182"/>
      <c r="PH245" s="182"/>
      <c r="PI245" s="182"/>
      <c r="PJ245" s="182"/>
      <c r="PK245" s="182"/>
      <c r="PL245" s="182"/>
      <c r="PM245" s="182"/>
      <c r="PN245" s="182"/>
      <c r="PO245" s="182"/>
      <c r="PP245" s="182"/>
      <c r="PQ245" s="182"/>
      <c r="PR245" s="182"/>
      <c r="PS245" s="182"/>
      <c r="PT245" s="182"/>
      <c r="PU245" s="182"/>
      <c r="PV245" s="182"/>
      <c r="PW245" s="182"/>
      <c r="PX245" s="182"/>
    </row>
    <row r="246" spans="1:440" s="167" customFormat="1" ht="19.899999999999999" customHeight="1">
      <c r="A246" s="182"/>
      <c r="B246" s="1040"/>
      <c r="C246" s="900"/>
      <c r="D246" s="837"/>
      <c r="E246" s="875"/>
      <c r="F246" s="327" t="s">
        <v>21</v>
      </c>
      <c r="G246" s="291">
        <v>2.972</v>
      </c>
      <c r="H246" s="291"/>
      <c r="I246" s="423">
        <f>G246+H246+K245</f>
        <v>3.6070000000000002</v>
      </c>
      <c r="J246" s="416">
        <v>0.67500000000000004</v>
      </c>
      <c r="K246" s="295">
        <f t="shared" si="27"/>
        <v>2.9320000000000004</v>
      </c>
      <c r="L246" s="675">
        <f t="shared" si="28"/>
        <v>0.18713612420293874</v>
      </c>
      <c r="M246" s="653" t="s">
        <v>24</v>
      </c>
      <c r="N246" s="903"/>
      <c r="O246" s="904"/>
      <c r="P246" s="904"/>
      <c r="Q246" s="904"/>
      <c r="R246" s="904"/>
      <c r="S246" s="893"/>
      <c r="T246" s="170"/>
      <c r="U246" s="182"/>
      <c r="V246" s="166"/>
      <c r="W246" s="166"/>
      <c r="X246" s="166"/>
      <c r="Y246" s="166"/>
      <c r="Z246" s="166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2"/>
      <c r="CI246" s="182"/>
      <c r="CJ246" s="182"/>
      <c r="CK246" s="182"/>
      <c r="CL246" s="182"/>
      <c r="CM246" s="182"/>
      <c r="CN246" s="182"/>
      <c r="CO246" s="182"/>
      <c r="CP246" s="182"/>
      <c r="CQ246" s="182"/>
      <c r="CR246" s="182"/>
      <c r="CS246" s="182"/>
      <c r="CT246" s="182"/>
      <c r="CU246" s="182"/>
      <c r="CV246" s="182"/>
      <c r="CW246" s="182"/>
      <c r="CX246" s="182"/>
      <c r="CY246" s="182"/>
      <c r="CZ246" s="182"/>
      <c r="DA246" s="182"/>
      <c r="DB246" s="182"/>
      <c r="DC246" s="182"/>
      <c r="DD246" s="182"/>
      <c r="DE246" s="182"/>
      <c r="DF246" s="182"/>
      <c r="DG246" s="182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2"/>
      <c r="DX246" s="182"/>
      <c r="DY246" s="182"/>
      <c r="DZ246" s="182"/>
      <c r="EA246" s="182"/>
      <c r="EB246" s="182"/>
      <c r="EC246" s="182"/>
      <c r="ED246" s="182"/>
      <c r="EE246" s="182"/>
      <c r="EF246" s="182"/>
      <c r="EG246" s="182"/>
      <c r="EH246" s="182"/>
      <c r="EI246" s="182"/>
      <c r="EJ246" s="182"/>
      <c r="EK246" s="182"/>
      <c r="EL246" s="182"/>
      <c r="EM246" s="182"/>
      <c r="EN246" s="182"/>
      <c r="EO246" s="182"/>
      <c r="EP246" s="182"/>
      <c r="EQ246" s="182"/>
      <c r="ER246" s="182"/>
      <c r="ES246" s="182"/>
      <c r="ET246" s="182"/>
      <c r="EU246" s="182"/>
      <c r="EV246" s="182"/>
      <c r="EW246" s="182"/>
      <c r="EX246" s="182"/>
      <c r="EY246" s="182"/>
      <c r="EZ246" s="182"/>
      <c r="FA246" s="182"/>
      <c r="FB246" s="182"/>
      <c r="FC246" s="182"/>
      <c r="FD246" s="182"/>
      <c r="FE246" s="182"/>
      <c r="FF246" s="182"/>
      <c r="FG246" s="182"/>
      <c r="FH246" s="182"/>
      <c r="FI246" s="182"/>
      <c r="FJ246" s="182"/>
      <c r="FK246" s="182"/>
      <c r="FL246" s="182"/>
      <c r="FM246" s="182"/>
      <c r="FN246" s="182"/>
      <c r="FO246" s="182"/>
      <c r="FP246" s="182"/>
      <c r="FQ246" s="182"/>
      <c r="FR246" s="182"/>
      <c r="FS246" s="182"/>
      <c r="FT246" s="182"/>
      <c r="FU246" s="182"/>
      <c r="FV246" s="182"/>
      <c r="FW246" s="182"/>
      <c r="FX246" s="182"/>
      <c r="FY246" s="182"/>
      <c r="FZ246" s="182"/>
      <c r="GA246" s="182"/>
      <c r="GB246" s="182"/>
      <c r="GC246" s="182"/>
      <c r="GD246" s="182"/>
      <c r="GE246" s="182"/>
      <c r="GF246" s="182"/>
      <c r="GG246" s="182"/>
      <c r="GH246" s="182"/>
      <c r="GI246" s="182"/>
      <c r="GJ246" s="182"/>
      <c r="GK246" s="182"/>
      <c r="GL246" s="182"/>
      <c r="GM246" s="182"/>
      <c r="GN246" s="182"/>
      <c r="GO246" s="182"/>
      <c r="GP246" s="182"/>
      <c r="GQ246" s="182"/>
      <c r="GR246" s="182"/>
      <c r="GS246" s="182"/>
      <c r="GT246" s="182"/>
      <c r="GU246" s="182"/>
      <c r="GV246" s="182"/>
      <c r="GW246" s="182"/>
      <c r="GX246" s="182"/>
      <c r="GY246" s="182"/>
      <c r="GZ246" s="182"/>
      <c r="HA246" s="182"/>
      <c r="HB246" s="182"/>
      <c r="HC246" s="182"/>
      <c r="HD246" s="182"/>
      <c r="HE246" s="182"/>
      <c r="HF246" s="182"/>
      <c r="HG246" s="182"/>
      <c r="HH246" s="182"/>
      <c r="HI246" s="182"/>
      <c r="HJ246" s="182"/>
      <c r="HK246" s="182"/>
      <c r="HL246" s="182"/>
      <c r="HM246" s="182"/>
      <c r="HN246" s="182"/>
      <c r="HO246" s="182"/>
      <c r="HP246" s="182"/>
      <c r="HQ246" s="182"/>
      <c r="HR246" s="182"/>
      <c r="HS246" s="182"/>
      <c r="HT246" s="182"/>
      <c r="HU246" s="182"/>
      <c r="HV246" s="182"/>
      <c r="HW246" s="182"/>
      <c r="HX246" s="182"/>
      <c r="HY246" s="182"/>
      <c r="HZ246" s="182"/>
      <c r="IA246" s="182"/>
      <c r="IB246" s="182"/>
      <c r="IC246" s="182"/>
      <c r="ID246" s="182"/>
      <c r="IE246" s="182"/>
      <c r="IF246" s="182"/>
      <c r="IG246" s="182"/>
      <c r="IH246" s="182"/>
      <c r="II246" s="182"/>
      <c r="IJ246" s="182"/>
      <c r="IK246" s="182"/>
      <c r="IL246" s="182"/>
      <c r="IM246" s="182"/>
      <c r="IN246" s="182"/>
      <c r="IO246" s="182"/>
      <c r="IP246" s="182"/>
      <c r="IQ246" s="182"/>
      <c r="IR246" s="182"/>
      <c r="IS246" s="182"/>
      <c r="IT246" s="182"/>
      <c r="IU246" s="182"/>
      <c r="IV246" s="182"/>
      <c r="IW246" s="182"/>
      <c r="IX246" s="182"/>
      <c r="IY246" s="182"/>
      <c r="IZ246" s="182"/>
      <c r="JA246" s="182"/>
      <c r="JB246" s="182"/>
      <c r="JC246" s="182"/>
      <c r="JD246" s="182"/>
      <c r="JE246" s="182"/>
      <c r="JF246" s="182"/>
      <c r="JG246" s="182"/>
      <c r="JH246" s="182"/>
      <c r="JI246" s="182"/>
      <c r="JJ246" s="182"/>
      <c r="JK246" s="182"/>
      <c r="JL246" s="182"/>
      <c r="JM246" s="182"/>
      <c r="JN246" s="182"/>
      <c r="JO246" s="182"/>
      <c r="JP246" s="182"/>
      <c r="JQ246" s="182"/>
      <c r="JR246" s="182"/>
      <c r="JS246" s="182"/>
      <c r="JT246" s="182"/>
      <c r="JU246" s="182"/>
      <c r="JV246" s="182"/>
      <c r="JW246" s="182"/>
      <c r="JX246" s="182"/>
      <c r="JY246" s="182"/>
      <c r="JZ246" s="182"/>
      <c r="KA246" s="182"/>
      <c r="KB246" s="182"/>
      <c r="KC246" s="182"/>
      <c r="KD246" s="182"/>
      <c r="KE246" s="182"/>
      <c r="KF246" s="182"/>
      <c r="KG246" s="182"/>
      <c r="KH246" s="182"/>
      <c r="KI246" s="182"/>
      <c r="KJ246" s="182"/>
      <c r="KK246" s="182"/>
      <c r="KL246" s="182"/>
      <c r="KM246" s="182"/>
      <c r="KN246" s="182"/>
      <c r="KO246" s="182"/>
      <c r="KP246" s="182"/>
      <c r="KQ246" s="182"/>
      <c r="KR246" s="182"/>
      <c r="KS246" s="182"/>
      <c r="KT246" s="182"/>
      <c r="KU246" s="182"/>
      <c r="KV246" s="182"/>
      <c r="KW246" s="182"/>
      <c r="KX246" s="182"/>
      <c r="KY246" s="182"/>
      <c r="KZ246" s="182"/>
      <c r="LA246" s="182"/>
      <c r="LB246" s="182"/>
      <c r="LC246" s="182"/>
      <c r="LD246" s="182"/>
      <c r="LE246" s="182"/>
      <c r="LF246" s="182"/>
      <c r="LG246" s="182"/>
      <c r="LH246" s="182"/>
      <c r="LI246" s="182"/>
      <c r="LJ246" s="182"/>
      <c r="LK246" s="182"/>
      <c r="LL246" s="182"/>
      <c r="LM246" s="182"/>
      <c r="LN246" s="182"/>
      <c r="LO246" s="182"/>
      <c r="LP246" s="182"/>
      <c r="LQ246" s="182"/>
      <c r="LR246" s="182"/>
      <c r="LS246" s="182"/>
      <c r="LT246" s="182"/>
      <c r="LU246" s="182"/>
      <c r="LV246" s="182"/>
      <c r="LW246" s="182"/>
      <c r="LX246" s="182"/>
      <c r="LY246" s="182"/>
      <c r="LZ246" s="182"/>
      <c r="MA246" s="182"/>
      <c r="MB246" s="182"/>
      <c r="MC246" s="182"/>
      <c r="MD246" s="182"/>
      <c r="ME246" s="182"/>
      <c r="MF246" s="182"/>
      <c r="MG246" s="182"/>
      <c r="MH246" s="182"/>
      <c r="MI246" s="182"/>
      <c r="MJ246" s="182"/>
      <c r="MK246" s="182"/>
      <c r="ML246" s="182"/>
      <c r="MM246" s="182"/>
      <c r="MN246" s="182"/>
      <c r="MO246" s="182"/>
      <c r="MP246" s="182"/>
      <c r="MQ246" s="182"/>
      <c r="MR246" s="182"/>
      <c r="MS246" s="182"/>
      <c r="MT246" s="182"/>
      <c r="MU246" s="182"/>
      <c r="MV246" s="182"/>
      <c r="MW246" s="182"/>
      <c r="MX246" s="182"/>
      <c r="MY246" s="182"/>
      <c r="MZ246" s="182"/>
      <c r="NA246" s="182"/>
      <c r="NB246" s="182"/>
      <c r="NC246" s="182"/>
      <c r="ND246" s="182"/>
      <c r="NE246" s="182"/>
      <c r="NF246" s="182"/>
      <c r="NG246" s="182"/>
      <c r="NH246" s="182"/>
      <c r="NI246" s="182"/>
      <c r="NJ246" s="182"/>
      <c r="NK246" s="182"/>
      <c r="NL246" s="182"/>
      <c r="NM246" s="182"/>
      <c r="NN246" s="182"/>
      <c r="NO246" s="182"/>
      <c r="NP246" s="182"/>
      <c r="NQ246" s="182"/>
      <c r="NR246" s="182"/>
      <c r="NS246" s="182"/>
      <c r="NT246" s="182"/>
      <c r="NU246" s="182"/>
      <c r="NV246" s="182"/>
      <c r="NW246" s="182"/>
      <c r="NX246" s="182"/>
      <c r="NY246" s="182"/>
      <c r="NZ246" s="182"/>
      <c r="OA246" s="182"/>
      <c r="OB246" s="182"/>
      <c r="OC246" s="182"/>
      <c r="OD246" s="182"/>
      <c r="OE246" s="182"/>
      <c r="OF246" s="182"/>
      <c r="OG246" s="182"/>
      <c r="OH246" s="182"/>
      <c r="OI246" s="182"/>
      <c r="OJ246" s="182"/>
      <c r="OK246" s="182"/>
      <c r="OL246" s="182"/>
      <c r="OM246" s="182"/>
      <c r="ON246" s="182"/>
      <c r="OO246" s="182"/>
      <c r="OP246" s="182"/>
      <c r="OQ246" s="182"/>
      <c r="OR246" s="182"/>
      <c r="OS246" s="182"/>
      <c r="OT246" s="182"/>
      <c r="OU246" s="182"/>
      <c r="OV246" s="182"/>
      <c r="OW246" s="182"/>
      <c r="OX246" s="182"/>
      <c r="OY246" s="182"/>
      <c r="OZ246" s="182"/>
      <c r="PA246" s="182"/>
      <c r="PB246" s="182"/>
      <c r="PC246" s="182"/>
      <c r="PD246" s="182"/>
      <c r="PE246" s="182"/>
      <c r="PF246" s="182"/>
      <c r="PG246" s="182"/>
      <c r="PH246" s="182"/>
      <c r="PI246" s="182"/>
      <c r="PJ246" s="182"/>
      <c r="PK246" s="182"/>
      <c r="PL246" s="182"/>
      <c r="PM246" s="182"/>
      <c r="PN246" s="182"/>
      <c r="PO246" s="182"/>
      <c r="PP246" s="182"/>
      <c r="PQ246" s="182"/>
      <c r="PR246" s="182"/>
      <c r="PS246" s="182"/>
      <c r="PT246" s="182"/>
      <c r="PU246" s="182"/>
      <c r="PV246" s="182"/>
      <c r="PW246" s="182"/>
      <c r="PX246" s="182"/>
    </row>
    <row r="247" spans="1:440" s="167" customFormat="1" ht="19.899999999999999" customHeight="1">
      <c r="A247" s="182"/>
      <c r="B247" s="1040"/>
      <c r="C247" s="900"/>
      <c r="D247" s="837"/>
      <c r="E247" s="875"/>
      <c r="F247" s="327" t="s">
        <v>22</v>
      </c>
      <c r="G247" s="291">
        <v>3.6070000000000002</v>
      </c>
      <c r="H247" s="291"/>
      <c r="I247" s="423">
        <f>G247+H247+K246</f>
        <v>6.5390000000000006</v>
      </c>
      <c r="J247" s="416">
        <v>5.9939999999999998</v>
      </c>
      <c r="K247" s="295">
        <f t="shared" si="27"/>
        <v>0.54500000000000082</v>
      </c>
      <c r="L247" s="675">
        <f t="shared" si="28"/>
        <v>0.91665392261813716</v>
      </c>
      <c r="M247" s="653" t="s">
        <v>24</v>
      </c>
      <c r="N247" s="903"/>
      <c r="O247" s="904"/>
      <c r="P247" s="904"/>
      <c r="Q247" s="904"/>
      <c r="R247" s="904"/>
      <c r="S247" s="893"/>
      <c r="T247" s="170"/>
      <c r="U247" s="182"/>
      <c r="V247" s="166"/>
      <c r="W247" s="166"/>
      <c r="X247" s="166"/>
      <c r="Y247" s="166"/>
      <c r="Z247" s="166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  <c r="GQ247" s="182"/>
      <c r="GR247" s="182"/>
      <c r="GS247" s="182"/>
      <c r="GT247" s="182"/>
      <c r="GU247" s="182"/>
      <c r="GV247" s="182"/>
      <c r="GW247" s="182"/>
      <c r="GX247" s="182"/>
      <c r="GY247" s="182"/>
      <c r="GZ247" s="182"/>
      <c r="HA247" s="182"/>
      <c r="HB247" s="182"/>
      <c r="HC247" s="182"/>
      <c r="HD247" s="182"/>
      <c r="HE247" s="182"/>
      <c r="HF247" s="182"/>
      <c r="HG247" s="182"/>
      <c r="HH247" s="182"/>
      <c r="HI247" s="182"/>
      <c r="HJ247" s="182"/>
      <c r="HK247" s="182"/>
      <c r="HL247" s="182"/>
      <c r="HM247" s="182"/>
      <c r="HN247" s="182"/>
      <c r="HO247" s="182"/>
      <c r="HP247" s="182"/>
      <c r="HQ247" s="182"/>
      <c r="HR247" s="182"/>
      <c r="HS247" s="182"/>
      <c r="HT247" s="182"/>
      <c r="HU247" s="182"/>
      <c r="HV247" s="182"/>
      <c r="HW247" s="182"/>
      <c r="HX247" s="182"/>
      <c r="HY247" s="182"/>
      <c r="HZ247" s="182"/>
      <c r="IA247" s="182"/>
      <c r="IB247" s="182"/>
      <c r="IC247" s="182"/>
      <c r="ID247" s="182"/>
      <c r="IE247" s="182"/>
      <c r="IF247" s="182"/>
      <c r="IG247" s="182"/>
      <c r="IH247" s="182"/>
      <c r="II247" s="182"/>
      <c r="IJ247" s="182"/>
      <c r="IK247" s="182"/>
      <c r="IL247" s="182"/>
      <c r="IM247" s="182"/>
      <c r="IN247" s="182"/>
      <c r="IO247" s="182"/>
      <c r="IP247" s="182"/>
      <c r="IQ247" s="182"/>
      <c r="IR247" s="182"/>
      <c r="IS247" s="182"/>
      <c r="IT247" s="182"/>
      <c r="IU247" s="182"/>
      <c r="IV247" s="182"/>
      <c r="IW247" s="182"/>
      <c r="IX247" s="182"/>
      <c r="IY247" s="182"/>
      <c r="IZ247" s="182"/>
      <c r="JA247" s="182"/>
      <c r="JB247" s="182"/>
      <c r="JC247" s="182"/>
      <c r="JD247" s="182"/>
      <c r="JE247" s="182"/>
      <c r="JF247" s="182"/>
      <c r="JG247" s="182"/>
      <c r="JH247" s="182"/>
      <c r="JI247" s="182"/>
      <c r="JJ247" s="182"/>
      <c r="JK247" s="182"/>
      <c r="JL247" s="182"/>
      <c r="JM247" s="182"/>
      <c r="JN247" s="182"/>
      <c r="JO247" s="182"/>
      <c r="JP247" s="182"/>
      <c r="JQ247" s="182"/>
      <c r="JR247" s="182"/>
      <c r="JS247" s="182"/>
      <c r="JT247" s="182"/>
      <c r="JU247" s="182"/>
      <c r="JV247" s="182"/>
      <c r="JW247" s="182"/>
      <c r="JX247" s="182"/>
      <c r="JY247" s="182"/>
      <c r="JZ247" s="182"/>
      <c r="KA247" s="182"/>
      <c r="KB247" s="182"/>
      <c r="KC247" s="182"/>
      <c r="KD247" s="182"/>
      <c r="KE247" s="182"/>
      <c r="KF247" s="182"/>
      <c r="KG247" s="182"/>
      <c r="KH247" s="182"/>
      <c r="KI247" s="182"/>
      <c r="KJ247" s="182"/>
      <c r="KK247" s="182"/>
      <c r="KL247" s="182"/>
      <c r="KM247" s="182"/>
      <c r="KN247" s="182"/>
      <c r="KO247" s="182"/>
      <c r="KP247" s="182"/>
      <c r="KQ247" s="182"/>
      <c r="KR247" s="182"/>
      <c r="KS247" s="182"/>
      <c r="KT247" s="182"/>
      <c r="KU247" s="182"/>
      <c r="KV247" s="182"/>
      <c r="KW247" s="182"/>
      <c r="KX247" s="182"/>
      <c r="KY247" s="182"/>
      <c r="KZ247" s="182"/>
      <c r="LA247" s="182"/>
      <c r="LB247" s="182"/>
      <c r="LC247" s="182"/>
      <c r="LD247" s="182"/>
      <c r="LE247" s="182"/>
      <c r="LF247" s="182"/>
      <c r="LG247" s="182"/>
      <c r="LH247" s="182"/>
      <c r="LI247" s="182"/>
      <c r="LJ247" s="182"/>
      <c r="LK247" s="182"/>
      <c r="LL247" s="182"/>
      <c r="LM247" s="182"/>
      <c r="LN247" s="182"/>
      <c r="LO247" s="182"/>
      <c r="LP247" s="182"/>
      <c r="LQ247" s="182"/>
      <c r="LR247" s="182"/>
      <c r="LS247" s="182"/>
      <c r="LT247" s="182"/>
      <c r="LU247" s="182"/>
      <c r="LV247" s="182"/>
      <c r="LW247" s="182"/>
      <c r="LX247" s="182"/>
      <c r="LY247" s="182"/>
      <c r="LZ247" s="182"/>
      <c r="MA247" s="182"/>
      <c r="MB247" s="182"/>
      <c r="MC247" s="182"/>
      <c r="MD247" s="182"/>
      <c r="ME247" s="182"/>
      <c r="MF247" s="182"/>
      <c r="MG247" s="182"/>
      <c r="MH247" s="182"/>
      <c r="MI247" s="182"/>
      <c r="MJ247" s="182"/>
      <c r="MK247" s="182"/>
      <c r="ML247" s="182"/>
      <c r="MM247" s="182"/>
      <c r="MN247" s="182"/>
      <c r="MO247" s="182"/>
      <c r="MP247" s="182"/>
      <c r="MQ247" s="182"/>
      <c r="MR247" s="182"/>
      <c r="MS247" s="182"/>
      <c r="MT247" s="182"/>
      <c r="MU247" s="182"/>
      <c r="MV247" s="182"/>
      <c r="MW247" s="182"/>
      <c r="MX247" s="182"/>
      <c r="MY247" s="182"/>
      <c r="MZ247" s="182"/>
      <c r="NA247" s="182"/>
      <c r="NB247" s="182"/>
      <c r="NC247" s="182"/>
      <c r="ND247" s="182"/>
      <c r="NE247" s="182"/>
      <c r="NF247" s="182"/>
      <c r="NG247" s="182"/>
      <c r="NH247" s="182"/>
      <c r="NI247" s="182"/>
      <c r="NJ247" s="182"/>
      <c r="NK247" s="182"/>
      <c r="NL247" s="182"/>
      <c r="NM247" s="182"/>
      <c r="NN247" s="182"/>
      <c r="NO247" s="182"/>
      <c r="NP247" s="182"/>
      <c r="NQ247" s="182"/>
      <c r="NR247" s="182"/>
      <c r="NS247" s="182"/>
      <c r="NT247" s="182"/>
      <c r="NU247" s="182"/>
      <c r="NV247" s="182"/>
      <c r="NW247" s="182"/>
      <c r="NX247" s="182"/>
      <c r="NY247" s="182"/>
      <c r="NZ247" s="182"/>
      <c r="OA247" s="182"/>
      <c r="OB247" s="182"/>
      <c r="OC247" s="182"/>
      <c r="OD247" s="182"/>
      <c r="OE247" s="182"/>
      <c r="OF247" s="182"/>
      <c r="OG247" s="182"/>
      <c r="OH247" s="182"/>
      <c r="OI247" s="182"/>
      <c r="OJ247" s="182"/>
      <c r="OK247" s="182"/>
      <c r="OL247" s="182"/>
      <c r="OM247" s="182"/>
      <c r="ON247" s="182"/>
      <c r="OO247" s="182"/>
      <c r="OP247" s="182"/>
      <c r="OQ247" s="182"/>
      <c r="OR247" s="182"/>
      <c r="OS247" s="182"/>
      <c r="OT247" s="182"/>
      <c r="OU247" s="182"/>
      <c r="OV247" s="182"/>
      <c r="OW247" s="182"/>
      <c r="OX247" s="182"/>
      <c r="OY247" s="182"/>
      <c r="OZ247" s="182"/>
      <c r="PA247" s="182"/>
      <c r="PB247" s="182"/>
      <c r="PC247" s="182"/>
      <c r="PD247" s="182"/>
      <c r="PE247" s="182"/>
      <c r="PF247" s="182"/>
      <c r="PG247" s="182"/>
      <c r="PH247" s="182"/>
      <c r="PI247" s="182"/>
      <c r="PJ247" s="182"/>
      <c r="PK247" s="182"/>
      <c r="PL247" s="182"/>
      <c r="PM247" s="182"/>
      <c r="PN247" s="182"/>
      <c r="PO247" s="182"/>
      <c r="PP247" s="182"/>
      <c r="PQ247" s="182"/>
      <c r="PR247" s="182"/>
      <c r="PS247" s="182"/>
      <c r="PT247" s="182"/>
      <c r="PU247" s="182"/>
      <c r="PV247" s="182"/>
      <c r="PW247" s="182"/>
      <c r="PX247" s="182"/>
    </row>
    <row r="248" spans="1:440" s="167" customFormat="1" ht="19.899999999999999" customHeight="1">
      <c r="A248" s="182"/>
      <c r="B248" s="1040"/>
      <c r="C248" s="900"/>
      <c r="D248" s="837"/>
      <c r="E248" s="875" t="s">
        <v>60</v>
      </c>
      <c r="F248" s="327" t="s">
        <v>20</v>
      </c>
      <c r="G248" s="291">
        <v>0.63700000000000001</v>
      </c>
      <c r="H248" s="291"/>
      <c r="I248" s="423">
        <f>G248+H248</f>
        <v>0.63700000000000001</v>
      </c>
      <c r="J248" s="416">
        <v>0.59399999999999997</v>
      </c>
      <c r="K248" s="295">
        <f t="shared" si="27"/>
        <v>4.3000000000000038E-2</v>
      </c>
      <c r="L248" s="675">
        <f t="shared" si="28"/>
        <v>0.9324960753532181</v>
      </c>
      <c r="M248" s="653" t="s">
        <v>24</v>
      </c>
      <c r="N248" s="903">
        <f>G248+G249+G250</f>
        <v>7.2390000000000008</v>
      </c>
      <c r="O248" s="904">
        <f>H248+H249+H250</f>
        <v>0</v>
      </c>
      <c r="P248" s="904">
        <f>N248+O248</f>
        <v>7.2390000000000008</v>
      </c>
      <c r="Q248" s="904">
        <f>J248+J249+J250</f>
        <v>4.4820000000000002</v>
      </c>
      <c r="R248" s="904">
        <f>P248-Q248</f>
        <v>2.7570000000000006</v>
      </c>
      <c r="S248" s="893">
        <f>Q248/P248</f>
        <v>0.61914629092416074</v>
      </c>
      <c r="T248" s="170"/>
      <c r="U248" s="182"/>
      <c r="V248" s="166"/>
      <c r="W248" s="166"/>
      <c r="X248" s="166"/>
      <c r="Y248" s="166"/>
      <c r="Z248" s="166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2"/>
      <c r="GN248" s="182"/>
      <c r="GO248" s="182"/>
      <c r="GP248" s="182"/>
      <c r="GQ248" s="182"/>
      <c r="GR248" s="182"/>
      <c r="GS248" s="182"/>
      <c r="GT248" s="182"/>
      <c r="GU248" s="182"/>
      <c r="GV248" s="182"/>
      <c r="GW248" s="182"/>
      <c r="GX248" s="182"/>
      <c r="GY248" s="182"/>
      <c r="GZ248" s="182"/>
      <c r="HA248" s="182"/>
      <c r="HB248" s="182"/>
      <c r="HC248" s="182"/>
      <c r="HD248" s="182"/>
      <c r="HE248" s="182"/>
      <c r="HF248" s="182"/>
      <c r="HG248" s="182"/>
      <c r="HH248" s="182"/>
      <c r="HI248" s="182"/>
      <c r="HJ248" s="182"/>
      <c r="HK248" s="182"/>
      <c r="HL248" s="182"/>
      <c r="HM248" s="182"/>
      <c r="HN248" s="182"/>
      <c r="HO248" s="182"/>
      <c r="HP248" s="182"/>
      <c r="HQ248" s="182"/>
      <c r="HR248" s="182"/>
      <c r="HS248" s="182"/>
      <c r="HT248" s="182"/>
      <c r="HU248" s="182"/>
      <c r="HV248" s="182"/>
      <c r="HW248" s="182"/>
      <c r="HX248" s="182"/>
      <c r="HY248" s="182"/>
      <c r="HZ248" s="182"/>
      <c r="IA248" s="182"/>
      <c r="IB248" s="182"/>
      <c r="IC248" s="182"/>
      <c r="ID248" s="182"/>
      <c r="IE248" s="182"/>
      <c r="IF248" s="182"/>
      <c r="IG248" s="182"/>
      <c r="IH248" s="182"/>
      <c r="II248" s="182"/>
      <c r="IJ248" s="182"/>
      <c r="IK248" s="182"/>
      <c r="IL248" s="182"/>
      <c r="IM248" s="182"/>
      <c r="IN248" s="182"/>
      <c r="IO248" s="182"/>
      <c r="IP248" s="182"/>
      <c r="IQ248" s="182"/>
      <c r="IR248" s="182"/>
      <c r="IS248" s="182"/>
      <c r="IT248" s="182"/>
      <c r="IU248" s="182"/>
      <c r="IV248" s="182"/>
      <c r="IW248" s="182"/>
      <c r="IX248" s="182"/>
      <c r="IY248" s="182"/>
      <c r="IZ248" s="182"/>
      <c r="JA248" s="182"/>
      <c r="JB248" s="182"/>
      <c r="JC248" s="182"/>
      <c r="JD248" s="182"/>
      <c r="JE248" s="182"/>
      <c r="JF248" s="182"/>
      <c r="JG248" s="182"/>
      <c r="JH248" s="182"/>
      <c r="JI248" s="182"/>
      <c r="JJ248" s="182"/>
      <c r="JK248" s="182"/>
      <c r="JL248" s="182"/>
      <c r="JM248" s="182"/>
      <c r="JN248" s="182"/>
      <c r="JO248" s="182"/>
      <c r="JP248" s="182"/>
      <c r="JQ248" s="182"/>
      <c r="JR248" s="182"/>
      <c r="JS248" s="182"/>
      <c r="JT248" s="182"/>
      <c r="JU248" s="182"/>
      <c r="JV248" s="182"/>
      <c r="JW248" s="182"/>
      <c r="JX248" s="182"/>
      <c r="JY248" s="182"/>
      <c r="JZ248" s="182"/>
      <c r="KA248" s="182"/>
      <c r="KB248" s="182"/>
      <c r="KC248" s="182"/>
      <c r="KD248" s="182"/>
      <c r="KE248" s="182"/>
      <c r="KF248" s="182"/>
      <c r="KG248" s="182"/>
      <c r="KH248" s="182"/>
      <c r="KI248" s="182"/>
      <c r="KJ248" s="182"/>
      <c r="KK248" s="182"/>
      <c r="KL248" s="182"/>
      <c r="KM248" s="182"/>
      <c r="KN248" s="182"/>
      <c r="KO248" s="182"/>
      <c r="KP248" s="182"/>
      <c r="KQ248" s="182"/>
      <c r="KR248" s="182"/>
      <c r="KS248" s="182"/>
      <c r="KT248" s="182"/>
      <c r="KU248" s="182"/>
      <c r="KV248" s="182"/>
      <c r="KW248" s="182"/>
      <c r="KX248" s="182"/>
      <c r="KY248" s="182"/>
      <c r="KZ248" s="182"/>
      <c r="LA248" s="182"/>
      <c r="LB248" s="182"/>
      <c r="LC248" s="182"/>
      <c r="LD248" s="182"/>
      <c r="LE248" s="182"/>
      <c r="LF248" s="182"/>
      <c r="LG248" s="182"/>
      <c r="LH248" s="182"/>
      <c r="LI248" s="182"/>
      <c r="LJ248" s="182"/>
      <c r="LK248" s="182"/>
      <c r="LL248" s="182"/>
      <c r="LM248" s="182"/>
      <c r="LN248" s="182"/>
      <c r="LO248" s="182"/>
      <c r="LP248" s="182"/>
      <c r="LQ248" s="182"/>
      <c r="LR248" s="182"/>
      <c r="LS248" s="182"/>
      <c r="LT248" s="182"/>
      <c r="LU248" s="182"/>
      <c r="LV248" s="182"/>
      <c r="LW248" s="182"/>
      <c r="LX248" s="182"/>
      <c r="LY248" s="182"/>
      <c r="LZ248" s="182"/>
      <c r="MA248" s="182"/>
      <c r="MB248" s="182"/>
      <c r="MC248" s="182"/>
      <c r="MD248" s="182"/>
      <c r="ME248" s="182"/>
      <c r="MF248" s="182"/>
      <c r="MG248" s="182"/>
      <c r="MH248" s="182"/>
      <c r="MI248" s="182"/>
      <c r="MJ248" s="182"/>
      <c r="MK248" s="182"/>
      <c r="ML248" s="182"/>
      <c r="MM248" s="182"/>
      <c r="MN248" s="182"/>
      <c r="MO248" s="182"/>
      <c r="MP248" s="182"/>
      <c r="MQ248" s="182"/>
      <c r="MR248" s="182"/>
      <c r="MS248" s="182"/>
      <c r="MT248" s="182"/>
      <c r="MU248" s="182"/>
      <c r="MV248" s="182"/>
      <c r="MW248" s="182"/>
      <c r="MX248" s="182"/>
      <c r="MY248" s="182"/>
      <c r="MZ248" s="182"/>
      <c r="NA248" s="182"/>
      <c r="NB248" s="182"/>
      <c r="NC248" s="182"/>
      <c r="ND248" s="182"/>
      <c r="NE248" s="182"/>
      <c r="NF248" s="182"/>
      <c r="NG248" s="182"/>
      <c r="NH248" s="182"/>
      <c r="NI248" s="182"/>
      <c r="NJ248" s="182"/>
      <c r="NK248" s="182"/>
      <c r="NL248" s="182"/>
      <c r="NM248" s="182"/>
      <c r="NN248" s="182"/>
      <c r="NO248" s="182"/>
      <c r="NP248" s="182"/>
      <c r="NQ248" s="182"/>
      <c r="NR248" s="182"/>
      <c r="NS248" s="182"/>
      <c r="NT248" s="182"/>
      <c r="NU248" s="182"/>
      <c r="NV248" s="182"/>
      <c r="NW248" s="182"/>
      <c r="NX248" s="182"/>
      <c r="NY248" s="182"/>
      <c r="NZ248" s="182"/>
      <c r="OA248" s="182"/>
      <c r="OB248" s="182"/>
      <c r="OC248" s="182"/>
      <c r="OD248" s="182"/>
      <c r="OE248" s="182"/>
      <c r="OF248" s="182"/>
      <c r="OG248" s="182"/>
      <c r="OH248" s="182"/>
      <c r="OI248" s="182"/>
      <c r="OJ248" s="182"/>
      <c r="OK248" s="182"/>
      <c r="OL248" s="182"/>
      <c r="OM248" s="182"/>
      <c r="ON248" s="182"/>
      <c r="OO248" s="182"/>
      <c r="OP248" s="182"/>
      <c r="OQ248" s="182"/>
      <c r="OR248" s="182"/>
      <c r="OS248" s="182"/>
      <c r="OT248" s="182"/>
      <c r="OU248" s="182"/>
      <c r="OV248" s="182"/>
      <c r="OW248" s="182"/>
      <c r="OX248" s="182"/>
      <c r="OY248" s="182"/>
      <c r="OZ248" s="182"/>
      <c r="PA248" s="182"/>
      <c r="PB248" s="182"/>
      <c r="PC248" s="182"/>
      <c r="PD248" s="182"/>
      <c r="PE248" s="182"/>
      <c r="PF248" s="182"/>
      <c r="PG248" s="182"/>
      <c r="PH248" s="182"/>
      <c r="PI248" s="182"/>
      <c r="PJ248" s="182"/>
      <c r="PK248" s="182"/>
      <c r="PL248" s="182"/>
      <c r="PM248" s="182"/>
      <c r="PN248" s="182"/>
      <c r="PO248" s="182"/>
      <c r="PP248" s="182"/>
      <c r="PQ248" s="182"/>
      <c r="PR248" s="182"/>
      <c r="PS248" s="182"/>
      <c r="PT248" s="182"/>
      <c r="PU248" s="182"/>
      <c r="PV248" s="182"/>
      <c r="PW248" s="182"/>
      <c r="PX248" s="182"/>
    </row>
    <row r="249" spans="1:440" s="167" customFormat="1" ht="19.899999999999999" customHeight="1">
      <c r="A249" s="182"/>
      <c r="B249" s="1040"/>
      <c r="C249" s="900"/>
      <c r="D249" s="837"/>
      <c r="E249" s="875"/>
      <c r="F249" s="327" t="s">
        <v>21</v>
      </c>
      <c r="G249" s="291">
        <v>2.9820000000000002</v>
      </c>
      <c r="H249" s="291"/>
      <c r="I249" s="423">
        <f>G249+H249+K248</f>
        <v>3.0250000000000004</v>
      </c>
      <c r="J249" s="416">
        <v>1.4850000000000001</v>
      </c>
      <c r="K249" s="295">
        <f t="shared" si="27"/>
        <v>1.5400000000000003</v>
      </c>
      <c r="L249" s="675">
        <f t="shared" si="28"/>
        <v>0.49090909090909091</v>
      </c>
      <c r="M249" s="653" t="s">
        <v>24</v>
      </c>
      <c r="N249" s="903"/>
      <c r="O249" s="904"/>
      <c r="P249" s="904"/>
      <c r="Q249" s="904"/>
      <c r="R249" s="904"/>
      <c r="S249" s="893"/>
      <c r="T249" s="170"/>
      <c r="U249" s="182"/>
      <c r="V249" s="166"/>
      <c r="W249" s="166"/>
      <c r="X249" s="166"/>
      <c r="Y249" s="166"/>
      <c r="Z249" s="166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  <c r="GB249" s="182"/>
      <c r="GC249" s="182"/>
      <c r="GD249" s="182"/>
      <c r="GE249" s="182"/>
      <c r="GF249" s="182"/>
      <c r="GG249" s="182"/>
      <c r="GH249" s="182"/>
      <c r="GI249" s="182"/>
      <c r="GJ249" s="182"/>
      <c r="GK249" s="182"/>
      <c r="GL249" s="182"/>
      <c r="GM249" s="182"/>
      <c r="GN249" s="182"/>
      <c r="GO249" s="182"/>
      <c r="GP249" s="182"/>
      <c r="GQ249" s="182"/>
      <c r="GR249" s="182"/>
      <c r="GS249" s="182"/>
      <c r="GT249" s="182"/>
      <c r="GU249" s="182"/>
      <c r="GV249" s="182"/>
      <c r="GW249" s="182"/>
      <c r="GX249" s="182"/>
      <c r="GY249" s="182"/>
      <c r="GZ249" s="182"/>
      <c r="HA249" s="182"/>
      <c r="HB249" s="182"/>
      <c r="HC249" s="182"/>
      <c r="HD249" s="182"/>
      <c r="HE249" s="182"/>
      <c r="HF249" s="182"/>
      <c r="HG249" s="182"/>
      <c r="HH249" s="182"/>
      <c r="HI249" s="182"/>
      <c r="HJ249" s="182"/>
      <c r="HK249" s="182"/>
      <c r="HL249" s="182"/>
      <c r="HM249" s="182"/>
      <c r="HN249" s="182"/>
      <c r="HO249" s="182"/>
      <c r="HP249" s="182"/>
      <c r="HQ249" s="182"/>
      <c r="HR249" s="182"/>
      <c r="HS249" s="182"/>
      <c r="HT249" s="182"/>
      <c r="HU249" s="182"/>
      <c r="HV249" s="182"/>
      <c r="HW249" s="182"/>
      <c r="HX249" s="182"/>
      <c r="HY249" s="182"/>
      <c r="HZ249" s="182"/>
      <c r="IA249" s="182"/>
      <c r="IB249" s="182"/>
      <c r="IC249" s="182"/>
      <c r="ID249" s="182"/>
      <c r="IE249" s="182"/>
      <c r="IF249" s="182"/>
      <c r="IG249" s="182"/>
      <c r="IH249" s="182"/>
      <c r="II249" s="182"/>
      <c r="IJ249" s="182"/>
      <c r="IK249" s="182"/>
      <c r="IL249" s="182"/>
      <c r="IM249" s="182"/>
      <c r="IN249" s="182"/>
      <c r="IO249" s="182"/>
      <c r="IP249" s="182"/>
      <c r="IQ249" s="182"/>
      <c r="IR249" s="182"/>
      <c r="IS249" s="182"/>
      <c r="IT249" s="182"/>
      <c r="IU249" s="182"/>
      <c r="IV249" s="182"/>
      <c r="IW249" s="182"/>
      <c r="IX249" s="182"/>
      <c r="IY249" s="182"/>
      <c r="IZ249" s="182"/>
      <c r="JA249" s="182"/>
      <c r="JB249" s="182"/>
      <c r="JC249" s="182"/>
      <c r="JD249" s="182"/>
      <c r="JE249" s="182"/>
      <c r="JF249" s="182"/>
      <c r="JG249" s="182"/>
      <c r="JH249" s="182"/>
      <c r="JI249" s="182"/>
      <c r="JJ249" s="182"/>
      <c r="JK249" s="182"/>
      <c r="JL249" s="182"/>
      <c r="JM249" s="182"/>
      <c r="JN249" s="182"/>
      <c r="JO249" s="182"/>
      <c r="JP249" s="182"/>
      <c r="JQ249" s="182"/>
      <c r="JR249" s="182"/>
      <c r="JS249" s="182"/>
      <c r="JT249" s="182"/>
      <c r="JU249" s="182"/>
      <c r="JV249" s="182"/>
      <c r="JW249" s="182"/>
      <c r="JX249" s="182"/>
      <c r="JY249" s="182"/>
      <c r="JZ249" s="182"/>
      <c r="KA249" s="182"/>
      <c r="KB249" s="182"/>
      <c r="KC249" s="182"/>
      <c r="KD249" s="182"/>
      <c r="KE249" s="182"/>
      <c r="KF249" s="182"/>
      <c r="KG249" s="182"/>
      <c r="KH249" s="182"/>
      <c r="KI249" s="182"/>
      <c r="KJ249" s="182"/>
      <c r="KK249" s="182"/>
      <c r="KL249" s="182"/>
      <c r="KM249" s="182"/>
      <c r="KN249" s="182"/>
      <c r="KO249" s="182"/>
      <c r="KP249" s="182"/>
      <c r="KQ249" s="182"/>
      <c r="KR249" s="182"/>
      <c r="KS249" s="182"/>
      <c r="KT249" s="182"/>
      <c r="KU249" s="182"/>
      <c r="KV249" s="182"/>
      <c r="KW249" s="182"/>
      <c r="KX249" s="182"/>
      <c r="KY249" s="182"/>
      <c r="KZ249" s="182"/>
      <c r="LA249" s="182"/>
      <c r="LB249" s="182"/>
      <c r="LC249" s="182"/>
      <c r="LD249" s="182"/>
      <c r="LE249" s="182"/>
      <c r="LF249" s="182"/>
      <c r="LG249" s="182"/>
      <c r="LH249" s="182"/>
      <c r="LI249" s="182"/>
      <c r="LJ249" s="182"/>
      <c r="LK249" s="182"/>
      <c r="LL249" s="182"/>
      <c r="LM249" s="182"/>
      <c r="LN249" s="182"/>
      <c r="LO249" s="182"/>
      <c r="LP249" s="182"/>
      <c r="LQ249" s="182"/>
      <c r="LR249" s="182"/>
      <c r="LS249" s="182"/>
      <c r="LT249" s="182"/>
      <c r="LU249" s="182"/>
      <c r="LV249" s="182"/>
      <c r="LW249" s="182"/>
      <c r="LX249" s="182"/>
      <c r="LY249" s="182"/>
      <c r="LZ249" s="182"/>
      <c r="MA249" s="182"/>
      <c r="MB249" s="182"/>
      <c r="MC249" s="182"/>
      <c r="MD249" s="182"/>
      <c r="ME249" s="182"/>
      <c r="MF249" s="182"/>
      <c r="MG249" s="182"/>
      <c r="MH249" s="182"/>
      <c r="MI249" s="182"/>
      <c r="MJ249" s="182"/>
      <c r="MK249" s="182"/>
      <c r="ML249" s="182"/>
      <c r="MM249" s="182"/>
      <c r="MN249" s="182"/>
      <c r="MO249" s="182"/>
      <c r="MP249" s="182"/>
      <c r="MQ249" s="182"/>
      <c r="MR249" s="182"/>
      <c r="MS249" s="182"/>
      <c r="MT249" s="182"/>
      <c r="MU249" s="182"/>
      <c r="MV249" s="182"/>
      <c r="MW249" s="182"/>
      <c r="MX249" s="182"/>
      <c r="MY249" s="182"/>
      <c r="MZ249" s="182"/>
      <c r="NA249" s="182"/>
      <c r="NB249" s="182"/>
      <c r="NC249" s="182"/>
      <c r="ND249" s="182"/>
      <c r="NE249" s="182"/>
      <c r="NF249" s="182"/>
      <c r="NG249" s="182"/>
      <c r="NH249" s="182"/>
      <c r="NI249" s="182"/>
      <c r="NJ249" s="182"/>
      <c r="NK249" s="182"/>
      <c r="NL249" s="182"/>
      <c r="NM249" s="182"/>
      <c r="NN249" s="182"/>
      <c r="NO249" s="182"/>
      <c r="NP249" s="182"/>
      <c r="NQ249" s="182"/>
      <c r="NR249" s="182"/>
      <c r="NS249" s="182"/>
      <c r="NT249" s="182"/>
      <c r="NU249" s="182"/>
      <c r="NV249" s="182"/>
      <c r="NW249" s="182"/>
      <c r="NX249" s="182"/>
      <c r="NY249" s="182"/>
      <c r="NZ249" s="182"/>
      <c r="OA249" s="182"/>
      <c r="OB249" s="182"/>
      <c r="OC249" s="182"/>
      <c r="OD249" s="182"/>
      <c r="OE249" s="182"/>
      <c r="OF249" s="182"/>
      <c r="OG249" s="182"/>
      <c r="OH249" s="182"/>
      <c r="OI249" s="182"/>
      <c r="OJ249" s="182"/>
      <c r="OK249" s="182"/>
      <c r="OL249" s="182"/>
      <c r="OM249" s="182"/>
      <c r="ON249" s="182"/>
      <c r="OO249" s="182"/>
      <c r="OP249" s="182"/>
      <c r="OQ249" s="182"/>
      <c r="OR249" s="182"/>
      <c r="OS249" s="182"/>
      <c r="OT249" s="182"/>
      <c r="OU249" s="182"/>
      <c r="OV249" s="182"/>
      <c r="OW249" s="182"/>
      <c r="OX249" s="182"/>
      <c r="OY249" s="182"/>
      <c r="OZ249" s="182"/>
      <c r="PA249" s="182"/>
      <c r="PB249" s="182"/>
      <c r="PC249" s="182"/>
      <c r="PD249" s="182"/>
      <c r="PE249" s="182"/>
      <c r="PF249" s="182"/>
      <c r="PG249" s="182"/>
      <c r="PH249" s="182"/>
      <c r="PI249" s="182"/>
      <c r="PJ249" s="182"/>
      <c r="PK249" s="182"/>
      <c r="PL249" s="182"/>
      <c r="PM249" s="182"/>
      <c r="PN249" s="182"/>
      <c r="PO249" s="182"/>
      <c r="PP249" s="182"/>
      <c r="PQ249" s="182"/>
      <c r="PR249" s="182"/>
      <c r="PS249" s="182"/>
      <c r="PT249" s="182"/>
      <c r="PU249" s="182"/>
      <c r="PV249" s="182"/>
      <c r="PW249" s="182"/>
      <c r="PX249" s="182"/>
    </row>
    <row r="250" spans="1:440" s="167" customFormat="1" ht="19.899999999999999" customHeight="1">
      <c r="A250" s="182"/>
      <c r="B250" s="1040"/>
      <c r="C250" s="900"/>
      <c r="D250" s="837"/>
      <c r="E250" s="875"/>
      <c r="F250" s="327" t="s">
        <v>22</v>
      </c>
      <c r="G250" s="291">
        <v>3.62</v>
      </c>
      <c r="H250" s="291"/>
      <c r="I250" s="423">
        <f>G250+H250+K249</f>
        <v>5.16</v>
      </c>
      <c r="J250" s="416">
        <v>2.403</v>
      </c>
      <c r="K250" s="295">
        <f t="shared" si="27"/>
        <v>2.7570000000000001</v>
      </c>
      <c r="L250" s="675">
        <f t="shared" si="28"/>
        <v>0.46569767441860466</v>
      </c>
      <c r="M250" s="653" t="s">
        <v>24</v>
      </c>
      <c r="N250" s="903"/>
      <c r="O250" s="904"/>
      <c r="P250" s="904"/>
      <c r="Q250" s="904"/>
      <c r="R250" s="904"/>
      <c r="S250" s="893"/>
      <c r="T250" s="170"/>
      <c r="U250" s="182"/>
      <c r="V250" s="166"/>
      <c r="W250" s="166"/>
      <c r="X250" s="166"/>
      <c r="Y250" s="166"/>
      <c r="Z250" s="166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  <c r="DZ250" s="182"/>
      <c r="EA250" s="182"/>
      <c r="EB250" s="182"/>
      <c r="EC250" s="182"/>
      <c r="ED250" s="182"/>
      <c r="EE250" s="182"/>
      <c r="EF250" s="182"/>
      <c r="EG250" s="182"/>
      <c r="EH250" s="182"/>
      <c r="EI250" s="182"/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  <c r="EW250" s="182"/>
      <c r="EX250" s="182"/>
      <c r="EY250" s="182"/>
      <c r="EZ250" s="182"/>
      <c r="FA250" s="182"/>
      <c r="FB250" s="182"/>
      <c r="FC250" s="182"/>
      <c r="FD250" s="182"/>
      <c r="FE250" s="182"/>
      <c r="FF250" s="182"/>
      <c r="FG250" s="182"/>
      <c r="FH250" s="182"/>
      <c r="FI250" s="182"/>
      <c r="FJ250" s="182"/>
      <c r="FK250" s="182"/>
      <c r="FL250" s="182"/>
      <c r="FM250" s="182"/>
      <c r="FN250" s="182"/>
      <c r="FO250" s="182"/>
      <c r="FP250" s="182"/>
      <c r="FQ250" s="182"/>
      <c r="FR250" s="182"/>
      <c r="FS250" s="182"/>
      <c r="FT250" s="182"/>
      <c r="FU250" s="182"/>
      <c r="FV250" s="182"/>
      <c r="FW250" s="182"/>
      <c r="FX250" s="182"/>
      <c r="FY250" s="182"/>
      <c r="FZ250" s="182"/>
      <c r="GA250" s="182"/>
      <c r="GB250" s="182"/>
      <c r="GC250" s="182"/>
      <c r="GD250" s="182"/>
      <c r="GE250" s="182"/>
      <c r="GF250" s="182"/>
      <c r="GG250" s="182"/>
      <c r="GH250" s="182"/>
      <c r="GI250" s="182"/>
      <c r="GJ250" s="182"/>
      <c r="GK250" s="182"/>
      <c r="GL250" s="182"/>
      <c r="GM250" s="182"/>
      <c r="GN250" s="182"/>
      <c r="GO250" s="182"/>
      <c r="GP250" s="182"/>
      <c r="GQ250" s="182"/>
      <c r="GR250" s="182"/>
      <c r="GS250" s="182"/>
      <c r="GT250" s="182"/>
      <c r="GU250" s="182"/>
      <c r="GV250" s="182"/>
      <c r="GW250" s="182"/>
      <c r="GX250" s="182"/>
      <c r="GY250" s="182"/>
      <c r="GZ250" s="182"/>
      <c r="HA250" s="182"/>
      <c r="HB250" s="182"/>
      <c r="HC250" s="182"/>
      <c r="HD250" s="182"/>
      <c r="HE250" s="182"/>
      <c r="HF250" s="182"/>
      <c r="HG250" s="182"/>
      <c r="HH250" s="182"/>
      <c r="HI250" s="182"/>
      <c r="HJ250" s="182"/>
      <c r="HK250" s="182"/>
      <c r="HL250" s="182"/>
      <c r="HM250" s="182"/>
      <c r="HN250" s="182"/>
      <c r="HO250" s="182"/>
      <c r="HP250" s="182"/>
      <c r="HQ250" s="182"/>
      <c r="HR250" s="182"/>
      <c r="HS250" s="182"/>
      <c r="HT250" s="182"/>
      <c r="HU250" s="182"/>
      <c r="HV250" s="182"/>
      <c r="HW250" s="182"/>
      <c r="HX250" s="182"/>
      <c r="HY250" s="182"/>
      <c r="HZ250" s="182"/>
      <c r="IA250" s="182"/>
      <c r="IB250" s="182"/>
      <c r="IC250" s="182"/>
      <c r="ID250" s="182"/>
      <c r="IE250" s="182"/>
      <c r="IF250" s="182"/>
      <c r="IG250" s="182"/>
      <c r="IH250" s="182"/>
      <c r="II250" s="182"/>
      <c r="IJ250" s="182"/>
      <c r="IK250" s="182"/>
      <c r="IL250" s="182"/>
      <c r="IM250" s="182"/>
      <c r="IN250" s="182"/>
      <c r="IO250" s="182"/>
      <c r="IP250" s="182"/>
      <c r="IQ250" s="182"/>
      <c r="IR250" s="182"/>
      <c r="IS250" s="182"/>
      <c r="IT250" s="182"/>
      <c r="IU250" s="182"/>
      <c r="IV250" s="182"/>
      <c r="IW250" s="182"/>
      <c r="IX250" s="182"/>
      <c r="IY250" s="182"/>
      <c r="IZ250" s="182"/>
      <c r="JA250" s="182"/>
      <c r="JB250" s="182"/>
      <c r="JC250" s="182"/>
      <c r="JD250" s="182"/>
      <c r="JE250" s="182"/>
      <c r="JF250" s="182"/>
      <c r="JG250" s="182"/>
      <c r="JH250" s="182"/>
      <c r="JI250" s="182"/>
      <c r="JJ250" s="182"/>
      <c r="JK250" s="182"/>
      <c r="JL250" s="182"/>
      <c r="JM250" s="182"/>
      <c r="JN250" s="182"/>
      <c r="JO250" s="182"/>
      <c r="JP250" s="182"/>
      <c r="JQ250" s="182"/>
      <c r="JR250" s="182"/>
      <c r="JS250" s="182"/>
      <c r="JT250" s="182"/>
      <c r="JU250" s="182"/>
      <c r="JV250" s="182"/>
      <c r="JW250" s="182"/>
      <c r="JX250" s="182"/>
      <c r="JY250" s="182"/>
      <c r="JZ250" s="182"/>
      <c r="KA250" s="182"/>
      <c r="KB250" s="182"/>
      <c r="KC250" s="182"/>
      <c r="KD250" s="182"/>
      <c r="KE250" s="182"/>
      <c r="KF250" s="182"/>
      <c r="KG250" s="182"/>
      <c r="KH250" s="182"/>
      <c r="KI250" s="182"/>
      <c r="KJ250" s="182"/>
      <c r="KK250" s="182"/>
      <c r="KL250" s="182"/>
      <c r="KM250" s="182"/>
      <c r="KN250" s="182"/>
      <c r="KO250" s="182"/>
      <c r="KP250" s="182"/>
      <c r="KQ250" s="182"/>
      <c r="KR250" s="182"/>
      <c r="KS250" s="182"/>
      <c r="KT250" s="182"/>
      <c r="KU250" s="182"/>
      <c r="KV250" s="182"/>
      <c r="KW250" s="182"/>
      <c r="KX250" s="182"/>
      <c r="KY250" s="182"/>
      <c r="KZ250" s="182"/>
      <c r="LA250" s="182"/>
      <c r="LB250" s="182"/>
      <c r="LC250" s="182"/>
      <c r="LD250" s="182"/>
      <c r="LE250" s="182"/>
      <c r="LF250" s="182"/>
      <c r="LG250" s="182"/>
      <c r="LH250" s="182"/>
      <c r="LI250" s="182"/>
      <c r="LJ250" s="182"/>
      <c r="LK250" s="182"/>
      <c r="LL250" s="182"/>
      <c r="LM250" s="182"/>
      <c r="LN250" s="182"/>
      <c r="LO250" s="182"/>
      <c r="LP250" s="182"/>
      <c r="LQ250" s="182"/>
      <c r="LR250" s="182"/>
      <c r="LS250" s="182"/>
      <c r="LT250" s="182"/>
      <c r="LU250" s="182"/>
      <c r="LV250" s="182"/>
      <c r="LW250" s="182"/>
      <c r="LX250" s="182"/>
      <c r="LY250" s="182"/>
      <c r="LZ250" s="182"/>
      <c r="MA250" s="182"/>
      <c r="MB250" s="182"/>
      <c r="MC250" s="182"/>
      <c r="MD250" s="182"/>
      <c r="ME250" s="182"/>
      <c r="MF250" s="182"/>
      <c r="MG250" s="182"/>
      <c r="MH250" s="182"/>
      <c r="MI250" s="182"/>
      <c r="MJ250" s="182"/>
      <c r="MK250" s="182"/>
      <c r="ML250" s="182"/>
      <c r="MM250" s="182"/>
      <c r="MN250" s="182"/>
      <c r="MO250" s="182"/>
      <c r="MP250" s="182"/>
      <c r="MQ250" s="182"/>
      <c r="MR250" s="182"/>
      <c r="MS250" s="182"/>
      <c r="MT250" s="182"/>
      <c r="MU250" s="182"/>
      <c r="MV250" s="182"/>
      <c r="MW250" s="182"/>
      <c r="MX250" s="182"/>
      <c r="MY250" s="182"/>
      <c r="MZ250" s="182"/>
      <c r="NA250" s="182"/>
      <c r="NB250" s="182"/>
      <c r="NC250" s="182"/>
      <c r="ND250" s="182"/>
      <c r="NE250" s="182"/>
      <c r="NF250" s="182"/>
      <c r="NG250" s="182"/>
      <c r="NH250" s="182"/>
      <c r="NI250" s="182"/>
      <c r="NJ250" s="182"/>
      <c r="NK250" s="182"/>
      <c r="NL250" s="182"/>
      <c r="NM250" s="182"/>
      <c r="NN250" s="182"/>
      <c r="NO250" s="182"/>
      <c r="NP250" s="182"/>
      <c r="NQ250" s="182"/>
      <c r="NR250" s="182"/>
      <c r="NS250" s="182"/>
      <c r="NT250" s="182"/>
      <c r="NU250" s="182"/>
      <c r="NV250" s="182"/>
      <c r="NW250" s="182"/>
      <c r="NX250" s="182"/>
      <c r="NY250" s="182"/>
      <c r="NZ250" s="182"/>
      <c r="OA250" s="182"/>
      <c r="OB250" s="182"/>
      <c r="OC250" s="182"/>
      <c r="OD250" s="182"/>
      <c r="OE250" s="182"/>
      <c r="OF250" s="182"/>
      <c r="OG250" s="182"/>
      <c r="OH250" s="182"/>
      <c r="OI250" s="182"/>
      <c r="OJ250" s="182"/>
      <c r="OK250" s="182"/>
      <c r="OL250" s="182"/>
      <c r="OM250" s="182"/>
      <c r="ON250" s="182"/>
      <c r="OO250" s="182"/>
      <c r="OP250" s="182"/>
      <c r="OQ250" s="182"/>
      <c r="OR250" s="182"/>
      <c r="OS250" s="182"/>
      <c r="OT250" s="182"/>
      <c r="OU250" s="182"/>
      <c r="OV250" s="182"/>
      <c r="OW250" s="182"/>
      <c r="OX250" s="182"/>
      <c r="OY250" s="182"/>
      <c r="OZ250" s="182"/>
      <c r="PA250" s="182"/>
      <c r="PB250" s="182"/>
      <c r="PC250" s="182"/>
      <c r="PD250" s="182"/>
      <c r="PE250" s="182"/>
      <c r="PF250" s="182"/>
      <c r="PG250" s="182"/>
      <c r="PH250" s="182"/>
      <c r="PI250" s="182"/>
      <c r="PJ250" s="182"/>
      <c r="PK250" s="182"/>
      <c r="PL250" s="182"/>
      <c r="PM250" s="182"/>
      <c r="PN250" s="182"/>
      <c r="PO250" s="182"/>
      <c r="PP250" s="182"/>
      <c r="PQ250" s="182"/>
      <c r="PR250" s="182"/>
      <c r="PS250" s="182"/>
      <c r="PT250" s="182"/>
      <c r="PU250" s="182"/>
      <c r="PV250" s="182"/>
      <c r="PW250" s="182"/>
      <c r="PX250" s="182"/>
    </row>
    <row r="251" spans="1:440" s="167" customFormat="1" ht="19.899999999999999" customHeight="1">
      <c r="A251" s="182"/>
      <c r="B251" s="1040"/>
      <c r="C251" s="900"/>
      <c r="D251" s="837"/>
      <c r="E251" s="875" t="s">
        <v>72</v>
      </c>
      <c r="F251" s="327" t="s">
        <v>20</v>
      </c>
      <c r="G251" s="291">
        <v>0.63600000000000001</v>
      </c>
      <c r="H251" s="291"/>
      <c r="I251" s="423">
        <f>G251+H251</f>
        <v>0.63600000000000001</v>
      </c>
      <c r="J251" s="416">
        <v>0.35099999999999998</v>
      </c>
      <c r="K251" s="295">
        <f t="shared" si="27"/>
        <v>0.28500000000000003</v>
      </c>
      <c r="L251" s="675">
        <f t="shared" si="28"/>
        <v>0.55188679245283012</v>
      </c>
      <c r="M251" s="653" t="s">
        <v>24</v>
      </c>
      <c r="N251" s="903">
        <f>G251+G252+G253</f>
        <v>7.2309999999999999</v>
      </c>
      <c r="O251" s="904">
        <f>H251+H252+H253</f>
        <v>0</v>
      </c>
      <c r="P251" s="904">
        <f>N251+O251</f>
        <v>7.2309999999999999</v>
      </c>
      <c r="Q251" s="904">
        <f>J251+J252+J253</f>
        <v>5.7240000000000002</v>
      </c>
      <c r="R251" s="904">
        <f>P251-Q251</f>
        <v>1.5069999999999997</v>
      </c>
      <c r="S251" s="893">
        <f>Q251/P251</f>
        <v>0.79159175770986034</v>
      </c>
      <c r="T251" s="170"/>
      <c r="U251" s="182"/>
      <c r="V251" s="166"/>
      <c r="W251" s="166"/>
      <c r="X251" s="166"/>
      <c r="Y251" s="166"/>
      <c r="Z251" s="166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  <c r="DZ251" s="182"/>
      <c r="EA251" s="182"/>
      <c r="EB251" s="182"/>
      <c r="EC251" s="182"/>
      <c r="ED251" s="182"/>
      <c r="EE251" s="182"/>
      <c r="EF251" s="182"/>
      <c r="EG251" s="182"/>
      <c r="EH251" s="182"/>
      <c r="EI251" s="182"/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  <c r="EW251" s="182"/>
      <c r="EX251" s="182"/>
      <c r="EY251" s="182"/>
      <c r="EZ251" s="182"/>
      <c r="FA251" s="182"/>
      <c r="FB251" s="182"/>
      <c r="FC251" s="182"/>
      <c r="FD251" s="182"/>
      <c r="FE251" s="182"/>
      <c r="FF251" s="182"/>
      <c r="FG251" s="182"/>
      <c r="FH251" s="182"/>
      <c r="FI251" s="182"/>
      <c r="FJ251" s="182"/>
      <c r="FK251" s="182"/>
      <c r="FL251" s="182"/>
      <c r="FM251" s="182"/>
      <c r="FN251" s="182"/>
      <c r="FO251" s="182"/>
      <c r="FP251" s="182"/>
      <c r="FQ251" s="182"/>
      <c r="FR251" s="182"/>
      <c r="FS251" s="182"/>
      <c r="FT251" s="182"/>
      <c r="FU251" s="182"/>
      <c r="FV251" s="182"/>
      <c r="FW251" s="182"/>
      <c r="FX251" s="182"/>
      <c r="FY251" s="182"/>
      <c r="FZ251" s="182"/>
      <c r="GA251" s="182"/>
      <c r="GB251" s="182"/>
      <c r="GC251" s="182"/>
      <c r="GD251" s="182"/>
      <c r="GE251" s="182"/>
      <c r="GF251" s="182"/>
      <c r="GG251" s="182"/>
      <c r="GH251" s="182"/>
      <c r="GI251" s="182"/>
      <c r="GJ251" s="182"/>
      <c r="GK251" s="182"/>
      <c r="GL251" s="182"/>
      <c r="GM251" s="182"/>
      <c r="GN251" s="182"/>
      <c r="GO251" s="182"/>
      <c r="GP251" s="182"/>
      <c r="GQ251" s="182"/>
      <c r="GR251" s="182"/>
      <c r="GS251" s="182"/>
      <c r="GT251" s="182"/>
      <c r="GU251" s="182"/>
      <c r="GV251" s="182"/>
      <c r="GW251" s="182"/>
      <c r="GX251" s="182"/>
      <c r="GY251" s="182"/>
      <c r="GZ251" s="182"/>
      <c r="HA251" s="182"/>
      <c r="HB251" s="182"/>
      <c r="HC251" s="182"/>
      <c r="HD251" s="182"/>
      <c r="HE251" s="182"/>
      <c r="HF251" s="182"/>
      <c r="HG251" s="182"/>
      <c r="HH251" s="182"/>
      <c r="HI251" s="182"/>
      <c r="HJ251" s="182"/>
      <c r="HK251" s="182"/>
      <c r="HL251" s="182"/>
      <c r="HM251" s="182"/>
      <c r="HN251" s="182"/>
      <c r="HO251" s="182"/>
      <c r="HP251" s="182"/>
      <c r="HQ251" s="182"/>
      <c r="HR251" s="182"/>
      <c r="HS251" s="182"/>
      <c r="HT251" s="182"/>
      <c r="HU251" s="182"/>
      <c r="HV251" s="182"/>
      <c r="HW251" s="182"/>
      <c r="HX251" s="182"/>
      <c r="HY251" s="182"/>
      <c r="HZ251" s="182"/>
      <c r="IA251" s="182"/>
      <c r="IB251" s="182"/>
      <c r="IC251" s="182"/>
      <c r="ID251" s="182"/>
      <c r="IE251" s="182"/>
      <c r="IF251" s="182"/>
      <c r="IG251" s="182"/>
      <c r="IH251" s="182"/>
      <c r="II251" s="182"/>
      <c r="IJ251" s="182"/>
      <c r="IK251" s="182"/>
      <c r="IL251" s="182"/>
      <c r="IM251" s="182"/>
      <c r="IN251" s="182"/>
      <c r="IO251" s="182"/>
      <c r="IP251" s="182"/>
      <c r="IQ251" s="182"/>
      <c r="IR251" s="182"/>
      <c r="IS251" s="182"/>
      <c r="IT251" s="182"/>
      <c r="IU251" s="182"/>
      <c r="IV251" s="182"/>
      <c r="IW251" s="182"/>
      <c r="IX251" s="182"/>
      <c r="IY251" s="182"/>
      <c r="IZ251" s="182"/>
      <c r="JA251" s="182"/>
      <c r="JB251" s="182"/>
      <c r="JC251" s="182"/>
      <c r="JD251" s="182"/>
      <c r="JE251" s="182"/>
      <c r="JF251" s="182"/>
      <c r="JG251" s="182"/>
      <c r="JH251" s="182"/>
      <c r="JI251" s="182"/>
      <c r="JJ251" s="182"/>
      <c r="JK251" s="182"/>
      <c r="JL251" s="182"/>
      <c r="JM251" s="182"/>
      <c r="JN251" s="182"/>
      <c r="JO251" s="182"/>
      <c r="JP251" s="182"/>
      <c r="JQ251" s="182"/>
      <c r="JR251" s="182"/>
      <c r="JS251" s="182"/>
      <c r="JT251" s="182"/>
      <c r="JU251" s="182"/>
      <c r="JV251" s="182"/>
      <c r="JW251" s="182"/>
      <c r="JX251" s="182"/>
      <c r="JY251" s="182"/>
      <c r="JZ251" s="182"/>
      <c r="KA251" s="182"/>
      <c r="KB251" s="182"/>
      <c r="KC251" s="182"/>
      <c r="KD251" s="182"/>
      <c r="KE251" s="182"/>
      <c r="KF251" s="182"/>
      <c r="KG251" s="182"/>
      <c r="KH251" s="182"/>
      <c r="KI251" s="182"/>
      <c r="KJ251" s="182"/>
      <c r="KK251" s="182"/>
      <c r="KL251" s="182"/>
      <c r="KM251" s="182"/>
      <c r="KN251" s="182"/>
      <c r="KO251" s="182"/>
      <c r="KP251" s="182"/>
      <c r="KQ251" s="182"/>
      <c r="KR251" s="182"/>
      <c r="KS251" s="182"/>
      <c r="KT251" s="182"/>
      <c r="KU251" s="182"/>
      <c r="KV251" s="182"/>
      <c r="KW251" s="182"/>
      <c r="KX251" s="182"/>
      <c r="KY251" s="182"/>
      <c r="KZ251" s="182"/>
      <c r="LA251" s="182"/>
      <c r="LB251" s="182"/>
      <c r="LC251" s="182"/>
      <c r="LD251" s="182"/>
      <c r="LE251" s="182"/>
      <c r="LF251" s="182"/>
      <c r="LG251" s="182"/>
      <c r="LH251" s="182"/>
      <c r="LI251" s="182"/>
      <c r="LJ251" s="182"/>
      <c r="LK251" s="182"/>
      <c r="LL251" s="182"/>
      <c r="LM251" s="182"/>
      <c r="LN251" s="182"/>
      <c r="LO251" s="182"/>
      <c r="LP251" s="182"/>
      <c r="LQ251" s="182"/>
      <c r="LR251" s="182"/>
      <c r="LS251" s="182"/>
      <c r="LT251" s="182"/>
      <c r="LU251" s="182"/>
      <c r="LV251" s="182"/>
      <c r="LW251" s="182"/>
      <c r="LX251" s="182"/>
      <c r="LY251" s="182"/>
      <c r="LZ251" s="182"/>
      <c r="MA251" s="182"/>
      <c r="MB251" s="182"/>
      <c r="MC251" s="182"/>
      <c r="MD251" s="182"/>
      <c r="ME251" s="182"/>
      <c r="MF251" s="182"/>
      <c r="MG251" s="182"/>
      <c r="MH251" s="182"/>
      <c r="MI251" s="182"/>
      <c r="MJ251" s="182"/>
      <c r="MK251" s="182"/>
      <c r="ML251" s="182"/>
      <c r="MM251" s="182"/>
      <c r="MN251" s="182"/>
      <c r="MO251" s="182"/>
      <c r="MP251" s="182"/>
      <c r="MQ251" s="182"/>
      <c r="MR251" s="182"/>
      <c r="MS251" s="182"/>
      <c r="MT251" s="182"/>
      <c r="MU251" s="182"/>
      <c r="MV251" s="182"/>
      <c r="MW251" s="182"/>
      <c r="MX251" s="182"/>
      <c r="MY251" s="182"/>
      <c r="MZ251" s="182"/>
      <c r="NA251" s="182"/>
      <c r="NB251" s="182"/>
      <c r="NC251" s="182"/>
      <c r="ND251" s="182"/>
      <c r="NE251" s="182"/>
      <c r="NF251" s="182"/>
      <c r="NG251" s="182"/>
      <c r="NH251" s="182"/>
      <c r="NI251" s="182"/>
      <c r="NJ251" s="182"/>
      <c r="NK251" s="182"/>
      <c r="NL251" s="182"/>
      <c r="NM251" s="182"/>
      <c r="NN251" s="182"/>
      <c r="NO251" s="182"/>
      <c r="NP251" s="182"/>
      <c r="NQ251" s="182"/>
      <c r="NR251" s="182"/>
      <c r="NS251" s="182"/>
      <c r="NT251" s="182"/>
      <c r="NU251" s="182"/>
      <c r="NV251" s="182"/>
      <c r="NW251" s="182"/>
      <c r="NX251" s="182"/>
      <c r="NY251" s="182"/>
      <c r="NZ251" s="182"/>
      <c r="OA251" s="182"/>
      <c r="OB251" s="182"/>
      <c r="OC251" s="182"/>
      <c r="OD251" s="182"/>
      <c r="OE251" s="182"/>
      <c r="OF251" s="182"/>
      <c r="OG251" s="182"/>
      <c r="OH251" s="182"/>
      <c r="OI251" s="182"/>
      <c r="OJ251" s="182"/>
      <c r="OK251" s="182"/>
      <c r="OL251" s="182"/>
      <c r="OM251" s="182"/>
      <c r="ON251" s="182"/>
      <c r="OO251" s="182"/>
      <c r="OP251" s="182"/>
      <c r="OQ251" s="182"/>
      <c r="OR251" s="182"/>
      <c r="OS251" s="182"/>
      <c r="OT251" s="182"/>
      <c r="OU251" s="182"/>
      <c r="OV251" s="182"/>
      <c r="OW251" s="182"/>
      <c r="OX251" s="182"/>
      <c r="OY251" s="182"/>
      <c r="OZ251" s="182"/>
      <c r="PA251" s="182"/>
      <c r="PB251" s="182"/>
      <c r="PC251" s="182"/>
      <c r="PD251" s="182"/>
      <c r="PE251" s="182"/>
      <c r="PF251" s="182"/>
      <c r="PG251" s="182"/>
      <c r="PH251" s="182"/>
      <c r="PI251" s="182"/>
      <c r="PJ251" s="182"/>
      <c r="PK251" s="182"/>
      <c r="PL251" s="182"/>
      <c r="PM251" s="182"/>
      <c r="PN251" s="182"/>
      <c r="PO251" s="182"/>
      <c r="PP251" s="182"/>
      <c r="PQ251" s="182"/>
      <c r="PR251" s="182"/>
      <c r="PS251" s="182"/>
      <c r="PT251" s="182"/>
      <c r="PU251" s="182"/>
      <c r="PV251" s="182"/>
      <c r="PW251" s="182"/>
      <c r="PX251" s="182"/>
    </row>
    <row r="252" spans="1:440" s="167" customFormat="1" ht="19.899999999999999" customHeight="1">
      <c r="A252" s="182"/>
      <c r="B252" s="1040"/>
      <c r="C252" s="900"/>
      <c r="D252" s="837"/>
      <c r="E252" s="875"/>
      <c r="F252" s="327" t="s">
        <v>21</v>
      </c>
      <c r="G252" s="291">
        <v>2.98</v>
      </c>
      <c r="H252" s="291"/>
      <c r="I252" s="423">
        <f>G252+H252+K251</f>
        <v>3.2650000000000001</v>
      </c>
      <c r="J252" s="416">
        <v>2.4300000000000002</v>
      </c>
      <c r="K252" s="295">
        <f t="shared" si="27"/>
        <v>0.83499999999999996</v>
      </c>
      <c r="L252" s="677">
        <f t="shared" si="28"/>
        <v>0.74425727411944875</v>
      </c>
      <c r="M252" s="653" t="s">
        <v>24</v>
      </c>
      <c r="N252" s="903"/>
      <c r="O252" s="904"/>
      <c r="P252" s="904"/>
      <c r="Q252" s="904"/>
      <c r="R252" s="904"/>
      <c r="S252" s="893"/>
      <c r="T252" s="170"/>
      <c r="U252" s="182"/>
      <c r="V252" s="166"/>
      <c r="W252" s="166"/>
      <c r="X252" s="166"/>
      <c r="Y252" s="166"/>
      <c r="Z252" s="166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  <c r="DZ252" s="182"/>
      <c r="EA252" s="182"/>
      <c r="EB252" s="182"/>
      <c r="EC252" s="182"/>
      <c r="ED252" s="182"/>
      <c r="EE252" s="182"/>
      <c r="EF252" s="182"/>
      <c r="EG252" s="182"/>
      <c r="EH252" s="182"/>
      <c r="EI252" s="182"/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  <c r="EW252" s="182"/>
      <c r="EX252" s="182"/>
      <c r="EY252" s="182"/>
      <c r="EZ252" s="182"/>
      <c r="FA252" s="182"/>
      <c r="FB252" s="182"/>
      <c r="FC252" s="182"/>
      <c r="FD252" s="182"/>
      <c r="FE252" s="182"/>
      <c r="FF252" s="182"/>
      <c r="FG252" s="182"/>
      <c r="FH252" s="182"/>
      <c r="FI252" s="182"/>
      <c r="FJ252" s="182"/>
      <c r="FK252" s="182"/>
      <c r="FL252" s="182"/>
      <c r="FM252" s="182"/>
      <c r="FN252" s="182"/>
      <c r="FO252" s="182"/>
      <c r="FP252" s="182"/>
      <c r="FQ252" s="182"/>
      <c r="FR252" s="182"/>
      <c r="FS252" s="182"/>
      <c r="FT252" s="182"/>
      <c r="FU252" s="182"/>
      <c r="FV252" s="182"/>
      <c r="FW252" s="182"/>
      <c r="FX252" s="182"/>
      <c r="FY252" s="182"/>
      <c r="FZ252" s="182"/>
      <c r="GA252" s="182"/>
      <c r="GB252" s="182"/>
      <c r="GC252" s="182"/>
      <c r="GD252" s="182"/>
      <c r="GE252" s="182"/>
      <c r="GF252" s="182"/>
      <c r="GG252" s="182"/>
      <c r="GH252" s="182"/>
      <c r="GI252" s="182"/>
      <c r="GJ252" s="182"/>
      <c r="GK252" s="182"/>
      <c r="GL252" s="182"/>
      <c r="GM252" s="182"/>
      <c r="GN252" s="182"/>
      <c r="GO252" s="182"/>
      <c r="GP252" s="182"/>
      <c r="GQ252" s="182"/>
      <c r="GR252" s="182"/>
      <c r="GS252" s="182"/>
      <c r="GT252" s="182"/>
      <c r="GU252" s="182"/>
      <c r="GV252" s="182"/>
      <c r="GW252" s="182"/>
      <c r="GX252" s="182"/>
      <c r="GY252" s="182"/>
      <c r="GZ252" s="182"/>
      <c r="HA252" s="182"/>
      <c r="HB252" s="182"/>
      <c r="HC252" s="182"/>
      <c r="HD252" s="182"/>
      <c r="HE252" s="182"/>
      <c r="HF252" s="182"/>
      <c r="HG252" s="182"/>
      <c r="HH252" s="182"/>
      <c r="HI252" s="182"/>
      <c r="HJ252" s="182"/>
      <c r="HK252" s="182"/>
      <c r="HL252" s="182"/>
      <c r="HM252" s="182"/>
      <c r="HN252" s="182"/>
      <c r="HO252" s="182"/>
      <c r="HP252" s="182"/>
      <c r="HQ252" s="182"/>
      <c r="HR252" s="182"/>
      <c r="HS252" s="182"/>
      <c r="HT252" s="182"/>
      <c r="HU252" s="182"/>
      <c r="HV252" s="182"/>
      <c r="HW252" s="182"/>
      <c r="HX252" s="182"/>
      <c r="HY252" s="182"/>
      <c r="HZ252" s="182"/>
      <c r="IA252" s="182"/>
      <c r="IB252" s="182"/>
      <c r="IC252" s="182"/>
      <c r="ID252" s="182"/>
      <c r="IE252" s="182"/>
      <c r="IF252" s="182"/>
      <c r="IG252" s="182"/>
      <c r="IH252" s="182"/>
      <c r="II252" s="182"/>
      <c r="IJ252" s="182"/>
      <c r="IK252" s="182"/>
      <c r="IL252" s="182"/>
      <c r="IM252" s="182"/>
      <c r="IN252" s="182"/>
      <c r="IO252" s="182"/>
      <c r="IP252" s="182"/>
      <c r="IQ252" s="182"/>
      <c r="IR252" s="182"/>
      <c r="IS252" s="182"/>
      <c r="IT252" s="182"/>
      <c r="IU252" s="182"/>
      <c r="IV252" s="182"/>
      <c r="IW252" s="182"/>
      <c r="IX252" s="182"/>
      <c r="IY252" s="182"/>
      <c r="IZ252" s="182"/>
      <c r="JA252" s="182"/>
      <c r="JB252" s="182"/>
      <c r="JC252" s="182"/>
      <c r="JD252" s="182"/>
      <c r="JE252" s="182"/>
      <c r="JF252" s="182"/>
      <c r="JG252" s="182"/>
      <c r="JH252" s="182"/>
      <c r="JI252" s="182"/>
      <c r="JJ252" s="182"/>
      <c r="JK252" s="182"/>
      <c r="JL252" s="182"/>
      <c r="JM252" s="182"/>
      <c r="JN252" s="182"/>
      <c r="JO252" s="182"/>
      <c r="JP252" s="182"/>
      <c r="JQ252" s="182"/>
      <c r="JR252" s="182"/>
      <c r="JS252" s="182"/>
      <c r="JT252" s="182"/>
      <c r="JU252" s="182"/>
      <c r="JV252" s="182"/>
      <c r="JW252" s="182"/>
      <c r="JX252" s="182"/>
      <c r="JY252" s="182"/>
      <c r="JZ252" s="182"/>
      <c r="KA252" s="182"/>
      <c r="KB252" s="182"/>
      <c r="KC252" s="182"/>
      <c r="KD252" s="182"/>
      <c r="KE252" s="182"/>
      <c r="KF252" s="182"/>
      <c r="KG252" s="182"/>
      <c r="KH252" s="182"/>
      <c r="KI252" s="182"/>
      <c r="KJ252" s="182"/>
      <c r="KK252" s="182"/>
      <c r="KL252" s="182"/>
      <c r="KM252" s="182"/>
      <c r="KN252" s="182"/>
      <c r="KO252" s="182"/>
      <c r="KP252" s="182"/>
      <c r="KQ252" s="182"/>
      <c r="KR252" s="182"/>
      <c r="KS252" s="182"/>
      <c r="KT252" s="182"/>
      <c r="KU252" s="182"/>
      <c r="KV252" s="182"/>
      <c r="KW252" s="182"/>
      <c r="KX252" s="182"/>
      <c r="KY252" s="182"/>
      <c r="KZ252" s="182"/>
      <c r="LA252" s="182"/>
      <c r="LB252" s="182"/>
      <c r="LC252" s="182"/>
      <c r="LD252" s="182"/>
      <c r="LE252" s="182"/>
      <c r="LF252" s="182"/>
      <c r="LG252" s="182"/>
      <c r="LH252" s="182"/>
      <c r="LI252" s="182"/>
      <c r="LJ252" s="182"/>
      <c r="LK252" s="182"/>
      <c r="LL252" s="182"/>
      <c r="LM252" s="182"/>
      <c r="LN252" s="182"/>
      <c r="LO252" s="182"/>
      <c r="LP252" s="182"/>
      <c r="LQ252" s="182"/>
      <c r="LR252" s="182"/>
      <c r="LS252" s="182"/>
      <c r="LT252" s="182"/>
      <c r="LU252" s="182"/>
      <c r="LV252" s="182"/>
      <c r="LW252" s="182"/>
      <c r="LX252" s="182"/>
      <c r="LY252" s="182"/>
      <c r="LZ252" s="182"/>
      <c r="MA252" s="182"/>
      <c r="MB252" s="182"/>
      <c r="MC252" s="182"/>
      <c r="MD252" s="182"/>
      <c r="ME252" s="182"/>
      <c r="MF252" s="182"/>
      <c r="MG252" s="182"/>
      <c r="MH252" s="182"/>
      <c r="MI252" s="182"/>
      <c r="MJ252" s="182"/>
      <c r="MK252" s="182"/>
      <c r="ML252" s="182"/>
      <c r="MM252" s="182"/>
      <c r="MN252" s="182"/>
      <c r="MO252" s="182"/>
      <c r="MP252" s="182"/>
      <c r="MQ252" s="182"/>
      <c r="MR252" s="182"/>
      <c r="MS252" s="182"/>
      <c r="MT252" s="182"/>
      <c r="MU252" s="182"/>
      <c r="MV252" s="182"/>
      <c r="MW252" s="182"/>
      <c r="MX252" s="182"/>
      <c r="MY252" s="182"/>
      <c r="MZ252" s="182"/>
      <c r="NA252" s="182"/>
      <c r="NB252" s="182"/>
      <c r="NC252" s="182"/>
      <c r="ND252" s="182"/>
      <c r="NE252" s="182"/>
      <c r="NF252" s="182"/>
      <c r="NG252" s="182"/>
      <c r="NH252" s="182"/>
      <c r="NI252" s="182"/>
      <c r="NJ252" s="182"/>
      <c r="NK252" s="182"/>
      <c r="NL252" s="182"/>
      <c r="NM252" s="182"/>
      <c r="NN252" s="182"/>
      <c r="NO252" s="182"/>
      <c r="NP252" s="182"/>
      <c r="NQ252" s="182"/>
      <c r="NR252" s="182"/>
      <c r="NS252" s="182"/>
      <c r="NT252" s="182"/>
      <c r="NU252" s="182"/>
      <c r="NV252" s="182"/>
      <c r="NW252" s="182"/>
      <c r="NX252" s="182"/>
      <c r="NY252" s="182"/>
      <c r="NZ252" s="182"/>
      <c r="OA252" s="182"/>
      <c r="OB252" s="182"/>
      <c r="OC252" s="182"/>
      <c r="OD252" s="182"/>
      <c r="OE252" s="182"/>
      <c r="OF252" s="182"/>
      <c r="OG252" s="182"/>
      <c r="OH252" s="182"/>
      <c r="OI252" s="182"/>
      <c r="OJ252" s="182"/>
      <c r="OK252" s="182"/>
      <c r="OL252" s="182"/>
      <c r="OM252" s="182"/>
      <c r="ON252" s="182"/>
      <c r="OO252" s="182"/>
      <c r="OP252" s="182"/>
      <c r="OQ252" s="182"/>
      <c r="OR252" s="182"/>
      <c r="OS252" s="182"/>
      <c r="OT252" s="182"/>
      <c r="OU252" s="182"/>
      <c r="OV252" s="182"/>
      <c r="OW252" s="182"/>
      <c r="OX252" s="182"/>
      <c r="OY252" s="182"/>
      <c r="OZ252" s="182"/>
      <c r="PA252" s="182"/>
      <c r="PB252" s="182"/>
      <c r="PC252" s="182"/>
      <c r="PD252" s="182"/>
      <c r="PE252" s="182"/>
      <c r="PF252" s="182"/>
      <c r="PG252" s="182"/>
      <c r="PH252" s="182"/>
      <c r="PI252" s="182"/>
      <c r="PJ252" s="182"/>
      <c r="PK252" s="182"/>
      <c r="PL252" s="182"/>
      <c r="PM252" s="182"/>
      <c r="PN252" s="182"/>
      <c r="PO252" s="182"/>
      <c r="PP252" s="182"/>
      <c r="PQ252" s="182"/>
      <c r="PR252" s="182"/>
      <c r="PS252" s="182"/>
      <c r="PT252" s="182"/>
      <c r="PU252" s="182"/>
      <c r="PV252" s="182"/>
      <c r="PW252" s="182"/>
      <c r="PX252" s="182"/>
    </row>
    <row r="253" spans="1:440" s="167" customFormat="1" ht="19.899999999999999" customHeight="1">
      <c r="A253" s="182"/>
      <c r="B253" s="1040"/>
      <c r="C253" s="900"/>
      <c r="D253" s="837"/>
      <c r="E253" s="875"/>
      <c r="F253" s="327" t="s">
        <v>22</v>
      </c>
      <c r="G253" s="291">
        <v>3.6150000000000002</v>
      </c>
      <c r="H253" s="291"/>
      <c r="I253" s="423">
        <f>G253+H253+K252</f>
        <v>4.45</v>
      </c>
      <c r="J253" s="416">
        <v>2.9430000000000001</v>
      </c>
      <c r="K253" s="295">
        <f t="shared" si="27"/>
        <v>1.5070000000000001</v>
      </c>
      <c r="L253" s="675">
        <f t="shared" si="28"/>
        <v>0.66134831460674159</v>
      </c>
      <c r="M253" s="653" t="s">
        <v>24</v>
      </c>
      <c r="N253" s="903"/>
      <c r="O253" s="904"/>
      <c r="P253" s="904"/>
      <c r="Q253" s="904"/>
      <c r="R253" s="904"/>
      <c r="S253" s="893"/>
      <c r="T253" s="170"/>
      <c r="U253" s="182"/>
      <c r="V253" s="166"/>
      <c r="W253" s="166"/>
      <c r="X253" s="166"/>
      <c r="Y253" s="166"/>
      <c r="Z253" s="166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  <c r="DZ253" s="182"/>
      <c r="EA253" s="182"/>
      <c r="EB253" s="182"/>
      <c r="EC253" s="182"/>
      <c r="ED253" s="182"/>
      <c r="EE253" s="182"/>
      <c r="EF253" s="182"/>
      <c r="EG253" s="182"/>
      <c r="EH253" s="182"/>
      <c r="EI253" s="182"/>
      <c r="EJ253" s="182"/>
      <c r="EK253" s="182"/>
      <c r="EL253" s="182"/>
      <c r="EM253" s="182"/>
      <c r="EN253" s="182"/>
      <c r="EO253" s="182"/>
      <c r="EP253" s="182"/>
      <c r="EQ253" s="182"/>
      <c r="ER253" s="182"/>
      <c r="ES253" s="182"/>
      <c r="ET253" s="182"/>
      <c r="EU253" s="182"/>
      <c r="EV253" s="182"/>
      <c r="EW253" s="182"/>
      <c r="EX253" s="182"/>
      <c r="EY253" s="182"/>
      <c r="EZ253" s="182"/>
      <c r="FA253" s="182"/>
      <c r="FB253" s="182"/>
      <c r="FC253" s="182"/>
      <c r="FD253" s="182"/>
      <c r="FE253" s="182"/>
      <c r="FF253" s="182"/>
      <c r="FG253" s="182"/>
      <c r="FH253" s="182"/>
      <c r="FI253" s="182"/>
      <c r="FJ253" s="182"/>
      <c r="FK253" s="182"/>
      <c r="FL253" s="182"/>
      <c r="FM253" s="182"/>
      <c r="FN253" s="182"/>
      <c r="FO253" s="182"/>
      <c r="FP253" s="182"/>
      <c r="FQ253" s="182"/>
      <c r="FR253" s="182"/>
      <c r="FS253" s="182"/>
      <c r="FT253" s="182"/>
      <c r="FU253" s="182"/>
      <c r="FV253" s="182"/>
      <c r="FW253" s="182"/>
      <c r="FX253" s="182"/>
      <c r="FY253" s="182"/>
      <c r="FZ253" s="182"/>
      <c r="GA253" s="182"/>
      <c r="GB253" s="182"/>
      <c r="GC253" s="182"/>
      <c r="GD253" s="182"/>
      <c r="GE253" s="182"/>
      <c r="GF253" s="182"/>
      <c r="GG253" s="182"/>
      <c r="GH253" s="182"/>
      <c r="GI253" s="182"/>
      <c r="GJ253" s="182"/>
      <c r="GK253" s="182"/>
      <c r="GL253" s="182"/>
      <c r="GM253" s="182"/>
      <c r="GN253" s="182"/>
      <c r="GO253" s="182"/>
      <c r="GP253" s="182"/>
      <c r="GQ253" s="182"/>
      <c r="GR253" s="182"/>
      <c r="GS253" s="182"/>
      <c r="GT253" s="182"/>
      <c r="GU253" s="182"/>
      <c r="GV253" s="182"/>
      <c r="GW253" s="182"/>
      <c r="GX253" s="182"/>
      <c r="GY253" s="182"/>
      <c r="GZ253" s="182"/>
      <c r="HA253" s="182"/>
      <c r="HB253" s="182"/>
      <c r="HC253" s="182"/>
      <c r="HD253" s="182"/>
      <c r="HE253" s="182"/>
      <c r="HF253" s="182"/>
      <c r="HG253" s="182"/>
      <c r="HH253" s="182"/>
      <c r="HI253" s="182"/>
      <c r="HJ253" s="182"/>
      <c r="HK253" s="182"/>
      <c r="HL253" s="182"/>
      <c r="HM253" s="182"/>
      <c r="HN253" s="182"/>
      <c r="HO253" s="182"/>
      <c r="HP253" s="182"/>
      <c r="HQ253" s="182"/>
      <c r="HR253" s="182"/>
      <c r="HS253" s="182"/>
      <c r="HT253" s="182"/>
      <c r="HU253" s="182"/>
      <c r="HV253" s="182"/>
      <c r="HW253" s="182"/>
      <c r="HX253" s="182"/>
      <c r="HY253" s="182"/>
      <c r="HZ253" s="182"/>
      <c r="IA253" s="182"/>
      <c r="IB253" s="182"/>
      <c r="IC253" s="182"/>
      <c r="ID253" s="182"/>
      <c r="IE253" s="182"/>
      <c r="IF253" s="182"/>
      <c r="IG253" s="182"/>
      <c r="IH253" s="182"/>
      <c r="II253" s="182"/>
      <c r="IJ253" s="182"/>
      <c r="IK253" s="182"/>
      <c r="IL253" s="182"/>
      <c r="IM253" s="182"/>
      <c r="IN253" s="182"/>
      <c r="IO253" s="182"/>
      <c r="IP253" s="182"/>
      <c r="IQ253" s="182"/>
      <c r="IR253" s="182"/>
      <c r="IS253" s="182"/>
      <c r="IT253" s="182"/>
      <c r="IU253" s="182"/>
      <c r="IV253" s="182"/>
      <c r="IW253" s="182"/>
      <c r="IX253" s="182"/>
      <c r="IY253" s="182"/>
      <c r="IZ253" s="182"/>
      <c r="JA253" s="182"/>
      <c r="JB253" s="182"/>
      <c r="JC253" s="182"/>
      <c r="JD253" s="182"/>
      <c r="JE253" s="182"/>
      <c r="JF253" s="182"/>
      <c r="JG253" s="182"/>
      <c r="JH253" s="182"/>
      <c r="JI253" s="182"/>
      <c r="JJ253" s="182"/>
      <c r="JK253" s="182"/>
      <c r="JL253" s="182"/>
      <c r="JM253" s="182"/>
      <c r="JN253" s="182"/>
      <c r="JO253" s="182"/>
      <c r="JP253" s="182"/>
      <c r="JQ253" s="182"/>
      <c r="JR253" s="182"/>
      <c r="JS253" s="182"/>
      <c r="JT253" s="182"/>
      <c r="JU253" s="182"/>
      <c r="JV253" s="182"/>
      <c r="JW253" s="182"/>
      <c r="JX253" s="182"/>
      <c r="JY253" s="182"/>
      <c r="JZ253" s="182"/>
      <c r="KA253" s="182"/>
      <c r="KB253" s="182"/>
      <c r="KC253" s="182"/>
      <c r="KD253" s="182"/>
      <c r="KE253" s="182"/>
      <c r="KF253" s="182"/>
      <c r="KG253" s="182"/>
      <c r="KH253" s="182"/>
      <c r="KI253" s="182"/>
      <c r="KJ253" s="182"/>
      <c r="KK253" s="182"/>
      <c r="KL253" s="182"/>
      <c r="KM253" s="182"/>
      <c r="KN253" s="182"/>
      <c r="KO253" s="182"/>
      <c r="KP253" s="182"/>
      <c r="KQ253" s="182"/>
      <c r="KR253" s="182"/>
      <c r="KS253" s="182"/>
      <c r="KT253" s="182"/>
      <c r="KU253" s="182"/>
      <c r="KV253" s="182"/>
      <c r="KW253" s="182"/>
      <c r="KX253" s="182"/>
      <c r="KY253" s="182"/>
      <c r="KZ253" s="182"/>
      <c r="LA253" s="182"/>
      <c r="LB253" s="182"/>
      <c r="LC253" s="182"/>
      <c r="LD253" s="182"/>
      <c r="LE253" s="182"/>
      <c r="LF253" s="182"/>
      <c r="LG253" s="182"/>
      <c r="LH253" s="182"/>
      <c r="LI253" s="182"/>
      <c r="LJ253" s="182"/>
      <c r="LK253" s="182"/>
      <c r="LL253" s="182"/>
      <c r="LM253" s="182"/>
      <c r="LN253" s="182"/>
      <c r="LO253" s="182"/>
      <c r="LP253" s="182"/>
      <c r="LQ253" s="182"/>
      <c r="LR253" s="182"/>
      <c r="LS253" s="182"/>
      <c r="LT253" s="182"/>
      <c r="LU253" s="182"/>
      <c r="LV253" s="182"/>
      <c r="LW253" s="182"/>
      <c r="LX253" s="182"/>
      <c r="LY253" s="182"/>
      <c r="LZ253" s="182"/>
      <c r="MA253" s="182"/>
      <c r="MB253" s="182"/>
      <c r="MC253" s="182"/>
      <c r="MD253" s="182"/>
      <c r="ME253" s="182"/>
      <c r="MF253" s="182"/>
      <c r="MG253" s="182"/>
      <c r="MH253" s="182"/>
      <c r="MI253" s="182"/>
      <c r="MJ253" s="182"/>
      <c r="MK253" s="182"/>
      <c r="ML253" s="182"/>
      <c r="MM253" s="182"/>
      <c r="MN253" s="182"/>
      <c r="MO253" s="182"/>
      <c r="MP253" s="182"/>
      <c r="MQ253" s="182"/>
      <c r="MR253" s="182"/>
      <c r="MS253" s="182"/>
      <c r="MT253" s="182"/>
      <c r="MU253" s="182"/>
      <c r="MV253" s="182"/>
      <c r="MW253" s="182"/>
      <c r="MX253" s="182"/>
      <c r="MY253" s="182"/>
      <c r="MZ253" s="182"/>
      <c r="NA253" s="182"/>
      <c r="NB253" s="182"/>
      <c r="NC253" s="182"/>
      <c r="ND253" s="182"/>
      <c r="NE253" s="182"/>
      <c r="NF253" s="182"/>
      <c r="NG253" s="182"/>
      <c r="NH253" s="182"/>
      <c r="NI253" s="182"/>
      <c r="NJ253" s="182"/>
      <c r="NK253" s="182"/>
      <c r="NL253" s="182"/>
      <c r="NM253" s="182"/>
      <c r="NN253" s="182"/>
      <c r="NO253" s="182"/>
      <c r="NP253" s="182"/>
      <c r="NQ253" s="182"/>
      <c r="NR253" s="182"/>
      <c r="NS253" s="182"/>
      <c r="NT253" s="182"/>
      <c r="NU253" s="182"/>
      <c r="NV253" s="182"/>
      <c r="NW253" s="182"/>
      <c r="NX253" s="182"/>
      <c r="NY253" s="182"/>
      <c r="NZ253" s="182"/>
      <c r="OA253" s="182"/>
      <c r="OB253" s="182"/>
      <c r="OC253" s="182"/>
      <c r="OD253" s="182"/>
      <c r="OE253" s="182"/>
      <c r="OF253" s="182"/>
      <c r="OG253" s="182"/>
      <c r="OH253" s="182"/>
      <c r="OI253" s="182"/>
      <c r="OJ253" s="182"/>
      <c r="OK253" s="182"/>
      <c r="OL253" s="182"/>
      <c r="OM253" s="182"/>
      <c r="ON253" s="182"/>
      <c r="OO253" s="182"/>
      <c r="OP253" s="182"/>
      <c r="OQ253" s="182"/>
      <c r="OR253" s="182"/>
      <c r="OS253" s="182"/>
      <c r="OT253" s="182"/>
      <c r="OU253" s="182"/>
      <c r="OV253" s="182"/>
      <c r="OW253" s="182"/>
      <c r="OX253" s="182"/>
      <c r="OY253" s="182"/>
      <c r="OZ253" s="182"/>
      <c r="PA253" s="182"/>
      <c r="PB253" s="182"/>
      <c r="PC253" s="182"/>
      <c r="PD253" s="182"/>
      <c r="PE253" s="182"/>
      <c r="PF253" s="182"/>
      <c r="PG253" s="182"/>
      <c r="PH253" s="182"/>
      <c r="PI253" s="182"/>
      <c r="PJ253" s="182"/>
      <c r="PK253" s="182"/>
      <c r="PL253" s="182"/>
      <c r="PM253" s="182"/>
      <c r="PN253" s="182"/>
      <c r="PO253" s="182"/>
      <c r="PP253" s="182"/>
      <c r="PQ253" s="182"/>
      <c r="PR253" s="182"/>
      <c r="PS253" s="182"/>
      <c r="PT253" s="182"/>
      <c r="PU253" s="182"/>
      <c r="PV253" s="182"/>
      <c r="PW253" s="182"/>
      <c r="PX253" s="182"/>
    </row>
    <row r="254" spans="1:440" s="167" customFormat="1" ht="19.899999999999999" customHeight="1">
      <c r="A254" s="182"/>
      <c r="B254" s="1040"/>
      <c r="C254" s="900"/>
      <c r="D254" s="837"/>
      <c r="E254" s="875" t="s">
        <v>62</v>
      </c>
      <c r="F254" s="327" t="s">
        <v>20</v>
      </c>
      <c r="G254" s="291">
        <v>0.63500000000000001</v>
      </c>
      <c r="H254" s="291"/>
      <c r="I254" s="423">
        <f>G254+H254</f>
        <v>0.63500000000000001</v>
      </c>
      <c r="J254" s="416">
        <v>0.16200000000000001</v>
      </c>
      <c r="K254" s="295">
        <f t="shared" si="27"/>
        <v>0.47299999999999998</v>
      </c>
      <c r="L254" s="675">
        <f t="shared" si="28"/>
        <v>0.2551181102362205</v>
      </c>
      <c r="M254" s="653" t="s">
        <v>24</v>
      </c>
      <c r="N254" s="903">
        <f>G254+G255+G256</f>
        <v>7.2140000000000004</v>
      </c>
      <c r="O254" s="904">
        <f>H254+H255+H256</f>
        <v>0</v>
      </c>
      <c r="P254" s="904">
        <f>N254+O254</f>
        <v>7.2140000000000004</v>
      </c>
      <c r="Q254" s="904">
        <f>J254+J255+J256</f>
        <v>6.8309999999999995</v>
      </c>
      <c r="R254" s="904">
        <f>P254-Q254</f>
        <v>0.3830000000000009</v>
      </c>
      <c r="S254" s="893">
        <f>Q254/P254</f>
        <v>0.94690878846686988</v>
      </c>
      <c r="T254" s="170"/>
      <c r="U254" s="182"/>
      <c r="V254" s="166"/>
      <c r="W254" s="166"/>
      <c r="X254" s="166"/>
      <c r="Y254" s="166"/>
      <c r="Z254" s="166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2"/>
      <c r="CI254" s="182"/>
      <c r="CJ254" s="182"/>
      <c r="CK254" s="182"/>
      <c r="CL254" s="182"/>
      <c r="CM254" s="182"/>
      <c r="CN254" s="182"/>
      <c r="CO254" s="182"/>
      <c r="CP254" s="182"/>
      <c r="CQ254" s="182"/>
      <c r="CR254" s="182"/>
      <c r="CS254" s="182"/>
      <c r="CT254" s="182"/>
      <c r="CU254" s="182"/>
      <c r="CV254" s="182"/>
      <c r="CW254" s="182"/>
      <c r="CX254" s="182"/>
      <c r="CY254" s="182"/>
      <c r="CZ254" s="182"/>
      <c r="DA254" s="182"/>
      <c r="DB254" s="182"/>
      <c r="DC254" s="182"/>
      <c r="DD254" s="182"/>
      <c r="DE254" s="182"/>
      <c r="DF254" s="182"/>
      <c r="DG254" s="182"/>
      <c r="DH254" s="182"/>
      <c r="DI254" s="182"/>
      <c r="DJ254" s="182"/>
      <c r="DK254" s="182"/>
      <c r="DL254" s="182"/>
      <c r="DM254" s="182"/>
      <c r="DN254" s="182"/>
      <c r="DO254" s="182"/>
      <c r="DP254" s="182"/>
      <c r="DQ254" s="182"/>
      <c r="DR254" s="182"/>
      <c r="DS254" s="182"/>
      <c r="DT254" s="182"/>
      <c r="DU254" s="182"/>
      <c r="DV254" s="182"/>
      <c r="DW254" s="182"/>
      <c r="DX254" s="182"/>
      <c r="DY254" s="182"/>
      <c r="DZ254" s="182"/>
      <c r="EA254" s="182"/>
      <c r="EB254" s="182"/>
      <c r="EC254" s="182"/>
      <c r="ED254" s="182"/>
      <c r="EE254" s="182"/>
      <c r="EF254" s="182"/>
      <c r="EG254" s="182"/>
      <c r="EH254" s="182"/>
      <c r="EI254" s="182"/>
      <c r="EJ254" s="182"/>
      <c r="EK254" s="182"/>
      <c r="EL254" s="182"/>
      <c r="EM254" s="182"/>
      <c r="EN254" s="182"/>
      <c r="EO254" s="182"/>
      <c r="EP254" s="182"/>
      <c r="EQ254" s="182"/>
      <c r="ER254" s="182"/>
      <c r="ES254" s="182"/>
      <c r="ET254" s="182"/>
      <c r="EU254" s="182"/>
      <c r="EV254" s="182"/>
      <c r="EW254" s="182"/>
      <c r="EX254" s="182"/>
      <c r="EY254" s="182"/>
      <c r="EZ254" s="182"/>
      <c r="FA254" s="182"/>
      <c r="FB254" s="182"/>
      <c r="FC254" s="182"/>
      <c r="FD254" s="182"/>
      <c r="FE254" s="182"/>
      <c r="FF254" s="182"/>
      <c r="FG254" s="182"/>
      <c r="FH254" s="182"/>
      <c r="FI254" s="182"/>
      <c r="FJ254" s="182"/>
      <c r="FK254" s="182"/>
      <c r="FL254" s="182"/>
      <c r="FM254" s="182"/>
      <c r="FN254" s="182"/>
      <c r="FO254" s="182"/>
      <c r="FP254" s="182"/>
      <c r="FQ254" s="182"/>
      <c r="FR254" s="182"/>
      <c r="FS254" s="182"/>
      <c r="FT254" s="182"/>
      <c r="FU254" s="182"/>
      <c r="FV254" s="182"/>
      <c r="FW254" s="182"/>
      <c r="FX254" s="182"/>
      <c r="FY254" s="182"/>
      <c r="FZ254" s="182"/>
      <c r="GA254" s="182"/>
      <c r="GB254" s="182"/>
      <c r="GC254" s="182"/>
      <c r="GD254" s="182"/>
      <c r="GE254" s="182"/>
      <c r="GF254" s="182"/>
      <c r="GG254" s="182"/>
      <c r="GH254" s="182"/>
      <c r="GI254" s="182"/>
      <c r="GJ254" s="182"/>
      <c r="GK254" s="182"/>
      <c r="GL254" s="182"/>
      <c r="GM254" s="182"/>
      <c r="GN254" s="182"/>
      <c r="GO254" s="182"/>
      <c r="GP254" s="182"/>
      <c r="GQ254" s="182"/>
      <c r="GR254" s="182"/>
      <c r="GS254" s="182"/>
      <c r="GT254" s="182"/>
      <c r="GU254" s="182"/>
      <c r="GV254" s="182"/>
      <c r="GW254" s="182"/>
      <c r="GX254" s="182"/>
      <c r="GY254" s="182"/>
      <c r="GZ254" s="182"/>
      <c r="HA254" s="182"/>
      <c r="HB254" s="182"/>
      <c r="HC254" s="182"/>
      <c r="HD254" s="182"/>
      <c r="HE254" s="182"/>
      <c r="HF254" s="182"/>
      <c r="HG254" s="182"/>
      <c r="HH254" s="182"/>
      <c r="HI254" s="182"/>
      <c r="HJ254" s="182"/>
      <c r="HK254" s="182"/>
      <c r="HL254" s="182"/>
      <c r="HM254" s="182"/>
      <c r="HN254" s="182"/>
      <c r="HO254" s="182"/>
      <c r="HP254" s="182"/>
      <c r="HQ254" s="182"/>
      <c r="HR254" s="182"/>
      <c r="HS254" s="182"/>
      <c r="HT254" s="182"/>
      <c r="HU254" s="182"/>
      <c r="HV254" s="182"/>
      <c r="HW254" s="182"/>
      <c r="HX254" s="182"/>
      <c r="HY254" s="182"/>
      <c r="HZ254" s="182"/>
      <c r="IA254" s="182"/>
      <c r="IB254" s="182"/>
      <c r="IC254" s="182"/>
      <c r="ID254" s="182"/>
      <c r="IE254" s="182"/>
      <c r="IF254" s="182"/>
      <c r="IG254" s="182"/>
      <c r="IH254" s="182"/>
      <c r="II254" s="182"/>
      <c r="IJ254" s="182"/>
      <c r="IK254" s="182"/>
      <c r="IL254" s="182"/>
      <c r="IM254" s="182"/>
      <c r="IN254" s="182"/>
      <c r="IO254" s="182"/>
      <c r="IP254" s="182"/>
      <c r="IQ254" s="182"/>
      <c r="IR254" s="182"/>
      <c r="IS254" s="182"/>
      <c r="IT254" s="182"/>
      <c r="IU254" s="182"/>
      <c r="IV254" s="182"/>
      <c r="IW254" s="182"/>
      <c r="IX254" s="182"/>
      <c r="IY254" s="182"/>
      <c r="IZ254" s="182"/>
      <c r="JA254" s="182"/>
      <c r="JB254" s="182"/>
      <c r="JC254" s="182"/>
      <c r="JD254" s="182"/>
      <c r="JE254" s="182"/>
      <c r="JF254" s="182"/>
      <c r="JG254" s="182"/>
      <c r="JH254" s="182"/>
      <c r="JI254" s="182"/>
      <c r="JJ254" s="182"/>
      <c r="JK254" s="182"/>
      <c r="JL254" s="182"/>
      <c r="JM254" s="182"/>
      <c r="JN254" s="182"/>
      <c r="JO254" s="182"/>
      <c r="JP254" s="182"/>
      <c r="JQ254" s="182"/>
      <c r="JR254" s="182"/>
      <c r="JS254" s="182"/>
      <c r="JT254" s="182"/>
      <c r="JU254" s="182"/>
      <c r="JV254" s="182"/>
      <c r="JW254" s="182"/>
      <c r="JX254" s="182"/>
      <c r="JY254" s="182"/>
      <c r="JZ254" s="182"/>
      <c r="KA254" s="182"/>
      <c r="KB254" s="182"/>
      <c r="KC254" s="182"/>
      <c r="KD254" s="182"/>
      <c r="KE254" s="182"/>
      <c r="KF254" s="182"/>
      <c r="KG254" s="182"/>
      <c r="KH254" s="182"/>
      <c r="KI254" s="182"/>
      <c r="KJ254" s="182"/>
      <c r="KK254" s="182"/>
      <c r="KL254" s="182"/>
      <c r="KM254" s="182"/>
      <c r="KN254" s="182"/>
      <c r="KO254" s="182"/>
      <c r="KP254" s="182"/>
      <c r="KQ254" s="182"/>
      <c r="KR254" s="182"/>
      <c r="KS254" s="182"/>
      <c r="KT254" s="182"/>
      <c r="KU254" s="182"/>
      <c r="KV254" s="182"/>
      <c r="KW254" s="182"/>
      <c r="KX254" s="182"/>
      <c r="KY254" s="182"/>
      <c r="KZ254" s="182"/>
      <c r="LA254" s="182"/>
      <c r="LB254" s="182"/>
      <c r="LC254" s="182"/>
      <c r="LD254" s="182"/>
      <c r="LE254" s="182"/>
      <c r="LF254" s="182"/>
      <c r="LG254" s="182"/>
      <c r="LH254" s="182"/>
      <c r="LI254" s="182"/>
      <c r="LJ254" s="182"/>
      <c r="LK254" s="182"/>
      <c r="LL254" s="182"/>
      <c r="LM254" s="182"/>
      <c r="LN254" s="182"/>
      <c r="LO254" s="182"/>
      <c r="LP254" s="182"/>
      <c r="LQ254" s="182"/>
      <c r="LR254" s="182"/>
      <c r="LS254" s="182"/>
      <c r="LT254" s="182"/>
      <c r="LU254" s="182"/>
      <c r="LV254" s="182"/>
      <c r="LW254" s="182"/>
      <c r="LX254" s="182"/>
      <c r="LY254" s="182"/>
      <c r="LZ254" s="182"/>
      <c r="MA254" s="182"/>
      <c r="MB254" s="182"/>
      <c r="MC254" s="182"/>
      <c r="MD254" s="182"/>
      <c r="ME254" s="182"/>
      <c r="MF254" s="182"/>
      <c r="MG254" s="182"/>
      <c r="MH254" s="182"/>
      <c r="MI254" s="182"/>
      <c r="MJ254" s="182"/>
      <c r="MK254" s="182"/>
      <c r="ML254" s="182"/>
      <c r="MM254" s="182"/>
      <c r="MN254" s="182"/>
      <c r="MO254" s="182"/>
      <c r="MP254" s="182"/>
      <c r="MQ254" s="182"/>
      <c r="MR254" s="182"/>
      <c r="MS254" s="182"/>
      <c r="MT254" s="182"/>
      <c r="MU254" s="182"/>
      <c r="MV254" s="182"/>
      <c r="MW254" s="182"/>
      <c r="MX254" s="182"/>
      <c r="MY254" s="182"/>
      <c r="MZ254" s="182"/>
      <c r="NA254" s="182"/>
      <c r="NB254" s="182"/>
      <c r="NC254" s="182"/>
      <c r="ND254" s="182"/>
      <c r="NE254" s="182"/>
      <c r="NF254" s="182"/>
      <c r="NG254" s="182"/>
      <c r="NH254" s="182"/>
      <c r="NI254" s="182"/>
      <c r="NJ254" s="182"/>
      <c r="NK254" s="182"/>
      <c r="NL254" s="182"/>
      <c r="NM254" s="182"/>
      <c r="NN254" s="182"/>
      <c r="NO254" s="182"/>
      <c r="NP254" s="182"/>
      <c r="NQ254" s="182"/>
      <c r="NR254" s="182"/>
      <c r="NS254" s="182"/>
      <c r="NT254" s="182"/>
      <c r="NU254" s="182"/>
      <c r="NV254" s="182"/>
      <c r="NW254" s="182"/>
      <c r="NX254" s="182"/>
      <c r="NY254" s="182"/>
      <c r="NZ254" s="182"/>
      <c r="OA254" s="182"/>
      <c r="OB254" s="182"/>
      <c r="OC254" s="182"/>
      <c r="OD254" s="182"/>
      <c r="OE254" s="182"/>
      <c r="OF254" s="182"/>
      <c r="OG254" s="182"/>
      <c r="OH254" s="182"/>
      <c r="OI254" s="182"/>
      <c r="OJ254" s="182"/>
      <c r="OK254" s="182"/>
      <c r="OL254" s="182"/>
      <c r="OM254" s="182"/>
      <c r="ON254" s="182"/>
      <c r="OO254" s="182"/>
      <c r="OP254" s="182"/>
      <c r="OQ254" s="182"/>
      <c r="OR254" s="182"/>
      <c r="OS254" s="182"/>
      <c r="OT254" s="182"/>
      <c r="OU254" s="182"/>
      <c r="OV254" s="182"/>
      <c r="OW254" s="182"/>
      <c r="OX254" s="182"/>
      <c r="OY254" s="182"/>
      <c r="OZ254" s="182"/>
      <c r="PA254" s="182"/>
      <c r="PB254" s="182"/>
      <c r="PC254" s="182"/>
      <c r="PD254" s="182"/>
      <c r="PE254" s="182"/>
      <c r="PF254" s="182"/>
      <c r="PG254" s="182"/>
      <c r="PH254" s="182"/>
      <c r="PI254" s="182"/>
      <c r="PJ254" s="182"/>
      <c r="PK254" s="182"/>
      <c r="PL254" s="182"/>
      <c r="PM254" s="182"/>
      <c r="PN254" s="182"/>
      <c r="PO254" s="182"/>
      <c r="PP254" s="182"/>
      <c r="PQ254" s="182"/>
      <c r="PR254" s="182"/>
      <c r="PS254" s="182"/>
      <c r="PT254" s="182"/>
      <c r="PU254" s="182"/>
      <c r="PV254" s="182"/>
      <c r="PW254" s="182"/>
      <c r="PX254" s="182"/>
    </row>
    <row r="255" spans="1:440" s="167" customFormat="1" ht="19.899999999999999" customHeight="1">
      <c r="A255" s="182"/>
      <c r="B255" s="1040"/>
      <c r="C255" s="900"/>
      <c r="D255" s="837"/>
      <c r="E255" s="875"/>
      <c r="F255" s="327" t="s">
        <v>21</v>
      </c>
      <c r="G255" s="291">
        <v>2.972</v>
      </c>
      <c r="H255" s="291"/>
      <c r="I255" s="423">
        <f>G255+H255+K254</f>
        <v>3.4449999999999998</v>
      </c>
      <c r="J255" s="416">
        <v>3.1590000000000003</v>
      </c>
      <c r="K255" s="295">
        <f t="shared" si="27"/>
        <v>0.28599999999999959</v>
      </c>
      <c r="L255" s="675">
        <f t="shared" si="28"/>
        <v>0.91698113207547183</v>
      </c>
      <c r="M255" s="653" t="s">
        <v>24</v>
      </c>
      <c r="N255" s="903"/>
      <c r="O255" s="904"/>
      <c r="P255" s="904"/>
      <c r="Q255" s="904"/>
      <c r="R255" s="904"/>
      <c r="S255" s="893"/>
      <c r="T255" s="170"/>
      <c r="U255" s="182"/>
      <c r="V255" s="166"/>
      <c r="W255" s="166"/>
      <c r="X255" s="166"/>
      <c r="Y255" s="166"/>
      <c r="Z255" s="166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  <c r="DZ255" s="182"/>
      <c r="EA255" s="182"/>
      <c r="EB255" s="182"/>
      <c r="EC255" s="182"/>
      <c r="ED255" s="182"/>
      <c r="EE255" s="182"/>
      <c r="EF255" s="182"/>
      <c r="EG255" s="182"/>
      <c r="EH255" s="182"/>
      <c r="EI255" s="182"/>
      <c r="EJ255" s="182"/>
      <c r="EK255" s="182"/>
      <c r="EL255" s="182"/>
      <c r="EM255" s="182"/>
      <c r="EN255" s="182"/>
      <c r="EO255" s="182"/>
      <c r="EP255" s="182"/>
      <c r="EQ255" s="182"/>
      <c r="ER255" s="182"/>
      <c r="ES255" s="182"/>
      <c r="ET255" s="182"/>
      <c r="EU255" s="182"/>
      <c r="EV255" s="182"/>
      <c r="EW255" s="182"/>
      <c r="EX255" s="182"/>
      <c r="EY255" s="182"/>
      <c r="EZ255" s="182"/>
      <c r="FA255" s="182"/>
      <c r="FB255" s="182"/>
      <c r="FC255" s="182"/>
      <c r="FD255" s="182"/>
      <c r="FE255" s="182"/>
      <c r="FF255" s="182"/>
      <c r="FG255" s="182"/>
      <c r="FH255" s="182"/>
      <c r="FI255" s="182"/>
      <c r="FJ255" s="182"/>
      <c r="FK255" s="182"/>
      <c r="FL255" s="182"/>
      <c r="FM255" s="182"/>
      <c r="FN255" s="182"/>
      <c r="FO255" s="182"/>
      <c r="FP255" s="182"/>
      <c r="FQ255" s="182"/>
      <c r="FR255" s="182"/>
      <c r="FS255" s="182"/>
      <c r="FT255" s="182"/>
      <c r="FU255" s="182"/>
      <c r="FV255" s="182"/>
      <c r="FW255" s="182"/>
      <c r="FX255" s="182"/>
      <c r="FY255" s="182"/>
      <c r="FZ255" s="182"/>
      <c r="GA255" s="182"/>
      <c r="GB255" s="182"/>
      <c r="GC255" s="182"/>
      <c r="GD255" s="182"/>
      <c r="GE255" s="182"/>
      <c r="GF255" s="182"/>
      <c r="GG255" s="182"/>
      <c r="GH255" s="182"/>
      <c r="GI255" s="182"/>
      <c r="GJ255" s="182"/>
      <c r="GK255" s="182"/>
      <c r="GL255" s="182"/>
      <c r="GM255" s="182"/>
      <c r="GN255" s="182"/>
      <c r="GO255" s="182"/>
      <c r="GP255" s="182"/>
      <c r="GQ255" s="182"/>
      <c r="GR255" s="182"/>
      <c r="GS255" s="182"/>
      <c r="GT255" s="182"/>
      <c r="GU255" s="182"/>
      <c r="GV255" s="182"/>
      <c r="GW255" s="182"/>
      <c r="GX255" s="182"/>
      <c r="GY255" s="182"/>
      <c r="GZ255" s="182"/>
      <c r="HA255" s="182"/>
      <c r="HB255" s="182"/>
      <c r="HC255" s="182"/>
      <c r="HD255" s="182"/>
      <c r="HE255" s="182"/>
      <c r="HF255" s="182"/>
      <c r="HG255" s="182"/>
      <c r="HH255" s="182"/>
      <c r="HI255" s="182"/>
      <c r="HJ255" s="182"/>
      <c r="HK255" s="182"/>
      <c r="HL255" s="182"/>
      <c r="HM255" s="182"/>
      <c r="HN255" s="182"/>
      <c r="HO255" s="182"/>
      <c r="HP255" s="182"/>
      <c r="HQ255" s="182"/>
      <c r="HR255" s="182"/>
      <c r="HS255" s="182"/>
      <c r="HT255" s="182"/>
      <c r="HU255" s="182"/>
      <c r="HV255" s="182"/>
      <c r="HW255" s="182"/>
      <c r="HX255" s="182"/>
      <c r="HY255" s="182"/>
      <c r="HZ255" s="182"/>
      <c r="IA255" s="182"/>
      <c r="IB255" s="182"/>
      <c r="IC255" s="182"/>
      <c r="ID255" s="182"/>
      <c r="IE255" s="182"/>
      <c r="IF255" s="182"/>
      <c r="IG255" s="182"/>
      <c r="IH255" s="182"/>
      <c r="II255" s="182"/>
      <c r="IJ255" s="182"/>
      <c r="IK255" s="182"/>
      <c r="IL255" s="182"/>
      <c r="IM255" s="182"/>
      <c r="IN255" s="182"/>
      <c r="IO255" s="182"/>
      <c r="IP255" s="182"/>
      <c r="IQ255" s="182"/>
      <c r="IR255" s="182"/>
      <c r="IS255" s="182"/>
      <c r="IT255" s="182"/>
      <c r="IU255" s="182"/>
      <c r="IV255" s="182"/>
      <c r="IW255" s="182"/>
      <c r="IX255" s="182"/>
      <c r="IY255" s="182"/>
      <c r="IZ255" s="182"/>
      <c r="JA255" s="182"/>
      <c r="JB255" s="182"/>
      <c r="JC255" s="182"/>
      <c r="JD255" s="182"/>
      <c r="JE255" s="182"/>
      <c r="JF255" s="182"/>
      <c r="JG255" s="182"/>
      <c r="JH255" s="182"/>
      <c r="JI255" s="182"/>
      <c r="JJ255" s="182"/>
      <c r="JK255" s="182"/>
      <c r="JL255" s="182"/>
      <c r="JM255" s="182"/>
      <c r="JN255" s="182"/>
      <c r="JO255" s="182"/>
      <c r="JP255" s="182"/>
      <c r="JQ255" s="182"/>
      <c r="JR255" s="182"/>
      <c r="JS255" s="182"/>
      <c r="JT255" s="182"/>
      <c r="JU255" s="182"/>
      <c r="JV255" s="182"/>
      <c r="JW255" s="182"/>
      <c r="JX255" s="182"/>
      <c r="JY255" s="182"/>
      <c r="JZ255" s="182"/>
      <c r="KA255" s="182"/>
      <c r="KB255" s="182"/>
      <c r="KC255" s="182"/>
      <c r="KD255" s="182"/>
      <c r="KE255" s="182"/>
      <c r="KF255" s="182"/>
      <c r="KG255" s="182"/>
      <c r="KH255" s="182"/>
      <c r="KI255" s="182"/>
      <c r="KJ255" s="182"/>
      <c r="KK255" s="182"/>
      <c r="KL255" s="182"/>
      <c r="KM255" s="182"/>
      <c r="KN255" s="182"/>
      <c r="KO255" s="182"/>
      <c r="KP255" s="182"/>
      <c r="KQ255" s="182"/>
      <c r="KR255" s="182"/>
      <c r="KS255" s="182"/>
      <c r="KT255" s="182"/>
      <c r="KU255" s="182"/>
      <c r="KV255" s="182"/>
      <c r="KW255" s="182"/>
      <c r="KX255" s="182"/>
      <c r="KY255" s="182"/>
      <c r="KZ255" s="182"/>
      <c r="LA255" s="182"/>
      <c r="LB255" s="182"/>
      <c r="LC255" s="182"/>
      <c r="LD255" s="182"/>
      <c r="LE255" s="182"/>
      <c r="LF255" s="182"/>
      <c r="LG255" s="182"/>
      <c r="LH255" s="182"/>
      <c r="LI255" s="182"/>
      <c r="LJ255" s="182"/>
      <c r="LK255" s="182"/>
      <c r="LL255" s="182"/>
      <c r="LM255" s="182"/>
      <c r="LN255" s="182"/>
      <c r="LO255" s="182"/>
      <c r="LP255" s="182"/>
      <c r="LQ255" s="182"/>
      <c r="LR255" s="182"/>
      <c r="LS255" s="182"/>
      <c r="LT255" s="182"/>
      <c r="LU255" s="182"/>
      <c r="LV255" s="182"/>
      <c r="LW255" s="182"/>
      <c r="LX255" s="182"/>
      <c r="LY255" s="182"/>
      <c r="LZ255" s="182"/>
      <c r="MA255" s="182"/>
      <c r="MB255" s="182"/>
      <c r="MC255" s="182"/>
      <c r="MD255" s="182"/>
      <c r="ME255" s="182"/>
      <c r="MF255" s="182"/>
      <c r="MG255" s="182"/>
      <c r="MH255" s="182"/>
      <c r="MI255" s="182"/>
      <c r="MJ255" s="182"/>
      <c r="MK255" s="182"/>
      <c r="ML255" s="182"/>
      <c r="MM255" s="182"/>
      <c r="MN255" s="182"/>
      <c r="MO255" s="182"/>
      <c r="MP255" s="182"/>
      <c r="MQ255" s="182"/>
      <c r="MR255" s="182"/>
      <c r="MS255" s="182"/>
      <c r="MT255" s="182"/>
      <c r="MU255" s="182"/>
      <c r="MV255" s="182"/>
      <c r="MW255" s="182"/>
      <c r="MX255" s="182"/>
      <c r="MY255" s="182"/>
      <c r="MZ255" s="182"/>
      <c r="NA255" s="182"/>
      <c r="NB255" s="182"/>
      <c r="NC255" s="182"/>
      <c r="ND255" s="182"/>
      <c r="NE255" s="182"/>
      <c r="NF255" s="182"/>
      <c r="NG255" s="182"/>
      <c r="NH255" s="182"/>
      <c r="NI255" s="182"/>
      <c r="NJ255" s="182"/>
      <c r="NK255" s="182"/>
      <c r="NL255" s="182"/>
      <c r="NM255" s="182"/>
      <c r="NN255" s="182"/>
      <c r="NO255" s="182"/>
      <c r="NP255" s="182"/>
      <c r="NQ255" s="182"/>
      <c r="NR255" s="182"/>
      <c r="NS255" s="182"/>
      <c r="NT255" s="182"/>
      <c r="NU255" s="182"/>
      <c r="NV255" s="182"/>
      <c r="NW255" s="182"/>
      <c r="NX255" s="182"/>
      <c r="NY255" s="182"/>
      <c r="NZ255" s="182"/>
      <c r="OA255" s="182"/>
      <c r="OB255" s="182"/>
      <c r="OC255" s="182"/>
      <c r="OD255" s="182"/>
      <c r="OE255" s="182"/>
      <c r="OF255" s="182"/>
      <c r="OG255" s="182"/>
      <c r="OH255" s="182"/>
      <c r="OI255" s="182"/>
      <c r="OJ255" s="182"/>
      <c r="OK255" s="182"/>
      <c r="OL255" s="182"/>
      <c r="OM255" s="182"/>
      <c r="ON255" s="182"/>
      <c r="OO255" s="182"/>
      <c r="OP255" s="182"/>
      <c r="OQ255" s="182"/>
      <c r="OR255" s="182"/>
      <c r="OS255" s="182"/>
      <c r="OT255" s="182"/>
      <c r="OU255" s="182"/>
      <c r="OV255" s="182"/>
      <c r="OW255" s="182"/>
      <c r="OX255" s="182"/>
      <c r="OY255" s="182"/>
      <c r="OZ255" s="182"/>
      <c r="PA255" s="182"/>
      <c r="PB255" s="182"/>
      <c r="PC255" s="182"/>
      <c r="PD255" s="182"/>
      <c r="PE255" s="182"/>
      <c r="PF255" s="182"/>
      <c r="PG255" s="182"/>
      <c r="PH255" s="182"/>
      <c r="PI255" s="182"/>
      <c r="PJ255" s="182"/>
      <c r="PK255" s="182"/>
      <c r="PL255" s="182"/>
      <c r="PM255" s="182"/>
      <c r="PN255" s="182"/>
      <c r="PO255" s="182"/>
      <c r="PP255" s="182"/>
      <c r="PQ255" s="182"/>
      <c r="PR255" s="182"/>
      <c r="PS255" s="182"/>
      <c r="PT255" s="182"/>
      <c r="PU255" s="182"/>
      <c r="PV255" s="182"/>
      <c r="PW255" s="182"/>
      <c r="PX255" s="182"/>
    </row>
    <row r="256" spans="1:440" s="167" customFormat="1" ht="19.899999999999999" customHeight="1">
      <c r="A256" s="182"/>
      <c r="B256" s="1040"/>
      <c r="C256" s="900"/>
      <c r="D256" s="837"/>
      <c r="E256" s="875"/>
      <c r="F256" s="327" t="s">
        <v>22</v>
      </c>
      <c r="G256" s="291">
        <v>3.6070000000000002</v>
      </c>
      <c r="H256" s="291"/>
      <c r="I256" s="423">
        <f>G256+H256+K255</f>
        <v>3.8929999999999998</v>
      </c>
      <c r="J256" s="416">
        <v>3.51</v>
      </c>
      <c r="K256" s="295">
        <f t="shared" si="27"/>
        <v>0.38300000000000001</v>
      </c>
      <c r="L256" s="675">
        <f t="shared" si="28"/>
        <v>0.9016182892370922</v>
      </c>
      <c r="M256" s="653" t="s">
        <v>24</v>
      </c>
      <c r="N256" s="903"/>
      <c r="O256" s="904"/>
      <c r="P256" s="904"/>
      <c r="Q256" s="904"/>
      <c r="R256" s="904"/>
      <c r="S256" s="893"/>
      <c r="T256" s="170"/>
      <c r="U256" s="182"/>
      <c r="V256" s="166"/>
      <c r="W256" s="166"/>
      <c r="X256" s="166"/>
      <c r="Y256" s="166"/>
      <c r="Z256" s="166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  <c r="DZ256" s="182"/>
      <c r="EA256" s="182"/>
      <c r="EB256" s="182"/>
      <c r="EC256" s="182"/>
      <c r="ED256" s="182"/>
      <c r="EE256" s="182"/>
      <c r="EF256" s="182"/>
      <c r="EG256" s="182"/>
      <c r="EH256" s="182"/>
      <c r="EI256" s="182"/>
      <c r="EJ256" s="182"/>
      <c r="EK256" s="182"/>
      <c r="EL256" s="182"/>
      <c r="EM256" s="182"/>
      <c r="EN256" s="182"/>
      <c r="EO256" s="182"/>
      <c r="EP256" s="182"/>
      <c r="EQ256" s="182"/>
      <c r="ER256" s="182"/>
      <c r="ES256" s="182"/>
      <c r="ET256" s="182"/>
      <c r="EU256" s="182"/>
      <c r="EV256" s="182"/>
      <c r="EW256" s="182"/>
      <c r="EX256" s="182"/>
      <c r="EY256" s="182"/>
      <c r="EZ256" s="182"/>
      <c r="FA256" s="182"/>
      <c r="FB256" s="182"/>
      <c r="FC256" s="182"/>
      <c r="FD256" s="182"/>
      <c r="FE256" s="182"/>
      <c r="FF256" s="182"/>
      <c r="FG256" s="182"/>
      <c r="FH256" s="182"/>
      <c r="FI256" s="182"/>
      <c r="FJ256" s="182"/>
      <c r="FK256" s="182"/>
      <c r="FL256" s="182"/>
      <c r="FM256" s="182"/>
      <c r="FN256" s="182"/>
      <c r="FO256" s="182"/>
      <c r="FP256" s="182"/>
      <c r="FQ256" s="182"/>
      <c r="FR256" s="182"/>
      <c r="FS256" s="182"/>
      <c r="FT256" s="182"/>
      <c r="FU256" s="182"/>
      <c r="FV256" s="182"/>
      <c r="FW256" s="182"/>
      <c r="FX256" s="182"/>
      <c r="FY256" s="182"/>
      <c r="FZ256" s="182"/>
      <c r="GA256" s="182"/>
      <c r="GB256" s="182"/>
      <c r="GC256" s="182"/>
      <c r="GD256" s="182"/>
      <c r="GE256" s="182"/>
      <c r="GF256" s="182"/>
      <c r="GG256" s="182"/>
      <c r="GH256" s="182"/>
      <c r="GI256" s="182"/>
      <c r="GJ256" s="182"/>
      <c r="GK256" s="182"/>
      <c r="GL256" s="182"/>
      <c r="GM256" s="182"/>
      <c r="GN256" s="182"/>
      <c r="GO256" s="182"/>
      <c r="GP256" s="182"/>
      <c r="GQ256" s="182"/>
      <c r="GR256" s="182"/>
      <c r="GS256" s="182"/>
      <c r="GT256" s="182"/>
      <c r="GU256" s="182"/>
      <c r="GV256" s="182"/>
      <c r="GW256" s="182"/>
      <c r="GX256" s="182"/>
      <c r="GY256" s="182"/>
      <c r="GZ256" s="182"/>
      <c r="HA256" s="182"/>
      <c r="HB256" s="182"/>
      <c r="HC256" s="182"/>
      <c r="HD256" s="182"/>
      <c r="HE256" s="182"/>
      <c r="HF256" s="182"/>
      <c r="HG256" s="182"/>
      <c r="HH256" s="182"/>
      <c r="HI256" s="182"/>
      <c r="HJ256" s="182"/>
      <c r="HK256" s="182"/>
      <c r="HL256" s="182"/>
      <c r="HM256" s="182"/>
      <c r="HN256" s="182"/>
      <c r="HO256" s="182"/>
      <c r="HP256" s="182"/>
      <c r="HQ256" s="182"/>
      <c r="HR256" s="182"/>
      <c r="HS256" s="182"/>
      <c r="HT256" s="182"/>
      <c r="HU256" s="182"/>
      <c r="HV256" s="182"/>
      <c r="HW256" s="182"/>
      <c r="HX256" s="182"/>
      <c r="HY256" s="182"/>
      <c r="HZ256" s="182"/>
      <c r="IA256" s="182"/>
      <c r="IB256" s="182"/>
      <c r="IC256" s="182"/>
      <c r="ID256" s="182"/>
      <c r="IE256" s="182"/>
      <c r="IF256" s="182"/>
      <c r="IG256" s="182"/>
      <c r="IH256" s="182"/>
      <c r="II256" s="182"/>
      <c r="IJ256" s="182"/>
      <c r="IK256" s="182"/>
      <c r="IL256" s="182"/>
      <c r="IM256" s="182"/>
      <c r="IN256" s="182"/>
      <c r="IO256" s="182"/>
      <c r="IP256" s="182"/>
      <c r="IQ256" s="182"/>
      <c r="IR256" s="182"/>
      <c r="IS256" s="182"/>
      <c r="IT256" s="182"/>
      <c r="IU256" s="182"/>
      <c r="IV256" s="182"/>
      <c r="IW256" s="182"/>
      <c r="IX256" s="182"/>
      <c r="IY256" s="182"/>
      <c r="IZ256" s="182"/>
      <c r="JA256" s="182"/>
      <c r="JB256" s="182"/>
      <c r="JC256" s="182"/>
      <c r="JD256" s="182"/>
      <c r="JE256" s="182"/>
      <c r="JF256" s="182"/>
      <c r="JG256" s="182"/>
      <c r="JH256" s="182"/>
      <c r="JI256" s="182"/>
      <c r="JJ256" s="182"/>
      <c r="JK256" s="182"/>
      <c r="JL256" s="182"/>
      <c r="JM256" s="182"/>
      <c r="JN256" s="182"/>
      <c r="JO256" s="182"/>
      <c r="JP256" s="182"/>
      <c r="JQ256" s="182"/>
      <c r="JR256" s="182"/>
      <c r="JS256" s="182"/>
      <c r="JT256" s="182"/>
      <c r="JU256" s="182"/>
      <c r="JV256" s="182"/>
      <c r="JW256" s="182"/>
      <c r="JX256" s="182"/>
      <c r="JY256" s="182"/>
      <c r="JZ256" s="182"/>
      <c r="KA256" s="182"/>
      <c r="KB256" s="182"/>
      <c r="KC256" s="182"/>
      <c r="KD256" s="182"/>
      <c r="KE256" s="182"/>
      <c r="KF256" s="182"/>
      <c r="KG256" s="182"/>
      <c r="KH256" s="182"/>
      <c r="KI256" s="182"/>
      <c r="KJ256" s="182"/>
      <c r="KK256" s="182"/>
      <c r="KL256" s="182"/>
      <c r="KM256" s="182"/>
      <c r="KN256" s="182"/>
      <c r="KO256" s="182"/>
      <c r="KP256" s="182"/>
      <c r="KQ256" s="182"/>
      <c r="KR256" s="182"/>
      <c r="KS256" s="182"/>
      <c r="KT256" s="182"/>
      <c r="KU256" s="182"/>
      <c r="KV256" s="182"/>
      <c r="KW256" s="182"/>
      <c r="KX256" s="182"/>
      <c r="KY256" s="182"/>
      <c r="KZ256" s="182"/>
      <c r="LA256" s="182"/>
      <c r="LB256" s="182"/>
      <c r="LC256" s="182"/>
      <c r="LD256" s="182"/>
      <c r="LE256" s="182"/>
      <c r="LF256" s="182"/>
      <c r="LG256" s="182"/>
      <c r="LH256" s="182"/>
      <c r="LI256" s="182"/>
      <c r="LJ256" s="182"/>
      <c r="LK256" s="182"/>
      <c r="LL256" s="182"/>
      <c r="LM256" s="182"/>
      <c r="LN256" s="182"/>
      <c r="LO256" s="182"/>
      <c r="LP256" s="182"/>
      <c r="LQ256" s="182"/>
      <c r="LR256" s="182"/>
      <c r="LS256" s="182"/>
      <c r="LT256" s="182"/>
      <c r="LU256" s="182"/>
      <c r="LV256" s="182"/>
      <c r="LW256" s="182"/>
      <c r="LX256" s="182"/>
      <c r="LY256" s="182"/>
      <c r="LZ256" s="182"/>
      <c r="MA256" s="182"/>
      <c r="MB256" s="182"/>
      <c r="MC256" s="182"/>
      <c r="MD256" s="182"/>
      <c r="ME256" s="182"/>
      <c r="MF256" s="182"/>
      <c r="MG256" s="182"/>
      <c r="MH256" s="182"/>
      <c r="MI256" s="182"/>
      <c r="MJ256" s="182"/>
      <c r="MK256" s="182"/>
      <c r="ML256" s="182"/>
      <c r="MM256" s="182"/>
      <c r="MN256" s="182"/>
      <c r="MO256" s="182"/>
      <c r="MP256" s="182"/>
      <c r="MQ256" s="182"/>
      <c r="MR256" s="182"/>
      <c r="MS256" s="182"/>
      <c r="MT256" s="182"/>
      <c r="MU256" s="182"/>
      <c r="MV256" s="182"/>
      <c r="MW256" s="182"/>
      <c r="MX256" s="182"/>
      <c r="MY256" s="182"/>
      <c r="MZ256" s="182"/>
      <c r="NA256" s="182"/>
      <c r="NB256" s="182"/>
      <c r="NC256" s="182"/>
      <c r="ND256" s="182"/>
      <c r="NE256" s="182"/>
      <c r="NF256" s="182"/>
      <c r="NG256" s="182"/>
      <c r="NH256" s="182"/>
      <c r="NI256" s="182"/>
      <c r="NJ256" s="182"/>
      <c r="NK256" s="182"/>
      <c r="NL256" s="182"/>
      <c r="NM256" s="182"/>
      <c r="NN256" s="182"/>
      <c r="NO256" s="182"/>
      <c r="NP256" s="182"/>
      <c r="NQ256" s="182"/>
      <c r="NR256" s="182"/>
      <c r="NS256" s="182"/>
      <c r="NT256" s="182"/>
      <c r="NU256" s="182"/>
      <c r="NV256" s="182"/>
      <c r="NW256" s="182"/>
      <c r="NX256" s="182"/>
      <c r="NY256" s="182"/>
      <c r="NZ256" s="182"/>
      <c r="OA256" s="182"/>
      <c r="OB256" s="182"/>
      <c r="OC256" s="182"/>
      <c r="OD256" s="182"/>
      <c r="OE256" s="182"/>
      <c r="OF256" s="182"/>
      <c r="OG256" s="182"/>
      <c r="OH256" s="182"/>
      <c r="OI256" s="182"/>
      <c r="OJ256" s="182"/>
      <c r="OK256" s="182"/>
      <c r="OL256" s="182"/>
      <c r="OM256" s="182"/>
      <c r="ON256" s="182"/>
      <c r="OO256" s="182"/>
      <c r="OP256" s="182"/>
      <c r="OQ256" s="182"/>
      <c r="OR256" s="182"/>
      <c r="OS256" s="182"/>
      <c r="OT256" s="182"/>
      <c r="OU256" s="182"/>
      <c r="OV256" s="182"/>
      <c r="OW256" s="182"/>
      <c r="OX256" s="182"/>
      <c r="OY256" s="182"/>
      <c r="OZ256" s="182"/>
      <c r="PA256" s="182"/>
      <c r="PB256" s="182"/>
      <c r="PC256" s="182"/>
      <c r="PD256" s="182"/>
      <c r="PE256" s="182"/>
      <c r="PF256" s="182"/>
      <c r="PG256" s="182"/>
      <c r="PH256" s="182"/>
      <c r="PI256" s="182"/>
      <c r="PJ256" s="182"/>
      <c r="PK256" s="182"/>
      <c r="PL256" s="182"/>
      <c r="PM256" s="182"/>
      <c r="PN256" s="182"/>
      <c r="PO256" s="182"/>
      <c r="PP256" s="182"/>
      <c r="PQ256" s="182"/>
      <c r="PR256" s="182"/>
      <c r="PS256" s="182"/>
      <c r="PT256" s="182"/>
      <c r="PU256" s="182"/>
      <c r="PV256" s="182"/>
      <c r="PW256" s="182"/>
      <c r="PX256" s="182"/>
    </row>
    <row r="257" spans="1:440" s="167" customFormat="1" ht="19.899999999999999" customHeight="1">
      <c r="A257" s="182"/>
      <c r="B257" s="1040"/>
      <c r="C257" s="900"/>
      <c r="D257" s="837"/>
      <c r="E257" s="875" t="s">
        <v>66</v>
      </c>
      <c r="F257" s="327" t="s">
        <v>20</v>
      </c>
      <c r="G257" s="291">
        <v>0.63600000000000001</v>
      </c>
      <c r="H257" s="291"/>
      <c r="I257" s="423">
        <f>G257+H257</f>
        <v>0.63600000000000001</v>
      </c>
      <c r="J257" s="416">
        <v>0.13500000000000001</v>
      </c>
      <c r="K257" s="295">
        <f t="shared" si="27"/>
        <v>0.501</v>
      </c>
      <c r="L257" s="675">
        <f t="shared" si="28"/>
        <v>0.21226415094339623</v>
      </c>
      <c r="M257" s="653" t="s">
        <v>24</v>
      </c>
      <c r="N257" s="903">
        <f>G257+G258+G259</f>
        <v>7.2279999999999998</v>
      </c>
      <c r="O257" s="904">
        <f>H257+H258+H259</f>
        <v>0</v>
      </c>
      <c r="P257" s="904">
        <f>N257+O257</f>
        <v>7.2279999999999998</v>
      </c>
      <c r="Q257" s="904">
        <f>J257+J258+J259</f>
        <v>2.1870000000000003</v>
      </c>
      <c r="R257" s="904">
        <f>P257-Q257</f>
        <v>5.0409999999999995</v>
      </c>
      <c r="S257" s="893">
        <f>Q257/P257</f>
        <v>0.30257332595462094</v>
      </c>
      <c r="T257" s="170"/>
      <c r="U257" s="182"/>
      <c r="V257" s="166"/>
      <c r="W257" s="166"/>
      <c r="X257" s="166"/>
      <c r="Y257" s="166"/>
      <c r="Z257" s="166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2"/>
      <c r="DX257" s="182"/>
      <c r="DY257" s="182"/>
      <c r="DZ257" s="182"/>
      <c r="EA257" s="182"/>
      <c r="EB257" s="182"/>
      <c r="EC257" s="182"/>
      <c r="ED257" s="182"/>
      <c r="EE257" s="182"/>
      <c r="EF257" s="182"/>
      <c r="EG257" s="182"/>
      <c r="EH257" s="182"/>
      <c r="EI257" s="182"/>
      <c r="EJ257" s="182"/>
      <c r="EK257" s="182"/>
      <c r="EL257" s="182"/>
      <c r="EM257" s="182"/>
      <c r="EN257" s="182"/>
      <c r="EO257" s="182"/>
      <c r="EP257" s="182"/>
      <c r="EQ257" s="182"/>
      <c r="ER257" s="182"/>
      <c r="ES257" s="182"/>
      <c r="ET257" s="182"/>
      <c r="EU257" s="182"/>
      <c r="EV257" s="182"/>
      <c r="EW257" s="182"/>
      <c r="EX257" s="182"/>
      <c r="EY257" s="182"/>
      <c r="EZ257" s="182"/>
      <c r="FA257" s="182"/>
      <c r="FB257" s="182"/>
      <c r="FC257" s="182"/>
      <c r="FD257" s="182"/>
      <c r="FE257" s="182"/>
      <c r="FF257" s="182"/>
      <c r="FG257" s="182"/>
      <c r="FH257" s="182"/>
      <c r="FI257" s="182"/>
      <c r="FJ257" s="182"/>
      <c r="FK257" s="182"/>
      <c r="FL257" s="182"/>
      <c r="FM257" s="182"/>
      <c r="FN257" s="182"/>
      <c r="FO257" s="182"/>
      <c r="FP257" s="182"/>
      <c r="FQ257" s="182"/>
      <c r="FR257" s="182"/>
      <c r="FS257" s="182"/>
      <c r="FT257" s="182"/>
      <c r="FU257" s="182"/>
      <c r="FV257" s="182"/>
      <c r="FW257" s="182"/>
      <c r="FX257" s="182"/>
      <c r="FY257" s="182"/>
      <c r="FZ257" s="182"/>
      <c r="GA257" s="182"/>
      <c r="GB257" s="182"/>
      <c r="GC257" s="182"/>
      <c r="GD257" s="182"/>
      <c r="GE257" s="182"/>
      <c r="GF257" s="182"/>
      <c r="GG257" s="182"/>
      <c r="GH257" s="182"/>
      <c r="GI257" s="182"/>
      <c r="GJ257" s="182"/>
      <c r="GK257" s="182"/>
      <c r="GL257" s="182"/>
      <c r="GM257" s="182"/>
      <c r="GN257" s="182"/>
      <c r="GO257" s="182"/>
      <c r="GP257" s="182"/>
      <c r="GQ257" s="182"/>
      <c r="GR257" s="182"/>
      <c r="GS257" s="182"/>
      <c r="GT257" s="182"/>
      <c r="GU257" s="182"/>
      <c r="GV257" s="182"/>
      <c r="GW257" s="182"/>
      <c r="GX257" s="182"/>
      <c r="GY257" s="182"/>
      <c r="GZ257" s="182"/>
      <c r="HA257" s="182"/>
      <c r="HB257" s="182"/>
      <c r="HC257" s="182"/>
      <c r="HD257" s="182"/>
      <c r="HE257" s="182"/>
      <c r="HF257" s="182"/>
      <c r="HG257" s="182"/>
      <c r="HH257" s="182"/>
      <c r="HI257" s="182"/>
      <c r="HJ257" s="182"/>
      <c r="HK257" s="182"/>
      <c r="HL257" s="182"/>
      <c r="HM257" s="182"/>
      <c r="HN257" s="182"/>
      <c r="HO257" s="182"/>
      <c r="HP257" s="182"/>
      <c r="HQ257" s="182"/>
      <c r="HR257" s="182"/>
      <c r="HS257" s="182"/>
      <c r="HT257" s="182"/>
      <c r="HU257" s="182"/>
      <c r="HV257" s="182"/>
      <c r="HW257" s="182"/>
      <c r="HX257" s="182"/>
      <c r="HY257" s="182"/>
      <c r="HZ257" s="182"/>
      <c r="IA257" s="182"/>
      <c r="IB257" s="182"/>
      <c r="IC257" s="182"/>
      <c r="ID257" s="182"/>
      <c r="IE257" s="182"/>
      <c r="IF257" s="182"/>
      <c r="IG257" s="182"/>
      <c r="IH257" s="182"/>
      <c r="II257" s="182"/>
      <c r="IJ257" s="182"/>
      <c r="IK257" s="182"/>
      <c r="IL257" s="182"/>
      <c r="IM257" s="182"/>
      <c r="IN257" s="182"/>
      <c r="IO257" s="182"/>
      <c r="IP257" s="182"/>
      <c r="IQ257" s="182"/>
      <c r="IR257" s="182"/>
      <c r="IS257" s="182"/>
      <c r="IT257" s="182"/>
      <c r="IU257" s="182"/>
      <c r="IV257" s="182"/>
      <c r="IW257" s="182"/>
      <c r="IX257" s="182"/>
      <c r="IY257" s="182"/>
      <c r="IZ257" s="182"/>
      <c r="JA257" s="182"/>
      <c r="JB257" s="182"/>
      <c r="JC257" s="182"/>
      <c r="JD257" s="182"/>
      <c r="JE257" s="182"/>
      <c r="JF257" s="182"/>
      <c r="JG257" s="182"/>
      <c r="JH257" s="182"/>
      <c r="JI257" s="182"/>
      <c r="JJ257" s="182"/>
      <c r="JK257" s="182"/>
      <c r="JL257" s="182"/>
      <c r="JM257" s="182"/>
      <c r="JN257" s="182"/>
      <c r="JO257" s="182"/>
      <c r="JP257" s="182"/>
      <c r="JQ257" s="182"/>
      <c r="JR257" s="182"/>
      <c r="JS257" s="182"/>
      <c r="JT257" s="182"/>
      <c r="JU257" s="182"/>
      <c r="JV257" s="182"/>
      <c r="JW257" s="182"/>
      <c r="JX257" s="182"/>
      <c r="JY257" s="182"/>
      <c r="JZ257" s="182"/>
      <c r="KA257" s="182"/>
      <c r="KB257" s="182"/>
      <c r="KC257" s="182"/>
      <c r="KD257" s="182"/>
      <c r="KE257" s="182"/>
      <c r="KF257" s="182"/>
      <c r="KG257" s="182"/>
      <c r="KH257" s="182"/>
      <c r="KI257" s="182"/>
      <c r="KJ257" s="182"/>
      <c r="KK257" s="182"/>
      <c r="KL257" s="182"/>
      <c r="KM257" s="182"/>
      <c r="KN257" s="182"/>
      <c r="KO257" s="182"/>
      <c r="KP257" s="182"/>
      <c r="KQ257" s="182"/>
      <c r="KR257" s="182"/>
      <c r="KS257" s="182"/>
      <c r="KT257" s="182"/>
      <c r="KU257" s="182"/>
      <c r="KV257" s="182"/>
      <c r="KW257" s="182"/>
      <c r="KX257" s="182"/>
      <c r="KY257" s="182"/>
      <c r="KZ257" s="182"/>
      <c r="LA257" s="182"/>
      <c r="LB257" s="182"/>
      <c r="LC257" s="182"/>
      <c r="LD257" s="182"/>
      <c r="LE257" s="182"/>
      <c r="LF257" s="182"/>
      <c r="LG257" s="182"/>
      <c r="LH257" s="182"/>
      <c r="LI257" s="182"/>
      <c r="LJ257" s="182"/>
      <c r="LK257" s="182"/>
      <c r="LL257" s="182"/>
      <c r="LM257" s="182"/>
      <c r="LN257" s="182"/>
      <c r="LO257" s="182"/>
      <c r="LP257" s="182"/>
      <c r="LQ257" s="182"/>
      <c r="LR257" s="182"/>
      <c r="LS257" s="182"/>
      <c r="LT257" s="182"/>
      <c r="LU257" s="182"/>
      <c r="LV257" s="182"/>
      <c r="LW257" s="182"/>
      <c r="LX257" s="182"/>
      <c r="LY257" s="182"/>
      <c r="LZ257" s="182"/>
      <c r="MA257" s="182"/>
      <c r="MB257" s="182"/>
      <c r="MC257" s="182"/>
      <c r="MD257" s="182"/>
      <c r="ME257" s="182"/>
      <c r="MF257" s="182"/>
      <c r="MG257" s="182"/>
      <c r="MH257" s="182"/>
      <c r="MI257" s="182"/>
      <c r="MJ257" s="182"/>
      <c r="MK257" s="182"/>
      <c r="ML257" s="182"/>
      <c r="MM257" s="182"/>
      <c r="MN257" s="182"/>
      <c r="MO257" s="182"/>
      <c r="MP257" s="182"/>
      <c r="MQ257" s="182"/>
      <c r="MR257" s="182"/>
      <c r="MS257" s="182"/>
      <c r="MT257" s="182"/>
      <c r="MU257" s="182"/>
      <c r="MV257" s="182"/>
      <c r="MW257" s="182"/>
      <c r="MX257" s="182"/>
      <c r="MY257" s="182"/>
      <c r="MZ257" s="182"/>
      <c r="NA257" s="182"/>
      <c r="NB257" s="182"/>
      <c r="NC257" s="182"/>
      <c r="ND257" s="182"/>
      <c r="NE257" s="182"/>
      <c r="NF257" s="182"/>
      <c r="NG257" s="182"/>
      <c r="NH257" s="182"/>
      <c r="NI257" s="182"/>
      <c r="NJ257" s="182"/>
      <c r="NK257" s="182"/>
      <c r="NL257" s="182"/>
      <c r="NM257" s="182"/>
      <c r="NN257" s="182"/>
      <c r="NO257" s="182"/>
      <c r="NP257" s="182"/>
      <c r="NQ257" s="182"/>
      <c r="NR257" s="182"/>
      <c r="NS257" s="182"/>
      <c r="NT257" s="182"/>
      <c r="NU257" s="182"/>
      <c r="NV257" s="182"/>
      <c r="NW257" s="182"/>
      <c r="NX257" s="182"/>
      <c r="NY257" s="182"/>
      <c r="NZ257" s="182"/>
      <c r="OA257" s="182"/>
      <c r="OB257" s="182"/>
      <c r="OC257" s="182"/>
      <c r="OD257" s="182"/>
      <c r="OE257" s="182"/>
      <c r="OF257" s="182"/>
      <c r="OG257" s="182"/>
      <c r="OH257" s="182"/>
      <c r="OI257" s="182"/>
      <c r="OJ257" s="182"/>
      <c r="OK257" s="182"/>
      <c r="OL257" s="182"/>
      <c r="OM257" s="182"/>
      <c r="ON257" s="182"/>
      <c r="OO257" s="182"/>
      <c r="OP257" s="182"/>
      <c r="OQ257" s="182"/>
      <c r="OR257" s="182"/>
      <c r="OS257" s="182"/>
      <c r="OT257" s="182"/>
      <c r="OU257" s="182"/>
      <c r="OV257" s="182"/>
      <c r="OW257" s="182"/>
      <c r="OX257" s="182"/>
      <c r="OY257" s="182"/>
      <c r="OZ257" s="182"/>
      <c r="PA257" s="182"/>
      <c r="PB257" s="182"/>
      <c r="PC257" s="182"/>
      <c r="PD257" s="182"/>
      <c r="PE257" s="182"/>
      <c r="PF257" s="182"/>
      <c r="PG257" s="182"/>
      <c r="PH257" s="182"/>
      <c r="PI257" s="182"/>
      <c r="PJ257" s="182"/>
      <c r="PK257" s="182"/>
      <c r="PL257" s="182"/>
      <c r="PM257" s="182"/>
      <c r="PN257" s="182"/>
      <c r="PO257" s="182"/>
      <c r="PP257" s="182"/>
      <c r="PQ257" s="182"/>
      <c r="PR257" s="182"/>
      <c r="PS257" s="182"/>
      <c r="PT257" s="182"/>
      <c r="PU257" s="182"/>
      <c r="PV257" s="182"/>
      <c r="PW257" s="182"/>
      <c r="PX257" s="182"/>
    </row>
    <row r="258" spans="1:440" s="167" customFormat="1" ht="19.899999999999999" customHeight="1">
      <c r="A258" s="182"/>
      <c r="B258" s="1040"/>
      <c r="C258" s="900"/>
      <c r="D258" s="837"/>
      <c r="E258" s="875"/>
      <c r="F258" s="327" t="s">
        <v>21</v>
      </c>
      <c r="G258" s="291">
        <v>2.9780000000000002</v>
      </c>
      <c r="H258" s="291"/>
      <c r="I258" s="423">
        <f>G258+H258+K257</f>
        <v>3.4790000000000001</v>
      </c>
      <c r="J258" s="416">
        <v>1.647</v>
      </c>
      <c r="K258" s="295">
        <f t="shared" si="27"/>
        <v>1.8320000000000001</v>
      </c>
      <c r="L258" s="675">
        <f t="shared" si="28"/>
        <v>0.4734118999712561</v>
      </c>
      <c r="M258" s="653" t="s">
        <v>24</v>
      </c>
      <c r="N258" s="903"/>
      <c r="O258" s="904"/>
      <c r="P258" s="904"/>
      <c r="Q258" s="904"/>
      <c r="R258" s="904"/>
      <c r="S258" s="893"/>
      <c r="T258" s="170"/>
      <c r="U258" s="182"/>
      <c r="V258" s="166"/>
      <c r="W258" s="166"/>
      <c r="X258" s="166"/>
      <c r="Y258" s="166"/>
      <c r="Z258" s="166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2"/>
      <c r="DX258" s="182"/>
      <c r="DY258" s="182"/>
      <c r="DZ258" s="182"/>
      <c r="EA258" s="182"/>
      <c r="EB258" s="182"/>
      <c r="EC258" s="182"/>
      <c r="ED258" s="182"/>
      <c r="EE258" s="182"/>
      <c r="EF258" s="182"/>
      <c r="EG258" s="182"/>
      <c r="EH258" s="182"/>
      <c r="EI258" s="182"/>
      <c r="EJ258" s="182"/>
      <c r="EK258" s="182"/>
      <c r="EL258" s="182"/>
      <c r="EM258" s="182"/>
      <c r="EN258" s="182"/>
      <c r="EO258" s="182"/>
      <c r="EP258" s="182"/>
      <c r="EQ258" s="182"/>
      <c r="ER258" s="182"/>
      <c r="ES258" s="182"/>
      <c r="ET258" s="182"/>
      <c r="EU258" s="182"/>
      <c r="EV258" s="182"/>
      <c r="EW258" s="182"/>
      <c r="EX258" s="182"/>
      <c r="EY258" s="182"/>
      <c r="EZ258" s="182"/>
      <c r="FA258" s="182"/>
      <c r="FB258" s="182"/>
      <c r="FC258" s="182"/>
      <c r="FD258" s="182"/>
      <c r="FE258" s="182"/>
      <c r="FF258" s="182"/>
      <c r="FG258" s="182"/>
      <c r="FH258" s="182"/>
      <c r="FI258" s="182"/>
      <c r="FJ258" s="182"/>
      <c r="FK258" s="182"/>
      <c r="FL258" s="182"/>
      <c r="FM258" s="182"/>
      <c r="FN258" s="182"/>
      <c r="FO258" s="182"/>
      <c r="FP258" s="182"/>
      <c r="FQ258" s="182"/>
      <c r="FR258" s="182"/>
      <c r="FS258" s="182"/>
      <c r="FT258" s="182"/>
      <c r="FU258" s="182"/>
      <c r="FV258" s="182"/>
      <c r="FW258" s="182"/>
      <c r="FX258" s="182"/>
      <c r="FY258" s="182"/>
      <c r="FZ258" s="182"/>
      <c r="GA258" s="182"/>
      <c r="GB258" s="182"/>
      <c r="GC258" s="182"/>
      <c r="GD258" s="182"/>
      <c r="GE258" s="182"/>
      <c r="GF258" s="182"/>
      <c r="GG258" s="182"/>
      <c r="GH258" s="182"/>
      <c r="GI258" s="182"/>
      <c r="GJ258" s="182"/>
      <c r="GK258" s="182"/>
      <c r="GL258" s="182"/>
      <c r="GM258" s="182"/>
      <c r="GN258" s="182"/>
      <c r="GO258" s="182"/>
      <c r="GP258" s="182"/>
      <c r="GQ258" s="182"/>
      <c r="GR258" s="182"/>
      <c r="GS258" s="182"/>
      <c r="GT258" s="182"/>
      <c r="GU258" s="182"/>
      <c r="GV258" s="182"/>
      <c r="GW258" s="182"/>
      <c r="GX258" s="182"/>
      <c r="GY258" s="182"/>
      <c r="GZ258" s="182"/>
      <c r="HA258" s="182"/>
      <c r="HB258" s="182"/>
      <c r="HC258" s="182"/>
      <c r="HD258" s="182"/>
      <c r="HE258" s="182"/>
      <c r="HF258" s="182"/>
      <c r="HG258" s="182"/>
      <c r="HH258" s="182"/>
      <c r="HI258" s="182"/>
      <c r="HJ258" s="182"/>
      <c r="HK258" s="182"/>
      <c r="HL258" s="182"/>
      <c r="HM258" s="182"/>
      <c r="HN258" s="182"/>
      <c r="HO258" s="182"/>
      <c r="HP258" s="182"/>
      <c r="HQ258" s="182"/>
      <c r="HR258" s="182"/>
      <c r="HS258" s="182"/>
      <c r="HT258" s="182"/>
      <c r="HU258" s="182"/>
      <c r="HV258" s="182"/>
      <c r="HW258" s="182"/>
      <c r="HX258" s="182"/>
      <c r="HY258" s="182"/>
      <c r="HZ258" s="182"/>
      <c r="IA258" s="182"/>
      <c r="IB258" s="182"/>
      <c r="IC258" s="182"/>
      <c r="ID258" s="182"/>
      <c r="IE258" s="182"/>
      <c r="IF258" s="182"/>
      <c r="IG258" s="182"/>
      <c r="IH258" s="182"/>
      <c r="II258" s="182"/>
      <c r="IJ258" s="182"/>
      <c r="IK258" s="182"/>
      <c r="IL258" s="182"/>
      <c r="IM258" s="182"/>
      <c r="IN258" s="182"/>
      <c r="IO258" s="182"/>
      <c r="IP258" s="182"/>
      <c r="IQ258" s="182"/>
      <c r="IR258" s="182"/>
      <c r="IS258" s="182"/>
      <c r="IT258" s="182"/>
      <c r="IU258" s="182"/>
      <c r="IV258" s="182"/>
      <c r="IW258" s="182"/>
      <c r="IX258" s="182"/>
      <c r="IY258" s="182"/>
      <c r="IZ258" s="182"/>
      <c r="JA258" s="182"/>
      <c r="JB258" s="182"/>
      <c r="JC258" s="182"/>
      <c r="JD258" s="182"/>
      <c r="JE258" s="182"/>
      <c r="JF258" s="182"/>
      <c r="JG258" s="182"/>
      <c r="JH258" s="182"/>
      <c r="JI258" s="182"/>
      <c r="JJ258" s="182"/>
      <c r="JK258" s="182"/>
      <c r="JL258" s="182"/>
      <c r="JM258" s="182"/>
      <c r="JN258" s="182"/>
      <c r="JO258" s="182"/>
      <c r="JP258" s="182"/>
      <c r="JQ258" s="182"/>
      <c r="JR258" s="182"/>
      <c r="JS258" s="182"/>
      <c r="JT258" s="182"/>
      <c r="JU258" s="182"/>
      <c r="JV258" s="182"/>
      <c r="JW258" s="182"/>
      <c r="JX258" s="182"/>
      <c r="JY258" s="182"/>
      <c r="JZ258" s="182"/>
      <c r="KA258" s="182"/>
      <c r="KB258" s="182"/>
      <c r="KC258" s="182"/>
      <c r="KD258" s="182"/>
      <c r="KE258" s="182"/>
      <c r="KF258" s="182"/>
      <c r="KG258" s="182"/>
      <c r="KH258" s="182"/>
      <c r="KI258" s="182"/>
      <c r="KJ258" s="182"/>
      <c r="KK258" s="182"/>
      <c r="KL258" s="182"/>
      <c r="KM258" s="182"/>
      <c r="KN258" s="182"/>
      <c r="KO258" s="182"/>
      <c r="KP258" s="182"/>
      <c r="KQ258" s="182"/>
      <c r="KR258" s="182"/>
      <c r="KS258" s="182"/>
      <c r="KT258" s="182"/>
      <c r="KU258" s="182"/>
      <c r="KV258" s="182"/>
      <c r="KW258" s="182"/>
      <c r="KX258" s="182"/>
      <c r="KY258" s="182"/>
      <c r="KZ258" s="182"/>
      <c r="LA258" s="182"/>
      <c r="LB258" s="182"/>
      <c r="LC258" s="182"/>
      <c r="LD258" s="182"/>
      <c r="LE258" s="182"/>
      <c r="LF258" s="182"/>
      <c r="LG258" s="182"/>
      <c r="LH258" s="182"/>
      <c r="LI258" s="182"/>
      <c r="LJ258" s="182"/>
      <c r="LK258" s="182"/>
      <c r="LL258" s="182"/>
      <c r="LM258" s="182"/>
      <c r="LN258" s="182"/>
      <c r="LO258" s="182"/>
      <c r="LP258" s="182"/>
      <c r="LQ258" s="182"/>
      <c r="LR258" s="182"/>
      <c r="LS258" s="182"/>
      <c r="LT258" s="182"/>
      <c r="LU258" s="182"/>
      <c r="LV258" s="182"/>
      <c r="LW258" s="182"/>
      <c r="LX258" s="182"/>
      <c r="LY258" s="182"/>
      <c r="LZ258" s="182"/>
      <c r="MA258" s="182"/>
      <c r="MB258" s="182"/>
      <c r="MC258" s="182"/>
      <c r="MD258" s="182"/>
      <c r="ME258" s="182"/>
      <c r="MF258" s="182"/>
      <c r="MG258" s="182"/>
      <c r="MH258" s="182"/>
      <c r="MI258" s="182"/>
      <c r="MJ258" s="182"/>
      <c r="MK258" s="182"/>
      <c r="ML258" s="182"/>
      <c r="MM258" s="182"/>
      <c r="MN258" s="182"/>
      <c r="MO258" s="182"/>
      <c r="MP258" s="182"/>
      <c r="MQ258" s="182"/>
      <c r="MR258" s="182"/>
      <c r="MS258" s="182"/>
      <c r="MT258" s="182"/>
      <c r="MU258" s="182"/>
      <c r="MV258" s="182"/>
      <c r="MW258" s="182"/>
      <c r="MX258" s="182"/>
      <c r="MY258" s="182"/>
      <c r="MZ258" s="182"/>
      <c r="NA258" s="182"/>
      <c r="NB258" s="182"/>
      <c r="NC258" s="182"/>
      <c r="ND258" s="182"/>
      <c r="NE258" s="182"/>
      <c r="NF258" s="182"/>
      <c r="NG258" s="182"/>
      <c r="NH258" s="182"/>
      <c r="NI258" s="182"/>
      <c r="NJ258" s="182"/>
      <c r="NK258" s="182"/>
      <c r="NL258" s="182"/>
      <c r="NM258" s="182"/>
      <c r="NN258" s="182"/>
      <c r="NO258" s="182"/>
      <c r="NP258" s="182"/>
      <c r="NQ258" s="182"/>
      <c r="NR258" s="182"/>
      <c r="NS258" s="182"/>
      <c r="NT258" s="182"/>
      <c r="NU258" s="182"/>
      <c r="NV258" s="182"/>
      <c r="NW258" s="182"/>
      <c r="NX258" s="182"/>
      <c r="NY258" s="182"/>
      <c r="NZ258" s="182"/>
      <c r="OA258" s="182"/>
      <c r="OB258" s="182"/>
      <c r="OC258" s="182"/>
      <c r="OD258" s="182"/>
      <c r="OE258" s="182"/>
      <c r="OF258" s="182"/>
      <c r="OG258" s="182"/>
      <c r="OH258" s="182"/>
      <c r="OI258" s="182"/>
      <c r="OJ258" s="182"/>
      <c r="OK258" s="182"/>
      <c r="OL258" s="182"/>
      <c r="OM258" s="182"/>
      <c r="ON258" s="182"/>
      <c r="OO258" s="182"/>
      <c r="OP258" s="182"/>
      <c r="OQ258" s="182"/>
      <c r="OR258" s="182"/>
      <c r="OS258" s="182"/>
      <c r="OT258" s="182"/>
      <c r="OU258" s="182"/>
      <c r="OV258" s="182"/>
      <c r="OW258" s="182"/>
      <c r="OX258" s="182"/>
      <c r="OY258" s="182"/>
      <c r="OZ258" s="182"/>
      <c r="PA258" s="182"/>
      <c r="PB258" s="182"/>
      <c r="PC258" s="182"/>
      <c r="PD258" s="182"/>
      <c r="PE258" s="182"/>
      <c r="PF258" s="182"/>
      <c r="PG258" s="182"/>
      <c r="PH258" s="182"/>
      <c r="PI258" s="182"/>
      <c r="PJ258" s="182"/>
      <c r="PK258" s="182"/>
      <c r="PL258" s="182"/>
      <c r="PM258" s="182"/>
      <c r="PN258" s="182"/>
      <c r="PO258" s="182"/>
      <c r="PP258" s="182"/>
      <c r="PQ258" s="182"/>
      <c r="PR258" s="182"/>
      <c r="PS258" s="182"/>
      <c r="PT258" s="182"/>
      <c r="PU258" s="182"/>
      <c r="PV258" s="182"/>
      <c r="PW258" s="182"/>
      <c r="PX258" s="182"/>
    </row>
    <row r="259" spans="1:440" s="167" customFormat="1" ht="19.899999999999999" customHeight="1">
      <c r="A259" s="182"/>
      <c r="B259" s="1040"/>
      <c r="C259" s="900"/>
      <c r="D259" s="837"/>
      <c r="E259" s="875"/>
      <c r="F259" s="327" t="s">
        <v>22</v>
      </c>
      <c r="G259" s="291">
        <v>3.6139999999999999</v>
      </c>
      <c r="H259" s="291"/>
      <c r="I259" s="423">
        <f>G259+H259+K258</f>
        <v>5.4459999999999997</v>
      </c>
      <c r="J259" s="416">
        <v>0.40500000000000003</v>
      </c>
      <c r="K259" s="295">
        <f t="shared" si="27"/>
        <v>5.0409999999999995</v>
      </c>
      <c r="L259" s="675">
        <f t="shared" si="28"/>
        <v>7.4366507528461259E-2</v>
      </c>
      <c r="M259" s="653" t="s">
        <v>24</v>
      </c>
      <c r="N259" s="903"/>
      <c r="O259" s="904"/>
      <c r="P259" s="904"/>
      <c r="Q259" s="904"/>
      <c r="R259" s="904"/>
      <c r="S259" s="893"/>
      <c r="T259" s="170"/>
      <c r="U259" s="182"/>
      <c r="V259" s="166"/>
      <c r="W259" s="166"/>
      <c r="X259" s="166"/>
      <c r="Y259" s="166"/>
      <c r="Z259" s="166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2"/>
      <c r="DX259" s="182"/>
      <c r="DY259" s="182"/>
      <c r="DZ259" s="182"/>
      <c r="EA259" s="182"/>
      <c r="EB259" s="182"/>
      <c r="EC259" s="182"/>
      <c r="ED259" s="182"/>
      <c r="EE259" s="182"/>
      <c r="EF259" s="182"/>
      <c r="EG259" s="182"/>
      <c r="EH259" s="182"/>
      <c r="EI259" s="182"/>
      <c r="EJ259" s="182"/>
      <c r="EK259" s="182"/>
      <c r="EL259" s="182"/>
      <c r="EM259" s="182"/>
      <c r="EN259" s="182"/>
      <c r="EO259" s="182"/>
      <c r="EP259" s="182"/>
      <c r="EQ259" s="182"/>
      <c r="ER259" s="182"/>
      <c r="ES259" s="182"/>
      <c r="ET259" s="182"/>
      <c r="EU259" s="182"/>
      <c r="EV259" s="182"/>
      <c r="EW259" s="182"/>
      <c r="EX259" s="182"/>
      <c r="EY259" s="182"/>
      <c r="EZ259" s="182"/>
      <c r="FA259" s="182"/>
      <c r="FB259" s="182"/>
      <c r="FC259" s="182"/>
      <c r="FD259" s="182"/>
      <c r="FE259" s="182"/>
      <c r="FF259" s="182"/>
      <c r="FG259" s="182"/>
      <c r="FH259" s="182"/>
      <c r="FI259" s="182"/>
      <c r="FJ259" s="182"/>
      <c r="FK259" s="182"/>
      <c r="FL259" s="182"/>
      <c r="FM259" s="182"/>
      <c r="FN259" s="182"/>
      <c r="FO259" s="182"/>
      <c r="FP259" s="182"/>
      <c r="FQ259" s="182"/>
      <c r="FR259" s="182"/>
      <c r="FS259" s="182"/>
      <c r="FT259" s="182"/>
      <c r="FU259" s="182"/>
      <c r="FV259" s="182"/>
      <c r="FW259" s="182"/>
      <c r="FX259" s="182"/>
      <c r="FY259" s="182"/>
      <c r="FZ259" s="182"/>
      <c r="GA259" s="182"/>
      <c r="GB259" s="182"/>
      <c r="GC259" s="182"/>
      <c r="GD259" s="182"/>
      <c r="GE259" s="182"/>
      <c r="GF259" s="182"/>
      <c r="GG259" s="182"/>
      <c r="GH259" s="182"/>
      <c r="GI259" s="182"/>
      <c r="GJ259" s="182"/>
      <c r="GK259" s="182"/>
      <c r="GL259" s="182"/>
      <c r="GM259" s="182"/>
      <c r="GN259" s="182"/>
      <c r="GO259" s="182"/>
      <c r="GP259" s="182"/>
      <c r="GQ259" s="182"/>
      <c r="GR259" s="182"/>
      <c r="GS259" s="182"/>
      <c r="GT259" s="182"/>
      <c r="GU259" s="182"/>
      <c r="GV259" s="182"/>
      <c r="GW259" s="182"/>
      <c r="GX259" s="182"/>
      <c r="GY259" s="182"/>
      <c r="GZ259" s="182"/>
      <c r="HA259" s="182"/>
      <c r="HB259" s="182"/>
      <c r="HC259" s="182"/>
      <c r="HD259" s="182"/>
      <c r="HE259" s="182"/>
      <c r="HF259" s="182"/>
      <c r="HG259" s="182"/>
      <c r="HH259" s="182"/>
      <c r="HI259" s="182"/>
      <c r="HJ259" s="182"/>
      <c r="HK259" s="182"/>
      <c r="HL259" s="182"/>
      <c r="HM259" s="182"/>
      <c r="HN259" s="182"/>
      <c r="HO259" s="182"/>
      <c r="HP259" s="182"/>
      <c r="HQ259" s="182"/>
      <c r="HR259" s="182"/>
      <c r="HS259" s="182"/>
      <c r="HT259" s="182"/>
      <c r="HU259" s="182"/>
      <c r="HV259" s="182"/>
      <c r="HW259" s="182"/>
      <c r="HX259" s="182"/>
      <c r="HY259" s="182"/>
      <c r="HZ259" s="182"/>
      <c r="IA259" s="182"/>
      <c r="IB259" s="182"/>
      <c r="IC259" s="182"/>
      <c r="ID259" s="182"/>
      <c r="IE259" s="182"/>
      <c r="IF259" s="182"/>
      <c r="IG259" s="182"/>
      <c r="IH259" s="182"/>
      <c r="II259" s="182"/>
      <c r="IJ259" s="182"/>
      <c r="IK259" s="182"/>
      <c r="IL259" s="182"/>
      <c r="IM259" s="182"/>
      <c r="IN259" s="182"/>
      <c r="IO259" s="182"/>
      <c r="IP259" s="182"/>
      <c r="IQ259" s="182"/>
      <c r="IR259" s="182"/>
      <c r="IS259" s="182"/>
      <c r="IT259" s="182"/>
      <c r="IU259" s="182"/>
      <c r="IV259" s="182"/>
      <c r="IW259" s="182"/>
      <c r="IX259" s="182"/>
      <c r="IY259" s="182"/>
      <c r="IZ259" s="182"/>
      <c r="JA259" s="182"/>
      <c r="JB259" s="182"/>
      <c r="JC259" s="182"/>
      <c r="JD259" s="182"/>
      <c r="JE259" s="182"/>
      <c r="JF259" s="182"/>
      <c r="JG259" s="182"/>
      <c r="JH259" s="182"/>
      <c r="JI259" s="182"/>
      <c r="JJ259" s="182"/>
      <c r="JK259" s="182"/>
      <c r="JL259" s="182"/>
      <c r="JM259" s="182"/>
      <c r="JN259" s="182"/>
      <c r="JO259" s="182"/>
      <c r="JP259" s="182"/>
      <c r="JQ259" s="182"/>
      <c r="JR259" s="182"/>
      <c r="JS259" s="182"/>
      <c r="JT259" s="182"/>
      <c r="JU259" s="182"/>
      <c r="JV259" s="182"/>
      <c r="JW259" s="182"/>
      <c r="JX259" s="182"/>
      <c r="JY259" s="182"/>
      <c r="JZ259" s="182"/>
      <c r="KA259" s="182"/>
      <c r="KB259" s="182"/>
      <c r="KC259" s="182"/>
      <c r="KD259" s="182"/>
      <c r="KE259" s="182"/>
      <c r="KF259" s="182"/>
      <c r="KG259" s="182"/>
      <c r="KH259" s="182"/>
      <c r="KI259" s="182"/>
      <c r="KJ259" s="182"/>
      <c r="KK259" s="182"/>
      <c r="KL259" s="182"/>
      <c r="KM259" s="182"/>
      <c r="KN259" s="182"/>
      <c r="KO259" s="182"/>
      <c r="KP259" s="182"/>
      <c r="KQ259" s="182"/>
      <c r="KR259" s="182"/>
      <c r="KS259" s="182"/>
      <c r="KT259" s="182"/>
      <c r="KU259" s="182"/>
      <c r="KV259" s="182"/>
      <c r="KW259" s="182"/>
      <c r="KX259" s="182"/>
      <c r="KY259" s="182"/>
      <c r="KZ259" s="182"/>
      <c r="LA259" s="182"/>
      <c r="LB259" s="182"/>
      <c r="LC259" s="182"/>
      <c r="LD259" s="182"/>
      <c r="LE259" s="182"/>
      <c r="LF259" s="182"/>
      <c r="LG259" s="182"/>
      <c r="LH259" s="182"/>
      <c r="LI259" s="182"/>
      <c r="LJ259" s="182"/>
      <c r="LK259" s="182"/>
      <c r="LL259" s="182"/>
      <c r="LM259" s="182"/>
      <c r="LN259" s="182"/>
      <c r="LO259" s="182"/>
      <c r="LP259" s="182"/>
      <c r="LQ259" s="182"/>
      <c r="LR259" s="182"/>
      <c r="LS259" s="182"/>
      <c r="LT259" s="182"/>
      <c r="LU259" s="182"/>
      <c r="LV259" s="182"/>
      <c r="LW259" s="182"/>
      <c r="LX259" s="182"/>
      <c r="LY259" s="182"/>
      <c r="LZ259" s="182"/>
      <c r="MA259" s="182"/>
      <c r="MB259" s="182"/>
      <c r="MC259" s="182"/>
      <c r="MD259" s="182"/>
      <c r="ME259" s="182"/>
      <c r="MF259" s="182"/>
      <c r="MG259" s="182"/>
      <c r="MH259" s="182"/>
      <c r="MI259" s="182"/>
      <c r="MJ259" s="182"/>
      <c r="MK259" s="182"/>
      <c r="ML259" s="182"/>
      <c r="MM259" s="182"/>
      <c r="MN259" s="182"/>
      <c r="MO259" s="182"/>
      <c r="MP259" s="182"/>
      <c r="MQ259" s="182"/>
      <c r="MR259" s="182"/>
      <c r="MS259" s="182"/>
      <c r="MT259" s="182"/>
      <c r="MU259" s="182"/>
      <c r="MV259" s="182"/>
      <c r="MW259" s="182"/>
      <c r="MX259" s="182"/>
      <c r="MY259" s="182"/>
      <c r="MZ259" s="182"/>
      <c r="NA259" s="182"/>
      <c r="NB259" s="182"/>
      <c r="NC259" s="182"/>
      <c r="ND259" s="182"/>
      <c r="NE259" s="182"/>
      <c r="NF259" s="182"/>
      <c r="NG259" s="182"/>
      <c r="NH259" s="182"/>
      <c r="NI259" s="182"/>
      <c r="NJ259" s="182"/>
      <c r="NK259" s="182"/>
      <c r="NL259" s="182"/>
      <c r="NM259" s="182"/>
      <c r="NN259" s="182"/>
      <c r="NO259" s="182"/>
      <c r="NP259" s="182"/>
      <c r="NQ259" s="182"/>
      <c r="NR259" s="182"/>
      <c r="NS259" s="182"/>
      <c r="NT259" s="182"/>
      <c r="NU259" s="182"/>
      <c r="NV259" s="182"/>
      <c r="NW259" s="182"/>
      <c r="NX259" s="182"/>
      <c r="NY259" s="182"/>
      <c r="NZ259" s="182"/>
      <c r="OA259" s="182"/>
      <c r="OB259" s="182"/>
      <c r="OC259" s="182"/>
      <c r="OD259" s="182"/>
      <c r="OE259" s="182"/>
      <c r="OF259" s="182"/>
      <c r="OG259" s="182"/>
      <c r="OH259" s="182"/>
      <c r="OI259" s="182"/>
      <c r="OJ259" s="182"/>
      <c r="OK259" s="182"/>
      <c r="OL259" s="182"/>
      <c r="OM259" s="182"/>
      <c r="ON259" s="182"/>
      <c r="OO259" s="182"/>
      <c r="OP259" s="182"/>
      <c r="OQ259" s="182"/>
      <c r="OR259" s="182"/>
      <c r="OS259" s="182"/>
      <c r="OT259" s="182"/>
      <c r="OU259" s="182"/>
      <c r="OV259" s="182"/>
      <c r="OW259" s="182"/>
      <c r="OX259" s="182"/>
      <c r="OY259" s="182"/>
      <c r="OZ259" s="182"/>
      <c r="PA259" s="182"/>
      <c r="PB259" s="182"/>
      <c r="PC259" s="182"/>
      <c r="PD259" s="182"/>
      <c r="PE259" s="182"/>
      <c r="PF259" s="182"/>
      <c r="PG259" s="182"/>
      <c r="PH259" s="182"/>
      <c r="PI259" s="182"/>
      <c r="PJ259" s="182"/>
      <c r="PK259" s="182"/>
      <c r="PL259" s="182"/>
      <c r="PM259" s="182"/>
      <c r="PN259" s="182"/>
      <c r="PO259" s="182"/>
      <c r="PP259" s="182"/>
      <c r="PQ259" s="182"/>
      <c r="PR259" s="182"/>
      <c r="PS259" s="182"/>
      <c r="PT259" s="182"/>
      <c r="PU259" s="182"/>
      <c r="PV259" s="182"/>
      <c r="PW259" s="182"/>
      <c r="PX259" s="182"/>
    </row>
    <row r="260" spans="1:440" s="167" customFormat="1" ht="19.899999999999999" customHeight="1">
      <c r="A260" s="182"/>
      <c r="B260" s="1040"/>
      <c r="C260" s="900"/>
      <c r="D260" s="837"/>
      <c r="E260" s="875" t="s">
        <v>67</v>
      </c>
      <c r="F260" s="327" t="s">
        <v>20</v>
      </c>
      <c r="G260" s="291">
        <v>0.63600000000000001</v>
      </c>
      <c r="H260" s="291"/>
      <c r="I260" s="423">
        <f>G260+H260</f>
        <v>0.63600000000000001</v>
      </c>
      <c r="J260" s="416">
        <v>0</v>
      </c>
      <c r="K260" s="295">
        <f t="shared" si="27"/>
        <v>0.63600000000000001</v>
      </c>
      <c r="L260" s="675">
        <f t="shared" si="28"/>
        <v>0</v>
      </c>
      <c r="M260" s="653" t="s">
        <v>24</v>
      </c>
      <c r="N260" s="903">
        <f>G260+G261+G262</f>
        <v>7.23</v>
      </c>
      <c r="O260" s="904">
        <f>H260+H261+H262</f>
        <v>0</v>
      </c>
      <c r="P260" s="904">
        <f>N260+O260</f>
        <v>7.23</v>
      </c>
      <c r="Q260" s="904">
        <f>J260+J261+J262</f>
        <v>7.2089999999999996</v>
      </c>
      <c r="R260" s="904">
        <f>P260-Q260</f>
        <v>2.1000000000000796E-2</v>
      </c>
      <c r="S260" s="893">
        <f>Q260/P260</f>
        <v>0.9970954356846472</v>
      </c>
      <c r="T260" s="170"/>
      <c r="U260" s="182"/>
      <c r="V260" s="166"/>
      <c r="W260" s="166"/>
      <c r="X260" s="166"/>
      <c r="Y260" s="166"/>
      <c r="Z260" s="166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2"/>
      <c r="DX260" s="182"/>
      <c r="DY260" s="182"/>
      <c r="DZ260" s="182"/>
      <c r="EA260" s="182"/>
      <c r="EB260" s="182"/>
      <c r="EC260" s="182"/>
      <c r="ED260" s="182"/>
      <c r="EE260" s="182"/>
      <c r="EF260" s="182"/>
      <c r="EG260" s="182"/>
      <c r="EH260" s="182"/>
      <c r="EI260" s="182"/>
      <c r="EJ260" s="182"/>
      <c r="EK260" s="182"/>
      <c r="EL260" s="182"/>
      <c r="EM260" s="182"/>
      <c r="EN260" s="182"/>
      <c r="EO260" s="182"/>
      <c r="EP260" s="182"/>
      <c r="EQ260" s="182"/>
      <c r="ER260" s="182"/>
      <c r="ES260" s="182"/>
      <c r="ET260" s="182"/>
      <c r="EU260" s="182"/>
      <c r="EV260" s="182"/>
      <c r="EW260" s="182"/>
      <c r="EX260" s="182"/>
      <c r="EY260" s="182"/>
      <c r="EZ260" s="182"/>
      <c r="FA260" s="182"/>
      <c r="FB260" s="182"/>
      <c r="FC260" s="182"/>
      <c r="FD260" s="182"/>
      <c r="FE260" s="182"/>
      <c r="FF260" s="182"/>
      <c r="FG260" s="182"/>
      <c r="FH260" s="182"/>
      <c r="FI260" s="182"/>
      <c r="FJ260" s="182"/>
      <c r="FK260" s="182"/>
      <c r="FL260" s="182"/>
      <c r="FM260" s="182"/>
      <c r="FN260" s="182"/>
      <c r="FO260" s="182"/>
      <c r="FP260" s="182"/>
      <c r="FQ260" s="182"/>
      <c r="FR260" s="182"/>
      <c r="FS260" s="182"/>
      <c r="FT260" s="182"/>
      <c r="FU260" s="182"/>
      <c r="FV260" s="182"/>
      <c r="FW260" s="182"/>
      <c r="FX260" s="182"/>
      <c r="FY260" s="182"/>
      <c r="FZ260" s="182"/>
      <c r="GA260" s="182"/>
      <c r="GB260" s="182"/>
      <c r="GC260" s="182"/>
      <c r="GD260" s="182"/>
      <c r="GE260" s="182"/>
      <c r="GF260" s="182"/>
      <c r="GG260" s="182"/>
      <c r="GH260" s="182"/>
      <c r="GI260" s="182"/>
      <c r="GJ260" s="182"/>
      <c r="GK260" s="182"/>
      <c r="GL260" s="182"/>
      <c r="GM260" s="182"/>
      <c r="GN260" s="182"/>
      <c r="GO260" s="182"/>
      <c r="GP260" s="182"/>
      <c r="GQ260" s="182"/>
      <c r="GR260" s="182"/>
      <c r="GS260" s="182"/>
      <c r="GT260" s="182"/>
      <c r="GU260" s="182"/>
      <c r="GV260" s="182"/>
      <c r="GW260" s="182"/>
      <c r="GX260" s="182"/>
      <c r="GY260" s="182"/>
      <c r="GZ260" s="182"/>
      <c r="HA260" s="182"/>
      <c r="HB260" s="182"/>
      <c r="HC260" s="182"/>
      <c r="HD260" s="182"/>
      <c r="HE260" s="182"/>
      <c r="HF260" s="182"/>
      <c r="HG260" s="182"/>
      <c r="HH260" s="182"/>
      <c r="HI260" s="182"/>
      <c r="HJ260" s="182"/>
      <c r="HK260" s="182"/>
      <c r="HL260" s="182"/>
      <c r="HM260" s="182"/>
      <c r="HN260" s="182"/>
      <c r="HO260" s="182"/>
      <c r="HP260" s="182"/>
      <c r="HQ260" s="182"/>
      <c r="HR260" s="182"/>
      <c r="HS260" s="182"/>
      <c r="HT260" s="182"/>
      <c r="HU260" s="182"/>
      <c r="HV260" s="182"/>
      <c r="HW260" s="182"/>
      <c r="HX260" s="182"/>
      <c r="HY260" s="182"/>
      <c r="HZ260" s="182"/>
      <c r="IA260" s="182"/>
      <c r="IB260" s="182"/>
      <c r="IC260" s="182"/>
      <c r="ID260" s="182"/>
      <c r="IE260" s="182"/>
      <c r="IF260" s="182"/>
      <c r="IG260" s="182"/>
      <c r="IH260" s="182"/>
      <c r="II260" s="182"/>
      <c r="IJ260" s="182"/>
      <c r="IK260" s="182"/>
      <c r="IL260" s="182"/>
      <c r="IM260" s="182"/>
      <c r="IN260" s="182"/>
      <c r="IO260" s="182"/>
      <c r="IP260" s="182"/>
      <c r="IQ260" s="182"/>
      <c r="IR260" s="182"/>
      <c r="IS260" s="182"/>
      <c r="IT260" s="182"/>
      <c r="IU260" s="182"/>
      <c r="IV260" s="182"/>
      <c r="IW260" s="182"/>
      <c r="IX260" s="182"/>
      <c r="IY260" s="182"/>
      <c r="IZ260" s="182"/>
      <c r="JA260" s="182"/>
      <c r="JB260" s="182"/>
      <c r="JC260" s="182"/>
      <c r="JD260" s="182"/>
      <c r="JE260" s="182"/>
      <c r="JF260" s="182"/>
      <c r="JG260" s="182"/>
      <c r="JH260" s="182"/>
      <c r="JI260" s="182"/>
      <c r="JJ260" s="182"/>
      <c r="JK260" s="182"/>
      <c r="JL260" s="182"/>
      <c r="JM260" s="182"/>
      <c r="JN260" s="182"/>
      <c r="JO260" s="182"/>
      <c r="JP260" s="182"/>
      <c r="JQ260" s="182"/>
      <c r="JR260" s="182"/>
      <c r="JS260" s="182"/>
      <c r="JT260" s="182"/>
      <c r="JU260" s="182"/>
      <c r="JV260" s="182"/>
      <c r="JW260" s="182"/>
      <c r="JX260" s="182"/>
      <c r="JY260" s="182"/>
      <c r="JZ260" s="182"/>
      <c r="KA260" s="182"/>
      <c r="KB260" s="182"/>
      <c r="KC260" s="182"/>
      <c r="KD260" s="182"/>
      <c r="KE260" s="182"/>
      <c r="KF260" s="182"/>
      <c r="KG260" s="182"/>
      <c r="KH260" s="182"/>
      <c r="KI260" s="182"/>
      <c r="KJ260" s="182"/>
      <c r="KK260" s="182"/>
      <c r="KL260" s="182"/>
      <c r="KM260" s="182"/>
      <c r="KN260" s="182"/>
      <c r="KO260" s="182"/>
      <c r="KP260" s="182"/>
      <c r="KQ260" s="182"/>
      <c r="KR260" s="182"/>
      <c r="KS260" s="182"/>
      <c r="KT260" s="182"/>
      <c r="KU260" s="182"/>
      <c r="KV260" s="182"/>
      <c r="KW260" s="182"/>
      <c r="KX260" s="182"/>
      <c r="KY260" s="182"/>
      <c r="KZ260" s="182"/>
      <c r="LA260" s="182"/>
      <c r="LB260" s="182"/>
      <c r="LC260" s="182"/>
      <c r="LD260" s="182"/>
      <c r="LE260" s="182"/>
      <c r="LF260" s="182"/>
      <c r="LG260" s="182"/>
      <c r="LH260" s="182"/>
      <c r="LI260" s="182"/>
      <c r="LJ260" s="182"/>
      <c r="LK260" s="182"/>
      <c r="LL260" s="182"/>
      <c r="LM260" s="182"/>
      <c r="LN260" s="182"/>
      <c r="LO260" s="182"/>
      <c r="LP260" s="182"/>
      <c r="LQ260" s="182"/>
      <c r="LR260" s="182"/>
      <c r="LS260" s="182"/>
      <c r="LT260" s="182"/>
      <c r="LU260" s="182"/>
      <c r="LV260" s="182"/>
      <c r="LW260" s="182"/>
      <c r="LX260" s="182"/>
      <c r="LY260" s="182"/>
      <c r="LZ260" s="182"/>
      <c r="MA260" s="182"/>
      <c r="MB260" s="182"/>
      <c r="MC260" s="182"/>
      <c r="MD260" s="182"/>
      <c r="ME260" s="182"/>
      <c r="MF260" s="182"/>
      <c r="MG260" s="182"/>
      <c r="MH260" s="182"/>
      <c r="MI260" s="182"/>
      <c r="MJ260" s="182"/>
      <c r="MK260" s="182"/>
      <c r="ML260" s="182"/>
      <c r="MM260" s="182"/>
      <c r="MN260" s="182"/>
      <c r="MO260" s="182"/>
      <c r="MP260" s="182"/>
      <c r="MQ260" s="182"/>
      <c r="MR260" s="182"/>
      <c r="MS260" s="182"/>
      <c r="MT260" s="182"/>
      <c r="MU260" s="182"/>
      <c r="MV260" s="182"/>
      <c r="MW260" s="182"/>
      <c r="MX260" s="182"/>
      <c r="MY260" s="182"/>
      <c r="MZ260" s="182"/>
      <c r="NA260" s="182"/>
      <c r="NB260" s="182"/>
      <c r="NC260" s="182"/>
      <c r="ND260" s="182"/>
      <c r="NE260" s="182"/>
      <c r="NF260" s="182"/>
      <c r="NG260" s="182"/>
      <c r="NH260" s="182"/>
      <c r="NI260" s="182"/>
      <c r="NJ260" s="182"/>
      <c r="NK260" s="182"/>
      <c r="NL260" s="182"/>
      <c r="NM260" s="182"/>
      <c r="NN260" s="182"/>
      <c r="NO260" s="182"/>
      <c r="NP260" s="182"/>
      <c r="NQ260" s="182"/>
      <c r="NR260" s="182"/>
      <c r="NS260" s="182"/>
      <c r="NT260" s="182"/>
      <c r="NU260" s="182"/>
      <c r="NV260" s="182"/>
      <c r="NW260" s="182"/>
      <c r="NX260" s="182"/>
      <c r="NY260" s="182"/>
      <c r="NZ260" s="182"/>
      <c r="OA260" s="182"/>
      <c r="OB260" s="182"/>
      <c r="OC260" s="182"/>
      <c r="OD260" s="182"/>
      <c r="OE260" s="182"/>
      <c r="OF260" s="182"/>
      <c r="OG260" s="182"/>
      <c r="OH260" s="182"/>
      <c r="OI260" s="182"/>
      <c r="OJ260" s="182"/>
      <c r="OK260" s="182"/>
      <c r="OL260" s="182"/>
      <c r="OM260" s="182"/>
      <c r="ON260" s="182"/>
      <c r="OO260" s="182"/>
      <c r="OP260" s="182"/>
      <c r="OQ260" s="182"/>
      <c r="OR260" s="182"/>
      <c r="OS260" s="182"/>
      <c r="OT260" s="182"/>
      <c r="OU260" s="182"/>
      <c r="OV260" s="182"/>
      <c r="OW260" s="182"/>
      <c r="OX260" s="182"/>
      <c r="OY260" s="182"/>
      <c r="OZ260" s="182"/>
      <c r="PA260" s="182"/>
      <c r="PB260" s="182"/>
      <c r="PC260" s="182"/>
      <c r="PD260" s="182"/>
      <c r="PE260" s="182"/>
      <c r="PF260" s="182"/>
      <c r="PG260" s="182"/>
      <c r="PH260" s="182"/>
      <c r="PI260" s="182"/>
      <c r="PJ260" s="182"/>
      <c r="PK260" s="182"/>
      <c r="PL260" s="182"/>
      <c r="PM260" s="182"/>
      <c r="PN260" s="182"/>
      <c r="PO260" s="182"/>
      <c r="PP260" s="182"/>
      <c r="PQ260" s="182"/>
      <c r="PR260" s="182"/>
      <c r="PS260" s="182"/>
      <c r="PT260" s="182"/>
      <c r="PU260" s="182"/>
      <c r="PV260" s="182"/>
      <c r="PW260" s="182"/>
      <c r="PX260" s="182"/>
    </row>
    <row r="261" spans="1:440" s="167" customFormat="1" ht="19.899999999999999" customHeight="1">
      <c r="A261" s="182"/>
      <c r="B261" s="1040"/>
      <c r="C261" s="900"/>
      <c r="D261" s="837"/>
      <c r="E261" s="875"/>
      <c r="F261" s="327" t="s">
        <v>21</v>
      </c>
      <c r="G261" s="291">
        <v>2.9790000000000001</v>
      </c>
      <c r="H261" s="291"/>
      <c r="I261" s="423">
        <f>G261+H261+K260</f>
        <v>3.6150000000000002</v>
      </c>
      <c r="J261" s="416">
        <v>2.3220000000000001</v>
      </c>
      <c r="K261" s="295">
        <f t="shared" si="27"/>
        <v>1.2930000000000001</v>
      </c>
      <c r="L261" s="675">
        <f t="shared" si="28"/>
        <v>0.6423236514522821</v>
      </c>
      <c r="M261" s="653" t="s">
        <v>24</v>
      </c>
      <c r="N261" s="903"/>
      <c r="O261" s="904"/>
      <c r="P261" s="904"/>
      <c r="Q261" s="904"/>
      <c r="R261" s="904"/>
      <c r="S261" s="893"/>
      <c r="T261" s="170"/>
      <c r="U261" s="182"/>
      <c r="V261" s="166"/>
      <c r="W261" s="166"/>
      <c r="X261" s="166"/>
      <c r="Y261" s="166"/>
      <c r="Z261" s="166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2"/>
      <c r="DX261" s="182"/>
      <c r="DY261" s="182"/>
      <c r="DZ261" s="182"/>
      <c r="EA261" s="182"/>
      <c r="EB261" s="182"/>
      <c r="EC261" s="182"/>
      <c r="ED261" s="182"/>
      <c r="EE261" s="182"/>
      <c r="EF261" s="182"/>
      <c r="EG261" s="182"/>
      <c r="EH261" s="182"/>
      <c r="EI261" s="182"/>
      <c r="EJ261" s="182"/>
      <c r="EK261" s="182"/>
      <c r="EL261" s="182"/>
      <c r="EM261" s="182"/>
      <c r="EN261" s="182"/>
      <c r="EO261" s="182"/>
      <c r="EP261" s="182"/>
      <c r="EQ261" s="182"/>
      <c r="ER261" s="182"/>
      <c r="ES261" s="182"/>
      <c r="ET261" s="182"/>
      <c r="EU261" s="182"/>
      <c r="EV261" s="182"/>
      <c r="EW261" s="182"/>
      <c r="EX261" s="182"/>
      <c r="EY261" s="182"/>
      <c r="EZ261" s="182"/>
      <c r="FA261" s="182"/>
      <c r="FB261" s="182"/>
      <c r="FC261" s="182"/>
      <c r="FD261" s="182"/>
      <c r="FE261" s="182"/>
      <c r="FF261" s="182"/>
      <c r="FG261" s="182"/>
      <c r="FH261" s="182"/>
      <c r="FI261" s="182"/>
      <c r="FJ261" s="182"/>
      <c r="FK261" s="182"/>
      <c r="FL261" s="182"/>
      <c r="FM261" s="182"/>
      <c r="FN261" s="182"/>
      <c r="FO261" s="182"/>
      <c r="FP261" s="182"/>
      <c r="FQ261" s="182"/>
      <c r="FR261" s="182"/>
      <c r="FS261" s="182"/>
      <c r="FT261" s="182"/>
      <c r="FU261" s="182"/>
      <c r="FV261" s="182"/>
      <c r="FW261" s="182"/>
      <c r="FX261" s="182"/>
      <c r="FY261" s="182"/>
      <c r="FZ261" s="182"/>
      <c r="GA261" s="182"/>
      <c r="GB261" s="182"/>
      <c r="GC261" s="182"/>
      <c r="GD261" s="182"/>
      <c r="GE261" s="182"/>
      <c r="GF261" s="182"/>
      <c r="GG261" s="182"/>
      <c r="GH261" s="182"/>
      <c r="GI261" s="182"/>
      <c r="GJ261" s="182"/>
      <c r="GK261" s="182"/>
      <c r="GL261" s="182"/>
      <c r="GM261" s="182"/>
      <c r="GN261" s="182"/>
      <c r="GO261" s="182"/>
      <c r="GP261" s="182"/>
      <c r="GQ261" s="182"/>
      <c r="GR261" s="182"/>
      <c r="GS261" s="182"/>
      <c r="GT261" s="182"/>
      <c r="GU261" s="182"/>
      <c r="GV261" s="182"/>
      <c r="GW261" s="182"/>
      <c r="GX261" s="182"/>
      <c r="GY261" s="182"/>
      <c r="GZ261" s="182"/>
      <c r="HA261" s="182"/>
      <c r="HB261" s="182"/>
      <c r="HC261" s="182"/>
      <c r="HD261" s="182"/>
      <c r="HE261" s="182"/>
      <c r="HF261" s="182"/>
      <c r="HG261" s="182"/>
      <c r="HH261" s="182"/>
      <c r="HI261" s="182"/>
      <c r="HJ261" s="182"/>
      <c r="HK261" s="182"/>
      <c r="HL261" s="182"/>
      <c r="HM261" s="182"/>
      <c r="HN261" s="182"/>
      <c r="HO261" s="182"/>
      <c r="HP261" s="182"/>
      <c r="HQ261" s="182"/>
      <c r="HR261" s="182"/>
      <c r="HS261" s="182"/>
      <c r="HT261" s="182"/>
      <c r="HU261" s="182"/>
      <c r="HV261" s="182"/>
      <c r="HW261" s="182"/>
      <c r="HX261" s="182"/>
      <c r="HY261" s="182"/>
      <c r="HZ261" s="182"/>
      <c r="IA261" s="182"/>
      <c r="IB261" s="182"/>
      <c r="IC261" s="182"/>
      <c r="ID261" s="182"/>
      <c r="IE261" s="182"/>
      <c r="IF261" s="182"/>
      <c r="IG261" s="182"/>
      <c r="IH261" s="182"/>
      <c r="II261" s="182"/>
      <c r="IJ261" s="182"/>
      <c r="IK261" s="182"/>
      <c r="IL261" s="182"/>
      <c r="IM261" s="182"/>
      <c r="IN261" s="182"/>
      <c r="IO261" s="182"/>
      <c r="IP261" s="182"/>
      <c r="IQ261" s="182"/>
      <c r="IR261" s="182"/>
      <c r="IS261" s="182"/>
      <c r="IT261" s="182"/>
      <c r="IU261" s="182"/>
      <c r="IV261" s="182"/>
      <c r="IW261" s="182"/>
      <c r="IX261" s="182"/>
      <c r="IY261" s="182"/>
      <c r="IZ261" s="182"/>
      <c r="JA261" s="182"/>
      <c r="JB261" s="182"/>
      <c r="JC261" s="182"/>
      <c r="JD261" s="182"/>
      <c r="JE261" s="182"/>
      <c r="JF261" s="182"/>
      <c r="JG261" s="182"/>
      <c r="JH261" s="182"/>
      <c r="JI261" s="182"/>
      <c r="JJ261" s="182"/>
      <c r="JK261" s="182"/>
      <c r="JL261" s="182"/>
      <c r="JM261" s="182"/>
      <c r="JN261" s="182"/>
      <c r="JO261" s="182"/>
      <c r="JP261" s="182"/>
      <c r="JQ261" s="182"/>
      <c r="JR261" s="182"/>
      <c r="JS261" s="182"/>
      <c r="JT261" s="182"/>
      <c r="JU261" s="182"/>
      <c r="JV261" s="182"/>
      <c r="JW261" s="182"/>
      <c r="JX261" s="182"/>
      <c r="JY261" s="182"/>
      <c r="JZ261" s="182"/>
      <c r="KA261" s="182"/>
      <c r="KB261" s="182"/>
      <c r="KC261" s="182"/>
      <c r="KD261" s="182"/>
      <c r="KE261" s="182"/>
      <c r="KF261" s="182"/>
      <c r="KG261" s="182"/>
      <c r="KH261" s="182"/>
      <c r="KI261" s="182"/>
      <c r="KJ261" s="182"/>
      <c r="KK261" s="182"/>
      <c r="KL261" s="182"/>
      <c r="KM261" s="182"/>
      <c r="KN261" s="182"/>
      <c r="KO261" s="182"/>
      <c r="KP261" s="182"/>
      <c r="KQ261" s="182"/>
      <c r="KR261" s="182"/>
      <c r="KS261" s="182"/>
      <c r="KT261" s="182"/>
      <c r="KU261" s="182"/>
      <c r="KV261" s="182"/>
      <c r="KW261" s="182"/>
      <c r="KX261" s="182"/>
      <c r="KY261" s="182"/>
      <c r="KZ261" s="182"/>
      <c r="LA261" s="182"/>
      <c r="LB261" s="182"/>
      <c r="LC261" s="182"/>
      <c r="LD261" s="182"/>
      <c r="LE261" s="182"/>
      <c r="LF261" s="182"/>
      <c r="LG261" s="182"/>
      <c r="LH261" s="182"/>
      <c r="LI261" s="182"/>
      <c r="LJ261" s="182"/>
      <c r="LK261" s="182"/>
      <c r="LL261" s="182"/>
      <c r="LM261" s="182"/>
      <c r="LN261" s="182"/>
      <c r="LO261" s="182"/>
      <c r="LP261" s="182"/>
      <c r="LQ261" s="182"/>
      <c r="LR261" s="182"/>
      <c r="LS261" s="182"/>
      <c r="LT261" s="182"/>
      <c r="LU261" s="182"/>
      <c r="LV261" s="182"/>
      <c r="LW261" s="182"/>
      <c r="LX261" s="182"/>
      <c r="LY261" s="182"/>
      <c r="LZ261" s="182"/>
      <c r="MA261" s="182"/>
      <c r="MB261" s="182"/>
      <c r="MC261" s="182"/>
      <c r="MD261" s="182"/>
      <c r="ME261" s="182"/>
      <c r="MF261" s="182"/>
      <c r="MG261" s="182"/>
      <c r="MH261" s="182"/>
      <c r="MI261" s="182"/>
      <c r="MJ261" s="182"/>
      <c r="MK261" s="182"/>
      <c r="ML261" s="182"/>
      <c r="MM261" s="182"/>
      <c r="MN261" s="182"/>
      <c r="MO261" s="182"/>
      <c r="MP261" s="182"/>
      <c r="MQ261" s="182"/>
      <c r="MR261" s="182"/>
      <c r="MS261" s="182"/>
      <c r="MT261" s="182"/>
      <c r="MU261" s="182"/>
      <c r="MV261" s="182"/>
      <c r="MW261" s="182"/>
      <c r="MX261" s="182"/>
      <c r="MY261" s="182"/>
      <c r="MZ261" s="182"/>
      <c r="NA261" s="182"/>
      <c r="NB261" s="182"/>
      <c r="NC261" s="182"/>
      <c r="ND261" s="182"/>
      <c r="NE261" s="182"/>
      <c r="NF261" s="182"/>
      <c r="NG261" s="182"/>
      <c r="NH261" s="182"/>
      <c r="NI261" s="182"/>
      <c r="NJ261" s="182"/>
      <c r="NK261" s="182"/>
      <c r="NL261" s="182"/>
      <c r="NM261" s="182"/>
      <c r="NN261" s="182"/>
      <c r="NO261" s="182"/>
      <c r="NP261" s="182"/>
      <c r="NQ261" s="182"/>
      <c r="NR261" s="182"/>
      <c r="NS261" s="182"/>
      <c r="NT261" s="182"/>
      <c r="NU261" s="182"/>
      <c r="NV261" s="182"/>
      <c r="NW261" s="182"/>
      <c r="NX261" s="182"/>
      <c r="NY261" s="182"/>
      <c r="NZ261" s="182"/>
      <c r="OA261" s="182"/>
      <c r="OB261" s="182"/>
      <c r="OC261" s="182"/>
      <c r="OD261" s="182"/>
      <c r="OE261" s="182"/>
      <c r="OF261" s="182"/>
      <c r="OG261" s="182"/>
      <c r="OH261" s="182"/>
      <c r="OI261" s="182"/>
      <c r="OJ261" s="182"/>
      <c r="OK261" s="182"/>
      <c r="OL261" s="182"/>
      <c r="OM261" s="182"/>
      <c r="ON261" s="182"/>
      <c r="OO261" s="182"/>
      <c r="OP261" s="182"/>
      <c r="OQ261" s="182"/>
      <c r="OR261" s="182"/>
      <c r="OS261" s="182"/>
      <c r="OT261" s="182"/>
      <c r="OU261" s="182"/>
      <c r="OV261" s="182"/>
      <c r="OW261" s="182"/>
      <c r="OX261" s="182"/>
      <c r="OY261" s="182"/>
      <c r="OZ261" s="182"/>
      <c r="PA261" s="182"/>
      <c r="PB261" s="182"/>
      <c r="PC261" s="182"/>
      <c r="PD261" s="182"/>
      <c r="PE261" s="182"/>
      <c r="PF261" s="182"/>
      <c r="PG261" s="182"/>
      <c r="PH261" s="182"/>
      <c r="PI261" s="182"/>
      <c r="PJ261" s="182"/>
      <c r="PK261" s="182"/>
      <c r="PL261" s="182"/>
      <c r="PM261" s="182"/>
      <c r="PN261" s="182"/>
      <c r="PO261" s="182"/>
      <c r="PP261" s="182"/>
      <c r="PQ261" s="182"/>
      <c r="PR261" s="182"/>
      <c r="PS261" s="182"/>
      <c r="PT261" s="182"/>
      <c r="PU261" s="182"/>
      <c r="PV261" s="182"/>
      <c r="PW261" s="182"/>
      <c r="PX261" s="182"/>
    </row>
    <row r="262" spans="1:440" s="167" customFormat="1" ht="19.899999999999999" customHeight="1">
      <c r="A262" s="182"/>
      <c r="B262" s="1040"/>
      <c r="C262" s="900"/>
      <c r="D262" s="837"/>
      <c r="E262" s="875"/>
      <c r="F262" s="327" t="s">
        <v>22</v>
      </c>
      <c r="G262" s="291">
        <v>3.6150000000000002</v>
      </c>
      <c r="H262" s="291"/>
      <c r="I262" s="423">
        <f>G262+H262+K261</f>
        <v>4.9080000000000004</v>
      </c>
      <c r="J262" s="416">
        <v>4.8869999999999996</v>
      </c>
      <c r="K262" s="295">
        <f t="shared" si="27"/>
        <v>2.1000000000000796E-2</v>
      </c>
      <c r="L262" s="677">
        <f t="shared" si="28"/>
        <v>0.99572127139364286</v>
      </c>
      <c r="M262" s="653">
        <v>43458</v>
      </c>
      <c r="N262" s="903"/>
      <c r="O262" s="904"/>
      <c r="P262" s="904"/>
      <c r="Q262" s="904"/>
      <c r="R262" s="904"/>
      <c r="S262" s="893"/>
      <c r="T262" s="170"/>
      <c r="U262" s="182"/>
      <c r="V262" s="166"/>
      <c r="W262" s="166"/>
      <c r="X262" s="166"/>
      <c r="Y262" s="166"/>
      <c r="Z262" s="166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2"/>
      <c r="DX262" s="182"/>
      <c r="DY262" s="182"/>
      <c r="DZ262" s="182"/>
      <c r="EA262" s="182"/>
      <c r="EB262" s="182"/>
      <c r="EC262" s="182"/>
      <c r="ED262" s="182"/>
      <c r="EE262" s="182"/>
      <c r="EF262" s="182"/>
      <c r="EG262" s="182"/>
      <c r="EH262" s="182"/>
      <c r="EI262" s="182"/>
      <c r="EJ262" s="182"/>
      <c r="EK262" s="182"/>
      <c r="EL262" s="182"/>
      <c r="EM262" s="182"/>
      <c r="EN262" s="182"/>
      <c r="EO262" s="182"/>
      <c r="EP262" s="182"/>
      <c r="EQ262" s="182"/>
      <c r="ER262" s="182"/>
      <c r="ES262" s="182"/>
      <c r="ET262" s="182"/>
      <c r="EU262" s="182"/>
      <c r="EV262" s="182"/>
      <c r="EW262" s="182"/>
      <c r="EX262" s="182"/>
      <c r="EY262" s="182"/>
      <c r="EZ262" s="182"/>
      <c r="FA262" s="182"/>
      <c r="FB262" s="182"/>
      <c r="FC262" s="182"/>
      <c r="FD262" s="182"/>
      <c r="FE262" s="182"/>
      <c r="FF262" s="182"/>
      <c r="FG262" s="182"/>
      <c r="FH262" s="182"/>
      <c r="FI262" s="182"/>
      <c r="FJ262" s="182"/>
      <c r="FK262" s="182"/>
      <c r="FL262" s="182"/>
      <c r="FM262" s="182"/>
      <c r="FN262" s="182"/>
      <c r="FO262" s="182"/>
      <c r="FP262" s="182"/>
      <c r="FQ262" s="182"/>
      <c r="FR262" s="182"/>
      <c r="FS262" s="182"/>
      <c r="FT262" s="182"/>
      <c r="FU262" s="182"/>
      <c r="FV262" s="182"/>
      <c r="FW262" s="182"/>
      <c r="FX262" s="182"/>
      <c r="FY262" s="182"/>
      <c r="FZ262" s="182"/>
      <c r="GA262" s="182"/>
      <c r="GB262" s="182"/>
      <c r="GC262" s="182"/>
      <c r="GD262" s="182"/>
      <c r="GE262" s="182"/>
      <c r="GF262" s="182"/>
      <c r="GG262" s="182"/>
      <c r="GH262" s="182"/>
      <c r="GI262" s="182"/>
      <c r="GJ262" s="182"/>
      <c r="GK262" s="182"/>
      <c r="GL262" s="182"/>
      <c r="GM262" s="182"/>
      <c r="GN262" s="182"/>
      <c r="GO262" s="182"/>
      <c r="GP262" s="182"/>
      <c r="GQ262" s="182"/>
      <c r="GR262" s="182"/>
      <c r="GS262" s="182"/>
      <c r="GT262" s="182"/>
      <c r="GU262" s="182"/>
      <c r="GV262" s="182"/>
      <c r="GW262" s="182"/>
      <c r="GX262" s="182"/>
      <c r="GY262" s="182"/>
      <c r="GZ262" s="182"/>
      <c r="HA262" s="182"/>
      <c r="HB262" s="182"/>
      <c r="HC262" s="182"/>
      <c r="HD262" s="182"/>
      <c r="HE262" s="182"/>
      <c r="HF262" s="182"/>
      <c r="HG262" s="182"/>
      <c r="HH262" s="182"/>
      <c r="HI262" s="182"/>
      <c r="HJ262" s="182"/>
      <c r="HK262" s="182"/>
      <c r="HL262" s="182"/>
      <c r="HM262" s="182"/>
      <c r="HN262" s="182"/>
      <c r="HO262" s="182"/>
      <c r="HP262" s="182"/>
      <c r="HQ262" s="182"/>
      <c r="HR262" s="182"/>
      <c r="HS262" s="182"/>
      <c r="HT262" s="182"/>
      <c r="HU262" s="182"/>
      <c r="HV262" s="182"/>
      <c r="HW262" s="182"/>
      <c r="HX262" s="182"/>
      <c r="HY262" s="182"/>
      <c r="HZ262" s="182"/>
      <c r="IA262" s="182"/>
      <c r="IB262" s="182"/>
      <c r="IC262" s="182"/>
      <c r="ID262" s="182"/>
      <c r="IE262" s="182"/>
      <c r="IF262" s="182"/>
      <c r="IG262" s="182"/>
      <c r="IH262" s="182"/>
      <c r="II262" s="182"/>
      <c r="IJ262" s="182"/>
      <c r="IK262" s="182"/>
      <c r="IL262" s="182"/>
      <c r="IM262" s="182"/>
      <c r="IN262" s="182"/>
      <c r="IO262" s="182"/>
      <c r="IP262" s="182"/>
      <c r="IQ262" s="182"/>
      <c r="IR262" s="182"/>
      <c r="IS262" s="182"/>
      <c r="IT262" s="182"/>
      <c r="IU262" s="182"/>
      <c r="IV262" s="182"/>
      <c r="IW262" s="182"/>
      <c r="IX262" s="182"/>
      <c r="IY262" s="182"/>
      <c r="IZ262" s="182"/>
      <c r="JA262" s="182"/>
      <c r="JB262" s="182"/>
      <c r="JC262" s="182"/>
      <c r="JD262" s="182"/>
      <c r="JE262" s="182"/>
      <c r="JF262" s="182"/>
      <c r="JG262" s="182"/>
      <c r="JH262" s="182"/>
      <c r="JI262" s="182"/>
      <c r="JJ262" s="182"/>
      <c r="JK262" s="182"/>
      <c r="JL262" s="182"/>
      <c r="JM262" s="182"/>
      <c r="JN262" s="182"/>
      <c r="JO262" s="182"/>
      <c r="JP262" s="182"/>
      <c r="JQ262" s="182"/>
      <c r="JR262" s="182"/>
      <c r="JS262" s="182"/>
      <c r="JT262" s="182"/>
      <c r="JU262" s="182"/>
      <c r="JV262" s="182"/>
      <c r="JW262" s="182"/>
      <c r="JX262" s="182"/>
      <c r="JY262" s="182"/>
      <c r="JZ262" s="182"/>
      <c r="KA262" s="182"/>
      <c r="KB262" s="182"/>
      <c r="KC262" s="182"/>
      <c r="KD262" s="182"/>
      <c r="KE262" s="182"/>
      <c r="KF262" s="182"/>
      <c r="KG262" s="182"/>
      <c r="KH262" s="182"/>
      <c r="KI262" s="182"/>
      <c r="KJ262" s="182"/>
      <c r="KK262" s="182"/>
      <c r="KL262" s="182"/>
      <c r="KM262" s="182"/>
      <c r="KN262" s="182"/>
      <c r="KO262" s="182"/>
      <c r="KP262" s="182"/>
      <c r="KQ262" s="182"/>
      <c r="KR262" s="182"/>
      <c r="KS262" s="182"/>
      <c r="KT262" s="182"/>
      <c r="KU262" s="182"/>
      <c r="KV262" s="182"/>
      <c r="KW262" s="182"/>
      <c r="KX262" s="182"/>
      <c r="KY262" s="182"/>
      <c r="KZ262" s="182"/>
      <c r="LA262" s="182"/>
      <c r="LB262" s="182"/>
      <c r="LC262" s="182"/>
      <c r="LD262" s="182"/>
      <c r="LE262" s="182"/>
      <c r="LF262" s="182"/>
      <c r="LG262" s="182"/>
      <c r="LH262" s="182"/>
      <c r="LI262" s="182"/>
      <c r="LJ262" s="182"/>
      <c r="LK262" s="182"/>
      <c r="LL262" s="182"/>
      <c r="LM262" s="182"/>
      <c r="LN262" s="182"/>
      <c r="LO262" s="182"/>
      <c r="LP262" s="182"/>
      <c r="LQ262" s="182"/>
      <c r="LR262" s="182"/>
      <c r="LS262" s="182"/>
      <c r="LT262" s="182"/>
      <c r="LU262" s="182"/>
      <c r="LV262" s="182"/>
      <c r="LW262" s="182"/>
      <c r="LX262" s="182"/>
      <c r="LY262" s="182"/>
      <c r="LZ262" s="182"/>
      <c r="MA262" s="182"/>
      <c r="MB262" s="182"/>
      <c r="MC262" s="182"/>
      <c r="MD262" s="182"/>
      <c r="ME262" s="182"/>
      <c r="MF262" s="182"/>
      <c r="MG262" s="182"/>
      <c r="MH262" s="182"/>
      <c r="MI262" s="182"/>
      <c r="MJ262" s="182"/>
      <c r="MK262" s="182"/>
      <c r="ML262" s="182"/>
      <c r="MM262" s="182"/>
      <c r="MN262" s="182"/>
      <c r="MO262" s="182"/>
      <c r="MP262" s="182"/>
      <c r="MQ262" s="182"/>
      <c r="MR262" s="182"/>
      <c r="MS262" s="182"/>
      <c r="MT262" s="182"/>
      <c r="MU262" s="182"/>
      <c r="MV262" s="182"/>
      <c r="MW262" s="182"/>
      <c r="MX262" s="182"/>
      <c r="MY262" s="182"/>
      <c r="MZ262" s="182"/>
      <c r="NA262" s="182"/>
      <c r="NB262" s="182"/>
      <c r="NC262" s="182"/>
      <c r="ND262" s="182"/>
      <c r="NE262" s="182"/>
      <c r="NF262" s="182"/>
      <c r="NG262" s="182"/>
      <c r="NH262" s="182"/>
      <c r="NI262" s="182"/>
      <c r="NJ262" s="182"/>
      <c r="NK262" s="182"/>
      <c r="NL262" s="182"/>
      <c r="NM262" s="182"/>
      <c r="NN262" s="182"/>
      <c r="NO262" s="182"/>
      <c r="NP262" s="182"/>
      <c r="NQ262" s="182"/>
      <c r="NR262" s="182"/>
      <c r="NS262" s="182"/>
      <c r="NT262" s="182"/>
      <c r="NU262" s="182"/>
      <c r="NV262" s="182"/>
      <c r="NW262" s="182"/>
      <c r="NX262" s="182"/>
      <c r="NY262" s="182"/>
      <c r="NZ262" s="182"/>
      <c r="OA262" s="182"/>
      <c r="OB262" s="182"/>
      <c r="OC262" s="182"/>
      <c r="OD262" s="182"/>
      <c r="OE262" s="182"/>
      <c r="OF262" s="182"/>
      <c r="OG262" s="182"/>
      <c r="OH262" s="182"/>
      <c r="OI262" s="182"/>
      <c r="OJ262" s="182"/>
      <c r="OK262" s="182"/>
      <c r="OL262" s="182"/>
      <c r="OM262" s="182"/>
      <c r="ON262" s="182"/>
      <c r="OO262" s="182"/>
      <c r="OP262" s="182"/>
      <c r="OQ262" s="182"/>
      <c r="OR262" s="182"/>
      <c r="OS262" s="182"/>
      <c r="OT262" s="182"/>
      <c r="OU262" s="182"/>
      <c r="OV262" s="182"/>
      <c r="OW262" s="182"/>
      <c r="OX262" s="182"/>
      <c r="OY262" s="182"/>
      <c r="OZ262" s="182"/>
      <c r="PA262" s="182"/>
      <c r="PB262" s="182"/>
      <c r="PC262" s="182"/>
      <c r="PD262" s="182"/>
      <c r="PE262" s="182"/>
      <c r="PF262" s="182"/>
      <c r="PG262" s="182"/>
      <c r="PH262" s="182"/>
      <c r="PI262" s="182"/>
      <c r="PJ262" s="182"/>
      <c r="PK262" s="182"/>
      <c r="PL262" s="182"/>
      <c r="PM262" s="182"/>
      <c r="PN262" s="182"/>
      <c r="PO262" s="182"/>
      <c r="PP262" s="182"/>
      <c r="PQ262" s="182"/>
      <c r="PR262" s="182"/>
      <c r="PS262" s="182"/>
      <c r="PT262" s="182"/>
      <c r="PU262" s="182"/>
      <c r="PV262" s="182"/>
      <c r="PW262" s="182"/>
      <c r="PX262" s="182"/>
    </row>
    <row r="263" spans="1:440" s="167" customFormat="1" ht="19.899999999999999" customHeight="1">
      <c r="A263" s="182"/>
      <c r="B263" s="1040"/>
      <c r="C263" s="900"/>
      <c r="D263" s="837"/>
      <c r="E263" s="875" t="s">
        <v>73</v>
      </c>
      <c r="F263" s="327" t="s">
        <v>20</v>
      </c>
      <c r="G263" s="291">
        <v>0.63500000000000001</v>
      </c>
      <c r="H263" s="291"/>
      <c r="I263" s="423">
        <f>G263+H263</f>
        <v>0.63500000000000001</v>
      </c>
      <c r="J263" s="416">
        <v>0.24299999999999999</v>
      </c>
      <c r="K263" s="295">
        <f t="shared" si="27"/>
        <v>0.39200000000000002</v>
      </c>
      <c r="L263" s="675">
        <f t="shared" si="28"/>
        <v>0.38267716535433072</v>
      </c>
      <c r="M263" s="653" t="s">
        <v>24</v>
      </c>
      <c r="N263" s="903">
        <f>G263+G264+G265</f>
        <v>7.2140000000000004</v>
      </c>
      <c r="O263" s="904">
        <f>H263+H264+H265</f>
        <v>0</v>
      </c>
      <c r="P263" s="904">
        <f>N263+O263</f>
        <v>7.2140000000000004</v>
      </c>
      <c r="Q263" s="904">
        <f>J263+J264+J265</f>
        <v>7.2089999999999996</v>
      </c>
      <c r="R263" s="904">
        <f>P263-Q263</f>
        <v>5.0000000000007816E-3</v>
      </c>
      <c r="S263" s="893">
        <f>Q263/P263</f>
        <v>0.99930690324369276</v>
      </c>
      <c r="T263" s="170"/>
      <c r="U263" s="182"/>
      <c r="V263" s="166"/>
      <c r="W263" s="166"/>
      <c r="X263" s="166"/>
      <c r="Y263" s="166"/>
      <c r="Z263" s="166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2"/>
      <c r="CI263" s="182"/>
      <c r="CJ263" s="182"/>
      <c r="CK263" s="182"/>
      <c r="CL263" s="182"/>
      <c r="CM263" s="182"/>
      <c r="CN263" s="182"/>
      <c r="CO263" s="182"/>
      <c r="CP263" s="182"/>
      <c r="CQ263" s="182"/>
      <c r="CR263" s="182"/>
      <c r="CS263" s="182"/>
      <c r="CT263" s="182"/>
      <c r="CU263" s="182"/>
      <c r="CV263" s="182"/>
      <c r="CW263" s="182"/>
      <c r="CX263" s="182"/>
      <c r="CY263" s="182"/>
      <c r="CZ263" s="182"/>
      <c r="DA263" s="182"/>
      <c r="DB263" s="182"/>
      <c r="DC263" s="182"/>
      <c r="DD263" s="182"/>
      <c r="DE263" s="182"/>
      <c r="DF263" s="182"/>
      <c r="DG263" s="182"/>
      <c r="DH263" s="182"/>
      <c r="DI263" s="182"/>
      <c r="DJ263" s="182"/>
      <c r="DK263" s="182"/>
      <c r="DL263" s="182"/>
      <c r="DM263" s="182"/>
      <c r="DN263" s="182"/>
      <c r="DO263" s="182"/>
      <c r="DP263" s="182"/>
      <c r="DQ263" s="182"/>
      <c r="DR263" s="182"/>
      <c r="DS263" s="182"/>
      <c r="DT263" s="182"/>
      <c r="DU263" s="182"/>
      <c r="DV263" s="182"/>
      <c r="DW263" s="182"/>
      <c r="DX263" s="182"/>
      <c r="DY263" s="182"/>
      <c r="DZ263" s="182"/>
      <c r="EA263" s="182"/>
      <c r="EB263" s="182"/>
      <c r="EC263" s="182"/>
      <c r="ED263" s="182"/>
      <c r="EE263" s="182"/>
      <c r="EF263" s="182"/>
      <c r="EG263" s="182"/>
      <c r="EH263" s="182"/>
      <c r="EI263" s="182"/>
      <c r="EJ263" s="182"/>
      <c r="EK263" s="182"/>
      <c r="EL263" s="182"/>
      <c r="EM263" s="182"/>
      <c r="EN263" s="182"/>
      <c r="EO263" s="182"/>
      <c r="EP263" s="182"/>
      <c r="EQ263" s="182"/>
      <c r="ER263" s="182"/>
      <c r="ES263" s="182"/>
      <c r="ET263" s="182"/>
      <c r="EU263" s="182"/>
      <c r="EV263" s="182"/>
      <c r="EW263" s="182"/>
      <c r="EX263" s="182"/>
      <c r="EY263" s="182"/>
      <c r="EZ263" s="182"/>
      <c r="FA263" s="182"/>
      <c r="FB263" s="182"/>
      <c r="FC263" s="182"/>
      <c r="FD263" s="182"/>
      <c r="FE263" s="182"/>
      <c r="FF263" s="182"/>
      <c r="FG263" s="182"/>
      <c r="FH263" s="182"/>
      <c r="FI263" s="182"/>
      <c r="FJ263" s="182"/>
      <c r="FK263" s="182"/>
      <c r="FL263" s="182"/>
      <c r="FM263" s="182"/>
      <c r="FN263" s="182"/>
      <c r="FO263" s="182"/>
      <c r="FP263" s="182"/>
      <c r="FQ263" s="182"/>
      <c r="FR263" s="182"/>
      <c r="FS263" s="182"/>
      <c r="FT263" s="182"/>
      <c r="FU263" s="182"/>
      <c r="FV263" s="182"/>
      <c r="FW263" s="182"/>
      <c r="FX263" s="182"/>
      <c r="FY263" s="182"/>
      <c r="FZ263" s="182"/>
      <c r="GA263" s="182"/>
      <c r="GB263" s="182"/>
      <c r="GC263" s="182"/>
      <c r="GD263" s="182"/>
      <c r="GE263" s="182"/>
      <c r="GF263" s="182"/>
      <c r="GG263" s="182"/>
      <c r="GH263" s="182"/>
      <c r="GI263" s="182"/>
      <c r="GJ263" s="182"/>
      <c r="GK263" s="182"/>
      <c r="GL263" s="182"/>
      <c r="GM263" s="182"/>
      <c r="GN263" s="182"/>
      <c r="GO263" s="182"/>
      <c r="GP263" s="182"/>
      <c r="GQ263" s="182"/>
      <c r="GR263" s="182"/>
      <c r="GS263" s="182"/>
      <c r="GT263" s="182"/>
      <c r="GU263" s="182"/>
      <c r="GV263" s="182"/>
      <c r="GW263" s="182"/>
      <c r="GX263" s="182"/>
      <c r="GY263" s="182"/>
      <c r="GZ263" s="182"/>
      <c r="HA263" s="182"/>
      <c r="HB263" s="182"/>
      <c r="HC263" s="182"/>
      <c r="HD263" s="182"/>
      <c r="HE263" s="182"/>
      <c r="HF263" s="182"/>
      <c r="HG263" s="182"/>
      <c r="HH263" s="182"/>
      <c r="HI263" s="182"/>
      <c r="HJ263" s="182"/>
      <c r="HK263" s="182"/>
      <c r="HL263" s="182"/>
      <c r="HM263" s="182"/>
      <c r="HN263" s="182"/>
      <c r="HO263" s="182"/>
      <c r="HP263" s="182"/>
      <c r="HQ263" s="182"/>
      <c r="HR263" s="182"/>
      <c r="HS263" s="182"/>
      <c r="HT263" s="182"/>
      <c r="HU263" s="182"/>
      <c r="HV263" s="182"/>
      <c r="HW263" s="182"/>
      <c r="HX263" s="182"/>
      <c r="HY263" s="182"/>
      <c r="HZ263" s="182"/>
      <c r="IA263" s="182"/>
      <c r="IB263" s="182"/>
      <c r="IC263" s="182"/>
      <c r="ID263" s="182"/>
      <c r="IE263" s="182"/>
      <c r="IF263" s="182"/>
      <c r="IG263" s="182"/>
      <c r="IH263" s="182"/>
      <c r="II263" s="182"/>
      <c r="IJ263" s="182"/>
      <c r="IK263" s="182"/>
      <c r="IL263" s="182"/>
      <c r="IM263" s="182"/>
      <c r="IN263" s="182"/>
      <c r="IO263" s="182"/>
      <c r="IP263" s="182"/>
      <c r="IQ263" s="182"/>
      <c r="IR263" s="182"/>
      <c r="IS263" s="182"/>
      <c r="IT263" s="182"/>
      <c r="IU263" s="182"/>
      <c r="IV263" s="182"/>
      <c r="IW263" s="182"/>
      <c r="IX263" s="182"/>
      <c r="IY263" s="182"/>
      <c r="IZ263" s="182"/>
      <c r="JA263" s="182"/>
      <c r="JB263" s="182"/>
      <c r="JC263" s="182"/>
      <c r="JD263" s="182"/>
      <c r="JE263" s="182"/>
      <c r="JF263" s="182"/>
      <c r="JG263" s="182"/>
      <c r="JH263" s="182"/>
      <c r="JI263" s="182"/>
      <c r="JJ263" s="182"/>
      <c r="JK263" s="182"/>
      <c r="JL263" s="182"/>
      <c r="JM263" s="182"/>
      <c r="JN263" s="182"/>
      <c r="JO263" s="182"/>
      <c r="JP263" s="182"/>
      <c r="JQ263" s="182"/>
      <c r="JR263" s="182"/>
      <c r="JS263" s="182"/>
      <c r="JT263" s="182"/>
      <c r="JU263" s="182"/>
      <c r="JV263" s="182"/>
      <c r="JW263" s="182"/>
      <c r="JX263" s="182"/>
      <c r="JY263" s="182"/>
      <c r="JZ263" s="182"/>
      <c r="KA263" s="182"/>
      <c r="KB263" s="182"/>
      <c r="KC263" s="182"/>
      <c r="KD263" s="182"/>
      <c r="KE263" s="182"/>
      <c r="KF263" s="182"/>
      <c r="KG263" s="182"/>
      <c r="KH263" s="182"/>
      <c r="KI263" s="182"/>
      <c r="KJ263" s="182"/>
      <c r="KK263" s="182"/>
      <c r="KL263" s="182"/>
      <c r="KM263" s="182"/>
      <c r="KN263" s="182"/>
      <c r="KO263" s="182"/>
      <c r="KP263" s="182"/>
      <c r="KQ263" s="182"/>
      <c r="KR263" s="182"/>
      <c r="KS263" s="182"/>
      <c r="KT263" s="182"/>
      <c r="KU263" s="182"/>
      <c r="KV263" s="182"/>
      <c r="KW263" s="182"/>
      <c r="KX263" s="182"/>
      <c r="KY263" s="182"/>
      <c r="KZ263" s="182"/>
      <c r="LA263" s="182"/>
      <c r="LB263" s="182"/>
      <c r="LC263" s="182"/>
      <c r="LD263" s="182"/>
      <c r="LE263" s="182"/>
      <c r="LF263" s="182"/>
      <c r="LG263" s="182"/>
      <c r="LH263" s="182"/>
      <c r="LI263" s="182"/>
      <c r="LJ263" s="182"/>
      <c r="LK263" s="182"/>
      <c r="LL263" s="182"/>
      <c r="LM263" s="182"/>
      <c r="LN263" s="182"/>
      <c r="LO263" s="182"/>
      <c r="LP263" s="182"/>
      <c r="LQ263" s="182"/>
      <c r="LR263" s="182"/>
      <c r="LS263" s="182"/>
      <c r="LT263" s="182"/>
      <c r="LU263" s="182"/>
      <c r="LV263" s="182"/>
      <c r="LW263" s="182"/>
      <c r="LX263" s="182"/>
      <c r="LY263" s="182"/>
      <c r="LZ263" s="182"/>
      <c r="MA263" s="182"/>
      <c r="MB263" s="182"/>
      <c r="MC263" s="182"/>
      <c r="MD263" s="182"/>
      <c r="ME263" s="182"/>
      <c r="MF263" s="182"/>
      <c r="MG263" s="182"/>
      <c r="MH263" s="182"/>
      <c r="MI263" s="182"/>
      <c r="MJ263" s="182"/>
      <c r="MK263" s="182"/>
      <c r="ML263" s="182"/>
      <c r="MM263" s="182"/>
      <c r="MN263" s="182"/>
      <c r="MO263" s="182"/>
      <c r="MP263" s="182"/>
      <c r="MQ263" s="182"/>
      <c r="MR263" s="182"/>
      <c r="MS263" s="182"/>
      <c r="MT263" s="182"/>
      <c r="MU263" s="182"/>
      <c r="MV263" s="182"/>
      <c r="MW263" s="182"/>
      <c r="MX263" s="182"/>
      <c r="MY263" s="182"/>
      <c r="MZ263" s="182"/>
      <c r="NA263" s="182"/>
      <c r="NB263" s="182"/>
      <c r="NC263" s="182"/>
      <c r="ND263" s="182"/>
      <c r="NE263" s="182"/>
      <c r="NF263" s="182"/>
      <c r="NG263" s="182"/>
      <c r="NH263" s="182"/>
      <c r="NI263" s="182"/>
      <c r="NJ263" s="182"/>
      <c r="NK263" s="182"/>
      <c r="NL263" s="182"/>
      <c r="NM263" s="182"/>
      <c r="NN263" s="182"/>
      <c r="NO263" s="182"/>
      <c r="NP263" s="182"/>
      <c r="NQ263" s="182"/>
      <c r="NR263" s="182"/>
      <c r="NS263" s="182"/>
      <c r="NT263" s="182"/>
      <c r="NU263" s="182"/>
      <c r="NV263" s="182"/>
      <c r="NW263" s="182"/>
      <c r="NX263" s="182"/>
      <c r="NY263" s="182"/>
      <c r="NZ263" s="182"/>
      <c r="OA263" s="182"/>
      <c r="OB263" s="182"/>
      <c r="OC263" s="182"/>
      <c r="OD263" s="182"/>
      <c r="OE263" s="182"/>
      <c r="OF263" s="182"/>
      <c r="OG263" s="182"/>
      <c r="OH263" s="182"/>
      <c r="OI263" s="182"/>
      <c r="OJ263" s="182"/>
      <c r="OK263" s="182"/>
      <c r="OL263" s="182"/>
      <c r="OM263" s="182"/>
      <c r="ON263" s="182"/>
      <c r="OO263" s="182"/>
      <c r="OP263" s="182"/>
      <c r="OQ263" s="182"/>
      <c r="OR263" s="182"/>
      <c r="OS263" s="182"/>
      <c r="OT263" s="182"/>
      <c r="OU263" s="182"/>
      <c r="OV263" s="182"/>
      <c r="OW263" s="182"/>
      <c r="OX263" s="182"/>
      <c r="OY263" s="182"/>
      <c r="OZ263" s="182"/>
      <c r="PA263" s="182"/>
      <c r="PB263" s="182"/>
      <c r="PC263" s="182"/>
      <c r="PD263" s="182"/>
      <c r="PE263" s="182"/>
      <c r="PF263" s="182"/>
      <c r="PG263" s="182"/>
      <c r="PH263" s="182"/>
      <c r="PI263" s="182"/>
      <c r="PJ263" s="182"/>
      <c r="PK263" s="182"/>
      <c r="PL263" s="182"/>
      <c r="PM263" s="182"/>
      <c r="PN263" s="182"/>
      <c r="PO263" s="182"/>
      <c r="PP263" s="182"/>
      <c r="PQ263" s="182"/>
      <c r="PR263" s="182"/>
      <c r="PS263" s="182"/>
      <c r="PT263" s="182"/>
      <c r="PU263" s="182"/>
      <c r="PV263" s="182"/>
      <c r="PW263" s="182"/>
      <c r="PX263" s="182"/>
    </row>
    <row r="264" spans="1:440" s="167" customFormat="1" ht="19.899999999999999" customHeight="1">
      <c r="A264" s="182"/>
      <c r="B264" s="1040"/>
      <c r="C264" s="900"/>
      <c r="D264" s="837"/>
      <c r="E264" s="875"/>
      <c r="F264" s="327" t="s">
        <v>21</v>
      </c>
      <c r="G264" s="291">
        <v>2.972</v>
      </c>
      <c r="H264" s="291"/>
      <c r="I264" s="423">
        <f>G264+H264+K263</f>
        <v>3.3639999999999999</v>
      </c>
      <c r="J264" s="416">
        <v>3.2669999999999999</v>
      </c>
      <c r="K264" s="295">
        <f t="shared" si="27"/>
        <v>9.6999999999999975E-2</v>
      </c>
      <c r="L264" s="675">
        <f t="shared" si="28"/>
        <v>0.9711652794292509</v>
      </c>
      <c r="M264" s="653" t="s">
        <v>24</v>
      </c>
      <c r="N264" s="903"/>
      <c r="O264" s="904"/>
      <c r="P264" s="904"/>
      <c r="Q264" s="904"/>
      <c r="R264" s="904"/>
      <c r="S264" s="893"/>
      <c r="T264" s="170"/>
      <c r="U264" s="182"/>
      <c r="V264" s="166"/>
      <c r="W264" s="166"/>
      <c r="X264" s="166"/>
      <c r="Y264" s="166"/>
      <c r="Z264" s="166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  <c r="DZ264" s="182"/>
      <c r="EA264" s="182"/>
      <c r="EB264" s="182"/>
      <c r="EC264" s="182"/>
      <c r="ED264" s="182"/>
      <c r="EE264" s="182"/>
      <c r="EF264" s="182"/>
      <c r="EG264" s="182"/>
      <c r="EH264" s="182"/>
      <c r="EI264" s="182"/>
      <c r="EJ264" s="182"/>
      <c r="EK264" s="182"/>
      <c r="EL264" s="182"/>
      <c r="EM264" s="182"/>
      <c r="EN264" s="182"/>
      <c r="EO264" s="182"/>
      <c r="EP264" s="182"/>
      <c r="EQ264" s="182"/>
      <c r="ER264" s="182"/>
      <c r="ES264" s="182"/>
      <c r="ET264" s="182"/>
      <c r="EU264" s="182"/>
      <c r="EV264" s="182"/>
      <c r="EW264" s="182"/>
      <c r="EX264" s="182"/>
      <c r="EY264" s="182"/>
      <c r="EZ264" s="182"/>
      <c r="FA264" s="182"/>
      <c r="FB264" s="182"/>
      <c r="FC264" s="182"/>
      <c r="FD264" s="182"/>
      <c r="FE264" s="182"/>
      <c r="FF264" s="182"/>
      <c r="FG264" s="182"/>
      <c r="FH264" s="182"/>
      <c r="FI264" s="182"/>
      <c r="FJ264" s="182"/>
      <c r="FK264" s="182"/>
      <c r="FL264" s="182"/>
      <c r="FM264" s="182"/>
      <c r="FN264" s="182"/>
      <c r="FO264" s="182"/>
      <c r="FP264" s="182"/>
      <c r="FQ264" s="182"/>
      <c r="FR264" s="182"/>
      <c r="FS264" s="182"/>
      <c r="FT264" s="182"/>
      <c r="FU264" s="182"/>
      <c r="FV264" s="182"/>
      <c r="FW264" s="182"/>
      <c r="FX264" s="182"/>
      <c r="FY264" s="182"/>
      <c r="FZ264" s="182"/>
      <c r="GA264" s="182"/>
      <c r="GB264" s="182"/>
      <c r="GC264" s="182"/>
      <c r="GD264" s="182"/>
      <c r="GE264" s="182"/>
      <c r="GF264" s="182"/>
      <c r="GG264" s="182"/>
      <c r="GH264" s="182"/>
      <c r="GI264" s="182"/>
      <c r="GJ264" s="182"/>
      <c r="GK264" s="182"/>
      <c r="GL264" s="182"/>
      <c r="GM264" s="182"/>
      <c r="GN264" s="182"/>
      <c r="GO264" s="182"/>
      <c r="GP264" s="182"/>
      <c r="GQ264" s="182"/>
      <c r="GR264" s="182"/>
      <c r="GS264" s="182"/>
      <c r="GT264" s="182"/>
      <c r="GU264" s="182"/>
      <c r="GV264" s="182"/>
      <c r="GW264" s="182"/>
      <c r="GX264" s="182"/>
      <c r="GY264" s="182"/>
      <c r="GZ264" s="182"/>
      <c r="HA264" s="182"/>
      <c r="HB264" s="182"/>
      <c r="HC264" s="182"/>
      <c r="HD264" s="182"/>
      <c r="HE264" s="182"/>
      <c r="HF264" s="182"/>
      <c r="HG264" s="182"/>
      <c r="HH264" s="182"/>
      <c r="HI264" s="182"/>
      <c r="HJ264" s="182"/>
      <c r="HK264" s="182"/>
      <c r="HL264" s="182"/>
      <c r="HM264" s="182"/>
      <c r="HN264" s="182"/>
      <c r="HO264" s="182"/>
      <c r="HP264" s="182"/>
      <c r="HQ264" s="182"/>
      <c r="HR264" s="182"/>
      <c r="HS264" s="182"/>
      <c r="HT264" s="182"/>
      <c r="HU264" s="182"/>
      <c r="HV264" s="182"/>
      <c r="HW264" s="182"/>
      <c r="HX264" s="182"/>
      <c r="HY264" s="182"/>
      <c r="HZ264" s="182"/>
      <c r="IA264" s="182"/>
      <c r="IB264" s="182"/>
      <c r="IC264" s="182"/>
      <c r="ID264" s="182"/>
      <c r="IE264" s="182"/>
      <c r="IF264" s="182"/>
      <c r="IG264" s="182"/>
      <c r="IH264" s="182"/>
      <c r="II264" s="182"/>
      <c r="IJ264" s="182"/>
      <c r="IK264" s="182"/>
      <c r="IL264" s="182"/>
      <c r="IM264" s="182"/>
      <c r="IN264" s="182"/>
      <c r="IO264" s="182"/>
      <c r="IP264" s="182"/>
      <c r="IQ264" s="182"/>
      <c r="IR264" s="182"/>
      <c r="IS264" s="182"/>
      <c r="IT264" s="182"/>
      <c r="IU264" s="182"/>
      <c r="IV264" s="182"/>
      <c r="IW264" s="182"/>
      <c r="IX264" s="182"/>
      <c r="IY264" s="182"/>
      <c r="IZ264" s="182"/>
      <c r="JA264" s="182"/>
      <c r="JB264" s="182"/>
      <c r="JC264" s="182"/>
      <c r="JD264" s="182"/>
      <c r="JE264" s="182"/>
      <c r="JF264" s="182"/>
      <c r="JG264" s="182"/>
      <c r="JH264" s="182"/>
      <c r="JI264" s="182"/>
      <c r="JJ264" s="182"/>
      <c r="JK264" s="182"/>
      <c r="JL264" s="182"/>
      <c r="JM264" s="182"/>
      <c r="JN264" s="182"/>
      <c r="JO264" s="182"/>
      <c r="JP264" s="182"/>
      <c r="JQ264" s="182"/>
      <c r="JR264" s="182"/>
      <c r="JS264" s="182"/>
      <c r="JT264" s="182"/>
      <c r="JU264" s="182"/>
      <c r="JV264" s="182"/>
      <c r="JW264" s="182"/>
      <c r="JX264" s="182"/>
      <c r="JY264" s="182"/>
      <c r="JZ264" s="182"/>
      <c r="KA264" s="182"/>
      <c r="KB264" s="182"/>
      <c r="KC264" s="182"/>
      <c r="KD264" s="182"/>
      <c r="KE264" s="182"/>
      <c r="KF264" s="182"/>
      <c r="KG264" s="182"/>
      <c r="KH264" s="182"/>
      <c r="KI264" s="182"/>
      <c r="KJ264" s="182"/>
      <c r="KK264" s="182"/>
      <c r="KL264" s="182"/>
      <c r="KM264" s="182"/>
      <c r="KN264" s="182"/>
      <c r="KO264" s="182"/>
      <c r="KP264" s="182"/>
      <c r="KQ264" s="182"/>
      <c r="KR264" s="182"/>
      <c r="KS264" s="182"/>
      <c r="KT264" s="182"/>
      <c r="KU264" s="182"/>
      <c r="KV264" s="182"/>
      <c r="KW264" s="182"/>
      <c r="KX264" s="182"/>
      <c r="KY264" s="182"/>
      <c r="KZ264" s="182"/>
      <c r="LA264" s="182"/>
      <c r="LB264" s="182"/>
      <c r="LC264" s="182"/>
      <c r="LD264" s="182"/>
      <c r="LE264" s="182"/>
      <c r="LF264" s="182"/>
      <c r="LG264" s="182"/>
      <c r="LH264" s="182"/>
      <c r="LI264" s="182"/>
      <c r="LJ264" s="182"/>
      <c r="LK264" s="182"/>
      <c r="LL264" s="182"/>
      <c r="LM264" s="182"/>
      <c r="LN264" s="182"/>
      <c r="LO264" s="182"/>
      <c r="LP264" s="182"/>
      <c r="LQ264" s="182"/>
      <c r="LR264" s="182"/>
      <c r="LS264" s="182"/>
      <c r="LT264" s="182"/>
      <c r="LU264" s="182"/>
      <c r="LV264" s="182"/>
      <c r="LW264" s="182"/>
      <c r="LX264" s="182"/>
      <c r="LY264" s="182"/>
      <c r="LZ264" s="182"/>
      <c r="MA264" s="182"/>
      <c r="MB264" s="182"/>
      <c r="MC264" s="182"/>
      <c r="MD264" s="182"/>
      <c r="ME264" s="182"/>
      <c r="MF264" s="182"/>
      <c r="MG264" s="182"/>
      <c r="MH264" s="182"/>
      <c r="MI264" s="182"/>
      <c r="MJ264" s="182"/>
      <c r="MK264" s="182"/>
      <c r="ML264" s="182"/>
      <c r="MM264" s="182"/>
      <c r="MN264" s="182"/>
      <c r="MO264" s="182"/>
      <c r="MP264" s="182"/>
      <c r="MQ264" s="182"/>
      <c r="MR264" s="182"/>
      <c r="MS264" s="182"/>
      <c r="MT264" s="182"/>
      <c r="MU264" s="182"/>
      <c r="MV264" s="182"/>
      <c r="MW264" s="182"/>
      <c r="MX264" s="182"/>
      <c r="MY264" s="182"/>
      <c r="MZ264" s="182"/>
      <c r="NA264" s="182"/>
      <c r="NB264" s="182"/>
      <c r="NC264" s="182"/>
      <c r="ND264" s="182"/>
      <c r="NE264" s="182"/>
      <c r="NF264" s="182"/>
      <c r="NG264" s="182"/>
      <c r="NH264" s="182"/>
      <c r="NI264" s="182"/>
      <c r="NJ264" s="182"/>
      <c r="NK264" s="182"/>
      <c r="NL264" s="182"/>
      <c r="NM264" s="182"/>
      <c r="NN264" s="182"/>
      <c r="NO264" s="182"/>
      <c r="NP264" s="182"/>
      <c r="NQ264" s="182"/>
      <c r="NR264" s="182"/>
      <c r="NS264" s="182"/>
      <c r="NT264" s="182"/>
      <c r="NU264" s="182"/>
      <c r="NV264" s="182"/>
      <c r="NW264" s="182"/>
      <c r="NX264" s="182"/>
      <c r="NY264" s="182"/>
      <c r="NZ264" s="182"/>
      <c r="OA264" s="182"/>
      <c r="OB264" s="182"/>
      <c r="OC264" s="182"/>
      <c r="OD264" s="182"/>
      <c r="OE264" s="182"/>
      <c r="OF264" s="182"/>
      <c r="OG264" s="182"/>
      <c r="OH264" s="182"/>
      <c r="OI264" s="182"/>
      <c r="OJ264" s="182"/>
      <c r="OK264" s="182"/>
      <c r="OL264" s="182"/>
      <c r="OM264" s="182"/>
      <c r="ON264" s="182"/>
      <c r="OO264" s="182"/>
      <c r="OP264" s="182"/>
      <c r="OQ264" s="182"/>
      <c r="OR264" s="182"/>
      <c r="OS264" s="182"/>
      <c r="OT264" s="182"/>
      <c r="OU264" s="182"/>
      <c r="OV264" s="182"/>
      <c r="OW264" s="182"/>
      <c r="OX264" s="182"/>
      <c r="OY264" s="182"/>
      <c r="OZ264" s="182"/>
      <c r="PA264" s="182"/>
      <c r="PB264" s="182"/>
      <c r="PC264" s="182"/>
      <c r="PD264" s="182"/>
      <c r="PE264" s="182"/>
      <c r="PF264" s="182"/>
      <c r="PG264" s="182"/>
      <c r="PH264" s="182"/>
      <c r="PI264" s="182"/>
      <c r="PJ264" s="182"/>
      <c r="PK264" s="182"/>
      <c r="PL264" s="182"/>
      <c r="PM264" s="182"/>
      <c r="PN264" s="182"/>
      <c r="PO264" s="182"/>
      <c r="PP264" s="182"/>
      <c r="PQ264" s="182"/>
      <c r="PR264" s="182"/>
      <c r="PS264" s="182"/>
      <c r="PT264" s="182"/>
      <c r="PU264" s="182"/>
      <c r="PV264" s="182"/>
      <c r="PW264" s="182"/>
      <c r="PX264" s="182"/>
    </row>
    <row r="265" spans="1:440" s="167" customFormat="1" ht="19.899999999999999" customHeight="1">
      <c r="A265" s="182"/>
      <c r="B265" s="1040"/>
      <c r="C265" s="900"/>
      <c r="D265" s="837"/>
      <c r="E265" s="875"/>
      <c r="F265" s="327" t="s">
        <v>22</v>
      </c>
      <c r="G265" s="291">
        <v>3.6070000000000002</v>
      </c>
      <c r="H265" s="291"/>
      <c r="I265" s="423">
        <f>G265+H265+K264</f>
        <v>3.7040000000000002</v>
      </c>
      <c r="J265" s="416">
        <v>3.6989999999999998</v>
      </c>
      <c r="K265" s="295">
        <f t="shared" si="27"/>
        <v>5.0000000000003375E-3</v>
      </c>
      <c r="L265" s="675">
        <f t="shared" si="28"/>
        <v>0.99865010799136056</v>
      </c>
      <c r="M265" s="653">
        <v>43446</v>
      </c>
      <c r="N265" s="903"/>
      <c r="O265" s="904"/>
      <c r="P265" s="904"/>
      <c r="Q265" s="904"/>
      <c r="R265" s="904"/>
      <c r="S265" s="893"/>
      <c r="T265" s="170"/>
      <c r="U265" s="182"/>
      <c r="V265" s="166"/>
      <c r="W265" s="166"/>
      <c r="X265" s="166"/>
      <c r="Y265" s="166"/>
      <c r="Z265" s="166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2"/>
      <c r="CI265" s="182"/>
      <c r="CJ265" s="182"/>
      <c r="CK265" s="182"/>
      <c r="CL265" s="182"/>
      <c r="CM265" s="182"/>
      <c r="CN265" s="182"/>
      <c r="CO265" s="182"/>
      <c r="CP265" s="182"/>
      <c r="CQ265" s="182"/>
      <c r="CR265" s="182"/>
      <c r="CS265" s="182"/>
      <c r="CT265" s="182"/>
      <c r="CU265" s="182"/>
      <c r="CV265" s="182"/>
      <c r="CW265" s="182"/>
      <c r="CX265" s="182"/>
      <c r="CY265" s="182"/>
      <c r="CZ265" s="182"/>
      <c r="DA265" s="182"/>
      <c r="DB265" s="182"/>
      <c r="DC265" s="182"/>
      <c r="DD265" s="182"/>
      <c r="DE265" s="182"/>
      <c r="DF265" s="182"/>
      <c r="DG265" s="182"/>
      <c r="DH265" s="182"/>
      <c r="DI265" s="182"/>
      <c r="DJ265" s="182"/>
      <c r="DK265" s="182"/>
      <c r="DL265" s="182"/>
      <c r="DM265" s="182"/>
      <c r="DN265" s="182"/>
      <c r="DO265" s="182"/>
      <c r="DP265" s="182"/>
      <c r="DQ265" s="182"/>
      <c r="DR265" s="182"/>
      <c r="DS265" s="182"/>
      <c r="DT265" s="182"/>
      <c r="DU265" s="182"/>
      <c r="DV265" s="182"/>
      <c r="DW265" s="182"/>
      <c r="DX265" s="182"/>
      <c r="DY265" s="182"/>
      <c r="DZ265" s="182"/>
      <c r="EA265" s="182"/>
      <c r="EB265" s="182"/>
      <c r="EC265" s="182"/>
      <c r="ED265" s="182"/>
      <c r="EE265" s="182"/>
      <c r="EF265" s="182"/>
      <c r="EG265" s="182"/>
      <c r="EH265" s="182"/>
      <c r="EI265" s="182"/>
      <c r="EJ265" s="182"/>
      <c r="EK265" s="182"/>
      <c r="EL265" s="182"/>
      <c r="EM265" s="182"/>
      <c r="EN265" s="182"/>
      <c r="EO265" s="182"/>
      <c r="EP265" s="182"/>
      <c r="EQ265" s="182"/>
      <c r="ER265" s="182"/>
      <c r="ES265" s="182"/>
      <c r="ET265" s="182"/>
      <c r="EU265" s="182"/>
      <c r="EV265" s="182"/>
      <c r="EW265" s="182"/>
      <c r="EX265" s="182"/>
      <c r="EY265" s="182"/>
      <c r="EZ265" s="182"/>
      <c r="FA265" s="182"/>
      <c r="FB265" s="182"/>
      <c r="FC265" s="182"/>
      <c r="FD265" s="182"/>
      <c r="FE265" s="182"/>
      <c r="FF265" s="182"/>
      <c r="FG265" s="182"/>
      <c r="FH265" s="182"/>
      <c r="FI265" s="182"/>
      <c r="FJ265" s="182"/>
      <c r="FK265" s="182"/>
      <c r="FL265" s="182"/>
      <c r="FM265" s="182"/>
      <c r="FN265" s="182"/>
      <c r="FO265" s="182"/>
      <c r="FP265" s="182"/>
      <c r="FQ265" s="182"/>
      <c r="FR265" s="182"/>
      <c r="FS265" s="182"/>
      <c r="FT265" s="182"/>
      <c r="FU265" s="182"/>
      <c r="FV265" s="182"/>
      <c r="FW265" s="182"/>
      <c r="FX265" s="182"/>
      <c r="FY265" s="182"/>
      <c r="FZ265" s="182"/>
      <c r="GA265" s="182"/>
      <c r="GB265" s="182"/>
      <c r="GC265" s="182"/>
      <c r="GD265" s="182"/>
      <c r="GE265" s="182"/>
      <c r="GF265" s="182"/>
      <c r="GG265" s="182"/>
      <c r="GH265" s="182"/>
      <c r="GI265" s="182"/>
      <c r="GJ265" s="182"/>
      <c r="GK265" s="182"/>
      <c r="GL265" s="182"/>
      <c r="GM265" s="182"/>
      <c r="GN265" s="182"/>
      <c r="GO265" s="182"/>
      <c r="GP265" s="182"/>
      <c r="GQ265" s="182"/>
      <c r="GR265" s="182"/>
      <c r="GS265" s="182"/>
      <c r="GT265" s="182"/>
      <c r="GU265" s="182"/>
      <c r="GV265" s="182"/>
      <c r="GW265" s="182"/>
      <c r="GX265" s="182"/>
      <c r="GY265" s="182"/>
      <c r="GZ265" s="182"/>
      <c r="HA265" s="182"/>
      <c r="HB265" s="182"/>
      <c r="HC265" s="182"/>
      <c r="HD265" s="182"/>
      <c r="HE265" s="182"/>
      <c r="HF265" s="182"/>
      <c r="HG265" s="182"/>
      <c r="HH265" s="182"/>
      <c r="HI265" s="182"/>
      <c r="HJ265" s="182"/>
      <c r="HK265" s="182"/>
      <c r="HL265" s="182"/>
      <c r="HM265" s="182"/>
      <c r="HN265" s="182"/>
      <c r="HO265" s="182"/>
      <c r="HP265" s="182"/>
      <c r="HQ265" s="182"/>
      <c r="HR265" s="182"/>
      <c r="HS265" s="182"/>
      <c r="HT265" s="182"/>
      <c r="HU265" s="182"/>
      <c r="HV265" s="182"/>
      <c r="HW265" s="182"/>
      <c r="HX265" s="182"/>
      <c r="HY265" s="182"/>
      <c r="HZ265" s="182"/>
      <c r="IA265" s="182"/>
      <c r="IB265" s="182"/>
      <c r="IC265" s="182"/>
      <c r="ID265" s="182"/>
      <c r="IE265" s="182"/>
      <c r="IF265" s="182"/>
      <c r="IG265" s="182"/>
      <c r="IH265" s="182"/>
      <c r="II265" s="182"/>
      <c r="IJ265" s="182"/>
      <c r="IK265" s="182"/>
      <c r="IL265" s="182"/>
      <c r="IM265" s="182"/>
      <c r="IN265" s="182"/>
      <c r="IO265" s="182"/>
      <c r="IP265" s="182"/>
      <c r="IQ265" s="182"/>
      <c r="IR265" s="182"/>
      <c r="IS265" s="182"/>
      <c r="IT265" s="182"/>
      <c r="IU265" s="182"/>
      <c r="IV265" s="182"/>
      <c r="IW265" s="182"/>
      <c r="IX265" s="182"/>
      <c r="IY265" s="182"/>
      <c r="IZ265" s="182"/>
      <c r="JA265" s="182"/>
      <c r="JB265" s="182"/>
      <c r="JC265" s="182"/>
      <c r="JD265" s="182"/>
      <c r="JE265" s="182"/>
      <c r="JF265" s="182"/>
      <c r="JG265" s="182"/>
      <c r="JH265" s="182"/>
      <c r="JI265" s="182"/>
      <c r="JJ265" s="182"/>
      <c r="JK265" s="182"/>
      <c r="JL265" s="182"/>
      <c r="JM265" s="182"/>
      <c r="JN265" s="182"/>
      <c r="JO265" s="182"/>
      <c r="JP265" s="182"/>
      <c r="JQ265" s="182"/>
      <c r="JR265" s="182"/>
      <c r="JS265" s="182"/>
      <c r="JT265" s="182"/>
      <c r="JU265" s="182"/>
      <c r="JV265" s="182"/>
      <c r="JW265" s="182"/>
      <c r="JX265" s="182"/>
      <c r="JY265" s="182"/>
      <c r="JZ265" s="182"/>
      <c r="KA265" s="182"/>
      <c r="KB265" s="182"/>
      <c r="KC265" s="182"/>
      <c r="KD265" s="182"/>
      <c r="KE265" s="182"/>
      <c r="KF265" s="182"/>
      <c r="KG265" s="182"/>
      <c r="KH265" s="182"/>
      <c r="KI265" s="182"/>
      <c r="KJ265" s="182"/>
      <c r="KK265" s="182"/>
      <c r="KL265" s="182"/>
      <c r="KM265" s="182"/>
      <c r="KN265" s="182"/>
      <c r="KO265" s="182"/>
      <c r="KP265" s="182"/>
      <c r="KQ265" s="182"/>
      <c r="KR265" s="182"/>
      <c r="KS265" s="182"/>
      <c r="KT265" s="182"/>
      <c r="KU265" s="182"/>
      <c r="KV265" s="182"/>
      <c r="KW265" s="182"/>
      <c r="KX265" s="182"/>
      <c r="KY265" s="182"/>
      <c r="KZ265" s="182"/>
      <c r="LA265" s="182"/>
      <c r="LB265" s="182"/>
      <c r="LC265" s="182"/>
      <c r="LD265" s="182"/>
      <c r="LE265" s="182"/>
      <c r="LF265" s="182"/>
      <c r="LG265" s="182"/>
      <c r="LH265" s="182"/>
      <c r="LI265" s="182"/>
      <c r="LJ265" s="182"/>
      <c r="LK265" s="182"/>
      <c r="LL265" s="182"/>
      <c r="LM265" s="182"/>
      <c r="LN265" s="182"/>
      <c r="LO265" s="182"/>
      <c r="LP265" s="182"/>
      <c r="LQ265" s="182"/>
      <c r="LR265" s="182"/>
      <c r="LS265" s="182"/>
      <c r="LT265" s="182"/>
      <c r="LU265" s="182"/>
      <c r="LV265" s="182"/>
      <c r="LW265" s="182"/>
      <c r="LX265" s="182"/>
      <c r="LY265" s="182"/>
      <c r="LZ265" s="182"/>
      <c r="MA265" s="182"/>
      <c r="MB265" s="182"/>
      <c r="MC265" s="182"/>
      <c r="MD265" s="182"/>
      <c r="ME265" s="182"/>
      <c r="MF265" s="182"/>
      <c r="MG265" s="182"/>
      <c r="MH265" s="182"/>
      <c r="MI265" s="182"/>
      <c r="MJ265" s="182"/>
      <c r="MK265" s="182"/>
      <c r="ML265" s="182"/>
      <c r="MM265" s="182"/>
      <c r="MN265" s="182"/>
      <c r="MO265" s="182"/>
      <c r="MP265" s="182"/>
      <c r="MQ265" s="182"/>
      <c r="MR265" s="182"/>
      <c r="MS265" s="182"/>
      <c r="MT265" s="182"/>
      <c r="MU265" s="182"/>
      <c r="MV265" s="182"/>
      <c r="MW265" s="182"/>
      <c r="MX265" s="182"/>
      <c r="MY265" s="182"/>
      <c r="MZ265" s="182"/>
      <c r="NA265" s="182"/>
      <c r="NB265" s="182"/>
      <c r="NC265" s="182"/>
      <c r="ND265" s="182"/>
      <c r="NE265" s="182"/>
      <c r="NF265" s="182"/>
      <c r="NG265" s="182"/>
      <c r="NH265" s="182"/>
      <c r="NI265" s="182"/>
      <c r="NJ265" s="182"/>
      <c r="NK265" s="182"/>
      <c r="NL265" s="182"/>
      <c r="NM265" s="182"/>
      <c r="NN265" s="182"/>
      <c r="NO265" s="182"/>
      <c r="NP265" s="182"/>
      <c r="NQ265" s="182"/>
      <c r="NR265" s="182"/>
      <c r="NS265" s="182"/>
      <c r="NT265" s="182"/>
      <c r="NU265" s="182"/>
      <c r="NV265" s="182"/>
      <c r="NW265" s="182"/>
      <c r="NX265" s="182"/>
      <c r="NY265" s="182"/>
      <c r="NZ265" s="182"/>
      <c r="OA265" s="182"/>
      <c r="OB265" s="182"/>
      <c r="OC265" s="182"/>
      <c r="OD265" s="182"/>
      <c r="OE265" s="182"/>
      <c r="OF265" s="182"/>
      <c r="OG265" s="182"/>
      <c r="OH265" s="182"/>
      <c r="OI265" s="182"/>
      <c r="OJ265" s="182"/>
      <c r="OK265" s="182"/>
      <c r="OL265" s="182"/>
      <c r="OM265" s="182"/>
      <c r="ON265" s="182"/>
      <c r="OO265" s="182"/>
      <c r="OP265" s="182"/>
      <c r="OQ265" s="182"/>
      <c r="OR265" s="182"/>
      <c r="OS265" s="182"/>
      <c r="OT265" s="182"/>
      <c r="OU265" s="182"/>
      <c r="OV265" s="182"/>
      <c r="OW265" s="182"/>
      <c r="OX265" s="182"/>
      <c r="OY265" s="182"/>
      <c r="OZ265" s="182"/>
      <c r="PA265" s="182"/>
      <c r="PB265" s="182"/>
      <c r="PC265" s="182"/>
      <c r="PD265" s="182"/>
      <c r="PE265" s="182"/>
      <c r="PF265" s="182"/>
      <c r="PG265" s="182"/>
      <c r="PH265" s="182"/>
      <c r="PI265" s="182"/>
      <c r="PJ265" s="182"/>
      <c r="PK265" s="182"/>
      <c r="PL265" s="182"/>
      <c r="PM265" s="182"/>
      <c r="PN265" s="182"/>
      <c r="PO265" s="182"/>
      <c r="PP265" s="182"/>
      <c r="PQ265" s="182"/>
      <c r="PR265" s="182"/>
      <c r="PS265" s="182"/>
      <c r="PT265" s="182"/>
      <c r="PU265" s="182"/>
      <c r="PV265" s="182"/>
      <c r="PW265" s="182"/>
      <c r="PX265" s="182"/>
    </row>
    <row r="266" spans="1:440" s="167" customFormat="1" ht="19.899999999999999" customHeight="1">
      <c r="A266" s="182"/>
      <c r="B266" s="1040"/>
      <c r="C266" s="900"/>
      <c r="D266" s="837"/>
      <c r="E266" s="875" t="s">
        <v>77</v>
      </c>
      <c r="F266" s="327" t="s">
        <v>20</v>
      </c>
      <c r="G266" s="291">
        <v>0.63600000000000001</v>
      </c>
      <c r="H266" s="291"/>
      <c r="I266" s="423">
        <f>G266+H266</f>
        <v>0.63600000000000001</v>
      </c>
      <c r="J266" s="416">
        <v>0.54</v>
      </c>
      <c r="K266" s="295">
        <f t="shared" si="27"/>
        <v>9.5999999999999974E-2</v>
      </c>
      <c r="L266" s="675">
        <f t="shared" si="28"/>
        <v>0.84905660377358494</v>
      </c>
      <c r="M266" s="653" t="s">
        <v>24</v>
      </c>
      <c r="N266" s="903">
        <f>G266+G267+G268</f>
        <v>7.2230000000000008</v>
      </c>
      <c r="O266" s="904">
        <f>H266+H267+H268</f>
        <v>0</v>
      </c>
      <c r="P266" s="904">
        <f>N266+O266</f>
        <v>7.2230000000000008</v>
      </c>
      <c r="Q266" s="904">
        <f>J266+J267+J268</f>
        <v>6.588000000000001</v>
      </c>
      <c r="R266" s="904">
        <f>P266-Q266</f>
        <v>0.63499999999999979</v>
      </c>
      <c r="S266" s="893">
        <f>Q266/P266</f>
        <v>0.91208639069638653</v>
      </c>
      <c r="T266" s="170"/>
      <c r="U266" s="182"/>
      <c r="V266" s="166"/>
      <c r="W266" s="166"/>
      <c r="X266" s="166"/>
      <c r="Y266" s="166"/>
      <c r="Z266" s="166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2"/>
      <c r="CI266" s="182"/>
      <c r="CJ266" s="182"/>
      <c r="CK266" s="182"/>
      <c r="CL266" s="182"/>
      <c r="CM266" s="182"/>
      <c r="CN266" s="182"/>
      <c r="CO266" s="182"/>
      <c r="CP266" s="182"/>
      <c r="CQ266" s="182"/>
      <c r="CR266" s="182"/>
      <c r="CS266" s="182"/>
      <c r="CT266" s="182"/>
      <c r="CU266" s="182"/>
      <c r="CV266" s="182"/>
      <c r="CW266" s="182"/>
      <c r="CX266" s="182"/>
      <c r="CY266" s="182"/>
      <c r="CZ266" s="182"/>
      <c r="DA266" s="182"/>
      <c r="DB266" s="182"/>
      <c r="DC266" s="182"/>
      <c r="DD266" s="182"/>
      <c r="DE266" s="182"/>
      <c r="DF266" s="182"/>
      <c r="DG266" s="182"/>
      <c r="DH266" s="182"/>
      <c r="DI266" s="182"/>
      <c r="DJ266" s="182"/>
      <c r="DK266" s="182"/>
      <c r="DL266" s="182"/>
      <c r="DM266" s="182"/>
      <c r="DN266" s="182"/>
      <c r="DO266" s="182"/>
      <c r="DP266" s="182"/>
      <c r="DQ266" s="182"/>
      <c r="DR266" s="182"/>
      <c r="DS266" s="182"/>
      <c r="DT266" s="182"/>
      <c r="DU266" s="182"/>
      <c r="DV266" s="182"/>
      <c r="DW266" s="182"/>
      <c r="DX266" s="182"/>
      <c r="DY266" s="182"/>
      <c r="DZ266" s="182"/>
      <c r="EA266" s="182"/>
      <c r="EB266" s="182"/>
      <c r="EC266" s="182"/>
      <c r="ED266" s="182"/>
      <c r="EE266" s="182"/>
      <c r="EF266" s="182"/>
      <c r="EG266" s="182"/>
      <c r="EH266" s="182"/>
      <c r="EI266" s="182"/>
      <c r="EJ266" s="182"/>
      <c r="EK266" s="182"/>
      <c r="EL266" s="182"/>
      <c r="EM266" s="182"/>
      <c r="EN266" s="182"/>
      <c r="EO266" s="182"/>
      <c r="EP266" s="182"/>
      <c r="EQ266" s="182"/>
      <c r="ER266" s="182"/>
      <c r="ES266" s="182"/>
      <c r="ET266" s="182"/>
      <c r="EU266" s="182"/>
      <c r="EV266" s="182"/>
      <c r="EW266" s="182"/>
      <c r="EX266" s="182"/>
      <c r="EY266" s="182"/>
      <c r="EZ266" s="182"/>
      <c r="FA266" s="182"/>
      <c r="FB266" s="182"/>
      <c r="FC266" s="182"/>
      <c r="FD266" s="182"/>
      <c r="FE266" s="182"/>
      <c r="FF266" s="182"/>
      <c r="FG266" s="182"/>
      <c r="FH266" s="182"/>
      <c r="FI266" s="182"/>
      <c r="FJ266" s="182"/>
      <c r="FK266" s="182"/>
      <c r="FL266" s="182"/>
      <c r="FM266" s="182"/>
      <c r="FN266" s="182"/>
      <c r="FO266" s="182"/>
      <c r="FP266" s="182"/>
      <c r="FQ266" s="182"/>
      <c r="FR266" s="182"/>
      <c r="FS266" s="182"/>
      <c r="FT266" s="182"/>
      <c r="FU266" s="182"/>
      <c r="FV266" s="182"/>
      <c r="FW266" s="182"/>
      <c r="FX266" s="182"/>
      <c r="FY266" s="182"/>
      <c r="FZ266" s="182"/>
      <c r="GA266" s="182"/>
      <c r="GB266" s="182"/>
      <c r="GC266" s="182"/>
      <c r="GD266" s="182"/>
      <c r="GE266" s="182"/>
      <c r="GF266" s="182"/>
      <c r="GG266" s="182"/>
      <c r="GH266" s="182"/>
      <c r="GI266" s="182"/>
      <c r="GJ266" s="182"/>
      <c r="GK266" s="182"/>
      <c r="GL266" s="182"/>
      <c r="GM266" s="182"/>
      <c r="GN266" s="182"/>
      <c r="GO266" s="182"/>
      <c r="GP266" s="182"/>
      <c r="GQ266" s="182"/>
      <c r="GR266" s="182"/>
      <c r="GS266" s="182"/>
      <c r="GT266" s="182"/>
      <c r="GU266" s="182"/>
      <c r="GV266" s="182"/>
      <c r="GW266" s="182"/>
      <c r="GX266" s="182"/>
      <c r="GY266" s="182"/>
      <c r="GZ266" s="182"/>
      <c r="HA266" s="182"/>
      <c r="HB266" s="182"/>
      <c r="HC266" s="182"/>
      <c r="HD266" s="182"/>
      <c r="HE266" s="182"/>
      <c r="HF266" s="182"/>
      <c r="HG266" s="182"/>
      <c r="HH266" s="182"/>
      <c r="HI266" s="182"/>
      <c r="HJ266" s="182"/>
      <c r="HK266" s="182"/>
      <c r="HL266" s="182"/>
      <c r="HM266" s="182"/>
      <c r="HN266" s="182"/>
      <c r="HO266" s="182"/>
      <c r="HP266" s="182"/>
      <c r="HQ266" s="182"/>
      <c r="HR266" s="182"/>
      <c r="HS266" s="182"/>
      <c r="HT266" s="182"/>
      <c r="HU266" s="182"/>
      <c r="HV266" s="182"/>
      <c r="HW266" s="182"/>
      <c r="HX266" s="182"/>
      <c r="HY266" s="182"/>
      <c r="HZ266" s="182"/>
      <c r="IA266" s="182"/>
      <c r="IB266" s="182"/>
      <c r="IC266" s="182"/>
      <c r="ID266" s="182"/>
      <c r="IE266" s="182"/>
      <c r="IF266" s="182"/>
      <c r="IG266" s="182"/>
      <c r="IH266" s="182"/>
      <c r="II266" s="182"/>
      <c r="IJ266" s="182"/>
      <c r="IK266" s="182"/>
      <c r="IL266" s="182"/>
      <c r="IM266" s="182"/>
      <c r="IN266" s="182"/>
      <c r="IO266" s="182"/>
      <c r="IP266" s="182"/>
      <c r="IQ266" s="182"/>
      <c r="IR266" s="182"/>
      <c r="IS266" s="182"/>
      <c r="IT266" s="182"/>
      <c r="IU266" s="182"/>
      <c r="IV266" s="182"/>
      <c r="IW266" s="182"/>
      <c r="IX266" s="182"/>
      <c r="IY266" s="182"/>
      <c r="IZ266" s="182"/>
      <c r="JA266" s="182"/>
      <c r="JB266" s="182"/>
      <c r="JC266" s="182"/>
      <c r="JD266" s="182"/>
      <c r="JE266" s="182"/>
      <c r="JF266" s="182"/>
      <c r="JG266" s="182"/>
      <c r="JH266" s="182"/>
      <c r="JI266" s="182"/>
      <c r="JJ266" s="182"/>
      <c r="JK266" s="182"/>
      <c r="JL266" s="182"/>
      <c r="JM266" s="182"/>
      <c r="JN266" s="182"/>
      <c r="JO266" s="182"/>
      <c r="JP266" s="182"/>
      <c r="JQ266" s="182"/>
      <c r="JR266" s="182"/>
      <c r="JS266" s="182"/>
      <c r="JT266" s="182"/>
      <c r="JU266" s="182"/>
      <c r="JV266" s="182"/>
      <c r="JW266" s="182"/>
      <c r="JX266" s="182"/>
      <c r="JY266" s="182"/>
      <c r="JZ266" s="182"/>
      <c r="KA266" s="182"/>
      <c r="KB266" s="182"/>
      <c r="KC266" s="182"/>
      <c r="KD266" s="182"/>
      <c r="KE266" s="182"/>
      <c r="KF266" s="182"/>
      <c r="KG266" s="182"/>
      <c r="KH266" s="182"/>
      <c r="KI266" s="182"/>
      <c r="KJ266" s="182"/>
      <c r="KK266" s="182"/>
      <c r="KL266" s="182"/>
      <c r="KM266" s="182"/>
      <c r="KN266" s="182"/>
      <c r="KO266" s="182"/>
      <c r="KP266" s="182"/>
      <c r="KQ266" s="182"/>
      <c r="KR266" s="182"/>
      <c r="KS266" s="182"/>
      <c r="KT266" s="182"/>
      <c r="KU266" s="182"/>
      <c r="KV266" s="182"/>
      <c r="KW266" s="182"/>
      <c r="KX266" s="182"/>
      <c r="KY266" s="182"/>
      <c r="KZ266" s="182"/>
      <c r="LA266" s="182"/>
      <c r="LB266" s="182"/>
      <c r="LC266" s="182"/>
      <c r="LD266" s="182"/>
      <c r="LE266" s="182"/>
      <c r="LF266" s="182"/>
      <c r="LG266" s="182"/>
      <c r="LH266" s="182"/>
      <c r="LI266" s="182"/>
      <c r="LJ266" s="182"/>
      <c r="LK266" s="182"/>
      <c r="LL266" s="182"/>
      <c r="LM266" s="182"/>
      <c r="LN266" s="182"/>
      <c r="LO266" s="182"/>
      <c r="LP266" s="182"/>
      <c r="LQ266" s="182"/>
      <c r="LR266" s="182"/>
      <c r="LS266" s="182"/>
      <c r="LT266" s="182"/>
      <c r="LU266" s="182"/>
      <c r="LV266" s="182"/>
      <c r="LW266" s="182"/>
      <c r="LX266" s="182"/>
      <c r="LY266" s="182"/>
      <c r="LZ266" s="182"/>
      <c r="MA266" s="182"/>
      <c r="MB266" s="182"/>
      <c r="MC266" s="182"/>
      <c r="MD266" s="182"/>
      <c r="ME266" s="182"/>
      <c r="MF266" s="182"/>
      <c r="MG266" s="182"/>
      <c r="MH266" s="182"/>
      <c r="MI266" s="182"/>
      <c r="MJ266" s="182"/>
      <c r="MK266" s="182"/>
      <c r="ML266" s="182"/>
      <c r="MM266" s="182"/>
      <c r="MN266" s="182"/>
      <c r="MO266" s="182"/>
      <c r="MP266" s="182"/>
      <c r="MQ266" s="182"/>
      <c r="MR266" s="182"/>
      <c r="MS266" s="182"/>
      <c r="MT266" s="182"/>
      <c r="MU266" s="182"/>
      <c r="MV266" s="182"/>
      <c r="MW266" s="182"/>
      <c r="MX266" s="182"/>
      <c r="MY266" s="182"/>
      <c r="MZ266" s="182"/>
      <c r="NA266" s="182"/>
      <c r="NB266" s="182"/>
      <c r="NC266" s="182"/>
      <c r="ND266" s="182"/>
      <c r="NE266" s="182"/>
      <c r="NF266" s="182"/>
      <c r="NG266" s="182"/>
      <c r="NH266" s="182"/>
      <c r="NI266" s="182"/>
      <c r="NJ266" s="182"/>
      <c r="NK266" s="182"/>
      <c r="NL266" s="182"/>
      <c r="NM266" s="182"/>
      <c r="NN266" s="182"/>
      <c r="NO266" s="182"/>
      <c r="NP266" s="182"/>
      <c r="NQ266" s="182"/>
      <c r="NR266" s="182"/>
      <c r="NS266" s="182"/>
      <c r="NT266" s="182"/>
      <c r="NU266" s="182"/>
      <c r="NV266" s="182"/>
      <c r="NW266" s="182"/>
      <c r="NX266" s="182"/>
      <c r="NY266" s="182"/>
      <c r="NZ266" s="182"/>
      <c r="OA266" s="182"/>
      <c r="OB266" s="182"/>
      <c r="OC266" s="182"/>
      <c r="OD266" s="182"/>
      <c r="OE266" s="182"/>
      <c r="OF266" s="182"/>
      <c r="OG266" s="182"/>
      <c r="OH266" s="182"/>
      <c r="OI266" s="182"/>
      <c r="OJ266" s="182"/>
      <c r="OK266" s="182"/>
      <c r="OL266" s="182"/>
      <c r="OM266" s="182"/>
      <c r="ON266" s="182"/>
      <c r="OO266" s="182"/>
      <c r="OP266" s="182"/>
      <c r="OQ266" s="182"/>
      <c r="OR266" s="182"/>
      <c r="OS266" s="182"/>
      <c r="OT266" s="182"/>
      <c r="OU266" s="182"/>
      <c r="OV266" s="182"/>
      <c r="OW266" s="182"/>
      <c r="OX266" s="182"/>
      <c r="OY266" s="182"/>
      <c r="OZ266" s="182"/>
      <c r="PA266" s="182"/>
      <c r="PB266" s="182"/>
      <c r="PC266" s="182"/>
      <c r="PD266" s="182"/>
      <c r="PE266" s="182"/>
      <c r="PF266" s="182"/>
      <c r="PG266" s="182"/>
      <c r="PH266" s="182"/>
      <c r="PI266" s="182"/>
      <c r="PJ266" s="182"/>
      <c r="PK266" s="182"/>
      <c r="PL266" s="182"/>
      <c r="PM266" s="182"/>
      <c r="PN266" s="182"/>
      <c r="PO266" s="182"/>
      <c r="PP266" s="182"/>
      <c r="PQ266" s="182"/>
      <c r="PR266" s="182"/>
      <c r="PS266" s="182"/>
      <c r="PT266" s="182"/>
      <c r="PU266" s="182"/>
      <c r="PV266" s="182"/>
      <c r="PW266" s="182"/>
      <c r="PX266" s="182"/>
    </row>
    <row r="267" spans="1:440" s="167" customFormat="1" ht="19.899999999999999" customHeight="1">
      <c r="A267" s="182"/>
      <c r="B267" s="1040"/>
      <c r="C267" s="900"/>
      <c r="D267" s="837"/>
      <c r="E267" s="875"/>
      <c r="F267" s="327" t="s">
        <v>21</v>
      </c>
      <c r="G267" s="291">
        <v>2.976</v>
      </c>
      <c r="H267" s="291"/>
      <c r="I267" s="423">
        <f>G267+H267+K266</f>
        <v>3.0720000000000001</v>
      </c>
      <c r="J267" s="416">
        <v>0.81</v>
      </c>
      <c r="K267" s="295">
        <f t="shared" si="27"/>
        <v>2.262</v>
      </c>
      <c r="L267" s="675">
        <f t="shared" si="28"/>
        <v>0.263671875</v>
      </c>
      <c r="M267" s="653" t="s">
        <v>24</v>
      </c>
      <c r="N267" s="903"/>
      <c r="O267" s="904"/>
      <c r="P267" s="904"/>
      <c r="Q267" s="904"/>
      <c r="R267" s="904"/>
      <c r="S267" s="893"/>
      <c r="T267" s="170"/>
      <c r="U267" s="182"/>
      <c r="V267" s="166"/>
      <c r="W267" s="166"/>
      <c r="X267" s="166"/>
      <c r="Y267" s="166"/>
      <c r="Z267" s="166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2"/>
      <c r="CI267" s="182"/>
      <c r="CJ267" s="182"/>
      <c r="CK267" s="182"/>
      <c r="CL267" s="182"/>
      <c r="CM267" s="182"/>
      <c r="CN267" s="182"/>
      <c r="CO267" s="182"/>
      <c r="CP267" s="182"/>
      <c r="CQ267" s="182"/>
      <c r="CR267" s="182"/>
      <c r="CS267" s="182"/>
      <c r="CT267" s="182"/>
      <c r="CU267" s="182"/>
      <c r="CV267" s="182"/>
      <c r="CW267" s="182"/>
      <c r="CX267" s="182"/>
      <c r="CY267" s="182"/>
      <c r="CZ267" s="182"/>
      <c r="DA267" s="182"/>
      <c r="DB267" s="182"/>
      <c r="DC267" s="182"/>
      <c r="DD267" s="182"/>
      <c r="DE267" s="182"/>
      <c r="DF267" s="182"/>
      <c r="DG267" s="182"/>
      <c r="DH267" s="182"/>
      <c r="DI267" s="182"/>
      <c r="DJ267" s="182"/>
      <c r="DK267" s="182"/>
      <c r="DL267" s="182"/>
      <c r="DM267" s="182"/>
      <c r="DN267" s="182"/>
      <c r="DO267" s="182"/>
      <c r="DP267" s="182"/>
      <c r="DQ267" s="182"/>
      <c r="DR267" s="182"/>
      <c r="DS267" s="182"/>
      <c r="DT267" s="182"/>
      <c r="DU267" s="182"/>
      <c r="DV267" s="182"/>
      <c r="DW267" s="182"/>
      <c r="DX267" s="182"/>
      <c r="DY267" s="182"/>
      <c r="DZ267" s="182"/>
      <c r="EA267" s="182"/>
      <c r="EB267" s="182"/>
      <c r="EC267" s="182"/>
      <c r="ED267" s="182"/>
      <c r="EE267" s="182"/>
      <c r="EF267" s="182"/>
      <c r="EG267" s="182"/>
      <c r="EH267" s="182"/>
      <c r="EI267" s="182"/>
      <c r="EJ267" s="182"/>
      <c r="EK267" s="182"/>
      <c r="EL267" s="182"/>
      <c r="EM267" s="182"/>
      <c r="EN267" s="182"/>
      <c r="EO267" s="182"/>
      <c r="EP267" s="182"/>
      <c r="EQ267" s="182"/>
      <c r="ER267" s="182"/>
      <c r="ES267" s="182"/>
      <c r="ET267" s="182"/>
      <c r="EU267" s="182"/>
      <c r="EV267" s="182"/>
      <c r="EW267" s="182"/>
      <c r="EX267" s="182"/>
      <c r="EY267" s="182"/>
      <c r="EZ267" s="182"/>
      <c r="FA267" s="182"/>
      <c r="FB267" s="182"/>
      <c r="FC267" s="182"/>
      <c r="FD267" s="182"/>
      <c r="FE267" s="182"/>
      <c r="FF267" s="182"/>
      <c r="FG267" s="182"/>
      <c r="FH267" s="182"/>
      <c r="FI267" s="182"/>
      <c r="FJ267" s="182"/>
      <c r="FK267" s="182"/>
      <c r="FL267" s="182"/>
      <c r="FM267" s="182"/>
      <c r="FN267" s="182"/>
      <c r="FO267" s="182"/>
      <c r="FP267" s="182"/>
      <c r="FQ267" s="182"/>
      <c r="FR267" s="182"/>
      <c r="FS267" s="182"/>
      <c r="FT267" s="182"/>
      <c r="FU267" s="182"/>
      <c r="FV267" s="182"/>
      <c r="FW267" s="182"/>
      <c r="FX267" s="182"/>
      <c r="FY267" s="182"/>
      <c r="FZ267" s="182"/>
      <c r="GA267" s="182"/>
      <c r="GB267" s="182"/>
      <c r="GC267" s="182"/>
      <c r="GD267" s="182"/>
      <c r="GE267" s="182"/>
      <c r="GF267" s="182"/>
      <c r="GG267" s="182"/>
      <c r="GH267" s="182"/>
      <c r="GI267" s="182"/>
      <c r="GJ267" s="182"/>
      <c r="GK267" s="182"/>
      <c r="GL267" s="182"/>
      <c r="GM267" s="182"/>
      <c r="GN267" s="182"/>
      <c r="GO267" s="182"/>
      <c r="GP267" s="182"/>
      <c r="GQ267" s="182"/>
      <c r="GR267" s="182"/>
      <c r="GS267" s="182"/>
      <c r="GT267" s="182"/>
      <c r="GU267" s="182"/>
      <c r="GV267" s="182"/>
      <c r="GW267" s="182"/>
      <c r="GX267" s="182"/>
      <c r="GY267" s="182"/>
      <c r="GZ267" s="182"/>
      <c r="HA267" s="182"/>
      <c r="HB267" s="182"/>
      <c r="HC267" s="182"/>
      <c r="HD267" s="182"/>
      <c r="HE267" s="182"/>
      <c r="HF267" s="182"/>
      <c r="HG267" s="182"/>
      <c r="HH267" s="182"/>
      <c r="HI267" s="182"/>
      <c r="HJ267" s="182"/>
      <c r="HK267" s="182"/>
      <c r="HL267" s="182"/>
      <c r="HM267" s="182"/>
      <c r="HN267" s="182"/>
      <c r="HO267" s="182"/>
      <c r="HP267" s="182"/>
      <c r="HQ267" s="182"/>
      <c r="HR267" s="182"/>
      <c r="HS267" s="182"/>
      <c r="HT267" s="182"/>
      <c r="HU267" s="182"/>
      <c r="HV267" s="182"/>
      <c r="HW267" s="182"/>
      <c r="HX267" s="182"/>
      <c r="HY267" s="182"/>
      <c r="HZ267" s="182"/>
      <c r="IA267" s="182"/>
      <c r="IB267" s="182"/>
      <c r="IC267" s="182"/>
      <c r="ID267" s="182"/>
      <c r="IE267" s="182"/>
      <c r="IF267" s="182"/>
      <c r="IG267" s="182"/>
      <c r="IH267" s="182"/>
      <c r="II267" s="182"/>
      <c r="IJ267" s="182"/>
      <c r="IK267" s="182"/>
      <c r="IL267" s="182"/>
      <c r="IM267" s="182"/>
      <c r="IN267" s="182"/>
      <c r="IO267" s="182"/>
      <c r="IP267" s="182"/>
      <c r="IQ267" s="182"/>
      <c r="IR267" s="182"/>
      <c r="IS267" s="182"/>
      <c r="IT267" s="182"/>
      <c r="IU267" s="182"/>
      <c r="IV267" s="182"/>
      <c r="IW267" s="182"/>
      <c r="IX267" s="182"/>
      <c r="IY267" s="182"/>
      <c r="IZ267" s="182"/>
      <c r="JA267" s="182"/>
      <c r="JB267" s="182"/>
      <c r="JC267" s="182"/>
      <c r="JD267" s="182"/>
      <c r="JE267" s="182"/>
      <c r="JF267" s="182"/>
      <c r="JG267" s="182"/>
      <c r="JH267" s="182"/>
      <c r="JI267" s="182"/>
      <c r="JJ267" s="182"/>
      <c r="JK267" s="182"/>
      <c r="JL267" s="182"/>
      <c r="JM267" s="182"/>
      <c r="JN267" s="182"/>
      <c r="JO267" s="182"/>
      <c r="JP267" s="182"/>
      <c r="JQ267" s="182"/>
      <c r="JR267" s="182"/>
      <c r="JS267" s="182"/>
      <c r="JT267" s="182"/>
      <c r="JU267" s="182"/>
      <c r="JV267" s="182"/>
      <c r="JW267" s="182"/>
      <c r="JX267" s="182"/>
      <c r="JY267" s="182"/>
      <c r="JZ267" s="182"/>
      <c r="KA267" s="182"/>
      <c r="KB267" s="182"/>
      <c r="KC267" s="182"/>
      <c r="KD267" s="182"/>
      <c r="KE267" s="182"/>
      <c r="KF267" s="182"/>
      <c r="KG267" s="182"/>
      <c r="KH267" s="182"/>
      <c r="KI267" s="182"/>
      <c r="KJ267" s="182"/>
      <c r="KK267" s="182"/>
      <c r="KL267" s="182"/>
      <c r="KM267" s="182"/>
      <c r="KN267" s="182"/>
      <c r="KO267" s="182"/>
      <c r="KP267" s="182"/>
      <c r="KQ267" s="182"/>
      <c r="KR267" s="182"/>
      <c r="KS267" s="182"/>
      <c r="KT267" s="182"/>
      <c r="KU267" s="182"/>
      <c r="KV267" s="182"/>
      <c r="KW267" s="182"/>
      <c r="KX267" s="182"/>
      <c r="KY267" s="182"/>
      <c r="KZ267" s="182"/>
      <c r="LA267" s="182"/>
      <c r="LB267" s="182"/>
      <c r="LC267" s="182"/>
      <c r="LD267" s="182"/>
      <c r="LE267" s="182"/>
      <c r="LF267" s="182"/>
      <c r="LG267" s="182"/>
      <c r="LH267" s="182"/>
      <c r="LI267" s="182"/>
      <c r="LJ267" s="182"/>
      <c r="LK267" s="182"/>
      <c r="LL267" s="182"/>
      <c r="LM267" s="182"/>
      <c r="LN267" s="182"/>
      <c r="LO267" s="182"/>
      <c r="LP267" s="182"/>
      <c r="LQ267" s="182"/>
      <c r="LR267" s="182"/>
      <c r="LS267" s="182"/>
      <c r="LT267" s="182"/>
      <c r="LU267" s="182"/>
      <c r="LV267" s="182"/>
      <c r="LW267" s="182"/>
      <c r="LX267" s="182"/>
      <c r="LY267" s="182"/>
      <c r="LZ267" s="182"/>
      <c r="MA267" s="182"/>
      <c r="MB267" s="182"/>
      <c r="MC267" s="182"/>
      <c r="MD267" s="182"/>
      <c r="ME267" s="182"/>
      <c r="MF267" s="182"/>
      <c r="MG267" s="182"/>
      <c r="MH267" s="182"/>
      <c r="MI267" s="182"/>
      <c r="MJ267" s="182"/>
      <c r="MK267" s="182"/>
      <c r="ML267" s="182"/>
      <c r="MM267" s="182"/>
      <c r="MN267" s="182"/>
      <c r="MO267" s="182"/>
      <c r="MP267" s="182"/>
      <c r="MQ267" s="182"/>
      <c r="MR267" s="182"/>
      <c r="MS267" s="182"/>
      <c r="MT267" s="182"/>
      <c r="MU267" s="182"/>
      <c r="MV267" s="182"/>
      <c r="MW267" s="182"/>
      <c r="MX267" s="182"/>
      <c r="MY267" s="182"/>
      <c r="MZ267" s="182"/>
      <c r="NA267" s="182"/>
      <c r="NB267" s="182"/>
      <c r="NC267" s="182"/>
      <c r="ND267" s="182"/>
      <c r="NE267" s="182"/>
      <c r="NF267" s="182"/>
      <c r="NG267" s="182"/>
      <c r="NH267" s="182"/>
      <c r="NI267" s="182"/>
      <c r="NJ267" s="182"/>
      <c r="NK267" s="182"/>
      <c r="NL267" s="182"/>
      <c r="NM267" s="182"/>
      <c r="NN267" s="182"/>
      <c r="NO267" s="182"/>
      <c r="NP267" s="182"/>
      <c r="NQ267" s="182"/>
      <c r="NR267" s="182"/>
      <c r="NS267" s="182"/>
      <c r="NT267" s="182"/>
      <c r="NU267" s="182"/>
      <c r="NV267" s="182"/>
      <c r="NW267" s="182"/>
      <c r="NX267" s="182"/>
      <c r="NY267" s="182"/>
      <c r="NZ267" s="182"/>
      <c r="OA267" s="182"/>
      <c r="OB267" s="182"/>
      <c r="OC267" s="182"/>
      <c r="OD267" s="182"/>
      <c r="OE267" s="182"/>
      <c r="OF267" s="182"/>
      <c r="OG267" s="182"/>
      <c r="OH267" s="182"/>
      <c r="OI267" s="182"/>
      <c r="OJ267" s="182"/>
      <c r="OK267" s="182"/>
      <c r="OL267" s="182"/>
      <c r="OM267" s="182"/>
      <c r="ON267" s="182"/>
      <c r="OO267" s="182"/>
      <c r="OP267" s="182"/>
      <c r="OQ267" s="182"/>
      <c r="OR267" s="182"/>
      <c r="OS267" s="182"/>
      <c r="OT267" s="182"/>
      <c r="OU267" s="182"/>
      <c r="OV267" s="182"/>
      <c r="OW267" s="182"/>
      <c r="OX267" s="182"/>
      <c r="OY267" s="182"/>
      <c r="OZ267" s="182"/>
      <c r="PA267" s="182"/>
      <c r="PB267" s="182"/>
      <c r="PC267" s="182"/>
      <c r="PD267" s="182"/>
      <c r="PE267" s="182"/>
      <c r="PF267" s="182"/>
      <c r="PG267" s="182"/>
      <c r="PH267" s="182"/>
      <c r="PI267" s="182"/>
      <c r="PJ267" s="182"/>
      <c r="PK267" s="182"/>
      <c r="PL267" s="182"/>
      <c r="PM267" s="182"/>
      <c r="PN267" s="182"/>
      <c r="PO267" s="182"/>
      <c r="PP267" s="182"/>
      <c r="PQ267" s="182"/>
      <c r="PR267" s="182"/>
      <c r="PS267" s="182"/>
      <c r="PT267" s="182"/>
      <c r="PU267" s="182"/>
      <c r="PV267" s="182"/>
      <c r="PW267" s="182"/>
      <c r="PX267" s="182"/>
    </row>
    <row r="268" spans="1:440" s="167" customFormat="1" ht="19.899999999999999" customHeight="1">
      <c r="A268" s="182"/>
      <c r="B268" s="1040"/>
      <c r="C268" s="900"/>
      <c r="D268" s="837"/>
      <c r="E268" s="875"/>
      <c r="F268" s="327" t="s">
        <v>22</v>
      </c>
      <c r="G268" s="291">
        <v>3.6110000000000002</v>
      </c>
      <c r="H268" s="291"/>
      <c r="I268" s="423">
        <f>G268+H268+K267</f>
        <v>5.8730000000000002</v>
      </c>
      <c r="J268" s="416">
        <v>5.2380000000000004</v>
      </c>
      <c r="K268" s="295">
        <f t="shared" si="27"/>
        <v>0.63499999999999979</v>
      </c>
      <c r="L268" s="675">
        <f t="shared" si="28"/>
        <v>0.8918780861569896</v>
      </c>
      <c r="M268" s="653" t="s">
        <v>24</v>
      </c>
      <c r="N268" s="903"/>
      <c r="O268" s="904"/>
      <c r="P268" s="904"/>
      <c r="Q268" s="904"/>
      <c r="R268" s="904"/>
      <c r="S268" s="893"/>
      <c r="T268" s="170"/>
      <c r="U268" s="182"/>
      <c r="V268" s="166"/>
      <c r="W268" s="166"/>
      <c r="X268" s="166"/>
      <c r="Y268" s="166"/>
      <c r="Z268" s="166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2"/>
      <c r="CI268" s="182"/>
      <c r="CJ268" s="182"/>
      <c r="CK268" s="182"/>
      <c r="CL268" s="182"/>
      <c r="CM268" s="182"/>
      <c r="CN268" s="182"/>
      <c r="CO268" s="182"/>
      <c r="CP268" s="182"/>
      <c r="CQ268" s="182"/>
      <c r="CR268" s="182"/>
      <c r="CS268" s="182"/>
      <c r="CT268" s="182"/>
      <c r="CU268" s="182"/>
      <c r="CV268" s="182"/>
      <c r="CW268" s="182"/>
      <c r="CX268" s="182"/>
      <c r="CY268" s="182"/>
      <c r="CZ268" s="182"/>
      <c r="DA268" s="182"/>
      <c r="DB268" s="182"/>
      <c r="DC268" s="182"/>
      <c r="DD268" s="182"/>
      <c r="DE268" s="182"/>
      <c r="DF268" s="182"/>
      <c r="DG268" s="182"/>
      <c r="DH268" s="182"/>
      <c r="DI268" s="182"/>
      <c r="DJ268" s="182"/>
      <c r="DK268" s="182"/>
      <c r="DL268" s="182"/>
      <c r="DM268" s="182"/>
      <c r="DN268" s="182"/>
      <c r="DO268" s="182"/>
      <c r="DP268" s="182"/>
      <c r="DQ268" s="182"/>
      <c r="DR268" s="182"/>
      <c r="DS268" s="182"/>
      <c r="DT268" s="182"/>
      <c r="DU268" s="182"/>
      <c r="DV268" s="182"/>
      <c r="DW268" s="182"/>
      <c r="DX268" s="182"/>
      <c r="DY268" s="182"/>
      <c r="DZ268" s="182"/>
      <c r="EA268" s="182"/>
      <c r="EB268" s="182"/>
      <c r="EC268" s="182"/>
      <c r="ED268" s="182"/>
      <c r="EE268" s="182"/>
      <c r="EF268" s="182"/>
      <c r="EG268" s="182"/>
      <c r="EH268" s="182"/>
      <c r="EI268" s="182"/>
      <c r="EJ268" s="182"/>
      <c r="EK268" s="182"/>
      <c r="EL268" s="182"/>
      <c r="EM268" s="182"/>
      <c r="EN268" s="182"/>
      <c r="EO268" s="182"/>
      <c r="EP268" s="182"/>
      <c r="EQ268" s="182"/>
      <c r="ER268" s="182"/>
      <c r="ES268" s="182"/>
      <c r="ET268" s="182"/>
      <c r="EU268" s="182"/>
      <c r="EV268" s="182"/>
      <c r="EW268" s="182"/>
      <c r="EX268" s="182"/>
      <c r="EY268" s="182"/>
      <c r="EZ268" s="182"/>
      <c r="FA268" s="182"/>
      <c r="FB268" s="182"/>
      <c r="FC268" s="182"/>
      <c r="FD268" s="182"/>
      <c r="FE268" s="182"/>
      <c r="FF268" s="182"/>
      <c r="FG268" s="182"/>
      <c r="FH268" s="182"/>
      <c r="FI268" s="182"/>
      <c r="FJ268" s="182"/>
      <c r="FK268" s="182"/>
      <c r="FL268" s="182"/>
      <c r="FM268" s="182"/>
      <c r="FN268" s="182"/>
      <c r="FO268" s="182"/>
      <c r="FP268" s="182"/>
      <c r="FQ268" s="182"/>
      <c r="FR268" s="182"/>
      <c r="FS268" s="182"/>
      <c r="FT268" s="182"/>
      <c r="FU268" s="182"/>
      <c r="FV268" s="182"/>
      <c r="FW268" s="182"/>
      <c r="FX268" s="182"/>
      <c r="FY268" s="182"/>
      <c r="FZ268" s="182"/>
      <c r="GA268" s="182"/>
      <c r="GB268" s="182"/>
      <c r="GC268" s="182"/>
      <c r="GD268" s="182"/>
      <c r="GE268" s="182"/>
      <c r="GF268" s="182"/>
      <c r="GG268" s="182"/>
      <c r="GH268" s="182"/>
      <c r="GI268" s="182"/>
      <c r="GJ268" s="182"/>
      <c r="GK268" s="182"/>
      <c r="GL268" s="182"/>
      <c r="GM268" s="182"/>
      <c r="GN268" s="182"/>
      <c r="GO268" s="182"/>
      <c r="GP268" s="182"/>
      <c r="GQ268" s="182"/>
      <c r="GR268" s="182"/>
      <c r="GS268" s="182"/>
      <c r="GT268" s="182"/>
      <c r="GU268" s="182"/>
      <c r="GV268" s="182"/>
      <c r="GW268" s="182"/>
      <c r="GX268" s="182"/>
      <c r="GY268" s="182"/>
      <c r="GZ268" s="182"/>
      <c r="HA268" s="182"/>
      <c r="HB268" s="182"/>
      <c r="HC268" s="182"/>
      <c r="HD268" s="182"/>
      <c r="HE268" s="182"/>
      <c r="HF268" s="182"/>
      <c r="HG268" s="182"/>
      <c r="HH268" s="182"/>
      <c r="HI268" s="182"/>
      <c r="HJ268" s="182"/>
      <c r="HK268" s="182"/>
      <c r="HL268" s="182"/>
      <c r="HM268" s="182"/>
      <c r="HN268" s="182"/>
      <c r="HO268" s="182"/>
      <c r="HP268" s="182"/>
      <c r="HQ268" s="182"/>
      <c r="HR268" s="182"/>
      <c r="HS268" s="182"/>
      <c r="HT268" s="182"/>
      <c r="HU268" s="182"/>
      <c r="HV268" s="182"/>
      <c r="HW268" s="182"/>
      <c r="HX268" s="182"/>
      <c r="HY268" s="182"/>
      <c r="HZ268" s="182"/>
      <c r="IA268" s="182"/>
      <c r="IB268" s="182"/>
      <c r="IC268" s="182"/>
      <c r="ID268" s="182"/>
      <c r="IE268" s="182"/>
      <c r="IF268" s="182"/>
      <c r="IG268" s="182"/>
      <c r="IH268" s="182"/>
      <c r="II268" s="182"/>
      <c r="IJ268" s="182"/>
      <c r="IK268" s="182"/>
      <c r="IL268" s="182"/>
      <c r="IM268" s="182"/>
      <c r="IN268" s="182"/>
      <c r="IO268" s="182"/>
      <c r="IP268" s="182"/>
      <c r="IQ268" s="182"/>
      <c r="IR268" s="182"/>
      <c r="IS268" s="182"/>
      <c r="IT268" s="182"/>
      <c r="IU268" s="182"/>
      <c r="IV268" s="182"/>
      <c r="IW268" s="182"/>
      <c r="IX268" s="182"/>
      <c r="IY268" s="182"/>
      <c r="IZ268" s="182"/>
      <c r="JA268" s="182"/>
      <c r="JB268" s="182"/>
      <c r="JC268" s="182"/>
      <c r="JD268" s="182"/>
      <c r="JE268" s="182"/>
      <c r="JF268" s="182"/>
      <c r="JG268" s="182"/>
      <c r="JH268" s="182"/>
      <c r="JI268" s="182"/>
      <c r="JJ268" s="182"/>
      <c r="JK268" s="182"/>
      <c r="JL268" s="182"/>
      <c r="JM268" s="182"/>
      <c r="JN268" s="182"/>
      <c r="JO268" s="182"/>
      <c r="JP268" s="182"/>
      <c r="JQ268" s="182"/>
      <c r="JR268" s="182"/>
      <c r="JS268" s="182"/>
      <c r="JT268" s="182"/>
      <c r="JU268" s="182"/>
      <c r="JV268" s="182"/>
      <c r="JW268" s="182"/>
      <c r="JX268" s="182"/>
      <c r="JY268" s="182"/>
      <c r="JZ268" s="182"/>
      <c r="KA268" s="182"/>
      <c r="KB268" s="182"/>
      <c r="KC268" s="182"/>
      <c r="KD268" s="182"/>
      <c r="KE268" s="182"/>
      <c r="KF268" s="182"/>
      <c r="KG268" s="182"/>
      <c r="KH268" s="182"/>
      <c r="KI268" s="182"/>
      <c r="KJ268" s="182"/>
      <c r="KK268" s="182"/>
      <c r="KL268" s="182"/>
      <c r="KM268" s="182"/>
      <c r="KN268" s="182"/>
      <c r="KO268" s="182"/>
      <c r="KP268" s="182"/>
      <c r="KQ268" s="182"/>
      <c r="KR268" s="182"/>
      <c r="KS268" s="182"/>
      <c r="KT268" s="182"/>
      <c r="KU268" s="182"/>
      <c r="KV268" s="182"/>
      <c r="KW268" s="182"/>
      <c r="KX268" s="182"/>
      <c r="KY268" s="182"/>
      <c r="KZ268" s="182"/>
      <c r="LA268" s="182"/>
      <c r="LB268" s="182"/>
      <c r="LC268" s="182"/>
      <c r="LD268" s="182"/>
      <c r="LE268" s="182"/>
      <c r="LF268" s="182"/>
      <c r="LG268" s="182"/>
      <c r="LH268" s="182"/>
      <c r="LI268" s="182"/>
      <c r="LJ268" s="182"/>
      <c r="LK268" s="182"/>
      <c r="LL268" s="182"/>
      <c r="LM268" s="182"/>
      <c r="LN268" s="182"/>
      <c r="LO268" s="182"/>
      <c r="LP268" s="182"/>
      <c r="LQ268" s="182"/>
      <c r="LR268" s="182"/>
      <c r="LS268" s="182"/>
      <c r="LT268" s="182"/>
      <c r="LU268" s="182"/>
      <c r="LV268" s="182"/>
      <c r="LW268" s="182"/>
      <c r="LX268" s="182"/>
      <c r="LY268" s="182"/>
      <c r="LZ268" s="182"/>
      <c r="MA268" s="182"/>
      <c r="MB268" s="182"/>
      <c r="MC268" s="182"/>
      <c r="MD268" s="182"/>
      <c r="ME268" s="182"/>
      <c r="MF268" s="182"/>
      <c r="MG268" s="182"/>
      <c r="MH268" s="182"/>
      <c r="MI268" s="182"/>
      <c r="MJ268" s="182"/>
      <c r="MK268" s="182"/>
      <c r="ML268" s="182"/>
      <c r="MM268" s="182"/>
      <c r="MN268" s="182"/>
      <c r="MO268" s="182"/>
      <c r="MP268" s="182"/>
      <c r="MQ268" s="182"/>
      <c r="MR268" s="182"/>
      <c r="MS268" s="182"/>
      <c r="MT268" s="182"/>
      <c r="MU268" s="182"/>
      <c r="MV268" s="182"/>
      <c r="MW268" s="182"/>
      <c r="MX268" s="182"/>
      <c r="MY268" s="182"/>
      <c r="MZ268" s="182"/>
      <c r="NA268" s="182"/>
      <c r="NB268" s="182"/>
      <c r="NC268" s="182"/>
      <c r="ND268" s="182"/>
      <c r="NE268" s="182"/>
      <c r="NF268" s="182"/>
      <c r="NG268" s="182"/>
      <c r="NH268" s="182"/>
      <c r="NI268" s="182"/>
      <c r="NJ268" s="182"/>
      <c r="NK268" s="182"/>
      <c r="NL268" s="182"/>
      <c r="NM268" s="182"/>
      <c r="NN268" s="182"/>
      <c r="NO268" s="182"/>
      <c r="NP268" s="182"/>
      <c r="NQ268" s="182"/>
      <c r="NR268" s="182"/>
      <c r="NS268" s="182"/>
      <c r="NT268" s="182"/>
      <c r="NU268" s="182"/>
      <c r="NV268" s="182"/>
      <c r="NW268" s="182"/>
      <c r="NX268" s="182"/>
      <c r="NY268" s="182"/>
      <c r="NZ268" s="182"/>
      <c r="OA268" s="182"/>
      <c r="OB268" s="182"/>
      <c r="OC268" s="182"/>
      <c r="OD268" s="182"/>
      <c r="OE268" s="182"/>
      <c r="OF268" s="182"/>
      <c r="OG268" s="182"/>
      <c r="OH268" s="182"/>
      <c r="OI268" s="182"/>
      <c r="OJ268" s="182"/>
      <c r="OK268" s="182"/>
      <c r="OL268" s="182"/>
      <c r="OM268" s="182"/>
      <c r="ON268" s="182"/>
      <c r="OO268" s="182"/>
      <c r="OP268" s="182"/>
      <c r="OQ268" s="182"/>
      <c r="OR268" s="182"/>
      <c r="OS268" s="182"/>
      <c r="OT268" s="182"/>
      <c r="OU268" s="182"/>
      <c r="OV268" s="182"/>
      <c r="OW268" s="182"/>
      <c r="OX268" s="182"/>
      <c r="OY268" s="182"/>
      <c r="OZ268" s="182"/>
      <c r="PA268" s="182"/>
      <c r="PB268" s="182"/>
      <c r="PC268" s="182"/>
      <c r="PD268" s="182"/>
      <c r="PE268" s="182"/>
      <c r="PF268" s="182"/>
      <c r="PG268" s="182"/>
      <c r="PH268" s="182"/>
      <c r="PI268" s="182"/>
      <c r="PJ268" s="182"/>
      <c r="PK268" s="182"/>
      <c r="PL268" s="182"/>
      <c r="PM268" s="182"/>
      <c r="PN268" s="182"/>
      <c r="PO268" s="182"/>
      <c r="PP268" s="182"/>
      <c r="PQ268" s="182"/>
      <c r="PR268" s="182"/>
      <c r="PS268" s="182"/>
      <c r="PT268" s="182"/>
      <c r="PU268" s="182"/>
      <c r="PV268" s="182"/>
      <c r="PW268" s="182"/>
      <c r="PX268" s="182"/>
    </row>
    <row r="269" spans="1:440" s="167" customFormat="1" ht="19.899999999999999" customHeight="1">
      <c r="A269" s="182"/>
      <c r="B269" s="1040"/>
      <c r="C269" s="900"/>
      <c r="D269" s="837"/>
      <c r="E269" s="875" t="s">
        <v>80</v>
      </c>
      <c r="F269" s="327" t="s">
        <v>20</v>
      </c>
      <c r="G269" s="291">
        <v>0.63500000000000001</v>
      </c>
      <c r="H269" s="291"/>
      <c r="I269" s="423">
        <f>G269+H269</f>
        <v>0.63500000000000001</v>
      </c>
      <c r="J269" s="416">
        <v>1.08</v>
      </c>
      <c r="K269" s="295">
        <f t="shared" si="27"/>
        <v>-0.44500000000000006</v>
      </c>
      <c r="L269" s="675">
        <f t="shared" si="28"/>
        <v>1.7007874015748032</v>
      </c>
      <c r="M269" s="653" t="s">
        <v>24</v>
      </c>
      <c r="N269" s="903">
        <f>G269+G270+G271</f>
        <v>7.2159999999999993</v>
      </c>
      <c r="O269" s="904">
        <f>H269+H270+H271</f>
        <v>0</v>
      </c>
      <c r="P269" s="904">
        <f>N269+O269</f>
        <v>7.2159999999999993</v>
      </c>
      <c r="Q269" s="904">
        <f>J269+J270+J271</f>
        <v>6.2640000000000002</v>
      </c>
      <c r="R269" s="904">
        <f>P269-Q269</f>
        <v>0.95199999999999907</v>
      </c>
      <c r="S269" s="893">
        <f>Q269/P269</f>
        <v>0.86807095343680718</v>
      </c>
      <c r="T269" s="170"/>
      <c r="U269" s="182"/>
      <c r="V269" s="166"/>
      <c r="W269" s="166"/>
      <c r="X269" s="166"/>
      <c r="Y269" s="166"/>
      <c r="Z269" s="166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2"/>
      <c r="CI269" s="182"/>
      <c r="CJ269" s="182"/>
      <c r="CK269" s="182"/>
      <c r="CL269" s="182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2"/>
      <c r="DX269" s="182"/>
      <c r="DY269" s="182"/>
      <c r="DZ269" s="182"/>
      <c r="EA269" s="182"/>
      <c r="EB269" s="182"/>
      <c r="EC269" s="182"/>
      <c r="ED269" s="182"/>
      <c r="EE269" s="182"/>
      <c r="EF269" s="182"/>
      <c r="EG269" s="182"/>
      <c r="EH269" s="182"/>
      <c r="EI269" s="182"/>
      <c r="EJ269" s="182"/>
      <c r="EK269" s="182"/>
      <c r="EL269" s="182"/>
      <c r="EM269" s="182"/>
      <c r="EN269" s="182"/>
      <c r="EO269" s="182"/>
      <c r="EP269" s="182"/>
      <c r="EQ269" s="182"/>
      <c r="ER269" s="182"/>
      <c r="ES269" s="182"/>
      <c r="ET269" s="182"/>
      <c r="EU269" s="182"/>
      <c r="EV269" s="182"/>
      <c r="EW269" s="182"/>
      <c r="EX269" s="182"/>
      <c r="EY269" s="182"/>
      <c r="EZ269" s="182"/>
      <c r="FA269" s="182"/>
      <c r="FB269" s="182"/>
      <c r="FC269" s="182"/>
      <c r="FD269" s="182"/>
      <c r="FE269" s="182"/>
      <c r="FF269" s="182"/>
      <c r="FG269" s="182"/>
      <c r="FH269" s="182"/>
      <c r="FI269" s="182"/>
      <c r="FJ269" s="182"/>
      <c r="FK269" s="182"/>
      <c r="FL269" s="182"/>
      <c r="FM269" s="182"/>
      <c r="FN269" s="182"/>
      <c r="FO269" s="182"/>
      <c r="FP269" s="182"/>
      <c r="FQ269" s="182"/>
      <c r="FR269" s="182"/>
      <c r="FS269" s="182"/>
      <c r="FT269" s="182"/>
      <c r="FU269" s="182"/>
      <c r="FV269" s="182"/>
      <c r="FW269" s="182"/>
      <c r="FX269" s="182"/>
      <c r="FY269" s="182"/>
      <c r="FZ269" s="182"/>
      <c r="GA269" s="182"/>
      <c r="GB269" s="182"/>
      <c r="GC269" s="182"/>
      <c r="GD269" s="182"/>
      <c r="GE269" s="182"/>
      <c r="GF269" s="182"/>
      <c r="GG269" s="182"/>
      <c r="GH269" s="182"/>
      <c r="GI269" s="182"/>
      <c r="GJ269" s="182"/>
      <c r="GK269" s="182"/>
      <c r="GL269" s="182"/>
      <c r="GM269" s="182"/>
      <c r="GN269" s="182"/>
      <c r="GO269" s="182"/>
      <c r="GP269" s="182"/>
      <c r="GQ269" s="182"/>
      <c r="GR269" s="182"/>
      <c r="GS269" s="182"/>
      <c r="GT269" s="182"/>
      <c r="GU269" s="182"/>
      <c r="GV269" s="182"/>
      <c r="GW269" s="182"/>
      <c r="GX269" s="182"/>
      <c r="GY269" s="182"/>
      <c r="GZ269" s="182"/>
      <c r="HA269" s="182"/>
      <c r="HB269" s="182"/>
      <c r="HC269" s="182"/>
      <c r="HD269" s="182"/>
      <c r="HE269" s="182"/>
      <c r="HF269" s="182"/>
      <c r="HG269" s="182"/>
      <c r="HH269" s="182"/>
      <c r="HI269" s="182"/>
      <c r="HJ269" s="182"/>
      <c r="HK269" s="182"/>
      <c r="HL269" s="182"/>
      <c r="HM269" s="182"/>
      <c r="HN269" s="182"/>
      <c r="HO269" s="182"/>
      <c r="HP269" s="182"/>
      <c r="HQ269" s="182"/>
      <c r="HR269" s="182"/>
      <c r="HS269" s="182"/>
      <c r="HT269" s="182"/>
      <c r="HU269" s="182"/>
      <c r="HV269" s="182"/>
      <c r="HW269" s="182"/>
      <c r="HX269" s="182"/>
      <c r="HY269" s="182"/>
      <c r="HZ269" s="182"/>
      <c r="IA269" s="182"/>
      <c r="IB269" s="182"/>
      <c r="IC269" s="182"/>
      <c r="ID269" s="182"/>
      <c r="IE269" s="182"/>
      <c r="IF269" s="182"/>
      <c r="IG269" s="182"/>
      <c r="IH269" s="182"/>
      <c r="II269" s="182"/>
      <c r="IJ269" s="182"/>
      <c r="IK269" s="182"/>
      <c r="IL269" s="182"/>
      <c r="IM269" s="182"/>
      <c r="IN269" s="182"/>
      <c r="IO269" s="182"/>
      <c r="IP269" s="182"/>
      <c r="IQ269" s="182"/>
      <c r="IR269" s="182"/>
      <c r="IS269" s="182"/>
      <c r="IT269" s="182"/>
      <c r="IU269" s="182"/>
      <c r="IV269" s="182"/>
      <c r="IW269" s="182"/>
      <c r="IX269" s="182"/>
      <c r="IY269" s="182"/>
      <c r="IZ269" s="182"/>
      <c r="JA269" s="182"/>
      <c r="JB269" s="182"/>
      <c r="JC269" s="182"/>
      <c r="JD269" s="182"/>
      <c r="JE269" s="182"/>
      <c r="JF269" s="182"/>
      <c r="JG269" s="182"/>
      <c r="JH269" s="182"/>
      <c r="JI269" s="182"/>
      <c r="JJ269" s="182"/>
      <c r="JK269" s="182"/>
      <c r="JL269" s="182"/>
      <c r="JM269" s="182"/>
      <c r="JN269" s="182"/>
      <c r="JO269" s="182"/>
      <c r="JP269" s="182"/>
      <c r="JQ269" s="182"/>
      <c r="JR269" s="182"/>
      <c r="JS269" s="182"/>
      <c r="JT269" s="182"/>
      <c r="JU269" s="182"/>
      <c r="JV269" s="182"/>
      <c r="JW269" s="182"/>
      <c r="JX269" s="182"/>
      <c r="JY269" s="182"/>
      <c r="JZ269" s="182"/>
      <c r="KA269" s="182"/>
      <c r="KB269" s="182"/>
      <c r="KC269" s="182"/>
      <c r="KD269" s="182"/>
      <c r="KE269" s="182"/>
      <c r="KF269" s="182"/>
      <c r="KG269" s="182"/>
      <c r="KH269" s="182"/>
      <c r="KI269" s="182"/>
      <c r="KJ269" s="182"/>
      <c r="KK269" s="182"/>
      <c r="KL269" s="182"/>
      <c r="KM269" s="182"/>
      <c r="KN269" s="182"/>
      <c r="KO269" s="182"/>
      <c r="KP269" s="182"/>
      <c r="KQ269" s="182"/>
      <c r="KR269" s="182"/>
      <c r="KS269" s="182"/>
      <c r="KT269" s="182"/>
      <c r="KU269" s="182"/>
      <c r="KV269" s="182"/>
      <c r="KW269" s="182"/>
      <c r="KX269" s="182"/>
      <c r="KY269" s="182"/>
      <c r="KZ269" s="182"/>
      <c r="LA269" s="182"/>
      <c r="LB269" s="182"/>
      <c r="LC269" s="182"/>
      <c r="LD269" s="182"/>
      <c r="LE269" s="182"/>
      <c r="LF269" s="182"/>
      <c r="LG269" s="182"/>
      <c r="LH269" s="182"/>
      <c r="LI269" s="182"/>
      <c r="LJ269" s="182"/>
      <c r="LK269" s="182"/>
      <c r="LL269" s="182"/>
      <c r="LM269" s="182"/>
      <c r="LN269" s="182"/>
      <c r="LO269" s="182"/>
      <c r="LP269" s="182"/>
      <c r="LQ269" s="182"/>
      <c r="LR269" s="182"/>
      <c r="LS269" s="182"/>
      <c r="LT269" s="182"/>
      <c r="LU269" s="182"/>
      <c r="LV269" s="182"/>
      <c r="LW269" s="182"/>
      <c r="LX269" s="182"/>
      <c r="LY269" s="182"/>
      <c r="LZ269" s="182"/>
      <c r="MA269" s="182"/>
      <c r="MB269" s="182"/>
      <c r="MC269" s="182"/>
      <c r="MD269" s="182"/>
      <c r="ME269" s="182"/>
      <c r="MF269" s="182"/>
      <c r="MG269" s="182"/>
      <c r="MH269" s="182"/>
      <c r="MI269" s="182"/>
      <c r="MJ269" s="182"/>
      <c r="MK269" s="182"/>
      <c r="ML269" s="182"/>
      <c r="MM269" s="182"/>
      <c r="MN269" s="182"/>
      <c r="MO269" s="182"/>
      <c r="MP269" s="182"/>
      <c r="MQ269" s="182"/>
      <c r="MR269" s="182"/>
      <c r="MS269" s="182"/>
      <c r="MT269" s="182"/>
      <c r="MU269" s="182"/>
      <c r="MV269" s="182"/>
      <c r="MW269" s="182"/>
      <c r="MX269" s="182"/>
      <c r="MY269" s="182"/>
      <c r="MZ269" s="182"/>
      <c r="NA269" s="182"/>
      <c r="NB269" s="182"/>
      <c r="NC269" s="182"/>
      <c r="ND269" s="182"/>
      <c r="NE269" s="182"/>
      <c r="NF269" s="182"/>
      <c r="NG269" s="182"/>
      <c r="NH269" s="182"/>
      <c r="NI269" s="182"/>
      <c r="NJ269" s="182"/>
      <c r="NK269" s="182"/>
      <c r="NL269" s="182"/>
      <c r="NM269" s="182"/>
      <c r="NN269" s="182"/>
      <c r="NO269" s="182"/>
      <c r="NP269" s="182"/>
      <c r="NQ269" s="182"/>
      <c r="NR269" s="182"/>
      <c r="NS269" s="182"/>
      <c r="NT269" s="182"/>
      <c r="NU269" s="182"/>
      <c r="NV269" s="182"/>
      <c r="NW269" s="182"/>
      <c r="NX269" s="182"/>
      <c r="NY269" s="182"/>
      <c r="NZ269" s="182"/>
      <c r="OA269" s="182"/>
      <c r="OB269" s="182"/>
      <c r="OC269" s="182"/>
      <c r="OD269" s="182"/>
      <c r="OE269" s="182"/>
      <c r="OF269" s="182"/>
      <c r="OG269" s="182"/>
      <c r="OH269" s="182"/>
      <c r="OI269" s="182"/>
      <c r="OJ269" s="182"/>
      <c r="OK269" s="182"/>
      <c r="OL269" s="182"/>
      <c r="OM269" s="182"/>
      <c r="ON269" s="182"/>
      <c r="OO269" s="182"/>
      <c r="OP269" s="182"/>
      <c r="OQ269" s="182"/>
      <c r="OR269" s="182"/>
      <c r="OS269" s="182"/>
      <c r="OT269" s="182"/>
      <c r="OU269" s="182"/>
      <c r="OV269" s="182"/>
      <c r="OW269" s="182"/>
      <c r="OX269" s="182"/>
      <c r="OY269" s="182"/>
      <c r="OZ269" s="182"/>
      <c r="PA269" s="182"/>
      <c r="PB269" s="182"/>
      <c r="PC269" s="182"/>
      <c r="PD269" s="182"/>
      <c r="PE269" s="182"/>
      <c r="PF269" s="182"/>
      <c r="PG269" s="182"/>
      <c r="PH269" s="182"/>
      <c r="PI269" s="182"/>
      <c r="PJ269" s="182"/>
      <c r="PK269" s="182"/>
      <c r="PL269" s="182"/>
      <c r="PM269" s="182"/>
      <c r="PN269" s="182"/>
      <c r="PO269" s="182"/>
      <c r="PP269" s="182"/>
      <c r="PQ269" s="182"/>
      <c r="PR269" s="182"/>
      <c r="PS269" s="182"/>
      <c r="PT269" s="182"/>
      <c r="PU269" s="182"/>
      <c r="PV269" s="182"/>
      <c r="PW269" s="182"/>
      <c r="PX269" s="182"/>
    </row>
    <row r="270" spans="1:440" s="167" customFormat="1" ht="19.899999999999999" customHeight="1">
      <c r="A270" s="182"/>
      <c r="B270" s="1040"/>
      <c r="C270" s="900"/>
      <c r="D270" s="837"/>
      <c r="E270" s="875"/>
      <c r="F270" s="327" t="s">
        <v>21</v>
      </c>
      <c r="G270" s="291">
        <v>2.9729999999999999</v>
      </c>
      <c r="H270" s="291"/>
      <c r="I270" s="423">
        <f>G270+H270+K269</f>
        <v>2.5279999999999996</v>
      </c>
      <c r="J270" s="416">
        <v>1.431</v>
      </c>
      <c r="K270" s="295">
        <f t="shared" si="27"/>
        <v>1.0969999999999995</v>
      </c>
      <c r="L270" s="675">
        <f t="shared" si="28"/>
        <v>0.56606012658227856</v>
      </c>
      <c r="M270" s="653" t="s">
        <v>24</v>
      </c>
      <c r="N270" s="903"/>
      <c r="O270" s="904"/>
      <c r="P270" s="904"/>
      <c r="Q270" s="904"/>
      <c r="R270" s="904"/>
      <c r="S270" s="893"/>
      <c r="T270" s="170"/>
      <c r="U270" s="182"/>
      <c r="V270" s="166"/>
      <c r="W270" s="166"/>
      <c r="X270" s="166"/>
      <c r="Y270" s="166"/>
      <c r="Z270" s="166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2"/>
      <c r="CI270" s="182"/>
      <c r="CJ270" s="182"/>
      <c r="CK270" s="182"/>
      <c r="CL270" s="182"/>
      <c r="CM270" s="182"/>
      <c r="CN270" s="182"/>
      <c r="CO270" s="182"/>
      <c r="CP270" s="182"/>
      <c r="CQ270" s="182"/>
      <c r="CR270" s="182"/>
      <c r="CS270" s="182"/>
      <c r="CT270" s="182"/>
      <c r="CU270" s="182"/>
      <c r="CV270" s="182"/>
      <c r="CW270" s="182"/>
      <c r="CX270" s="182"/>
      <c r="CY270" s="182"/>
      <c r="CZ270" s="182"/>
      <c r="DA270" s="182"/>
      <c r="DB270" s="182"/>
      <c r="DC270" s="182"/>
      <c r="DD270" s="182"/>
      <c r="DE270" s="182"/>
      <c r="DF270" s="182"/>
      <c r="DG270" s="182"/>
      <c r="DH270" s="182"/>
      <c r="DI270" s="182"/>
      <c r="DJ270" s="182"/>
      <c r="DK270" s="182"/>
      <c r="DL270" s="182"/>
      <c r="DM270" s="182"/>
      <c r="DN270" s="182"/>
      <c r="DO270" s="182"/>
      <c r="DP270" s="182"/>
      <c r="DQ270" s="182"/>
      <c r="DR270" s="182"/>
      <c r="DS270" s="182"/>
      <c r="DT270" s="182"/>
      <c r="DU270" s="182"/>
      <c r="DV270" s="182"/>
      <c r="DW270" s="182"/>
      <c r="DX270" s="182"/>
      <c r="DY270" s="182"/>
      <c r="DZ270" s="182"/>
      <c r="EA270" s="182"/>
      <c r="EB270" s="182"/>
      <c r="EC270" s="182"/>
      <c r="ED270" s="182"/>
      <c r="EE270" s="182"/>
      <c r="EF270" s="182"/>
      <c r="EG270" s="182"/>
      <c r="EH270" s="182"/>
      <c r="EI270" s="182"/>
      <c r="EJ270" s="182"/>
      <c r="EK270" s="182"/>
      <c r="EL270" s="182"/>
      <c r="EM270" s="182"/>
      <c r="EN270" s="182"/>
      <c r="EO270" s="182"/>
      <c r="EP270" s="182"/>
      <c r="EQ270" s="182"/>
      <c r="ER270" s="182"/>
      <c r="ES270" s="182"/>
      <c r="ET270" s="182"/>
      <c r="EU270" s="182"/>
      <c r="EV270" s="182"/>
      <c r="EW270" s="182"/>
      <c r="EX270" s="182"/>
      <c r="EY270" s="182"/>
      <c r="EZ270" s="182"/>
      <c r="FA270" s="182"/>
      <c r="FB270" s="182"/>
      <c r="FC270" s="182"/>
      <c r="FD270" s="182"/>
      <c r="FE270" s="182"/>
      <c r="FF270" s="182"/>
      <c r="FG270" s="182"/>
      <c r="FH270" s="182"/>
      <c r="FI270" s="182"/>
      <c r="FJ270" s="182"/>
      <c r="FK270" s="182"/>
      <c r="FL270" s="182"/>
      <c r="FM270" s="182"/>
      <c r="FN270" s="182"/>
      <c r="FO270" s="182"/>
      <c r="FP270" s="182"/>
      <c r="FQ270" s="182"/>
      <c r="FR270" s="182"/>
      <c r="FS270" s="182"/>
      <c r="FT270" s="182"/>
      <c r="FU270" s="182"/>
      <c r="FV270" s="182"/>
      <c r="FW270" s="182"/>
      <c r="FX270" s="182"/>
      <c r="FY270" s="182"/>
      <c r="FZ270" s="182"/>
      <c r="GA270" s="182"/>
      <c r="GB270" s="182"/>
      <c r="GC270" s="182"/>
      <c r="GD270" s="182"/>
      <c r="GE270" s="182"/>
      <c r="GF270" s="182"/>
      <c r="GG270" s="182"/>
      <c r="GH270" s="182"/>
      <c r="GI270" s="182"/>
      <c r="GJ270" s="182"/>
      <c r="GK270" s="182"/>
      <c r="GL270" s="182"/>
      <c r="GM270" s="182"/>
      <c r="GN270" s="182"/>
      <c r="GO270" s="182"/>
      <c r="GP270" s="182"/>
      <c r="GQ270" s="182"/>
      <c r="GR270" s="182"/>
      <c r="GS270" s="182"/>
      <c r="GT270" s="182"/>
      <c r="GU270" s="182"/>
      <c r="GV270" s="182"/>
      <c r="GW270" s="182"/>
      <c r="GX270" s="182"/>
      <c r="GY270" s="182"/>
      <c r="GZ270" s="182"/>
      <c r="HA270" s="182"/>
      <c r="HB270" s="182"/>
      <c r="HC270" s="182"/>
      <c r="HD270" s="182"/>
      <c r="HE270" s="182"/>
      <c r="HF270" s="182"/>
      <c r="HG270" s="182"/>
      <c r="HH270" s="182"/>
      <c r="HI270" s="182"/>
      <c r="HJ270" s="182"/>
      <c r="HK270" s="182"/>
      <c r="HL270" s="182"/>
      <c r="HM270" s="182"/>
      <c r="HN270" s="182"/>
      <c r="HO270" s="182"/>
      <c r="HP270" s="182"/>
      <c r="HQ270" s="182"/>
      <c r="HR270" s="182"/>
      <c r="HS270" s="182"/>
      <c r="HT270" s="182"/>
      <c r="HU270" s="182"/>
      <c r="HV270" s="182"/>
      <c r="HW270" s="182"/>
      <c r="HX270" s="182"/>
      <c r="HY270" s="182"/>
      <c r="HZ270" s="182"/>
      <c r="IA270" s="182"/>
      <c r="IB270" s="182"/>
      <c r="IC270" s="182"/>
      <c r="ID270" s="182"/>
      <c r="IE270" s="182"/>
      <c r="IF270" s="182"/>
      <c r="IG270" s="182"/>
      <c r="IH270" s="182"/>
      <c r="II270" s="182"/>
      <c r="IJ270" s="182"/>
      <c r="IK270" s="182"/>
      <c r="IL270" s="182"/>
      <c r="IM270" s="182"/>
      <c r="IN270" s="182"/>
      <c r="IO270" s="182"/>
      <c r="IP270" s="182"/>
      <c r="IQ270" s="182"/>
      <c r="IR270" s="182"/>
      <c r="IS270" s="182"/>
      <c r="IT270" s="182"/>
      <c r="IU270" s="182"/>
      <c r="IV270" s="182"/>
      <c r="IW270" s="182"/>
      <c r="IX270" s="182"/>
      <c r="IY270" s="182"/>
      <c r="IZ270" s="182"/>
      <c r="JA270" s="182"/>
      <c r="JB270" s="182"/>
      <c r="JC270" s="182"/>
      <c r="JD270" s="182"/>
      <c r="JE270" s="182"/>
      <c r="JF270" s="182"/>
      <c r="JG270" s="182"/>
      <c r="JH270" s="182"/>
      <c r="JI270" s="182"/>
      <c r="JJ270" s="182"/>
      <c r="JK270" s="182"/>
      <c r="JL270" s="182"/>
      <c r="JM270" s="182"/>
      <c r="JN270" s="182"/>
      <c r="JO270" s="182"/>
      <c r="JP270" s="182"/>
      <c r="JQ270" s="182"/>
      <c r="JR270" s="182"/>
      <c r="JS270" s="182"/>
      <c r="JT270" s="182"/>
      <c r="JU270" s="182"/>
      <c r="JV270" s="182"/>
      <c r="JW270" s="182"/>
      <c r="JX270" s="182"/>
      <c r="JY270" s="182"/>
      <c r="JZ270" s="182"/>
      <c r="KA270" s="182"/>
      <c r="KB270" s="182"/>
      <c r="KC270" s="182"/>
      <c r="KD270" s="182"/>
      <c r="KE270" s="182"/>
      <c r="KF270" s="182"/>
      <c r="KG270" s="182"/>
      <c r="KH270" s="182"/>
      <c r="KI270" s="182"/>
      <c r="KJ270" s="182"/>
      <c r="KK270" s="182"/>
      <c r="KL270" s="182"/>
      <c r="KM270" s="182"/>
      <c r="KN270" s="182"/>
      <c r="KO270" s="182"/>
      <c r="KP270" s="182"/>
      <c r="KQ270" s="182"/>
      <c r="KR270" s="182"/>
      <c r="KS270" s="182"/>
      <c r="KT270" s="182"/>
      <c r="KU270" s="182"/>
      <c r="KV270" s="182"/>
      <c r="KW270" s="182"/>
      <c r="KX270" s="182"/>
      <c r="KY270" s="182"/>
      <c r="KZ270" s="182"/>
      <c r="LA270" s="182"/>
      <c r="LB270" s="182"/>
      <c r="LC270" s="182"/>
      <c r="LD270" s="182"/>
      <c r="LE270" s="182"/>
      <c r="LF270" s="182"/>
      <c r="LG270" s="182"/>
      <c r="LH270" s="182"/>
      <c r="LI270" s="182"/>
      <c r="LJ270" s="182"/>
      <c r="LK270" s="182"/>
      <c r="LL270" s="182"/>
      <c r="LM270" s="182"/>
      <c r="LN270" s="182"/>
      <c r="LO270" s="182"/>
      <c r="LP270" s="182"/>
      <c r="LQ270" s="182"/>
      <c r="LR270" s="182"/>
      <c r="LS270" s="182"/>
      <c r="LT270" s="182"/>
      <c r="LU270" s="182"/>
      <c r="LV270" s="182"/>
      <c r="LW270" s="182"/>
      <c r="LX270" s="182"/>
      <c r="LY270" s="182"/>
      <c r="LZ270" s="182"/>
      <c r="MA270" s="182"/>
      <c r="MB270" s="182"/>
      <c r="MC270" s="182"/>
      <c r="MD270" s="182"/>
      <c r="ME270" s="182"/>
      <c r="MF270" s="182"/>
      <c r="MG270" s="182"/>
      <c r="MH270" s="182"/>
      <c r="MI270" s="182"/>
      <c r="MJ270" s="182"/>
      <c r="MK270" s="182"/>
      <c r="ML270" s="182"/>
      <c r="MM270" s="182"/>
      <c r="MN270" s="182"/>
      <c r="MO270" s="182"/>
      <c r="MP270" s="182"/>
      <c r="MQ270" s="182"/>
      <c r="MR270" s="182"/>
      <c r="MS270" s="182"/>
      <c r="MT270" s="182"/>
      <c r="MU270" s="182"/>
      <c r="MV270" s="182"/>
      <c r="MW270" s="182"/>
      <c r="MX270" s="182"/>
      <c r="MY270" s="182"/>
      <c r="MZ270" s="182"/>
      <c r="NA270" s="182"/>
      <c r="NB270" s="182"/>
      <c r="NC270" s="182"/>
      <c r="ND270" s="182"/>
      <c r="NE270" s="182"/>
      <c r="NF270" s="182"/>
      <c r="NG270" s="182"/>
      <c r="NH270" s="182"/>
      <c r="NI270" s="182"/>
      <c r="NJ270" s="182"/>
      <c r="NK270" s="182"/>
      <c r="NL270" s="182"/>
      <c r="NM270" s="182"/>
      <c r="NN270" s="182"/>
      <c r="NO270" s="182"/>
      <c r="NP270" s="182"/>
      <c r="NQ270" s="182"/>
      <c r="NR270" s="182"/>
      <c r="NS270" s="182"/>
      <c r="NT270" s="182"/>
      <c r="NU270" s="182"/>
      <c r="NV270" s="182"/>
      <c r="NW270" s="182"/>
      <c r="NX270" s="182"/>
      <c r="NY270" s="182"/>
      <c r="NZ270" s="182"/>
      <c r="OA270" s="182"/>
      <c r="OB270" s="182"/>
      <c r="OC270" s="182"/>
      <c r="OD270" s="182"/>
      <c r="OE270" s="182"/>
      <c r="OF270" s="182"/>
      <c r="OG270" s="182"/>
      <c r="OH270" s="182"/>
      <c r="OI270" s="182"/>
      <c r="OJ270" s="182"/>
      <c r="OK270" s="182"/>
      <c r="OL270" s="182"/>
      <c r="OM270" s="182"/>
      <c r="ON270" s="182"/>
      <c r="OO270" s="182"/>
      <c r="OP270" s="182"/>
      <c r="OQ270" s="182"/>
      <c r="OR270" s="182"/>
      <c r="OS270" s="182"/>
      <c r="OT270" s="182"/>
      <c r="OU270" s="182"/>
      <c r="OV270" s="182"/>
      <c r="OW270" s="182"/>
      <c r="OX270" s="182"/>
      <c r="OY270" s="182"/>
      <c r="OZ270" s="182"/>
      <c r="PA270" s="182"/>
      <c r="PB270" s="182"/>
      <c r="PC270" s="182"/>
      <c r="PD270" s="182"/>
      <c r="PE270" s="182"/>
      <c r="PF270" s="182"/>
      <c r="PG270" s="182"/>
      <c r="PH270" s="182"/>
      <c r="PI270" s="182"/>
      <c r="PJ270" s="182"/>
      <c r="PK270" s="182"/>
      <c r="PL270" s="182"/>
      <c r="PM270" s="182"/>
      <c r="PN270" s="182"/>
      <c r="PO270" s="182"/>
      <c r="PP270" s="182"/>
      <c r="PQ270" s="182"/>
      <c r="PR270" s="182"/>
      <c r="PS270" s="182"/>
      <c r="PT270" s="182"/>
      <c r="PU270" s="182"/>
      <c r="PV270" s="182"/>
      <c r="PW270" s="182"/>
      <c r="PX270" s="182"/>
    </row>
    <row r="271" spans="1:440" s="167" customFormat="1" ht="19.899999999999999" customHeight="1">
      <c r="A271" s="182"/>
      <c r="B271" s="1040"/>
      <c r="C271" s="900"/>
      <c r="D271" s="837"/>
      <c r="E271" s="875"/>
      <c r="F271" s="327" t="s">
        <v>22</v>
      </c>
      <c r="G271" s="291">
        <v>3.6080000000000001</v>
      </c>
      <c r="H271" s="291"/>
      <c r="I271" s="423">
        <f>G271+H271+K270</f>
        <v>4.7050000000000001</v>
      </c>
      <c r="J271" s="416">
        <v>3.7530000000000001</v>
      </c>
      <c r="K271" s="295">
        <f t="shared" si="27"/>
        <v>0.95199999999999996</v>
      </c>
      <c r="L271" s="675">
        <f t="shared" si="28"/>
        <v>0.79766206163655684</v>
      </c>
      <c r="M271" s="653" t="s">
        <v>24</v>
      </c>
      <c r="N271" s="903"/>
      <c r="O271" s="904"/>
      <c r="P271" s="904"/>
      <c r="Q271" s="904"/>
      <c r="R271" s="904"/>
      <c r="S271" s="893"/>
      <c r="T271" s="170"/>
      <c r="U271" s="182"/>
      <c r="V271" s="166"/>
      <c r="W271" s="166"/>
      <c r="X271" s="166"/>
      <c r="Y271" s="166"/>
      <c r="Z271" s="166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  <c r="GQ271" s="182"/>
      <c r="GR271" s="182"/>
      <c r="GS271" s="182"/>
      <c r="GT271" s="182"/>
      <c r="GU271" s="182"/>
      <c r="GV271" s="182"/>
      <c r="GW271" s="182"/>
      <c r="GX271" s="182"/>
      <c r="GY271" s="182"/>
      <c r="GZ271" s="182"/>
      <c r="HA271" s="182"/>
      <c r="HB271" s="182"/>
      <c r="HC271" s="182"/>
      <c r="HD271" s="182"/>
      <c r="HE271" s="182"/>
      <c r="HF271" s="182"/>
      <c r="HG271" s="182"/>
      <c r="HH271" s="182"/>
      <c r="HI271" s="182"/>
      <c r="HJ271" s="182"/>
      <c r="HK271" s="182"/>
      <c r="HL271" s="182"/>
      <c r="HM271" s="182"/>
      <c r="HN271" s="182"/>
      <c r="HO271" s="182"/>
      <c r="HP271" s="182"/>
      <c r="HQ271" s="182"/>
      <c r="HR271" s="182"/>
      <c r="HS271" s="182"/>
      <c r="HT271" s="182"/>
      <c r="HU271" s="182"/>
      <c r="HV271" s="182"/>
      <c r="HW271" s="182"/>
      <c r="HX271" s="182"/>
      <c r="HY271" s="182"/>
      <c r="HZ271" s="182"/>
      <c r="IA271" s="182"/>
      <c r="IB271" s="182"/>
      <c r="IC271" s="182"/>
      <c r="ID271" s="182"/>
      <c r="IE271" s="182"/>
      <c r="IF271" s="182"/>
      <c r="IG271" s="182"/>
      <c r="IH271" s="182"/>
      <c r="II271" s="182"/>
      <c r="IJ271" s="182"/>
      <c r="IK271" s="182"/>
      <c r="IL271" s="182"/>
      <c r="IM271" s="182"/>
      <c r="IN271" s="182"/>
      <c r="IO271" s="182"/>
      <c r="IP271" s="182"/>
      <c r="IQ271" s="182"/>
      <c r="IR271" s="182"/>
      <c r="IS271" s="182"/>
      <c r="IT271" s="182"/>
      <c r="IU271" s="182"/>
      <c r="IV271" s="182"/>
      <c r="IW271" s="182"/>
      <c r="IX271" s="182"/>
      <c r="IY271" s="182"/>
      <c r="IZ271" s="182"/>
      <c r="JA271" s="182"/>
      <c r="JB271" s="182"/>
      <c r="JC271" s="182"/>
      <c r="JD271" s="182"/>
      <c r="JE271" s="182"/>
      <c r="JF271" s="182"/>
      <c r="JG271" s="182"/>
      <c r="JH271" s="182"/>
      <c r="JI271" s="182"/>
      <c r="JJ271" s="182"/>
      <c r="JK271" s="182"/>
      <c r="JL271" s="182"/>
      <c r="JM271" s="182"/>
      <c r="JN271" s="182"/>
      <c r="JO271" s="182"/>
      <c r="JP271" s="182"/>
      <c r="JQ271" s="182"/>
      <c r="JR271" s="182"/>
      <c r="JS271" s="182"/>
      <c r="JT271" s="182"/>
      <c r="JU271" s="182"/>
      <c r="JV271" s="182"/>
      <c r="JW271" s="182"/>
      <c r="JX271" s="182"/>
      <c r="JY271" s="182"/>
      <c r="JZ271" s="182"/>
      <c r="KA271" s="182"/>
      <c r="KB271" s="182"/>
      <c r="KC271" s="182"/>
      <c r="KD271" s="182"/>
      <c r="KE271" s="182"/>
      <c r="KF271" s="182"/>
      <c r="KG271" s="182"/>
      <c r="KH271" s="182"/>
      <c r="KI271" s="182"/>
      <c r="KJ271" s="182"/>
      <c r="KK271" s="182"/>
      <c r="KL271" s="182"/>
      <c r="KM271" s="182"/>
      <c r="KN271" s="182"/>
      <c r="KO271" s="182"/>
      <c r="KP271" s="182"/>
      <c r="KQ271" s="182"/>
      <c r="KR271" s="182"/>
      <c r="KS271" s="182"/>
      <c r="KT271" s="182"/>
      <c r="KU271" s="182"/>
      <c r="KV271" s="182"/>
      <c r="KW271" s="182"/>
      <c r="KX271" s="182"/>
      <c r="KY271" s="182"/>
      <c r="KZ271" s="182"/>
      <c r="LA271" s="182"/>
      <c r="LB271" s="182"/>
      <c r="LC271" s="182"/>
      <c r="LD271" s="182"/>
      <c r="LE271" s="182"/>
      <c r="LF271" s="182"/>
      <c r="LG271" s="182"/>
      <c r="LH271" s="182"/>
      <c r="LI271" s="182"/>
      <c r="LJ271" s="182"/>
      <c r="LK271" s="182"/>
      <c r="LL271" s="182"/>
      <c r="LM271" s="182"/>
      <c r="LN271" s="182"/>
      <c r="LO271" s="182"/>
      <c r="LP271" s="182"/>
      <c r="LQ271" s="182"/>
      <c r="LR271" s="182"/>
      <c r="LS271" s="182"/>
      <c r="LT271" s="182"/>
      <c r="LU271" s="182"/>
      <c r="LV271" s="182"/>
      <c r="LW271" s="182"/>
      <c r="LX271" s="182"/>
      <c r="LY271" s="182"/>
      <c r="LZ271" s="182"/>
      <c r="MA271" s="182"/>
      <c r="MB271" s="182"/>
      <c r="MC271" s="182"/>
      <c r="MD271" s="182"/>
      <c r="ME271" s="182"/>
      <c r="MF271" s="182"/>
      <c r="MG271" s="182"/>
      <c r="MH271" s="182"/>
      <c r="MI271" s="182"/>
      <c r="MJ271" s="182"/>
      <c r="MK271" s="182"/>
      <c r="ML271" s="182"/>
      <c r="MM271" s="182"/>
      <c r="MN271" s="182"/>
      <c r="MO271" s="182"/>
      <c r="MP271" s="182"/>
      <c r="MQ271" s="182"/>
      <c r="MR271" s="182"/>
      <c r="MS271" s="182"/>
      <c r="MT271" s="182"/>
      <c r="MU271" s="182"/>
      <c r="MV271" s="182"/>
      <c r="MW271" s="182"/>
      <c r="MX271" s="182"/>
      <c r="MY271" s="182"/>
      <c r="MZ271" s="182"/>
      <c r="NA271" s="182"/>
      <c r="NB271" s="182"/>
      <c r="NC271" s="182"/>
      <c r="ND271" s="182"/>
      <c r="NE271" s="182"/>
      <c r="NF271" s="182"/>
      <c r="NG271" s="182"/>
      <c r="NH271" s="182"/>
      <c r="NI271" s="182"/>
      <c r="NJ271" s="182"/>
      <c r="NK271" s="182"/>
      <c r="NL271" s="182"/>
      <c r="NM271" s="182"/>
      <c r="NN271" s="182"/>
      <c r="NO271" s="182"/>
      <c r="NP271" s="182"/>
      <c r="NQ271" s="182"/>
      <c r="NR271" s="182"/>
      <c r="NS271" s="182"/>
      <c r="NT271" s="182"/>
      <c r="NU271" s="182"/>
      <c r="NV271" s="182"/>
      <c r="NW271" s="182"/>
      <c r="NX271" s="182"/>
      <c r="NY271" s="182"/>
      <c r="NZ271" s="182"/>
      <c r="OA271" s="182"/>
      <c r="OB271" s="182"/>
      <c r="OC271" s="182"/>
      <c r="OD271" s="182"/>
      <c r="OE271" s="182"/>
      <c r="OF271" s="182"/>
      <c r="OG271" s="182"/>
      <c r="OH271" s="182"/>
      <c r="OI271" s="182"/>
      <c r="OJ271" s="182"/>
      <c r="OK271" s="182"/>
      <c r="OL271" s="182"/>
      <c r="OM271" s="182"/>
      <c r="ON271" s="182"/>
      <c r="OO271" s="182"/>
      <c r="OP271" s="182"/>
      <c r="OQ271" s="182"/>
      <c r="OR271" s="182"/>
      <c r="OS271" s="182"/>
      <c r="OT271" s="182"/>
      <c r="OU271" s="182"/>
      <c r="OV271" s="182"/>
      <c r="OW271" s="182"/>
      <c r="OX271" s="182"/>
      <c r="OY271" s="182"/>
      <c r="OZ271" s="182"/>
      <c r="PA271" s="182"/>
      <c r="PB271" s="182"/>
      <c r="PC271" s="182"/>
      <c r="PD271" s="182"/>
      <c r="PE271" s="182"/>
      <c r="PF271" s="182"/>
      <c r="PG271" s="182"/>
      <c r="PH271" s="182"/>
      <c r="PI271" s="182"/>
      <c r="PJ271" s="182"/>
      <c r="PK271" s="182"/>
      <c r="PL271" s="182"/>
      <c r="PM271" s="182"/>
      <c r="PN271" s="182"/>
      <c r="PO271" s="182"/>
      <c r="PP271" s="182"/>
      <c r="PQ271" s="182"/>
      <c r="PR271" s="182"/>
      <c r="PS271" s="182"/>
      <c r="PT271" s="182"/>
      <c r="PU271" s="182"/>
      <c r="PV271" s="182"/>
      <c r="PW271" s="182"/>
      <c r="PX271" s="182"/>
    </row>
    <row r="272" spans="1:440" s="167" customFormat="1" ht="19.899999999999999" customHeight="1">
      <c r="A272" s="182"/>
      <c r="B272" s="1040"/>
      <c r="C272" s="900"/>
      <c r="D272" s="837"/>
      <c r="E272" s="875" t="s">
        <v>82</v>
      </c>
      <c r="F272" s="327" t="s">
        <v>20</v>
      </c>
      <c r="G272" s="291">
        <v>0.63500000000000001</v>
      </c>
      <c r="H272" s="291"/>
      <c r="I272" s="423">
        <f>G272+H272</f>
        <v>0.63500000000000001</v>
      </c>
      <c r="J272" s="424">
        <v>0</v>
      </c>
      <c r="K272" s="295">
        <f t="shared" si="27"/>
        <v>0.63500000000000001</v>
      </c>
      <c r="L272" s="675">
        <f t="shared" si="28"/>
        <v>0</v>
      </c>
      <c r="M272" s="653" t="s">
        <v>24</v>
      </c>
      <c r="N272" s="903">
        <f>G272+G273+G274</f>
        <v>7.2140000000000004</v>
      </c>
      <c r="O272" s="904">
        <f>H272+H273+H274</f>
        <v>0</v>
      </c>
      <c r="P272" s="904">
        <f>N272+O272</f>
        <v>7.2140000000000004</v>
      </c>
      <c r="Q272" s="904">
        <f>J272+J273+J274</f>
        <v>4.1310000000000002</v>
      </c>
      <c r="R272" s="904">
        <f>P272-Q272</f>
        <v>3.0830000000000002</v>
      </c>
      <c r="S272" s="893">
        <f>Q272/P272</f>
        <v>0.57263654006099252</v>
      </c>
      <c r="T272" s="170"/>
      <c r="U272" s="182"/>
      <c r="V272" s="166"/>
      <c r="W272" s="166"/>
      <c r="X272" s="166"/>
      <c r="Y272" s="166"/>
      <c r="Z272" s="166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2"/>
      <c r="CI272" s="182"/>
      <c r="CJ272" s="182"/>
      <c r="CK272" s="182"/>
      <c r="CL272" s="182"/>
      <c r="CM272" s="182"/>
      <c r="CN272" s="182"/>
      <c r="CO272" s="182"/>
      <c r="CP272" s="182"/>
      <c r="CQ272" s="182"/>
      <c r="CR272" s="182"/>
      <c r="CS272" s="182"/>
      <c r="CT272" s="182"/>
      <c r="CU272" s="182"/>
      <c r="CV272" s="182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2"/>
      <c r="GN272" s="182"/>
      <c r="GO272" s="182"/>
      <c r="GP272" s="182"/>
      <c r="GQ272" s="182"/>
      <c r="GR272" s="182"/>
      <c r="GS272" s="182"/>
      <c r="GT272" s="182"/>
      <c r="GU272" s="182"/>
      <c r="GV272" s="182"/>
      <c r="GW272" s="182"/>
      <c r="GX272" s="182"/>
      <c r="GY272" s="182"/>
      <c r="GZ272" s="182"/>
      <c r="HA272" s="182"/>
      <c r="HB272" s="182"/>
      <c r="HC272" s="182"/>
      <c r="HD272" s="182"/>
      <c r="HE272" s="182"/>
      <c r="HF272" s="182"/>
      <c r="HG272" s="182"/>
      <c r="HH272" s="182"/>
      <c r="HI272" s="182"/>
      <c r="HJ272" s="182"/>
      <c r="HK272" s="182"/>
      <c r="HL272" s="182"/>
      <c r="HM272" s="182"/>
      <c r="HN272" s="182"/>
      <c r="HO272" s="182"/>
      <c r="HP272" s="182"/>
      <c r="HQ272" s="182"/>
      <c r="HR272" s="182"/>
      <c r="HS272" s="182"/>
      <c r="HT272" s="182"/>
      <c r="HU272" s="182"/>
      <c r="HV272" s="182"/>
      <c r="HW272" s="182"/>
      <c r="HX272" s="182"/>
      <c r="HY272" s="182"/>
      <c r="HZ272" s="182"/>
      <c r="IA272" s="182"/>
      <c r="IB272" s="182"/>
      <c r="IC272" s="182"/>
      <c r="ID272" s="182"/>
      <c r="IE272" s="182"/>
      <c r="IF272" s="182"/>
      <c r="IG272" s="182"/>
      <c r="IH272" s="182"/>
      <c r="II272" s="182"/>
      <c r="IJ272" s="182"/>
      <c r="IK272" s="182"/>
      <c r="IL272" s="182"/>
      <c r="IM272" s="182"/>
      <c r="IN272" s="182"/>
      <c r="IO272" s="182"/>
      <c r="IP272" s="182"/>
      <c r="IQ272" s="182"/>
      <c r="IR272" s="182"/>
      <c r="IS272" s="182"/>
      <c r="IT272" s="182"/>
      <c r="IU272" s="182"/>
      <c r="IV272" s="182"/>
      <c r="IW272" s="182"/>
      <c r="IX272" s="182"/>
      <c r="IY272" s="182"/>
      <c r="IZ272" s="182"/>
      <c r="JA272" s="182"/>
      <c r="JB272" s="182"/>
      <c r="JC272" s="182"/>
      <c r="JD272" s="182"/>
      <c r="JE272" s="182"/>
      <c r="JF272" s="182"/>
      <c r="JG272" s="182"/>
      <c r="JH272" s="182"/>
      <c r="JI272" s="182"/>
      <c r="JJ272" s="182"/>
      <c r="JK272" s="182"/>
      <c r="JL272" s="182"/>
      <c r="JM272" s="182"/>
      <c r="JN272" s="182"/>
      <c r="JO272" s="182"/>
      <c r="JP272" s="182"/>
      <c r="JQ272" s="182"/>
      <c r="JR272" s="182"/>
      <c r="JS272" s="182"/>
      <c r="JT272" s="182"/>
      <c r="JU272" s="182"/>
      <c r="JV272" s="182"/>
      <c r="JW272" s="182"/>
      <c r="JX272" s="182"/>
      <c r="JY272" s="182"/>
      <c r="JZ272" s="182"/>
      <c r="KA272" s="182"/>
      <c r="KB272" s="182"/>
      <c r="KC272" s="182"/>
      <c r="KD272" s="182"/>
      <c r="KE272" s="182"/>
      <c r="KF272" s="182"/>
      <c r="KG272" s="182"/>
      <c r="KH272" s="182"/>
      <c r="KI272" s="182"/>
      <c r="KJ272" s="182"/>
      <c r="KK272" s="182"/>
      <c r="KL272" s="182"/>
      <c r="KM272" s="182"/>
      <c r="KN272" s="182"/>
      <c r="KO272" s="182"/>
      <c r="KP272" s="182"/>
      <c r="KQ272" s="182"/>
      <c r="KR272" s="182"/>
      <c r="KS272" s="182"/>
      <c r="KT272" s="182"/>
      <c r="KU272" s="182"/>
      <c r="KV272" s="182"/>
      <c r="KW272" s="182"/>
      <c r="KX272" s="182"/>
      <c r="KY272" s="182"/>
      <c r="KZ272" s="182"/>
      <c r="LA272" s="182"/>
      <c r="LB272" s="182"/>
      <c r="LC272" s="182"/>
      <c r="LD272" s="182"/>
      <c r="LE272" s="182"/>
      <c r="LF272" s="182"/>
      <c r="LG272" s="182"/>
      <c r="LH272" s="182"/>
      <c r="LI272" s="182"/>
      <c r="LJ272" s="182"/>
      <c r="LK272" s="182"/>
      <c r="LL272" s="182"/>
      <c r="LM272" s="182"/>
      <c r="LN272" s="182"/>
      <c r="LO272" s="182"/>
      <c r="LP272" s="182"/>
      <c r="LQ272" s="182"/>
      <c r="LR272" s="182"/>
      <c r="LS272" s="182"/>
      <c r="LT272" s="182"/>
      <c r="LU272" s="182"/>
      <c r="LV272" s="182"/>
      <c r="LW272" s="182"/>
      <c r="LX272" s="182"/>
      <c r="LY272" s="182"/>
      <c r="LZ272" s="182"/>
      <c r="MA272" s="182"/>
      <c r="MB272" s="182"/>
      <c r="MC272" s="182"/>
      <c r="MD272" s="182"/>
      <c r="ME272" s="182"/>
      <c r="MF272" s="182"/>
      <c r="MG272" s="182"/>
      <c r="MH272" s="182"/>
      <c r="MI272" s="182"/>
      <c r="MJ272" s="182"/>
      <c r="MK272" s="182"/>
      <c r="ML272" s="182"/>
      <c r="MM272" s="182"/>
      <c r="MN272" s="182"/>
      <c r="MO272" s="182"/>
      <c r="MP272" s="182"/>
      <c r="MQ272" s="182"/>
      <c r="MR272" s="182"/>
      <c r="MS272" s="182"/>
      <c r="MT272" s="182"/>
      <c r="MU272" s="182"/>
      <c r="MV272" s="182"/>
      <c r="MW272" s="182"/>
      <c r="MX272" s="182"/>
      <c r="MY272" s="182"/>
      <c r="MZ272" s="182"/>
      <c r="NA272" s="182"/>
      <c r="NB272" s="182"/>
      <c r="NC272" s="182"/>
      <c r="ND272" s="182"/>
      <c r="NE272" s="182"/>
      <c r="NF272" s="182"/>
      <c r="NG272" s="182"/>
      <c r="NH272" s="182"/>
      <c r="NI272" s="182"/>
      <c r="NJ272" s="182"/>
      <c r="NK272" s="182"/>
      <c r="NL272" s="182"/>
      <c r="NM272" s="182"/>
      <c r="NN272" s="182"/>
      <c r="NO272" s="182"/>
      <c r="NP272" s="182"/>
      <c r="NQ272" s="182"/>
      <c r="NR272" s="182"/>
      <c r="NS272" s="182"/>
      <c r="NT272" s="182"/>
      <c r="NU272" s="182"/>
      <c r="NV272" s="182"/>
      <c r="NW272" s="182"/>
      <c r="NX272" s="182"/>
      <c r="NY272" s="182"/>
      <c r="NZ272" s="182"/>
      <c r="OA272" s="182"/>
      <c r="OB272" s="182"/>
      <c r="OC272" s="182"/>
      <c r="OD272" s="182"/>
      <c r="OE272" s="182"/>
      <c r="OF272" s="182"/>
      <c r="OG272" s="182"/>
      <c r="OH272" s="182"/>
      <c r="OI272" s="182"/>
      <c r="OJ272" s="182"/>
      <c r="OK272" s="182"/>
      <c r="OL272" s="182"/>
      <c r="OM272" s="182"/>
      <c r="ON272" s="182"/>
      <c r="OO272" s="182"/>
      <c r="OP272" s="182"/>
      <c r="OQ272" s="182"/>
      <c r="OR272" s="182"/>
      <c r="OS272" s="182"/>
      <c r="OT272" s="182"/>
      <c r="OU272" s="182"/>
      <c r="OV272" s="182"/>
      <c r="OW272" s="182"/>
      <c r="OX272" s="182"/>
      <c r="OY272" s="182"/>
      <c r="OZ272" s="182"/>
      <c r="PA272" s="182"/>
      <c r="PB272" s="182"/>
      <c r="PC272" s="182"/>
      <c r="PD272" s="182"/>
      <c r="PE272" s="182"/>
      <c r="PF272" s="182"/>
      <c r="PG272" s="182"/>
      <c r="PH272" s="182"/>
      <c r="PI272" s="182"/>
      <c r="PJ272" s="182"/>
      <c r="PK272" s="182"/>
      <c r="PL272" s="182"/>
      <c r="PM272" s="182"/>
      <c r="PN272" s="182"/>
      <c r="PO272" s="182"/>
      <c r="PP272" s="182"/>
      <c r="PQ272" s="182"/>
      <c r="PR272" s="182"/>
      <c r="PS272" s="182"/>
      <c r="PT272" s="182"/>
      <c r="PU272" s="182"/>
      <c r="PV272" s="182"/>
      <c r="PW272" s="182"/>
      <c r="PX272" s="182"/>
    </row>
    <row r="273" spans="1:440" s="167" customFormat="1" ht="19.899999999999999" customHeight="1">
      <c r="A273" s="182"/>
      <c r="B273" s="1040"/>
      <c r="C273" s="900"/>
      <c r="D273" s="837"/>
      <c r="E273" s="875"/>
      <c r="F273" s="327" t="s">
        <v>21</v>
      </c>
      <c r="G273" s="291">
        <v>2.972</v>
      </c>
      <c r="H273" s="291"/>
      <c r="I273" s="423">
        <f>G273+H273+K272</f>
        <v>3.6070000000000002</v>
      </c>
      <c r="J273" s="416">
        <v>3.5910000000000002</v>
      </c>
      <c r="K273" s="295">
        <f t="shared" si="27"/>
        <v>1.6000000000000014E-2</v>
      </c>
      <c r="L273" s="676">
        <f t="shared" si="28"/>
        <v>0.99556418075963404</v>
      </c>
      <c r="M273" s="653">
        <v>43258</v>
      </c>
      <c r="N273" s="903"/>
      <c r="O273" s="904"/>
      <c r="P273" s="904"/>
      <c r="Q273" s="904"/>
      <c r="R273" s="904"/>
      <c r="S273" s="893"/>
      <c r="T273" s="170"/>
      <c r="U273" s="182"/>
      <c r="V273" s="166"/>
      <c r="W273" s="166"/>
      <c r="X273" s="166"/>
      <c r="Y273" s="166"/>
      <c r="Z273" s="166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2"/>
      <c r="CI273" s="182"/>
      <c r="CJ273" s="182"/>
      <c r="CK273" s="182"/>
      <c r="CL273" s="182"/>
      <c r="CM273" s="182"/>
      <c r="CN273" s="182"/>
      <c r="CO273" s="182"/>
      <c r="CP273" s="182"/>
      <c r="CQ273" s="182"/>
      <c r="CR273" s="182"/>
      <c r="CS273" s="182"/>
      <c r="CT273" s="182"/>
      <c r="CU273" s="182"/>
      <c r="CV273" s="182"/>
      <c r="CW273" s="182"/>
      <c r="CX273" s="182"/>
      <c r="CY273" s="182"/>
      <c r="CZ273" s="182"/>
      <c r="DA273" s="182"/>
      <c r="DB273" s="182"/>
      <c r="DC273" s="182"/>
      <c r="DD273" s="182"/>
      <c r="DE273" s="182"/>
      <c r="DF273" s="182"/>
      <c r="DG273" s="182"/>
      <c r="DH273" s="182"/>
      <c r="DI273" s="182"/>
      <c r="DJ273" s="182"/>
      <c r="DK273" s="182"/>
      <c r="DL273" s="182"/>
      <c r="DM273" s="182"/>
      <c r="DN273" s="182"/>
      <c r="DO273" s="182"/>
      <c r="DP273" s="182"/>
      <c r="DQ273" s="182"/>
      <c r="DR273" s="182"/>
      <c r="DS273" s="182"/>
      <c r="DT273" s="182"/>
      <c r="DU273" s="182"/>
      <c r="DV273" s="182"/>
      <c r="DW273" s="182"/>
      <c r="DX273" s="182"/>
      <c r="DY273" s="182"/>
      <c r="DZ273" s="182"/>
      <c r="EA273" s="182"/>
      <c r="EB273" s="182"/>
      <c r="EC273" s="182"/>
      <c r="ED273" s="182"/>
      <c r="EE273" s="182"/>
      <c r="EF273" s="182"/>
      <c r="EG273" s="182"/>
      <c r="EH273" s="182"/>
      <c r="EI273" s="182"/>
      <c r="EJ273" s="182"/>
      <c r="EK273" s="182"/>
      <c r="EL273" s="182"/>
      <c r="EM273" s="182"/>
      <c r="EN273" s="182"/>
      <c r="EO273" s="182"/>
      <c r="EP273" s="182"/>
      <c r="EQ273" s="182"/>
      <c r="ER273" s="182"/>
      <c r="ES273" s="182"/>
      <c r="ET273" s="182"/>
      <c r="EU273" s="182"/>
      <c r="EV273" s="182"/>
      <c r="EW273" s="182"/>
      <c r="EX273" s="182"/>
      <c r="EY273" s="182"/>
      <c r="EZ273" s="182"/>
      <c r="FA273" s="182"/>
      <c r="FB273" s="182"/>
      <c r="FC273" s="182"/>
      <c r="FD273" s="182"/>
      <c r="FE273" s="182"/>
      <c r="FF273" s="182"/>
      <c r="FG273" s="182"/>
      <c r="FH273" s="182"/>
      <c r="FI273" s="182"/>
      <c r="FJ273" s="182"/>
      <c r="FK273" s="182"/>
      <c r="FL273" s="182"/>
      <c r="FM273" s="182"/>
      <c r="FN273" s="182"/>
      <c r="FO273" s="182"/>
      <c r="FP273" s="182"/>
      <c r="FQ273" s="182"/>
      <c r="FR273" s="182"/>
      <c r="FS273" s="182"/>
      <c r="FT273" s="182"/>
      <c r="FU273" s="182"/>
      <c r="FV273" s="182"/>
      <c r="FW273" s="182"/>
      <c r="FX273" s="182"/>
      <c r="FY273" s="182"/>
      <c r="FZ273" s="182"/>
      <c r="GA273" s="182"/>
      <c r="GB273" s="182"/>
      <c r="GC273" s="182"/>
      <c r="GD273" s="182"/>
      <c r="GE273" s="182"/>
      <c r="GF273" s="182"/>
      <c r="GG273" s="182"/>
      <c r="GH273" s="182"/>
      <c r="GI273" s="182"/>
      <c r="GJ273" s="182"/>
      <c r="GK273" s="182"/>
      <c r="GL273" s="182"/>
      <c r="GM273" s="182"/>
      <c r="GN273" s="182"/>
      <c r="GO273" s="182"/>
      <c r="GP273" s="182"/>
      <c r="GQ273" s="182"/>
      <c r="GR273" s="182"/>
      <c r="GS273" s="182"/>
      <c r="GT273" s="182"/>
      <c r="GU273" s="182"/>
      <c r="GV273" s="182"/>
      <c r="GW273" s="182"/>
      <c r="GX273" s="182"/>
      <c r="GY273" s="182"/>
      <c r="GZ273" s="182"/>
      <c r="HA273" s="182"/>
      <c r="HB273" s="182"/>
      <c r="HC273" s="182"/>
      <c r="HD273" s="182"/>
      <c r="HE273" s="182"/>
      <c r="HF273" s="182"/>
      <c r="HG273" s="182"/>
      <c r="HH273" s="182"/>
      <c r="HI273" s="182"/>
      <c r="HJ273" s="182"/>
      <c r="HK273" s="182"/>
      <c r="HL273" s="182"/>
      <c r="HM273" s="182"/>
      <c r="HN273" s="182"/>
      <c r="HO273" s="182"/>
      <c r="HP273" s="182"/>
      <c r="HQ273" s="182"/>
      <c r="HR273" s="182"/>
      <c r="HS273" s="182"/>
      <c r="HT273" s="182"/>
      <c r="HU273" s="182"/>
      <c r="HV273" s="182"/>
      <c r="HW273" s="182"/>
      <c r="HX273" s="182"/>
      <c r="HY273" s="182"/>
      <c r="HZ273" s="182"/>
      <c r="IA273" s="182"/>
      <c r="IB273" s="182"/>
      <c r="IC273" s="182"/>
      <c r="ID273" s="182"/>
      <c r="IE273" s="182"/>
      <c r="IF273" s="182"/>
      <c r="IG273" s="182"/>
      <c r="IH273" s="182"/>
      <c r="II273" s="182"/>
      <c r="IJ273" s="182"/>
      <c r="IK273" s="182"/>
      <c r="IL273" s="182"/>
      <c r="IM273" s="182"/>
      <c r="IN273" s="182"/>
      <c r="IO273" s="182"/>
      <c r="IP273" s="182"/>
      <c r="IQ273" s="182"/>
      <c r="IR273" s="182"/>
      <c r="IS273" s="182"/>
      <c r="IT273" s="182"/>
      <c r="IU273" s="182"/>
      <c r="IV273" s="182"/>
      <c r="IW273" s="182"/>
      <c r="IX273" s="182"/>
      <c r="IY273" s="182"/>
      <c r="IZ273" s="182"/>
      <c r="JA273" s="182"/>
      <c r="JB273" s="182"/>
      <c r="JC273" s="182"/>
      <c r="JD273" s="182"/>
      <c r="JE273" s="182"/>
      <c r="JF273" s="182"/>
      <c r="JG273" s="182"/>
      <c r="JH273" s="182"/>
      <c r="JI273" s="182"/>
      <c r="JJ273" s="182"/>
      <c r="JK273" s="182"/>
      <c r="JL273" s="182"/>
      <c r="JM273" s="182"/>
      <c r="JN273" s="182"/>
      <c r="JO273" s="182"/>
      <c r="JP273" s="182"/>
      <c r="JQ273" s="182"/>
      <c r="JR273" s="182"/>
      <c r="JS273" s="182"/>
      <c r="JT273" s="182"/>
      <c r="JU273" s="182"/>
      <c r="JV273" s="182"/>
      <c r="JW273" s="182"/>
      <c r="JX273" s="182"/>
      <c r="JY273" s="182"/>
      <c r="JZ273" s="182"/>
      <c r="KA273" s="182"/>
      <c r="KB273" s="182"/>
      <c r="KC273" s="182"/>
      <c r="KD273" s="182"/>
      <c r="KE273" s="182"/>
      <c r="KF273" s="182"/>
      <c r="KG273" s="182"/>
      <c r="KH273" s="182"/>
      <c r="KI273" s="182"/>
      <c r="KJ273" s="182"/>
      <c r="KK273" s="182"/>
      <c r="KL273" s="182"/>
      <c r="KM273" s="182"/>
      <c r="KN273" s="182"/>
      <c r="KO273" s="182"/>
      <c r="KP273" s="182"/>
      <c r="KQ273" s="182"/>
      <c r="KR273" s="182"/>
      <c r="KS273" s="182"/>
      <c r="KT273" s="182"/>
      <c r="KU273" s="182"/>
      <c r="KV273" s="182"/>
      <c r="KW273" s="182"/>
      <c r="KX273" s="182"/>
      <c r="KY273" s="182"/>
      <c r="KZ273" s="182"/>
      <c r="LA273" s="182"/>
      <c r="LB273" s="182"/>
      <c r="LC273" s="182"/>
      <c r="LD273" s="182"/>
      <c r="LE273" s="182"/>
      <c r="LF273" s="182"/>
      <c r="LG273" s="182"/>
      <c r="LH273" s="182"/>
      <c r="LI273" s="182"/>
      <c r="LJ273" s="182"/>
      <c r="LK273" s="182"/>
      <c r="LL273" s="182"/>
      <c r="LM273" s="182"/>
      <c r="LN273" s="182"/>
      <c r="LO273" s="182"/>
      <c r="LP273" s="182"/>
      <c r="LQ273" s="182"/>
      <c r="LR273" s="182"/>
      <c r="LS273" s="182"/>
      <c r="LT273" s="182"/>
      <c r="LU273" s="182"/>
      <c r="LV273" s="182"/>
      <c r="LW273" s="182"/>
      <c r="LX273" s="182"/>
      <c r="LY273" s="182"/>
      <c r="LZ273" s="182"/>
      <c r="MA273" s="182"/>
      <c r="MB273" s="182"/>
      <c r="MC273" s="182"/>
      <c r="MD273" s="182"/>
      <c r="ME273" s="182"/>
      <c r="MF273" s="182"/>
      <c r="MG273" s="182"/>
      <c r="MH273" s="182"/>
      <c r="MI273" s="182"/>
      <c r="MJ273" s="182"/>
      <c r="MK273" s="182"/>
      <c r="ML273" s="182"/>
      <c r="MM273" s="182"/>
      <c r="MN273" s="182"/>
      <c r="MO273" s="182"/>
      <c r="MP273" s="182"/>
      <c r="MQ273" s="182"/>
      <c r="MR273" s="182"/>
      <c r="MS273" s="182"/>
      <c r="MT273" s="182"/>
      <c r="MU273" s="182"/>
      <c r="MV273" s="182"/>
      <c r="MW273" s="182"/>
      <c r="MX273" s="182"/>
      <c r="MY273" s="182"/>
      <c r="MZ273" s="182"/>
      <c r="NA273" s="182"/>
      <c r="NB273" s="182"/>
      <c r="NC273" s="182"/>
      <c r="ND273" s="182"/>
      <c r="NE273" s="182"/>
      <c r="NF273" s="182"/>
      <c r="NG273" s="182"/>
      <c r="NH273" s="182"/>
      <c r="NI273" s="182"/>
      <c r="NJ273" s="182"/>
      <c r="NK273" s="182"/>
      <c r="NL273" s="182"/>
      <c r="NM273" s="182"/>
      <c r="NN273" s="182"/>
      <c r="NO273" s="182"/>
      <c r="NP273" s="182"/>
      <c r="NQ273" s="182"/>
      <c r="NR273" s="182"/>
      <c r="NS273" s="182"/>
      <c r="NT273" s="182"/>
      <c r="NU273" s="182"/>
      <c r="NV273" s="182"/>
      <c r="NW273" s="182"/>
      <c r="NX273" s="182"/>
      <c r="NY273" s="182"/>
      <c r="NZ273" s="182"/>
      <c r="OA273" s="182"/>
      <c r="OB273" s="182"/>
      <c r="OC273" s="182"/>
      <c r="OD273" s="182"/>
      <c r="OE273" s="182"/>
      <c r="OF273" s="182"/>
      <c r="OG273" s="182"/>
      <c r="OH273" s="182"/>
      <c r="OI273" s="182"/>
      <c r="OJ273" s="182"/>
      <c r="OK273" s="182"/>
      <c r="OL273" s="182"/>
      <c r="OM273" s="182"/>
      <c r="ON273" s="182"/>
      <c r="OO273" s="182"/>
      <c r="OP273" s="182"/>
      <c r="OQ273" s="182"/>
      <c r="OR273" s="182"/>
      <c r="OS273" s="182"/>
      <c r="OT273" s="182"/>
      <c r="OU273" s="182"/>
      <c r="OV273" s="182"/>
      <c r="OW273" s="182"/>
      <c r="OX273" s="182"/>
      <c r="OY273" s="182"/>
      <c r="OZ273" s="182"/>
      <c r="PA273" s="182"/>
      <c r="PB273" s="182"/>
      <c r="PC273" s="182"/>
      <c r="PD273" s="182"/>
      <c r="PE273" s="182"/>
      <c r="PF273" s="182"/>
      <c r="PG273" s="182"/>
      <c r="PH273" s="182"/>
      <c r="PI273" s="182"/>
      <c r="PJ273" s="182"/>
      <c r="PK273" s="182"/>
      <c r="PL273" s="182"/>
      <c r="PM273" s="182"/>
      <c r="PN273" s="182"/>
      <c r="PO273" s="182"/>
      <c r="PP273" s="182"/>
      <c r="PQ273" s="182"/>
      <c r="PR273" s="182"/>
      <c r="PS273" s="182"/>
      <c r="PT273" s="182"/>
      <c r="PU273" s="182"/>
      <c r="PV273" s="182"/>
      <c r="PW273" s="182"/>
      <c r="PX273" s="182"/>
    </row>
    <row r="274" spans="1:440" s="167" customFormat="1" ht="19.899999999999999" customHeight="1">
      <c r="A274" s="182"/>
      <c r="B274" s="1040"/>
      <c r="C274" s="900"/>
      <c r="D274" s="837"/>
      <c r="E274" s="875"/>
      <c r="F274" s="327" t="s">
        <v>22</v>
      </c>
      <c r="G274" s="291">
        <v>3.6070000000000002</v>
      </c>
      <c r="H274" s="291"/>
      <c r="I274" s="423">
        <f>G274+H274+K273</f>
        <v>3.6230000000000002</v>
      </c>
      <c r="J274" s="416">
        <v>0.54</v>
      </c>
      <c r="K274" s="295">
        <f t="shared" si="27"/>
        <v>3.0830000000000002</v>
      </c>
      <c r="L274" s="675">
        <f t="shared" si="28"/>
        <v>0.14904775048302513</v>
      </c>
      <c r="M274" s="653" t="s">
        <v>24</v>
      </c>
      <c r="N274" s="903"/>
      <c r="O274" s="904"/>
      <c r="P274" s="904"/>
      <c r="Q274" s="904"/>
      <c r="R274" s="904"/>
      <c r="S274" s="893"/>
      <c r="T274" s="170"/>
      <c r="U274" s="182"/>
      <c r="V274" s="166"/>
      <c r="W274" s="166"/>
      <c r="X274" s="166"/>
      <c r="Y274" s="166"/>
      <c r="Z274" s="166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2"/>
      <c r="CI274" s="182"/>
      <c r="CJ274" s="182"/>
      <c r="CK274" s="182"/>
      <c r="CL274" s="182"/>
      <c r="CM274" s="182"/>
      <c r="CN274" s="182"/>
      <c r="CO274" s="182"/>
      <c r="CP274" s="182"/>
      <c r="CQ274" s="182"/>
      <c r="CR274" s="182"/>
      <c r="CS274" s="182"/>
      <c r="CT274" s="182"/>
      <c r="CU274" s="182"/>
      <c r="CV274" s="182"/>
      <c r="CW274" s="182"/>
      <c r="CX274" s="182"/>
      <c r="CY274" s="182"/>
      <c r="CZ274" s="182"/>
      <c r="DA274" s="182"/>
      <c r="DB274" s="182"/>
      <c r="DC274" s="182"/>
      <c r="DD274" s="182"/>
      <c r="DE274" s="182"/>
      <c r="DF274" s="182"/>
      <c r="DG274" s="182"/>
      <c r="DH274" s="182"/>
      <c r="DI274" s="182"/>
      <c r="DJ274" s="182"/>
      <c r="DK274" s="182"/>
      <c r="DL274" s="182"/>
      <c r="DM274" s="182"/>
      <c r="DN274" s="182"/>
      <c r="DO274" s="182"/>
      <c r="DP274" s="182"/>
      <c r="DQ274" s="182"/>
      <c r="DR274" s="182"/>
      <c r="DS274" s="182"/>
      <c r="DT274" s="182"/>
      <c r="DU274" s="182"/>
      <c r="DV274" s="182"/>
      <c r="DW274" s="182"/>
      <c r="DX274" s="182"/>
      <c r="DY274" s="182"/>
      <c r="DZ274" s="182"/>
      <c r="EA274" s="182"/>
      <c r="EB274" s="182"/>
      <c r="EC274" s="182"/>
      <c r="ED274" s="182"/>
      <c r="EE274" s="182"/>
      <c r="EF274" s="182"/>
      <c r="EG274" s="182"/>
      <c r="EH274" s="182"/>
      <c r="EI274" s="182"/>
      <c r="EJ274" s="182"/>
      <c r="EK274" s="182"/>
      <c r="EL274" s="182"/>
      <c r="EM274" s="182"/>
      <c r="EN274" s="182"/>
      <c r="EO274" s="182"/>
      <c r="EP274" s="182"/>
      <c r="EQ274" s="182"/>
      <c r="ER274" s="182"/>
      <c r="ES274" s="182"/>
      <c r="ET274" s="182"/>
      <c r="EU274" s="182"/>
      <c r="EV274" s="182"/>
      <c r="EW274" s="182"/>
      <c r="EX274" s="182"/>
      <c r="EY274" s="182"/>
      <c r="EZ274" s="182"/>
      <c r="FA274" s="182"/>
      <c r="FB274" s="182"/>
      <c r="FC274" s="182"/>
      <c r="FD274" s="182"/>
      <c r="FE274" s="182"/>
      <c r="FF274" s="182"/>
      <c r="FG274" s="182"/>
      <c r="FH274" s="182"/>
      <c r="FI274" s="182"/>
      <c r="FJ274" s="182"/>
      <c r="FK274" s="182"/>
      <c r="FL274" s="182"/>
      <c r="FM274" s="182"/>
      <c r="FN274" s="182"/>
      <c r="FO274" s="182"/>
      <c r="FP274" s="182"/>
      <c r="FQ274" s="182"/>
      <c r="FR274" s="182"/>
      <c r="FS274" s="182"/>
      <c r="FT274" s="182"/>
      <c r="FU274" s="182"/>
      <c r="FV274" s="182"/>
      <c r="FW274" s="182"/>
      <c r="FX274" s="182"/>
      <c r="FY274" s="182"/>
      <c r="FZ274" s="182"/>
      <c r="GA274" s="182"/>
      <c r="GB274" s="182"/>
      <c r="GC274" s="182"/>
      <c r="GD274" s="182"/>
      <c r="GE274" s="182"/>
      <c r="GF274" s="182"/>
      <c r="GG274" s="182"/>
      <c r="GH274" s="182"/>
      <c r="GI274" s="182"/>
      <c r="GJ274" s="182"/>
      <c r="GK274" s="182"/>
      <c r="GL274" s="182"/>
      <c r="GM274" s="182"/>
      <c r="GN274" s="182"/>
      <c r="GO274" s="182"/>
      <c r="GP274" s="182"/>
      <c r="GQ274" s="182"/>
      <c r="GR274" s="182"/>
      <c r="GS274" s="182"/>
      <c r="GT274" s="182"/>
      <c r="GU274" s="182"/>
      <c r="GV274" s="182"/>
      <c r="GW274" s="182"/>
      <c r="GX274" s="182"/>
      <c r="GY274" s="182"/>
      <c r="GZ274" s="182"/>
      <c r="HA274" s="182"/>
      <c r="HB274" s="182"/>
      <c r="HC274" s="182"/>
      <c r="HD274" s="182"/>
      <c r="HE274" s="182"/>
      <c r="HF274" s="182"/>
      <c r="HG274" s="182"/>
      <c r="HH274" s="182"/>
      <c r="HI274" s="182"/>
      <c r="HJ274" s="182"/>
      <c r="HK274" s="182"/>
      <c r="HL274" s="182"/>
      <c r="HM274" s="182"/>
      <c r="HN274" s="182"/>
      <c r="HO274" s="182"/>
      <c r="HP274" s="182"/>
      <c r="HQ274" s="182"/>
      <c r="HR274" s="182"/>
      <c r="HS274" s="182"/>
      <c r="HT274" s="182"/>
      <c r="HU274" s="182"/>
      <c r="HV274" s="182"/>
      <c r="HW274" s="182"/>
      <c r="HX274" s="182"/>
      <c r="HY274" s="182"/>
      <c r="HZ274" s="182"/>
      <c r="IA274" s="182"/>
      <c r="IB274" s="182"/>
      <c r="IC274" s="182"/>
      <c r="ID274" s="182"/>
      <c r="IE274" s="182"/>
      <c r="IF274" s="182"/>
      <c r="IG274" s="182"/>
      <c r="IH274" s="182"/>
      <c r="II274" s="182"/>
      <c r="IJ274" s="182"/>
      <c r="IK274" s="182"/>
      <c r="IL274" s="182"/>
      <c r="IM274" s="182"/>
      <c r="IN274" s="182"/>
      <c r="IO274" s="182"/>
      <c r="IP274" s="182"/>
      <c r="IQ274" s="182"/>
      <c r="IR274" s="182"/>
      <c r="IS274" s="182"/>
      <c r="IT274" s="182"/>
      <c r="IU274" s="182"/>
      <c r="IV274" s="182"/>
      <c r="IW274" s="182"/>
      <c r="IX274" s="182"/>
      <c r="IY274" s="182"/>
      <c r="IZ274" s="182"/>
      <c r="JA274" s="182"/>
      <c r="JB274" s="182"/>
      <c r="JC274" s="182"/>
      <c r="JD274" s="182"/>
      <c r="JE274" s="182"/>
      <c r="JF274" s="182"/>
      <c r="JG274" s="182"/>
      <c r="JH274" s="182"/>
      <c r="JI274" s="182"/>
      <c r="JJ274" s="182"/>
      <c r="JK274" s="182"/>
      <c r="JL274" s="182"/>
      <c r="JM274" s="182"/>
      <c r="JN274" s="182"/>
      <c r="JO274" s="182"/>
      <c r="JP274" s="182"/>
      <c r="JQ274" s="182"/>
      <c r="JR274" s="182"/>
      <c r="JS274" s="182"/>
      <c r="JT274" s="182"/>
      <c r="JU274" s="182"/>
      <c r="JV274" s="182"/>
      <c r="JW274" s="182"/>
      <c r="JX274" s="182"/>
      <c r="JY274" s="182"/>
      <c r="JZ274" s="182"/>
      <c r="KA274" s="182"/>
      <c r="KB274" s="182"/>
      <c r="KC274" s="182"/>
      <c r="KD274" s="182"/>
      <c r="KE274" s="182"/>
      <c r="KF274" s="182"/>
      <c r="KG274" s="182"/>
      <c r="KH274" s="182"/>
      <c r="KI274" s="182"/>
      <c r="KJ274" s="182"/>
      <c r="KK274" s="182"/>
      <c r="KL274" s="182"/>
      <c r="KM274" s="182"/>
      <c r="KN274" s="182"/>
      <c r="KO274" s="182"/>
      <c r="KP274" s="182"/>
      <c r="KQ274" s="182"/>
      <c r="KR274" s="182"/>
      <c r="KS274" s="182"/>
      <c r="KT274" s="182"/>
      <c r="KU274" s="182"/>
      <c r="KV274" s="182"/>
      <c r="KW274" s="182"/>
      <c r="KX274" s="182"/>
      <c r="KY274" s="182"/>
      <c r="KZ274" s="182"/>
      <c r="LA274" s="182"/>
      <c r="LB274" s="182"/>
      <c r="LC274" s="182"/>
      <c r="LD274" s="182"/>
      <c r="LE274" s="182"/>
      <c r="LF274" s="182"/>
      <c r="LG274" s="182"/>
      <c r="LH274" s="182"/>
      <c r="LI274" s="182"/>
      <c r="LJ274" s="182"/>
      <c r="LK274" s="182"/>
      <c r="LL274" s="182"/>
      <c r="LM274" s="182"/>
      <c r="LN274" s="182"/>
      <c r="LO274" s="182"/>
      <c r="LP274" s="182"/>
      <c r="LQ274" s="182"/>
      <c r="LR274" s="182"/>
      <c r="LS274" s="182"/>
      <c r="LT274" s="182"/>
      <c r="LU274" s="182"/>
      <c r="LV274" s="182"/>
      <c r="LW274" s="182"/>
      <c r="LX274" s="182"/>
      <c r="LY274" s="182"/>
      <c r="LZ274" s="182"/>
      <c r="MA274" s="182"/>
      <c r="MB274" s="182"/>
      <c r="MC274" s="182"/>
      <c r="MD274" s="182"/>
      <c r="ME274" s="182"/>
      <c r="MF274" s="182"/>
      <c r="MG274" s="182"/>
      <c r="MH274" s="182"/>
      <c r="MI274" s="182"/>
      <c r="MJ274" s="182"/>
      <c r="MK274" s="182"/>
      <c r="ML274" s="182"/>
      <c r="MM274" s="182"/>
      <c r="MN274" s="182"/>
      <c r="MO274" s="182"/>
      <c r="MP274" s="182"/>
      <c r="MQ274" s="182"/>
      <c r="MR274" s="182"/>
      <c r="MS274" s="182"/>
      <c r="MT274" s="182"/>
      <c r="MU274" s="182"/>
      <c r="MV274" s="182"/>
      <c r="MW274" s="182"/>
      <c r="MX274" s="182"/>
      <c r="MY274" s="182"/>
      <c r="MZ274" s="182"/>
      <c r="NA274" s="182"/>
      <c r="NB274" s="182"/>
      <c r="NC274" s="182"/>
      <c r="ND274" s="182"/>
      <c r="NE274" s="182"/>
      <c r="NF274" s="182"/>
      <c r="NG274" s="182"/>
      <c r="NH274" s="182"/>
      <c r="NI274" s="182"/>
      <c r="NJ274" s="182"/>
      <c r="NK274" s="182"/>
      <c r="NL274" s="182"/>
      <c r="NM274" s="182"/>
      <c r="NN274" s="182"/>
      <c r="NO274" s="182"/>
      <c r="NP274" s="182"/>
      <c r="NQ274" s="182"/>
      <c r="NR274" s="182"/>
      <c r="NS274" s="182"/>
      <c r="NT274" s="182"/>
      <c r="NU274" s="182"/>
      <c r="NV274" s="182"/>
      <c r="NW274" s="182"/>
      <c r="NX274" s="182"/>
      <c r="NY274" s="182"/>
      <c r="NZ274" s="182"/>
      <c r="OA274" s="182"/>
      <c r="OB274" s="182"/>
      <c r="OC274" s="182"/>
      <c r="OD274" s="182"/>
      <c r="OE274" s="182"/>
      <c r="OF274" s="182"/>
      <c r="OG274" s="182"/>
      <c r="OH274" s="182"/>
      <c r="OI274" s="182"/>
      <c r="OJ274" s="182"/>
      <c r="OK274" s="182"/>
      <c r="OL274" s="182"/>
      <c r="OM274" s="182"/>
      <c r="ON274" s="182"/>
      <c r="OO274" s="182"/>
      <c r="OP274" s="182"/>
      <c r="OQ274" s="182"/>
      <c r="OR274" s="182"/>
      <c r="OS274" s="182"/>
      <c r="OT274" s="182"/>
      <c r="OU274" s="182"/>
      <c r="OV274" s="182"/>
      <c r="OW274" s="182"/>
      <c r="OX274" s="182"/>
      <c r="OY274" s="182"/>
      <c r="OZ274" s="182"/>
      <c r="PA274" s="182"/>
      <c r="PB274" s="182"/>
      <c r="PC274" s="182"/>
      <c r="PD274" s="182"/>
      <c r="PE274" s="182"/>
      <c r="PF274" s="182"/>
      <c r="PG274" s="182"/>
      <c r="PH274" s="182"/>
      <c r="PI274" s="182"/>
      <c r="PJ274" s="182"/>
      <c r="PK274" s="182"/>
      <c r="PL274" s="182"/>
      <c r="PM274" s="182"/>
      <c r="PN274" s="182"/>
      <c r="PO274" s="182"/>
      <c r="PP274" s="182"/>
      <c r="PQ274" s="182"/>
      <c r="PR274" s="182"/>
      <c r="PS274" s="182"/>
      <c r="PT274" s="182"/>
      <c r="PU274" s="182"/>
      <c r="PV274" s="182"/>
      <c r="PW274" s="182"/>
      <c r="PX274" s="182"/>
    </row>
    <row r="275" spans="1:440" s="167" customFormat="1" ht="19.899999999999999" customHeight="1">
      <c r="A275" s="182"/>
      <c r="B275" s="1040"/>
      <c r="C275" s="900"/>
      <c r="D275" s="837"/>
      <c r="E275" s="947" t="s">
        <v>287</v>
      </c>
      <c r="F275" s="327" t="s">
        <v>20</v>
      </c>
      <c r="G275" s="291">
        <v>0.63600000000000001</v>
      </c>
      <c r="H275" s="291"/>
      <c r="I275" s="423">
        <f>G275+H275</f>
        <v>0.63600000000000001</v>
      </c>
      <c r="J275" s="416">
        <v>0.59399999999999997</v>
      </c>
      <c r="K275" s="295">
        <f t="shared" si="27"/>
        <v>4.2000000000000037E-2</v>
      </c>
      <c r="L275" s="675">
        <f t="shared" si="28"/>
        <v>0.9339622641509433</v>
      </c>
      <c r="M275" s="653" t="s">
        <v>24</v>
      </c>
      <c r="N275" s="903">
        <f>G275+G276+G277</f>
        <v>7.2240000000000002</v>
      </c>
      <c r="O275" s="904">
        <f>H275+H276+H277</f>
        <v>0</v>
      </c>
      <c r="P275" s="904">
        <f>N275+O275</f>
        <v>7.2240000000000002</v>
      </c>
      <c r="Q275" s="904">
        <f>J275+J276+J277</f>
        <v>6.4530000000000003</v>
      </c>
      <c r="R275" s="904">
        <f>P275-Q275</f>
        <v>0.77099999999999991</v>
      </c>
      <c r="S275" s="893">
        <f>Q275/P275</f>
        <v>0.8932724252491695</v>
      </c>
      <c r="T275" s="170"/>
      <c r="U275" s="182"/>
      <c r="V275" s="166"/>
      <c r="W275" s="166"/>
      <c r="X275" s="166"/>
      <c r="Y275" s="166"/>
      <c r="Z275" s="166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2"/>
      <c r="CI275" s="182"/>
      <c r="CJ275" s="182"/>
      <c r="CK275" s="182"/>
      <c r="CL275" s="182"/>
      <c r="CM275" s="182"/>
      <c r="CN275" s="182"/>
      <c r="CO275" s="182"/>
      <c r="CP275" s="182"/>
      <c r="CQ275" s="182"/>
      <c r="CR275" s="182"/>
      <c r="CS275" s="182"/>
      <c r="CT275" s="182"/>
      <c r="CU275" s="182"/>
      <c r="CV275" s="182"/>
      <c r="CW275" s="182"/>
      <c r="CX275" s="182"/>
      <c r="CY275" s="182"/>
      <c r="CZ275" s="182"/>
      <c r="DA275" s="182"/>
      <c r="DB275" s="182"/>
      <c r="DC275" s="182"/>
      <c r="DD275" s="182"/>
      <c r="DE275" s="182"/>
      <c r="DF275" s="182"/>
      <c r="DG275" s="182"/>
      <c r="DH275" s="182"/>
      <c r="DI275" s="182"/>
      <c r="DJ275" s="182"/>
      <c r="DK275" s="182"/>
      <c r="DL275" s="182"/>
      <c r="DM275" s="182"/>
      <c r="DN275" s="182"/>
      <c r="DO275" s="182"/>
      <c r="DP275" s="182"/>
      <c r="DQ275" s="182"/>
      <c r="DR275" s="182"/>
      <c r="DS275" s="182"/>
      <c r="DT275" s="182"/>
      <c r="DU275" s="182"/>
      <c r="DV275" s="182"/>
      <c r="DW275" s="182"/>
      <c r="DX275" s="182"/>
      <c r="DY275" s="182"/>
      <c r="DZ275" s="182"/>
      <c r="EA275" s="182"/>
      <c r="EB275" s="182"/>
      <c r="EC275" s="182"/>
      <c r="ED275" s="182"/>
      <c r="EE275" s="182"/>
      <c r="EF275" s="182"/>
      <c r="EG275" s="182"/>
      <c r="EH275" s="182"/>
      <c r="EI275" s="182"/>
      <c r="EJ275" s="182"/>
      <c r="EK275" s="182"/>
      <c r="EL275" s="182"/>
      <c r="EM275" s="182"/>
      <c r="EN275" s="182"/>
      <c r="EO275" s="182"/>
      <c r="EP275" s="182"/>
      <c r="EQ275" s="182"/>
      <c r="ER275" s="182"/>
      <c r="ES275" s="182"/>
      <c r="ET275" s="182"/>
      <c r="EU275" s="182"/>
      <c r="EV275" s="182"/>
      <c r="EW275" s="182"/>
      <c r="EX275" s="182"/>
      <c r="EY275" s="182"/>
      <c r="EZ275" s="182"/>
      <c r="FA275" s="182"/>
      <c r="FB275" s="182"/>
      <c r="FC275" s="182"/>
      <c r="FD275" s="182"/>
      <c r="FE275" s="182"/>
      <c r="FF275" s="182"/>
      <c r="FG275" s="182"/>
      <c r="FH275" s="182"/>
      <c r="FI275" s="182"/>
      <c r="FJ275" s="182"/>
      <c r="FK275" s="182"/>
      <c r="FL275" s="182"/>
      <c r="FM275" s="182"/>
      <c r="FN275" s="182"/>
      <c r="FO275" s="182"/>
      <c r="FP275" s="182"/>
      <c r="FQ275" s="182"/>
      <c r="FR275" s="182"/>
      <c r="FS275" s="182"/>
      <c r="FT275" s="182"/>
      <c r="FU275" s="182"/>
      <c r="FV275" s="182"/>
      <c r="FW275" s="182"/>
      <c r="FX275" s="182"/>
      <c r="FY275" s="182"/>
      <c r="FZ275" s="182"/>
      <c r="GA275" s="182"/>
      <c r="GB275" s="182"/>
      <c r="GC275" s="182"/>
      <c r="GD275" s="182"/>
      <c r="GE275" s="182"/>
      <c r="GF275" s="182"/>
      <c r="GG275" s="182"/>
      <c r="GH275" s="182"/>
      <c r="GI275" s="182"/>
      <c r="GJ275" s="182"/>
      <c r="GK275" s="182"/>
      <c r="GL275" s="182"/>
      <c r="GM275" s="182"/>
      <c r="GN275" s="182"/>
      <c r="GO275" s="182"/>
      <c r="GP275" s="182"/>
      <c r="GQ275" s="182"/>
      <c r="GR275" s="182"/>
      <c r="GS275" s="182"/>
      <c r="GT275" s="182"/>
      <c r="GU275" s="182"/>
      <c r="GV275" s="182"/>
      <c r="GW275" s="182"/>
      <c r="GX275" s="182"/>
      <c r="GY275" s="182"/>
      <c r="GZ275" s="182"/>
      <c r="HA275" s="182"/>
      <c r="HB275" s="182"/>
      <c r="HC275" s="182"/>
      <c r="HD275" s="182"/>
      <c r="HE275" s="182"/>
      <c r="HF275" s="182"/>
      <c r="HG275" s="182"/>
      <c r="HH275" s="182"/>
      <c r="HI275" s="182"/>
      <c r="HJ275" s="182"/>
      <c r="HK275" s="182"/>
      <c r="HL275" s="182"/>
      <c r="HM275" s="182"/>
      <c r="HN275" s="182"/>
      <c r="HO275" s="182"/>
      <c r="HP275" s="182"/>
      <c r="HQ275" s="182"/>
      <c r="HR275" s="182"/>
      <c r="HS275" s="182"/>
      <c r="HT275" s="182"/>
      <c r="HU275" s="182"/>
      <c r="HV275" s="182"/>
      <c r="HW275" s="182"/>
      <c r="HX275" s="182"/>
      <c r="HY275" s="182"/>
      <c r="HZ275" s="182"/>
      <c r="IA275" s="182"/>
      <c r="IB275" s="182"/>
      <c r="IC275" s="182"/>
      <c r="ID275" s="182"/>
      <c r="IE275" s="182"/>
      <c r="IF275" s="182"/>
      <c r="IG275" s="182"/>
      <c r="IH275" s="182"/>
      <c r="II275" s="182"/>
      <c r="IJ275" s="182"/>
      <c r="IK275" s="182"/>
      <c r="IL275" s="182"/>
      <c r="IM275" s="182"/>
      <c r="IN275" s="182"/>
      <c r="IO275" s="182"/>
      <c r="IP275" s="182"/>
      <c r="IQ275" s="182"/>
      <c r="IR275" s="182"/>
      <c r="IS275" s="182"/>
      <c r="IT275" s="182"/>
      <c r="IU275" s="182"/>
      <c r="IV275" s="182"/>
      <c r="IW275" s="182"/>
      <c r="IX275" s="182"/>
      <c r="IY275" s="182"/>
      <c r="IZ275" s="182"/>
      <c r="JA275" s="182"/>
      <c r="JB275" s="182"/>
      <c r="JC275" s="182"/>
      <c r="JD275" s="182"/>
      <c r="JE275" s="182"/>
      <c r="JF275" s="182"/>
      <c r="JG275" s="182"/>
      <c r="JH275" s="182"/>
      <c r="JI275" s="182"/>
      <c r="JJ275" s="182"/>
      <c r="JK275" s="182"/>
      <c r="JL275" s="182"/>
      <c r="JM275" s="182"/>
      <c r="JN275" s="182"/>
      <c r="JO275" s="182"/>
      <c r="JP275" s="182"/>
      <c r="JQ275" s="182"/>
      <c r="JR275" s="182"/>
      <c r="JS275" s="182"/>
      <c r="JT275" s="182"/>
      <c r="JU275" s="182"/>
      <c r="JV275" s="182"/>
      <c r="JW275" s="182"/>
      <c r="JX275" s="182"/>
      <c r="JY275" s="182"/>
      <c r="JZ275" s="182"/>
      <c r="KA275" s="182"/>
      <c r="KB275" s="182"/>
      <c r="KC275" s="182"/>
      <c r="KD275" s="182"/>
      <c r="KE275" s="182"/>
      <c r="KF275" s="182"/>
      <c r="KG275" s="182"/>
      <c r="KH275" s="182"/>
      <c r="KI275" s="182"/>
      <c r="KJ275" s="182"/>
      <c r="KK275" s="182"/>
      <c r="KL275" s="182"/>
      <c r="KM275" s="182"/>
      <c r="KN275" s="182"/>
      <c r="KO275" s="182"/>
      <c r="KP275" s="182"/>
      <c r="KQ275" s="182"/>
      <c r="KR275" s="182"/>
      <c r="KS275" s="182"/>
      <c r="KT275" s="182"/>
      <c r="KU275" s="182"/>
      <c r="KV275" s="182"/>
      <c r="KW275" s="182"/>
      <c r="KX275" s="182"/>
      <c r="KY275" s="182"/>
      <c r="KZ275" s="182"/>
      <c r="LA275" s="182"/>
      <c r="LB275" s="182"/>
      <c r="LC275" s="182"/>
      <c r="LD275" s="182"/>
      <c r="LE275" s="182"/>
      <c r="LF275" s="182"/>
      <c r="LG275" s="182"/>
      <c r="LH275" s="182"/>
      <c r="LI275" s="182"/>
      <c r="LJ275" s="182"/>
      <c r="LK275" s="182"/>
      <c r="LL275" s="182"/>
      <c r="LM275" s="182"/>
      <c r="LN275" s="182"/>
      <c r="LO275" s="182"/>
      <c r="LP275" s="182"/>
      <c r="LQ275" s="182"/>
      <c r="LR275" s="182"/>
      <c r="LS275" s="182"/>
      <c r="LT275" s="182"/>
      <c r="LU275" s="182"/>
      <c r="LV275" s="182"/>
      <c r="LW275" s="182"/>
      <c r="LX275" s="182"/>
      <c r="LY275" s="182"/>
      <c r="LZ275" s="182"/>
      <c r="MA275" s="182"/>
      <c r="MB275" s="182"/>
      <c r="MC275" s="182"/>
      <c r="MD275" s="182"/>
      <c r="ME275" s="182"/>
      <c r="MF275" s="182"/>
      <c r="MG275" s="182"/>
      <c r="MH275" s="182"/>
      <c r="MI275" s="182"/>
      <c r="MJ275" s="182"/>
      <c r="MK275" s="182"/>
      <c r="ML275" s="182"/>
      <c r="MM275" s="182"/>
      <c r="MN275" s="182"/>
      <c r="MO275" s="182"/>
      <c r="MP275" s="182"/>
      <c r="MQ275" s="182"/>
      <c r="MR275" s="182"/>
      <c r="MS275" s="182"/>
      <c r="MT275" s="182"/>
      <c r="MU275" s="182"/>
      <c r="MV275" s="182"/>
      <c r="MW275" s="182"/>
      <c r="MX275" s="182"/>
      <c r="MY275" s="182"/>
      <c r="MZ275" s="182"/>
      <c r="NA275" s="182"/>
      <c r="NB275" s="182"/>
      <c r="NC275" s="182"/>
      <c r="ND275" s="182"/>
      <c r="NE275" s="182"/>
      <c r="NF275" s="182"/>
      <c r="NG275" s="182"/>
      <c r="NH275" s="182"/>
      <c r="NI275" s="182"/>
      <c r="NJ275" s="182"/>
      <c r="NK275" s="182"/>
      <c r="NL275" s="182"/>
      <c r="NM275" s="182"/>
      <c r="NN275" s="182"/>
      <c r="NO275" s="182"/>
      <c r="NP275" s="182"/>
      <c r="NQ275" s="182"/>
      <c r="NR275" s="182"/>
      <c r="NS275" s="182"/>
      <c r="NT275" s="182"/>
      <c r="NU275" s="182"/>
      <c r="NV275" s="182"/>
      <c r="NW275" s="182"/>
      <c r="NX275" s="182"/>
      <c r="NY275" s="182"/>
      <c r="NZ275" s="182"/>
      <c r="OA275" s="182"/>
      <c r="OB275" s="182"/>
      <c r="OC275" s="182"/>
      <c r="OD275" s="182"/>
      <c r="OE275" s="182"/>
      <c r="OF275" s="182"/>
      <c r="OG275" s="182"/>
      <c r="OH275" s="182"/>
      <c r="OI275" s="182"/>
      <c r="OJ275" s="182"/>
      <c r="OK275" s="182"/>
      <c r="OL275" s="182"/>
      <c r="OM275" s="182"/>
      <c r="ON275" s="182"/>
      <c r="OO275" s="182"/>
      <c r="OP275" s="182"/>
      <c r="OQ275" s="182"/>
      <c r="OR275" s="182"/>
      <c r="OS275" s="182"/>
      <c r="OT275" s="182"/>
      <c r="OU275" s="182"/>
      <c r="OV275" s="182"/>
      <c r="OW275" s="182"/>
      <c r="OX275" s="182"/>
      <c r="OY275" s="182"/>
      <c r="OZ275" s="182"/>
      <c r="PA275" s="182"/>
      <c r="PB275" s="182"/>
      <c r="PC275" s="182"/>
      <c r="PD275" s="182"/>
      <c r="PE275" s="182"/>
      <c r="PF275" s="182"/>
      <c r="PG275" s="182"/>
      <c r="PH275" s="182"/>
      <c r="PI275" s="182"/>
      <c r="PJ275" s="182"/>
      <c r="PK275" s="182"/>
      <c r="PL275" s="182"/>
      <c r="PM275" s="182"/>
      <c r="PN275" s="182"/>
      <c r="PO275" s="182"/>
      <c r="PP275" s="182"/>
      <c r="PQ275" s="182"/>
      <c r="PR275" s="182"/>
      <c r="PS275" s="182"/>
      <c r="PT275" s="182"/>
      <c r="PU275" s="182"/>
      <c r="PV275" s="182"/>
      <c r="PW275" s="182"/>
      <c r="PX275" s="182"/>
    </row>
    <row r="276" spans="1:440" s="167" customFormat="1" ht="19.899999999999999" customHeight="1">
      <c r="A276" s="182"/>
      <c r="B276" s="1040"/>
      <c r="C276" s="900"/>
      <c r="D276" s="837"/>
      <c r="E276" s="948"/>
      <c r="F276" s="327" t="s">
        <v>21</v>
      </c>
      <c r="G276" s="291">
        <v>2.976</v>
      </c>
      <c r="H276" s="291"/>
      <c r="I276" s="423">
        <f>G276+H276+K275</f>
        <v>3.0179999999999998</v>
      </c>
      <c r="J276" s="416">
        <v>2.7540000000000004</v>
      </c>
      <c r="K276" s="295">
        <f t="shared" ref="K276:K286" si="29">I276-J276</f>
        <v>0.26399999999999935</v>
      </c>
      <c r="L276" s="675">
        <f t="shared" ref="L276:L286" si="30">J276/I276</f>
        <v>0.91252485089463242</v>
      </c>
      <c r="M276" s="653" t="s">
        <v>24</v>
      </c>
      <c r="N276" s="903"/>
      <c r="O276" s="904"/>
      <c r="P276" s="904"/>
      <c r="Q276" s="904"/>
      <c r="R276" s="904"/>
      <c r="S276" s="893"/>
      <c r="T276" s="170"/>
      <c r="U276" s="182"/>
      <c r="V276" s="166"/>
      <c r="W276" s="166"/>
      <c r="X276" s="166"/>
      <c r="Y276" s="166"/>
      <c r="Z276" s="166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2"/>
      <c r="CI276" s="182"/>
      <c r="CJ276" s="182"/>
      <c r="CK276" s="182"/>
      <c r="CL276" s="182"/>
      <c r="CM276" s="182"/>
      <c r="CN276" s="182"/>
      <c r="CO276" s="182"/>
      <c r="CP276" s="182"/>
      <c r="CQ276" s="182"/>
      <c r="CR276" s="182"/>
      <c r="CS276" s="182"/>
      <c r="CT276" s="182"/>
      <c r="CU276" s="182"/>
      <c r="CV276" s="182"/>
      <c r="CW276" s="182"/>
      <c r="CX276" s="182"/>
      <c r="CY276" s="182"/>
      <c r="CZ276" s="182"/>
      <c r="DA276" s="182"/>
      <c r="DB276" s="182"/>
      <c r="DC276" s="182"/>
      <c r="DD276" s="182"/>
      <c r="DE276" s="182"/>
      <c r="DF276" s="182"/>
      <c r="DG276" s="182"/>
      <c r="DH276" s="182"/>
      <c r="DI276" s="182"/>
      <c r="DJ276" s="182"/>
      <c r="DK276" s="182"/>
      <c r="DL276" s="182"/>
      <c r="DM276" s="182"/>
      <c r="DN276" s="182"/>
      <c r="DO276" s="182"/>
      <c r="DP276" s="182"/>
      <c r="DQ276" s="182"/>
      <c r="DR276" s="182"/>
      <c r="DS276" s="182"/>
      <c r="DT276" s="182"/>
      <c r="DU276" s="182"/>
      <c r="DV276" s="182"/>
      <c r="DW276" s="182"/>
      <c r="DX276" s="182"/>
      <c r="DY276" s="182"/>
      <c r="DZ276" s="182"/>
      <c r="EA276" s="182"/>
      <c r="EB276" s="182"/>
      <c r="EC276" s="182"/>
      <c r="ED276" s="182"/>
      <c r="EE276" s="182"/>
      <c r="EF276" s="182"/>
      <c r="EG276" s="182"/>
      <c r="EH276" s="182"/>
      <c r="EI276" s="182"/>
      <c r="EJ276" s="182"/>
      <c r="EK276" s="182"/>
      <c r="EL276" s="182"/>
      <c r="EM276" s="182"/>
      <c r="EN276" s="182"/>
      <c r="EO276" s="182"/>
      <c r="EP276" s="182"/>
      <c r="EQ276" s="182"/>
      <c r="ER276" s="182"/>
      <c r="ES276" s="182"/>
      <c r="ET276" s="182"/>
      <c r="EU276" s="182"/>
      <c r="EV276" s="182"/>
      <c r="EW276" s="182"/>
      <c r="EX276" s="182"/>
      <c r="EY276" s="182"/>
      <c r="EZ276" s="182"/>
      <c r="FA276" s="182"/>
      <c r="FB276" s="182"/>
      <c r="FC276" s="182"/>
      <c r="FD276" s="182"/>
      <c r="FE276" s="182"/>
      <c r="FF276" s="182"/>
      <c r="FG276" s="182"/>
      <c r="FH276" s="182"/>
      <c r="FI276" s="182"/>
      <c r="FJ276" s="182"/>
      <c r="FK276" s="182"/>
      <c r="FL276" s="182"/>
      <c r="FM276" s="182"/>
      <c r="FN276" s="182"/>
      <c r="FO276" s="182"/>
      <c r="FP276" s="182"/>
      <c r="FQ276" s="182"/>
      <c r="FR276" s="182"/>
      <c r="FS276" s="182"/>
      <c r="FT276" s="182"/>
      <c r="FU276" s="182"/>
      <c r="FV276" s="182"/>
      <c r="FW276" s="182"/>
      <c r="FX276" s="182"/>
      <c r="FY276" s="182"/>
      <c r="FZ276" s="182"/>
      <c r="GA276" s="182"/>
      <c r="GB276" s="182"/>
      <c r="GC276" s="182"/>
      <c r="GD276" s="182"/>
      <c r="GE276" s="182"/>
      <c r="GF276" s="182"/>
      <c r="GG276" s="182"/>
      <c r="GH276" s="182"/>
      <c r="GI276" s="182"/>
      <c r="GJ276" s="182"/>
      <c r="GK276" s="182"/>
      <c r="GL276" s="182"/>
      <c r="GM276" s="182"/>
      <c r="GN276" s="182"/>
      <c r="GO276" s="182"/>
      <c r="GP276" s="182"/>
      <c r="GQ276" s="182"/>
      <c r="GR276" s="182"/>
      <c r="GS276" s="182"/>
      <c r="GT276" s="182"/>
      <c r="GU276" s="182"/>
      <c r="GV276" s="182"/>
      <c r="GW276" s="182"/>
      <c r="GX276" s="182"/>
      <c r="GY276" s="182"/>
      <c r="GZ276" s="182"/>
      <c r="HA276" s="182"/>
      <c r="HB276" s="182"/>
      <c r="HC276" s="182"/>
      <c r="HD276" s="182"/>
      <c r="HE276" s="182"/>
      <c r="HF276" s="182"/>
      <c r="HG276" s="182"/>
      <c r="HH276" s="182"/>
      <c r="HI276" s="182"/>
      <c r="HJ276" s="182"/>
      <c r="HK276" s="182"/>
      <c r="HL276" s="182"/>
      <c r="HM276" s="182"/>
      <c r="HN276" s="182"/>
      <c r="HO276" s="182"/>
      <c r="HP276" s="182"/>
      <c r="HQ276" s="182"/>
      <c r="HR276" s="182"/>
      <c r="HS276" s="182"/>
      <c r="HT276" s="182"/>
      <c r="HU276" s="182"/>
      <c r="HV276" s="182"/>
      <c r="HW276" s="182"/>
      <c r="HX276" s="182"/>
      <c r="HY276" s="182"/>
      <c r="HZ276" s="182"/>
      <c r="IA276" s="182"/>
      <c r="IB276" s="182"/>
      <c r="IC276" s="182"/>
      <c r="ID276" s="182"/>
      <c r="IE276" s="182"/>
      <c r="IF276" s="182"/>
      <c r="IG276" s="182"/>
      <c r="IH276" s="182"/>
      <c r="II276" s="182"/>
      <c r="IJ276" s="182"/>
      <c r="IK276" s="182"/>
      <c r="IL276" s="182"/>
      <c r="IM276" s="182"/>
      <c r="IN276" s="182"/>
      <c r="IO276" s="182"/>
      <c r="IP276" s="182"/>
      <c r="IQ276" s="182"/>
      <c r="IR276" s="182"/>
      <c r="IS276" s="182"/>
      <c r="IT276" s="182"/>
      <c r="IU276" s="182"/>
      <c r="IV276" s="182"/>
      <c r="IW276" s="182"/>
      <c r="IX276" s="182"/>
      <c r="IY276" s="182"/>
      <c r="IZ276" s="182"/>
      <c r="JA276" s="182"/>
      <c r="JB276" s="182"/>
      <c r="JC276" s="182"/>
      <c r="JD276" s="182"/>
      <c r="JE276" s="182"/>
      <c r="JF276" s="182"/>
      <c r="JG276" s="182"/>
      <c r="JH276" s="182"/>
      <c r="JI276" s="182"/>
      <c r="JJ276" s="182"/>
      <c r="JK276" s="182"/>
      <c r="JL276" s="182"/>
      <c r="JM276" s="182"/>
      <c r="JN276" s="182"/>
      <c r="JO276" s="182"/>
      <c r="JP276" s="182"/>
      <c r="JQ276" s="182"/>
      <c r="JR276" s="182"/>
      <c r="JS276" s="182"/>
      <c r="JT276" s="182"/>
      <c r="JU276" s="182"/>
      <c r="JV276" s="182"/>
      <c r="JW276" s="182"/>
      <c r="JX276" s="182"/>
      <c r="JY276" s="182"/>
      <c r="JZ276" s="182"/>
      <c r="KA276" s="182"/>
      <c r="KB276" s="182"/>
      <c r="KC276" s="182"/>
      <c r="KD276" s="182"/>
      <c r="KE276" s="182"/>
      <c r="KF276" s="182"/>
      <c r="KG276" s="182"/>
      <c r="KH276" s="182"/>
      <c r="KI276" s="182"/>
      <c r="KJ276" s="182"/>
      <c r="KK276" s="182"/>
      <c r="KL276" s="182"/>
      <c r="KM276" s="182"/>
      <c r="KN276" s="182"/>
      <c r="KO276" s="182"/>
      <c r="KP276" s="182"/>
      <c r="KQ276" s="182"/>
      <c r="KR276" s="182"/>
      <c r="KS276" s="182"/>
      <c r="KT276" s="182"/>
      <c r="KU276" s="182"/>
      <c r="KV276" s="182"/>
      <c r="KW276" s="182"/>
      <c r="KX276" s="182"/>
      <c r="KY276" s="182"/>
      <c r="KZ276" s="182"/>
      <c r="LA276" s="182"/>
      <c r="LB276" s="182"/>
      <c r="LC276" s="182"/>
      <c r="LD276" s="182"/>
      <c r="LE276" s="182"/>
      <c r="LF276" s="182"/>
      <c r="LG276" s="182"/>
      <c r="LH276" s="182"/>
      <c r="LI276" s="182"/>
      <c r="LJ276" s="182"/>
      <c r="LK276" s="182"/>
      <c r="LL276" s="182"/>
      <c r="LM276" s="182"/>
      <c r="LN276" s="182"/>
      <c r="LO276" s="182"/>
      <c r="LP276" s="182"/>
      <c r="LQ276" s="182"/>
      <c r="LR276" s="182"/>
      <c r="LS276" s="182"/>
      <c r="LT276" s="182"/>
      <c r="LU276" s="182"/>
      <c r="LV276" s="182"/>
      <c r="LW276" s="182"/>
      <c r="LX276" s="182"/>
      <c r="LY276" s="182"/>
      <c r="LZ276" s="182"/>
      <c r="MA276" s="182"/>
      <c r="MB276" s="182"/>
      <c r="MC276" s="182"/>
      <c r="MD276" s="182"/>
      <c r="ME276" s="182"/>
      <c r="MF276" s="182"/>
      <c r="MG276" s="182"/>
      <c r="MH276" s="182"/>
      <c r="MI276" s="182"/>
      <c r="MJ276" s="182"/>
      <c r="MK276" s="182"/>
      <c r="ML276" s="182"/>
      <c r="MM276" s="182"/>
      <c r="MN276" s="182"/>
      <c r="MO276" s="182"/>
      <c r="MP276" s="182"/>
      <c r="MQ276" s="182"/>
      <c r="MR276" s="182"/>
      <c r="MS276" s="182"/>
      <c r="MT276" s="182"/>
      <c r="MU276" s="182"/>
      <c r="MV276" s="182"/>
      <c r="MW276" s="182"/>
      <c r="MX276" s="182"/>
      <c r="MY276" s="182"/>
      <c r="MZ276" s="182"/>
      <c r="NA276" s="182"/>
      <c r="NB276" s="182"/>
      <c r="NC276" s="182"/>
      <c r="ND276" s="182"/>
      <c r="NE276" s="182"/>
      <c r="NF276" s="182"/>
      <c r="NG276" s="182"/>
      <c r="NH276" s="182"/>
      <c r="NI276" s="182"/>
      <c r="NJ276" s="182"/>
      <c r="NK276" s="182"/>
      <c r="NL276" s="182"/>
      <c r="NM276" s="182"/>
      <c r="NN276" s="182"/>
      <c r="NO276" s="182"/>
      <c r="NP276" s="182"/>
      <c r="NQ276" s="182"/>
      <c r="NR276" s="182"/>
      <c r="NS276" s="182"/>
      <c r="NT276" s="182"/>
      <c r="NU276" s="182"/>
      <c r="NV276" s="182"/>
      <c r="NW276" s="182"/>
      <c r="NX276" s="182"/>
      <c r="NY276" s="182"/>
      <c r="NZ276" s="182"/>
      <c r="OA276" s="182"/>
      <c r="OB276" s="182"/>
      <c r="OC276" s="182"/>
      <c r="OD276" s="182"/>
      <c r="OE276" s="182"/>
      <c r="OF276" s="182"/>
      <c r="OG276" s="182"/>
      <c r="OH276" s="182"/>
      <c r="OI276" s="182"/>
      <c r="OJ276" s="182"/>
      <c r="OK276" s="182"/>
      <c r="OL276" s="182"/>
      <c r="OM276" s="182"/>
      <c r="ON276" s="182"/>
      <c r="OO276" s="182"/>
      <c r="OP276" s="182"/>
      <c r="OQ276" s="182"/>
      <c r="OR276" s="182"/>
      <c r="OS276" s="182"/>
      <c r="OT276" s="182"/>
      <c r="OU276" s="182"/>
      <c r="OV276" s="182"/>
      <c r="OW276" s="182"/>
      <c r="OX276" s="182"/>
      <c r="OY276" s="182"/>
      <c r="OZ276" s="182"/>
      <c r="PA276" s="182"/>
      <c r="PB276" s="182"/>
      <c r="PC276" s="182"/>
      <c r="PD276" s="182"/>
      <c r="PE276" s="182"/>
      <c r="PF276" s="182"/>
      <c r="PG276" s="182"/>
      <c r="PH276" s="182"/>
      <c r="PI276" s="182"/>
      <c r="PJ276" s="182"/>
      <c r="PK276" s="182"/>
      <c r="PL276" s="182"/>
      <c r="PM276" s="182"/>
      <c r="PN276" s="182"/>
      <c r="PO276" s="182"/>
      <c r="PP276" s="182"/>
      <c r="PQ276" s="182"/>
      <c r="PR276" s="182"/>
      <c r="PS276" s="182"/>
      <c r="PT276" s="182"/>
      <c r="PU276" s="182"/>
      <c r="PV276" s="182"/>
      <c r="PW276" s="182"/>
      <c r="PX276" s="182"/>
    </row>
    <row r="277" spans="1:440" s="167" customFormat="1" ht="19.899999999999999" customHeight="1">
      <c r="A277" s="182"/>
      <c r="B277" s="1040"/>
      <c r="C277" s="900"/>
      <c r="D277" s="837"/>
      <c r="E277" s="949"/>
      <c r="F277" s="327" t="s">
        <v>22</v>
      </c>
      <c r="G277" s="291">
        <v>3.6120000000000001</v>
      </c>
      <c r="H277" s="291"/>
      <c r="I277" s="423">
        <f>G277+H277+K276</f>
        <v>3.8759999999999994</v>
      </c>
      <c r="J277" s="416">
        <v>3.105</v>
      </c>
      <c r="K277" s="295">
        <f t="shared" si="29"/>
        <v>0.77099999999999946</v>
      </c>
      <c r="L277" s="675">
        <f t="shared" si="30"/>
        <v>0.8010835913312695</v>
      </c>
      <c r="M277" s="653" t="s">
        <v>24</v>
      </c>
      <c r="N277" s="903"/>
      <c r="O277" s="904"/>
      <c r="P277" s="904"/>
      <c r="Q277" s="904"/>
      <c r="R277" s="904"/>
      <c r="S277" s="893"/>
      <c r="T277" s="170"/>
      <c r="U277" s="182"/>
      <c r="V277" s="166"/>
      <c r="W277" s="166"/>
      <c r="X277" s="166"/>
      <c r="Y277" s="166"/>
      <c r="Z277" s="166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2"/>
      <c r="CI277" s="182"/>
      <c r="CJ277" s="182"/>
      <c r="CK277" s="182"/>
      <c r="CL277" s="182"/>
      <c r="CM277" s="182"/>
      <c r="CN277" s="182"/>
      <c r="CO277" s="182"/>
      <c r="CP277" s="182"/>
      <c r="CQ277" s="182"/>
      <c r="CR277" s="182"/>
      <c r="CS277" s="182"/>
      <c r="CT277" s="182"/>
      <c r="CU277" s="182"/>
      <c r="CV277" s="182"/>
      <c r="CW277" s="182"/>
      <c r="CX277" s="182"/>
      <c r="CY277" s="182"/>
      <c r="CZ277" s="182"/>
      <c r="DA277" s="182"/>
      <c r="DB277" s="182"/>
      <c r="DC277" s="182"/>
      <c r="DD277" s="182"/>
      <c r="DE277" s="182"/>
      <c r="DF277" s="182"/>
      <c r="DG277" s="182"/>
      <c r="DH277" s="182"/>
      <c r="DI277" s="182"/>
      <c r="DJ277" s="182"/>
      <c r="DK277" s="182"/>
      <c r="DL277" s="182"/>
      <c r="DM277" s="182"/>
      <c r="DN277" s="182"/>
      <c r="DO277" s="182"/>
      <c r="DP277" s="182"/>
      <c r="DQ277" s="182"/>
      <c r="DR277" s="182"/>
      <c r="DS277" s="182"/>
      <c r="DT277" s="182"/>
      <c r="DU277" s="182"/>
      <c r="DV277" s="182"/>
      <c r="DW277" s="182"/>
      <c r="DX277" s="182"/>
      <c r="DY277" s="182"/>
      <c r="DZ277" s="182"/>
      <c r="EA277" s="182"/>
      <c r="EB277" s="182"/>
      <c r="EC277" s="182"/>
      <c r="ED277" s="182"/>
      <c r="EE277" s="182"/>
      <c r="EF277" s="182"/>
      <c r="EG277" s="182"/>
      <c r="EH277" s="182"/>
      <c r="EI277" s="182"/>
      <c r="EJ277" s="182"/>
      <c r="EK277" s="182"/>
      <c r="EL277" s="182"/>
      <c r="EM277" s="182"/>
      <c r="EN277" s="182"/>
      <c r="EO277" s="182"/>
      <c r="EP277" s="182"/>
      <c r="EQ277" s="182"/>
      <c r="ER277" s="182"/>
      <c r="ES277" s="182"/>
      <c r="ET277" s="182"/>
      <c r="EU277" s="182"/>
      <c r="EV277" s="182"/>
      <c r="EW277" s="182"/>
      <c r="EX277" s="182"/>
      <c r="EY277" s="182"/>
      <c r="EZ277" s="182"/>
      <c r="FA277" s="182"/>
      <c r="FB277" s="182"/>
      <c r="FC277" s="182"/>
      <c r="FD277" s="182"/>
      <c r="FE277" s="182"/>
      <c r="FF277" s="182"/>
      <c r="FG277" s="182"/>
      <c r="FH277" s="182"/>
      <c r="FI277" s="182"/>
      <c r="FJ277" s="182"/>
      <c r="FK277" s="182"/>
      <c r="FL277" s="182"/>
      <c r="FM277" s="182"/>
      <c r="FN277" s="182"/>
      <c r="FO277" s="182"/>
      <c r="FP277" s="182"/>
      <c r="FQ277" s="182"/>
      <c r="FR277" s="182"/>
      <c r="FS277" s="182"/>
      <c r="FT277" s="182"/>
      <c r="FU277" s="182"/>
      <c r="FV277" s="182"/>
      <c r="FW277" s="182"/>
      <c r="FX277" s="182"/>
      <c r="FY277" s="182"/>
      <c r="FZ277" s="182"/>
      <c r="GA277" s="182"/>
      <c r="GB277" s="182"/>
      <c r="GC277" s="182"/>
      <c r="GD277" s="182"/>
      <c r="GE277" s="182"/>
      <c r="GF277" s="182"/>
      <c r="GG277" s="182"/>
      <c r="GH277" s="182"/>
      <c r="GI277" s="182"/>
      <c r="GJ277" s="182"/>
      <c r="GK277" s="182"/>
      <c r="GL277" s="182"/>
      <c r="GM277" s="182"/>
      <c r="GN277" s="182"/>
      <c r="GO277" s="182"/>
      <c r="GP277" s="182"/>
      <c r="GQ277" s="182"/>
      <c r="GR277" s="182"/>
      <c r="GS277" s="182"/>
      <c r="GT277" s="182"/>
      <c r="GU277" s="182"/>
      <c r="GV277" s="182"/>
      <c r="GW277" s="182"/>
      <c r="GX277" s="182"/>
      <c r="GY277" s="182"/>
      <c r="GZ277" s="182"/>
      <c r="HA277" s="182"/>
      <c r="HB277" s="182"/>
      <c r="HC277" s="182"/>
      <c r="HD277" s="182"/>
      <c r="HE277" s="182"/>
      <c r="HF277" s="182"/>
      <c r="HG277" s="182"/>
      <c r="HH277" s="182"/>
      <c r="HI277" s="182"/>
      <c r="HJ277" s="182"/>
      <c r="HK277" s="182"/>
      <c r="HL277" s="182"/>
      <c r="HM277" s="182"/>
      <c r="HN277" s="182"/>
      <c r="HO277" s="182"/>
      <c r="HP277" s="182"/>
      <c r="HQ277" s="182"/>
      <c r="HR277" s="182"/>
      <c r="HS277" s="182"/>
      <c r="HT277" s="182"/>
      <c r="HU277" s="182"/>
      <c r="HV277" s="182"/>
      <c r="HW277" s="182"/>
      <c r="HX277" s="182"/>
      <c r="HY277" s="182"/>
      <c r="HZ277" s="182"/>
      <c r="IA277" s="182"/>
      <c r="IB277" s="182"/>
      <c r="IC277" s="182"/>
      <c r="ID277" s="182"/>
      <c r="IE277" s="182"/>
      <c r="IF277" s="182"/>
      <c r="IG277" s="182"/>
      <c r="IH277" s="182"/>
      <c r="II277" s="182"/>
      <c r="IJ277" s="182"/>
      <c r="IK277" s="182"/>
      <c r="IL277" s="182"/>
      <c r="IM277" s="182"/>
      <c r="IN277" s="182"/>
      <c r="IO277" s="182"/>
      <c r="IP277" s="182"/>
      <c r="IQ277" s="182"/>
      <c r="IR277" s="182"/>
      <c r="IS277" s="182"/>
      <c r="IT277" s="182"/>
      <c r="IU277" s="182"/>
      <c r="IV277" s="182"/>
      <c r="IW277" s="182"/>
      <c r="IX277" s="182"/>
      <c r="IY277" s="182"/>
      <c r="IZ277" s="182"/>
      <c r="JA277" s="182"/>
      <c r="JB277" s="182"/>
      <c r="JC277" s="182"/>
      <c r="JD277" s="182"/>
      <c r="JE277" s="182"/>
      <c r="JF277" s="182"/>
      <c r="JG277" s="182"/>
      <c r="JH277" s="182"/>
      <c r="JI277" s="182"/>
      <c r="JJ277" s="182"/>
      <c r="JK277" s="182"/>
      <c r="JL277" s="182"/>
      <c r="JM277" s="182"/>
      <c r="JN277" s="182"/>
      <c r="JO277" s="182"/>
      <c r="JP277" s="182"/>
      <c r="JQ277" s="182"/>
      <c r="JR277" s="182"/>
      <c r="JS277" s="182"/>
      <c r="JT277" s="182"/>
      <c r="JU277" s="182"/>
      <c r="JV277" s="182"/>
      <c r="JW277" s="182"/>
      <c r="JX277" s="182"/>
      <c r="JY277" s="182"/>
      <c r="JZ277" s="182"/>
      <c r="KA277" s="182"/>
      <c r="KB277" s="182"/>
      <c r="KC277" s="182"/>
      <c r="KD277" s="182"/>
      <c r="KE277" s="182"/>
      <c r="KF277" s="182"/>
      <c r="KG277" s="182"/>
      <c r="KH277" s="182"/>
      <c r="KI277" s="182"/>
      <c r="KJ277" s="182"/>
      <c r="KK277" s="182"/>
      <c r="KL277" s="182"/>
      <c r="KM277" s="182"/>
      <c r="KN277" s="182"/>
      <c r="KO277" s="182"/>
      <c r="KP277" s="182"/>
      <c r="KQ277" s="182"/>
      <c r="KR277" s="182"/>
      <c r="KS277" s="182"/>
      <c r="KT277" s="182"/>
      <c r="KU277" s="182"/>
      <c r="KV277" s="182"/>
      <c r="KW277" s="182"/>
      <c r="KX277" s="182"/>
      <c r="KY277" s="182"/>
      <c r="KZ277" s="182"/>
      <c r="LA277" s="182"/>
      <c r="LB277" s="182"/>
      <c r="LC277" s="182"/>
      <c r="LD277" s="182"/>
      <c r="LE277" s="182"/>
      <c r="LF277" s="182"/>
      <c r="LG277" s="182"/>
      <c r="LH277" s="182"/>
      <c r="LI277" s="182"/>
      <c r="LJ277" s="182"/>
      <c r="LK277" s="182"/>
      <c r="LL277" s="182"/>
      <c r="LM277" s="182"/>
      <c r="LN277" s="182"/>
      <c r="LO277" s="182"/>
      <c r="LP277" s="182"/>
      <c r="LQ277" s="182"/>
      <c r="LR277" s="182"/>
      <c r="LS277" s="182"/>
      <c r="LT277" s="182"/>
      <c r="LU277" s="182"/>
      <c r="LV277" s="182"/>
      <c r="LW277" s="182"/>
      <c r="LX277" s="182"/>
      <c r="LY277" s="182"/>
      <c r="LZ277" s="182"/>
      <c r="MA277" s="182"/>
      <c r="MB277" s="182"/>
      <c r="MC277" s="182"/>
      <c r="MD277" s="182"/>
      <c r="ME277" s="182"/>
      <c r="MF277" s="182"/>
      <c r="MG277" s="182"/>
      <c r="MH277" s="182"/>
      <c r="MI277" s="182"/>
      <c r="MJ277" s="182"/>
      <c r="MK277" s="182"/>
      <c r="ML277" s="182"/>
      <c r="MM277" s="182"/>
      <c r="MN277" s="182"/>
      <c r="MO277" s="182"/>
      <c r="MP277" s="182"/>
      <c r="MQ277" s="182"/>
      <c r="MR277" s="182"/>
      <c r="MS277" s="182"/>
      <c r="MT277" s="182"/>
      <c r="MU277" s="182"/>
      <c r="MV277" s="182"/>
      <c r="MW277" s="182"/>
      <c r="MX277" s="182"/>
      <c r="MY277" s="182"/>
      <c r="MZ277" s="182"/>
      <c r="NA277" s="182"/>
      <c r="NB277" s="182"/>
      <c r="NC277" s="182"/>
      <c r="ND277" s="182"/>
      <c r="NE277" s="182"/>
      <c r="NF277" s="182"/>
      <c r="NG277" s="182"/>
      <c r="NH277" s="182"/>
      <c r="NI277" s="182"/>
      <c r="NJ277" s="182"/>
      <c r="NK277" s="182"/>
      <c r="NL277" s="182"/>
      <c r="NM277" s="182"/>
      <c r="NN277" s="182"/>
      <c r="NO277" s="182"/>
      <c r="NP277" s="182"/>
      <c r="NQ277" s="182"/>
      <c r="NR277" s="182"/>
      <c r="NS277" s="182"/>
      <c r="NT277" s="182"/>
      <c r="NU277" s="182"/>
      <c r="NV277" s="182"/>
      <c r="NW277" s="182"/>
      <c r="NX277" s="182"/>
      <c r="NY277" s="182"/>
      <c r="NZ277" s="182"/>
      <c r="OA277" s="182"/>
      <c r="OB277" s="182"/>
      <c r="OC277" s="182"/>
      <c r="OD277" s="182"/>
      <c r="OE277" s="182"/>
      <c r="OF277" s="182"/>
      <c r="OG277" s="182"/>
      <c r="OH277" s="182"/>
      <c r="OI277" s="182"/>
      <c r="OJ277" s="182"/>
      <c r="OK277" s="182"/>
      <c r="OL277" s="182"/>
      <c r="OM277" s="182"/>
      <c r="ON277" s="182"/>
      <c r="OO277" s="182"/>
      <c r="OP277" s="182"/>
      <c r="OQ277" s="182"/>
      <c r="OR277" s="182"/>
      <c r="OS277" s="182"/>
      <c r="OT277" s="182"/>
      <c r="OU277" s="182"/>
      <c r="OV277" s="182"/>
      <c r="OW277" s="182"/>
      <c r="OX277" s="182"/>
      <c r="OY277" s="182"/>
      <c r="OZ277" s="182"/>
      <c r="PA277" s="182"/>
      <c r="PB277" s="182"/>
      <c r="PC277" s="182"/>
      <c r="PD277" s="182"/>
      <c r="PE277" s="182"/>
      <c r="PF277" s="182"/>
      <c r="PG277" s="182"/>
      <c r="PH277" s="182"/>
      <c r="PI277" s="182"/>
      <c r="PJ277" s="182"/>
      <c r="PK277" s="182"/>
      <c r="PL277" s="182"/>
      <c r="PM277" s="182"/>
      <c r="PN277" s="182"/>
      <c r="PO277" s="182"/>
      <c r="PP277" s="182"/>
      <c r="PQ277" s="182"/>
      <c r="PR277" s="182"/>
      <c r="PS277" s="182"/>
      <c r="PT277" s="182"/>
      <c r="PU277" s="182"/>
      <c r="PV277" s="182"/>
      <c r="PW277" s="182"/>
      <c r="PX277" s="182"/>
    </row>
    <row r="278" spans="1:440" s="167" customFormat="1" ht="19.899999999999999" customHeight="1">
      <c r="A278" s="182"/>
      <c r="B278" s="1040"/>
      <c r="C278" s="900"/>
      <c r="D278" s="837"/>
      <c r="E278" s="875" t="s">
        <v>290</v>
      </c>
      <c r="F278" s="327" t="s">
        <v>20</v>
      </c>
      <c r="G278" s="291">
        <v>0.63500000000000001</v>
      </c>
      <c r="H278" s="291"/>
      <c r="I278" s="423">
        <f>G278+H278</f>
        <v>0.63500000000000001</v>
      </c>
      <c r="J278" s="416">
        <v>0</v>
      </c>
      <c r="K278" s="295">
        <f t="shared" si="29"/>
        <v>0.63500000000000001</v>
      </c>
      <c r="L278" s="675">
        <f t="shared" si="30"/>
        <v>0</v>
      </c>
      <c r="M278" s="653" t="s">
        <v>24</v>
      </c>
      <c r="N278" s="903">
        <f>G278+G279+G280</f>
        <v>7.2200000000000006</v>
      </c>
      <c r="O278" s="904">
        <f>H278+H279+H280</f>
        <v>0</v>
      </c>
      <c r="P278" s="904">
        <f>N278+O278</f>
        <v>7.2200000000000006</v>
      </c>
      <c r="Q278" s="904">
        <f>J278+J279+J280</f>
        <v>6.6319999999999997</v>
      </c>
      <c r="R278" s="904">
        <f>P278-Q278</f>
        <v>0.58800000000000097</v>
      </c>
      <c r="S278" s="893">
        <f>Q278/P278</f>
        <v>0.91855955678670342</v>
      </c>
      <c r="T278" s="170"/>
      <c r="U278" s="182"/>
      <c r="V278" s="166"/>
      <c r="W278" s="166"/>
      <c r="X278" s="166"/>
      <c r="Y278" s="166"/>
      <c r="Z278" s="166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2"/>
      <c r="CI278" s="182"/>
      <c r="CJ278" s="182"/>
      <c r="CK278" s="182"/>
      <c r="CL278" s="182"/>
      <c r="CM278" s="182"/>
      <c r="CN278" s="182"/>
      <c r="CO278" s="182"/>
      <c r="CP278" s="182"/>
      <c r="CQ278" s="182"/>
      <c r="CR278" s="182"/>
      <c r="CS278" s="182"/>
      <c r="CT278" s="182"/>
      <c r="CU278" s="182"/>
      <c r="CV278" s="182"/>
      <c r="CW278" s="182"/>
      <c r="CX278" s="182"/>
      <c r="CY278" s="182"/>
      <c r="CZ278" s="182"/>
      <c r="DA278" s="182"/>
      <c r="DB278" s="182"/>
      <c r="DC278" s="182"/>
      <c r="DD278" s="182"/>
      <c r="DE278" s="182"/>
      <c r="DF278" s="182"/>
      <c r="DG278" s="182"/>
      <c r="DH278" s="182"/>
      <c r="DI278" s="182"/>
      <c r="DJ278" s="182"/>
      <c r="DK278" s="182"/>
      <c r="DL278" s="182"/>
      <c r="DM278" s="182"/>
      <c r="DN278" s="182"/>
      <c r="DO278" s="182"/>
      <c r="DP278" s="182"/>
      <c r="DQ278" s="182"/>
      <c r="DR278" s="182"/>
      <c r="DS278" s="182"/>
      <c r="DT278" s="182"/>
      <c r="DU278" s="182"/>
      <c r="DV278" s="182"/>
      <c r="DW278" s="182"/>
      <c r="DX278" s="182"/>
      <c r="DY278" s="182"/>
      <c r="DZ278" s="182"/>
      <c r="EA278" s="182"/>
      <c r="EB278" s="182"/>
      <c r="EC278" s="182"/>
      <c r="ED278" s="182"/>
      <c r="EE278" s="182"/>
      <c r="EF278" s="182"/>
      <c r="EG278" s="182"/>
      <c r="EH278" s="182"/>
      <c r="EI278" s="182"/>
      <c r="EJ278" s="182"/>
      <c r="EK278" s="182"/>
      <c r="EL278" s="182"/>
      <c r="EM278" s="182"/>
      <c r="EN278" s="182"/>
      <c r="EO278" s="182"/>
      <c r="EP278" s="182"/>
      <c r="EQ278" s="182"/>
      <c r="ER278" s="182"/>
      <c r="ES278" s="182"/>
      <c r="ET278" s="182"/>
      <c r="EU278" s="182"/>
      <c r="EV278" s="182"/>
      <c r="EW278" s="182"/>
      <c r="EX278" s="182"/>
      <c r="EY278" s="182"/>
      <c r="EZ278" s="182"/>
      <c r="FA278" s="182"/>
      <c r="FB278" s="182"/>
      <c r="FC278" s="182"/>
      <c r="FD278" s="182"/>
      <c r="FE278" s="182"/>
      <c r="FF278" s="182"/>
      <c r="FG278" s="182"/>
      <c r="FH278" s="182"/>
      <c r="FI278" s="182"/>
      <c r="FJ278" s="182"/>
      <c r="FK278" s="182"/>
      <c r="FL278" s="182"/>
      <c r="FM278" s="182"/>
      <c r="FN278" s="182"/>
      <c r="FO278" s="182"/>
      <c r="FP278" s="182"/>
      <c r="FQ278" s="182"/>
      <c r="FR278" s="182"/>
      <c r="FS278" s="182"/>
      <c r="FT278" s="182"/>
      <c r="FU278" s="182"/>
      <c r="FV278" s="182"/>
      <c r="FW278" s="182"/>
      <c r="FX278" s="182"/>
      <c r="FY278" s="182"/>
      <c r="FZ278" s="182"/>
      <c r="GA278" s="182"/>
      <c r="GB278" s="182"/>
      <c r="GC278" s="182"/>
      <c r="GD278" s="182"/>
      <c r="GE278" s="182"/>
      <c r="GF278" s="182"/>
      <c r="GG278" s="182"/>
      <c r="GH278" s="182"/>
      <c r="GI278" s="182"/>
      <c r="GJ278" s="182"/>
      <c r="GK278" s="182"/>
      <c r="GL278" s="182"/>
      <c r="GM278" s="182"/>
      <c r="GN278" s="182"/>
      <c r="GO278" s="182"/>
      <c r="GP278" s="182"/>
      <c r="GQ278" s="182"/>
      <c r="GR278" s="182"/>
      <c r="GS278" s="182"/>
      <c r="GT278" s="182"/>
      <c r="GU278" s="182"/>
      <c r="GV278" s="182"/>
      <c r="GW278" s="182"/>
      <c r="GX278" s="182"/>
      <c r="GY278" s="182"/>
      <c r="GZ278" s="182"/>
      <c r="HA278" s="182"/>
      <c r="HB278" s="182"/>
      <c r="HC278" s="182"/>
      <c r="HD278" s="182"/>
      <c r="HE278" s="182"/>
      <c r="HF278" s="182"/>
      <c r="HG278" s="182"/>
      <c r="HH278" s="182"/>
      <c r="HI278" s="182"/>
      <c r="HJ278" s="182"/>
      <c r="HK278" s="182"/>
      <c r="HL278" s="182"/>
      <c r="HM278" s="182"/>
      <c r="HN278" s="182"/>
      <c r="HO278" s="182"/>
      <c r="HP278" s="182"/>
      <c r="HQ278" s="182"/>
      <c r="HR278" s="182"/>
      <c r="HS278" s="182"/>
      <c r="HT278" s="182"/>
      <c r="HU278" s="182"/>
      <c r="HV278" s="182"/>
      <c r="HW278" s="182"/>
      <c r="HX278" s="182"/>
      <c r="HY278" s="182"/>
      <c r="HZ278" s="182"/>
      <c r="IA278" s="182"/>
      <c r="IB278" s="182"/>
      <c r="IC278" s="182"/>
      <c r="ID278" s="182"/>
      <c r="IE278" s="182"/>
      <c r="IF278" s="182"/>
      <c r="IG278" s="182"/>
      <c r="IH278" s="182"/>
      <c r="II278" s="182"/>
      <c r="IJ278" s="182"/>
      <c r="IK278" s="182"/>
      <c r="IL278" s="182"/>
      <c r="IM278" s="182"/>
      <c r="IN278" s="182"/>
      <c r="IO278" s="182"/>
      <c r="IP278" s="182"/>
      <c r="IQ278" s="182"/>
      <c r="IR278" s="182"/>
      <c r="IS278" s="182"/>
      <c r="IT278" s="182"/>
      <c r="IU278" s="182"/>
      <c r="IV278" s="182"/>
      <c r="IW278" s="182"/>
      <c r="IX278" s="182"/>
      <c r="IY278" s="182"/>
      <c r="IZ278" s="182"/>
      <c r="JA278" s="182"/>
      <c r="JB278" s="182"/>
      <c r="JC278" s="182"/>
      <c r="JD278" s="182"/>
      <c r="JE278" s="182"/>
      <c r="JF278" s="182"/>
      <c r="JG278" s="182"/>
      <c r="JH278" s="182"/>
      <c r="JI278" s="182"/>
      <c r="JJ278" s="182"/>
      <c r="JK278" s="182"/>
      <c r="JL278" s="182"/>
      <c r="JM278" s="182"/>
      <c r="JN278" s="182"/>
      <c r="JO278" s="182"/>
      <c r="JP278" s="182"/>
      <c r="JQ278" s="182"/>
      <c r="JR278" s="182"/>
      <c r="JS278" s="182"/>
      <c r="JT278" s="182"/>
      <c r="JU278" s="182"/>
      <c r="JV278" s="182"/>
      <c r="JW278" s="182"/>
      <c r="JX278" s="182"/>
      <c r="JY278" s="182"/>
      <c r="JZ278" s="182"/>
      <c r="KA278" s="182"/>
      <c r="KB278" s="182"/>
      <c r="KC278" s="182"/>
      <c r="KD278" s="182"/>
      <c r="KE278" s="182"/>
      <c r="KF278" s="182"/>
      <c r="KG278" s="182"/>
      <c r="KH278" s="182"/>
      <c r="KI278" s="182"/>
      <c r="KJ278" s="182"/>
      <c r="KK278" s="182"/>
      <c r="KL278" s="182"/>
      <c r="KM278" s="182"/>
      <c r="KN278" s="182"/>
      <c r="KO278" s="182"/>
      <c r="KP278" s="182"/>
      <c r="KQ278" s="182"/>
      <c r="KR278" s="182"/>
      <c r="KS278" s="182"/>
      <c r="KT278" s="182"/>
      <c r="KU278" s="182"/>
      <c r="KV278" s="182"/>
      <c r="KW278" s="182"/>
      <c r="KX278" s="182"/>
      <c r="KY278" s="182"/>
      <c r="KZ278" s="182"/>
      <c r="LA278" s="182"/>
      <c r="LB278" s="182"/>
      <c r="LC278" s="182"/>
      <c r="LD278" s="182"/>
      <c r="LE278" s="182"/>
      <c r="LF278" s="182"/>
      <c r="LG278" s="182"/>
      <c r="LH278" s="182"/>
      <c r="LI278" s="182"/>
      <c r="LJ278" s="182"/>
      <c r="LK278" s="182"/>
      <c r="LL278" s="182"/>
      <c r="LM278" s="182"/>
      <c r="LN278" s="182"/>
      <c r="LO278" s="182"/>
      <c r="LP278" s="182"/>
      <c r="LQ278" s="182"/>
      <c r="LR278" s="182"/>
      <c r="LS278" s="182"/>
      <c r="LT278" s="182"/>
      <c r="LU278" s="182"/>
      <c r="LV278" s="182"/>
      <c r="LW278" s="182"/>
      <c r="LX278" s="182"/>
      <c r="LY278" s="182"/>
      <c r="LZ278" s="182"/>
      <c r="MA278" s="182"/>
      <c r="MB278" s="182"/>
      <c r="MC278" s="182"/>
      <c r="MD278" s="182"/>
      <c r="ME278" s="182"/>
      <c r="MF278" s="182"/>
      <c r="MG278" s="182"/>
      <c r="MH278" s="182"/>
      <c r="MI278" s="182"/>
      <c r="MJ278" s="182"/>
      <c r="MK278" s="182"/>
      <c r="ML278" s="182"/>
      <c r="MM278" s="182"/>
      <c r="MN278" s="182"/>
      <c r="MO278" s="182"/>
      <c r="MP278" s="182"/>
      <c r="MQ278" s="182"/>
      <c r="MR278" s="182"/>
      <c r="MS278" s="182"/>
      <c r="MT278" s="182"/>
      <c r="MU278" s="182"/>
      <c r="MV278" s="182"/>
      <c r="MW278" s="182"/>
      <c r="MX278" s="182"/>
      <c r="MY278" s="182"/>
      <c r="MZ278" s="182"/>
      <c r="NA278" s="182"/>
      <c r="NB278" s="182"/>
      <c r="NC278" s="182"/>
      <c r="ND278" s="182"/>
      <c r="NE278" s="182"/>
      <c r="NF278" s="182"/>
      <c r="NG278" s="182"/>
      <c r="NH278" s="182"/>
      <c r="NI278" s="182"/>
      <c r="NJ278" s="182"/>
      <c r="NK278" s="182"/>
      <c r="NL278" s="182"/>
      <c r="NM278" s="182"/>
      <c r="NN278" s="182"/>
      <c r="NO278" s="182"/>
      <c r="NP278" s="182"/>
      <c r="NQ278" s="182"/>
      <c r="NR278" s="182"/>
      <c r="NS278" s="182"/>
      <c r="NT278" s="182"/>
      <c r="NU278" s="182"/>
      <c r="NV278" s="182"/>
      <c r="NW278" s="182"/>
      <c r="NX278" s="182"/>
      <c r="NY278" s="182"/>
      <c r="NZ278" s="182"/>
      <c r="OA278" s="182"/>
      <c r="OB278" s="182"/>
      <c r="OC278" s="182"/>
      <c r="OD278" s="182"/>
      <c r="OE278" s="182"/>
      <c r="OF278" s="182"/>
      <c r="OG278" s="182"/>
      <c r="OH278" s="182"/>
      <c r="OI278" s="182"/>
      <c r="OJ278" s="182"/>
      <c r="OK278" s="182"/>
      <c r="OL278" s="182"/>
      <c r="OM278" s="182"/>
      <c r="ON278" s="182"/>
      <c r="OO278" s="182"/>
      <c r="OP278" s="182"/>
      <c r="OQ278" s="182"/>
      <c r="OR278" s="182"/>
      <c r="OS278" s="182"/>
      <c r="OT278" s="182"/>
      <c r="OU278" s="182"/>
      <c r="OV278" s="182"/>
      <c r="OW278" s="182"/>
      <c r="OX278" s="182"/>
      <c r="OY278" s="182"/>
      <c r="OZ278" s="182"/>
      <c r="PA278" s="182"/>
      <c r="PB278" s="182"/>
      <c r="PC278" s="182"/>
      <c r="PD278" s="182"/>
      <c r="PE278" s="182"/>
      <c r="PF278" s="182"/>
      <c r="PG278" s="182"/>
      <c r="PH278" s="182"/>
      <c r="PI278" s="182"/>
      <c r="PJ278" s="182"/>
      <c r="PK278" s="182"/>
      <c r="PL278" s="182"/>
      <c r="PM278" s="182"/>
      <c r="PN278" s="182"/>
      <c r="PO278" s="182"/>
      <c r="PP278" s="182"/>
      <c r="PQ278" s="182"/>
      <c r="PR278" s="182"/>
      <c r="PS278" s="182"/>
      <c r="PT278" s="182"/>
      <c r="PU278" s="182"/>
      <c r="PV278" s="182"/>
      <c r="PW278" s="182"/>
      <c r="PX278" s="182"/>
    </row>
    <row r="279" spans="1:440" s="167" customFormat="1" ht="19.899999999999999" customHeight="1">
      <c r="A279" s="182"/>
      <c r="B279" s="1040"/>
      <c r="C279" s="900"/>
      <c r="D279" s="837"/>
      <c r="E279" s="875"/>
      <c r="F279" s="327" t="s">
        <v>21</v>
      </c>
      <c r="G279" s="291">
        <v>2.9750000000000001</v>
      </c>
      <c r="H279" s="291"/>
      <c r="I279" s="423">
        <f>G279+H279+K278</f>
        <v>3.6100000000000003</v>
      </c>
      <c r="J279" s="416">
        <v>3.3770000000000002</v>
      </c>
      <c r="K279" s="295">
        <f t="shared" si="29"/>
        <v>0.2330000000000001</v>
      </c>
      <c r="L279" s="675">
        <f t="shared" si="30"/>
        <v>0.93545706371191129</v>
      </c>
      <c r="M279" s="653" t="s">
        <v>24</v>
      </c>
      <c r="N279" s="903"/>
      <c r="O279" s="904"/>
      <c r="P279" s="904"/>
      <c r="Q279" s="904"/>
      <c r="R279" s="904"/>
      <c r="S279" s="893"/>
      <c r="T279" s="170"/>
      <c r="U279" s="182"/>
      <c r="V279" s="166"/>
      <c r="W279" s="166"/>
      <c r="X279" s="166"/>
      <c r="Y279" s="166"/>
      <c r="Z279" s="166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2"/>
      <c r="CI279" s="182"/>
      <c r="CJ279" s="182"/>
      <c r="CK279" s="182"/>
      <c r="CL279" s="182"/>
      <c r="CM279" s="182"/>
      <c r="CN279" s="182"/>
      <c r="CO279" s="182"/>
      <c r="CP279" s="182"/>
      <c r="CQ279" s="182"/>
      <c r="CR279" s="182"/>
      <c r="CS279" s="182"/>
      <c r="CT279" s="182"/>
      <c r="CU279" s="182"/>
      <c r="CV279" s="182"/>
      <c r="CW279" s="182"/>
      <c r="CX279" s="182"/>
      <c r="CY279" s="182"/>
      <c r="CZ279" s="182"/>
      <c r="DA279" s="182"/>
      <c r="DB279" s="182"/>
      <c r="DC279" s="182"/>
      <c r="DD279" s="182"/>
      <c r="DE279" s="182"/>
      <c r="DF279" s="182"/>
      <c r="DG279" s="182"/>
      <c r="DH279" s="182"/>
      <c r="DI279" s="182"/>
      <c r="DJ279" s="182"/>
      <c r="DK279" s="182"/>
      <c r="DL279" s="182"/>
      <c r="DM279" s="182"/>
      <c r="DN279" s="182"/>
      <c r="DO279" s="182"/>
      <c r="DP279" s="182"/>
      <c r="DQ279" s="182"/>
      <c r="DR279" s="182"/>
      <c r="DS279" s="182"/>
      <c r="DT279" s="182"/>
      <c r="DU279" s="182"/>
      <c r="DV279" s="182"/>
      <c r="DW279" s="182"/>
      <c r="DX279" s="182"/>
      <c r="DY279" s="182"/>
      <c r="DZ279" s="182"/>
      <c r="EA279" s="182"/>
      <c r="EB279" s="182"/>
      <c r="EC279" s="182"/>
      <c r="ED279" s="182"/>
      <c r="EE279" s="182"/>
      <c r="EF279" s="182"/>
      <c r="EG279" s="182"/>
      <c r="EH279" s="182"/>
      <c r="EI279" s="182"/>
      <c r="EJ279" s="182"/>
      <c r="EK279" s="182"/>
      <c r="EL279" s="182"/>
      <c r="EM279" s="182"/>
      <c r="EN279" s="182"/>
      <c r="EO279" s="182"/>
      <c r="EP279" s="182"/>
      <c r="EQ279" s="182"/>
      <c r="ER279" s="182"/>
      <c r="ES279" s="182"/>
      <c r="ET279" s="182"/>
      <c r="EU279" s="182"/>
      <c r="EV279" s="182"/>
      <c r="EW279" s="182"/>
      <c r="EX279" s="182"/>
      <c r="EY279" s="182"/>
      <c r="EZ279" s="182"/>
      <c r="FA279" s="182"/>
      <c r="FB279" s="182"/>
      <c r="FC279" s="182"/>
      <c r="FD279" s="182"/>
      <c r="FE279" s="182"/>
      <c r="FF279" s="182"/>
      <c r="FG279" s="182"/>
      <c r="FH279" s="182"/>
      <c r="FI279" s="182"/>
      <c r="FJ279" s="182"/>
      <c r="FK279" s="182"/>
      <c r="FL279" s="182"/>
      <c r="FM279" s="182"/>
      <c r="FN279" s="182"/>
      <c r="FO279" s="182"/>
      <c r="FP279" s="182"/>
      <c r="FQ279" s="182"/>
      <c r="FR279" s="182"/>
      <c r="FS279" s="182"/>
      <c r="FT279" s="182"/>
      <c r="FU279" s="182"/>
      <c r="FV279" s="182"/>
      <c r="FW279" s="182"/>
      <c r="FX279" s="182"/>
      <c r="FY279" s="182"/>
      <c r="FZ279" s="182"/>
      <c r="GA279" s="182"/>
      <c r="GB279" s="182"/>
      <c r="GC279" s="182"/>
      <c r="GD279" s="182"/>
      <c r="GE279" s="182"/>
      <c r="GF279" s="182"/>
      <c r="GG279" s="182"/>
      <c r="GH279" s="182"/>
      <c r="GI279" s="182"/>
      <c r="GJ279" s="182"/>
      <c r="GK279" s="182"/>
      <c r="GL279" s="182"/>
      <c r="GM279" s="182"/>
      <c r="GN279" s="182"/>
      <c r="GO279" s="182"/>
      <c r="GP279" s="182"/>
      <c r="GQ279" s="182"/>
      <c r="GR279" s="182"/>
      <c r="GS279" s="182"/>
      <c r="GT279" s="182"/>
      <c r="GU279" s="182"/>
      <c r="GV279" s="182"/>
      <c r="GW279" s="182"/>
      <c r="GX279" s="182"/>
      <c r="GY279" s="182"/>
      <c r="GZ279" s="182"/>
      <c r="HA279" s="182"/>
      <c r="HB279" s="182"/>
      <c r="HC279" s="182"/>
      <c r="HD279" s="182"/>
      <c r="HE279" s="182"/>
      <c r="HF279" s="182"/>
      <c r="HG279" s="182"/>
      <c r="HH279" s="182"/>
      <c r="HI279" s="182"/>
      <c r="HJ279" s="182"/>
      <c r="HK279" s="182"/>
      <c r="HL279" s="182"/>
      <c r="HM279" s="182"/>
      <c r="HN279" s="182"/>
      <c r="HO279" s="182"/>
      <c r="HP279" s="182"/>
      <c r="HQ279" s="182"/>
      <c r="HR279" s="182"/>
      <c r="HS279" s="182"/>
      <c r="HT279" s="182"/>
      <c r="HU279" s="182"/>
      <c r="HV279" s="182"/>
      <c r="HW279" s="182"/>
      <c r="HX279" s="182"/>
      <c r="HY279" s="182"/>
      <c r="HZ279" s="182"/>
      <c r="IA279" s="182"/>
      <c r="IB279" s="182"/>
      <c r="IC279" s="182"/>
      <c r="ID279" s="182"/>
      <c r="IE279" s="182"/>
      <c r="IF279" s="182"/>
      <c r="IG279" s="182"/>
      <c r="IH279" s="182"/>
      <c r="II279" s="182"/>
      <c r="IJ279" s="182"/>
      <c r="IK279" s="182"/>
      <c r="IL279" s="182"/>
      <c r="IM279" s="182"/>
      <c r="IN279" s="182"/>
      <c r="IO279" s="182"/>
      <c r="IP279" s="182"/>
      <c r="IQ279" s="182"/>
      <c r="IR279" s="182"/>
      <c r="IS279" s="182"/>
      <c r="IT279" s="182"/>
      <c r="IU279" s="182"/>
      <c r="IV279" s="182"/>
      <c r="IW279" s="182"/>
      <c r="IX279" s="182"/>
      <c r="IY279" s="182"/>
      <c r="IZ279" s="182"/>
      <c r="JA279" s="182"/>
      <c r="JB279" s="182"/>
      <c r="JC279" s="182"/>
      <c r="JD279" s="182"/>
      <c r="JE279" s="182"/>
      <c r="JF279" s="182"/>
      <c r="JG279" s="182"/>
      <c r="JH279" s="182"/>
      <c r="JI279" s="182"/>
      <c r="JJ279" s="182"/>
      <c r="JK279" s="182"/>
      <c r="JL279" s="182"/>
      <c r="JM279" s="182"/>
      <c r="JN279" s="182"/>
      <c r="JO279" s="182"/>
      <c r="JP279" s="182"/>
      <c r="JQ279" s="182"/>
      <c r="JR279" s="182"/>
      <c r="JS279" s="182"/>
      <c r="JT279" s="182"/>
      <c r="JU279" s="182"/>
      <c r="JV279" s="182"/>
      <c r="JW279" s="182"/>
      <c r="JX279" s="182"/>
      <c r="JY279" s="182"/>
      <c r="JZ279" s="182"/>
      <c r="KA279" s="182"/>
      <c r="KB279" s="182"/>
      <c r="KC279" s="182"/>
      <c r="KD279" s="182"/>
      <c r="KE279" s="182"/>
      <c r="KF279" s="182"/>
      <c r="KG279" s="182"/>
      <c r="KH279" s="182"/>
      <c r="KI279" s="182"/>
      <c r="KJ279" s="182"/>
      <c r="KK279" s="182"/>
      <c r="KL279" s="182"/>
      <c r="KM279" s="182"/>
      <c r="KN279" s="182"/>
      <c r="KO279" s="182"/>
      <c r="KP279" s="182"/>
      <c r="KQ279" s="182"/>
      <c r="KR279" s="182"/>
      <c r="KS279" s="182"/>
      <c r="KT279" s="182"/>
      <c r="KU279" s="182"/>
      <c r="KV279" s="182"/>
      <c r="KW279" s="182"/>
      <c r="KX279" s="182"/>
      <c r="KY279" s="182"/>
      <c r="KZ279" s="182"/>
      <c r="LA279" s="182"/>
      <c r="LB279" s="182"/>
      <c r="LC279" s="182"/>
      <c r="LD279" s="182"/>
      <c r="LE279" s="182"/>
      <c r="LF279" s="182"/>
      <c r="LG279" s="182"/>
      <c r="LH279" s="182"/>
      <c r="LI279" s="182"/>
      <c r="LJ279" s="182"/>
      <c r="LK279" s="182"/>
      <c r="LL279" s="182"/>
      <c r="LM279" s="182"/>
      <c r="LN279" s="182"/>
      <c r="LO279" s="182"/>
      <c r="LP279" s="182"/>
      <c r="LQ279" s="182"/>
      <c r="LR279" s="182"/>
      <c r="LS279" s="182"/>
      <c r="LT279" s="182"/>
      <c r="LU279" s="182"/>
      <c r="LV279" s="182"/>
      <c r="LW279" s="182"/>
      <c r="LX279" s="182"/>
      <c r="LY279" s="182"/>
      <c r="LZ279" s="182"/>
      <c r="MA279" s="182"/>
      <c r="MB279" s="182"/>
      <c r="MC279" s="182"/>
      <c r="MD279" s="182"/>
      <c r="ME279" s="182"/>
      <c r="MF279" s="182"/>
      <c r="MG279" s="182"/>
      <c r="MH279" s="182"/>
      <c r="MI279" s="182"/>
      <c r="MJ279" s="182"/>
      <c r="MK279" s="182"/>
      <c r="ML279" s="182"/>
      <c r="MM279" s="182"/>
      <c r="MN279" s="182"/>
      <c r="MO279" s="182"/>
      <c r="MP279" s="182"/>
      <c r="MQ279" s="182"/>
      <c r="MR279" s="182"/>
      <c r="MS279" s="182"/>
      <c r="MT279" s="182"/>
      <c r="MU279" s="182"/>
      <c r="MV279" s="182"/>
      <c r="MW279" s="182"/>
      <c r="MX279" s="182"/>
      <c r="MY279" s="182"/>
      <c r="MZ279" s="182"/>
      <c r="NA279" s="182"/>
      <c r="NB279" s="182"/>
      <c r="NC279" s="182"/>
      <c r="ND279" s="182"/>
      <c r="NE279" s="182"/>
      <c r="NF279" s="182"/>
      <c r="NG279" s="182"/>
      <c r="NH279" s="182"/>
      <c r="NI279" s="182"/>
      <c r="NJ279" s="182"/>
      <c r="NK279" s="182"/>
      <c r="NL279" s="182"/>
      <c r="NM279" s="182"/>
      <c r="NN279" s="182"/>
      <c r="NO279" s="182"/>
      <c r="NP279" s="182"/>
      <c r="NQ279" s="182"/>
      <c r="NR279" s="182"/>
      <c r="NS279" s="182"/>
      <c r="NT279" s="182"/>
      <c r="NU279" s="182"/>
      <c r="NV279" s="182"/>
      <c r="NW279" s="182"/>
      <c r="NX279" s="182"/>
      <c r="NY279" s="182"/>
      <c r="NZ279" s="182"/>
      <c r="OA279" s="182"/>
      <c r="OB279" s="182"/>
      <c r="OC279" s="182"/>
      <c r="OD279" s="182"/>
      <c r="OE279" s="182"/>
      <c r="OF279" s="182"/>
      <c r="OG279" s="182"/>
      <c r="OH279" s="182"/>
      <c r="OI279" s="182"/>
      <c r="OJ279" s="182"/>
      <c r="OK279" s="182"/>
      <c r="OL279" s="182"/>
      <c r="OM279" s="182"/>
      <c r="ON279" s="182"/>
      <c r="OO279" s="182"/>
      <c r="OP279" s="182"/>
      <c r="OQ279" s="182"/>
      <c r="OR279" s="182"/>
      <c r="OS279" s="182"/>
      <c r="OT279" s="182"/>
      <c r="OU279" s="182"/>
      <c r="OV279" s="182"/>
      <c r="OW279" s="182"/>
      <c r="OX279" s="182"/>
      <c r="OY279" s="182"/>
      <c r="OZ279" s="182"/>
      <c r="PA279" s="182"/>
      <c r="PB279" s="182"/>
      <c r="PC279" s="182"/>
      <c r="PD279" s="182"/>
      <c r="PE279" s="182"/>
      <c r="PF279" s="182"/>
      <c r="PG279" s="182"/>
      <c r="PH279" s="182"/>
      <c r="PI279" s="182"/>
      <c r="PJ279" s="182"/>
      <c r="PK279" s="182"/>
      <c r="PL279" s="182"/>
      <c r="PM279" s="182"/>
      <c r="PN279" s="182"/>
      <c r="PO279" s="182"/>
      <c r="PP279" s="182"/>
      <c r="PQ279" s="182"/>
      <c r="PR279" s="182"/>
      <c r="PS279" s="182"/>
      <c r="PT279" s="182"/>
      <c r="PU279" s="182"/>
      <c r="PV279" s="182"/>
      <c r="PW279" s="182"/>
      <c r="PX279" s="182"/>
    </row>
    <row r="280" spans="1:440" s="167" customFormat="1" ht="19.899999999999999" customHeight="1">
      <c r="A280" s="182"/>
      <c r="B280" s="1040"/>
      <c r="C280" s="900"/>
      <c r="D280" s="837"/>
      <c r="E280" s="875"/>
      <c r="F280" s="327" t="s">
        <v>22</v>
      </c>
      <c r="G280" s="291">
        <v>3.61</v>
      </c>
      <c r="H280" s="291"/>
      <c r="I280" s="423">
        <f>G280+H280+K279</f>
        <v>3.843</v>
      </c>
      <c r="J280" s="416">
        <v>3.2549999999999999</v>
      </c>
      <c r="K280" s="295">
        <f t="shared" si="29"/>
        <v>0.58800000000000008</v>
      </c>
      <c r="L280" s="675">
        <f t="shared" si="30"/>
        <v>0.84699453551912562</v>
      </c>
      <c r="M280" s="653" t="s">
        <v>24</v>
      </c>
      <c r="N280" s="903"/>
      <c r="O280" s="904"/>
      <c r="P280" s="904"/>
      <c r="Q280" s="904"/>
      <c r="R280" s="904"/>
      <c r="S280" s="893"/>
      <c r="T280" s="170"/>
      <c r="U280" s="182"/>
      <c r="V280" s="166"/>
      <c r="W280" s="166"/>
      <c r="X280" s="166"/>
      <c r="Y280" s="166"/>
      <c r="Z280" s="166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2"/>
      <c r="CI280" s="182"/>
      <c r="CJ280" s="182"/>
      <c r="CK280" s="182"/>
      <c r="CL280" s="182"/>
      <c r="CM280" s="182"/>
      <c r="CN280" s="182"/>
      <c r="CO280" s="182"/>
      <c r="CP280" s="182"/>
      <c r="CQ280" s="182"/>
      <c r="CR280" s="182"/>
      <c r="CS280" s="182"/>
      <c r="CT280" s="182"/>
      <c r="CU280" s="182"/>
      <c r="CV280" s="182"/>
      <c r="CW280" s="182"/>
      <c r="CX280" s="182"/>
      <c r="CY280" s="182"/>
      <c r="CZ280" s="182"/>
      <c r="DA280" s="182"/>
      <c r="DB280" s="182"/>
      <c r="DC280" s="182"/>
      <c r="DD280" s="182"/>
      <c r="DE280" s="182"/>
      <c r="DF280" s="182"/>
      <c r="DG280" s="182"/>
      <c r="DH280" s="182"/>
      <c r="DI280" s="182"/>
      <c r="DJ280" s="182"/>
      <c r="DK280" s="182"/>
      <c r="DL280" s="182"/>
      <c r="DM280" s="182"/>
      <c r="DN280" s="182"/>
      <c r="DO280" s="182"/>
      <c r="DP280" s="182"/>
      <c r="DQ280" s="182"/>
      <c r="DR280" s="182"/>
      <c r="DS280" s="182"/>
      <c r="DT280" s="182"/>
      <c r="DU280" s="182"/>
      <c r="DV280" s="182"/>
      <c r="DW280" s="182"/>
      <c r="DX280" s="182"/>
      <c r="DY280" s="182"/>
      <c r="DZ280" s="182"/>
      <c r="EA280" s="182"/>
      <c r="EB280" s="182"/>
      <c r="EC280" s="182"/>
      <c r="ED280" s="182"/>
      <c r="EE280" s="182"/>
      <c r="EF280" s="182"/>
      <c r="EG280" s="182"/>
      <c r="EH280" s="182"/>
      <c r="EI280" s="182"/>
      <c r="EJ280" s="182"/>
      <c r="EK280" s="182"/>
      <c r="EL280" s="182"/>
      <c r="EM280" s="182"/>
      <c r="EN280" s="182"/>
      <c r="EO280" s="182"/>
      <c r="EP280" s="182"/>
      <c r="EQ280" s="182"/>
      <c r="ER280" s="182"/>
      <c r="ES280" s="182"/>
      <c r="ET280" s="182"/>
      <c r="EU280" s="182"/>
      <c r="EV280" s="182"/>
      <c r="EW280" s="182"/>
      <c r="EX280" s="182"/>
      <c r="EY280" s="182"/>
      <c r="EZ280" s="182"/>
      <c r="FA280" s="182"/>
      <c r="FB280" s="182"/>
      <c r="FC280" s="182"/>
      <c r="FD280" s="182"/>
      <c r="FE280" s="182"/>
      <c r="FF280" s="182"/>
      <c r="FG280" s="182"/>
      <c r="FH280" s="182"/>
      <c r="FI280" s="182"/>
      <c r="FJ280" s="182"/>
      <c r="FK280" s="182"/>
      <c r="FL280" s="182"/>
      <c r="FM280" s="182"/>
      <c r="FN280" s="182"/>
      <c r="FO280" s="182"/>
      <c r="FP280" s="182"/>
      <c r="FQ280" s="182"/>
      <c r="FR280" s="182"/>
      <c r="FS280" s="182"/>
      <c r="FT280" s="182"/>
      <c r="FU280" s="182"/>
      <c r="FV280" s="182"/>
      <c r="FW280" s="182"/>
      <c r="FX280" s="182"/>
      <c r="FY280" s="182"/>
      <c r="FZ280" s="182"/>
      <c r="GA280" s="182"/>
      <c r="GB280" s="182"/>
      <c r="GC280" s="182"/>
      <c r="GD280" s="182"/>
      <c r="GE280" s="182"/>
      <c r="GF280" s="182"/>
      <c r="GG280" s="182"/>
      <c r="GH280" s="182"/>
      <c r="GI280" s="182"/>
      <c r="GJ280" s="182"/>
      <c r="GK280" s="182"/>
      <c r="GL280" s="182"/>
      <c r="GM280" s="182"/>
      <c r="GN280" s="182"/>
      <c r="GO280" s="182"/>
      <c r="GP280" s="182"/>
      <c r="GQ280" s="182"/>
      <c r="GR280" s="182"/>
      <c r="GS280" s="182"/>
      <c r="GT280" s="182"/>
      <c r="GU280" s="182"/>
      <c r="GV280" s="182"/>
      <c r="GW280" s="182"/>
      <c r="GX280" s="182"/>
      <c r="GY280" s="182"/>
      <c r="GZ280" s="182"/>
      <c r="HA280" s="182"/>
      <c r="HB280" s="182"/>
      <c r="HC280" s="182"/>
      <c r="HD280" s="182"/>
      <c r="HE280" s="182"/>
      <c r="HF280" s="182"/>
      <c r="HG280" s="182"/>
      <c r="HH280" s="182"/>
      <c r="HI280" s="182"/>
      <c r="HJ280" s="182"/>
      <c r="HK280" s="182"/>
      <c r="HL280" s="182"/>
      <c r="HM280" s="182"/>
      <c r="HN280" s="182"/>
      <c r="HO280" s="182"/>
      <c r="HP280" s="182"/>
      <c r="HQ280" s="182"/>
      <c r="HR280" s="182"/>
      <c r="HS280" s="182"/>
      <c r="HT280" s="182"/>
      <c r="HU280" s="182"/>
      <c r="HV280" s="182"/>
      <c r="HW280" s="182"/>
      <c r="HX280" s="182"/>
      <c r="HY280" s="182"/>
      <c r="HZ280" s="182"/>
      <c r="IA280" s="182"/>
      <c r="IB280" s="182"/>
      <c r="IC280" s="182"/>
      <c r="ID280" s="182"/>
      <c r="IE280" s="182"/>
      <c r="IF280" s="182"/>
      <c r="IG280" s="182"/>
      <c r="IH280" s="182"/>
      <c r="II280" s="182"/>
      <c r="IJ280" s="182"/>
      <c r="IK280" s="182"/>
      <c r="IL280" s="182"/>
      <c r="IM280" s="182"/>
      <c r="IN280" s="182"/>
      <c r="IO280" s="182"/>
      <c r="IP280" s="182"/>
      <c r="IQ280" s="182"/>
      <c r="IR280" s="182"/>
      <c r="IS280" s="182"/>
      <c r="IT280" s="182"/>
      <c r="IU280" s="182"/>
      <c r="IV280" s="182"/>
      <c r="IW280" s="182"/>
      <c r="IX280" s="182"/>
      <c r="IY280" s="182"/>
      <c r="IZ280" s="182"/>
      <c r="JA280" s="182"/>
      <c r="JB280" s="182"/>
      <c r="JC280" s="182"/>
      <c r="JD280" s="182"/>
      <c r="JE280" s="182"/>
      <c r="JF280" s="182"/>
      <c r="JG280" s="182"/>
      <c r="JH280" s="182"/>
      <c r="JI280" s="182"/>
      <c r="JJ280" s="182"/>
      <c r="JK280" s="182"/>
      <c r="JL280" s="182"/>
      <c r="JM280" s="182"/>
      <c r="JN280" s="182"/>
      <c r="JO280" s="182"/>
      <c r="JP280" s="182"/>
      <c r="JQ280" s="182"/>
      <c r="JR280" s="182"/>
      <c r="JS280" s="182"/>
      <c r="JT280" s="182"/>
      <c r="JU280" s="182"/>
      <c r="JV280" s="182"/>
      <c r="JW280" s="182"/>
      <c r="JX280" s="182"/>
      <c r="JY280" s="182"/>
      <c r="JZ280" s="182"/>
      <c r="KA280" s="182"/>
      <c r="KB280" s="182"/>
      <c r="KC280" s="182"/>
      <c r="KD280" s="182"/>
      <c r="KE280" s="182"/>
      <c r="KF280" s="182"/>
      <c r="KG280" s="182"/>
      <c r="KH280" s="182"/>
      <c r="KI280" s="182"/>
      <c r="KJ280" s="182"/>
      <c r="KK280" s="182"/>
      <c r="KL280" s="182"/>
      <c r="KM280" s="182"/>
      <c r="KN280" s="182"/>
      <c r="KO280" s="182"/>
      <c r="KP280" s="182"/>
      <c r="KQ280" s="182"/>
      <c r="KR280" s="182"/>
      <c r="KS280" s="182"/>
      <c r="KT280" s="182"/>
      <c r="KU280" s="182"/>
      <c r="KV280" s="182"/>
      <c r="KW280" s="182"/>
      <c r="KX280" s="182"/>
      <c r="KY280" s="182"/>
      <c r="KZ280" s="182"/>
      <c r="LA280" s="182"/>
      <c r="LB280" s="182"/>
      <c r="LC280" s="182"/>
      <c r="LD280" s="182"/>
      <c r="LE280" s="182"/>
      <c r="LF280" s="182"/>
      <c r="LG280" s="182"/>
      <c r="LH280" s="182"/>
      <c r="LI280" s="182"/>
      <c r="LJ280" s="182"/>
      <c r="LK280" s="182"/>
      <c r="LL280" s="182"/>
      <c r="LM280" s="182"/>
      <c r="LN280" s="182"/>
      <c r="LO280" s="182"/>
      <c r="LP280" s="182"/>
      <c r="LQ280" s="182"/>
      <c r="LR280" s="182"/>
      <c r="LS280" s="182"/>
      <c r="LT280" s="182"/>
      <c r="LU280" s="182"/>
      <c r="LV280" s="182"/>
      <c r="LW280" s="182"/>
      <c r="LX280" s="182"/>
      <c r="LY280" s="182"/>
      <c r="LZ280" s="182"/>
      <c r="MA280" s="182"/>
      <c r="MB280" s="182"/>
      <c r="MC280" s="182"/>
      <c r="MD280" s="182"/>
      <c r="ME280" s="182"/>
      <c r="MF280" s="182"/>
      <c r="MG280" s="182"/>
      <c r="MH280" s="182"/>
      <c r="MI280" s="182"/>
      <c r="MJ280" s="182"/>
      <c r="MK280" s="182"/>
      <c r="ML280" s="182"/>
      <c r="MM280" s="182"/>
      <c r="MN280" s="182"/>
      <c r="MO280" s="182"/>
      <c r="MP280" s="182"/>
      <c r="MQ280" s="182"/>
      <c r="MR280" s="182"/>
      <c r="MS280" s="182"/>
      <c r="MT280" s="182"/>
      <c r="MU280" s="182"/>
      <c r="MV280" s="182"/>
      <c r="MW280" s="182"/>
      <c r="MX280" s="182"/>
      <c r="MY280" s="182"/>
      <c r="MZ280" s="182"/>
      <c r="NA280" s="182"/>
      <c r="NB280" s="182"/>
      <c r="NC280" s="182"/>
      <c r="ND280" s="182"/>
      <c r="NE280" s="182"/>
      <c r="NF280" s="182"/>
      <c r="NG280" s="182"/>
      <c r="NH280" s="182"/>
      <c r="NI280" s="182"/>
      <c r="NJ280" s="182"/>
      <c r="NK280" s="182"/>
      <c r="NL280" s="182"/>
      <c r="NM280" s="182"/>
      <c r="NN280" s="182"/>
      <c r="NO280" s="182"/>
      <c r="NP280" s="182"/>
      <c r="NQ280" s="182"/>
      <c r="NR280" s="182"/>
      <c r="NS280" s="182"/>
      <c r="NT280" s="182"/>
      <c r="NU280" s="182"/>
      <c r="NV280" s="182"/>
      <c r="NW280" s="182"/>
      <c r="NX280" s="182"/>
      <c r="NY280" s="182"/>
      <c r="NZ280" s="182"/>
      <c r="OA280" s="182"/>
      <c r="OB280" s="182"/>
      <c r="OC280" s="182"/>
      <c r="OD280" s="182"/>
      <c r="OE280" s="182"/>
      <c r="OF280" s="182"/>
      <c r="OG280" s="182"/>
      <c r="OH280" s="182"/>
      <c r="OI280" s="182"/>
      <c r="OJ280" s="182"/>
      <c r="OK280" s="182"/>
      <c r="OL280" s="182"/>
      <c r="OM280" s="182"/>
      <c r="ON280" s="182"/>
      <c r="OO280" s="182"/>
      <c r="OP280" s="182"/>
      <c r="OQ280" s="182"/>
      <c r="OR280" s="182"/>
      <c r="OS280" s="182"/>
      <c r="OT280" s="182"/>
      <c r="OU280" s="182"/>
      <c r="OV280" s="182"/>
      <c r="OW280" s="182"/>
      <c r="OX280" s="182"/>
      <c r="OY280" s="182"/>
      <c r="OZ280" s="182"/>
      <c r="PA280" s="182"/>
      <c r="PB280" s="182"/>
      <c r="PC280" s="182"/>
      <c r="PD280" s="182"/>
      <c r="PE280" s="182"/>
      <c r="PF280" s="182"/>
      <c r="PG280" s="182"/>
      <c r="PH280" s="182"/>
      <c r="PI280" s="182"/>
      <c r="PJ280" s="182"/>
      <c r="PK280" s="182"/>
      <c r="PL280" s="182"/>
      <c r="PM280" s="182"/>
      <c r="PN280" s="182"/>
      <c r="PO280" s="182"/>
      <c r="PP280" s="182"/>
      <c r="PQ280" s="182"/>
      <c r="PR280" s="182"/>
      <c r="PS280" s="182"/>
      <c r="PT280" s="182"/>
      <c r="PU280" s="182"/>
      <c r="PV280" s="182"/>
      <c r="PW280" s="182"/>
      <c r="PX280" s="182"/>
    </row>
    <row r="281" spans="1:440" s="167" customFormat="1" ht="19.899999999999999" customHeight="1">
      <c r="A281" s="182"/>
      <c r="B281" s="1040"/>
      <c r="C281" s="900"/>
      <c r="D281" s="837"/>
      <c r="E281" s="875" t="s">
        <v>86</v>
      </c>
      <c r="F281" s="327" t="s">
        <v>20</v>
      </c>
      <c r="G281" s="291">
        <v>0.63500000000000001</v>
      </c>
      <c r="H281" s="291"/>
      <c r="I281" s="423">
        <f>G281+H281</f>
        <v>0.63500000000000001</v>
      </c>
      <c r="J281" s="416">
        <v>0.70199999999999996</v>
      </c>
      <c r="K281" s="295">
        <f t="shared" si="29"/>
        <v>-6.6999999999999948E-2</v>
      </c>
      <c r="L281" s="675">
        <f t="shared" si="30"/>
        <v>1.1055118110236219</v>
      </c>
      <c r="M281" s="653" t="s">
        <v>24</v>
      </c>
      <c r="N281" s="903">
        <f>G281+G282+G283</f>
        <v>7.218</v>
      </c>
      <c r="O281" s="904">
        <f>H281+H282+H283</f>
        <v>0</v>
      </c>
      <c r="P281" s="904">
        <f>N281+O281</f>
        <v>7.218</v>
      </c>
      <c r="Q281" s="904">
        <f>J281+J282+J283</f>
        <v>6.7830000000000004</v>
      </c>
      <c r="R281" s="904">
        <f>P281-Q281</f>
        <v>0.43499999999999961</v>
      </c>
      <c r="S281" s="893">
        <f>Q281/P281</f>
        <v>0.93973399833748972</v>
      </c>
      <c r="T281" s="170"/>
      <c r="U281" s="182"/>
      <c r="V281" s="166"/>
      <c r="W281" s="166"/>
      <c r="X281" s="166"/>
      <c r="Y281" s="166"/>
      <c r="Z281" s="166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  <c r="GB281" s="182"/>
      <c r="GC281" s="182"/>
      <c r="GD281" s="182"/>
      <c r="GE281" s="182"/>
      <c r="GF281" s="182"/>
      <c r="GG281" s="182"/>
      <c r="GH281" s="182"/>
      <c r="GI281" s="182"/>
      <c r="GJ281" s="182"/>
      <c r="GK281" s="182"/>
      <c r="GL281" s="182"/>
      <c r="GM281" s="182"/>
      <c r="GN281" s="182"/>
      <c r="GO281" s="182"/>
      <c r="GP281" s="182"/>
      <c r="GQ281" s="182"/>
      <c r="GR281" s="182"/>
      <c r="GS281" s="182"/>
      <c r="GT281" s="182"/>
      <c r="GU281" s="182"/>
      <c r="GV281" s="182"/>
      <c r="GW281" s="182"/>
      <c r="GX281" s="182"/>
      <c r="GY281" s="182"/>
      <c r="GZ281" s="182"/>
      <c r="HA281" s="182"/>
      <c r="HB281" s="182"/>
      <c r="HC281" s="182"/>
      <c r="HD281" s="182"/>
      <c r="HE281" s="182"/>
      <c r="HF281" s="182"/>
      <c r="HG281" s="182"/>
      <c r="HH281" s="182"/>
      <c r="HI281" s="182"/>
      <c r="HJ281" s="182"/>
      <c r="HK281" s="182"/>
      <c r="HL281" s="182"/>
      <c r="HM281" s="182"/>
      <c r="HN281" s="182"/>
      <c r="HO281" s="182"/>
      <c r="HP281" s="182"/>
      <c r="HQ281" s="182"/>
      <c r="HR281" s="182"/>
      <c r="HS281" s="182"/>
      <c r="HT281" s="182"/>
      <c r="HU281" s="182"/>
      <c r="HV281" s="182"/>
      <c r="HW281" s="182"/>
      <c r="HX281" s="182"/>
      <c r="HY281" s="182"/>
      <c r="HZ281" s="182"/>
      <c r="IA281" s="182"/>
      <c r="IB281" s="182"/>
      <c r="IC281" s="182"/>
      <c r="ID281" s="182"/>
      <c r="IE281" s="182"/>
      <c r="IF281" s="182"/>
      <c r="IG281" s="182"/>
      <c r="IH281" s="182"/>
      <c r="II281" s="182"/>
      <c r="IJ281" s="182"/>
      <c r="IK281" s="182"/>
      <c r="IL281" s="182"/>
      <c r="IM281" s="182"/>
      <c r="IN281" s="182"/>
      <c r="IO281" s="182"/>
      <c r="IP281" s="182"/>
      <c r="IQ281" s="182"/>
      <c r="IR281" s="182"/>
      <c r="IS281" s="182"/>
      <c r="IT281" s="182"/>
      <c r="IU281" s="182"/>
      <c r="IV281" s="182"/>
      <c r="IW281" s="182"/>
      <c r="IX281" s="182"/>
      <c r="IY281" s="182"/>
      <c r="IZ281" s="182"/>
      <c r="JA281" s="182"/>
      <c r="JB281" s="182"/>
      <c r="JC281" s="182"/>
      <c r="JD281" s="182"/>
      <c r="JE281" s="182"/>
      <c r="JF281" s="182"/>
      <c r="JG281" s="182"/>
      <c r="JH281" s="182"/>
      <c r="JI281" s="182"/>
      <c r="JJ281" s="182"/>
      <c r="JK281" s="182"/>
      <c r="JL281" s="182"/>
      <c r="JM281" s="182"/>
      <c r="JN281" s="182"/>
      <c r="JO281" s="182"/>
      <c r="JP281" s="182"/>
      <c r="JQ281" s="182"/>
      <c r="JR281" s="182"/>
      <c r="JS281" s="182"/>
      <c r="JT281" s="182"/>
      <c r="JU281" s="182"/>
      <c r="JV281" s="182"/>
      <c r="JW281" s="182"/>
      <c r="JX281" s="182"/>
      <c r="JY281" s="182"/>
      <c r="JZ281" s="182"/>
      <c r="KA281" s="182"/>
      <c r="KB281" s="182"/>
      <c r="KC281" s="182"/>
      <c r="KD281" s="182"/>
      <c r="KE281" s="182"/>
      <c r="KF281" s="182"/>
      <c r="KG281" s="182"/>
      <c r="KH281" s="182"/>
      <c r="KI281" s="182"/>
      <c r="KJ281" s="182"/>
      <c r="KK281" s="182"/>
      <c r="KL281" s="182"/>
      <c r="KM281" s="182"/>
      <c r="KN281" s="182"/>
      <c r="KO281" s="182"/>
      <c r="KP281" s="182"/>
      <c r="KQ281" s="182"/>
      <c r="KR281" s="182"/>
      <c r="KS281" s="182"/>
      <c r="KT281" s="182"/>
      <c r="KU281" s="182"/>
      <c r="KV281" s="182"/>
      <c r="KW281" s="182"/>
      <c r="KX281" s="182"/>
      <c r="KY281" s="182"/>
      <c r="KZ281" s="182"/>
      <c r="LA281" s="182"/>
      <c r="LB281" s="182"/>
      <c r="LC281" s="182"/>
      <c r="LD281" s="182"/>
      <c r="LE281" s="182"/>
      <c r="LF281" s="182"/>
      <c r="LG281" s="182"/>
      <c r="LH281" s="182"/>
      <c r="LI281" s="182"/>
      <c r="LJ281" s="182"/>
      <c r="LK281" s="182"/>
      <c r="LL281" s="182"/>
      <c r="LM281" s="182"/>
      <c r="LN281" s="182"/>
      <c r="LO281" s="182"/>
      <c r="LP281" s="182"/>
      <c r="LQ281" s="182"/>
      <c r="LR281" s="182"/>
      <c r="LS281" s="182"/>
      <c r="LT281" s="182"/>
      <c r="LU281" s="182"/>
      <c r="LV281" s="182"/>
      <c r="LW281" s="182"/>
      <c r="LX281" s="182"/>
      <c r="LY281" s="182"/>
      <c r="LZ281" s="182"/>
      <c r="MA281" s="182"/>
      <c r="MB281" s="182"/>
      <c r="MC281" s="182"/>
      <c r="MD281" s="182"/>
      <c r="ME281" s="182"/>
      <c r="MF281" s="182"/>
      <c r="MG281" s="182"/>
      <c r="MH281" s="182"/>
      <c r="MI281" s="182"/>
      <c r="MJ281" s="182"/>
      <c r="MK281" s="182"/>
      <c r="ML281" s="182"/>
      <c r="MM281" s="182"/>
      <c r="MN281" s="182"/>
      <c r="MO281" s="182"/>
      <c r="MP281" s="182"/>
      <c r="MQ281" s="182"/>
      <c r="MR281" s="182"/>
      <c r="MS281" s="182"/>
      <c r="MT281" s="182"/>
      <c r="MU281" s="182"/>
      <c r="MV281" s="182"/>
      <c r="MW281" s="182"/>
      <c r="MX281" s="182"/>
      <c r="MY281" s="182"/>
      <c r="MZ281" s="182"/>
      <c r="NA281" s="182"/>
      <c r="NB281" s="182"/>
      <c r="NC281" s="182"/>
      <c r="ND281" s="182"/>
      <c r="NE281" s="182"/>
      <c r="NF281" s="182"/>
      <c r="NG281" s="182"/>
      <c r="NH281" s="182"/>
      <c r="NI281" s="182"/>
      <c r="NJ281" s="182"/>
      <c r="NK281" s="182"/>
      <c r="NL281" s="182"/>
      <c r="NM281" s="182"/>
      <c r="NN281" s="182"/>
      <c r="NO281" s="182"/>
      <c r="NP281" s="182"/>
      <c r="NQ281" s="182"/>
      <c r="NR281" s="182"/>
      <c r="NS281" s="182"/>
      <c r="NT281" s="182"/>
      <c r="NU281" s="182"/>
      <c r="NV281" s="182"/>
      <c r="NW281" s="182"/>
      <c r="NX281" s="182"/>
      <c r="NY281" s="182"/>
      <c r="NZ281" s="182"/>
      <c r="OA281" s="182"/>
      <c r="OB281" s="182"/>
      <c r="OC281" s="182"/>
      <c r="OD281" s="182"/>
      <c r="OE281" s="182"/>
      <c r="OF281" s="182"/>
      <c r="OG281" s="182"/>
      <c r="OH281" s="182"/>
      <c r="OI281" s="182"/>
      <c r="OJ281" s="182"/>
      <c r="OK281" s="182"/>
      <c r="OL281" s="182"/>
      <c r="OM281" s="182"/>
      <c r="ON281" s="182"/>
      <c r="OO281" s="182"/>
      <c r="OP281" s="182"/>
      <c r="OQ281" s="182"/>
      <c r="OR281" s="182"/>
      <c r="OS281" s="182"/>
      <c r="OT281" s="182"/>
      <c r="OU281" s="182"/>
      <c r="OV281" s="182"/>
      <c r="OW281" s="182"/>
      <c r="OX281" s="182"/>
      <c r="OY281" s="182"/>
      <c r="OZ281" s="182"/>
      <c r="PA281" s="182"/>
      <c r="PB281" s="182"/>
      <c r="PC281" s="182"/>
      <c r="PD281" s="182"/>
      <c r="PE281" s="182"/>
      <c r="PF281" s="182"/>
      <c r="PG281" s="182"/>
      <c r="PH281" s="182"/>
      <c r="PI281" s="182"/>
      <c r="PJ281" s="182"/>
      <c r="PK281" s="182"/>
      <c r="PL281" s="182"/>
      <c r="PM281" s="182"/>
      <c r="PN281" s="182"/>
      <c r="PO281" s="182"/>
      <c r="PP281" s="182"/>
      <c r="PQ281" s="182"/>
      <c r="PR281" s="182"/>
      <c r="PS281" s="182"/>
      <c r="PT281" s="182"/>
      <c r="PU281" s="182"/>
      <c r="PV281" s="182"/>
      <c r="PW281" s="182"/>
      <c r="PX281" s="182"/>
    </row>
    <row r="282" spans="1:440" s="167" customFormat="1" ht="19.899999999999999" customHeight="1">
      <c r="A282" s="182"/>
      <c r="B282" s="1040"/>
      <c r="C282" s="900"/>
      <c r="D282" s="837"/>
      <c r="E282" s="875"/>
      <c r="F282" s="327" t="s">
        <v>21</v>
      </c>
      <c r="G282" s="291">
        <v>2.9740000000000002</v>
      </c>
      <c r="H282" s="291"/>
      <c r="I282" s="423">
        <f>G282+H282+K281</f>
        <v>2.907</v>
      </c>
      <c r="J282" s="416">
        <v>1.9709999999999999</v>
      </c>
      <c r="K282" s="295">
        <f t="shared" si="29"/>
        <v>0.93600000000000017</v>
      </c>
      <c r="L282" s="675">
        <f t="shared" si="30"/>
        <v>0.67801857585139313</v>
      </c>
      <c r="M282" s="653" t="s">
        <v>24</v>
      </c>
      <c r="N282" s="903"/>
      <c r="O282" s="904"/>
      <c r="P282" s="904"/>
      <c r="Q282" s="904"/>
      <c r="R282" s="904"/>
      <c r="S282" s="893"/>
      <c r="T282" s="170"/>
      <c r="U282" s="182"/>
      <c r="V282" s="166"/>
      <c r="W282" s="166"/>
      <c r="X282" s="166"/>
      <c r="Y282" s="166"/>
      <c r="Z282" s="166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2"/>
      <c r="CI282" s="182"/>
      <c r="CJ282" s="182"/>
      <c r="CK282" s="182"/>
      <c r="CL282" s="182"/>
      <c r="CM282" s="182"/>
      <c r="CN282" s="182"/>
      <c r="CO282" s="182"/>
      <c r="CP282" s="182"/>
      <c r="CQ282" s="182"/>
      <c r="CR282" s="182"/>
      <c r="CS282" s="182"/>
      <c r="CT282" s="182"/>
      <c r="CU282" s="182"/>
      <c r="CV282" s="182"/>
      <c r="CW282" s="182"/>
      <c r="CX282" s="182"/>
      <c r="CY282" s="182"/>
      <c r="CZ282" s="182"/>
      <c r="DA282" s="182"/>
      <c r="DB282" s="182"/>
      <c r="DC282" s="182"/>
      <c r="DD282" s="182"/>
      <c r="DE282" s="182"/>
      <c r="DF282" s="182"/>
      <c r="DG282" s="182"/>
      <c r="DH282" s="182"/>
      <c r="DI282" s="182"/>
      <c r="DJ282" s="182"/>
      <c r="DK282" s="182"/>
      <c r="DL282" s="182"/>
      <c r="DM282" s="182"/>
      <c r="DN282" s="182"/>
      <c r="DO282" s="182"/>
      <c r="DP282" s="182"/>
      <c r="DQ282" s="182"/>
      <c r="DR282" s="182"/>
      <c r="DS282" s="182"/>
      <c r="DT282" s="182"/>
      <c r="DU282" s="182"/>
      <c r="DV282" s="182"/>
      <c r="DW282" s="182"/>
      <c r="DX282" s="182"/>
      <c r="DY282" s="182"/>
      <c r="DZ282" s="182"/>
      <c r="EA282" s="182"/>
      <c r="EB282" s="182"/>
      <c r="EC282" s="182"/>
      <c r="ED282" s="182"/>
      <c r="EE282" s="182"/>
      <c r="EF282" s="182"/>
      <c r="EG282" s="182"/>
      <c r="EH282" s="182"/>
      <c r="EI282" s="182"/>
      <c r="EJ282" s="182"/>
      <c r="EK282" s="182"/>
      <c r="EL282" s="182"/>
      <c r="EM282" s="182"/>
      <c r="EN282" s="182"/>
      <c r="EO282" s="182"/>
      <c r="EP282" s="182"/>
      <c r="EQ282" s="182"/>
      <c r="ER282" s="182"/>
      <c r="ES282" s="182"/>
      <c r="ET282" s="182"/>
      <c r="EU282" s="182"/>
      <c r="EV282" s="182"/>
      <c r="EW282" s="182"/>
      <c r="EX282" s="182"/>
      <c r="EY282" s="182"/>
      <c r="EZ282" s="182"/>
      <c r="FA282" s="182"/>
      <c r="FB282" s="182"/>
      <c r="FC282" s="182"/>
      <c r="FD282" s="182"/>
      <c r="FE282" s="182"/>
      <c r="FF282" s="182"/>
      <c r="FG282" s="182"/>
      <c r="FH282" s="182"/>
      <c r="FI282" s="182"/>
      <c r="FJ282" s="182"/>
      <c r="FK282" s="182"/>
      <c r="FL282" s="182"/>
      <c r="FM282" s="182"/>
      <c r="FN282" s="182"/>
      <c r="FO282" s="182"/>
      <c r="FP282" s="182"/>
      <c r="FQ282" s="182"/>
      <c r="FR282" s="182"/>
      <c r="FS282" s="182"/>
      <c r="FT282" s="182"/>
      <c r="FU282" s="182"/>
      <c r="FV282" s="182"/>
      <c r="FW282" s="182"/>
      <c r="FX282" s="182"/>
      <c r="FY282" s="182"/>
      <c r="FZ282" s="182"/>
      <c r="GA282" s="182"/>
      <c r="GB282" s="182"/>
      <c r="GC282" s="182"/>
      <c r="GD282" s="182"/>
      <c r="GE282" s="182"/>
      <c r="GF282" s="182"/>
      <c r="GG282" s="182"/>
      <c r="GH282" s="182"/>
      <c r="GI282" s="182"/>
      <c r="GJ282" s="182"/>
      <c r="GK282" s="182"/>
      <c r="GL282" s="182"/>
      <c r="GM282" s="182"/>
      <c r="GN282" s="182"/>
      <c r="GO282" s="182"/>
      <c r="GP282" s="182"/>
      <c r="GQ282" s="182"/>
      <c r="GR282" s="182"/>
      <c r="GS282" s="182"/>
      <c r="GT282" s="182"/>
      <c r="GU282" s="182"/>
      <c r="GV282" s="182"/>
      <c r="GW282" s="182"/>
      <c r="GX282" s="182"/>
      <c r="GY282" s="182"/>
      <c r="GZ282" s="182"/>
      <c r="HA282" s="182"/>
      <c r="HB282" s="182"/>
      <c r="HC282" s="182"/>
      <c r="HD282" s="182"/>
      <c r="HE282" s="182"/>
      <c r="HF282" s="182"/>
      <c r="HG282" s="182"/>
      <c r="HH282" s="182"/>
      <c r="HI282" s="182"/>
      <c r="HJ282" s="182"/>
      <c r="HK282" s="182"/>
      <c r="HL282" s="182"/>
      <c r="HM282" s="182"/>
      <c r="HN282" s="182"/>
      <c r="HO282" s="182"/>
      <c r="HP282" s="182"/>
      <c r="HQ282" s="182"/>
      <c r="HR282" s="182"/>
      <c r="HS282" s="182"/>
      <c r="HT282" s="182"/>
      <c r="HU282" s="182"/>
      <c r="HV282" s="182"/>
      <c r="HW282" s="182"/>
      <c r="HX282" s="182"/>
      <c r="HY282" s="182"/>
      <c r="HZ282" s="182"/>
      <c r="IA282" s="182"/>
      <c r="IB282" s="182"/>
      <c r="IC282" s="182"/>
      <c r="ID282" s="182"/>
      <c r="IE282" s="182"/>
      <c r="IF282" s="182"/>
      <c r="IG282" s="182"/>
      <c r="IH282" s="182"/>
      <c r="II282" s="182"/>
      <c r="IJ282" s="182"/>
      <c r="IK282" s="182"/>
      <c r="IL282" s="182"/>
      <c r="IM282" s="182"/>
      <c r="IN282" s="182"/>
      <c r="IO282" s="182"/>
      <c r="IP282" s="182"/>
      <c r="IQ282" s="182"/>
      <c r="IR282" s="182"/>
      <c r="IS282" s="182"/>
      <c r="IT282" s="182"/>
      <c r="IU282" s="182"/>
      <c r="IV282" s="182"/>
      <c r="IW282" s="182"/>
      <c r="IX282" s="182"/>
      <c r="IY282" s="182"/>
      <c r="IZ282" s="182"/>
      <c r="JA282" s="182"/>
      <c r="JB282" s="182"/>
      <c r="JC282" s="182"/>
      <c r="JD282" s="182"/>
      <c r="JE282" s="182"/>
      <c r="JF282" s="182"/>
      <c r="JG282" s="182"/>
      <c r="JH282" s="182"/>
      <c r="JI282" s="182"/>
      <c r="JJ282" s="182"/>
      <c r="JK282" s="182"/>
      <c r="JL282" s="182"/>
      <c r="JM282" s="182"/>
      <c r="JN282" s="182"/>
      <c r="JO282" s="182"/>
      <c r="JP282" s="182"/>
      <c r="JQ282" s="182"/>
      <c r="JR282" s="182"/>
      <c r="JS282" s="182"/>
      <c r="JT282" s="182"/>
      <c r="JU282" s="182"/>
      <c r="JV282" s="182"/>
      <c r="JW282" s="182"/>
      <c r="JX282" s="182"/>
      <c r="JY282" s="182"/>
      <c r="JZ282" s="182"/>
      <c r="KA282" s="182"/>
      <c r="KB282" s="182"/>
      <c r="KC282" s="182"/>
      <c r="KD282" s="182"/>
      <c r="KE282" s="182"/>
      <c r="KF282" s="182"/>
      <c r="KG282" s="182"/>
      <c r="KH282" s="182"/>
      <c r="KI282" s="182"/>
      <c r="KJ282" s="182"/>
      <c r="KK282" s="182"/>
      <c r="KL282" s="182"/>
      <c r="KM282" s="182"/>
      <c r="KN282" s="182"/>
      <c r="KO282" s="182"/>
      <c r="KP282" s="182"/>
      <c r="KQ282" s="182"/>
      <c r="KR282" s="182"/>
      <c r="KS282" s="182"/>
      <c r="KT282" s="182"/>
      <c r="KU282" s="182"/>
      <c r="KV282" s="182"/>
      <c r="KW282" s="182"/>
      <c r="KX282" s="182"/>
      <c r="KY282" s="182"/>
      <c r="KZ282" s="182"/>
      <c r="LA282" s="182"/>
      <c r="LB282" s="182"/>
      <c r="LC282" s="182"/>
      <c r="LD282" s="182"/>
      <c r="LE282" s="182"/>
      <c r="LF282" s="182"/>
      <c r="LG282" s="182"/>
      <c r="LH282" s="182"/>
      <c r="LI282" s="182"/>
      <c r="LJ282" s="182"/>
      <c r="LK282" s="182"/>
      <c r="LL282" s="182"/>
      <c r="LM282" s="182"/>
      <c r="LN282" s="182"/>
      <c r="LO282" s="182"/>
      <c r="LP282" s="182"/>
      <c r="LQ282" s="182"/>
      <c r="LR282" s="182"/>
      <c r="LS282" s="182"/>
      <c r="LT282" s="182"/>
      <c r="LU282" s="182"/>
      <c r="LV282" s="182"/>
      <c r="LW282" s="182"/>
      <c r="LX282" s="182"/>
      <c r="LY282" s="182"/>
      <c r="LZ282" s="182"/>
      <c r="MA282" s="182"/>
      <c r="MB282" s="182"/>
      <c r="MC282" s="182"/>
      <c r="MD282" s="182"/>
      <c r="ME282" s="182"/>
      <c r="MF282" s="182"/>
      <c r="MG282" s="182"/>
      <c r="MH282" s="182"/>
      <c r="MI282" s="182"/>
      <c r="MJ282" s="182"/>
      <c r="MK282" s="182"/>
      <c r="ML282" s="182"/>
      <c r="MM282" s="182"/>
      <c r="MN282" s="182"/>
      <c r="MO282" s="182"/>
      <c r="MP282" s="182"/>
      <c r="MQ282" s="182"/>
      <c r="MR282" s="182"/>
      <c r="MS282" s="182"/>
      <c r="MT282" s="182"/>
      <c r="MU282" s="182"/>
      <c r="MV282" s="182"/>
      <c r="MW282" s="182"/>
      <c r="MX282" s="182"/>
      <c r="MY282" s="182"/>
      <c r="MZ282" s="182"/>
      <c r="NA282" s="182"/>
      <c r="NB282" s="182"/>
      <c r="NC282" s="182"/>
      <c r="ND282" s="182"/>
      <c r="NE282" s="182"/>
      <c r="NF282" s="182"/>
      <c r="NG282" s="182"/>
      <c r="NH282" s="182"/>
      <c r="NI282" s="182"/>
      <c r="NJ282" s="182"/>
      <c r="NK282" s="182"/>
      <c r="NL282" s="182"/>
      <c r="NM282" s="182"/>
      <c r="NN282" s="182"/>
      <c r="NO282" s="182"/>
      <c r="NP282" s="182"/>
      <c r="NQ282" s="182"/>
      <c r="NR282" s="182"/>
      <c r="NS282" s="182"/>
      <c r="NT282" s="182"/>
      <c r="NU282" s="182"/>
      <c r="NV282" s="182"/>
      <c r="NW282" s="182"/>
      <c r="NX282" s="182"/>
      <c r="NY282" s="182"/>
      <c r="NZ282" s="182"/>
      <c r="OA282" s="182"/>
      <c r="OB282" s="182"/>
      <c r="OC282" s="182"/>
      <c r="OD282" s="182"/>
      <c r="OE282" s="182"/>
      <c r="OF282" s="182"/>
      <c r="OG282" s="182"/>
      <c r="OH282" s="182"/>
      <c r="OI282" s="182"/>
      <c r="OJ282" s="182"/>
      <c r="OK282" s="182"/>
      <c r="OL282" s="182"/>
      <c r="OM282" s="182"/>
      <c r="ON282" s="182"/>
      <c r="OO282" s="182"/>
      <c r="OP282" s="182"/>
      <c r="OQ282" s="182"/>
      <c r="OR282" s="182"/>
      <c r="OS282" s="182"/>
      <c r="OT282" s="182"/>
      <c r="OU282" s="182"/>
      <c r="OV282" s="182"/>
      <c r="OW282" s="182"/>
      <c r="OX282" s="182"/>
      <c r="OY282" s="182"/>
      <c r="OZ282" s="182"/>
      <c r="PA282" s="182"/>
      <c r="PB282" s="182"/>
      <c r="PC282" s="182"/>
      <c r="PD282" s="182"/>
      <c r="PE282" s="182"/>
      <c r="PF282" s="182"/>
      <c r="PG282" s="182"/>
      <c r="PH282" s="182"/>
      <c r="PI282" s="182"/>
      <c r="PJ282" s="182"/>
      <c r="PK282" s="182"/>
      <c r="PL282" s="182"/>
      <c r="PM282" s="182"/>
      <c r="PN282" s="182"/>
      <c r="PO282" s="182"/>
      <c r="PP282" s="182"/>
      <c r="PQ282" s="182"/>
      <c r="PR282" s="182"/>
      <c r="PS282" s="182"/>
      <c r="PT282" s="182"/>
      <c r="PU282" s="182"/>
      <c r="PV282" s="182"/>
      <c r="PW282" s="182"/>
      <c r="PX282" s="182"/>
    </row>
    <row r="283" spans="1:440" s="167" customFormat="1" ht="19.899999999999999" customHeight="1">
      <c r="A283" s="182"/>
      <c r="B283" s="1040"/>
      <c r="C283" s="900"/>
      <c r="D283" s="837"/>
      <c r="E283" s="875"/>
      <c r="F283" s="327" t="s">
        <v>22</v>
      </c>
      <c r="G283" s="291">
        <v>3.609</v>
      </c>
      <c r="H283" s="291"/>
      <c r="I283" s="423">
        <f>G283+H283+K282</f>
        <v>4.5449999999999999</v>
      </c>
      <c r="J283" s="416">
        <v>4.1100000000000003</v>
      </c>
      <c r="K283" s="295">
        <f t="shared" si="29"/>
        <v>0.43499999999999961</v>
      </c>
      <c r="L283" s="675">
        <f t="shared" si="30"/>
        <v>0.90429042904290435</v>
      </c>
      <c r="M283" s="653" t="s">
        <v>24</v>
      </c>
      <c r="N283" s="903"/>
      <c r="O283" s="904"/>
      <c r="P283" s="904"/>
      <c r="Q283" s="904"/>
      <c r="R283" s="904"/>
      <c r="S283" s="893"/>
      <c r="T283" s="170"/>
      <c r="U283" s="182"/>
      <c r="V283" s="166"/>
      <c r="W283" s="166"/>
      <c r="X283" s="166"/>
      <c r="Y283" s="166"/>
      <c r="Z283" s="166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2"/>
      <c r="CI283" s="182"/>
      <c r="CJ283" s="182"/>
      <c r="CK283" s="182"/>
      <c r="CL283" s="182"/>
      <c r="CM283" s="182"/>
      <c r="CN283" s="182"/>
      <c r="CO283" s="182"/>
      <c r="CP283" s="182"/>
      <c r="CQ283" s="182"/>
      <c r="CR283" s="182"/>
      <c r="CS283" s="182"/>
      <c r="CT283" s="182"/>
      <c r="CU283" s="182"/>
      <c r="CV283" s="182"/>
      <c r="CW283" s="182"/>
      <c r="CX283" s="182"/>
      <c r="CY283" s="182"/>
      <c r="CZ283" s="182"/>
      <c r="DA283" s="182"/>
      <c r="DB283" s="182"/>
      <c r="DC283" s="182"/>
      <c r="DD283" s="182"/>
      <c r="DE283" s="182"/>
      <c r="DF283" s="182"/>
      <c r="DG283" s="182"/>
      <c r="DH283" s="182"/>
      <c r="DI283" s="182"/>
      <c r="DJ283" s="182"/>
      <c r="DK283" s="182"/>
      <c r="DL283" s="182"/>
      <c r="DM283" s="182"/>
      <c r="DN283" s="182"/>
      <c r="DO283" s="182"/>
      <c r="DP283" s="182"/>
      <c r="DQ283" s="182"/>
      <c r="DR283" s="182"/>
      <c r="DS283" s="182"/>
      <c r="DT283" s="182"/>
      <c r="DU283" s="182"/>
      <c r="DV283" s="182"/>
      <c r="DW283" s="182"/>
      <c r="DX283" s="182"/>
      <c r="DY283" s="182"/>
      <c r="DZ283" s="182"/>
      <c r="EA283" s="182"/>
      <c r="EB283" s="182"/>
      <c r="EC283" s="182"/>
      <c r="ED283" s="182"/>
      <c r="EE283" s="182"/>
      <c r="EF283" s="182"/>
      <c r="EG283" s="182"/>
      <c r="EH283" s="182"/>
      <c r="EI283" s="182"/>
      <c r="EJ283" s="182"/>
      <c r="EK283" s="182"/>
      <c r="EL283" s="182"/>
      <c r="EM283" s="182"/>
      <c r="EN283" s="182"/>
      <c r="EO283" s="182"/>
      <c r="EP283" s="182"/>
      <c r="EQ283" s="182"/>
      <c r="ER283" s="182"/>
      <c r="ES283" s="182"/>
      <c r="ET283" s="182"/>
      <c r="EU283" s="182"/>
      <c r="EV283" s="182"/>
      <c r="EW283" s="182"/>
      <c r="EX283" s="182"/>
      <c r="EY283" s="182"/>
      <c r="EZ283" s="182"/>
      <c r="FA283" s="182"/>
      <c r="FB283" s="182"/>
      <c r="FC283" s="182"/>
      <c r="FD283" s="182"/>
      <c r="FE283" s="182"/>
      <c r="FF283" s="182"/>
      <c r="FG283" s="182"/>
      <c r="FH283" s="182"/>
      <c r="FI283" s="182"/>
      <c r="FJ283" s="182"/>
      <c r="FK283" s="182"/>
      <c r="FL283" s="182"/>
      <c r="FM283" s="182"/>
      <c r="FN283" s="182"/>
      <c r="FO283" s="182"/>
      <c r="FP283" s="182"/>
      <c r="FQ283" s="182"/>
      <c r="FR283" s="182"/>
      <c r="FS283" s="182"/>
      <c r="FT283" s="182"/>
      <c r="FU283" s="182"/>
      <c r="FV283" s="182"/>
      <c r="FW283" s="182"/>
      <c r="FX283" s="182"/>
      <c r="FY283" s="182"/>
      <c r="FZ283" s="182"/>
      <c r="GA283" s="182"/>
      <c r="GB283" s="182"/>
      <c r="GC283" s="182"/>
      <c r="GD283" s="182"/>
      <c r="GE283" s="182"/>
      <c r="GF283" s="182"/>
      <c r="GG283" s="182"/>
      <c r="GH283" s="182"/>
      <c r="GI283" s="182"/>
      <c r="GJ283" s="182"/>
      <c r="GK283" s="182"/>
      <c r="GL283" s="182"/>
      <c r="GM283" s="182"/>
      <c r="GN283" s="182"/>
      <c r="GO283" s="182"/>
      <c r="GP283" s="182"/>
      <c r="GQ283" s="182"/>
      <c r="GR283" s="182"/>
      <c r="GS283" s="182"/>
      <c r="GT283" s="182"/>
      <c r="GU283" s="182"/>
      <c r="GV283" s="182"/>
      <c r="GW283" s="182"/>
      <c r="GX283" s="182"/>
      <c r="GY283" s="182"/>
      <c r="GZ283" s="182"/>
      <c r="HA283" s="182"/>
      <c r="HB283" s="182"/>
      <c r="HC283" s="182"/>
      <c r="HD283" s="182"/>
      <c r="HE283" s="182"/>
      <c r="HF283" s="182"/>
      <c r="HG283" s="182"/>
      <c r="HH283" s="182"/>
      <c r="HI283" s="182"/>
      <c r="HJ283" s="182"/>
      <c r="HK283" s="182"/>
      <c r="HL283" s="182"/>
      <c r="HM283" s="182"/>
      <c r="HN283" s="182"/>
      <c r="HO283" s="182"/>
      <c r="HP283" s="182"/>
      <c r="HQ283" s="182"/>
      <c r="HR283" s="182"/>
      <c r="HS283" s="182"/>
      <c r="HT283" s="182"/>
      <c r="HU283" s="182"/>
      <c r="HV283" s="182"/>
      <c r="HW283" s="182"/>
      <c r="HX283" s="182"/>
      <c r="HY283" s="182"/>
      <c r="HZ283" s="182"/>
      <c r="IA283" s="182"/>
      <c r="IB283" s="182"/>
      <c r="IC283" s="182"/>
      <c r="ID283" s="182"/>
      <c r="IE283" s="182"/>
      <c r="IF283" s="182"/>
      <c r="IG283" s="182"/>
      <c r="IH283" s="182"/>
      <c r="II283" s="182"/>
      <c r="IJ283" s="182"/>
      <c r="IK283" s="182"/>
      <c r="IL283" s="182"/>
      <c r="IM283" s="182"/>
      <c r="IN283" s="182"/>
      <c r="IO283" s="182"/>
      <c r="IP283" s="182"/>
      <c r="IQ283" s="182"/>
      <c r="IR283" s="182"/>
      <c r="IS283" s="182"/>
      <c r="IT283" s="182"/>
      <c r="IU283" s="182"/>
      <c r="IV283" s="182"/>
      <c r="IW283" s="182"/>
      <c r="IX283" s="182"/>
      <c r="IY283" s="182"/>
      <c r="IZ283" s="182"/>
      <c r="JA283" s="182"/>
      <c r="JB283" s="182"/>
      <c r="JC283" s="182"/>
      <c r="JD283" s="182"/>
      <c r="JE283" s="182"/>
      <c r="JF283" s="182"/>
      <c r="JG283" s="182"/>
      <c r="JH283" s="182"/>
      <c r="JI283" s="182"/>
      <c r="JJ283" s="182"/>
      <c r="JK283" s="182"/>
      <c r="JL283" s="182"/>
      <c r="JM283" s="182"/>
      <c r="JN283" s="182"/>
      <c r="JO283" s="182"/>
      <c r="JP283" s="182"/>
      <c r="JQ283" s="182"/>
      <c r="JR283" s="182"/>
      <c r="JS283" s="182"/>
      <c r="JT283" s="182"/>
      <c r="JU283" s="182"/>
      <c r="JV283" s="182"/>
      <c r="JW283" s="182"/>
      <c r="JX283" s="182"/>
      <c r="JY283" s="182"/>
      <c r="JZ283" s="182"/>
      <c r="KA283" s="182"/>
      <c r="KB283" s="182"/>
      <c r="KC283" s="182"/>
      <c r="KD283" s="182"/>
      <c r="KE283" s="182"/>
      <c r="KF283" s="182"/>
      <c r="KG283" s="182"/>
      <c r="KH283" s="182"/>
      <c r="KI283" s="182"/>
      <c r="KJ283" s="182"/>
      <c r="KK283" s="182"/>
      <c r="KL283" s="182"/>
      <c r="KM283" s="182"/>
      <c r="KN283" s="182"/>
      <c r="KO283" s="182"/>
      <c r="KP283" s="182"/>
      <c r="KQ283" s="182"/>
      <c r="KR283" s="182"/>
      <c r="KS283" s="182"/>
      <c r="KT283" s="182"/>
      <c r="KU283" s="182"/>
      <c r="KV283" s="182"/>
      <c r="KW283" s="182"/>
      <c r="KX283" s="182"/>
      <c r="KY283" s="182"/>
      <c r="KZ283" s="182"/>
      <c r="LA283" s="182"/>
      <c r="LB283" s="182"/>
      <c r="LC283" s="182"/>
      <c r="LD283" s="182"/>
      <c r="LE283" s="182"/>
      <c r="LF283" s="182"/>
      <c r="LG283" s="182"/>
      <c r="LH283" s="182"/>
      <c r="LI283" s="182"/>
      <c r="LJ283" s="182"/>
      <c r="LK283" s="182"/>
      <c r="LL283" s="182"/>
      <c r="LM283" s="182"/>
      <c r="LN283" s="182"/>
      <c r="LO283" s="182"/>
      <c r="LP283" s="182"/>
      <c r="LQ283" s="182"/>
      <c r="LR283" s="182"/>
      <c r="LS283" s="182"/>
      <c r="LT283" s="182"/>
      <c r="LU283" s="182"/>
      <c r="LV283" s="182"/>
      <c r="LW283" s="182"/>
      <c r="LX283" s="182"/>
      <c r="LY283" s="182"/>
      <c r="LZ283" s="182"/>
      <c r="MA283" s="182"/>
      <c r="MB283" s="182"/>
      <c r="MC283" s="182"/>
      <c r="MD283" s="182"/>
      <c r="ME283" s="182"/>
      <c r="MF283" s="182"/>
      <c r="MG283" s="182"/>
      <c r="MH283" s="182"/>
      <c r="MI283" s="182"/>
      <c r="MJ283" s="182"/>
      <c r="MK283" s="182"/>
      <c r="ML283" s="182"/>
      <c r="MM283" s="182"/>
      <c r="MN283" s="182"/>
      <c r="MO283" s="182"/>
      <c r="MP283" s="182"/>
      <c r="MQ283" s="182"/>
      <c r="MR283" s="182"/>
      <c r="MS283" s="182"/>
      <c r="MT283" s="182"/>
      <c r="MU283" s="182"/>
      <c r="MV283" s="182"/>
      <c r="MW283" s="182"/>
      <c r="MX283" s="182"/>
      <c r="MY283" s="182"/>
      <c r="MZ283" s="182"/>
      <c r="NA283" s="182"/>
      <c r="NB283" s="182"/>
      <c r="NC283" s="182"/>
      <c r="ND283" s="182"/>
      <c r="NE283" s="182"/>
      <c r="NF283" s="182"/>
      <c r="NG283" s="182"/>
      <c r="NH283" s="182"/>
      <c r="NI283" s="182"/>
      <c r="NJ283" s="182"/>
      <c r="NK283" s="182"/>
      <c r="NL283" s="182"/>
      <c r="NM283" s="182"/>
      <c r="NN283" s="182"/>
      <c r="NO283" s="182"/>
      <c r="NP283" s="182"/>
      <c r="NQ283" s="182"/>
      <c r="NR283" s="182"/>
      <c r="NS283" s="182"/>
      <c r="NT283" s="182"/>
      <c r="NU283" s="182"/>
      <c r="NV283" s="182"/>
      <c r="NW283" s="182"/>
      <c r="NX283" s="182"/>
      <c r="NY283" s="182"/>
      <c r="NZ283" s="182"/>
      <c r="OA283" s="182"/>
      <c r="OB283" s="182"/>
      <c r="OC283" s="182"/>
      <c r="OD283" s="182"/>
      <c r="OE283" s="182"/>
      <c r="OF283" s="182"/>
      <c r="OG283" s="182"/>
      <c r="OH283" s="182"/>
      <c r="OI283" s="182"/>
      <c r="OJ283" s="182"/>
      <c r="OK283" s="182"/>
      <c r="OL283" s="182"/>
      <c r="OM283" s="182"/>
      <c r="ON283" s="182"/>
      <c r="OO283" s="182"/>
      <c r="OP283" s="182"/>
      <c r="OQ283" s="182"/>
      <c r="OR283" s="182"/>
      <c r="OS283" s="182"/>
      <c r="OT283" s="182"/>
      <c r="OU283" s="182"/>
      <c r="OV283" s="182"/>
      <c r="OW283" s="182"/>
      <c r="OX283" s="182"/>
      <c r="OY283" s="182"/>
      <c r="OZ283" s="182"/>
      <c r="PA283" s="182"/>
      <c r="PB283" s="182"/>
      <c r="PC283" s="182"/>
      <c r="PD283" s="182"/>
      <c r="PE283" s="182"/>
      <c r="PF283" s="182"/>
      <c r="PG283" s="182"/>
      <c r="PH283" s="182"/>
      <c r="PI283" s="182"/>
      <c r="PJ283" s="182"/>
      <c r="PK283" s="182"/>
      <c r="PL283" s="182"/>
      <c r="PM283" s="182"/>
      <c r="PN283" s="182"/>
      <c r="PO283" s="182"/>
      <c r="PP283" s="182"/>
      <c r="PQ283" s="182"/>
      <c r="PR283" s="182"/>
      <c r="PS283" s="182"/>
      <c r="PT283" s="182"/>
      <c r="PU283" s="182"/>
      <c r="PV283" s="182"/>
      <c r="PW283" s="182"/>
      <c r="PX283" s="182"/>
    </row>
    <row r="284" spans="1:440" s="167" customFormat="1" ht="19.899999999999999" customHeight="1">
      <c r="A284" s="182"/>
      <c r="B284" s="1040"/>
      <c r="C284" s="900"/>
      <c r="D284" s="837"/>
      <c r="E284" s="980" t="s">
        <v>291</v>
      </c>
      <c r="F284" s="327" t="s">
        <v>20</v>
      </c>
      <c r="G284" s="291">
        <v>0.63500000000000001</v>
      </c>
      <c r="H284" s="291"/>
      <c r="I284" s="423">
        <f>G284+H284</f>
        <v>0.63500000000000001</v>
      </c>
      <c r="J284" s="416">
        <v>0.54</v>
      </c>
      <c r="K284" s="295">
        <f t="shared" si="29"/>
        <v>9.4999999999999973E-2</v>
      </c>
      <c r="L284" s="675">
        <f t="shared" si="30"/>
        <v>0.85039370078740162</v>
      </c>
      <c r="M284" s="653" t="s">
        <v>24</v>
      </c>
      <c r="N284" s="903">
        <f>G284+G285+G286</f>
        <v>7.2169999999999996</v>
      </c>
      <c r="O284" s="904">
        <f>H284+H285+H286</f>
        <v>0</v>
      </c>
      <c r="P284" s="904">
        <f>N284+O284</f>
        <v>7.2169999999999996</v>
      </c>
      <c r="Q284" s="904">
        <f>J284+J285+J286</f>
        <v>6.9390000000000001</v>
      </c>
      <c r="R284" s="904">
        <f>P284-Q284</f>
        <v>0.27799999999999958</v>
      </c>
      <c r="S284" s="979">
        <f>Q284/P284</f>
        <v>0.96147983926839409</v>
      </c>
      <c r="T284" s="170"/>
      <c r="U284" s="182">
        <f>G230+G233+G236+G239+G242+G245+G248+G251+G254+G257+G260+G263+G266+G269+G272+G275+G278+G281+G284</f>
        <v>12.071999999999997</v>
      </c>
      <c r="V284" s="166"/>
      <c r="W284" s="166"/>
      <c r="X284" s="166"/>
      <c r="Y284" s="166"/>
      <c r="Z284" s="166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2"/>
      <c r="CI284" s="182"/>
      <c r="CJ284" s="182"/>
      <c r="CK284" s="182"/>
      <c r="CL284" s="182"/>
      <c r="CM284" s="182"/>
      <c r="CN284" s="182"/>
      <c r="CO284" s="182"/>
      <c r="CP284" s="182"/>
      <c r="CQ284" s="182"/>
      <c r="CR284" s="182"/>
      <c r="CS284" s="182"/>
      <c r="CT284" s="182"/>
      <c r="CU284" s="182"/>
      <c r="CV284" s="182"/>
      <c r="CW284" s="182"/>
      <c r="CX284" s="182"/>
      <c r="CY284" s="182"/>
      <c r="CZ284" s="182"/>
      <c r="DA284" s="182"/>
      <c r="DB284" s="182"/>
      <c r="DC284" s="182"/>
      <c r="DD284" s="182"/>
      <c r="DE284" s="182"/>
      <c r="DF284" s="182"/>
      <c r="DG284" s="182"/>
      <c r="DH284" s="182"/>
      <c r="DI284" s="182"/>
      <c r="DJ284" s="182"/>
      <c r="DK284" s="182"/>
      <c r="DL284" s="182"/>
      <c r="DM284" s="182"/>
      <c r="DN284" s="182"/>
      <c r="DO284" s="182"/>
      <c r="DP284" s="182"/>
      <c r="DQ284" s="182"/>
      <c r="DR284" s="182"/>
      <c r="DS284" s="182"/>
      <c r="DT284" s="182"/>
      <c r="DU284" s="182"/>
      <c r="DV284" s="182"/>
      <c r="DW284" s="182"/>
      <c r="DX284" s="182"/>
      <c r="DY284" s="182"/>
      <c r="DZ284" s="182"/>
      <c r="EA284" s="182"/>
      <c r="EB284" s="182"/>
      <c r="EC284" s="182"/>
      <c r="ED284" s="182"/>
      <c r="EE284" s="182"/>
      <c r="EF284" s="182"/>
      <c r="EG284" s="182"/>
      <c r="EH284" s="182"/>
      <c r="EI284" s="182"/>
      <c r="EJ284" s="182"/>
      <c r="EK284" s="182"/>
      <c r="EL284" s="182"/>
      <c r="EM284" s="182"/>
      <c r="EN284" s="182"/>
      <c r="EO284" s="182"/>
      <c r="EP284" s="182"/>
      <c r="EQ284" s="182"/>
      <c r="ER284" s="182"/>
      <c r="ES284" s="182"/>
      <c r="ET284" s="182"/>
      <c r="EU284" s="182"/>
      <c r="EV284" s="182"/>
      <c r="EW284" s="182"/>
      <c r="EX284" s="182"/>
      <c r="EY284" s="182"/>
      <c r="EZ284" s="182"/>
      <c r="FA284" s="182"/>
      <c r="FB284" s="182"/>
      <c r="FC284" s="182"/>
      <c r="FD284" s="182"/>
      <c r="FE284" s="182"/>
      <c r="FF284" s="182"/>
      <c r="FG284" s="182"/>
      <c r="FH284" s="182"/>
      <c r="FI284" s="182"/>
      <c r="FJ284" s="182"/>
      <c r="FK284" s="182"/>
      <c r="FL284" s="182"/>
      <c r="FM284" s="182"/>
      <c r="FN284" s="182"/>
      <c r="FO284" s="182"/>
      <c r="FP284" s="182"/>
      <c r="FQ284" s="182"/>
      <c r="FR284" s="182"/>
      <c r="FS284" s="182"/>
      <c r="FT284" s="182"/>
      <c r="FU284" s="182"/>
      <c r="FV284" s="182"/>
      <c r="FW284" s="182"/>
      <c r="FX284" s="182"/>
      <c r="FY284" s="182"/>
      <c r="FZ284" s="182"/>
      <c r="GA284" s="182"/>
      <c r="GB284" s="182"/>
      <c r="GC284" s="182"/>
      <c r="GD284" s="182"/>
      <c r="GE284" s="182"/>
      <c r="GF284" s="182"/>
      <c r="GG284" s="182"/>
      <c r="GH284" s="182"/>
      <c r="GI284" s="182"/>
      <c r="GJ284" s="182"/>
      <c r="GK284" s="182"/>
      <c r="GL284" s="182"/>
      <c r="GM284" s="182"/>
      <c r="GN284" s="182"/>
      <c r="GO284" s="182"/>
      <c r="GP284" s="182"/>
      <c r="GQ284" s="182"/>
      <c r="GR284" s="182"/>
      <c r="GS284" s="182"/>
      <c r="GT284" s="182"/>
      <c r="GU284" s="182"/>
      <c r="GV284" s="182"/>
      <c r="GW284" s="182"/>
      <c r="GX284" s="182"/>
      <c r="GY284" s="182"/>
      <c r="GZ284" s="182"/>
      <c r="HA284" s="182"/>
      <c r="HB284" s="182"/>
      <c r="HC284" s="182"/>
      <c r="HD284" s="182"/>
      <c r="HE284" s="182"/>
      <c r="HF284" s="182"/>
      <c r="HG284" s="182"/>
      <c r="HH284" s="182"/>
      <c r="HI284" s="182"/>
      <c r="HJ284" s="182"/>
      <c r="HK284" s="182"/>
      <c r="HL284" s="182"/>
      <c r="HM284" s="182"/>
      <c r="HN284" s="182"/>
      <c r="HO284" s="182"/>
      <c r="HP284" s="182"/>
      <c r="HQ284" s="182"/>
      <c r="HR284" s="182"/>
      <c r="HS284" s="182"/>
      <c r="HT284" s="182"/>
      <c r="HU284" s="182"/>
      <c r="HV284" s="182"/>
      <c r="HW284" s="182"/>
      <c r="HX284" s="182"/>
      <c r="HY284" s="182"/>
      <c r="HZ284" s="182"/>
      <c r="IA284" s="182"/>
      <c r="IB284" s="182"/>
      <c r="IC284" s="182"/>
      <c r="ID284" s="182"/>
      <c r="IE284" s="182"/>
      <c r="IF284" s="182"/>
      <c r="IG284" s="182"/>
      <c r="IH284" s="182"/>
      <c r="II284" s="182"/>
      <c r="IJ284" s="182"/>
      <c r="IK284" s="182"/>
      <c r="IL284" s="182"/>
      <c r="IM284" s="182"/>
      <c r="IN284" s="182"/>
      <c r="IO284" s="182"/>
      <c r="IP284" s="182"/>
      <c r="IQ284" s="182"/>
      <c r="IR284" s="182"/>
      <c r="IS284" s="182"/>
      <c r="IT284" s="182"/>
      <c r="IU284" s="182"/>
      <c r="IV284" s="182"/>
      <c r="IW284" s="182"/>
      <c r="IX284" s="182"/>
      <c r="IY284" s="182"/>
      <c r="IZ284" s="182"/>
      <c r="JA284" s="182"/>
      <c r="JB284" s="182"/>
      <c r="JC284" s="182"/>
      <c r="JD284" s="182"/>
      <c r="JE284" s="182"/>
      <c r="JF284" s="182"/>
      <c r="JG284" s="182"/>
      <c r="JH284" s="182"/>
      <c r="JI284" s="182"/>
      <c r="JJ284" s="182"/>
      <c r="JK284" s="182"/>
      <c r="JL284" s="182"/>
      <c r="JM284" s="182"/>
      <c r="JN284" s="182"/>
      <c r="JO284" s="182"/>
      <c r="JP284" s="182"/>
      <c r="JQ284" s="182"/>
      <c r="JR284" s="182"/>
      <c r="JS284" s="182"/>
      <c r="JT284" s="182"/>
      <c r="JU284" s="182"/>
      <c r="JV284" s="182"/>
      <c r="JW284" s="182"/>
      <c r="JX284" s="182"/>
      <c r="JY284" s="182"/>
      <c r="JZ284" s="182"/>
      <c r="KA284" s="182"/>
      <c r="KB284" s="182"/>
      <c r="KC284" s="182"/>
      <c r="KD284" s="182"/>
      <c r="KE284" s="182"/>
      <c r="KF284" s="182"/>
      <c r="KG284" s="182"/>
      <c r="KH284" s="182"/>
      <c r="KI284" s="182"/>
      <c r="KJ284" s="182"/>
      <c r="KK284" s="182"/>
      <c r="KL284" s="182"/>
      <c r="KM284" s="182"/>
      <c r="KN284" s="182"/>
      <c r="KO284" s="182"/>
      <c r="KP284" s="182"/>
      <c r="KQ284" s="182"/>
      <c r="KR284" s="182"/>
      <c r="KS284" s="182"/>
      <c r="KT284" s="182"/>
      <c r="KU284" s="182"/>
      <c r="KV284" s="182"/>
      <c r="KW284" s="182"/>
      <c r="KX284" s="182"/>
      <c r="KY284" s="182"/>
      <c r="KZ284" s="182"/>
      <c r="LA284" s="182"/>
      <c r="LB284" s="182"/>
      <c r="LC284" s="182"/>
      <c r="LD284" s="182"/>
      <c r="LE284" s="182"/>
      <c r="LF284" s="182"/>
      <c r="LG284" s="182"/>
      <c r="LH284" s="182"/>
      <c r="LI284" s="182"/>
      <c r="LJ284" s="182"/>
      <c r="LK284" s="182"/>
      <c r="LL284" s="182"/>
      <c r="LM284" s="182"/>
      <c r="LN284" s="182"/>
      <c r="LO284" s="182"/>
      <c r="LP284" s="182"/>
      <c r="LQ284" s="182"/>
      <c r="LR284" s="182"/>
      <c r="LS284" s="182"/>
      <c r="LT284" s="182"/>
      <c r="LU284" s="182"/>
      <c r="LV284" s="182"/>
      <c r="LW284" s="182"/>
      <c r="LX284" s="182"/>
      <c r="LY284" s="182"/>
      <c r="LZ284" s="182"/>
      <c r="MA284" s="182"/>
      <c r="MB284" s="182"/>
      <c r="MC284" s="182"/>
      <c r="MD284" s="182"/>
      <c r="ME284" s="182"/>
      <c r="MF284" s="182"/>
      <c r="MG284" s="182"/>
      <c r="MH284" s="182"/>
      <c r="MI284" s="182"/>
      <c r="MJ284" s="182"/>
      <c r="MK284" s="182"/>
      <c r="ML284" s="182"/>
      <c r="MM284" s="182"/>
      <c r="MN284" s="182"/>
      <c r="MO284" s="182"/>
      <c r="MP284" s="182"/>
      <c r="MQ284" s="182"/>
      <c r="MR284" s="182"/>
      <c r="MS284" s="182"/>
      <c r="MT284" s="182"/>
      <c r="MU284" s="182"/>
      <c r="MV284" s="182"/>
      <c r="MW284" s="182"/>
      <c r="MX284" s="182"/>
      <c r="MY284" s="182"/>
      <c r="MZ284" s="182"/>
      <c r="NA284" s="182"/>
      <c r="NB284" s="182"/>
      <c r="NC284" s="182"/>
      <c r="ND284" s="182"/>
      <c r="NE284" s="182"/>
      <c r="NF284" s="182"/>
      <c r="NG284" s="182"/>
      <c r="NH284" s="182"/>
      <c r="NI284" s="182"/>
      <c r="NJ284" s="182"/>
      <c r="NK284" s="182"/>
      <c r="NL284" s="182"/>
      <c r="NM284" s="182"/>
      <c r="NN284" s="182"/>
      <c r="NO284" s="182"/>
      <c r="NP284" s="182"/>
      <c r="NQ284" s="182"/>
      <c r="NR284" s="182"/>
      <c r="NS284" s="182"/>
      <c r="NT284" s="182"/>
      <c r="NU284" s="182"/>
      <c r="NV284" s="182"/>
      <c r="NW284" s="182"/>
      <c r="NX284" s="182"/>
      <c r="NY284" s="182"/>
      <c r="NZ284" s="182"/>
      <c r="OA284" s="182"/>
      <c r="OB284" s="182"/>
      <c r="OC284" s="182"/>
      <c r="OD284" s="182"/>
      <c r="OE284" s="182"/>
      <c r="OF284" s="182"/>
      <c r="OG284" s="182"/>
      <c r="OH284" s="182"/>
      <c r="OI284" s="182"/>
      <c r="OJ284" s="182"/>
      <c r="OK284" s="182"/>
      <c r="OL284" s="182"/>
      <c r="OM284" s="182"/>
      <c r="ON284" s="182"/>
      <c r="OO284" s="182"/>
      <c r="OP284" s="182"/>
      <c r="OQ284" s="182"/>
      <c r="OR284" s="182"/>
      <c r="OS284" s="182"/>
      <c r="OT284" s="182"/>
      <c r="OU284" s="182"/>
      <c r="OV284" s="182"/>
      <c r="OW284" s="182"/>
      <c r="OX284" s="182"/>
      <c r="OY284" s="182"/>
      <c r="OZ284" s="182"/>
      <c r="PA284" s="182"/>
      <c r="PB284" s="182"/>
      <c r="PC284" s="182"/>
      <c r="PD284" s="182"/>
      <c r="PE284" s="182"/>
      <c r="PF284" s="182"/>
      <c r="PG284" s="182"/>
      <c r="PH284" s="182"/>
      <c r="PI284" s="182"/>
      <c r="PJ284" s="182"/>
      <c r="PK284" s="182"/>
      <c r="PL284" s="182"/>
      <c r="PM284" s="182"/>
      <c r="PN284" s="182"/>
      <c r="PO284" s="182"/>
      <c r="PP284" s="182"/>
      <c r="PQ284" s="182"/>
      <c r="PR284" s="182"/>
      <c r="PS284" s="182"/>
      <c r="PT284" s="182"/>
      <c r="PU284" s="182"/>
      <c r="PV284" s="182"/>
      <c r="PW284" s="182"/>
      <c r="PX284" s="182"/>
    </row>
    <row r="285" spans="1:440" s="167" customFormat="1" ht="19.899999999999999" customHeight="1">
      <c r="A285" s="182"/>
      <c r="B285" s="1040"/>
      <c r="C285" s="900"/>
      <c r="D285" s="837"/>
      <c r="E285" s="980"/>
      <c r="F285" s="327" t="s">
        <v>21</v>
      </c>
      <c r="G285" s="291">
        <v>2.9729999999999999</v>
      </c>
      <c r="H285" s="291"/>
      <c r="I285" s="423">
        <f>G285+H285+K284</f>
        <v>3.0679999999999996</v>
      </c>
      <c r="J285" s="416">
        <v>3.0240000000000005</v>
      </c>
      <c r="K285" s="295">
        <f t="shared" si="29"/>
        <v>4.3999999999999151E-2</v>
      </c>
      <c r="L285" s="675">
        <f t="shared" si="30"/>
        <v>0.98565840938722327</v>
      </c>
      <c r="M285" s="653" t="s">
        <v>24</v>
      </c>
      <c r="N285" s="903"/>
      <c r="O285" s="904"/>
      <c r="P285" s="904"/>
      <c r="Q285" s="904"/>
      <c r="R285" s="904"/>
      <c r="S285" s="979"/>
      <c r="T285" s="170"/>
      <c r="U285" s="182">
        <f t="shared" ref="U285:U286" si="31">G231+G234+G237+G240+G243+G246+G249+G252+G255+G258+G261+G264+G267+G270+G273+G276+G279+G282+G285</f>
        <v>56.521000000000001</v>
      </c>
      <c r="V285" s="166"/>
      <c r="W285" s="166"/>
      <c r="X285" s="166"/>
      <c r="Y285" s="166"/>
      <c r="Z285" s="166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2"/>
      <c r="CI285" s="182"/>
      <c r="CJ285" s="182"/>
      <c r="CK285" s="182"/>
      <c r="CL285" s="182"/>
      <c r="CM285" s="182"/>
      <c r="CN285" s="182"/>
      <c r="CO285" s="182"/>
      <c r="CP285" s="182"/>
      <c r="CQ285" s="182"/>
      <c r="CR285" s="182"/>
      <c r="CS285" s="182"/>
      <c r="CT285" s="182"/>
      <c r="CU285" s="182"/>
      <c r="CV285" s="182"/>
      <c r="CW285" s="182"/>
      <c r="CX285" s="182"/>
      <c r="CY285" s="182"/>
      <c r="CZ285" s="182"/>
      <c r="DA285" s="182"/>
      <c r="DB285" s="182"/>
      <c r="DC285" s="182"/>
      <c r="DD285" s="182"/>
      <c r="DE285" s="182"/>
      <c r="DF285" s="182"/>
      <c r="DG285" s="182"/>
      <c r="DH285" s="182"/>
      <c r="DI285" s="182"/>
      <c r="DJ285" s="182"/>
      <c r="DK285" s="182"/>
      <c r="DL285" s="182"/>
      <c r="DM285" s="182"/>
      <c r="DN285" s="182"/>
      <c r="DO285" s="182"/>
      <c r="DP285" s="182"/>
      <c r="DQ285" s="182"/>
      <c r="DR285" s="182"/>
      <c r="DS285" s="182"/>
      <c r="DT285" s="182"/>
      <c r="DU285" s="182"/>
      <c r="DV285" s="182"/>
      <c r="DW285" s="182"/>
      <c r="DX285" s="182"/>
      <c r="DY285" s="182"/>
      <c r="DZ285" s="182"/>
      <c r="EA285" s="182"/>
      <c r="EB285" s="182"/>
      <c r="EC285" s="182"/>
      <c r="ED285" s="182"/>
      <c r="EE285" s="182"/>
      <c r="EF285" s="182"/>
      <c r="EG285" s="182"/>
      <c r="EH285" s="182"/>
      <c r="EI285" s="182"/>
      <c r="EJ285" s="182"/>
      <c r="EK285" s="182"/>
      <c r="EL285" s="182"/>
      <c r="EM285" s="182"/>
      <c r="EN285" s="182"/>
      <c r="EO285" s="182"/>
      <c r="EP285" s="182"/>
      <c r="EQ285" s="182"/>
      <c r="ER285" s="182"/>
      <c r="ES285" s="182"/>
      <c r="ET285" s="182"/>
      <c r="EU285" s="182"/>
      <c r="EV285" s="182"/>
      <c r="EW285" s="182"/>
      <c r="EX285" s="182"/>
      <c r="EY285" s="182"/>
      <c r="EZ285" s="182"/>
      <c r="FA285" s="182"/>
      <c r="FB285" s="182"/>
      <c r="FC285" s="182"/>
      <c r="FD285" s="182"/>
      <c r="FE285" s="182"/>
      <c r="FF285" s="182"/>
      <c r="FG285" s="182"/>
      <c r="FH285" s="182"/>
      <c r="FI285" s="182"/>
      <c r="FJ285" s="182"/>
      <c r="FK285" s="182"/>
      <c r="FL285" s="182"/>
      <c r="FM285" s="182"/>
      <c r="FN285" s="182"/>
      <c r="FO285" s="182"/>
      <c r="FP285" s="182"/>
      <c r="FQ285" s="182"/>
      <c r="FR285" s="182"/>
      <c r="FS285" s="182"/>
      <c r="FT285" s="182"/>
      <c r="FU285" s="182"/>
      <c r="FV285" s="182"/>
      <c r="FW285" s="182"/>
      <c r="FX285" s="182"/>
      <c r="FY285" s="182"/>
      <c r="FZ285" s="182"/>
      <c r="GA285" s="182"/>
      <c r="GB285" s="182"/>
      <c r="GC285" s="182"/>
      <c r="GD285" s="182"/>
      <c r="GE285" s="182"/>
      <c r="GF285" s="182"/>
      <c r="GG285" s="182"/>
      <c r="GH285" s="182"/>
      <c r="GI285" s="182"/>
      <c r="GJ285" s="182"/>
      <c r="GK285" s="182"/>
      <c r="GL285" s="182"/>
      <c r="GM285" s="182"/>
      <c r="GN285" s="182"/>
      <c r="GO285" s="182"/>
      <c r="GP285" s="182"/>
      <c r="GQ285" s="182"/>
      <c r="GR285" s="182"/>
      <c r="GS285" s="182"/>
      <c r="GT285" s="182"/>
      <c r="GU285" s="182"/>
      <c r="GV285" s="182"/>
      <c r="GW285" s="182"/>
      <c r="GX285" s="182"/>
      <c r="GY285" s="182"/>
      <c r="GZ285" s="182"/>
      <c r="HA285" s="182"/>
      <c r="HB285" s="182"/>
      <c r="HC285" s="182"/>
      <c r="HD285" s="182"/>
      <c r="HE285" s="182"/>
      <c r="HF285" s="182"/>
      <c r="HG285" s="182"/>
      <c r="HH285" s="182"/>
      <c r="HI285" s="182"/>
      <c r="HJ285" s="182"/>
      <c r="HK285" s="182"/>
      <c r="HL285" s="182"/>
      <c r="HM285" s="182"/>
      <c r="HN285" s="182"/>
      <c r="HO285" s="182"/>
      <c r="HP285" s="182"/>
      <c r="HQ285" s="182"/>
      <c r="HR285" s="182"/>
      <c r="HS285" s="182"/>
      <c r="HT285" s="182"/>
      <c r="HU285" s="182"/>
      <c r="HV285" s="182"/>
      <c r="HW285" s="182"/>
      <c r="HX285" s="182"/>
      <c r="HY285" s="182"/>
      <c r="HZ285" s="182"/>
      <c r="IA285" s="182"/>
      <c r="IB285" s="182"/>
      <c r="IC285" s="182"/>
      <c r="ID285" s="182"/>
      <c r="IE285" s="182"/>
      <c r="IF285" s="182"/>
      <c r="IG285" s="182"/>
      <c r="IH285" s="182"/>
      <c r="II285" s="182"/>
      <c r="IJ285" s="182"/>
      <c r="IK285" s="182"/>
      <c r="IL285" s="182"/>
      <c r="IM285" s="182"/>
      <c r="IN285" s="182"/>
      <c r="IO285" s="182"/>
      <c r="IP285" s="182"/>
      <c r="IQ285" s="182"/>
      <c r="IR285" s="182"/>
      <c r="IS285" s="182"/>
      <c r="IT285" s="182"/>
      <c r="IU285" s="182"/>
      <c r="IV285" s="182"/>
      <c r="IW285" s="182"/>
      <c r="IX285" s="182"/>
      <c r="IY285" s="182"/>
      <c r="IZ285" s="182"/>
      <c r="JA285" s="182"/>
      <c r="JB285" s="182"/>
      <c r="JC285" s="182"/>
      <c r="JD285" s="182"/>
      <c r="JE285" s="182"/>
      <c r="JF285" s="182"/>
      <c r="JG285" s="182"/>
      <c r="JH285" s="182"/>
      <c r="JI285" s="182"/>
      <c r="JJ285" s="182"/>
      <c r="JK285" s="182"/>
      <c r="JL285" s="182"/>
      <c r="JM285" s="182"/>
      <c r="JN285" s="182"/>
      <c r="JO285" s="182"/>
      <c r="JP285" s="182"/>
      <c r="JQ285" s="182"/>
      <c r="JR285" s="182"/>
      <c r="JS285" s="182"/>
      <c r="JT285" s="182"/>
      <c r="JU285" s="182"/>
      <c r="JV285" s="182"/>
      <c r="JW285" s="182"/>
      <c r="JX285" s="182"/>
      <c r="JY285" s="182"/>
      <c r="JZ285" s="182"/>
      <c r="KA285" s="182"/>
      <c r="KB285" s="182"/>
      <c r="KC285" s="182"/>
      <c r="KD285" s="182"/>
      <c r="KE285" s="182"/>
      <c r="KF285" s="182"/>
      <c r="KG285" s="182"/>
      <c r="KH285" s="182"/>
      <c r="KI285" s="182"/>
      <c r="KJ285" s="182"/>
      <c r="KK285" s="182"/>
      <c r="KL285" s="182"/>
      <c r="KM285" s="182"/>
      <c r="KN285" s="182"/>
      <c r="KO285" s="182"/>
      <c r="KP285" s="182"/>
      <c r="KQ285" s="182"/>
      <c r="KR285" s="182"/>
      <c r="KS285" s="182"/>
      <c r="KT285" s="182"/>
      <c r="KU285" s="182"/>
      <c r="KV285" s="182"/>
      <c r="KW285" s="182"/>
      <c r="KX285" s="182"/>
      <c r="KY285" s="182"/>
      <c r="KZ285" s="182"/>
      <c r="LA285" s="182"/>
      <c r="LB285" s="182"/>
      <c r="LC285" s="182"/>
      <c r="LD285" s="182"/>
      <c r="LE285" s="182"/>
      <c r="LF285" s="182"/>
      <c r="LG285" s="182"/>
      <c r="LH285" s="182"/>
      <c r="LI285" s="182"/>
      <c r="LJ285" s="182"/>
      <c r="LK285" s="182"/>
      <c r="LL285" s="182"/>
      <c r="LM285" s="182"/>
      <c r="LN285" s="182"/>
      <c r="LO285" s="182"/>
      <c r="LP285" s="182"/>
      <c r="LQ285" s="182"/>
      <c r="LR285" s="182"/>
      <c r="LS285" s="182"/>
      <c r="LT285" s="182"/>
      <c r="LU285" s="182"/>
      <c r="LV285" s="182"/>
      <c r="LW285" s="182"/>
      <c r="LX285" s="182"/>
      <c r="LY285" s="182"/>
      <c r="LZ285" s="182"/>
      <c r="MA285" s="182"/>
      <c r="MB285" s="182"/>
      <c r="MC285" s="182"/>
      <c r="MD285" s="182"/>
      <c r="ME285" s="182"/>
      <c r="MF285" s="182"/>
      <c r="MG285" s="182"/>
      <c r="MH285" s="182"/>
      <c r="MI285" s="182"/>
      <c r="MJ285" s="182"/>
      <c r="MK285" s="182"/>
      <c r="ML285" s="182"/>
      <c r="MM285" s="182"/>
      <c r="MN285" s="182"/>
      <c r="MO285" s="182"/>
      <c r="MP285" s="182"/>
      <c r="MQ285" s="182"/>
      <c r="MR285" s="182"/>
      <c r="MS285" s="182"/>
      <c r="MT285" s="182"/>
      <c r="MU285" s="182"/>
      <c r="MV285" s="182"/>
      <c r="MW285" s="182"/>
      <c r="MX285" s="182"/>
      <c r="MY285" s="182"/>
      <c r="MZ285" s="182"/>
      <c r="NA285" s="182"/>
      <c r="NB285" s="182"/>
      <c r="NC285" s="182"/>
      <c r="ND285" s="182"/>
      <c r="NE285" s="182"/>
      <c r="NF285" s="182"/>
      <c r="NG285" s="182"/>
      <c r="NH285" s="182"/>
      <c r="NI285" s="182"/>
      <c r="NJ285" s="182"/>
      <c r="NK285" s="182"/>
      <c r="NL285" s="182"/>
      <c r="NM285" s="182"/>
      <c r="NN285" s="182"/>
      <c r="NO285" s="182"/>
      <c r="NP285" s="182"/>
      <c r="NQ285" s="182"/>
      <c r="NR285" s="182"/>
      <c r="NS285" s="182"/>
      <c r="NT285" s="182"/>
      <c r="NU285" s="182"/>
      <c r="NV285" s="182"/>
      <c r="NW285" s="182"/>
      <c r="NX285" s="182"/>
      <c r="NY285" s="182"/>
      <c r="NZ285" s="182"/>
      <c r="OA285" s="182"/>
      <c r="OB285" s="182"/>
      <c r="OC285" s="182"/>
      <c r="OD285" s="182"/>
      <c r="OE285" s="182"/>
      <c r="OF285" s="182"/>
      <c r="OG285" s="182"/>
      <c r="OH285" s="182"/>
      <c r="OI285" s="182"/>
      <c r="OJ285" s="182"/>
      <c r="OK285" s="182"/>
      <c r="OL285" s="182"/>
      <c r="OM285" s="182"/>
      <c r="ON285" s="182"/>
      <c r="OO285" s="182"/>
      <c r="OP285" s="182"/>
      <c r="OQ285" s="182"/>
      <c r="OR285" s="182"/>
      <c r="OS285" s="182"/>
      <c r="OT285" s="182"/>
      <c r="OU285" s="182"/>
      <c r="OV285" s="182"/>
      <c r="OW285" s="182"/>
      <c r="OX285" s="182"/>
      <c r="OY285" s="182"/>
      <c r="OZ285" s="182"/>
      <c r="PA285" s="182"/>
      <c r="PB285" s="182"/>
      <c r="PC285" s="182"/>
      <c r="PD285" s="182"/>
      <c r="PE285" s="182"/>
      <c r="PF285" s="182"/>
      <c r="PG285" s="182"/>
      <c r="PH285" s="182"/>
      <c r="PI285" s="182"/>
      <c r="PJ285" s="182"/>
      <c r="PK285" s="182"/>
      <c r="PL285" s="182"/>
      <c r="PM285" s="182"/>
      <c r="PN285" s="182"/>
      <c r="PO285" s="182"/>
      <c r="PP285" s="182"/>
      <c r="PQ285" s="182"/>
      <c r="PR285" s="182"/>
      <c r="PS285" s="182"/>
      <c r="PT285" s="182"/>
      <c r="PU285" s="182"/>
      <c r="PV285" s="182"/>
      <c r="PW285" s="182"/>
      <c r="PX285" s="182"/>
    </row>
    <row r="286" spans="1:440" s="167" customFormat="1" ht="19.899999999999999" customHeight="1">
      <c r="A286" s="182"/>
      <c r="B286" s="1040"/>
      <c r="C286" s="900"/>
      <c r="D286" s="894"/>
      <c r="E286" s="980"/>
      <c r="F286" s="327" t="s">
        <v>22</v>
      </c>
      <c r="G286" s="291">
        <v>3.609</v>
      </c>
      <c r="H286" s="291"/>
      <c r="I286" s="423">
        <f>G286+H286+K285</f>
        <v>3.6529999999999991</v>
      </c>
      <c r="J286" s="416">
        <v>3.375</v>
      </c>
      <c r="K286" s="295">
        <f t="shared" si="29"/>
        <v>0.27799999999999914</v>
      </c>
      <c r="L286" s="675">
        <f t="shared" si="30"/>
        <v>0.92389816589104867</v>
      </c>
      <c r="M286" s="653" t="s">
        <v>24</v>
      </c>
      <c r="N286" s="903"/>
      <c r="O286" s="904"/>
      <c r="P286" s="904"/>
      <c r="Q286" s="904"/>
      <c r="R286" s="904"/>
      <c r="S286" s="979"/>
      <c r="T286" s="199">
        <f>N230+N233+N236+N239+N242+N245+N248+N251+N254+N257+N260+N263+N266+N269+N272+N275+N278+N281+N284</f>
        <v>137.18700000000001</v>
      </c>
      <c r="U286" s="190">
        <f t="shared" si="31"/>
        <v>68.59399999999998</v>
      </c>
      <c r="V286" s="166"/>
      <c r="W286" s="166"/>
      <c r="X286" s="166"/>
      <c r="Y286" s="166"/>
      <c r="Z286" s="166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2"/>
      <c r="CI286" s="182"/>
      <c r="CJ286" s="182"/>
      <c r="CK286" s="182"/>
      <c r="CL286" s="182"/>
      <c r="CM286" s="182"/>
      <c r="CN286" s="182"/>
      <c r="CO286" s="182"/>
      <c r="CP286" s="182"/>
      <c r="CQ286" s="182"/>
      <c r="CR286" s="182"/>
      <c r="CS286" s="182"/>
      <c r="CT286" s="182"/>
      <c r="CU286" s="182"/>
      <c r="CV286" s="182"/>
      <c r="CW286" s="182"/>
      <c r="CX286" s="182"/>
      <c r="CY286" s="182"/>
      <c r="CZ286" s="182"/>
      <c r="DA286" s="182"/>
      <c r="DB286" s="182"/>
      <c r="DC286" s="182"/>
      <c r="DD286" s="182"/>
      <c r="DE286" s="182"/>
      <c r="DF286" s="182"/>
      <c r="DG286" s="182"/>
      <c r="DH286" s="182"/>
      <c r="DI286" s="182"/>
      <c r="DJ286" s="182"/>
      <c r="DK286" s="182"/>
      <c r="DL286" s="182"/>
      <c r="DM286" s="182"/>
      <c r="DN286" s="182"/>
      <c r="DO286" s="182"/>
      <c r="DP286" s="182"/>
      <c r="DQ286" s="182"/>
      <c r="DR286" s="182"/>
      <c r="DS286" s="182"/>
      <c r="DT286" s="182"/>
      <c r="DU286" s="182"/>
      <c r="DV286" s="182"/>
      <c r="DW286" s="182"/>
      <c r="DX286" s="182"/>
      <c r="DY286" s="182"/>
      <c r="DZ286" s="182"/>
      <c r="EA286" s="182"/>
      <c r="EB286" s="182"/>
      <c r="EC286" s="182"/>
      <c r="ED286" s="182"/>
      <c r="EE286" s="182"/>
      <c r="EF286" s="182"/>
      <c r="EG286" s="182"/>
      <c r="EH286" s="182"/>
      <c r="EI286" s="182"/>
      <c r="EJ286" s="182"/>
      <c r="EK286" s="182"/>
      <c r="EL286" s="182"/>
      <c r="EM286" s="182"/>
      <c r="EN286" s="182"/>
      <c r="EO286" s="182"/>
      <c r="EP286" s="182"/>
      <c r="EQ286" s="182"/>
      <c r="ER286" s="182"/>
      <c r="ES286" s="182"/>
      <c r="ET286" s="182"/>
      <c r="EU286" s="182"/>
      <c r="EV286" s="182"/>
      <c r="EW286" s="182"/>
      <c r="EX286" s="182"/>
      <c r="EY286" s="182"/>
      <c r="EZ286" s="182"/>
      <c r="FA286" s="182"/>
      <c r="FB286" s="182"/>
      <c r="FC286" s="182"/>
      <c r="FD286" s="182"/>
      <c r="FE286" s="182"/>
      <c r="FF286" s="182"/>
      <c r="FG286" s="182"/>
      <c r="FH286" s="182"/>
      <c r="FI286" s="182"/>
      <c r="FJ286" s="182"/>
      <c r="FK286" s="182"/>
      <c r="FL286" s="182"/>
      <c r="FM286" s="182"/>
      <c r="FN286" s="182"/>
      <c r="FO286" s="182"/>
      <c r="FP286" s="182"/>
      <c r="FQ286" s="182"/>
      <c r="FR286" s="182"/>
      <c r="FS286" s="182"/>
      <c r="FT286" s="182"/>
      <c r="FU286" s="182"/>
      <c r="FV286" s="182"/>
      <c r="FW286" s="182"/>
      <c r="FX286" s="182"/>
      <c r="FY286" s="182"/>
      <c r="FZ286" s="182"/>
      <c r="GA286" s="182"/>
      <c r="GB286" s="182"/>
      <c r="GC286" s="182"/>
      <c r="GD286" s="182"/>
      <c r="GE286" s="182"/>
      <c r="GF286" s="182"/>
      <c r="GG286" s="182"/>
      <c r="GH286" s="182"/>
      <c r="GI286" s="182"/>
      <c r="GJ286" s="182"/>
      <c r="GK286" s="182"/>
      <c r="GL286" s="182"/>
      <c r="GM286" s="182"/>
      <c r="GN286" s="182"/>
      <c r="GO286" s="182"/>
      <c r="GP286" s="182"/>
      <c r="GQ286" s="182"/>
      <c r="GR286" s="182"/>
      <c r="GS286" s="182"/>
      <c r="GT286" s="182"/>
      <c r="GU286" s="182"/>
      <c r="GV286" s="182"/>
      <c r="GW286" s="182"/>
      <c r="GX286" s="182"/>
      <c r="GY286" s="182"/>
      <c r="GZ286" s="182"/>
      <c r="HA286" s="182"/>
      <c r="HB286" s="182"/>
      <c r="HC286" s="182"/>
      <c r="HD286" s="182"/>
      <c r="HE286" s="182"/>
      <c r="HF286" s="182"/>
      <c r="HG286" s="182"/>
      <c r="HH286" s="182"/>
      <c r="HI286" s="182"/>
      <c r="HJ286" s="182"/>
      <c r="HK286" s="182"/>
      <c r="HL286" s="182"/>
      <c r="HM286" s="182"/>
      <c r="HN286" s="182"/>
      <c r="HO286" s="182"/>
      <c r="HP286" s="182"/>
      <c r="HQ286" s="182"/>
      <c r="HR286" s="182"/>
      <c r="HS286" s="182"/>
      <c r="HT286" s="182"/>
      <c r="HU286" s="182"/>
      <c r="HV286" s="182"/>
      <c r="HW286" s="182"/>
      <c r="HX286" s="182"/>
      <c r="HY286" s="182"/>
      <c r="HZ286" s="182"/>
      <c r="IA286" s="182"/>
      <c r="IB286" s="182"/>
      <c r="IC286" s="182"/>
      <c r="ID286" s="182"/>
      <c r="IE286" s="182"/>
      <c r="IF286" s="182"/>
      <c r="IG286" s="182"/>
      <c r="IH286" s="182"/>
      <c r="II286" s="182"/>
      <c r="IJ286" s="182"/>
      <c r="IK286" s="182"/>
      <c r="IL286" s="182"/>
      <c r="IM286" s="182"/>
      <c r="IN286" s="182"/>
      <c r="IO286" s="182"/>
      <c r="IP286" s="182"/>
      <c r="IQ286" s="182"/>
      <c r="IR286" s="182"/>
      <c r="IS286" s="182"/>
      <c r="IT286" s="182"/>
      <c r="IU286" s="182"/>
      <c r="IV286" s="182"/>
      <c r="IW286" s="182"/>
      <c r="IX286" s="182"/>
      <c r="IY286" s="182"/>
      <c r="IZ286" s="182"/>
      <c r="JA286" s="182"/>
      <c r="JB286" s="182"/>
      <c r="JC286" s="182"/>
      <c r="JD286" s="182"/>
      <c r="JE286" s="182"/>
      <c r="JF286" s="182"/>
      <c r="JG286" s="182"/>
      <c r="JH286" s="182"/>
      <c r="JI286" s="182"/>
      <c r="JJ286" s="182"/>
      <c r="JK286" s="182"/>
      <c r="JL286" s="182"/>
      <c r="JM286" s="182"/>
      <c r="JN286" s="182"/>
      <c r="JO286" s="182"/>
      <c r="JP286" s="182"/>
      <c r="JQ286" s="182"/>
      <c r="JR286" s="182"/>
      <c r="JS286" s="182"/>
      <c r="JT286" s="182"/>
      <c r="JU286" s="182"/>
      <c r="JV286" s="182"/>
      <c r="JW286" s="182"/>
      <c r="JX286" s="182"/>
      <c r="JY286" s="182"/>
      <c r="JZ286" s="182"/>
      <c r="KA286" s="182"/>
      <c r="KB286" s="182"/>
      <c r="KC286" s="182"/>
      <c r="KD286" s="182"/>
      <c r="KE286" s="182"/>
      <c r="KF286" s="182"/>
      <c r="KG286" s="182"/>
      <c r="KH286" s="182"/>
      <c r="KI286" s="182"/>
      <c r="KJ286" s="182"/>
      <c r="KK286" s="182"/>
      <c r="KL286" s="182"/>
      <c r="KM286" s="182"/>
      <c r="KN286" s="182"/>
      <c r="KO286" s="182"/>
      <c r="KP286" s="182"/>
      <c r="KQ286" s="182"/>
      <c r="KR286" s="182"/>
      <c r="KS286" s="182"/>
      <c r="KT286" s="182"/>
      <c r="KU286" s="182"/>
      <c r="KV286" s="182"/>
      <c r="KW286" s="182"/>
      <c r="KX286" s="182"/>
      <c r="KY286" s="182"/>
      <c r="KZ286" s="182"/>
      <c r="LA286" s="182"/>
      <c r="LB286" s="182"/>
      <c r="LC286" s="182"/>
      <c r="LD286" s="182"/>
      <c r="LE286" s="182"/>
      <c r="LF286" s="182"/>
      <c r="LG286" s="182"/>
      <c r="LH286" s="182"/>
      <c r="LI286" s="182"/>
      <c r="LJ286" s="182"/>
      <c r="LK286" s="182"/>
      <c r="LL286" s="182"/>
      <c r="LM286" s="182"/>
      <c r="LN286" s="182"/>
      <c r="LO286" s="182"/>
      <c r="LP286" s="182"/>
      <c r="LQ286" s="182"/>
      <c r="LR286" s="182"/>
      <c r="LS286" s="182"/>
      <c r="LT286" s="182"/>
      <c r="LU286" s="182"/>
      <c r="LV286" s="182"/>
      <c r="LW286" s="182"/>
      <c r="LX286" s="182"/>
      <c r="LY286" s="182"/>
      <c r="LZ286" s="182"/>
      <c r="MA286" s="182"/>
      <c r="MB286" s="182"/>
      <c r="MC286" s="182"/>
      <c r="MD286" s="182"/>
      <c r="ME286" s="182"/>
      <c r="MF286" s="182"/>
      <c r="MG286" s="182"/>
      <c r="MH286" s="182"/>
      <c r="MI286" s="182"/>
      <c r="MJ286" s="182"/>
      <c r="MK286" s="182"/>
      <c r="ML286" s="182"/>
      <c r="MM286" s="182"/>
      <c r="MN286" s="182"/>
      <c r="MO286" s="182"/>
      <c r="MP286" s="182"/>
      <c r="MQ286" s="182"/>
      <c r="MR286" s="182"/>
      <c r="MS286" s="182"/>
      <c r="MT286" s="182"/>
      <c r="MU286" s="182"/>
      <c r="MV286" s="182"/>
      <c r="MW286" s="182"/>
      <c r="MX286" s="182"/>
      <c r="MY286" s="182"/>
      <c r="MZ286" s="182"/>
      <c r="NA286" s="182"/>
      <c r="NB286" s="182"/>
      <c r="NC286" s="182"/>
      <c r="ND286" s="182"/>
      <c r="NE286" s="182"/>
      <c r="NF286" s="182"/>
      <c r="NG286" s="182"/>
      <c r="NH286" s="182"/>
      <c r="NI286" s="182"/>
      <c r="NJ286" s="182"/>
      <c r="NK286" s="182"/>
      <c r="NL286" s="182"/>
      <c r="NM286" s="182"/>
      <c r="NN286" s="182"/>
      <c r="NO286" s="182"/>
      <c r="NP286" s="182"/>
      <c r="NQ286" s="182"/>
      <c r="NR286" s="182"/>
      <c r="NS286" s="182"/>
      <c r="NT286" s="182"/>
      <c r="NU286" s="182"/>
      <c r="NV286" s="182"/>
      <c r="NW286" s="182"/>
      <c r="NX286" s="182"/>
      <c r="NY286" s="182"/>
      <c r="NZ286" s="182"/>
      <c r="OA286" s="182"/>
      <c r="OB286" s="182"/>
      <c r="OC286" s="182"/>
      <c r="OD286" s="182"/>
      <c r="OE286" s="182"/>
      <c r="OF286" s="182"/>
      <c r="OG286" s="182"/>
      <c r="OH286" s="182"/>
      <c r="OI286" s="182"/>
      <c r="OJ286" s="182"/>
      <c r="OK286" s="182"/>
      <c r="OL286" s="182"/>
      <c r="OM286" s="182"/>
      <c r="ON286" s="182"/>
      <c r="OO286" s="182"/>
      <c r="OP286" s="182"/>
      <c r="OQ286" s="182"/>
      <c r="OR286" s="182"/>
      <c r="OS286" s="182"/>
      <c r="OT286" s="182"/>
      <c r="OU286" s="182"/>
      <c r="OV286" s="182"/>
      <c r="OW286" s="182"/>
      <c r="OX286" s="182"/>
      <c r="OY286" s="182"/>
      <c r="OZ286" s="182"/>
      <c r="PA286" s="182"/>
      <c r="PB286" s="182"/>
      <c r="PC286" s="182"/>
      <c r="PD286" s="182"/>
      <c r="PE286" s="182"/>
      <c r="PF286" s="182"/>
      <c r="PG286" s="182"/>
      <c r="PH286" s="182"/>
      <c r="PI286" s="182"/>
      <c r="PJ286" s="182"/>
      <c r="PK286" s="182"/>
      <c r="PL286" s="182"/>
      <c r="PM286" s="182"/>
      <c r="PN286" s="182"/>
      <c r="PO286" s="182"/>
      <c r="PP286" s="182"/>
      <c r="PQ286" s="182"/>
      <c r="PR286" s="182"/>
      <c r="PS286" s="182"/>
      <c r="PT286" s="182"/>
      <c r="PU286" s="182"/>
      <c r="PV286" s="182"/>
      <c r="PW286" s="182"/>
      <c r="PX286" s="182"/>
    </row>
    <row r="287" spans="1:440" s="167" customFormat="1" ht="19.899999999999999" customHeight="1">
      <c r="A287" s="182"/>
      <c r="B287" s="1040"/>
      <c r="C287" s="900"/>
      <c r="D287" s="840" t="s">
        <v>680</v>
      </c>
      <c r="E287" s="884" t="s">
        <v>655</v>
      </c>
      <c r="F287" s="325" t="s">
        <v>20</v>
      </c>
      <c r="G287" s="289">
        <v>0.63500000000000001</v>
      </c>
      <c r="H287" s="289"/>
      <c r="I287" s="290">
        <f t="shared" ref="I287" si="32">G287+H287</f>
        <v>0.63500000000000001</v>
      </c>
      <c r="J287" s="636">
        <v>0</v>
      </c>
      <c r="K287" s="290">
        <f t="shared" ref="K287:K350" si="33">I287-J287</f>
        <v>0.63500000000000001</v>
      </c>
      <c r="L287" s="673">
        <f t="shared" ref="L287:L350" si="34">J287/I287</f>
        <v>0</v>
      </c>
      <c r="M287" s="650" t="s">
        <v>24</v>
      </c>
      <c r="N287" s="903">
        <f t="shared" ref="N287" si="35">G287+G288+G289</f>
        <v>7.2200000000000006</v>
      </c>
      <c r="O287" s="904">
        <f t="shared" ref="O287" si="36">H287+H288+H289</f>
        <v>0</v>
      </c>
      <c r="P287" s="904">
        <f t="shared" ref="P287" si="37">N287+O287</f>
        <v>7.2200000000000006</v>
      </c>
      <c r="Q287" s="904">
        <f t="shared" ref="Q287" si="38">J287+J288+J289</f>
        <v>6.2370000000000001</v>
      </c>
      <c r="R287" s="904">
        <f t="shared" ref="R287" si="39">P287-Q287</f>
        <v>0.98300000000000054</v>
      </c>
      <c r="S287" s="893">
        <f t="shared" ref="S287" si="40">Q287/P287</f>
        <v>0.86385041551246533</v>
      </c>
      <c r="T287" s="170"/>
      <c r="U287" s="182"/>
      <c r="V287" s="166"/>
      <c r="W287" s="166"/>
      <c r="X287" s="166"/>
      <c r="Y287" s="166"/>
      <c r="Z287" s="166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2"/>
      <c r="CI287" s="182"/>
      <c r="CJ287" s="182"/>
      <c r="CK287" s="182"/>
      <c r="CL287" s="182"/>
      <c r="CM287" s="182"/>
      <c r="CN287" s="182"/>
      <c r="CO287" s="182"/>
      <c r="CP287" s="182"/>
      <c r="CQ287" s="182"/>
      <c r="CR287" s="182"/>
      <c r="CS287" s="182"/>
      <c r="CT287" s="182"/>
      <c r="CU287" s="182"/>
      <c r="CV287" s="182"/>
      <c r="CW287" s="182"/>
      <c r="CX287" s="182"/>
      <c r="CY287" s="182"/>
      <c r="CZ287" s="182"/>
      <c r="DA287" s="182"/>
      <c r="DB287" s="182"/>
      <c r="DC287" s="182"/>
      <c r="DD287" s="182"/>
      <c r="DE287" s="182"/>
      <c r="DF287" s="182"/>
      <c r="DG287" s="182"/>
      <c r="DH287" s="182"/>
      <c r="DI287" s="182"/>
      <c r="DJ287" s="182"/>
      <c r="DK287" s="182"/>
      <c r="DL287" s="182"/>
      <c r="DM287" s="182"/>
      <c r="DN287" s="182"/>
      <c r="DO287" s="182"/>
      <c r="DP287" s="182"/>
      <c r="DQ287" s="182"/>
      <c r="DR287" s="182"/>
      <c r="DS287" s="182"/>
      <c r="DT287" s="182"/>
      <c r="DU287" s="182"/>
      <c r="DV287" s="182"/>
      <c r="DW287" s="182"/>
      <c r="DX287" s="182"/>
      <c r="DY287" s="182"/>
      <c r="DZ287" s="182"/>
      <c r="EA287" s="182"/>
      <c r="EB287" s="182"/>
      <c r="EC287" s="182"/>
      <c r="ED287" s="182"/>
      <c r="EE287" s="182"/>
      <c r="EF287" s="182"/>
      <c r="EG287" s="182"/>
      <c r="EH287" s="182"/>
      <c r="EI287" s="182"/>
      <c r="EJ287" s="182"/>
      <c r="EK287" s="182"/>
      <c r="EL287" s="182"/>
      <c r="EM287" s="182"/>
      <c r="EN287" s="182"/>
      <c r="EO287" s="182"/>
      <c r="EP287" s="182"/>
      <c r="EQ287" s="182"/>
      <c r="ER287" s="182"/>
      <c r="ES287" s="182"/>
      <c r="ET287" s="182"/>
      <c r="EU287" s="182"/>
      <c r="EV287" s="182"/>
      <c r="EW287" s="182"/>
      <c r="EX287" s="182"/>
      <c r="EY287" s="182"/>
      <c r="EZ287" s="182"/>
      <c r="FA287" s="182"/>
      <c r="FB287" s="182"/>
      <c r="FC287" s="182"/>
      <c r="FD287" s="182"/>
      <c r="FE287" s="182"/>
      <c r="FF287" s="182"/>
      <c r="FG287" s="182"/>
      <c r="FH287" s="182"/>
      <c r="FI287" s="182"/>
      <c r="FJ287" s="182"/>
      <c r="FK287" s="182"/>
      <c r="FL287" s="182"/>
      <c r="FM287" s="182"/>
      <c r="FN287" s="182"/>
      <c r="FO287" s="182"/>
      <c r="FP287" s="182"/>
      <c r="FQ287" s="182"/>
      <c r="FR287" s="182"/>
      <c r="FS287" s="182"/>
      <c r="FT287" s="182"/>
      <c r="FU287" s="182"/>
      <c r="FV287" s="182"/>
      <c r="FW287" s="182"/>
      <c r="FX287" s="182"/>
      <c r="FY287" s="182"/>
      <c r="FZ287" s="182"/>
      <c r="GA287" s="182"/>
      <c r="GB287" s="182"/>
      <c r="GC287" s="182"/>
      <c r="GD287" s="182"/>
      <c r="GE287" s="182"/>
      <c r="GF287" s="182"/>
      <c r="GG287" s="182"/>
      <c r="GH287" s="182"/>
      <c r="GI287" s="182"/>
      <c r="GJ287" s="182"/>
      <c r="GK287" s="182"/>
      <c r="GL287" s="182"/>
      <c r="GM287" s="182"/>
      <c r="GN287" s="182"/>
      <c r="GO287" s="182"/>
      <c r="GP287" s="182"/>
      <c r="GQ287" s="182"/>
      <c r="GR287" s="182"/>
      <c r="GS287" s="182"/>
      <c r="GT287" s="182"/>
      <c r="GU287" s="182"/>
      <c r="GV287" s="182"/>
      <c r="GW287" s="182"/>
      <c r="GX287" s="182"/>
      <c r="GY287" s="182"/>
      <c r="GZ287" s="182"/>
      <c r="HA287" s="182"/>
      <c r="HB287" s="182"/>
      <c r="HC287" s="182"/>
      <c r="HD287" s="182"/>
      <c r="HE287" s="182"/>
      <c r="HF287" s="182"/>
      <c r="HG287" s="182"/>
      <c r="HH287" s="182"/>
      <c r="HI287" s="182"/>
      <c r="HJ287" s="182"/>
      <c r="HK287" s="182"/>
      <c r="HL287" s="182"/>
      <c r="HM287" s="182"/>
      <c r="HN287" s="182"/>
      <c r="HO287" s="182"/>
      <c r="HP287" s="182"/>
      <c r="HQ287" s="182"/>
      <c r="HR287" s="182"/>
      <c r="HS287" s="182"/>
      <c r="HT287" s="182"/>
      <c r="HU287" s="182"/>
      <c r="HV287" s="182"/>
      <c r="HW287" s="182"/>
      <c r="HX287" s="182"/>
      <c r="HY287" s="182"/>
      <c r="HZ287" s="182"/>
      <c r="IA287" s="182"/>
      <c r="IB287" s="182"/>
      <c r="IC287" s="182"/>
      <c r="ID287" s="182"/>
      <c r="IE287" s="182"/>
      <c r="IF287" s="182"/>
      <c r="IG287" s="182"/>
      <c r="IH287" s="182"/>
      <c r="II287" s="182"/>
      <c r="IJ287" s="182"/>
      <c r="IK287" s="182"/>
      <c r="IL287" s="182"/>
      <c r="IM287" s="182"/>
      <c r="IN287" s="182"/>
      <c r="IO287" s="182"/>
      <c r="IP287" s="182"/>
      <c r="IQ287" s="182"/>
      <c r="IR287" s="182"/>
      <c r="IS287" s="182"/>
      <c r="IT287" s="182"/>
      <c r="IU287" s="182"/>
      <c r="IV287" s="182"/>
      <c r="IW287" s="182"/>
      <c r="IX287" s="182"/>
      <c r="IY287" s="182"/>
      <c r="IZ287" s="182"/>
      <c r="JA287" s="182"/>
      <c r="JB287" s="182"/>
      <c r="JC287" s="182"/>
      <c r="JD287" s="182"/>
      <c r="JE287" s="182"/>
      <c r="JF287" s="182"/>
      <c r="JG287" s="182"/>
      <c r="JH287" s="182"/>
      <c r="JI287" s="182"/>
      <c r="JJ287" s="182"/>
      <c r="JK287" s="182"/>
      <c r="JL287" s="182"/>
      <c r="JM287" s="182"/>
      <c r="JN287" s="182"/>
      <c r="JO287" s="182"/>
      <c r="JP287" s="182"/>
      <c r="JQ287" s="182"/>
      <c r="JR287" s="182"/>
      <c r="JS287" s="182"/>
      <c r="JT287" s="182"/>
      <c r="JU287" s="182"/>
      <c r="JV287" s="182"/>
      <c r="JW287" s="182"/>
      <c r="JX287" s="182"/>
      <c r="JY287" s="182"/>
      <c r="JZ287" s="182"/>
      <c r="KA287" s="182"/>
      <c r="KB287" s="182"/>
      <c r="KC287" s="182"/>
      <c r="KD287" s="182"/>
      <c r="KE287" s="182"/>
      <c r="KF287" s="182"/>
      <c r="KG287" s="182"/>
      <c r="KH287" s="182"/>
      <c r="KI287" s="182"/>
      <c r="KJ287" s="182"/>
      <c r="KK287" s="182"/>
      <c r="KL287" s="182"/>
      <c r="KM287" s="182"/>
      <c r="KN287" s="182"/>
      <c r="KO287" s="182"/>
      <c r="KP287" s="182"/>
      <c r="KQ287" s="182"/>
      <c r="KR287" s="182"/>
      <c r="KS287" s="182"/>
      <c r="KT287" s="182"/>
      <c r="KU287" s="182"/>
      <c r="KV287" s="182"/>
      <c r="KW287" s="182"/>
      <c r="KX287" s="182"/>
      <c r="KY287" s="182"/>
      <c r="KZ287" s="182"/>
      <c r="LA287" s="182"/>
      <c r="LB287" s="182"/>
      <c r="LC287" s="182"/>
      <c r="LD287" s="182"/>
      <c r="LE287" s="182"/>
      <c r="LF287" s="182"/>
      <c r="LG287" s="182"/>
      <c r="LH287" s="182"/>
      <c r="LI287" s="182"/>
      <c r="LJ287" s="182"/>
      <c r="LK287" s="182"/>
      <c r="LL287" s="182"/>
      <c r="LM287" s="182"/>
      <c r="LN287" s="182"/>
      <c r="LO287" s="182"/>
      <c r="LP287" s="182"/>
      <c r="LQ287" s="182"/>
      <c r="LR287" s="182"/>
      <c r="LS287" s="182"/>
      <c r="LT287" s="182"/>
      <c r="LU287" s="182"/>
      <c r="LV287" s="182"/>
      <c r="LW287" s="182"/>
      <c r="LX287" s="182"/>
      <c r="LY287" s="182"/>
      <c r="LZ287" s="182"/>
      <c r="MA287" s="182"/>
      <c r="MB287" s="182"/>
      <c r="MC287" s="182"/>
      <c r="MD287" s="182"/>
      <c r="ME287" s="182"/>
      <c r="MF287" s="182"/>
      <c r="MG287" s="182"/>
      <c r="MH287" s="182"/>
      <c r="MI287" s="182"/>
      <c r="MJ287" s="182"/>
      <c r="MK287" s="182"/>
      <c r="ML287" s="182"/>
      <c r="MM287" s="182"/>
      <c r="MN287" s="182"/>
      <c r="MO287" s="182"/>
      <c r="MP287" s="182"/>
      <c r="MQ287" s="182"/>
      <c r="MR287" s="182"/>
      <c r="MS287" s="182"/>
      <c r="MT287" s="182"/>
      <c r="MU287" s="182"/>
      <c r="MV287" s="182"/>
      <c r="MW287" s="182"/>
      <c r="MX287" s="182"/>
      <c r="MY287" s="182"/>
      <c r="MZ287" s="182"/>
      <c r="NA287" s="182"/>
      <c r="NB287" s="182"/>
      <c r="NC287" s="182"/>
      <c r="ND287" s="182"/>
      <c r="NE287" s="182"/>
      <c r="NF287" s="182"/>
      <c r="NG287" s="182"/>
      <c r="NH287" s="182"/>
      <c r="NI287" s="182"/>
      <c r="NJ287" s="182"/>
      <c r="NK287" s="182"/>
      <c r="NL287" s="182"/>
      <c r="NM287" s="182"/>
      <c r="NN287" s="182"/>
      <c r="NO287" s="182"/>
      <c r="NP287" s="182"/>
      <c r="NQ287" s="182"/>
      <c r="NR287" s="182"/>
      <c r="NS287" s="182"/>
      <c r="NT287" s="182"/>
      <c r="NU287" s="182"/>
      <c r="NV287" s="182"/>
      <c r="NW287" s="182"/>
      <c r="NX287" s="182"/>
      <c r="NY287" s="182"/>
      <c r="NZ287" s="182"/>
      <c r="OA287" s="182"/>
      <c r="OB287" s="182"/>
      <c r="OC287" s="182"/>
      <c r="OD287" s="182"/>
      <c r="OE287" s="182"/>
      <c r="OF287" s="182"/>
      <c r="OG287" s="182"/>
      <c r="OH287" s="182"/>
      <c r="OI287" s="182"/>
      <c r="OJ287" s="182"/>
      <c r="OK287" s="182"/>
      <c r="OL287" s="182"/>
      <c r="OM287" s="182"/>
      <c r="ON287" s="182"/>
      <c r="OO287" s="182"/>
      <c r="OP287" s="182"/>
      <c r="OQ287" s="182"/>
      <c r="OR287" s="182"/>
      <c r="OS287" s="182"/>
      <c r="OT287" s="182"/>
      <c r="OU287" s="182"/>
      <c r="OV287" s="182"/>
      <c r="OW287" s="182"/>
      <c r="OX287" s="182"/>
      <c r="OY287" s="182"/>
      <c r="OZ287" s="182"/>
      <c r="PA287" s="182"/>
      <c r="PB287" s="182"/>
      <c r="PC287" s="182"/>
      <c r="PD287" s="182"/>
      <c r="PE287" s="182"/>
      <c r="PF287" s="182"/>
      <c r="PG287" s="182"/>
      <c r="PH287" s="182"/>
      <c r="PI287" s="182"/>
      <c r="PJ287" s="182"/>
      <c r="PK287" s="182"/>
      <c r="PL287" s="182"/>
      <c r="PM287" s="182"/>
      <c r="PN287" s="182"/>
      <c r="PO287" s="182"/>
      <c r="PP287" s="182"/>
      <c r="PQ287" s="182"/>
      <c r="PR287" s="182"/>
      <c r="PS287" s="182"/>
      <c r="PT287" s="182"/>
      <c r="PU287" s="182"/>
      <c r="PV287" s="182"/>
      <c r="PW287" s="182"/>
      <c r="PX287" s="182"/>
    </row>
    <row r="288" spans="1:440" s="167" customFormat="1" ht="19.899999999999999" customHeight="1">
      <c r="A288" s="182"/>
      <c r="B288" s="1040"/>
      <c r="C288" s="900"/>
      <c r="D288" s="841"/>
      <c r="E288" s="876"/>
      <c r="F288" s="325" t="s">
        <v>21</v>
      </c>
      <c r="G288" s="289">
        <v>2.9750000000000001</v>
      </c>
      <c r="H288" s="289"/>
      <c r="I288" s="290">
        <f>G288+H288+K287</f>
        <v>3.6100000000000003</v>
      </c>
      <c r="J288" s="636">
        <v>1.1339999999999999</v>
      </c>
      <c r="K288" s="290">
        <f t="shared" si="33"/>
        <v>2.4760000000000004</v>
      </c>
      <c r="L288" s="672">
        <f t="shared" si="34"/>
        <v>0.31412742382271464</v>
      </c>
      <c r="M288" s="650" t="s">
        <v>24</v>
      </c>
      <c r="N288" s="903"/>
      <c r="O288" s="904"/>
      <c r="P288" s="904"/>
      <c r="Q288" s="904"/>
      <c r="R288" s="904"/>
      <c r="S288" s="893"/>
      <c r="T288" s="170"/>
      <c r="U288" s="182"/>
      <c r="V288" s="166"/>
      <c r="W288" s="166"/>
      <c r="X288" s="166"/>
      <c r="Y288" s="166"/>
      <c r="Z288" s="166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2"/>
      <c r="CI288" s="182"/>
      <c r="CJ288" s="182"/>
      <c r="CK288" s="182"/>
      <c r="CL288" s="182"/>
      <c r="CM288" s="182"/>
      <c r="CN288" s="182"/>
      <c r="CO288" s="182"/>
      <c r="CP288" s="182"/>
      <c r="CQ288" s="182"/>
      <c r="CR288" s="182"/>
      <c r="CS288" s="182"/>
      <c r="CT288" s="182"/>
      <c r="CU288" s="182"/>
      <c r="CV288" s="182"/>
      <c r="CW288" s="182"/>
      <c r="CX288" s="182"/>
      <c r="CY288" s="182"/>
      <c r="CZ288" s="182"/>
      <c r="DA288" s="182"/>
      <c r="DB288" s="182"/>
      <c r="DC288" s="182"/>
      <c r="DD288" s="182"/>
      <c r="DE288" s="182"/>
      <c r="DF288" s="182"/>
      <c r="DG288" s="182"/>
      <c r="DH288" s="182"/>
      <c r="DI288" s="182"/>
      <c r="DJ288" s="182"/>
      <c r="DK288" s="182"/>
      <c r="DL288" s="182"/>
      <c r="DM288" s="182"/>
      <c r="DN288" s="182"/>
      <c r="DO288" s="182"/>
      <c r="DP288" s="182"/>
      <c r="DQ288" s="182"/>
      <c r="DR288" s="182"/>
      <c r="DS288" s="182"/>
      <c r="DT288" s="182"/>
      <c r="DU288" s="182"/>
      <c r="DV288" s="182"/>
      <c r="DW288" s="182"/>
      <c r="DX288" s="182"/>
      <c r="DY288" s="182"/>
      <c r="DZ288" s="182"/>
      <c r="EA288" s="182"/>
      <c r="EB288" s="182"/>
      <c r="EC288" s="182"/>
      <c r="ED288" s="182"/>
      <c r="EE288" s="182"/>
      <c r="EF288" s="182"/>
      <c r="EG288" s="182"/>
      <c r="EH288" s="182"/>
      <c r="EI288" s="182"/>
      <c r="EJ288" s="182"/>
      <c r="EK288" s="182"/>
      <c r="EL288" s="182"/>
      <c r="EM288" s="182"/>
      <c r="EN288" s="182"/>
      <c r="EO288" s="182"/>
      <c r="EP288" s="182"/>
      <c r="EQ288" s="182"/>
      <c r="ER288" s="182"/>
      <c r="ES288" s="182"/>
      <c r="ET288" s="182"/>
      <c r="EU288" s="182"/>
      <c r="EV288" s="182"/>
      <c r="EW288" s="182"/>
      <c r="EX288" s="182"/>
      <c r="EY288" s="182"/>
      <c r="EZ288" s="182"/>
      <c r="FA288" s="182"/>
      <c r="FB288" s="182"/>
      <c r="FC288" s="182"/>
      <c r="FD288" s="182"/>
      <c r="FE288" s="182"/>
      <c r="FF288" s="182"/>
      <c r="FG288" s="182"/>
      <c r="FH288" s="182"/>
      <c r="FI288" s="182"/>
      <c r="FJ288" s="182"/>
      <c r="FK288" s="182"/>
      <c r="FL288" s="182"/>
      <c r="FM288" s="182"/>
      <c r="FN288" s="182"/>
      <c r="FO288" s="182"/>
      <c r="FP288" s="182"/>
      <c r="FQ288" s="182"/>
      <c r="FR288" s="182"/>
      <c r="FS288" s="182"/>
      <c r="FT288" s="182"/>
      <c r="FU288" s="182"/>
      <c r="FV288" s="182"/>
      <c r="FW288" s="182"/>
      <c r="FX288" s="182"/>
      <c r="FY288" s="182"/>
      <c r="FZ288" s="182"/>
      <c r="GA288" s="182"/>
      <c r="GB288" s="182"/>
      <c r="GC288" s="182"/>
      <c r="GD288" s="182"/>
      <c r="GE288" s="182"/>
      <c r="GF288" s="182"/>
      <c r="GG288" s="182"/>
      <c r="GH288" s="182"/>
      <c r="GI288" s="182"/>
      <c r="GJ288" s="182"/>
      <c r="GK288" s="182"/>
      <c r="GL288" s="182"/>
      <c r="GM288" s="182"/>
      <c r="GN288" s="182"/>
      <c r="GO288" s="182"/>
      <c r="GP288" s="182"/>
      <c r="GQ288" s="182"/>
      <c r="GR288" s="182"/>
      <c r="GS288" s="182"/>
      <c r="GT288" s="182"/>
      <c r="GU288" s="182"/>
      <c r="GV288" s="182"/>
      <c r="GW288" s="182"/>
      <c r="GX288" s="182"/>
      <c r="GY288" s="182"/>
      <c r="GZ288" s="182"/>
      <c r="HA288" s="182"/>
      <c r="HB288" s="182"/>
      <c r="HC288" s="182"/>
      <c r="HD288" s="182"/>
      <c r="HE288" s="182"/>
      <c r="HF288" s="182"/>
      <c r="HG288" s="182"/>
      <c r="HH288" s="182"/>
      <c r="HI288" s="182"/>
      <c r="HJ288" s="182"/>
      <c r="HK288" s="182"/>
      <c r="HL288" s="182"/>
      <c r="HM288" s="182"/>
      <c r="HN288" s="182"/>
      <c r="HO288" s="182"/>
      <c r="HP288" s="182"/>
      <c r="HQ288" s="182"/>
      <c r="HR288" s="182"/>
      <c r="HS288" s="182"/>
      <c r="HT288" s="182"/>
      <c r="HU288" s="182"/>
      <c r="HV288" s="182"/>
      <c r="HW288" s="182"/>
      <c r="HX288" s="182"/>
      <c r="HY288" s="182"/>
      <c r="HZ288" s="182"/>
      <c r="IA288" s="182"/>
      <c r="IB288" s="182"/>
      <c r="IC288" s="182"/>
      <c r="ID288" s="182"/>
      <c r="IE288" s="182"/>
      <c r="IF288" s="182"/>
      <c r="IG288" s="182"/>
      <c r="IH288" s="182"/>
      <c r="II288" s="182"/>
      <c r="IJ288" s="182"/>
      <c r="IK288" s="182"/>
      <c r="IL288" s="182"/>
      <c r="IM288" s="182"/>
      <c r="IN288" s="182"/>
      <c r="IO288" s="182"/>
      <c r="IP288" s="182"/>
      <c r="IQ288" s="182"/>
      <c r="IR288" s="182"/>
      <c r="IS288" s="182"/>
      <c r="IT288" s="182"/>
      <c r="IU288" s="182"/>
      <c r="IV288" s="182"/>
      <c r="IW288" s="182"/>
      <c r="IX288" s="182"/>
      <c r="IY288" s="182"/>
      <c r="IZ288" s="182"/>
      <c r="JA288" s="182"/>
      <c r="JB288" s="182"/>
      <c r="JC288" s="182"/>
      <c r="JD288" s="182"/>
      <c r="JE288" s="182"/>
      <c r="JF288" s="182"/>
      <c r="JG288" s="182"/>
      <c r="JH288" s="182"/>
      <c r="JI288" s="182"/>
      <c r="JJ288" s="182"/>
      <c r="JK288" s="182"/>
      <c r="JL288" s="182"/>
      <c r="JM288" s="182"/>
      <c r="JN288" s="182"/>
      <c r="JO288" s="182"/>
      <c r="JP288" s="182"/>
      <c r="JQ288" s="182"/>
      <c r="JR288" s="182"/>
      <c r="JS288" s="182"/>
      <c r="JT288" s="182"/>
      <c r="JU288" s="182"/>
      <c r="JV288" s="182"/>
      <c r="JW288" s="182"/>
      <c r="JX288" s="182"/>
      <c r="JY288" s="182"/>
      <c r="JZ288" s="182"/>
      <c r="KA288" s="182"/>
      <c r="KB288" s="182"/>
      <c r="KC288" s="182"/>
      <c r="KD288" s="182"/>
      <c r="KE288" s="182"/>
      <c r="KF288" s="182"/>
      <c r="KG288" s="182"/>
      <c r="KH288" s="182"/>
      <c r="KI288" s="182"/>
      <c r="KJ288" s="182"/>
      <c r="KK288" s="182"/>
      <c r="KL288" s="182"/>
      <c r="KM288" s="182"/>
      <c r="KN288" s="182"/>
      <c r="KO288" s="182"/>
      <c r="KP288" s="182"/>
      <c r="KQ288" s="182"/>
      <c r="KR288" s="182"/>
      <c r="KS288" s="182"/>
      <c r="KT288" s="182"/>
      <c r="KU288" s="182"/>
      <c r="KV288" s="182"/>
      <c r="KW288" s="182"/>
      <c r="KX288" s="182"/>
      <c r="KY288" s="182"/>
      <c r="KZ288" s="182"/>
      <c r="LA288" s="182"/>
      <c r="LB288" s="182"/>
      <c r="LC288" s="182"/>
      <c r="LD288" s="182"/>
      <c r="LE288" s="182"/>
      <c r="LF288" s="182"/>
      <c r="LG288" s="182"/>
      <c r="LH288" s="182"/>
      <c r="LI288" s="182"/>
      <c r="LJ288" s="182"/>
      <c r="LK288" s="182"/>
      <c r="LL288" s="182"/>
      <c r="LM288" s="182"/>
      <c r="LN288" s="182"/>
      <c r="LO288" s="182"/>
      <c r="LP288" s="182"/>
      <c r="LQ288" s="182"/>
      <c r="LR288" s="182"/>
      <c r="LS288" s="182"/>
      <c r="LT288" s="182"/>
      <c r="LU288" s="182"/>
      <c r="LV288" s="182"/>
      <c r="LW288" s="182"/>
      <c r="LX288" s="182"/>
      <c r="LY288" s="182"/>
      <c r="LZ288" s="182"/>
      <c r="MA288" s="182"/>
      <c r="MB288" s="182"/>
      <c r="MC288" s="182"/>
      <c r="MD288" s="182"/>
      <c r="ME288" s="182"/>
      <c r="MF288" s="182"/>
      <c r="MG288" s="182"/>
      <c r="MH288" s="182"/>
      <c r="MI288" s="182"/>
      <c r="MJ288" s="182"/>
      <c r="MK288" s="182"/>
      <c r="ML288" s="182"/>
      <c r="MM288" s="182"/>
      <c r="MN288" s="182"/>
      <c r="MO288" s="182"/>
      <c r="MP288" s="182"/>
      <c r="MQ288" s="182"/>
      <c r="MR288" s="182"/>
      <c r="MS288" s="182"/>
      <c r="MT288" s="182"/>
      <c r="MU288" s="182"/>
      <c r="MV288" s="182"/>
      <c r="MW288" s="182"/>
      <c r="MX288" s="182"/>
      <c r="MY288" s="182"/>
      <c r="MZ288" s="182"/>
      <c r="NA288" s="182"/>
      <c r="NB288" s="182"/>
      <c r="NC288" s="182"/>
      <c r="ND288" s="182"/>
      <c r="NE288" s="182"/>
      <c r="NF288" s="182"/>
      <c r="NG288" s="182"/>
      <c r="NH288" s="182"/>
      <c r="NI288" s="182"/>
      <c r="NJ288" s="182"/>
      <c r="NK288" s="182"/>
      <c r="NL288" s="182"/>
      <c r="NM288" s="182"/>
      <c r="NN288" s="182"/>
      <c r="NO288" s="182"/>
      <c r="NP288" s="182"/>
      <c r="NQ288" s="182"/>
      <c r="NR288" s="182"/>
      <c r="NS288" s="182"/>
      <c r="NT288" s="182"/>
      <c r="NU288" s="182"/>
      <c r="NV288" s="182"/>
      <c r="NW288" s="182"/>
      <c r="NX288" s="182"/>
      <c r="NY288" s="182"/>
      <c r="NZ288" s="182"/>
      <c r="OA288" s="182"/>
      <c r="OB288" s="182"/>
      <c r="OC288" s="182"/>
      <c r="OD288" s="182"/>
      <c r="OE288" s="182"/>
      <c r="OF288" s="182"/>
      <c r="OG288" s="182"/>
      <c r="OH288" s="182"/>
      <c r="OI288" s="182"/>
      <c r="OJ288" s="182"/>
      <c r="OK288" s="182"/>
      <c r="OL288" s="182"/>
      <c r="OM288" s="182"/>
      <c r="ON288" s="182"/>
      <c r="OO288" s="182"/>
      <c r="OP288" s="182"/>
      <c r="OQ288" s="182"/>
      <c r="OR288" s="182"/>
      <c r="OS288" s="182"/>
      <c r="OT288" s="182"/>
      <c r="OU288" s="182"/>
      <c r="OV288" s="182"/>
      <c r="OW288" s="182"/>
      <c r="OX288" s="182"/>
      <c r="OY288" s="182"/>
      <c r="OZ288" s="182"/>
      <c r="PA288" s="182"/>
      <c r="PB288" s="182"/>
      <c r="PC288" s="182"/>
      <c r="PD288" s="182"/>
      <c r="PE288" s="182"/>
      <c r="PF288" s="182"/>
      <c r="PG288" s="182"/>
      <c r="PH288" s="182"/>
      <c r="PI288" s="182"/>
      <c r="PJ288" s="182"/>
      <c r="PK288" s="182"/>
      <c r="PL288" s="182"/>
      <c r="PM288" s="182"/>
      <c r="PN288" s="182"/>
      <c r="PO288" s="182"/>
      <c r="PP288" s="182"/>
      <c r="PQ288" s="182"/>
      <c r="PR288" s="182"/>
      <c r="PS288" s="182"/>
      <c r="PT288" s="182"/>
      <c r="PU288" s="182"/>
      <c r="PV288" s="182"/>
      <c r="PW288" s="182"/>
      <c r="PX288" s="182"/>
    </row>
    <row r="289" spans="1:440" s="167" customFormat="1" ht="19.899999999999999" customHeight="1">
      <c r="A289" s="182"/>
      <c r="B289" s="1040"/>
      <c r="C289" s="900"/>
      <c r="D289" s="841"/>
      <c r="E289" s="885"/>
      <c r="F289" s="325" t="s">
        <v>22</v>
      </c>
      <c r="G289" s="289">
        <v>3.61</v>
      </c>
      <c r="H289" s="289"/>
      <c r="I289" s="290">
        <f>G289+H289+K288</f>
        <v>6.0860000000000003</v>
      </c>
      <c r="J289" s="636">
        <v>5.1029999999999998</v>
      </c>
      <c r="K289" s="290">
        <f t="shared" si="33"/>
        <v>0.98300000000000054</v>
      </c>
      <c r="L289" s="671">
        <f t="shared" si="34"/>
        <v>0.83848176141965158</v>
      </c>
      <c r="M289" s="650" t="s">
        <v>24</v>
      </c>
      <c r="N289" s="903"/>
      <c r="O289" s="904"/>
      <c r="P289" s="904"/>
      <c r="Q289" s="904"/>
      <c r="R289" s="904"/>
      <c r="S289" s="893"/>
      <c r="T289" s="170"/>
      <c r="U289" s="182"/>
      <c r="V289" s="166"/>
      <c r="W289" s="166"/>
      <c r="X289" s="166"/>
      <c r="Y289" s="166"/>
      <c r="Z289" s="166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2"/>
      <c r="CI289" s="182"/>
      <c r="CJ289" s="182"/>
      <c r="CK289" s="182"/>
      <c r="CL289" s="182"/>
      <c r="CM289" s="182"/>
      <c r="CN289" s="182"/>
      <c r="CO289" s="182"/>
      <c r="CP289" s="182"/>
      <c r="CQ289" s="182"/>
      <c r="CR289" s="182"/>
      <c r="CS289" s="182"/>
      <c r="CT289" s="182"/>
      <c r="CU289" s="182"/>
      <c r="CV289" s="182"/>
      <c r="CW289" s="182"/>
      <c r="CX289" s="182"/>
      <c r="CY289" s="182"/>
      <c r="CZ289" s="182"/>
      <c r="DA289" s="182"/>
      <c r="DB289" s="182"/>
      <c r="DC289" s="182"/>
      <c r="DD289" s="182"/>
      <c r="DE289" s="182"/>
      <c r="DF289" s="182"/>
      <c r="DG289" s="182"/>
      <c r="DH289" s="182"/>
      <c r="DI289" s="182"/>
      <c r="DJ289" s="182"/>
      <c r="DK289" s="182"/>
      <c r="DL289" s="182"/>
      <c r="DM289" s="182"/>
      <c r="DN289" s="182"/>
      <c r="DO289" s="182"/>
      <c r="DP289" s="182"/>
      <c r="DQ289" s="182"/>
      <c r="DR289" s="182"/>
      <c r="DS289" s="182"/>
      <c r="DT289" s="182"/>
      <c r="DU289" s="182"/>
      <c r="DV289" s="182"/>
      <c r="DW289" s="182"/>
      <c r="DX289" s="182"/>
      <c r="DY289" s="182"/>
      <c r="DZ289" s="182"/>
      <c r="EA289" s="182"/>
      <c r="EB289" s="182"/>
      <c r="EC289" s="182"/>
      <c r="ED289" s="182"/>
      <c r="EE289" s="182"/>
      <c r="EF289" s="182"/>
      <c r="EG289" s="182"/>
      <c r="EH289" s="182"/>
      <c r="EI289" s="182"/>
      <c r="EJ289" s="182"/>
      <c r="EK289" s="182"/>
      <c r="EL289" s="182"/>
      <c r="EM289" s="182"/>
      <c r="EN289" s="182"/>
      <c r="EO289" s="182"/>
      <c r="EP289" s="182"/>
      <c r="EQ289" s="182"/>
      <c r="ER289" s="182"/>
      <c r="ES289" s="182"/>
      <c r="ET289" s="182"/>
      <c r="EU289" s="182"/>
      <c r="EV289" s="182"/>
      <c r="EW289" s="182"/>
      <c r="EX289" s="182"/>
      <c r="EY289" s="182"/>
      <c r="EZ289" s="182"/>
      <c r="FA289" s="182"/>
      <c r="FB289" s="182"/>
      <c r="FC289" s="182"/>
      <c r="FD289" s="182"/>
      <c r="FE289" s="182"/>
      <c r="FF289" s="182"/>
      <c r="FG289" s="182"/>
      <c r="FH289" s="182"/>
      <c r="FI289" s="182"/>
      <c r="FJ289" s="182"/>
      <c r="FK289" s="182"/>
      <c r="FL289" s="182"/>
      <c r="FM289" s="182"/>
      <c r="FN289" s="182"/>
      <c r="FO289" s="182"/>
      <c r="FP289" s="182"/>
      <c r="FQ289" s="182"/>
      <c r="FR289" s="182"/>
      <c r="FS289" s="182"/>
      <c r="FT289" s="182"/>
      <c r="FU289" s="182"/>
      <c r="FV289" s="182"/>
      <c r="FW289" s="182"/>
      <c r="FX289" s="182"/>
      <c r="FY289" s="182"/>
      <c r="FZ289" s="182"/>
      <c r="GA289" s="182"/>
      <c r="GB289" s="182"/>
      <c r="GC289" s="182"/>
      <c r="GD289" s="182"/>
      <c r="GE289" s="182"/>
      <c r="GF289" s="182"/>
      <c r="GG289" s="182"/>
      <c r="GH289" s="182"/>
      <c r="GI289" s="182"/>
      <c r="GJ289" s="182"/>
      <c r="GK289" s="182"/>
      <c r="GL289" s="182"/>
      <c r="GM289" s="182"/>
      <c r="GN289" s="182"/>
      <c r="GO289" s="182"/>
      <c r="GP289" s="182"/>
      <c r="GQ289" s="182"/>
      <c r="GR289" s="182"/>
      <c r="GS289" s="182"/>
      <c r="GT289" s="182"/>
      <c r="GU289" s="182"/>
      <c r="GV289" s="182"/>
      <c r="GW289" s="182"/>
      <c r="GX289" s="182"/>
      <c r="GY289" s="182"/>
      <c r="GZ289" s="182"/>
      <c r="HA289" s="182"/>
      <c r="HB289" s="182"/>
      <c r="HC289" s="182"/>
      <c r="HD289" s="182"/>
      <c r="HE289" s="182"/>
      <c r="HF289" s="182"/>
      <c r="HG289" s="182"/>
      <c r="HH289" s="182"/>
      <c r="HI289" s="182"/>
      <c r="HJ289" s="182"/>
      <c r="HK289" s="182"/>
      <c r="HL289" s="182"/>
      <c r="HM289" s="182"/>
      <c r="HN289" s="182"/>
      <c r="HO289" s="182"/>
      <c r="HP289" s="182"/>
      <c r="HQ289" s="182"/>
      <c r="HR289" s="182"/>
      <c r="HS289" s="182"/>
      <c r="HT289" s="182"/>
      <c r="HU289" s="182"/>
      <c r="HV289" s="182"/>
      <c r="HW289" s="182"/>
      <c r="HX289" s="182"/>
      <c r="HY289" s="182"/>
      <c r="HZ289" s="182"/>
      <c r="IA289" s="182"/>
      <c r="IB289" s="182"/>
      <c r="IC289" s="182"/>
      <c r="ID289" s="182"/>
      <c r="IE289" s="182"/>
      <c r="IF289" s="182"/>
      <c r="IG289" s="182"/>
      <c r="IH289" s="182"/>
      <c r="II289" s="182"/>
      <c r="IJ289" s="182"/>
      <c r="IK289" s="182"/>
      <c r="IL289" s="182"/>
      <c r="IM289" s="182"/>
      <c r="IN289" s="182"/>
      <c r="IO289" s="182"/>
      <c r="IP289" s="182"/>
      <c r="IQ289" s="182"/>
      <c r="IR289" s="182"/>
      <c r="IS289" s="182"/>
      <c r="IT289" s="182"/>
      <c r="IU289" s="182"/>
      <c r="IV289" s="182"/>
      <c r="IW289" s="182"/>
      <c r="IX289" s="182"/>
      <c r="IY289" s="182"/>
      <c r="IZ289" s="182"/>
      <c r="JA289" s="182"/>
      <c r="JB289" s="182"/>
      <c r="JC289" s="182"/>
      <c r="JD289" s="182"/>
      <c r="JE289" s="182"/>
      <c r="JF289" s="182"/>
      <c r="JG289" s="182"/>
      <c r="JH289" s="182"/>
      <c r="JI289" s="182"/>
      <c r="JJ289" s="182"/>
      <c r="JK289" s="182"/>
      <c r="JL289" s="182"/>
      <c r="JM289" s="182"/>
      <c r="JN289" s="182"/>
      <c r="JO289" s="182"/>
      <c r="JP289" s="182"/>
      <c r="JQ289" s="182"/>
      <c r="JR289" s="182"/>
      <c r="JS289" s="182"/>
      <c r="JT289" s="182"/>
      <c r="JU289" s="182"/>
      <c r="JV289" s="182"/>
      <c r="JW289" s="182"/>
      <c r="JX289" s="182"/>
      <c r="JY289" s="182"/>
      <c r="JZ289" s="182"/>
      <c r="KA289" s="182"/>
      <c r="KB289" s="182"/>
      <c r="KC289" s="182"/>
      <c r="KD289" s="182"/>
      <c r="KE289" s="182"/>
      <c r="KF289" s="182"/>
      <c r="KG289" s="182"/>
      <c r="KH289" s="182"/>
      <c r="KI289" s="182"/>
      <c r="KJ289" s="182"/>
      <c r="KK289" s="182"/>
      <c r="KL289" s="182"/>
      <c r="KM289" s="182"/>
      <c r="KN289" s="182"/>
      <c r="KO289" s="182"/>
      <c r="KP289" s="182"/>
      <c r="KQ289" s="182"/>
      <c r="KR289" s="182"/>
      <c r="KS289" s="182"/>
      <c r="KT289" s="182"/>
      <c r="KU289" s="182"/>
      <c r="KV289" s="182"/>
      <c r="KW289" s="182"/>
      <c r="KX289" s="182"/>
      <c r="KY289" s="182"/>
      <c r="KZ289" s="182"/>
      <c r="LA289" s="182"/>
      <c r="LB289" s="182"/>
      <c r="LC289" s="182"/>
      <c r="LD289" s="182"/>
      <c r="LE289" s="182"/>
      <c r="LF289" s="182"/>
      <c r="LG289" s="182"/>
      <c r="LH289" s="182"/>
      <c r="LI289" s="182"/>
      <c r="LJ289" s="182"/>
      <c r="LK289" s="182"/>
      <c r="LL289" s="182"/>
      <c r="LM289" s="182"/>
      <c r="LN289" s="182"/>
      <c r="LO289" s="182"/>
      <c r="LP289" s="182"/>
      <c r="LQ289" s="182"/>
      <c r="LR289" s="182"/>
      <c r="LS289" s="182"/>
      <c r="LT289" s="182"/>
      <c r="LU289" s="182"/>
      <c r="LV289" s="182"/>
      <c r="LW289" s="182"/>
      <c r="LX289" s="182"/>
      <c r="LY289" s="182"/>
      <c r="LZ289" s="182"/>
      <c r="MA289" s="182"/>
      <c r="MB289" s="182"/>
      <c r="MC289" s="182"/>
      <c r="MD289" s="182"/>
      <c r="ME289" s="182"/>
      <c r="MF289" s="182"/>
      <c r="MG289" s="182"/>
      <c r="MH289" s="182"/>
      <c r="MI289" s="182"/>
      <c r="MJ289" s="182"/>
      <c r="MK289" s="182"/>
      <c r="ML289" s="182"/>
      <c r="MM289" s="182"/>
      <c r="MN289" s="182"/>
      <c r="MO289" s="182"/>
      <c r="MP289" s="182"/>
      <c r="MQ289" s="182"/>
      <c r="MR289" s="182"/>
      <c r="MS289" s="182"/>
      <c r="MT289" s="182"/>
      <c r="MU289" s="182"/>
      <c r="MV289" s="182"/>
      <c r="MW289" s="182"/>
      <c r="MX289" s="182"/>
      <c r="MY289" s="182"/>
      <c r="MZ289" s="182"/>
      <c r="NA289" s="182"/>
      <c r="NB289" s="182"/>
      <c r="NC289" s="182"/>
      <c r="ND289" s="182"/>
      <c r="NE289" s="182"/>
      <c r="NF289" s="182"/>
      <c r="NG289" s="182"/>
      <c r="NH289" s="182"/>
      <c r="NI289" s="182"/>
      <c r="NJ289" s="182"/>
      <c r="NK289" s="182"/>
      <c r="NL289" s="182"/>
      <c r="NM289" s="182"/>
      <c r="NN289" s="182"/>
      <c r="NO289" s="182"/>
      <c r="NP289" s="182"/>
      <c r="NQ289" s="182"/>
      <c r="NR289" s="182"/>
      <c r="NS289" s="182"/>
      <c r="NT289" s="182"/>
      <c r="NU289" s="182"/>
      <c r="NV289" s="182"/>
      <c r="NW289" s="182"/>
      <c r="NX289" s="182"/>
      <c r="NY289" s="182"/>
      <c r="NZ289" s="182"/>
      <c r="OA289" s="182"/>
      <c r="OB289" s="182"/>
      <c r="OC289" s="182"/>
      <c r="OD289" s="182"/>
      <c r="OE289" s="182"/>
      <c r="OF289" s="182"/>
      <c r="OG289" s="182"/>
      <c r="OH289" s="182"/>
      <c r="OI289" s="182"/>
      <c r="OJ289" s="182"/>
      <c r="OK289" s="182"/>
      <c r="OL289" s="182"/>
      <c r="OM289" s="182"/>
      <c r="ON289" s="182"/>
      <c r="OO289" s="182"/>
      <c r="OP289" s="182"/>
      <c r="OQ289" s="182"/>
      <c r="OR289" s="182"/>
      <c r="OS289" s="182"/>
      <c r="OT289" s="182"/>
      <c r="OU289" s="182"/>
      <c r="OV289" s="182"/>
      <c r="OW289" s="182"/>
      <c r="OX289" s="182"/>
      <c r="OY289" s="182"/>
      <c r="OZ289" s="182"/>
      <c r="PA289" s="182"/>
      <c r="PB289" s="182"/>
      <c r="PC289" s="182"/>
      <c r="PD289" s="182"/>
      <c r="PE289" s="182"/>
      <c r="PF289" s="182"/>
      <c r="PG289" s="182"/>
      <c r="PH289" s="182"/>
      <c r="PI289" s="182"/>
      <c r="PJ289" s="182"/>
      <c r="PK289" s="182"/>
      <c r="PL289" s="182"/>
      <c r="PM289" s="182"/>
      <c r="PN289" s="182"/>
      <c r="PO289" s="182"/>
      <c r="PP289" s="182"/>
      <c r="PQ289" s="182"/>
      <c r="PR289" s="182"/>
      <c r="PS289" s="182"/>
      <c r="PT289" s="182"/>
      <c r="PU289" s="182"/>
      <c r="PV289" s="182"/>
      <c r="PW289" s="182"/>
      <c r="PX289" s="182"/>
    </row>
    <row r="290" spans="1:440" s="167" customFormat="1" ht="19.899999999999999" customHeight="1">
      <c r="A290" s="182"/>
      <c r="B290" s="1040"/>
      <c r="C290" s="900"/>
      <c r="D290" s="841"/>
      <c r="E290" s="884" t="s">
        <v>57</v>
      </c>
      <c r="F290" s="325" t="s">
        <v>20</v>
      </c>
      <c r="G290" s="289">
        <v>0.63500000000000001</v>
      </c>
      <c r="H290" s="289"/>
      <c r="I290" s="290">
        <f t="shared" ref="I290" si="41">G290+H290</f>
        <v>0.63500000000000001</v>
      </c>
      <c r="J290" s="636">
        <v>0.24299999999999999</v>
      </c>
      <c r="K290" s="290">
        <f t="shared" si="33"/>
        <v>0.39200000000000002</v>
      </c>
      <c r="L290" s="672">
        <f t="shared" si="34"/>
        <v>0.38267716535433072</v>
      </c>
      <c r="M290" s="650" t="s">
        <v>24</v>
      </c>
      <c r="N290" s="903">
        <f t="shared" ref="N290" si="42">G290+G291+G292</f>
        <v>7.218</v>
      </c>
      <c r="O290" s="904">
        <f t="shared" ref="O290" si="43">H290+H291+H292</f>
        <v>0</v>
      </c>
      <c r="P290" s="904">
        <f t="shared" ref="P290" si="44">N290+O290</f>
        <v>7.218</v>
      </c>
      <c r="Q290" s="904">
        <f t="shared" ref="Q290" si="45">J290+J291+J292</f>
        <v>6.6959999999999997</v>
      </c>
      <c r="R290" s="904">
        <f t="shared" ref="R290" si="46">P290-Q290</f>
        <v>0.52200000000000024</v>
      </c>
      <c r="S290" s="893">
        <f t="shared" ref="S290" si="47">Q290/P290</f>
        <v>0.92768079800498748</v>
      </c>
      <c r="T290" s="170"/>
      <c r="U290" s="182"/>
      <c r="V290" s="166"/>
      <c r="W290" s="166"/>
      <c r="X290" s="166"/>
      <c r="Y290" s="166"/>
      <c r="Z290" s="166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2"/>
      <c r="CI290" s="182"/>
      <c r="CJ290" s="182"/>
      <c r="CK290" s="182"/>
      <c r="CL290" s="182"/>
      <c r="CM290" s="182"/>
      <c r="CN290" s="182"/>
      <c r="CO290" s="182"/>
      <c r="CP290" s="182"/>
      <c r="CQ290" s="182"/>
      <c r="CR290" s="182"/>
      <c r="CS290" s="182"/>
      <c r="CT290" s="182"/>
      <c r="CU290" s="182"/>
      <c r="CV290" s="182"/>
      <c r="CW290" s="182"/>
      <c r="CX290" s="182"/>
      <c r="CY290" s="182"/>
      <c r="CZ290" s="182"/>
      <c r="DA290" s="182"/>
      <c r="DB290" s="182"/>
      <c r="DC290" s="182"/>
      <c r="DD290" s="182"/>
      <c r="DE290" s="182"/>
      <c r="DF290" s="182"/>
      <c r="DG290" s="182"/>
      <c r="DH290" s="182"/>
      <c r="DI290" s="182"/>
      <c r="DJ290" s="182"/>
      <c r="DK290" s="182"/>
      <c r="DL290" s="182"/>
      <c r="DM290" s="182"/>
      <c r="DN290" s="182"/>
      <c r="DO290" s="182"/>
      <c r="DP290" s="182"/>
      <c r="DQ290" s="182"/>
      <c r="DR290" s="182"/>
      <c r="DS290" s="182"/>
      <c r="DT290" s="182"/>
      <c r="DU290" s="182"/>
      <c r="DV290" s="182"/>
      <c r="DW290" s="182"/>
      <c r="DX290" s="182"/>
      <c r="DY290" s="182"/>
      <c r="DZ290" s="182"/>
      <c r="EA290" s="182"/>
      <c r="EB290" s="182"/>
      <c r="EC290" s="182"/>
      <c r="ED290" s="182"/>
      <c r="EE290" s="182"/>
      <c r="EF290" s="182"/>
      <c r="EG290" s="182"/>
      <c r="EH290" s="182"/>
      <c r="EI290" s="182"/>
      <c r="EJ290" s="182"/>
      <c r="EK290" s="182"/>
      <c r="EL290" s="182"/>
      <c r="EM290" s="182"/>
      <c r="EN290" s="182"/>
      <c r="EO290" s="182"/>
      <c r="EP290" s="182"/>
      <c r="EQ290" s="182"/>
      <c r="ER290" s="182"/>
      <c r="ES290" s="182"/>
      <c r="ET290" s="182"/>
      <c r="EU290" s="182"/>
      <c r="EV290" s="182"/>
      <c r="EW290" s="182"/>
      <c r="EX290" s="182"/>
      <c r="EY290" s="182"/>
      <c r="EZ290" s="182"/>
      <c r="FA290" s="182"/>
      <c r="FB290" s="182"/>
      <c r="FC290" s="182"/>
      <c r="FD290" s="182"/>
      <c r="FE290" s="182"/>
      <c r="FF290" s="182"/>
      <c r="FG290" s="182"/>
      <c r="FH290" s="182"/>
      <c r="FI290" s="182"/>
      <c r="FJ290" s="182"/>
      <c r="FK290" s="182"/>
      <c r="FL290" s="182"/>
      <c r="FM290" s="182"/>
      <c r="FN290" s="182"/>
      <c r="FO290" s="182"/>
      <c r="FP290" s="182"/>
      <c r="FQ290" s="182"/>
      <c r="FR290" s="182"/>
      <c r="FS290" s="182"/>
      <c r="FT290" s="182"/>
      <c r="FU290" s="182"/>
      <c r="FV290" s="182"/>
      <c r="FW290" s="182"/>
      <c r="FX290" s="182"/>
      <c r="FY290" s="182"/>
      <c r="FZ290" s="182"/>
      <c r="GA290" s="182"/>
      <c r="GB290" s="182"/>
      <c r="GC290" s="182"/>
      <c r="GD290" s="182"/>
      <c r="GE290" s="182"/>
      <c r="GF290" s="182"/>
      <c r="GG290" s="182"/>
      <c r="GH290" s="182"/>
      <c r="GI290" s="182"/>
      <c r="GJ290" s="182"/>
      <c r="GK290" s="182"/>
      <c r="GL290" s="182"/>
      <c r="GM290" s="182"/>
      <c r="GN290" s="182"/>
      <c r="GO290" s="182"/>
      <c r="GP290" s="182"/>
      <c r="GQ290" s="182"/>
      <c r="GR290" s="182"/>
      <c r="GS290" s="182"/>
      <c r="GT290" s="182"/>
      <c r="GU290" s="182"/>
      <c r="GV290" s="182"/>
      <c r="GW290" s="182"/>
      <c r="GX290" s="182"/>
      <c r="GY290" s="182"/>
      <c r="GZ290" s="182"/>
      <c r="HA290" s="182"/>
      <c r="HB290" s="182"/>
      <c r="HC290" s="182"/>
      <c r="HD290" s="182"/>
      <c r="HE290" s="182"/>
      <c r="HF290" s="182"/>
      <c r="HG290" s="182"/>
      <c r="HH290" s="182"/>
      <c r="HI290" s="182"/>
      <c r="HJ290" s="182"/>
      <c r="HK290" s="182"/>
      <c r="HL290" s="182"/>
      <c r="HM290" s="182"/>
      <c r="HN290" s="182"/>
      <c r="HO290" s="182"/>
      <c r="HP290" s="182"/>
      <c r="HQ290" s="182"/>
      <c r="HR290" s="182"/>
      <c r="HS290" s="182"/>
      <c r="HT290" s="182"/>
      <c r="HU290" s="182"/>
      <c r="HV290" s="182"/>
      <c r="HW290" s="182"/>
      <c r="HX290" s="182"/>
      <c r="HY290" s="182"/>
      <c r="HZ290" s="182"/>
      <c r="IA290" s="182"/>
      <c r="IB290" s="182"/>
      <c r="IC290" s="182"/>
      <c r="ID290" s="182"/>
      <c r="IE290" s="182"/>
      <c r="IF290" s="182"/>
      <c r="IG290" s="182"/>
      <c r="IH290" s="182"/>
      <c r="II290" s="182"/>
      <c r="IJ290" s="182"/>
      <c r="IK290" s="182"/>
      <c r="IL290" s="182"/>
      <c r="IM290" s="182"/>
      <c r="IN290" s="182"/>
      <c r="IO290" s="182"/>
      <c r="IP290" s="182"/>
      <c r="IQ290" s="182"/>
      <c r="IR290" s="182"/>
      <c r="IS290" s="182"/>
      <c r="IT290" s="182"/>
      <c r="IU290" s="182"/>
      <c r="IV290" s="182"/>
      <c r="IW290" s="182"/>
      <c r="IX290" s="182"/>
      <c r="IY290" s="182"/>
      <c r="IZ290" s="182"/>
      <c r="JA290" s="182"/>
      <c r="JB290" s="182"/>
      <c r="JC290" s="182"/>
      <c r="JD290" s="182"/>
      <c r="JE290" s="182"/>
      <c r="JF290" s="182"/>
      <c r="JG290" s="182"/>
      <c r="JH290" s="182"/>
      <c r="JI290" s="182"/>
      <c r="JJ290" s="182"/>
      <c r="JK290" s="182"/>
      <c r="JL290" s="182"/>
      <c r="JM290" s="182"/>
      <c r="JN290" s="182"/>
      <c r="JO290" s="182"/>
      <c r="JP290" s="182"/>
      <c r="JQ290" s="182"/>
      <c r="JR290" s="182"/>
      <c r="JS290" s="182"/>
      <c r="JT290" s="182"/>
      <c r="JU290" s="182"/>
      <c r="JV290" s="182"/>
      <c r="JW290" s="182"/>
      <c r="JX290" s="182"/>
      <c r="JY290" s="182"/>
      <c r="JZ290" s="182"/>
      <c r="KA290" s="182"/>
      <c r="KB290" s="182"/>
      <c r="KC290" s="182"/>
      <c r="KD290" s="182"/>
      <c r="KE290" s="182"/>
      <c r="KF290" s="182"/>
      <c r="KG290" s="182"/>
      <c r="KH290" s="182"/>
      <c r="KI290" s="182"/>
      <c r="KJ290" s="182"/>
      <c r="KK290" s="182"/>
      <c r="KL290" s="182"/>
      <c r="KM290" s="182"/>
      <c r="KN290" s="182"/>
      <c r="KO290" s="182"/>
      <c r="KP290" s="182"/>
      <c r="KQ290" s="182"/>
      <c r="KR290" s="182"/>
      <c r="KS290" s="182"/>
      <c r="KT290" s="182"/>
      <c r="KU290" s="182"/>
      <c r="KV290" s="182"/>
      <c r="KW290" s="182"/>
      <c r="KX290" s="182"/>
      <c r="KY290" s="182"/>
      <c r="KZ290" s="182"/>
      <c r="LA290" s="182"/>
      <c r="LB290" s="182"/>
      <c r="LC290" s="182"/>
      <c r="LD290" s="182"/>
      <c r="LE290" s="182"/>
      <c r="LF290" s="182"/>
      <c r="LG290" s="182"/>
      <c r="LH290" s="182"/>
      <c r="LI290" s="182"/>
      <c r="LJ290" s="182"/>
      <c r="LK290" s="182"/>
      <c r="LL290" s="182"/>
      <c r="LM290" s="182"/>
      <c r="LN290" s="182"/>
      <c r="LO290" s="182"/>
      <c r="LP290" s="182"/>
      <c r="LQ290" s="182"/>
      <c r="LR290" s="182"/>
      <c r="LS290" s="182"/>
      <c r="LT290" s="182"/>
      <c r="LU290" s="182"/>
      <c r="LV290" s="182"/>
      <c r="LW290" s="182"/>
      <c r="LX290" s="182"/>
      <c r="LY290" s="182"/>
      <c r="LZ290" s="182"/>
      <c r="MA290" s="182"/>
      <c r="MB290" s="182"/>
      <c r="MC290" s="182"/>
      <c r="MD290" s="182"/>
      <c r="ME290" s="182"/>
      <c r="MF290" s="182"/>
      <c r="MG290" s="182"/>
      <c r="MH290" s="182"/>
      <c r="MI290" s="182"/>
      <c r="MJ290" s="182"/>
      <c r="MK290" s="182"/>
      <c r="ML290" s="182"/>
      <c r="MM290" s="182"/>
      <c r="MN290" s="182"/>
      <c r="MO290" s="182"/>
      <c r="MP290" s="182"/>
      <c r="MQ290" s="182"/>
      <c r="MR290" s="182"/>
      <c r="MS290" s="182"/>
      <c r="MT290" s="182"/>
      <c r="MU290" s="182"/>
      <c r="MV290" s="182"/>
      <c r="MW290" s="182"/>
      <c r="MX290" s="182"/>
      <c r="MY290" s="182"/>
      <c r="MZ290" s="182"/>
      <c r="NA290" s="182"/>
      <c r="NB290" s="182"/>
      <c r="NC290" s="182"/>
      <c r="ND290" s="182"/>
      <c r="NE290" s="182"/>
      <c r="NF290" s="182"/>
      <c r="NG290" s="182"/>
      <c r="NH290" s="182"/>
      <c r="NI290" s="182"/>
      <c r="NJ290" s="182"/>
      <c r="NK290" s="182"/>
      <c r="NL290" s="182"/>
      <c r="NM290" s="182"/>
      <c r="NN290" s="182"/>
      <c r="NO290" s="182"/>
      <c r="NP290" s="182"/>
      <c r="NQ290" s="182"/>
      <c r="NR290" s="182"/>
      <c r="NS290" s="182"/>
      <c r="NT290" s="182"/>
      <c r="NU290" s="182"/>
      <c r="NV290" s="182"/>
      <c r="NW290" s="182"/>
      <c r="NX290" s="182"/>
      <c r="NY290" s="182"/>
      <c r="NZ290" s="182"/>
      <c r="OA290" s="182"/>
      <c r="OB290" s="182"/>
      <c r="OC290" s="182"/>
      <c r="OD290" s="182"/>
      <c r="OE290" s="182"/>
      <c r="OF290" s="182"/>
      <c r="OG290" s="182"/>
      <c r="OH290" s="182"/>
      <c r="OI290" s="182"/>
      <c r="OJ290" s="182"/>
      <c r="OK290" s="182"/>
      <c r="OL290" s="182"/>
      <c r="OM290" s="182"/>
      <c r="ON290" s="182"/>
      <c r="OO290" s="182"/>
      <c r="OP290" s="182"/>
      <c r="OQ290" s="182"/>
      <c r="OR290" s="182"/>
      <c r="OS290" s="182"/>
      <c r="OT290" s="182"/>
      <c r="OU290" s="182"/>
      <c r="OV290" s="182"/>
      <c r="OW290" s="182"/>
      <c r="OX290" s="182"/>
      <c r="OY290" s="182"/>
      <c r="OZ290" s="182"/>
      <c r="PA290" s="182"/>
      <c r="PB290" s="182"/>
      <c r="PC290" s="182"/>
      <c r="PD290" s="182"/>
      <c r="PE290" s="182"/>
      <c r="PF290" s="182"/>
      <c r="PG290" s="182"/>
      <c r="PH290" s="182"/>
      <c r="PI290" s="182"/>
      <c r="PJ290" s="182"/>
      <c r="PK290" s="182"/>
      <c r="PL290" s="182"/>
      <c r="PM290" s="182"/>
      <c r="PN290" s="182"/>
      <c r="PO290" s="182"/>
      <c r="PP290" s="182"/>
      <c r="PQ290" s="182"/>
      <c r="PR290" s="182"/>
      <c r="PS290" s="182"/>
      <c r="PT290" s="182"/>
      <c r="PU290" s="182"/>
      <c r="PV290" s="182"/>
      <c r="PW290" s="182"/>
      <c r="PX290" s="182"/>
    </row>
    <row r="291" spans="1:440" s="167" customFormat="1" ht="19.899999999999999" customHeight="1">
      <c r="A291" s="182"/>
      <c r="B291" s="1040"/>
      <c r="C291" s="900"/>
      <c r="D291" s="841"/>
      <c r="E291" s="876"/>
      <c r="F291" s="325" t="s">
        <v>21</v>
      </c>
      <c r="G291" s="289">
        <v>2.9740000000000002</v>
      </c>
      <c r="H291" s="289"/>
      <c r="I291" s="290">
        <f>G291+H291+K290</f>
        <v>3.3660000000000001</v>
      </c>
      <c r="J291" s="636">
        <v>3.105</v>
      </c>
      <c r="K291" s="290">
        <f t="shared" si="33"/>
        <v>0.26100000000000012</v>
      </c>
      <c r="L291" s="672">
        <f t="shared" si="34"/>
        <v>0.92245989304812825</v>
      </c>
      <c r="M291" s="650" t="s">
        <v>24</v>
      </c>
      <c r="N291" s="903"/>
      <c r="O291" s="904"/>
      <c r="P291" s="904"/>
      <c r="Q291" s="904"/>
      <c r="R291" s="904"/>
      <c r="S291" s="893"/>
      <c r="T291" s="170"/>
      <c r="U291" s="182"/>
      <c r="V291" s="166"/>
      <c r="W291" s="166"/>
      <c r="X291" s="166"/>
      <c r="Y291" s="166"/>
      <c r="Z291" s="166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2"/>
      <c r="CD291" s="182"/>
      <c r="CE291" s="182"/>
      <c r="CF291" s="182"/>
      <c r="CG291" s="182"/>
      <c r="CH291" s="182"/>
      <c r="CI291" s="182"/>
      <c r="CJ291" s="182"/>
      <c r="CK291" s="182"/>
      <c r="CL291" s="182"/>
      <c r="CM291" s="182"/>
      <c r="CN291" s="182"/>
      <c r="CO291" s="182"/>
      <c r="CP291" s="182"/>
      <c r="CQ291" s="182"/>
      <c r="CR291" s="182"/>
      <c r="CS291" s="182"/>
      <c r="CT291" s="182"/>
      <c r="CU291" s="182"/>
      <c r="CV291" s="182"/>
      <c r="CW291" s="182"/>
      <c r="CX291" s="182"/>
      <c r="CY291" s="182"/>
      <c r="CZ291" s="182"/>
      <c r="DA291" s="182"/>
      <c r="DB291" s="182"/>
      <c r="DC291" s="182"/>
      <c r="DD291" s="182"/>
      <c r="DE291" s="182"/>
      <c r="DF291" s="182"/>
      <c r="DG291" s="182"/>
      <c r="DH291" s="182"/>
      <c r="DI291" s="182"/>
      <c r="DJ291" s="182"/>
      <c r="DK291" s="182"/>
      <c r="DL291" s="182"/>
      <c r="DM291" s="182"/>
      <c r="DN291" s="182"/>
      <c r="DO291" s="182"/>
      <c r="DP291" s="182"/>
      <c r="DQ291" s="182"/>
      <c r="DR291" s="182"/>
      <c r="DS291" s="182"/>
      <c r="DT291" s="182"/>
      <c r="DU291" s="182"/>
      <c r="DV291" s="182"/>
      <c r="DW291" s="182"/>
      <c r="DX291" s="182"/>
      <c r="DY291" s="182"/>
      <c r="DZ291" s="182"/>
      <c r="EA291" s="182"/>
      <c r="EB291" s="182"/>
      <c r="EC291" s="182"/>
      <c r="ED291" s="182"/>
      <c r="EE291" s="182"/>
      <c r="EF291" s="182"/>
      <c r="EG291" s="182"/>
      <c r="EH291" s="182"/>
      <c r="EI291" s="182"/>
      <c r="EJ291" s="182"/>
      <c r="EK291" s="182"/>
      <c r="EL291" s="182"/>
      <c r="EM291" s="182"/>
      <c r="EN291" s="182"/>
      <c r="EO291" s="182"/>
      <c r="EP291" s="182"/>
      <c r="EQ291" s="182"/>
      <c r="ER291" s="182"/>
      <c r="ES291" s="182"/>
      <c r="ET291" s="182"/>
      <c r="EU291" s="182"/>
      <c r="EV291" s="182"/>
      <c r="EW291" s="182"/>
      <c r="EX291" s="182"/>
      <c r="EY291" s="182"/>
      <c r="EZ291" s="182"/>
      <c r="FA291" s="182"/>
      <c r="FB291" s="182"/>
      <c r="FC291" s="182"/>
      <c r="FD291" s="182"/>
      <c r="FE291" s="182"/>
      <c r="FF291" s="182"/>
      <c r="FG291" s="182"/>
      <c r="FH291" s="182"/>
      <c r="FI291" s="182"/>
      <c r="FJ291" s="182"/>
      <c r="FK291" s="182"/>
      <c r="FL291" s="182"/>
      <c r="FM291" s="182"/>
      <c r="FN291" s="182"/>
      <c r="FO291" s="182"/>
      <c r="FP291" s="182"/>
      <c r="FQ291" s="182"/>
      <c r="FR291" s="182"/>
      <c r="FS291" s="182"/>
      <c r="FT291" s="182"/>
      <c r="FU291" s="182"/>
      <c r="FV291" s="182"/>
      <c r="FW291" s="182"/>
      <c r="FX291" s="182"/>
      <c r="FY291" s="182"/>
      <c r="FZ291" s="182"/>
      <c r="GA291" s="182"/>
      <c r="GB291" s="182"/>
      <c r="GC291" s="182"/>
      <c r="GD291" s="182"/>
      <c r="GE291" s="182"/>
      <c r="GF291" s="182"/>
      <c r="GG291" s="182"/>
      <c r="GH291" s="182"/>
      <c r="GI291" s="182"/>
      <c r="GJ291" s="182"/>
      <c r="GK291" s="182"/>
      <c r="GL291" s="182"/>
      <c r="GM291" s="182"/>
      <c r="GN291" s="182"/>
      <c r="GO291" s="182"/>
      <c r="GP291" s="182"/>
      <c r="GQ291" s="182"/>
      <c r="GR291" s="182"/>
      <c r="GS291" s="182"/>
      <c r="GT291" s="182"/>
      <c r="GU291" s="182"/>
      <c r="GV291" s="182"/>
      <c r="GW291" s="182"/>
      <c r="GX291" s="182"/>
      <c r="GY291" s="182"/>
      <c r="GZ291" s="182"/>
      <c r="HA291" s="182"/>
      <c r="HB291" s="182"/>
      <c r="HC291" s="182"/>
      <c r="HD291" s="182"/>
      <c r="HE291" s="182"/>
      <c r="HF291" s="182"/>
      <c r="HG291" s="182"/>
      <c r="HH291" s="182"/>
      <c r="HI291" s="182"/>
      <c r="HJ291" s="182"/>
      <c r="HK291" s="182"/>
      <c r="HL291" s="182"/>
      <c r="HM291" s="182"/>
      <c r="HN291" s="182"/>
      <c r="HO291" s="182"/>
      <c r="HP291" s="182"/>
      <c r="HQ291" s="182"/>
      <c r="HR291" s="182"/>
      <c r="HS291" s="182"/>
      <c r="HT291" s="182"/>
      <c r="HU291" s="182"/>
      <c r="HV291" s="182"/>
      <c r="HW291" s="182"/>
      <c r="HX291" s="182"/>
      <c r="HY291" s="182"/>
      <c r="HZ291" s="182"/>
      <c r="IA291" s="182"/>
      <c r="IB291" s="182"/>
      <c r="IC291" s="182"/>
      <c r="ID291" s="182"/>
      <c r="IE291" s="182"/>
      <c r="IF291" s="182"/>
      <c r="IG291" s="182"/>
      <c r="IH291" s="182"/>
      <c r="II291" s="182"/>
      <c r="IJ291" s="182"/>
      <c r="IK291" s="182"/>
      <c r="IL291" s="182"/>
      <c r="IM291" s="182"/>
      <c r="IN291" s="182"/>
      <c r="IO291" s="182"/>
      <c r="IP291" s="182"/>
      <c r="IQ291" s="182"/>
      <c r="IR291" s="182"/>
      <c r="IS291" s="182"/>
      <c r="IT291" s="182"/>
      <c r="IU291" s="182"/>
      <c r="IV291" s="182"/>
      <c r="IW291" s="182"/>
      <c r="IX291" s="182"/>
      <c r="IY291" s="182"/>
      <c r="IZ291" s="182"/>
      <c r="JA291" s="182"/>
      <c r="JB291" s="182"/>
      <c r="JC291" s="182"/>
      <c r="JD291" s="182"/>
      <c r="JE291" s="182"/>
      <c r="JF291" s="182"/>
      <c r="JG291" s="182"/>
      <c r="JH291" s="182"/>
      <c r="JI291" s="182"/>
      <c r="JJ291" s="182"/>
      <c r="JK291" s="182"/>
      <c r="JL291" s="182"/>
      <c r="JM291" s="182"/>
      <c r="JN291" s="182"/>
      <c r="JO291" s="182"/>
      <c r="JP291" s="182"/>
      <c r="JQ291" s="182"/>
      <c r="JR291" s="182"/>
      <c r="JS291" s="182"/>
      <c r="JT291" s="182"/>
      <c r="JU291" s="182"/>
      <c r="JV291" s="182"/>
      <c r="JW291" s="182"/>
      <c r="JX291" s="182"/>
      <c r="JY291" s="182"/>
      <c r="JZ291" s="182"/>
      <c r="KA291" s="182"/>
      <c r="KB291" s="182"/>
      <c r="KC291" s="182"/>
      <c r="KD291" s="182"/>
      <c r="KE291" s="182"/>
      <c r="KF291" s="182"/>
      <c r="KG291" s="182"/>
      <c r="KH291" s="182"/>
      <c r="KI291" s="182"/>
      <c r="KJ291" s="182"/>
      <c r="KK291" s="182"/>
      <c r="KL291" s="182"/>
      <c r="KM291" s="182"/>
      <c r="KN291" s="182"/>
      <c r="KO291" s="182"/>
      <c r="KP291" s="182"/>
      <c r="KQ291" s="182"/>
      <c r="KR291" s="182"/>
      <c r="KS291" s="182"/>
      <c r="KT291" s="182"/>
      <c r="KU291" s="182"/>
      <c r="KV291" s="182"/>
      <c r="KW291" s="182"/>
      <c r="KX291" s="182"/>
      <c r="KY291" s="182"/>
      <c r="KZ291" s="182"/>
      <c r="LA291" s="182"/>
      <c r="LB291" s="182"/>
      <c r="LC291" s="182"/>
      <c r="LD291" s="182"/>
      <c r="LE291" s="182"/>
      <c r="LF291" s="182"/>
      <c r="LG291" s="182"/>
      <c r="LH291" s="182"/>
      <c r="LI291" s="182"/>
      <c r="LJ291" s="182"/>
      <c r="LK291" s="182"/>
      <c r="LL291" s="182"/>
      <c r="LM291" s="182"/>
      <c r="LN291" s="182"/>
      <c r="LO291" s="182"/>
      <c r="LP291" s="182"/>
      <c r="LQ291" s="182"/>
      <c r="LR291" s="182"/>
      <c r="LS291" s="182"/>
      <c r="LT291" s="182"/>
      <c r="LU291" s="182"/>
      <c r="LV291" s="182"/>
      <c r="LW291" s="182"/>
      <c r="LX291" s="182"/>
      <c r="LY291" s="182"/>
      <c r="LZ291" s="182"/>
      <c r="MA291" s="182"/>
      <c r="MB291" s="182"/>
      <c r="MC291" s="182"/>
      <c r="MD291" s="182"/>
      <c r="ME291" s="182"/>
      <c r="MF291" s="182"/>
      <c r="MG291" s="182"/>
      <c r="MH291" s="182"/>
      <c r="MI291" s="182"/>
      <c r="MJ291" s="182"/>
      <c r="MK291" s="182"/>
      <c r="ML291" s="182"/>
      <c r="MM291" s="182"/>
      <c r="MN291" s="182"/>
      <c r="MO291" s="182"/>
      <c r="MP291" s="182"/>
      <c r="MQ291" s="182"/>
      <c r="MR291" s="182"/>
      <c r="MS291" s="182"/>
      <c r="MT291" s="182"/>
      <c r="MU291" s="182"/>
      <c r="MV291" s="182"/>
      <c r="MW291" s="182"/>
      <c r="MX291" s="182"/>
      <c r="MY291" s="182"/>
      <c r="MZ291" s="182"/>
      <c r="NA291" s="182"/>
      <c r="NB291" s="182"/>
      <c r="NC291" s="182"/>
      <c r="ND291" s="182"/>
      <c r="NE291" s="182"/>
      <c r="NF291" s="182"/>
      <c r="NG291" s="182"/>
      <c r="NH291" s="182"/>
      <c r="NI291" s="182"/>
      <c r="NJ291" s="182"/>
      <c r="NK291" s="182"/>
      <c r="NL291" s="182"/>
      <c r="NM291" s="182"/>
      <c r="NN291" s="182"/>
      <c r="NO291" s="182"/>
      <c r="NP291" s="182"/>
      <c r="NQ291" s="182"/>
      <c r="NR291" s="182"/>
      <c r="NS291" s="182"/>
      <c r="NT291" s="182"/>
      <c r="NU291" s="182"/>
      <c r="NV291" s="182"/>
      <c r="NW291" s="182"/>
      <c r="NX291" s="182"/>
      <c r="NY291" s="182"/>
      <c r="NZ291" s="182"/>
      <c r="OA291" s="182"/>
      <c r="OB291" s="182"/>
      <c r="OC291" s="182"/>
      <c r="OD291" s="182"/>
      <c r="OE291" s="182"/>
      <c r="OF291" s="182"/>
      <c r="OG291" s="182"/>
      <c r="OH291" s="182"/>
      <c r="OI291" s="182"/>
      <c r="OJ291" s="182"/>
      <c r="OK291" s="182"/>
      <c r="OL291" s="182"/>
      <c r="OM291" s="182"/>
      <c r="ON291" s="182"/>
      <c r="OO291" s="182"/>
      <c r="OP291" s="182"/>
      <c r="OQ291" s="182"/>
      <c r="OR291" s="182"/>
      <c r="OS291" s="182"/>
      <c r="OT291" s="182"/>
      <c r="OU291" s="182"/>
      <c r="OV291" s="182"/>
      <c r="OW291" s="182"/>
      <c r="OX291" s="182"/>
      <c r="OY291" s="182"/>
      <c r="OZ291" s="182"/>
      <c r="PA291" s="182"/>
      <c r="PB291" s="182"/>
      <c r="PC291" s="182"/>
      <c r="PD291" s="182"/>
      <c r="PE291" s="182"/>
      <c r="PF291" s="182"/>
      <c r="PG291" s="182"/>
      <c r="PH291" s="182"/>
      <c r="PI291" s="182"/>
      <c r="PJ291" s="182"/>
      <c r="PK291" s="182"/>
      <c r="PL291" s="182"/>
      <c r="PM291" s="182"/>
      <c r="PN291" s="182"/>
      <c r="PO291" s="182"/>
      <c r="PP291" s="182"/>
      <c r="PQ291" s="182"/>
      <c r="PR291" s="182"/>
      <c r="PS291" s="182"/>
      <c r="PT291" s="182"/>
      <c r="PU291" s="182"/>
      <c r="PV291" s="182"/>
      <c r="PW291" s="182"/>
      <c r="PX291" s="182"/>
    </row>
    <row r="292" spans="1:440" s="167" customFormat="1" ht="19.899999999999999" customHeight="1">
      <c r="A292" s="182"/>
      <c r="B292" s="1040"/>
      <c r="C292" s="900"/>
      <c r="D292" s="841"/>
      <c r="E292" s="885"/>
      <c r="F292" s="325" t="s">
        <v>22</v>
      </c>
      <c r="G292" s="289">
        <v>3.609</v>
      </c>
      <c r="H292" s="289"/>
      <c r="I292" s="290">
        <f>G292+H292+K291</f>
        <v>3.87</v>
      </c>
      <c r="J292" s="636">
        <v>3.3479999999999999</v>
      </c>
      <c r="K292" s="290">
        <f t="shared" si="33"/>
        <v>0.52200000000000024</v>
      </c>
      <c r="L292" s="678">
        <f t="shared" si="34"/>
        <v>0.8651162790697674</v>
      </c>
      <c r="M292" s="650" t="s">
        <v>24</v>
      </c>
      <c r="N292" s="903"/>
      <c r="O292" s="904"/>
      <c r="P292" s="904"/>
      <c r="Q292" s="904"/>
      <c r="R292" s="904"/>
      <c r="S292" s="893"/>
      <c r="T292" s="170"/>
      <c r="U292" s="182"/>
      <c r="V292" s="166"/>
      <c r="W292" s="166"/>
      <c r="X292" s="166"/>
      <c r="Y292" s="166"/>
      <c r="Z292" s="166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2"/>
      <c r="CI292" s="182"/>
      <c r="CJ292" s="182"/>
      <c r="CK292" s="182"/>
      <c r="CL292" s="182"/>
      <c r="CM292" s="182"/>
      <c r="CN292" s="182"/>
      <c r="CO292" s="182"/>
      <c r="CP292" s="182"/>
      <c r="CQ292" s="182"/>
      <c r="CR292" s="182"/>
      <c r="CS292" s="182"/>
      <c r="CT292" s="182"/>
      <c r="CU292" s="182"/>
      <c r="CV292" s="182"/>
      <c r="CW292" s="182"/>
      <c r="CX292" s="182"/>
      <c r="CY292" s="182"/>
      <c r="CZ292" s="182"/>
      <c r="DA292" s="182"/>
      <c r="DB292" s="182"/>
      <c r="DC292" s="182"/>
      <c r="DD292" s="182"/>
      <c r="DE292" s="182"/>
      <c r="DF292" s="182"/>
      <c r="DG292" s="182"/>
      <c r="DH292" s="182"/>
      <c r="DI292" s="182"/>
      <c r="DJ292" s="182"/>
      <c r="DK292" s="182"/>
      <c r="DL292" s="182"/>
      <c r="DM292" s="182"/>
      <c r="DN292" s="182"/>
      <c r="DO292" s="182"/>
      <c r="DP292" s="182"/>
      <c r="DQ292" s="182"/>
      <c r="DR292" s="182"/>
      <c r="DS292" s="182"/>
      <c r="DT292" s="182"/>
      <c r="DU292" s="182"/>
      <c r="DV292" s="182"/>
      <c r="DW292" s="182"/>
      <c r="DX292" s="182"/>
      <c r="DY292" s="182"/>
      <c r="DZ292" s="182"/>
      <c r="EA292" s="182"/>
      <c r="EB292" s="182"/>
      <c r="EC292" s="182"/>
      <c r="ED292" s="182"/>
      <c r="EE292" s="182"/>
      <c r="EF292" s="182"/>
      <c r="EG292" s="182"/>
      <c r="EH292" s="182"/>
      <c r="EI292" s="182"/>
      <c r="EJ292" s="182"/>
      <c r="EK292" s="182"/>
      <c r="EL292" s="182"/>
      <c r="EM292" s="182"/>
      <c r="EN292" s="182"/>
      <c r="EO292" s="182"/>
      <c r="EP292" s="182"/>
      <c r="EQ292" s="182"/>
      <c r="ER292" s="182"/>
      <c r="ES292" s="182"/>
      <c r="ET292" s="182"/>
      <c r="EU292" s="182"/>
      <c r="EV292" s="182"/>
      <c r="EW292" s="182"/>
      <c r="EX292" s="182"/>
      <c r="EY292" s="182"/>
      <c r="EZ292" s="182"/>
      <c r="FA292" s="182"/>
      <c r="FB292" s="182"/>
      <c r="FC292" s="182"/>
      <c r="FD292" s="182"/>
      <c r="FE292" s="182"/>
      <c r="FF292" s="182"/>
      <c r="FG292" s="182"/>
      <c r="FH292" s="182"/>
      <c r="FI292" s="182"/>
      <c r="FJ292" s="182"/>
      <c r="FK292" s="182"/>
      <c r="FL292" s="182"/>
      <c r="FM292" s="182"/>
      <c r="FN292" s="182"/>
      <c r="FO292" s="182"/>
      <c r="FP292" s="182"/>
      <c r="FQ292" s="182"/>
      <c r="FR292" s="182"/>
      <c r="FS292" s="182"/>
      <c r="FT292" s="182"/>
      <c r="FU292" s="182"/>
      <c r="FV292" s="182"/>
      <c r="FW292" s="182"/>
      <c r="FX292" s="182"/>
      <c r="FY292" s="182"/>
      <c r="FZ292" s="182"/>
      <c r="GA292" s="182"/>
      <c r="GB292" s="182"/>
      <c r="GC292" s="182"/>
      <c r="GD292" s="182"/>
      <c r="GE292" s="182"/>
      <c r="GF292" s="182"/>
      <c r="GG292" s="182"/>
      <c r="GH292" s="182"/>
      <c r="GI292" s="182"/>
      <c r="GJ292" s="182"/>
      <c r="GK292" s="182"/>
      <c r="GL292" s="182"/>
      <c r="GM292" s="182"/>
      <c r="GN292" s="182"/>
      <c r="GO292" s="182"/>
      <c r="GP292" s="182"/>
      <c r="GQ292" s="182"/>
      <c r="GR292" s="182"/>
      <c r="GS292" s="182"/>
      <c r="GT292" s="182"/>
      <c r="GU292" s="182"/>
      <c r="GV292" s="182"/>
      <c r="GW292" s="182"/>
      <c r="GX292" s="182"/>
      <c r="GY292" s="182"/>
      <c r="GZ292" s="182"/>
      <c r="HA292" s="182"/>
      <c r="HB292" s="182"/>
      <c r="HC292" s="182"/>
      <c r="HD292" s="182"/>
      <c r="HE292" s="182"/>
      <c r="HF292" s="182"/>
      <c r="HG292" s="182"/>
      <c r="HH292" s="182"/>
      <c r="HI292" s="182"/>
      <c r="HJ292" s="182"/>
      <c r="HK292" s="182"/>
      <c r="HL292" s="182"/>
      <c r="HM292" s="182"/>
      <c r="HN292" s="182"/>
      <c r="HO292" s="182"/>
      <c r="HP292" s="182"/>
      <c r="HQ292" s="182"/>
      <c r="HR292" s="182"/>
      <c r="HS292" s="182"/>
      <c r="HT292" s="182"/>
      <c r="HU292" s="182"/>
      <c r="HV292" s="182"/>
      <c r="HW292" s="182"/>
      <c r="HX292" s="182"/>
      <c r="HY292" s="182"/>
      <c r="HZ292" s="182"/>
      <c r="IA292" s="182"/>
      <c r="IB292" s="182"/>
      <c r="IC292" s="182"/>
      <c r="ID292" s="182"/>
      <c r="IE292" s="182"/>
      <c r="IF292" s="182"/>
      <c r="IG292" s="182"/>
      <c r="IH292" s="182"/>
      <c r="II292" s="182"/>
      <c r="IJ292" s="182"/>
      <c r="IK292" s="182"/>
      <c r="IL292" s="182"/>
      <c r="IM292" s="182"/>
      <c r="IN292" s="182"/>
      <c r="IO292" s="182"/>
      <c r="IP292" s="182"/>
      <c r="IQ292" s="182"/>
      <c r="IR292" s="182"/>
      <c r="IS292" s="182"/>
      <c r="IT292" s="182"/>
      <c r="IU292" s="182"/>
      <c r="IV292" s="182"/>
      <c r="IW292" s="182"/>
      <c r="IX292" s="182"/>
      <c r="IY292" s="182"/>
      <c r="IZ292" s="182"/>
      <c r="JA292" s="182"/>
      <c r="JB292" s="182"/>
      <c r="JC292" s="182"/>
      <c r="JD292" s="182"/>
      <c r="JE292" s="182"/>
      <c r="JF292" s="182"/>
      <c r="JG292" s="182"/>
      <c r="JH292" s="182"/>
      <c r="JI292" s="182"/>
      <c r="JJ292" s="182"/>
      <c r="JK292" s="182"/>
      <c r="JL292" s="182"/>
      <c r="JM292" s="182"/>
      <c r="JN292" s="182"/>
      <c r="JO292" s="182"/>
      <c r="JP292" s="182"/>
      <c r="JQ292" s="182"/>
      <c r="JR292" s="182"/>
      <c r="JS292" s="182"/>
      <c r="JT292" s="182"/>
      <c r="JU292" s="182"/>
      <c r="JV292" s="182"/>
      <c r="JW292" s="182"/>
      <c r="JX292" s="182"/>
      <c r="JY292" s="182"/>
      <c r="JZ292" s="182"/>
      <c r="KA292" s="182"/>
      <c r="KB292" s="182"/>
      <c r="KC292" s="182"/>
      <c r="KD292" s="182"/>
      <c r="KE292" s="182"/>
      <c r="KF292" s="182"/>
      <c r="KG292" s="182"/>
      <c r="KH292" s="182"/>
      <c r="KI292" s="182"/>
      <c r="KJ292" s="182"/>
      <c r="KK292" s="182"/>
      <c r="KL292" s="182"/>
      <c r="KM292" s="182"/>
      <c r="KN292" s="182"/>
      <c r="KO292" s="182"/>
      <c r="KP292" s="182"/>
      <c r="KQ292" s="182"/>
      <c r="KR292" s="182"/>
      <c r="KS292" s="182"/>
      <c r="KT292" s="182"/>
      <c r="KU292" s="182"/>
      <c r="KV292" s="182"/>
      <c r="KW292" s="182"/>
      <c r="KX292" s="182"/>
      <c r="KY292" s="182"/>
      <c r="KZ292" s="182"/>
      <c r="LA292" s="182"/>
      <c r="LB292" s="182"/>
      <c r="LC292" s="182"/>
      <c r="LD292" s="182"/>
      <c r="LE292" s="182"/>
      <c r="LF292" s="182"/>
      <c r="LG292" s="182"/>
      <c r="LH292" s="182"/>
      <c r="LI292" s="182"/>
      <c r="LJ292" s="182"/>
      <c r="LK292" s="182"/>
      <c r="LL292" s="182"/>
      <c r="LM292" s="182"/>
      <c r="LN292" s="182"/>
      <c r="LO292" s="182"/>
      <c r="LP292" s="182"/>
      <c r="LQ292" s="182"/>
      <c r="LR292" s="182"/>
      <c r="LS292" s="182"/>
      <c r="LT292" s="182"/>
      <c r="LU292" s="182"/>
      <c r="LV292" s="182"/>
      <c r="LW292" s="182"/>
      <c r="LX292" s="182"/>
      <c r="LY292" s="182"/>
      <c r="LZ292" s="182"/>
      <c r="MA292" s="182"/>
      <c r="MB292" s="182"/>
      <c r="MC292" s="182"/>
      <c r="MD292" s="182"/>
      <c r="ME292" s="182"/>
      <c r="MF292" s="182"/>
      <c r="MG292" s="182"/>
      <c r="MH292" s="182"/>
      <c r="MI292" s="182"/>
      <c r="MJ292" s="182"/>
      <c r="MK292" s="182"/>
      <c r="ML292" s="182"/>
      <c r="MM292" s="182"/>
      <c r="MN292" s="182"/>
      <c r="MO292" s="182"/>
      <c r="MP292" s="182"/>
      <c r="MQ292" s="182"/>
      <c r="MR292" s="182"/>
      <c r="MS292" s="182"/>
      <c r="MT292" s="182"/>
      <c r="MU292" s="182"/>
      <c r="MV292" s="182"/>
      <c r="MW292" s="182"/>
      <c r="MX292" s="182"/>
      <c r="MY292" s="182"/>
      <c r="MZ292" s="182"/>
      <c r="NA292" s="182"/>
      <c r="NB292" s="182"/>
      <c r="NC292" s="182"/>
      <c r="ND292" s="182"/>
      <c r="NE292" s="182"/>
      <c r="NF292" s="182"/>
      <c r="NG292" s="182"/>
      <c r="NH292" s="182"/>
      <c r="NI292" s="182"/>
      <c r="NJ292" s="182"/>
      <c r="NK292" s="182"/>
      <c r="NL292" s="182"/>
      <c r="NM292" s="182"/>
      <c r="NN292" s="182"/>
      <c r="NO292" s="182"/>
      <c r="NP292" s="182"/>
      <c r="NQ292" s="182"/>
      <c r="NR292" s="182"/>
      <c r="NS292" s="182"/>
      <c r="NT292" s="182"/>
      <c r="NU292" s="182"/>
      <c r="NV292" s="182"/>
      <c r="NW292" s="182"/>
      <c r="NX292" s="182"/>
      <c r="NY292" s="182"/>
      <c r="NZ292" s="182"/>
      <c r="OA292" s="182"/>
      <c r="OB292" s="182"/>
      <c r="OC292" s="182"/>
      <c r="OD292" s="182"/>
      <c r="OE292" s="182"/>
      <c r="OF292" s="182"/>
      <c r="OG292" s="182"/>
      <c r="OH292" s="182"/>
      <c r="OI292" s="182"/>
      <c r="OJ292" s="182"/>
      <c r="OK292" s="182"/>
      <c r="OL292" s="182"/>
      <c r="OM292" s="182"/>
      <c r="ON292" s="182"/>
      <c r="OO292" s="182"/>
      <c r="OP292" s="182"/>
      <c r="OQ292" s="182"/>
      <c r="OR292" s="182"/>
      <c r="OS292" s="182"/>
      <c r="OT292" s="182"/>
      <c r="OU292" s="182"/>
      <c r="OV292" s="182"/>
      <c r="OW292" s="182"/>
      <c r="OX292" s="182"/>
      <c r="OY292" s="182"/>
      <c r="OZ292" s="182"/>
      <c r="PA292" s="182"/>
      <c r="PB292" s="182"/>
      <c r="PC292" s="182"/>
      <c r="PD292" s="182"/>
      <c r="PE292" s="182"/>
      <c r="PF292" s="182"/>
      <c r="PG292" s="182"/>
      <c r="PH292" s="182"/>
      <c r="PI292" s="182"/>
      <c r="PJ292" s="182"/>
      <c r="PK292" s="182"/>
      <c r="PL292" s="182"/>
      <c r="PM292" s="182"/>
      <c r="PN292" s="182"/>
      <c r="PO292" s="182"/>
      <c r="PP292" s="182"/>
      <c r="PQ292" s="182"/>
      <c r="PR292" s="182"/>
      <c r="PS292" s="182"/>
      <c r="PT292" s="182"/>
      <c r="PU292" s="182"/>
      <c r="PV292" s="182"/>
      <c r="PW292" s="182"/>
      <c r="PX292" s="182"/>
    </row>
    <row r="293" spans="1:440" s="167" customFormat="1" ht="19.899999999999999" customHeight="1">
      <c r="A293" s="182"/>
      <c r="B293" s="1040"/>
      <c r="C293" s="900"/>
      <c r="D293" s="841"/>
      <c r="E293" s="884" t="s">
        <v>841</v>
      </c>
      <c r="F293" s="325" t="s">
        <v>20</v>
      </c>
      <c r="G293" s="289">
        <v>0.63500000000000001</v>
      </c>
      <c r="H293" s="289"/>
      <c r="I293" s="290">
        <f t="shared" ref="I293" si="48">G293+H293</f>
        <v>0.63500000000000001</v>
      </c>
      <c r="J293" s="636">
        <v>0.54</v>
      </c>
      <c r="K293" s="290">
        <f t="shared" si="33"/>
        <v>9.4999999999999973E-2</v>
      </c>
      <c r="L293" s="672">
        <f t="shared" si="34"/>
        <v>0.85039370078740162</v>
      </c>
      <c r="M293" s="650" t="s">
        <v>24</v>
      </c>
      <c r="N293" s="903">
        <f t="shared" ref="N293" si="49">G293+G294+G295</f>
        <v>7.218</v>
      </c>
      <c r="O293" s="904">
        <f t="shared" ref="O293" si="50">H293+H294+H295</f>
        <v>0</v>
      </c>
      <c r="P293" s="904">
        <f t="shared" ref="P293" si="51">N293+O293</f>
        <v>7.218</v>
      </c>
      <c r="Q293" s="904">
        <f t="shared" ref="Q293" si="52">J293+J294+J295</f>
        <v>5.886000000000001</v>
      </c>
      <c r="R293" s="904">
        <f t="shared" ref="R293" si="53">P293-Q293</f>
        <v>1.331999999999999</v>
      </c>
      <c r="S293" s="893">
        <f t="shared" ref="S293" si="54">Q293/P293</f>
        <v>0.81546134663341663</v>
      </c>
      <c r="T293" s="170"/>
      <c r="U293" s="182"/>
      <c r="V293" s="166"/>
      <c r="W293" s="166"/>
      <c r="X293" s="166"/>
      <c r="Y293" s="166"/>
      <c r="Z293" s="166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2"/>
      <c r="CI293" s="182"/>
      <c r="CJ293" s="182"/>
      <c r="CK293" s="182"/>
      <c r="CL293" s="182"/>
      <c r="CM293" s="182"/>
      <c r="CN293" s="182"/>
      <c r="CO293" s="182"/>
      <c r="CP293" s="182"/>
      <c r="CQ293" s="182"/>
      <c r="CR293" s="182"/>
      <c r="CS293" s="182"/>
      <c r="CT293" s="182"/>
      <c r="CU293" s="182"/>
      <c r="CV293" s="182"/>
      <c r="CW293" s="182"/>
      <c r="CX293" s="182"/>
      <c r="CY293" s="182"/>
      <c r="CZ293" s="182"/>
      <c r="DA293" s="182"/>
      <c r="DB293" s="182"/>
      <c r="DC293" s="182"/>
      <c r="DD293" s="182"/>
      <c r="DE293" s="182"/>
      <c r="DF293" s="182"/>
      <c r="DG293" s="182"/>
      <c r="DH293" s="182"/>
      <c r="DI293" s="182"/>
      <c r="DJ293" s="182"/>
      <c r="DK293" s="182"/>
      <c r="DL293" s="182"/>
      <c r="DM293" s="182"/>
      <c r="DN293" s="182"/>
      <c r="DO293" s="182"/>
      <c r="DP293" s="182"/>
      <c r="DQ293" s="182"/>
      <c r="DR293" s="182"/>
      <c r="DS293" s="182"/>
      <c r="DT293" s="182"/>
      <c r="DU293" s="182"/>
      <c r="DV293" s="182"/>
      <c r="DW293" s="182"/>
      <c r="DX293" s="182"/>
      <c r="DY293" s="182"/>
      <c r="DZ293" s="182"/>
      <c r="EA293" s="182"/>
      <c r="EB293" s="182"/>
      <c r="EC293" s="182"/>
      <c r="ED293" s="182"/>
      <c r="EE293" s="182"/>
      <c r="EF293" s="182"/>
      <c r="EG293" s="182"/>
      <c r="EH293" s="182"/>
      <c r="EI293" s="182"/>
      <c r="EJ293" s="182"/>
      <c r="EK293" s="182"/>
      <c r="EL293" s="182"/>
      <c r="EM293" s="182"/>
      <c r="EN293" s="182"/>
      <c r="EO293" s="182"/>
      <c r="EP293" s="182"/>
      <c r="EQ293" s="182"/>
      <c r="ER293" s="182"/>
      <c r="ES293" s="182"/>
      <c r="ET293" s="182"/>
      <c r="EU293" s="182"/>
      <c r="EV293" s="182"/>
      <c r="EW293" s="182"/>
      <c r="EX293" s="182"/>
      <c r="EY293" s="182"/>
      <c r="EZ293" s="182"/>
      <c r="FA293" s="182"/>
      <c r="FB293" s="182"/>
      <c r="FC293" s="182"/>
      <c r="FD293" s="182"/>
      <c r="FE293" s="182"/>
      <c r="FF293" s="182"/>
      <c r="FG293" s="182"/>
      <c r="FH293" s="182"/>
      <c r="FI293" s="182"/>
      <c r="FJ293" s="182"/>
      <c r="FK293" s="182"/>
      <c r="FL293" s="182"/>
      <c r="FM293" s="182"/>
      <c r="FN293" s="182"/>
      <c r="FO293" s="182"/>
      <c r="FP293" s="182"/>
      <c r="FQ293" s="182"/>
      <c r="FR293" s="182"/>
      <c r="FS293" s="182"/>
      <c r="FT293" s="182"/>
      <c r="FU293" s="182"/>
      <c r="FV293" s="182"/>
      <c r="FW293" s="182"/>
      <c r="FX293" s="182"/>
      <c r="FY293" s="182"/>
      <c r="FZ293" s="182"/>
      <c r="GA293" s="182"/>
      <c r="GB293" s="182"/>
      <c r="GC293" s="182"/>
      <c r="GD293" s="182"/>
      <c r="GE293" s="182"/>
      <c r="GF293" s="182"/>
      <c r="GG293" s="182"/>
      <c r="GH293" s="182"/>
      <c r="GI293" s="182"/>
      <c r="GJ293" s="182"/>
      <c r="GK293" s="182"/>
      <c r="GL293" s="182"/>
      <c r="GM293" s="182"/>
      <c r="GN293" s="182"/>
      <c r="GO293" s="182"/>
      <c r="GP293" s="182"/>
      <c r="GQ293" s="182"/>
      <c r="GR293" s="182"/>
      <c r="GS293" s="182"/>
      <c r="GT293" s="182"/>
      <c r="GU293" s="182"/>
      <c r="GV293" s="182"/>
      <c r="GW293" s="182"/>
      <c r="GX293" s="182"/>
      <c r="GY293" s="182"/>
      <c r="GZ293" s="182"/>
      <c r="HA293" s="182"/>
      <c r="HB293" s="182"/>
      <c r="HC293" s="182"/>
      <c r="HD293" s="182"/>
      <c r="HE293" s="182"/>
      <c r="HF293" s="182"/>
      <c r="HG293" s="182"/>
      <c r="HH293" s="182"/>
      <c r="HI293" s="182"/>
      <c r="HJ293" s="182"/>
      <c r="HK293" s="182"/>
      <c r="HL293" s="182"/>
      <c r="HM293" s="182"/>
      <c r="HN293" s="182"/>
      <c r="HO293" s="182"/>
      <c r="HP293" s="182"/>
      <c r="HQ293" s="182"/>
      <c r="HR293" s="182"/>
      <c r="HS293" s="182"/>
      <c r="HT293" s="182"/>
      <c r="HU293" s="182"/>
      <c r="HV293" s="182"/>
      <c r="HW293" s="182"/>
      <c r="HX293" s="182"/>
      <c r="HY293" s="182"/>
      <c r="HZ293" s="182"/>
      <c r="IA293" s="182"/>
      <c r="IB293" s="182"/>
      <c r="IC293" s="182"/>
      <c r="ID293" s="182"/>
      <c r="IE293" s="182"/>
      <c r="IF293" s="182"/>
      <c r="IG293" s="182"/>
      <c r="IH293" s="182"/>
      <c r="II293" s="182"/>
      <c r="IJ293" s="182"/>
      <c r="IK293" s="182"/>
      <c r="IL293" s="182"/>
      <c r="IM293" s="182"/>
      <c r="IN293" s="182"/>
      <c r="IO293" s="182"/>
      <c r="IP293" s="182"/>
      <c r="IQ293" s="182"/>
      <c r="IR293" s="182"/>
      <c r="IS293" s="182"/>
      <c r="IT293" s="182"/>
      <c r="IU293" s="182"/>
      <c r="IV293" s="182"/>
      <c r="IW293" s="182"/>
      <c r="IX293" s="182"/>
      <c r="IY293" s="182"/>
      <c r="IZ293" s="182"/>
      <c r="JA293" s="182"/>
      <c r="JB293" s="182"/>
      <c r="JC293" s="182"/>
      <c r="JD293" s="182"/>
      <c r="JE293" s="182"/>
      <c r="JF293" s="182"/>
      <c r="JG293" s="182"/>
      <c r="JH293" s="182"/>
      <c r="JI293" s="182"/>
      <c r="JJ293" s="182"/>
      <c r="JK293" s="182"/>
      <c r="JL293" s="182"/>
      <c r="JM293" s="182"/>
      <c r="JN293" s="182"/>
      <c r="JO293" s="182"/>
      <c r="JP293" s="182"/>
      <c r="JQ293" s="182"/>
      <c r="JR293" s="182"/>
      <c r="JS293" s="182"/>
      <c r="JT293" s="182"/>
      <c r="JU293" s="182"/>
      <c r="JV293" s="182"/>
      <c r="JW293" s="182"/>
      <c r="JX293" s="182"/>
      <c r="JY293" s="182"/>
      <c r="JZ293" s="182"/>
      <c r="KA293" s="182"/>
      <c r="KB293" s="182"/>
      <c r="KC293" s="182"/>
      <c r="KD293" s="182"/>
      <c r="KE293" s="182"/>
      <c r="KF293" s="182"/>
      <c r="KG293" s="182"/>
      <c r="KH293" s="182"/>
      <c r="KI293" s="182"/>
      <c r="KJ293" s="182"/>
      <c r="KK293" s="182"/>
      <c r="KL293" s="182"/>
      <c r="KM293" s="182"/>
      <c r="KN293" s="182"/>
      <c r="KO293" s="182"/>
      <c r="KP293" s="182"/>
      <c r="KQ293" s="182"/>
      <c r="KR293" s="182"/>
      <c r="KS293" s="182"/>
      <c r="KT293" s="182"/>
      <c r="KU293" s="182"/>
      <c r="KV293" s="182"/>
      <c r="KW293" s="182"/>
      <c r="KX293" s="182"/>
      <c r="KY293" s="182"/>
      <c r="KZ293" s="182"/>
      <c r="LA293" s="182"/>
      <c r="LB293" s="182"/>
      <c r="LC293" s="182"/>
      <c r="LD293" s="182"/>
      <c r="LE293" s="182"/>
      <c r="LF293" s="182"/>
      <c r="LG293" s="182"/>
      <c r="LH293" s="182"/>
      <c r="LI293" s="182"/>
      <c r="LJ293" s="182"/>
      <c r="LK293" s="182"/>
      <c r="LL293" s="182"/>
      <c r="LM293" s="182"/>
      <c r="LN293" s="182"/>
      <c r="LO293" s="182"/>
      <c r="LP293" s="182"/>
      <c r="LQ293" s="182"/>
      <c r="LR293" s="182"/>
      <c r="LS293" s="182"/>
      <c r="LT293" s="182"/>
      <c r="LU293" s="182"/>
      <c r="LV293" s="182"/>
      <c r="LW293" s="182"/>
      <c r="LX293" s="182"/>
      <c r="LY293" s="182"/>
      <c r="LZ293" s="182"/>
      <c r="MA293" s="182"/>
      <c r="MB293" s="182"/>
      <c r="MC293" s="182"/>
      <c r="MD293" s="182"/>
      <c r="ME293" s="182"/>
      <c r="MF293" s="182"/>
      <c r="MG293" s="182"/>
      <c r="MH293" s="182"/>
      <c r="MI293" s="182"/>
      <c r="MJ293" s="182"/>
      <c r="MK293" s="182"/>
      <c r="ML293" s="182"/>
      <c r="MM293" s="182"/>
      <c r="MN293" s="182"/>
      <c r="MO293" s="182"/>
      <c r="MP293" s="182"/>
      <c r="MQ293" s="182"/>
      <c r="MR293" s="182"/>
      <c r="MS293" s="182"/>
      <c r="MT293" s="182"/>
      <c r="MU293" s="182"/>
      <c r="MV293" s="182"/>
      <c r="MW293" s="182"/>
      <c r="MX293" s="182"/>
      <c r="MY293" s="182"/>
      <c r="MZ293" s="182"/>
      <c r="NA293" s="182"/>
      <c r="NB293" s="182"/>
      <c r="NC293" s="182"/>
      <c r="ND293" s="182"/>
      <c r="NE293" s="182"/>
      <c r="NF293" s="182"/>
      <c r="NG293" s="182"/>
      <c r="NH293" s="182"/>
      <c r="NI293" s="182"/>
      <c r="NJ293" s="182"/>
      <c r="NK293" s="182"/>
      <c r="NL293" s="182"/>
      <c r="NM293" s="182"/>
      <c r="NN293" s="182"/>
      <c r="NO293" s="182"/>
      <c r="NP293" s="182"/>
      <c r="NQ293" s="182"/>
      <c r="NR293" s="182"/>
      <c r="NS293" s="182"/>
      <c r="NT293" s="182"/>
      <c r="NU293" s="182"/>
      <c r="NV293" s="182"/>
      <c r="NW293" s="182"/>
      <c r="NX293" s="182"/>
      <c r="NY293" s="182"/>
      <c r="NZ293" s="182"/>
      <c r="OA293" s="182"/>
      <c r="OB293" s="182"/>
      <c r="OC293" s="182"/>
      <c r="OD293" s="182"/>
      <c r="OE293" s="182"/>
      <c r="OF293" s="182"/>
      <c r="OG293" s="182"/>
      <c r="OH293" s="182"/>
      <c r="OI293" s="182"/>
      <c r="OJ293" s="182"/>
      <c r="OK293" s="182"/>
      <c r="OL293" s="182"/>
      <c r="OM293" s="182"/>
      <c r="ON293" s="182"/>
      <c r="OO293" s="182"/>
      <c r="OP293" s="182"/>
      <c r="OQ293" s="182"/>
      <c r="OR293" s="182"/>
      <c r="OS293" s="182"/>
      <c r="OT293" s="182"/>
      <c r="OU293" s="182"/>
      <c r="OV293" s="182"/>
      <c r="OW293" s="182"/>
      <c r="OX293" s="182"/>
      <c r="OY293" s="182"/>
      <c r="OZ293" s="182"/>
      <c r="PA293" s="182"/>
      <c r="PB293" s="182"/>
      <c r="PC293" s="182"/>
      <c r="PD293" s="182"/>
      <c r="PE293" s="182"/>
      <c r="PF293" s="182"/>
      <c r="PG293" s="182"/>
      <c r="PH293" s="182"/>
      <c r="PI293" s="182"/>
      <c r="PJ293" s="182"/>
      <c r="PK293" s="182"/>
      <c r="PL293" s="182"/>
      <c r="PM293" s="182"/>
      <c r="PN293" s="182"/>
      <c r="PO293" s="182"/>
      <c r="PP293" s="182"/>
      <c r="PQ293" s="182"/>
      <c r="PR293" s="182"/>
      <c r="PS293" s="182"/>
      <c r="PT293" s="182"/>
      <c r="PU293" s="182"/>
      <c r="PV293" s="182"/>
      <c r="PW293" s="182"/>
      <c r="PX293" s="182"/>
    </row>
    <row r="294" spans="1:440" s="167" customFormat="1" ht="19.899999999999999" customHeight="1">
      <c r="A294" s="182"/>
      <c r="B294" s="1040"/>
      <c r="C294" s="900"/>
      <c r="D294" s="841"/>
      <c r="E294" s="876"/>
      <c r="F294" s="325" t="s">
        <v>21</v>
      </c>
      <c r="G294" s="289">
        <v>2.9740000000000002</v>
      </c>
      <c r="H294" s="289"/>
      <c r="I294" s="290">
        <f>G294+H294+K293</f>
        <v>3.069</v>
      </c>
      <c r="J294" s="636">
        <v>0.64800000000000002</v>
      </c>
      <c r="K294" s="290">
        <f t="shared" si="33"/>
        <v>2.4209999999999998</v>
      </c>
      <c r="L294" s="672">
        <f t="shared" si="34"/>
        <v>0.21114369501466276</v>
      </c>
      <c r="M294" s="650" t="s">
        <v>24</v>
      </c>
      <c r="N294" s="903"/>
      <c r="O294" s="904"/>
      <c r="P294" s="904"/>
      <c r="Q294" s="904"/>
      <c r="R294" s="904"/>
      <c r="S294" s="893"/>
      <c r="T294" s="170"/>
      <c r="U294" s="182"/>
      <c r="V294" s="166"/>
      <c r="W294" s="166"/>
      <c r="X294" s="166"/>
      <c r="Y294" s="166"/>
      <c r="Z294" s="166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2"/>
      <c r="CI294" s="182"/>
      <c r="CJ294" s="182"/>
      <c r="CK294" s="182"/>
      <c r="CL294" s="182"/>
      <c r="CM294" s="182"/>
      <c r="CN294" s="182"/>
      <c r="CO294" s="182"/>
      <c r="CP294" s="182"/>
      <c r="CQ294" s="182"/>
      <c r="CR294" s="182"/>
      <c r="CS294" s="182"/>
      <c r="CT294" s="182"/>
      <c r="CU294" s="182"/>
      <c r="CV294" s="182"/>
      <c r="CW294" s="182"/>
      <c r="CX294" s="182"/>
      <c r="CY294" s="182"/>
      <c r="CZ294" s="182"/>
      <c r="DA294" s="182"/>
      <c r="DB294" s="182"/>
      <c r="DC294" s="182"/>
      <c r="DD294" s="182"/>
      <c r="DE294" s="182"/>
      <c r="DF294" s="182"/>
      <c r="DG294" s="182"/>
      <c r="DH294" s="182"/>
      <c r="DI294" s="182"/>
      <c r="DJ294" s="182"/>
      <c r="DK294" s="182"/>
      <c r="DL294" s="182"/>
      <c r="DM294" s="182"/>
      <c r="DN294" s="182"/>
      <c r="DO294" s="182"/>
      <c r="DP294" s="182"/>
      <c r="DQ294" s="182"/>
      <c r="DR294" s="182"/>
      <c r="DS294" s="182"/>
      <c r="DT294" s="182"/>
      <c r="DU294" s="182"/>
      <c r="DV294" s="182"/>
      <c r="DW294" s="182"/>
      <c r="DX294" s="182"/>
      <c r="DY294" s="182"/>
      <c r="DZ294" s="182"/>
      <c r="EA294" s="182"/>
      <c r="EB294" s="182"/>
      <c r="EC294" s="182"/>
      <c r="ED294" s="182"/>
      <c r="EE294" s="182"/>
      <c r="EF294" s="182"/>
      <c r="EG294" s="182"/>
      <c r="EH294" s="182"/>
      <c r="EI294" s="182"/>
      <c r="EJ294" s="182"/>
      <c r="EK294" s="182"/>
      <c r="EL294" s="182"/>
      <c r="EM294" s="182"/>
      <c r="EN294" s="182"/>
      <c r="EO294" s="182"/>
      <c r="EP294" s="182"/>
      <c r="EQ294" s="182"/>
      <c r="ER294" s="182"/>
      <c r="ES294" s="182"/>
      <c r="ET294" s="182"/>
      <c r="EU294" s="182"/>
      <c r="EV294" s="182"/>
      <c r="EW294" s="182"/>
      <c r="EX294" s="182"/>
      <c r="EY294" s="182"/>
      <c r="EZ294" s="182"/>
      <c r="FA294" s="182"/>
      <c r="FB294" s="182"/>
      <c r="FC294" s="182"/>
      <c r="FD294" s="182"/>
      <c r="FE294" s="182"/>
      <c r="FF294" s="182"/>
      <c r="FG294" s="182"/>
      <c r="FH294" s="182"/>
      <c r="FI294" s="182"/>
      <c r="FJ294" s="182"/>
      <c r="FK294" s="182"/>
      <c r="FL294" s="182"/>
      <c r="FM294" s="182"/>
      <c r="FN294" s="182"/>
      <c r="FO294" s="182"/>
      <c r="FP294" s="182"/>
      <c r="FQ294" s="182"/>
      <c r="FR294" s="182"/>
      <c r="FS294" s="182"/>
      <c r="FT294" s="182"/>
      <c r="FU294" s="182"/>
      <c r="FV294" s="182"/>
      <c r="FW294" s="182"/>
      <c r="FX294" s="182"/>
      <c r="FY294" s="182"/>
      <c r="FZ294" s="182"/>
      <c r="GA294" s="182"/>
      <c r="GB294" s="182"/>
      <c r="GC294" s="182"/>
      <c r="GD294" s="182"/>
      <c r="GE294" s="182"/>
      <c r="GF294" s="182"/>
      <c r="GG294" s="182"/>
      <c r="GH294" s="182"/>
      <c r="GI294" s="182"/>
      <c r="GJ294" s="182"/>
      <c r="GK294" s="182"/>
      <c r="GL294" s="182"/>
      <c r="GM294" s="182"/>
      <c r="GN294" s="182"/>
      <c r="GO294" s="182"/>
      <c r="GP294" s="182"/>
      <c r="GQ294" s="182"/>
      <c r="GR294" s="182"/>
      <c r="GS294" s="182"/>
      <c r="GT294" s="182"/>
      <c r="GU294" s="182"/>
      <c r="GV294" s="182"/>
      <c r="GW294" s="182"/>
      <c r="GX294" s="182"/>
      <c r="GY294" s="182"/>
      <c r="GZ294" s="182"/>
      <c r="HA294" s="182"/>
      <c r="HB294" s="182"/>
      <c r="HC294" s="182"/>
      <c r="HD294" s="182"/>
      <c r="HE294" s="182"/>
      <c r="HF294" s="182"/>
      <c r="HG294" s="182"/>
      <c r="HH294" s="182"/>
      <c r="HI294" s="182"/>
      <c r="HJ294" s="182"/>
      <c r="HK294" s="182"/>
      <c r="HL294" s="182"/>
      <c r="HM294" s="182"/>
      <c r="HN294" s="182"/>
      <c r="HO294" s="182"/>
      <c r="HP294" s="182"/>
      <c r="HQ294" s="182"/>
      <c r="HR294" s="182"/>
      <c r="HS294" s="182"/>
      <c r="HT294" s="182"/>
      <c r="HU294" s="182"/>
      <c r="HV294" s="182"/>
      <c r="HW294" s="182"/>
      <c r="HX294" s="182"/>
      <c r="HY294" s="182"/>
      <c r="HZ294" s="182"/>
      <c r="IA294" s="182"/>
      <c r="IB294" s="182"/>
      <c r="IC294" s="182"/>
      <c r="ID294" s="182"/>
      <c r="IE294" s="182"/>
      <c r="IF294" s="182"/>
      <c r="IG294" s="182"/>
      <c r="IH294" s="182"/>
      <c r="II294" s="182"/>
      <c r="IJ294" s="182"/>
      <c r="IK294" s="182"/>
      <c r="IL294" s="182"/>
      <c r="IM294" s="182"/>
      <c r="IN294" s="182"/>
      <c r="IO294" s="182"/>
      <c r="IP294" s="182"/>
      <c r="IQ294" s="182"/>
      <c r="IR294" s="182"/>
      <c r="IS294" s="182"/>
      <c r="IT294" s="182"/>
      <c r="IU294" s="182"/>
      <c r="IV294" s="182"/>
      <c r="IW294" s="182"/>
      <c r="IX294" s="182"/>
      <c r="IY294" s="182"/>
      <c r="IZ294" s="182"/>
      <c r="JA294" s="182"/>
      <c r="JB294" s="182"/>
      <c r="JC294" s="182"/>
      <c r="JD294" s="182"/>
      <c r="JE294" s="182"/>
      <c r="JF294" s="182"/>
      <c r="JG294" s="182"/>
      <c r="JH294" s="182"/>
      <c r="JI294" s="182"/>
      <c r="JJ294" s="182"/>
      <c r="JK294" s="182"/>
      <c r="JL294" s="182"/>
      <c r="JM294" s="182"/>
      <c r="JN294" s="182"/>
      <c r="JO294" s="182"/>
      <c r="JP294" s="182"/>
      <c r="JQ294" s="182"/>
      <c r="JR294" s="182"/>
      <c r="JS294" s="182"/>
      <c r="JT294" s="182"/>
      <c r="JU294" s="182"/>
      <c r="JV294" s="182"/>
      <c r="JW294" s="182"/>
      <c r="JX294" s="182"/>
      <c r="JY294" s="182"/>
      <c r="JZ294" s="182"/>
      <c r="KA294" s="182"/>
      <c r="KB294" s="182"/>
      <c r="KC294" s="182"/>
      <c r="KD294" s="182"/>
      <c r="KE294" s="182"/>
      <c r="KF294" s="182"/>
      <c r="KG294" s="182"/>
      <c r="KH294" s="182"/>
      <c r="KI294" s="182"/>
      <c r="KJ294" s="182"/>
      <c r="KK294" s="182"/>
      <c r="KL294" s="182"/>
      <c r="KM294" s="182"/>
      <c r="KN294" s="182"/>
      <c r="KO294" s="182"/>
      <c r="KP294" s="182"/>
      <c r="KQ294" s="182"/>
      <c r="KR294" s="182"/>
      <c r="KS294" s="182"/>
      <c r="KT294" s="182"/>
      <c r="KU294" s="182"/>
      <c r="KV294" s="182"/>
      <c r="KW294" s="182"/>
      <c r="KX294" s="182"/>
      <c r="KY294" s="182"/>
      <c r="KZ294" s="182"/>
      <c r="LA294" s="182"/>
      <c r="LB294" s="182"/>
      <c r="LC294" s="182"/>
      <c r="LD294" s="182"/>
      <c r="LE294" s="182"/>
      <c r="LF294" s="182"/>
      <c r="LG294" s="182"/>
      <c r="LH294" s="182"/>
      <c r="LI294" s="182"/>
      <c r="LJ294" s="182"/>
      <c r="LK294" s="182"/>
      <c r="LL294" s="182"/>
      <c r="LM294" s="182"/>
      <c r="LN294" s="182"/>
      <c r="LO294" s="182"/>
      <c r="LP294" s="182"/>
      <c r="LQ294" s="182"/>
      <c r="LR294" s="182"/>
      <c r="LS294" s="182"/>
      <c r="LT294" s="182"/>
      <c r="LU294" s="182"/>
      <c r="LV294" s="182"/>
      <c r="LW294" s="182"/>
      <c r="LX294" s="182"/>
      <c r="LY294" s="182"/>
      <c r="LZ294" s="182"/>
      <c r="MA294" s="182"/>
      <c r="MB294" s="182"/>
      <c r="MC294" s="182"/>
      <c r="MD294" s="182"/>
      <c r="ME294" s="182"/>
      <c r="MF294" s="182"/>
      <c r="MG294" s="182"/>
      <c r="MH294" s="182"/>
      <c r="MI294" s="182"/>
      <c r="MJ294" s="182"/>
      <c r="MK294" s="182"/>
      <c r="ML294" s="182"/>
      <c r="MM294" s="182"/>
      <c r="MN294" s="182"/>
      <c r="MO294" s="182"/>
      <c r="MP294" s="182"/>
      <c r="MQ294" s="182"/>
      <c r="MR294" s="182"/>
      <c r="MS294" s="182"/>
      <c r="MT294" s="182"/>
      <c r="MU294" s="182"/>
      <c r="MV294" s="182"/>
      <c r="MW294" s="182"/>
      <c r="MX294" s="182"/>
      <c r="MY294" s="182"/>
      <c r="MZ294" s="182"/>
      <c r="NA294" s="182"/>
      <c r="NB294" s="182"/>
      <c r="NC294" s="182"/>
      <c r="ND294" s="182"/>
      <c r="NE294" s="182"/>
      <c r="NF294" s="182"/>
      <c r="NG294" s="182"/>
      <c r="NH294" s="182"/>
      <c r="NI294" s="182"/>
      <c r="NJ294" s="182"/>
      <c r="NK294" s="182"/>
      <c r="NL294" s="182"/>
      <c r="NM294" s="182"/>
      <c r="NN294" s="182"/>
      <c r="NO294" s="182"/>
      <c r="NP294" s="182"/>
      <c r="NQ294" s="182"/>
      <c r="NR294" s="182"/>
      <c r="NS294" s="182"/>
      <c r="NT294" s="182"/>
      <c r="NU294" s="182"/>
      <c r="NV294" s="182"/>
      <c r="NW294" s="182"/>
      <c r="NX294" s="182"/>
      <c r="NY294" s="182"/>
      <c r="NZ294" s="182"/>
      <c r="OA294" s="182"/>
      <c r="OB294" s="182"/>
      <c r="OC294" s="182"/>
      <c r="OD294" s="182"/>
      <c r="OE294" s="182"/>
      <c r="OF294" s="182"/>
      <c r="OG294" s="182"/>
      <c r="OH294" s="182"/>
      <c r="OI294" s="182"/>
      <c r="OJ294" s="182"/>
      <c r="OK294" s="182"/>
      <c r="OL294" s="182"/>
      <c r="OM294" s="182"/>
      <c r="ON294" s="182"/>
      <c r="OO294" s="182"/>
      <c r="OP294" s="182"/>
      <c r="OQ294" s="182"/>
      <c r="OR294" s="182"/>
      <c r="OS294" s="182"/>
      <c r="OT294" s="182"/>
      <c r="OU294" s="182"/>
      <c r="OV294" s="182"/>
      <c r="OW294" s="182"/>
      <c r="OX294" s="182"/>
      <c r="OY294" s="182"/>
      <c r="OZ294" s="182"/>
      <c r="PA294" s="182"/>
      <c r="PB294" s="182"/>
      <c r="PC294" s="182"/>
      <c r="PD294" s="182"/>
      <c r="PE294" s="182"/>
      <c r="PF294" s="182"/>
      <c r="PG294" s="182"/>
      <c r="PH294" s="182"/>
      <c r="PI294" s="182"/>
      <c r="PJ294" s="182"/>
      <c r="PK294" s="182"/>
      <c r="PL294" s="182"/>
      <c r="PM294" s="182"/>
      <c r="PN294" s="182"/>
      <c r="PO294" s="182"/>
      <c r="PP294" s="182"/>
      <c r="PQ294" s="182"/>
      <c r="PR294" s="182"/>
      <c r="PS294" s="182"/>
      <c r="PT294" s="182"/>
      <c r="PU294" s="182"/>
      <c r="PV294" s="182"/>
      <c r="PW294" s="182"/>
      <c r="PX294" s="182"/>
    </row>
    <row r="295" spans="1:440" s="167" customFormat="1" ht="19.899999999999999" customHeight="1">
      <c r="A295" s="182"/>
      <c r="B295" s="1040"/>
      <c r="C295" s="900"/>
      <c r="D295" s="841"/>
      <c r="E295" s="885"/>
      <c r="F295" s="325" t="s">
        <v>22</v>
      </c>
      <c r="G295" s="289">
        <v>3.609</v>
      </c>
      <c r="H295" s="289"/>
      <c r="I295" s="290">
        <f>G295+H295+K294</f>
        <v>6.0299999999999994</v>
      </c>
      <c r="J295" s="636">
        <v>4.6980000000000004</v>
      </c>
      <c r="K295" s="290">
        <f t="shared" si="33"/>
        <v>1.331999999999999</v>
      </c>
      <c r="L295" s="672">
        <f t="shared" si="34"/>
        <v>0.77910447761194046</v>
      </c>
      <c r="M295" s="650" t="s">
        <v>24</v>
      </c>
      <c r="N295" s="903"/>
      <c r="O295" s="904"/>
      <c r="P295" s="904"/>
      <c r="Q295" s="904"/>
      <c r="R295" s="904"/>
      <c r="S295" s="893"/>
      <c r="T295" s="170"/>
      <c r="U295" s="182"/>
      <c r="V295" s="166"/>
      <c r="W295" s="166"/>
      <c r="X295" s="166"/>
      <c r="Y295" s="166"/>
      <c r="Z295" s="166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2"/>
      <c r="CI295" s="182"/>
      <c r="CJ295" s="182"/>
      <c r="CK295" s="182"/>
      <c r="CL295" s="182"/>
      <c r="CM295" s="182"/>
      <c r="CN295" s="182"/>
      <c r="CO295" s="182"/>
      <c r="CP295" s="182"/>
      <c r="CQ295" s="182"/>
      <c r="CR295" s="182"/>
      <c r="CS295" s="182"/>
      <c r="CT295" s="182"/>
      <c r="CU295" s="182"/>
      <c r="CV295" s="182"/>
      <c r="CW295" s="182"/>
      <c r="CX295" s="182"/>
      <c r="CY295" s="182"/>
      <c r="CZ295" s="182"/>
      <c r="DA295" s="182"/>
      <c r="DB295" s="182"/>
      <c r="DC295" s="182"/>
      <c r="DD295" s="182"/>
      <c r="DE295" s="182"/>
      <c r="DF295" s="182"/>
      <c r="DG295" s="182"/>
      <c r="DH295" s="182"/>
      <c r="DI295" s="182"/>
      <c r="DJ295" s="182"/>
      <c r="DK295" s="182"/>
      <c r="DL295" s="182"/>
      <c r="DM295" s="182"/>
      <c r="DN295" s="182"/>
      <c r="DO295" s="182"/>
      <c r="DP295" s="182"/>
      <c r="DQ295" s="182"/>
      <c r="DR295" s="182"/>
      <c r="DS295" s="182"/>
      <c r="DT295" s="182"/>
      <c r="DU295" s="182"/>
      <c r="DV295" s="182"/>
      <c r="DW295" s="182"/>
      <c r="DX295" s="182"/>
      <c r="DY295" s="182"/>
      <c r="DZ295" s="182"/>
      <c r="EA295" s="182"/>
      <c r="EB295" s="182"/>
      <c r="EC295" s="182"/>
      <c r="ED295" s="182"/>
      <c r="EE295" s="182"/>
      <c r="EF295" s="182"/>
      <c r="EG295" s="182"/>
      <c r="EH295" s="182"/>
      <c r="EI295" s="182"/>
      <c r="EJ295" s="182"/>
      <c r="EK295" s="182"/>
      <c r="EL295" s="182"/>
      <c r="EM295" s="182"/>
      <c r="EN295" s="182"/>
      <c r="EO295" s="182"/>
      <c r="EP295" s="182"/>
      <c r="EQ295" s="182"/>
      <c r="ER295" s="182"/>
      <c r="ES295" s="182"/>
      <c r="ET295" s="182"/>
      <c r="EU295" s="182"/>
      <c r="EV295" s="182"/>
      <c r="EW295" s="182"/>
      <c r="EX295" s="182"/>
      <c r="EY295" s="182"/>
      <c r="EZ295" s="182"/>
      <c r="FA295" s="182"/>
      <c r="FB295" s="182"/>
      <c r="FC295" s="182"/>
      <c r="FD295" s="182"/>
      <c r="FE295" s="182"/>
      <c r="FF295" s="182"/>
      <c r="FG295" s="182"/>
      <c r="FH295" s="182"/>
      <c r="FI295" s="182"/>
      <c r="FJ295" s="182"/>
      <c r="FK295" s="182"/>
      <c r="FL295" s="182"/>
      <c r="FM295" s="182"/>
      <c r="FN295" s="182"/>
      <c r="FO295" s="182"/>
      <c r="FP295" s="182"/>
      <c r="FQ295" s="182"/>
      <c r="FR295" s="182"/>
      <c r="FS295" s="182"/>
      <c r="FT295" s="182"/>
      <c r="FU295" s="182"/>
      <c r="FV295" s="182"/>
      <c r="FW295" s="182"/>
      <c r="FX295" s="182"/>
      <c r="FY295" s="182"/>
      <c r="FZ295" s="182"/>
      <c r="GA295" s="182"/>
      <c r="GB295" s="182"/>
      <c r="GC295" s="182"/>
      <c r="GD295" s="182"/>
      <c r="GE295" s="182"/>
      <c r="GF295" s="182"/>
      <c r="GG295" s="182"/>
      <c r="GH295" s="182"/>
      <c r="GI295" s="182"/>
      <c r="GJ295" s="182"/>
      <c r="GK295" s="182"/>
      <c r="GL295" s="182"/>
      <c r="GM295" s="182"/>
      <c r="GN295" s="182"/>
      <c r="GO295" s="182"/>
      <c r="GP295" s="182"/>
      <c r="GQ295" s="182"/>
      <c r="GR295" s="182"/>
      <c r="GS295" s="182"/>
      <c r="GT295" s="182"/>
      <c r="GU295" s="182"/>
      <c r="GV295" s="182"/>
      <c r="GW295" s="182"/>
      <c r="GX295" s="182"/>
      <c r="GY295" s="182"/>
      <c r="GZ295" s="182"/>
      <c r="HA295" s="182"/>
      <c r="HB295" s="182"/>
      <c r="HC295" s="182"/>
      <c r="HD295" s="182"/>
      <c r="HE295" s="182"/>
      <c r="HF295" s="182"/>
      <c r="HG295" s="182"/>
      <c r="HH295" s="182"/>
      <c r="HI295" s="182"/>
      <c r="HJ295" s="182"/>
      <c r="HK295" s="182"/>
      <c r="HL295" s="182"/>
      <c r="HM295" s="182"/>
      <c r="HN295" s="182"/>
      <c r="HO295" s="182"/>
      <c r="HP295" s="182"/>
      <c r="HQ295" s="182"/>
      <c r="HR295" s="182"/>
      <c r="HS295" s="182"/>
      <c r="HT295" s="182"/>
      <c r="HU295" s="182"/>
      <c r="HV295" s="182"/>
      <c r="HW295" s="182"/>
      <c r="HX295" s="182"/>
      <c r="HY295" s="182"/>
      <c r="HZ295" s="182"/>
      <c r="IA295" s="182"/>
      <c r="IB295" s="182"/>
      <c r="IC295" s="182"/>
      <c r="ID295" s="182"/>
      <c r="IE295" s="182"/>
      <c r="IF295" s="182"/>
      <c r="IG295" s="182"/>
      <c r="IH295" s="182"/>
      <c r="II295" s="182"/>
      <c r="IJ295" s="182"/>
      <c r="IK295" s="182"/>
      <c r="IL295" s="182"/>
      <c r="IM295" s="182"/>
      <c r="IN295" s="182"/>
      <c r="IO295" s="182"/>
      <c r="IP295" s="182"/>
      <c r="IQ295" s="182"/>
      <c r="IR295" s="182"/>
      <c r="IS295" s="182"/>
      <c r="IT295" s="182"/>
      <c r="IU295" s="182"/>
      <c r="IV295" s="182"/>
      <c r="IW295" s="182"/>
      <c r="IX295" s="182"/>
      <c r="IY295" s="182"/>
      <c r="IZ295" s="182"/>
      <c r="JA295" s="182"/>
      <c r="JB295" s="182"/>
      <c r="JC295" s="182"/>
      <c r="JD295" s="182"/>
      <c r="JE295" s="182"/>
      <c r="JF295" s="182"/>
      <c r="JG295" s="182"/>
      <c r="JH295" s="182"/>
      <c r="JI295" s="182"/>
      <c r="JJ295" s="182"/>
      <c r="JK295" s="182"/>
      <c r="JL295" s="182"/>
      <c r="JM295" s="182"/>
      <c r="JN295" s="182"/>
      <c r="JO295" s="182"/>
      <c r="JP295" s="182"/>
      <c r="JQ295" s="182"/>
      <c r="JR295" s="182"/>
      <c r="JS295" s="182"/>
      <c r="JT295" s="182"/>
      <c r="JU295" s="182"/>
      <c r="JV295" s="182"/>
      <c r="JW295" s="182"/>
      <c r="JX295" s="182"/>
      <c r="JY295" s="182"/>
      <c r="JZ295" s="182"/>
      <c r="KA295" s="182"/>
      <c r="KB295" s="182"/>
      <c r="KC295" s="182"/>
      <c r="KD295" s="182"/>
      <c r="KE295" s="182"/>
      <c r="KF295" s="182"/>
      <c r="KG295" s="182"/>
      <c r="KH295" s="182"/>
      <c r="KI295" s="182"/>
      <c r="KJ295" s="182"/>
      <c r="KK295" s="182"/>
      <c r="KL295" s="182"/>
      <c r="KM295" s="182"/>
      <c r="KN295" s="182"/>
      <c r="KO295" s="182"/>
      <c r="KP295" s="182"/>
      <c r="KQ295" s="182"/>
      <c r="KR295" s="182"/>
      <c r="KS295" s="182"/>
      <c r="KT295" s="182"/>
      <c r="KU295" s="182"/>
      <c r="KV295" s="182"/>
      <c r="KW295" s="182"/>
      <c r="KX295" s="182"/>
      <c r="KY295" s="182"/>
      <c r="KZ295" s="182"/>
      <c r="LA295" s="182"/>
      <c r="LB295" s="182"/>
      <c r="LC295" s="182"/>
      <c r="LD295" s="182"/>
      <c r="LE295" s="182"/>
      <c r="LF295" s="182"/>
      <c r="LG295" s="182"/>
      <c r="LH295" s="182"/>
      <c r="LI295" s="182"/>
      <c r="LJ295" s="182"/>
      <c r="LK295" s="182"/>
      <c r="LL295" s="182"/>
      <c r="LM295" s="182"/>
      <c r="LN295" s="182"/>
      <c r="LO295" s="182"/>
      <c r="LP295" s="182"/>
      <c r="LQ295" s="182"/>
      <c r="LR295" s="182"/>
      <c r="LS295" s="182"/>
      <c r="LT295" s="182"/>
      <c r="LU295" s="182"/>
      <c r="LV295" s="182"/>
      <c r="LW295" s="182"/>
      <c r="LX295" s="182"/>
      <c r="LY295" s="182"/>
      <c r="LZ295" s="182"/>
      <c r="MA295" s="182"/>
      <c r="MB295" s="182"/>
      <c r="MC295" s="182"/>
      <c r="MD295" s="182"/>
      <c r="ME295" s="182"/>
      <c r="MF295" s="182"/>
      <c r="MG295" s="182"/>
      <c r="MH295" s="182"/>
      <c r="MI295" s="182"/>
      <c r="MJ295" s="182"/>
      <c r="MK295" s="182"/>
      <c r="ML295" s="182"/>
      <c r="MM295" s="182"/>
      <c r="MN295" s="182"/>
      <c r="MO295" s="182"/>
      <c r="MP295" s="182"/>
      <c r="MQ295" s="182"/>
      <c r="MR295" s="182"/>
      <c r="MS295" s="182"/>
      <c r="MT295" s="182"/>
      <c r="MU295" s="182"/>
      <c r="MV295" s="182"/>
      <c r="MW295" s="182"/>
      <c r="MX295" s="182"/>
      <c r="MY295" s="182"/>
      <c r="MZ295" s="182"/>
      <c r="NA295" s="182"/>
      <c r="NB295" s="182"/>
      <c r="NC295" s="182"/>
      <c r="ND295" s="182"/>
      <c r="NE295" s="182"/>
      <c r="NF295" s="182"/>
      <c r="NG295" s="182"/>
      <c r="NH295" s="182"/>
      <c r="NI295" s="182"/>
      <c r="NJ295" s="182"/>
      <c r="NK295" s="182"/>
      <c r="NL295" s="182"/>
      <c r="NM295" s="182"/>
      <c r="NN295" s="182"/>
      <c r="NO295" s="182"/>
      <c r="NP295" s="182"/>
      <c r="NQ295" s="182"/>
      <c r="NR295" s="182"/>
      <c r="NS295" s="182"/>
      <c r="NT295" s="182"/>
      <c r="NU295" s="182"/>
      <c r="NV295" s="182"/>
      <c r="NW295" s="182"/>
      <c r="NX295" s="182"/>
      <c r="NY295" s="182"/>
      <c r="NZ295" s="182"/>
      <c r="OA295" s="182"/>
      <c r="OB295" s="182"/>
      <c r="OC295" s="182"/>
      <c r="OD295" s="182"/>
      <c r="OE295" s="182"/>
      <c r="OF295" s="182"/>
      <c r="OG295" s="182"/>
      <c r="OH295" s="182"/>
      <c r="OI295" s="182"/>
      <c r="OJ295" s="182"/>
      <c r="OK295" s="182"/>
      <c r="OL295" s="182"/>
      <c r="OM295" s="182"/>
      <c r="ON295" s="182"/>
      <c r="OO295" s="182"/>
      <c r="OP295" s="182"/>
      <c r="OQ295" s="182"/>
      <c r="OR295" s="182"/>
      <c r="OS295" s="182"/>
      <c r="OT295" s="182"/>
      <c r="OU295" s="182"/>
      <c r="OV295" s="182"/>
      <c r="OW295" s="182"/>
      <c r="OX295" s="182"/>
      <c r="OY295" s="182"/>
      <c r="OZ295" s="182"/>
      <c r="PA295" s="182"/>
      <c r="PB295" s="182"/>
      <c r="PC295" s="182"/>
      <c r="PD295" s="182"/>
      <c r="PE295" s="182"/>
      <c r="PF295" s="182"/>
      <c r="PG295" s="182"/>
      <c r="PH295" s="182"/>
      <c r="PI295" s="182"/>
      <c r="PJ295" s="182"/>
      <c r="PK295" s="182"/>
      <c r="PL295" s="182"/>
      <c r="PM295" s="182"/>
      <c r="PN295" s="182"/>
      <c r="PO295" s="182"/>
      <c r="PP295" s="182"/>
      <c r="PQ295" s="182"/>
      <c r="PR295" s="182"/>
      <c r="PS295" s="182"/>
      <c r="PT295" s="182"/>
      <c r="PU295" s="182"/>
      <c r="PV295" s="182"/>
      <c r="PW295" s="182"/>
      <c r="PX295" s="182"/>
    </row>
    <row r="296" spans="1:440" s="167" customFormat="1" ht="19.899999999999999" customHeight="1">
      <c r="A296" s="182"/>
      <c r="B296" s="1040"/>
      <c r="C296" s="900"/>
      <c r="D296" s="841"/>
      <c r="E296" s="884" t="s">
        <v>794</v>
      </c>
      <c r="F296" s="325" t="s">
        <v>20</v>
      </c>
      <c r="G296" s="289">
        <v>0.63500000000000001</v>
      </c>
      <c r="H296" s="289"/>
      <c r="I296" s="290">
        <f t="shared" ref="I296" si="55">G296+H296</f>
        <v>0.63500000000000001</v>
      </c>
      <c r="J296" s="636">
        <v>0</v>
      </c>
      <c r="K296" s="290">
        <f t="shared" si="33"/>
        <v>0.63500000000000001</v>
      </c>
      <c r="L296" s="672">
        <f t="shared" si="34"/>
        <v>0</v>
      </c>
      <c r="M296" s="650" t="s">
        <v>24</v>
      </c>
      <c r="N296" s="903">
        <f t="shared" ref="N296" si="56">G296+G297+G298</f>
        <v>7.2200000000000006</v>
      </c>
      <c r="O296" s="904">
        <f t="shared" ref="O296" si="57">H296+H297+H298</f>
        <v>0</v>
      </c>
      <c r="P296" s="904">
        <f t="shared" ref="P296" si="58">N296+O296</f>
        <v>7.2200000000000006</v>
      </c>
      <c r="Q296" s="904">
        <f t="shared" ref="Q296" si="59">J296+J297+J298</f>
        <v>4.3740000000000006</v>
      </c>
      <c r="R296" s="904">
        <f t="shared" ref="R296" si="60">P296-Q296</f>
        <v>2.8460000000000001</v>
      </c>
      <c r="S296" s="893">
        <f t="shared" ref="S296" si="61">Q296/P296</f>
        <v>0.60581717451523553</v>
      </c>
      <c r="T296" s="170"/>
      <c r="U296" s="182"/>
      <c r="V296" s="166"/>
      <c r="W296" s="166"/>
      <c r="X296" s="166"/>
      <c r="Y296" s="166"/>
      <c r="Z296" s="166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2"/>
      <c r="CI296" s="182"/>
      <c r="CJ296" s="182"/>
      <c r="CK296" s="182"/>
      <c r="CL296" s="182"/>
      <c r="CM296" s="182"/>
      <c r="CN296" s="182"/>
      <c r="CO296" s="182"/>
      <c r="CP296" s="182"/>
      <c r="CQ296" s="182"/>
      <c r="CR296" s="182"/>
      <c r="CS296" s="182"/>
      <c r="CT296" s="182"/>
      <c r="CU296" s="182"/>
      <c r="CV296" s="182"/>
      <c r="CW296" s="182"/>
      <c r="CX296" s="182"/>
      <c r="CY296" s="182"/>
      <c r="CZ296" s="182"/>
      <c r="DA296" s="182"/>
      <c r="DB296" s="182"/>
      <c r="DC296" s="182"/>
      <c r="DD296" s="182"/>
      <c r="DE296" s="182"/>
      <c r="DF296" s="182"/>
      <c r="DG296" s="182"/>
      <c r="DH296" s="182"/>
      <c r="DI296" s="182"/>
      <c r="DJ296" s="182"/>
      <c r="DK296" s="182"/>
      <c r="DL296" s="182"/>
      <c r="DM296" s="182"/>
      <c r="DN296" s="182"/>
      <c r="DO296" s="182"/>
      <c r="DP296" s="182"/>
      <c r="DQ296" s="182"/>
      <c r="DR296" s="182"/>
      <c r="DS296" s="182"/>
      <c r="DT296" s="182"/>
      <c r="DU296" s="182"/>
      <c r="DV296" s="182"/>
      <c r="DW296" s="182"/>
      <c r="DX296" s="182"/>
      <c r="DY296" s="182"/>
      <c r="DZ296" s="182"/>
      <c r="EA296" s="182"/>
      <c r="EB296" s="182"/>
      <c r="EC296" s="182"/>
      <c r="ED296" s="182"/>
      <c r="EE296" s="182"/>
      <c r="EF296" s="182"/>
      <c r="EG296" s="182"/>
      <c r="EH296" s="182"/>
      <c r="EI296" s="182"/>
      <c r="EJ296" s="182"/>
      <c r="EK296" s="182"/>
      <c r="EL296" s="182"/>
      <c r="EM296" s="182"/>
      <c r="EN296" s="182"/>
      <c r="EO296" s="182"/>
      <c r="EP296" s="182"/>
      <c r="EQ296" s="182"/>
      <c r="ER296" s="182"/>
      <c r="ES296" s="182"/>
      <c r="ET296" s="182"/>
      <c r="EU296" s="182"/>
      <c r="EV296" s="182"/>
      <c r="EW296" s="182"/>
      <c r="EX296" s="182"/>
      <c r="EY296" s="182"/>
      <c r="EZ296" s="182"/>
      <c r="FA296" s="182"/>
      <c r="FB296" s="182"/>
      <c r="FC296" s="182"/>
      <c r="FD296" s="182"/>
      <c r="FE296" s="182"/>
      <c r="FF296" s="182"/>
      <c r="FG296" s="182"/>
      <c r="FH296" s="182"/>
      <c r="FI296" s="182"/>
      <c r="FJ296" s="182"/>
      <c r="FK296" s="182"/>
      <c r="FL296" s="182"/>
      <c r="FM296" s="182"/>
      <c r="FN296" s="182"/>
      <c r="FO296" s="182"/>
      <c r="FP296" s="182"/>
      <c r="FQ296" s="182"/>
      <c r="FR296" s="182"/>
      <c r="FS296" s="182"/>
      <c r="FT296" s="182"/>
      <c r="FU296" s="182"/>
      <c r="FV296" s="182"/>
      <c r="FW296" s="182"/>
      <c r="FX296" s="182"/>
      <c r="FY296" s="182"/>
      <c r="FZ296" s="182"/>
      <c r="GA296" s="182"/>
      <c r="GB296" s="182"/>
      <c r="GC296" s="182"/>
      <c r="GD296" s="182"/>
      <c r="GE296" s="182"/>
      <c r="GF296" s="182"/>
      <c r="GG296" s="182"/>
      <c r="GH296" s="182"/>
      <c r="GI296" s="182"/>
      <c r="GJ296" s="182"/>
      <c r="GK296" s="182"/>
      <c r="GL296" s="182"/>
      <c r="GM296" s="182"/>
      <c r="GN296" s="182"/>
      <c r="GO296" s="182"/>
      <c r="GP296" s="182"/>
      <c r="GQ296" s="182"/>
      <c r="GR296" s="182"/>
      <c r="GS296" s="182"/>
      <c r="GT296" s="182"/>
      <c r="GU296" s="182"/>
      <c r="GV296" s="182"/>
      <c r="GW296" s="182"/>
      <c r="GX296" s="182"/>
      <c r="GY296" s="182"/>
      <c r="GZ296" s="182"/>
      <c r="HA296" s="182"/>
      <c r="HB296" s="182"/>
      <c r="HC296" s="182"/>
      <c r="HD296" s="182"/>
      <c r="HE296" s="182"/>
      <c r="HF296" s="182"/>
      <c r="HG296" s="182"/>
      <c r="HH296" s="182"/>
      <c r="HI296" s="182"/>
      <c r="HJ296" s="182"/>
      <c r="HK296" s="182"/>
      <c r="HL296" s="182"/>
      <c r="HM296" s="182"/>
      <c r="HN296" s="182"/>
      <c r="HO296" s="182"/>
      <c r="HP296" s="182"/>
      <c r="HQ296" s="182"/>
      <c r="HR296" s="182"/>
      <c r="HS296" s="182"/>
      <c r="HT296" s="182"/>
      <c r="HU296" s="182"/>
      <c r="HV296" s="182"/>
      <c r="HW296" s="182"/>
      <c r="HX296" s="182"/>
      <c r="HY296" s="182"/>
      <c r="HZ296" s="182"/>
      <c r="IA296" s="182"/>
      <c r="IB296" s="182"/>
      <c r="IC296" s="182"/>
      <c r="ID296" s="182"/>
      <c r="IE296" s="182"/>
      <c r="IF296" s="182"/>
      <c r="IG296" s="182"/>
      <c r="IH296" s="182"/>
      <c r="II296" s="182"/>
      <c r="IJ296" s="182"/>
      <c r="IK296" s="182"/>
      <c r="IL296" s="182"/>
      <c r="IM296" s="182"/>
      <c r="IN296" s="182"/>
      <c r="IO296" s="182"/>
      <c r="IP296" s="182"/>
      <c r="IQ296" s="182"/>
      <c r="IR296" s="182"/>
      <c r="IS296" s="182"/>
      <c r="IT296" s="182"/>
      <c r="IU296" s="182"/>
      <c r="IV296" s="182"/>
      <c r="IW296" s="182"/>
      <c r="IX296" s="182"/>
      <c r="IY296" s="182"/>
      <c r="IZ296" s="182"/>
      <c r="JA296" s="182"/>
      <c r="JB296" s="182"/>
      <c r="JC296" s="182"/>
      <c r="JD296" s="182"/>
      <c r="JE296" s="182"/>
      <c r="JF296" s="182"/>
      <c r="JG296" s="182"/>
      <c r="JH296" s="182"/>
      <c r="JI296" s="182"/>
      <c r="JJ296" s="182"/>
      <c r="JK296" s="182"/>
      <c r="JL296" s="182"/>
      <c r="JM296" s="182"/>
      <c r="JN296" s="182"/>
      <c r="JO296" s="182"/>
      <c r="JP296" s="182"/>
      <c r="JQ296" s="182"/>
      <c r="JR296" s="182"/>
      <c r="JS296" s="182"/>
      <c r="JT296" s="182"/>
      <c r="JU296" s="182"/>
      <c r="JV296" s="182"/>
      <c r="JW296" s="182"/>
      <c r="JX296" s="182"/>
      <c r="JY296" s="182"/>
      <c r="JZ296" s="182"/>
      <c r="KA296" s="182"/>
      <c r="KB296" s="182"/>
      <c r="KC296" s="182"/>
      <c r="KD296" s="182"/>
      <c r="KE296" s="182"/>
      <c r="KF296" s="182"/>
      <c r="KG296" s="182"/>
      <c r="KH296" s="182"/>
      <c r="KI296" s="182"/>
      <c r="KJ296" s="182"/>
      <c r="KK296" s="182"/>
      <c r="KL296" s="182"/>
      <c r="KM296" s="182"/>
      <c r="KN296" s="182"/>
      <c r="KO296" s="182"/>
      <c r="KP296" s="182"/>
      <c r="KQ296" s="182"/>
      <c r="KR296" s="182"/>
      <c r="KS296" s="182"/>
      <c r="KT296" s="182"/>
      <c r="KU296" s="182"/>
      <c r="KV296" s="182"/>
      <c r="KW296" s="182"/>
      <c r="KX296" s="182"/>
      <c r="KY296" s="182"/>
      <c r="KZ296" s="182"/>
      <c r="LA296" s="182"/>
      <c r="LB296" s="182"/>
      <c r="LC296" s="182"/>
      <c r="LD296" s="182"/>
      <c r="LE296" s="182"/>
      <c r="LF296" s="182"/>
      <c r="LG296" s="182"/>
      <c r="LH296" s="182"/>
      <c r="LI296" s="182"/>
      <c r="LJ296" s="182"/>
      <c r="LK296" s="182"/>
      <c r="LL296" s="182"/>
      <c r="LM296" s="182"/>
      <c r="LN296" s="182"/>
      <c r="LO296" s="182"/>
      <c r="LP296" s="182"/>
      <c r="LQ296" s="182"/>
      <c r="LR296" s="182"/>
      <c r="LS296" s="182"/>
      <c r="LT296" s="182"/>
      <c r="LU296" s="182"/>
      <c r="LV296" s="182"/>
      <c r="LW296" s="182"/>
      <c r="LX296" s="182"/>
      <c r="LY296" s="182"/>
      <c r="LZ296" s="182"/>
      <c r="MA296" s="182"/>
      <c r="MB296" s="182"/>
      <c r="MC296" s="182"/>
      <c r="MD296" s="182"/>
      <c r="ME296" s="182"/>
      <c r="MF296" s="182"/>
      <c r="MG296" s="182"/>
      <c r="MH296" s="182"/>
      <c r="MI296" s="182"/>
      <c r="MJ296" s="182"/>
      <c r="MK296" s="182"/>
      <c r="ML296" s="182"/>
      <c r="MM296" s="182"/>
      <c r="MN296" s="182"/>
      <c r="MO296" s="182"/>
      <c r="MP296" s="182"/>
      <c r="MQ296" s="182"/>
      <c r="MR296" s="182"/>
      <c r="MS296" s="182"/>
      <c r="MT296" s="182"/>
      <c r="MU296" s="182"/>
      <c r="MV296" s="182"/>
      <c r="MW296" s="182"/>
      <c r="MX296" s="182"/>
      <c r="MY296" s="182"/>
      <c r="MZ296" s="182"/>
      <c r="NA296" s="182"/>
      <c r="NB296" s="182"/>
      <c r="NC296" s="182"/>
      <c r="ND296" s="182"/>
      <c r="NE296" s="182"/>
      <c r="NF296" s="182"/>
      <c r="NG296" s="182"/>
      <c r="NH296" s="182"/>
      <c r="NI296" s="182"/>
      <c r="NJ296" s="182"/>
      <c r="NK296" s="182"/>
      <c r="NL296" s="182"/>
      <c r="NM296" s="182"/>
      <c r="NN296" s="182"/>
      <c r="NO296" s="182"/>
      <c r="NP296" s="182"/>
      <c r="NQ296" s="182"/>
      <c r="NR296" s="182"/>
      <c r="NS296" s="182"/>
      <c r="NT296" s="182"/>
      <c r="NU296" s="182"/>
      <c r="NV296" s="182"/>
      <c r="NW296" s="182"/>
      <c r="NX296" s="182"/>
      <c r="NY296" s="182"/>
      <c r="NZ296" s="182"/>
      <c r="OA296" s="182"/>
      <c r="OB296" s="182"/>
      <c r="OC296" s="182"/>
      <c r="OD296" s="182"/>
      <c r="OE296" s="182"/>
      <c r="OF296" s="182"/>
      <c r="OG296" s="182"/>
      <c r="OH296" s="182"/>
      <c r="OI296" s="182"/>
      <c r="OJ296" s="182"/>
      <c r="OK296" s="182"/>
      <c r="OL296" s="182"/>
      <c r="OM296" s="182"/>
      <c r="ON296" s="182"/>
      <c r="OO296" s="182"/>
      <c r="OP296" s="182"/>
      <c r="OQ296" s="182"/>
      <c r="OR296" s="182"/>
      <c r="OS296" s="182"/>
      <c r="OT296" s="182"/>
      <c r="OU296" s="182"/>
      <c r="OV296" s="182"/>
      <c r="OW296" s="182"/>
      <c r="OX296" s="182"/>
      <c r="OY296" s="182"/>
      <c r="OZ296" s="182"/>
      <c r="PA296" s="182"/>
      <c r="PB296" s="182"/>
      <c r="PC296" s="182"/>
      <c r="PD296" s="182"/>
      <c r="PE296" s="182"/>
      <c r="PF296" s="182"/>
      <c r="PG296" s="182"/>
      <c r="PH296" s="182"/>
      <c r="PI296" s="182"/>
      <c r="PJ296" s="182"/>
      <c r="PK296" s="182"/>
      <c r="PL296" s="182"/>
      <c r="PM296" s="182"/>
      <c r="PN296" s="182"/>
      <c r="PO296" s="182"/>
      <c r="PP296" s="182"/>
      <c r="PQ296" s="182"/>
      <c r="PR296" s="182"/>
      <c r="PS296" s="182"/>
      <c r="PT296" s="182"/>
      <c r="PU296" s="182"/>
      <c r="PV296" s="182"/>
      <c r="PW296" s="182"/>
      <c r="PX296" s="182"/>
    </row>
    <row r="297" spans="1:440" s="167" customFormat="1" ht="19.899999999999999" customHeight="1">
      <c r="A297" s="182"/>
      <c r="B297" s="1040"/>
      <c r="C297" s="900"/>
      <c r="D297" s="841"/>
      <c r="E297" s="876"/>
      <c r="F297" s="325" t="s">
        <v>21</v>
      </c>
      <c r="G297" s="289">
        <v>2.9750000000000001</v>
      </c>
      <c r="H297" s="289"/>
      <c r="I297" s="290">
        <f>G297+H297+K296</f>
        <v>3.6100000000000003</v>
      </c>
      <c r="J297" s="636">
        <v>1.0529999999999999</v>
      </c>
      <c r="K297" s="290">
        <f t="shared" si="33"/>
        <v>2.5570000000000004</v>
      </c>
      <c r="L297" s="672">
        <f t="shared" si="34"/>
        <v>0.29168975069252073</v>
      </c>
      <c r="M297" s="650" t="s">
        <v>24</v>
      </c>
      <c r="N297" s="903"/>
      <c r="O297" s="904"/>
      <c r="P297" s="904"/>
      <c r="Q297" s="904"/>
      <c r="R297" s="904"/>
      <c r="S297" s="893"/>
      <c r="T297" s="170"/>
      <c r="U297" s="182"/>
      <c r="V297" s="166"/>
      <c r="W297" s="166"/>
      <c r="X297" s="166"/>
      <c r="Y297" s="166"/>
      <c r="Z297" s="166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2"/>
      <c r="CI297" s="182"/>
      <c r="CJ297" s="182"/>
      <c r="CK297" s="182"/>
      <c r="CL297" s="182"/>
      <c r="CM297" s="182"/>
      <c r="CN297" s="182"/>
      <c r="CO297" s="182"/>
      <c r="CP297" s="182"/>
      <c r="CQ297" s="182"/>
      <c r="CR297" s="182"/>
      <c r="CS297" s="182"/>
      <c r="CT297" s="182"/>
      <c r="CU297" s="182"/>
      <c r="CV297" s="182"/>
      <c r="CW297" s="182"/>
      <c r="CX297" s="182"/>
      <c r="CY297" s="182"/>
      <c r="CZ297" s="182"/>
      <c r="DA297" s="182"/>
      <c r="DB297" s="182"/>
      <c r="DC297" s="182"/>
      <c r="DD297" s="182"/>
      <c r="DE297" s="182"/>
      <c r="DF297" s="182"/>
      <c r="DG297" s="182"/>
      <c r="DH297" s="182"/>
      <c r="DI297" s="182"/>
      <c r="DJ297" s="182"/>
      <c r="DK297" s="182"/>
      <c r="DL297" s="182"/>
      <c r="DM297" s="182"/>
      <c r="DN297" s="182"/>
      <c r="DO297" s="182"/>
      <c r="DP297" s="182"/>
      <c r="DQ297" s="182"/>
      <c r="DR297" s="182"/>
      <c r="DS297" s="182"/>
      <c r="DT297" s="182"/>
      <c r="DU297" s="182"/>
      <c r="DV297" s="182"/>
      <c r="DW297" s="182"/>
      <c r="DX297" s="182"/>
      <c r="DY297" s="182"/>
      <c r="DZ297" s="182"/>
      <c r="EA297" s="182"/>
      <c r="EB297" s="182"/>
      <c r="EC297" s="182"/>
      <c r="ED297" s="182"/>
      <c r="EE297" s="182"/>
      <c r="EF297" s="182"/>
      <c r="EG297" s="182"/>
      <c r="EH297" s="182"/>
      <c r="EI297" s="182"/>
      <c r="EJ297" s="182"/>
      <c r="EK297" s="182"/>
      <c r="EL297" s="182"/>
      <c r="EM297" s="182"/>
      <c r="EN297" s="182"/>
      <c r="EO297" s="182"/>
      <c r="EP297" s="182"/>
      <c r="EQ297" s="182"/>
      <c r="ER297" s="182"/>
      <c r="ES297" s="182"/>
      <c r="ET297" s="182"/>
      <c r="EU297" s="182"/>
      <c r="EV297" s="182"/>
      <c r="EW297" s="182"/>
      <c r="EX297" s="182"/>
      <c r="EY297" s="182"/>
      <c r="EZ297" s="182"/>
      <c r="FA297" s="182"/>
      <c r="FB297" s="182"/>
      <c r="FC297" s="182"/>
      <c r="FD297" s="182"/>
      <c r="FE297" s="182"/>
      <c r="FF297" s="182"/>
      <c r="FG297" s="182"/>
      <c r="FH297" s="182"/>
      <c r="FI297" s="182"/>
      <c r="FJ297" s="182"/>
      <c r="FK297" s="182"/>
      <c r="FL297" s="182"/>
      <c r="FM297" s="182"/>
      <c r="FN297" s="182"/>
      <c r="FO297" s="182"/>
      <c r="FP297" s="182"/>
      <c r="FQ297" s="182"/>
      <c r="FR297" s="182"/>
      <c r="FS297" s="182"/>
      <c r="FT297" s="182"/>
      <c r="FU297" s="182"/>
      <c r="FV297" s="182"/>
      <c r="FW297" s="182"/>
      <c r="FX297" s="182"/>
      <c r="FY297" s="182"/>
      <c r="FZ297" s="182"/>
      <c r="GA297" s="182"/>
      <c r="GB297" s="182"/>
      <c r="GC297" s="182"/>
      <c r="GD297" s="182"/>
      <c r="GE297" s="182"/>
      <c r="GF297" s="182"/>
      <c r="GG297" s="182"/>
      <c r="GH297" s="182"/>
      <c r="GI297" s="182"/>
      <c r="GJ297" s="182"/>
      <c r="GK297" s="182"/>
      <c r="GL297" s="182"/>
      <c r="GM297" s="182"/>
      <c r="GN297" s="182"/>
      <c r="GO297" s="182"/>
      <c r="GP297" s="182"/>
      <c r="GQ297" s="182"/>
      <c r="GR297" s="182"/>
      <c r="GS297" s="182"/>
      <c r="GT297" s="182"/>
      <c r="GU297" s="182"/>
      <c r="GV297" s="182"/>
      <c r="GW297" s="182"/>
      <c r="GX297" s="182"/>
      <c r="GY297" s="182"/>
      <c r="GZ297" s="182"/>
      <c r="HA297" s="182"/>
      <c r="HB297" s="182"/>
      <c r="HC297" s="182"/>
      <c r="HD297" s="182"/>
      <c r="HE297" s="182"/>
      <c r="HF297" s="182"/>
      <c r="HG297" s="182"/>
      <c r="HH297" s="182"/>
      <c r="HI297" s="182"/>
      <c r="HJ297" s="182"/>
      <c r="HK297" s="182"/>
      <c r="HL297" s="182"/>
      <c r="HM297" s="182"/>
      <c r="HN297" s="182"/>
      <c r="HO297" s="182"/>
      <c r="HP297" s="182"/>
      <c r="HQ297" s="182"/>
      <c r="HR297" s="182"/>
      <c r="HS297" s="182"/>
      <c r="HT297" s="182"/>
      <c r="HU297" s="182"/>
      <c r="HV297" s="182"/>
      <c r="HW297" s="182"/>
      <c r="HX297" s="182"/>
      <c r="HY297" s="182"/>
      <c r="HZ297" s="182"/>
      <c r="IA297" s="182"/>
      <c r="IB297" s="182"/>
      <c r="IC297" s="182"/>
      <c r="ID297" s="182"/>
      <c r="IE297" s="182"/>
      <c r="IF297" s="182"/>
      <c r="IG297" s="182"/>
      <c r="IH297" s="182"/>
      <c r="II297" s="182"/>
      <c r="IJ297" s="182"/>
      <c r="IK297" s="182"/>
      <c r="IL297" s="182"/>
      <c r="IM297" s="182"/>
      <c r="IN297" s="182"/>
      <c r="IO297" s="182"/>
      <c r="IP297" s="182"/>
      <c r="IQ297" s="182"/>
      <c r="IR297" s="182"/>
      <c r="IS297" s="182"/>
      <c r="IT297" s="182"/>
      <c r="IU297" s="182"/>
      <c r="IV297" s="182"/>
      <c r="IW297" s="182"/>
      <c r="IX297" s="182"/>
      <c r="IY297" s="182"/>
      <c r="IZ297" s="182"/>
      <c r="JA297" s="182"/>
      <c r="JB297" s="182"/>
      <c r="JC297" s="182"/>
      <c r="JD297" s="182"/>
      <c r="JE297" s="182"/>
      <c r="JF297" s="182"/>
      <c r="JG297" s="182"/>
      <c r="JH297" s="182"/>
      <c r="JI297" s="182"/>
      <c r="JJ297" s="182"/>
      <c r="JK297" s="182"/>
      <c r="JL297" s="182"/>
      <c r="JM297" s="182"/>
      <c r="JN297" s="182"/>
      <c r="JO297" s="182"/>
      <c r="JP297" s="182"/>
      <c r="JQ297" s="182"/>
      <c r="JR297" s="182"/>
      <c r="JS297" s="182"/>
      <c r="JT297" s="182"/>
      <c r="JU297" s="182"/>
      <c r="JV297" s="182"/>
      <c r="JW297" s="182"/>
      <c r="JX297" s="182"/>
      <c r="JY297" s="182"/>
      <c r="JZ297" s="182"/>
      <c r="KA297" s="182"/>
      <c r="KB297" s="182"/>
      <c r="KC297" s="182"/>
      <c r="KD297" s="182"/>
      <c r="KE297" s="182"/>
      <c r="KF297" s="182"/>
      <c r="KG297" s="182"/>
      <c r="KH297" s="182"/>
      <c r="KI297" s="182"/>
      <c r="KJ297" s="182"/>
      <c r="KK297" s="182"/>
      <c r="KL297" s="182"/>
      <c r="KM297" s="182"/>
      <c r="KN297" s="182"/>
      <c r="KO297" s="182"/>
      <c r="KP297" s="182"/>
      <c r="KQ297" s="182"/>
      <c r="KR297" s="182"/>
      <c r="KS297" s="182"/>
      <c r="KT297" s="182"/>
      <c r="KU297" s="182"/>
      <c r="KV297" s="182"/>
      <c r="KW297" s="182"/>
      <c r="KX297" s="182"/>
      <c r="KY297" s="182"/>
      <c r="KZ297" s="182"/>
      <c r="LA297" s="182"/>
      <c r="LB297" s="182"/>
      <c r="LC297" s="182"/>
      <c r="LD297" s="182"/>
      <c r="LE297" s="182"/>
      <c r="LF297" s="182"/>
      <c r="LG297" s="182"/>
      <c r="LH297" s="182"/>
      <c r="LI297" s="182"/>
      <c r="LJ297" s="182"/>
      <c r="LK297" s="182"/>
      <c r="LL297" s="182"/>
      <c r="LM297" s="182"/>
      <c r="LN297" s="182"/>
      <c r="LO297" s="182"/>
      <c r="LP297" s="182"/>
      <c r="LQ297" s="182"/>
      <c r="LR297" s="182"/>
      <c r="LS297" s="182"/>
      <c r="LT297" s="182"/>
      <c r="LU297" s="182"/>
      <c r="LV297" s="182"/>
      <c r="LW297" s="182"/>
      <c r="LX297" s="182"/>
      <c r="LY297" s="182"/>
      <c r="LZ297" s="182"/>
      <c r="MA297" s="182"/>
      <c r="MB297" s="182"/>
      <c r="MC297" s="182"/>
      <c r="MD297" s="182"/>
      <c r="ME297" s="182"/>
      <c r="MF297" s="182"/>
      <c r="MG297" s="182"/>
      <c r="MH297" s="182"/>
      <c r="MI297" s="182"/>
      <c r="MJ297" s="182"/>
      <c r="MK297" s="182"/>
      <c r="ML297" s="182"/>
      <c r="MM297" s="182"/>
      <c r="MN297" s="182"/>
      <c r="MO297" s="182"/>
      <c r="MP297" s="182"/>
      <c r="MQ297" s="182"/>
      <c r="MR297" s="182"/>
      <c r="MS297" s="182"/>
      <c r="MT297" s="182"/>
      <c r="MU297" s="182"/>
      <c r="MV297" s="182"/>
      <c r="MW297" s="182"/>
      <c r="MX297" s="182"/>
      <c r="MY297" s="182"/>
      <c r="MZ297" s="182"/>
      <c r="NA297" s="182"/>
      <c r="NB297" s="182"/>
      <c r="NC297" s="182"/>
      <c r="ND297" s="182"/>
      <c r="NE297" s="182"/>
      <c r="NF297" s="182"/>
      <c r="NG297" s="182"/>
      <c r="NH297" s="182"/>
      <c r="NI297" s="182"/>
      <c r="NJ297" s="182"/>
      <c r="NK297" s="182"/>
      <c r="NL297" s="182"/>
      <c r="NM297" s="182"/>
      <c r="NN297" s="182"/>
      <c r="NO297" s="182"/>
      <c r="NP297" s="182"/>
      <c r="NQ297" s="182"/>
      <c r="NR297" s="182"/>
      <c r="NS297" s="182"/>
      <c r="NT297" s="182"/>
      <c r="NU297" s="182"/>
      <c r="NV297" s="182"/>
      <c r="NW297" s="182"/>
      <c r="NX297" s="182"/>
      <c r="NY297" s="182"/>
      <c r="NZ297" s="182"/>
      <c r="OA297" s="182"/>
      <c r="OB297" s="182"/>
      <c r="OC297" s="182"/>
      <c r="OD297" s="182"/>
      <c r="OE297" s="182"/>
      <c r="OF297" s="182"/>
      <c r="OG297" s="182"/>
      <c r="OH297" s="182"/>
      <c r="OI297" s="182"/>
      <c r="OJ297" s="182"/>
      <c r="OK297" s="182"/>
      <c r="OL297" s="182"/>
      <c r="OM297" s="182"/>
      <c r="ON297" s="182"/>
      <c r="OO297" s="182"/>
      <c r="OP297" s="182"/>
      <c r="OQ297" s="182"/>
      <c r="OR297" s="182"/>
      <c r="OS297" s="182"/>
      <c r="OT297" s="182"/>
      <c r="OU297" s="182"/>
      <c r="OV297" s="182"/>
      <c r="OW297" s="182"/>
      <c r="OX297" s="182"/>
      <c r="OY297" s="182"/>
      <c r="OZ297" s="182"/>
      <c r="PA297" s="182"/>
      <c r="PB297" s="182"/>
      <c r="PC297" s="182"/>
      <c r="PD297" s="182"/>
      <c r="PE297" s="182"/>
      <c r="PF297" s="182"/>
      <c r="PG297" s="182"/>
      <c r="PH297" s="182"/>
      <c r="PI297" s="182"/>
      <c r="PJ297" s="182"/>
      <c r="PK297" s="182"/>
      <c r="PL297" s="182"/>
      <c r="PM297" s="182"/>
      <c r="PN297" s="182"/>
      <c r="PO297" s="182"/>
      <c r="PP297" s="182"/>
      <c r="PQ297" s="182"/>
      <c r="PR297" s="182"/>
      <c r="PS297" s="182"/>
      <c r="PT297" s="182"/>
      <c r="PU297" s="182"/>
      <c r="PV297" s="182"/>
      <c r="PW297" s="182"/>
      <c r="PX297" s="182"/>
    </row>
    <row r="298" spans="1:440" s="167" customFormat="1" ht="19.899999999999999" customHeight="1">
      <c r="A298" s="182"/>
      <c r="B298" s="1040"/>
      <c r="C298" s="900"/>
      <c r="D298" s="841"/>
      <c r="E298" s="885"/>
      <c r="F298" s="325" t="s">
        <v>22</v>
      </c>
      <c r="G298" s="289">
        <v>3.61</v>
      </c>
      <c r="H298" s="289"/>
      <c r="I298" s="290">
        <f>G298+H298+K297</f>
        <v>6.1669999999999998</v>
      </c>
      <c r="J298" s="636">
        <v>3.3210000000000002</v>
      </c>
      <c r="K298" s="290">
        <f t="shared" si="33"/>
        <v>2.8459999999999996</v>
      </c>
      <c r="L298" s="678">
        <f t="shared" si="34"/>
        <v>0.53851143181449657</v>
      </c>
      <c r="M298" s="650" t="s">
        <v>24</v>
      </c>
      <c r="N298" s="903"/>
      <c r="O298" s="904"/>
      <c r="P298" s="904"/>
      <c r="Q298" s="904"/>
      <c r="R298" s="904"/>
      <c r="S298" s="893"/>
      <c r="T298" s="170"/>
      <c r="U298" s="182"/>
      <c r="V298" s="166"/>
      <c r="W298" s="166"/>
      <c r="X298" s="166"/>
      <c r="Y298" s="166"/>
      <c r="Z298" s="166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2"/>
      <c r="CI298" s="182"/>
      <c r="CJ298" s="182"/>
      <c r="CK298" s="182"/>
      <c r="CL298" s="182"/>
      <c r="CM298" s="182"/>
      <c r="CN298" s="182"/>
      <c r="CO298" s="182"/>
      <c r="CP298" s="182"/>
      <c r="CQ298" s="182"/>
      <c r="CR298" s="182"/>
      <c r="CS298" s="182"/>
      <c r="CT298" s="182"/>
      <c r="CU298" s="182"/>
      <c r="CV298" s="182"/>
      <c r="CW298" s="182"/>
      <c r="CX298" s="182"/>
      <c r="CY298" s="182"/>
      <c r="CZ298" s="182"/>
      <c r="DA298" s="182"/>
      <c r="DB298" s="182"/>
      <c r="DC298" s="182"/>
      <c r="DD298" s="182"/>
      <c r="DE298" s="182"/>
      <c r="DF298" s="182"/>
      <c r="DG298" s="182"/>
      <c r="DH298" s="182"/>
      <c r="DI298" s="182"/>
      <c r="DJ298" s="182"/>
      <c r="DK298" s="182"/>
      <c r="DL298" s="182"/>
      <c r="DM298" s="182"/>
      <c r="DN298" s="182"/>
      <c r="DO298" s="182"/>
      <c r="DP298" s="182"/>
      <c r="DQ298" s="182"/>
      <c r="DR298" s="182"/>
      <c r="DS298" s="182"/>
      <c r="DT298" s="182"/>
      <c r="DU298" s="182"/>
      <c r="DV298" s="182"/>
      <c r="DW298" s="182"/>
      <c r="DX298" s="182"/>
      <c r="DY298" s="182"/>
      <c r="DZ298" s="182"/>
      <c r="EA298" s="182"/>
      <c r="EB298" s="182"/>
      <c r="EC298" s="182"/>
      <c r="ED298" s="182"/>
      <c r="EE298" s="182"/>
      <c r="EF298" s="182"/>
      <c r="EG298" s="182"/>
      <c r="EH298" s="182"/>
      <c r="EI298" s="182"/>
      <c r="EJ298" s="182"/>
      <c r="EK298" s="182"/>
      <c r="EL298" s="182"/>
      <c r="EM298" s="182"/>
      <c r="EN298" s="182"/>
      <c r="EO298" s="182"/>
      <c r="EP298" s="182"/>
      <c r="EQ298" s="182"/>
      <c r="ER298" s="182"/>
      <c r="ES298" s="182"/>
      <c r="ET298" s="182"/>
      <c r="EU298" s="182"/>
      <c r="EV298" s="182"/>
      <c r="EW298" s="182"/>
      <c r="EX298" s="182"/>
      <c r="EY298" s="182"/>
      <c r="EZ298" s="182"/>
      <c r="FA298" s="182"/>
      <c r="FB298" s="182"/>
      <c r="FC298" s="182"/>
      <c r="FD298" s="182"/>
      <c r="FE298" s="182"/>
      <c r="FF298" s="182"/>
      <c r="FG298" s="182"/>
      <c r="FH298" s="182"/>
      <c r="FI298" s="182"/>
      <c r="FJ298" s="182"/>
      <c r="FK298" s="182"/>
      <c r="FL298" s="182"/>
      <c r="FM298" s="182"/>
      <c r="FN298" s="182"/>
      <c r="FO298" s="182"/>
      <c r="FP298" s="182"/>
      <c r="FQ298" s="182"/>
      <c r="FR298" s="182"/>
      <c r="FS298" s="182"/>
      <c r="FT298" s="182"/>
      <c r="FU298" s="182"/>
      <c r="FV298" s="182"/>
      <c r="FW298" s="182"/>
      <c r="FX298" s="182"/>
      <c r="FY298" s="182"/>
      <c r="FZ298" s="182"/>
      <c r="GA298" s="182"/>
      <c r="GB298" s="182"/>
      <c r="GC298" s="182"/>
      <c r="GD298" s="182"/>
      <c r="GE298" s="182"/>
      <c r="GF298" s="182"/>
      <c r="GG298" s="182"/>
      <c r="GH298" s="182"/>
      <c r="GI298" s="182"/>
      <c r="GJ298" s="182"/>
      <c r="GK298" s="182"/>
      <c r="GL298" s="182"/>
      <c r="GM298" s="182"/>
      <c r="GN298" s="182"/>
      <c r="GO298" s="182"/>
      <c r="GP298" s="182"/>
      <c r="GQ298" s="182"/>
      <c r="GR298" s="182"/>
      <c r="GS298" s="182"/>
      <c r="GT298" s="182"/>
      <c r="GU298" s="182"/>
      <c r="GV298" s="182"/>
      <c r="GW298" s="182"/>
      <c r="GX298" s="182"/>
      <c r="GY298" s="182"/>
      <c r="GZ298" s="182"/>
      <c r="HA298" s="182"/>
      <c r="HB298" s="182"/>
      <c r="HC298" s="182"/>
      <c r="HD298" s="182"/>
      <c r="HE298" s="182"/>
      <c r="HF298" s="182"/>
      <c r="HG298" s="182"/>
      <c r="HH298" s="182"/>
      <c r="HI298" s="182"/>
      <c r="HJ298" s="182"/>
      <c r="HK298" s="182"/>
      <c r="HL298" s="182"/>
      <c r="HM298" s="182"/>
      <c r="HN298" s="182"/>
      <c r="HO298" s="182"/>
      <c r="HP298" s="182"/>
      <c r="HQ298" s="182"/>
      <c r="HR298" s="182"/>
      <c r="HS298" s="182"/>
      <c r="HT298" s="182"/>
      <c r="HU298" s="182"/>
      <c r="HV298" s="182"/>
      <c r="HW298" s="182"/>
      <c r="HX298" s="182"/>
      <c r="HY298" s="182"/>
      <c r="HZ298" s="182"/>
      <c r="IA298" s="182"/>
      <c r="IB298" s="182"/>
      <c r="IC298" s="182"/>
      <c r="ID298" s="182"/>
      <c r="IE298" s="182"/>
      <c r="IF298" s="182"/>
      <c r="IG298" s="182"/>
      <c r="IH298" s="182"/>
      <c r="II298" s="182"/>
      <c r="IJ298" s="182"/>
      <c r="IK298" s="182"/>
      <c r="IL298" s="182"/>
      <c r="IM298" s="182"/>
      <c r="IN298" s="182"/>
      <c r="IO298" s="182"/>
      <c r="IP298" s="182"/>
      <c r="IQ298" s="182"/>
      <c r="IR298" s="182"/>
      <c r="IS298" s="182"/>
      <c r="IT298" s="182"/>
      <c r="IU298" s="182"/>
      <c r="IV298" s="182"/>
      <c r="IW298" s="182"/>
      <c r="IX298" s="182"/>
      <c r="IY298" s="182"/>
      <c r="IZ298" s="182"/>
      <c r="JA298" s="182"/>
      <c r="JB298" s="182"/>
      <c r="JC298" s="182"/>
      <c r="JD298" s="182"/>
      <c r="JE298" s="182"/>
      <c r="JF298" s="182"/>
      <c r="JG298" s="182"/>
      <c r="JH298" s="182"/>
      <c r="JI298" s="182"/>
      <c r="JJ298" s="182"/>
      <c r="JK298" s="182"/>
      <c r="JL298" s="182"/>
      <c r="JM298" s="182"/>
      <c r="JN298" s="182"/>
      <c r="JO298" s="182"/>
      <c r="JP298" s="182"/>
      <c r="JQ298" s="182"/>
      <c r="JR298" s="182"/>
      <c r="JS298" s="182"/>
      <c r="JT298" s="182"/>
      <c r="JU298" s="182"/>
      <c r="JV298" s="182"/>
      <c r="JW298" s="182"/>
      <c r="JX298" s="182"/>
      <c r="JY298" s="182"/>
      <c r="JZ298" s="182"/>
      <c r="KA298" s="182"/>
      <c r="KB298" s="182"/>
      <c r="KC298" s="182"/>
      <c r="KD298" s="182"/>
      <c r="KE298" s="182"/>
      <c r="KF298" s="182"/>
      <c r="KG298" s="182"/>
      <c r="KH298" s="182"/>
      <c r="KI298" s="182"/>
      <c r="KJ298" s="182"/>
      <c r="KK298" s="182"/>
      <c r="KL298" s="182"/>
      <c r="KM298" s="182"/>
      <c r="KN298" s="182"/>
      <c r="KO298" s="182"/>
      <c r="KP298" s="182"/>
      <c r="KQ298" s="182"/>
      <c r="KR298" s="182"/>
      <c r="KS298" s="182"/>
      <c r="KT298" s="182"/>
      <c r="KU298" s="182"/>
      <c r="KV298" s="182"/>
      <c r="KW298" s="182"/>
      <c r="KX298" s="182"/>
      <c r="KY298" s="182"/>
      <c r="KZ298" s="182"/>
      <c r="LA298" s="182"/>
      <c r="LB298" s="182"/>
      <c r="LC298" s="182"/>
      <c r="LD298" s="182"/>
      <c r="LE298" s="182"/>
      <c r="LF298" s="182"/>
      <c r="LG298" s="182"/>
      <c r="LH298" s="182"/>
      <c r="LI298" s="182"/>
      <c r="LJ298" s="182"/>
      <c r="LK298" s="182"/>
      <c r="LL298" s="182"/>
      <c r="LM298" s="182"/>
      <c r="LN298" s="182"/>
      <c r="LO298" s="182"/>
      <c r="LP298" s="182"/>
      <c r="LQ298" s="182"/>
      <c r="LR298" s="182"/>
      <c r="LS298" s="182"/>
      <c r="LT298" s="182"/>
      <c r="LU298" s="182"/>
      <c r="LV298" s="182"/>
      <c r="LW298" s="182"/>
      <c r="LX298" s="182"/>
      <c r="LY298" s="182"/>
      <c r="LZ298" s="182"/>
      <c r="MA298" s="182"/>
      <c r="MB298" s="182"/>
      <c r="MC298" s="182"/>
      <c r="MD298" s="182"/>
      <c r="ME298" s="182"/>
      <c r="MF298" s="182"/>
      <c r="MG298" s="182"/>
      <c r="MH298" s="182"/>
      <c r="MI298" s="182"/>
      <c r="MJ298" s="182"/>
      <c r="MK298" s="182"/>
      <c r="ML298" s="182"/>
      <c r="MM298" s="182"/>
      <c r="MN298" s="182"/>
      <c r="MO298" s="182"/>
      <c r="MP298" s="182"/>
      <c r="MQ298" s="182"/>
      <c r="MR298" s="182"/>
      <c r="MS298" s="182"/>
      <c r="MT298" s="182"/>
      <c r="MU298" s="182"/>
      <c r="MV298" s="182"/>
      <c r="MW298" s="182"/>
      <c r="MX298" s="182"/>
      <c r="MY298" s="182"/>
      <c r="MZ298" s="182"/>
      <c r="NA298" s="182"/>
      <c r="NB298" s="182"/>
      <c r="NC298" s="182"/>
      <c r="ND298" s="182"/>
      <c r="NE298" s="182"/>
      <c r="NF298" s="182"/>
      <c r="NG298" s="182"/>
      <c r="NH298" s="182"/>
      <c r="NI298" s="182"/>
      <c r="NJ298" s="182"/>
      <c r="NK298" s="182"/>
      <c r="NL298" s="182"/>
      <c r="NM298" s="182"/>
      <c r="NN298" s="182"/>
      <c r="NO298" s="182"/>
      <c r="NP298" s="182"/>
      <c r="NQ298" s="182"/>
      <c r="NR298" s="182"/>
      <c r="NS298" s="182"/>
      <c r="NT298" s="182"/>
      <c r="NU298" s="182"/>
      <c r="NV298" s="182"/>
      <c r="NW298" s="182"/>
      <c r="NX298" s="182"/>
      <c r="NY298" s="182"/>
      <c r="NZ298" s="182"/>
      <c r="OA298" s="182"/>
      <c r="OB298" s="182"/>
      <c r="OC298" s="182"/>
      <c r="OD298" s="182"/>
      <c r="OE298" s="182"/>
      <c r="OF298" s="182"/>
      <c r="OG298" s="182"/>
      <c r="OH298" s="182"/>
      <c r="OI298" s="182"/>
      <c r="OJ298" s="182"/>
      <c r="OK298" s="182"/>
      <c r="OL298" s="182"/>
      <c r="OM298" s="182"/>
      <c r="ON298" s="182"/>
      <c r="OO298" s="182"/>
      <c r="OP298" s="182"/>
      <c r="OQ298" s="182"/>
      <c r="OR298" s="182"/>
      <c r="OS298" s="182"/>
      <c r="OT298" s="182"/>
      <c r="OU298" s="182"/>
      <c r="OV298" s="182"/>
      <c r="OW298" s="182"/>
      <c r="OX298" s="182"/>
      <c r="OY298" s="182"/>
      <c r="OZ298" s="182"/>
      <c r="PA298" s="182"/>
      <c r="PB298" s="182"/>
      <c r="PC298" s="182"/>
      <c r="PD298" s="182"/>
      <c r="PE298" s="182"/>
      <c r="PF298" s="182"/>
      <c r="PG298" s="182"/>
      <c r="PH298" s="182"/>
      <c r="PI298" s="182"/>
      <c r="PJ298" s="182"/>
      <c r="PK298" s="182"/>
      <c r="PL298" s="182"/>
      <c r="PM298" s="182"/>
      <c r="PN298" s="182"/>
      <c r="PO298" s="182"/>
      <c r="PP298" s="182"/>
      <c r="PQ298" s="182"/>
      <c r="PR298" s="182"/>
      <c r="PS298" s="182"/>
      <c r="PT298" s="182"/>
      <c r="PU298" s="182"/>
      <c r="PV298" s="182"/>
      <c r="PW298" s="182"/>
      <c r="PX298" s="182"/>
    </row>
    <row r="299" spans="1:440" s="167" customFormat="1" ht="19.899999999999999" customHeight="1">
      <c r="A299" s="182"/>
      <c r="B299" s="1040"/>
      <c r="C299" s="900"/>
      <c r="D299" s="841"/>
      <c r="E299" s="884" t="s">
        <v>61</v>
      </c>
      <c r="F299" s="325" t="s">
        <v>20</v>
      </c>
      <c r="G299" s="289">
        <v>0.63500000000000001</v>
      </c>
      <c r="H299" s="289"/>
      <c r="I299" s="290">
        <f t="shared" ref="I299" si="62">G299+H299</f>
        <v>0.63500000000000001</v>
      </c>
      <c r="J299" s="636">
        <v>0</v>
      </c>
      <c r="K299" s="290">
        <f t="shared" si="33"/>
        <v>0.63500000000000001</v>
      </c>
      <c r="L299" s="672">
        <f t="shared" si="34"/>
        <v>0</v>
      </c>
      <c r="M299" s="650" t="s">
        <v>24</v>
      </c>
      <c r="N299" s="903">
        <f t="shared" ref="N299" si="63">G299+G300+G301</f>
        <v>7.2159999999999993</v>
      </c>
      <c r="O299" s="904">
        <f t="shared" ref="O299" si="64">H299+H300+H301</f>
        <v>0</v>
      </c>
      <c r="P299" s="904">
        <f t="shared" ref="P299" si="65">N299+O299</f>
        <v>7.2159999999999993</v>
      </c>
      <c r="Q299" s="904">
        <f t="shared" ref="Q299" si="66">J299+J300+J301</f>
        <v>6.6959999999999997</v>
      </c>
      <c r="R299" s="904">
        <f t="shared" ref="R299" si="67">P299-Q299</f>
        <v>0.51999999999999957</v>
      </c>
      <c r="S299" s="893">
        <f t="shared" ref="S299" si="68">Q299/P299</f>
        <v>0.92793791574279383</v>
      </c>
      <c r="T299" s="170"/>
      <c r="U299" s="182"/>
      <c r="V299" s="166"/>
      <c r="W299" s="166"/>
      <c r="X299" s="166"/>
      <c r="Y299" s="166"/>
      <c r="Z299" s="166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2"/>
      <c r="CI299" s="182"/>
      <c r="CJ299" s="182"/>
      <c r="CK299" s="182"/>
      <c r="CL299" s="182"/>
      <c r="CM299" s="182"/>
      <c r="CN299" s="182"/>
      <c r="CO299" s="182"/>
      <c r="CP299" s="182"/>
      <c r="CQ299" s="182"/>
      <c r="CR299" s="182"/>
      <c r="CS299" s="182"/>
      <c r="CT299" s="182"/>
      <c r="CU299" s="182"/>
      <c r="CV299" s="182"/>
      <c r="CW299" s="182"/>
      <c r="CX299" s="182"/>
      <c r="CY299" s="182"/>
      <c r="CZ299" s="182"/>
      <c r="DA299" s="182"/>
      <c r="DB299" s="182"/>
      <c r="DC299" s="182"/>
      <c r="DD299" s="182"/>
      <c r="DE299" s="182"/>
      <c r="DF299" s="182"/>
      <c r="DG299" s="182"/>
      <c r="DH299" s="182"/>
      <c r="DI299" s="182"/>
      <c r="DJ299" s="182"/>
      <c r="DK299" s="182"/>
      <c r="DL299" s="182"/>
      <c r="DM299" s="182"/>
      <c r="DN299" s="182"/>
      <c r="DO299" s="182"/>
      <c r="DP299" s="182"/>
      <c r="DQ299" s="182"/>
      <c r="DR299" s="182"/>
      <c r="DS299" s="182"/>
      <c r="DT299" s="182"/>
      <c r="DU299" s="182"/>
      <c r="DV299" s="182"/>
      <c r="DW299" s="182"/>
      <c r="DX299" s="182"/>
      <c r="DY299" s="182"/>
      <c r="DZ299" s="182"/>
      <c r="EA299" s="182"/>
      <c r="EB299" s="182"/>
      <c r="EC299" s="182"/>
      <c r="ED299" s="182"/>
      <c r="EE299" s="182"/>
      <c r="EF299" s="182"/>
      <c r="EG299" s="182"/>
      <c r="EH299" s="182"/>
      <c r="EI299" s="182"/>
      <c r="EJ299" s="182"/>
      <c r="EK299" s="182"/>
      <c r="EL299" s="182"/>
      <c r="EM299" s="182"/>
      <c r="EN299" s="182"/>
      <c r="EO299" s="182"/>
      <c r="EP299" s="182"/>
      <c r="EQ299" s="182"/>
      <c r="ER299" s="182"/>
      <c r="ES299" s="182"/>
      <c r="ET299" s="182"/>
      <c r="EU299" s="182"/>
      <c r="EV299" s="182"/>
      <c r="EW299" s="182"/>
      <c r="EX299" s="182"/>
      <c r="EY299" s="182"/>
      <c r="EZ299" s="182"/>
      <c r="FA299" s="182"/>
      <c r="FB299" s="182"/>
      <c r="FC299" s="182"/>
      <c r="FD299" s="182"/>
      <c r="FE299" s="182"/>
      <c r="FF299" s="182"/>
      <c r="FG299" s="182"/>
      <c r="FH299" s="182"/>
      <c r="FI299" s="182"/>
      <c r="FJ299" s="182"/>
      <c r="FK299" s="182"/>
      <c r="FL299" s="182"/>
      <c r="FM299" s="182"/>
      <c r="FN299" s="182"/>
      <c r="FO299" s="182"/>
      <c r="FP299" s="182"/>
      <c r="FQ299" s="182"/>
      <c r="FR299" s="182"/>
      <c r="FS299" s="182"/>
      <c r="FT299" s="182"/>
      <c r="FU299" s="182"/>
      <c r="FV299" s="182"/>
      <c r="FW299" s="182"/>
      <c r="FX299" s="182"/>
      <c r="FY299" s="182"/>
      <c r="FZ299" s="182"/>
      <c r="GA299" s="182"/>
      <c r="GB299" s="182"/>
      <c r="GC299" s="182"/>
      <c r="GD299" s="182"/>
      <c r="GE299" s="182"/>
      <c r="GF299" s="182"/>
      <c r="GG299" s="182"/>
      <c r="GH299" s="182"/>
      <c r="GI299" s="182"/>
      <c r="GJ299" s="182"/>
      <c r="GK299" s="182"/>
      <c r="GL299" s="182"/>
      <c r="GM299" s="182"/>
      <c r="GN299" s="182"/>
      <c r="GO299" s="182"/>
      <c r="GP299" s="182"/>
      <c r="GQ299" s="182"/>
      <c r="GR299" s="182"/>
      <c r="GS299" s="182"/>
      <c r="GT299" s="182"/>
      <c r="GU299" s="182"/>
      <c r="GV299" s="182"/>
      <c r="GW299" s="182"/>
      <c r="GX299" s="182"/>
      <c r="GY299" s="182"/>
      <c r="GZ299" s="182"/>
      <c r="HA299" s="182"/>
      <c r="HB299" s="182"/>
      <c r="HC299" s="182"/>
      <c r="HD299" s="182"/>
      <c r="HE299" s="182"/>
      <c r="HF299" s="182"/>
      <c r="HG299" s="182"/>
      <c r="HH299" s="182"/>
      <c r="HI299" s="182"/>
      <c r="HJ299" s="182"/>
      <c r="HK299" s="182"/>
      <c r="HL299" s="182"/>
      <c r="HM299" s="182"/>
      <c r="HN299" s="182"/>
      <c r="HO299" s="182"/>
      <c r="HP299" s="182"/>
      <c r="HQ299" s="182"/>
      <c r="HR299" s="182"/>
      <c r="HS299" s="182"/>
      <c r="HT299" s="182"/>
      <c r="HU299" s="182"/>
      <c r="HV299" s="182"/>
      <c r="HW299" s="182"/>
      <c r="HX299" s="182"/>
      <c r="HY299" s="182"/>
      <c r="HZ299" s="182"/>
      <c r="IA299" s="182"/>
      <c r="IB299" s="182"/>
      <c r="IC299" s="182"/>
      <c r="ID299" s="182"/>
      <c r="IE299" s="182"/>
      <c r="IF299" s="182"/>
      <c r="IG299" s="182"/>
      <c r="IH299" s="182"/>
      <c r="II299" s="182"/>
      <c r="IJ299" s="182"/>
      <c r="IK299" s="182"/>
      <c r="IL299" s="182"/>
      <c r="IM299" s="182"/>
      <c r="IN299" s="182"/>
      <c r="IO299" s="182"/>
      <c r="IP299" s="182"/>
      <c r="IQ299" s="182"/>
      <c r="IR299" s="182"/>
      <c r="IS299" s="182"/>
      <c r="IT299" s="182"/>
      <c r="IU299" s="182"/>
      <c r="IV299" s="182"/>
      <c r="IW299" s="182"/>
      <c r="IX299" s="182"/>
      <c r="IY299" s="182"/>
      <c r="IZ299" s="182"/>
      <c r="JA299" s="182"/>
      <c r="JB299" s="182"/>
      <c r="JC299" s="182"/>
      <c r="JD299" s="182"/>
      <c r="JE299" s="182"/>
      <c r="JF299" s="182"/>
      <c r="JG299" s="182"/>
      <c r="JH299" s="182"/>
      <c r="JI299" s="182"/>
      <c r="JJ299" s="182"/>
      <c r="JK299" s="182"/>
      <c r="JL299" s="182"/>
      <c r="JM299" s="182"/>
      <c r="JN299" s="182"/>
      <c r="JO299" s="182"/>
      <c r="JP299" s="182"/>
      <c r="JQ299" s="182"/>
      <c r="JR299" s="182"/>
      <c r="JS299" s="182"/>
      <c r="JT299" s="182"/>
      <c r="JU299" s="182"/>
      <c r="JV299" s="182"/>
      <c r="JW299" s="182"/>
      <c r="JX299" s="182"/>
      <c r="JY299" s="182"/>
      <c r="JZ299" s="182"/>
      <c r="KA299" s="182"/>
      <c r="KB299" s="182"/>
      <c r="KC299" s="182"/>
      <c r="KD299" s="182"/>
      <c r="KE299" s="182"/>
      <c r="KF299" s="182"/>
      <c r="KG299" s="182"/>
      <c r="KH299" s="182"/>
      <c r="KI299" s="182"/>
      <c r="KJ299" s="182"/>
      <c r="KK299" s="182"/>
      <c r="KL299" s="182"/>
      <c r="KM299" s="182"/>
      <c r="KN299" s="182"/>
      <c r="KO299" s="182"/>
      <c r="KP299" s="182"/>
      <c r="KQ299" s="182"/>
      <c r="KR299" s="182"/>
      <c r="KS299" s="182"/>
      <c r="KT299" s="182"/>
      <c r="KU299" s="182"/>
      <c r="KV299" s="182"/>
      <c r="KW299" s="182"/>
      <c r="KX299" s="182"/>
      <c r="KY299" s="182"/>
      <c r="KZ299" s="182"/>
      <c r="LA299" s="182"/>
      <c r="LB299" s="182"/>
      <c r="LC299" s="182"/>
      <c r="LD299" s="182"/>
      <c r="LE299" s="182"/>
      <c r="LF299" s="182"/>
      <c r="LG299" s="182"/>
      <c r="LH299" s="182"/>
      <c r="LI299" s="182"/>
      <c r="LJ299" s="182"/>
      <c r="LK299" s="182"/>
      <c r="LL299" s="182"/>
      <c r="LM299" s="182"/>
      <c r="LN299" s="182"/>
      <c r="LO299" s="182"/>
      <c r="LP299" s="182"/>
      <c r="LQ299" s="182"/>
      <c r="LR299" s="182"/>
      <c r="LS299" s="182"/>
      <c r="LT299" s="182"/>
      <c r="LU299" s="182"/>
      <c r="LV299" s="182"/>
      <c r="LW299" s="182"/>
      <c r="LX299" s="182"/>
      <c r="LY299" s="182"/>
      <c r="LZ299" s="182"/>
      <c r="MA299" s="182"/>
      <c r="MB299" s="182"/>
      <c r="MC299" s="182"/>
      <c r="MD299" s="182"/>
      <c r="ME299" s="182"/>
      <c r="MF299" s="182"/>
      <c r="MG299" s="182"/>
      <c r="MH299" s="182"/>
      <c r="MI299" s="182"/>
      <c r="MJ299" s="182"/>
      <c r="MK299" s="182"/>
      <c r="ML299" s="182"/>
      <c r="MM299" s="182"/>
      <c r="MN299" s="182"/>
      <c r="MO299" s="182"/>
      <c r="MP299" s="182"/>
      <c r="MQ299" s="182"/>
      <c r="MR299" s="182"/>
      <c r="MS299" s="182"/>
      <c r="MT299" s="182"/>
      <c r="MU299" s="182"/>
      <c r="MV299" s="182"/>
      <c r="MW299" s="182"/>
      <c r="MX299" s="182"/>
      <c r="MY299" s="182"/>
      <c r="MZ299" s="182"/>
      <c r="NA299" s="182"/>
      <c r="NB299" s="182"/>
      <c r="NC299" s="182"/>
      <c r="ND299" s="182"/>
      <c r="NE299" s="182"/>
      <c r="NF299" s="182"/>
      <c r="NG299" s="182"/>
      <c r="NH299" s="182"/>
      <c r="NI299" s="182"/>
      <c r="NJ299" s="182"/>
      <c r="NK299" s="182"/>
      <c r="NL299" s="182"/>
      <c r="NM299" s="182"/>
      <c r="NN299" s="182"/>
      <c r="NO299" s="182"/>
      <c r="NP299" s="182"/>
      <c r="NQ299" s="182"/>
      <c r="NR299" s="182"/>
      <c r="NS299" s="182"/>
      <c r="NT299" s="182"/>
      <c r="NU299" s="182"/>
      <c r="NV299" s="182"/>
      <c r="NW299" s="182"/>
      <c r="NX299" s="182"/>
      <c r="NY299" s="182"/>
      <c r="NZ299" s="182"/>
      <c r="OA299" s="182"/>
      <c r="OB299" s="182"/>
      <c r="OC299" s="182"/>
      <c r="OD299" s="182"/>
      <c r="OE299" s="182"/>
      <c r="OF299" s="182"/>
      <c r="OG299" s="182"/>
      <c r="OH299" s="182"/>
      <c r="OI299" s="182"/>
      <c r="OJ299" s="182"/>
      <c r="OK299" s="182"/>
      <c r="OL299" s="182"/>
      <c r="OM299" s="182"/>
      <c r="ON299" s="182"/>
      <c r="OO299" s="182"/>
      <c r="OP299" s="182"/>
      <c r="OQ299" s="182"/>
      <c r="OR299" s="182"/>
      <c r="OS299" s="182"/>
      <c r="OT299" s="182"/>
      <c r="OU299" s="182"/>
      <c r="OV299" s="182"/>
      <c r="OW299" s="182"/>
      <c r="OX299" s="182"/>
      <c r="OY299" s="182"/>
      <c r="OZ299" s="182"/>
      <c r="PA299" s="182"/>
      <c r="PB299" s="182"/>
      <c r="PC299" s="182"/>
      <c r="PD299" s="182"/>
      <c r="PE299" s="182"/>
      <c r="PF299" s="182"/>
      <c r="PG299" s="182"/>
      <c r="PH299" s="182"/>
      <c r="PI299" s="182"/>
      <c r="PJ299" s="182"/>
      <c r="PK299" s="182"/>
      <c r="PL299" s="182"/>
      <c r="PM299" s="182"/>
      <c r="PN299" s="182"/>
      <c r="PO299" s="182"/>
      <c r="PP299" s="182"/>
      <c r="PQ299" s="182"/>
      <c r="PR299" s="182"/>
      <c r="PS299" s="182"/>
      <c r="PT299" s="182"/>
      <c r="PU299" s="182"/>
      <c r="PV299" s="182"/>
      <c r="PW299" s="182"/>
      <c r="PX299" s="182"/>
    </row>
    <row r="300" spans="1:440" s="167" customFormat="1" ht="19.899999999999999" customHeight="1">
      <c r="A300" s="182"/>
      <c r="B300" s="1040"/>
      <c r="C300" s="900"/>
      <c r="D300" s="841"/>
      <c r="E300" s="876"/>
      <c r="F300" s="325" t="s">
        <v>21</v>
      </c>
      <c r="G300" s="289">
        <v>2.9729999999999999</v>
      </c>
      <c r="H300" s="289"/>
      <c r="I300" s="290">
        <f>G300+H300+K299</f>
        <v>3.6079999999999997</v>
      </c>
      <c r="J300" s="636">
        <v>2.0249999999999999</v>
      </c>
      <c r="K300" s="290">
        <f t="shared" si="33"/>
        <v>1.5829999999999997</v>
      </c>
      <c r="L300" s="672">
        <f t="shared" si="34"/>
        <v>0.5612527716186253</v>
      </c>
      <c r="M300" s="650" t="s">
        <v>24</v>
      </c>
      <c r="N300" s="903"/>
      <c r="O300" s="904"/>
      <c r="P300" s="904"/>
      <c r="Q300" s="904"/>
      <c r="R300" s="904"/>
      <c r="S300" s="893"/>
      <c r="T300" s="170"/>
      <c r="U300" s="182"/>
      <c r="V300" s="166"/>
      <c r="W300" s="166"/>
      <c r="X300" s="166"/>
      <c r="Y300" s="166"/>
      <c r="Z300" s="166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2"/>
      <c r="CI300" s="182"/>
      <c r="CJ300" s="182"/>
      <c r="CK300" s="182"/>
      <c r="CL300" s="182"/>
      <c r="CM300" s="182"/>
      <c r="CN300" s="182"/>
      <c r="CO300" s="182"/>
      <c r="CP300" s="182"/>
      <c r="CQ300" s="182"/>
      <c r="CR300" s="182"/>
      <c r="CS300" s="182"/>
      <c r="CT300" s="182"/>
      <c r="CU300" s="182"/>
      <c r="CV300" s="182"/>
      <c r="CW300" s="182"/>
      <c r="CX300" s="182"/>
      <c r="CY300" s="182"/>
      <c r="CZ300" s="182"/>
      <c r="DA300" s="182"/>
      <c r="DB300" s="182"/>
      <c r="DC300" s="182"/>
      <c r="DD300" s="182"/>
      <c r="DE300" s="182"/>
      <c r="DF300" s="182"/>
      <c r="DG300" s="182"/>
      <c r="DH300" s="182"/>
      <c r="DI300" s="182"/>
      <c r="DJ300" s="182"/>
      <c r="DK300" s="182"/>
      <c r="DL300" s="182"/>
      <c r="DM300" s="182"/>
      <c r="DN300" s="182"/>
      <c r="DO300" s="182"/>
      <c r="DP300" s="182"/>
      <c r="DQ300" s="182"/>
      <c r="DR300" s="182"/>
      <c r="DS300" s="182"/>
      <c r="DT300" s="182"/>
      <c r="DU300" s="182"/>
      <c r="DV300" s="182"/>
      <c r="DW300" s="182"/>
      <c r="DX300" s="182"/>
      <c r="DY300" s="182"/>
      <c r="DZ300" s="182"/>
      <c r="EA300" s="182"/>
      <c r="EB300" s="182"/>
      <c r="EC300" s="182"/>
      <c r="ED300" s="182"/>
      <c r="EE300" s="182"/>
      <c r="EF300" s="182"/>
      <c r="EG300" s="182"/>
      <c r="EH300" s="182"/>
      <c r="EI300" s="182"/>
      <c r="EJ300" s="182"/>
      <c r="EK300" s="182"/>
      <c r="EL300" s="182"/>
      <c r="EM300" s="182"/>
      <c r="EN300" s="182"/>
      <c r="EO300" s="182"/>
      <c r="EP300" s="182"/>
      <c r="EQ300" s="182"/>
      <c r="ER300" s="182"/>
      <c r="ES300" s="182"/>
      <c r="ET300" s="182"/>
      <c r="EU300" s="182"/>
      <c r="EV300" s="182"/>
      <c r="EW300" s="182"/>
      <c r="EX300" s="182"/>
      <c r="EY300" s="182"/>
      <c r="EZ300" s="182"/>
      <c r="FA300" s="182"/>
      <c r="FB300" s="182"/>
      <c r="FC300" s="182"/>
      <c r="FD300" s="182"/>
      <c r="FE300" s="182"/>
      <c r="FF300" s="182"/>
      <c r="FG300" s="182"/>
      <c r="FH300" s="182"/>
      <c r="FI300" s="182"/>
      <c r="FJ300" s="182"/>
      <c r="FK300" s="182"/>
      <c r="FL300" s="182"/>
      <c r="FM300" s="182"/>
      <c r="FN300" s="182"/>
      <c r="FO300" s="182"/>
      <c r="FP300" s="182"/>
      <c r="FQ300" s="182"/>
      <c r="FR300" s="182"/>
      <c r="FS300" s="182"/>
      <c r="FT300" s="182"/>
      <c r="FU300" s="182"/>
      <c r="FV300" s="182"/>
      <c r="FW300" s="182"/>
      <c r="FX300" s="182"/>
      <c r="FY300" s="182"/>
      <c r="FZ300" s="182"/>
      <c r="GA300" s="182"/>
      <c r="GB300" s="182"/>
      <c r="GC300" s="182"/>
      <c r="GD300" s="182"/>
      <c r="GE300" s="182"/>
      <c r="GF300" s="182"/>
      <c r="GG300" s="182"/>
      <c r="GH300" s="182"/>
      <c r="GI300" s="182"/>
      <c r="GJ300" s="182"/>
      <c r="GK300" s="182"/>
      <c r="GL300" s="182"/>
      <c r="GM300" s="182"/>
      <c r="GN300" s="182"/>
      <c r="GO300" s="182"/>
      <c r="GP300" s="182"/>
      <c r="GQ300" s="182"/>
      <c r="GR300" s="182"/>
      <c r="GS300" s="182"/>
      <c r="GT300" s="182"/>
      <c r="GU300" s="182"/>
      <c r="GV300" s="182"/>
      <c r="GW300" s="182"/>
      <c r="GX300" s="182"/>
      <c r="GY300" s="182"/>
      <c r="GZ300" s="182"/>
      <c r="HA300" s="182"/>
      <c r="HB300" s="182"/>
      <c r="HC300" s="182"/>
      <c r="HD300" s="182"/>
      <c r="HE300" s="182"/>
      <c r="HF300" s="182"/>
      <c r="HG300" s="182"/>
      <c r="HH300" s="182"/>
      <c r="HI300" s="182"/>
      <c r="HJ300" s="182"/>
      <c r="HK300" s="182"/>
      <c r="HL300" s="182"/>
      <c r="HM300" s="182"/>
      <c r="HN300" s="182"/>
      <c r="HO300" s="182"/>
      <c r="HP300" s="182"/>
      <c r="HQ300" s="182"/>
      <c r="HR300" s="182"/>
      <c r="HS300" s="182"/>
      <c r="HT300" s="182"/>
      <c r="HU300" s="182"/>
      <c r="HV300" s="182"/>
      <c r="HW300" s="182"/>
      <c r="HX300" s="182"/>
      <c r="HY300" s="182"/>
      <c r="HZ300" s="182"/>
      <c r="IA300" s="182"/>
      <c r="IB300" s="182"/>
      <c r="IC300" s="182"/>
      <c r="ID300" s="182"/>
      <c r="IE300" s="182"/>
      <c r="IF300" s="182"/>
      <c r="IG300" s="182"/>
      <c r="IH300" s="182"/>
      <c r="II300" s="182"/>
      <c r="IJ300" s="182"/>
      <c r="IK300" s="182"/>
      <c r="IL300" s="182"/>
      <c r="IM300" s="182"/>
      <c r="IN300" s="182"/>
      <c r="IO300" s="182"/>
      <c r="IP300" s="182"/>
      <c r="IQ300" s="182"/>
      <c r="IR300" s="182"/>
      <c r="IS300" s="182"/>
      <c r="IT300" s="182"/>
      <c r="IU300" s="182"/>
      <c r="IV300" s="182"/>
      <c r="IW300" s="182"/>
      <c r="IX300" s="182"/>
      <c r="IY300" s="182"/>
      <c r="IZ300" s="182"/>
      <c r="JA300" s="182"/>
      <c r="JB300" s="182"/>
      <c r="JC300" s="182"/>
      <c r="JD300" s="182"/>
      <c r="JE300" s="182"/>
      <c r="JF300" s="182"/>
      <c r="JG300" s="182"/>
      <c r="JH300" s="182"/>
      <c r="JI300" s="182"/>
      <c r="JJ300" s="182"/>
      <c r="JK300" s="182"/>
      <c r="JL300" s="182"/>
      <c r="JM300" s="182"/>
      <c r="JN300" s="182"/>
      <c r="JO300" s="182"/>
      <c r="JP300" s="182"/>
      <c r="JQ300" s="182"/>
      <c r="JR300" s="182"/>
      <c r="JS300" s="182"/>
      <c r="JT300" s="182"/>
      <c r="JU300" s="182"/>
      <c r="JV300" s="182"/>
      <c r="JW300" s="182"/>
      <c r="JX300" s="182"/>
      <c r="JY300" s="182"/>
      <c r="JZ300" s="182"/>
      <c r="KA300" s="182"/>
      <c r="KB300" s="182"/>
      <c r="KC300" s="182"/>
      <c r="KD300" s="182"/>
      <c r="KE300" s="182"/>
      <c r="KF300" s="182"/>
      <c r="KG300" s="182"/>
      <c r="KH300" s="182"/>
      <c r="KI300" s="182"/>
      <c r="KJ300" s="182"/>
      <c r="KK300" s="182"/>
      <c r="KL300" s="182"/>
      <c r="KM300" s="182"/>
      <c r="KN300" s="182"/>
      <c r="KO300" s="182"/>
      <c r="KP300" s="182"/>
      <c r="KQ300" s="182"/>
      <c r="KR300" s="182"/>
      <c r="KS300" s="182"/>
      <c r="KT300" s="182"/>
      <c r="KU300" s="182"/>
      <c r="KV300" s="182"/>
      <c r="KW300" s="182"/>
      <c r="KX300" s="182"/>
      <c r="KY300" s="182"/>
      <c r="KZ300" s="182"/>
      <c r="LA300" s="182"/>
      <c r="LB300" s="182"/>
      <c r="LC300" s="182"/>
      <c r="LD300" s="182"/>
      <c r="LE300" s="182"/>
      <c r="LF300" s="182"/>
      <c r="LG300" s="182"/>
      <c r="LH300" s="182"/>
      <c r="LI300" s="182"/>
      <c r="LJ300" s="182"/>
      <c r="LK300" s="182"/>
      <c r="LL300" s="182"/>
      <c r="LM300" s="182"/>
      <c r="LN300" s="182"/>
      <c r="LO300" s="182"/>
      <c r="LP300" s="182"/>
      <c r="LQ300" s="182"/>
      <c r="LR300" s="182"/>
      <c r="LS300" s="182"/>
      <c r="LT300" s="182"/>
      <c r="LU300" s="182"/>
      <c r="LV300" s="182"/>
      <c r="LW300" s="182"/>
      <c r="LX300" s="182"/>
      <c r="LY300" s="182"/>
      <c r="LZ300" s="182"/>
      <c r="MA300" s="182"/>
      <c r="MB300" s="182"/>
      <c r="MC300" s="182"/>
      <c r="MD300" s="182"/>
      <c r="ME300" s="182"/>
      <c r="MF300" s="182"/>
      <c r="MG300" s="182"/>
      <c r="MH300" s="182"/>
      <c r="MI300" s="182"/>
      <c r="MJ300" s="182"/>
      <c r="MK300" s="182"/>
      <c r="ML300" s="182"/>
      <c r="MM300" s="182"/>
      <c r="MN300" s="182"/>
      <c r="MO300" s="182"/>
      <c r="MP300" s="182"/>
      <c r="MQ300" s="182"/>
      <c r="MR300" s="182"/>
      <c r="MS300" s="182"/>
      <c r="MT300" s="182"/>
      <c r="MU300" s="182"/>
      <c r="MV300" s="182"/>
      <c r="MW300" s="182"/>
      <c r="MX300" s="182"/>
      <c r="MY300" s="182"/>
      <c r="MZ300" s="182"/>
      <c r="NA300" s="182"/>
      <c r="NB300" s="182"/>
      <c r="NC300" s="182"/>
      <c r="ND300" s="182"/>
      <c r="NE300" s="182"/>
      <c r="NF300" s="182"/>
      <c r="NG300" s="182"/>
      <c r="NH300" s="182"/>
      <c r="NI300" s="182"/>
      <c r="NJ300" s="182"/>
      <c r="NK300" s="182"/>
      <c r="NL300" s="182"/>
      <c r="NM300" s="182"/>
      <c r="NN300" s="182"/>
      <c r="NO300" s="182"/>
      <c r="NP300" s="182"/>
      <c r="NQ300" s="182"/>
      <c r="NR300" s="182"/>
      <c r="NS300" s="182"/>
      <c r="NT300" s="182"/>
      <c r="NU300" s="182"/>
      <c r="NV300" s="182"/>
      <c r="NW300" s="182"/>
      <c r="NX300" s="182"/>
      <c r="NY300" s="182"/>
      <c r="NZ300" s="182"/>
      <c r="OA300" s="182"/>
      <c r="OB300" s="182"/>
      <c r="OC300" s="182"/>
      <c r="OD300" s="182"/>
      <c r="OE300" s="182"/>
      <c r="OF300" s="182"/>
      <c r="OG300" s="182"/>
      <c r="OH300" s="182"/>
      <c r="OI300" s="182"/>
      <c r="OJ300" s="182"/>
      <c r="OK300" s="182"/>
      <c r="OL300" s="182"/>
      <c r="OM300" s="182"/>
      <c r="ON300" s="182"/>
      <c r="OO300" s="182"/>
      <c r="OP300" s="182"/>
      <c r="OQ300" s="182"/>
      <c r="OR300" s="182"/>
      <c r="OS300" s="182"/>
      <c r="OT300" s="182"/>
      <c r="OU300" s="182"/>
      <c r="OV300" s="182"/>
      <c r="OW300" s="182"/>
      <c r="OX300" s="182"/>
      <c r="OY300" s="182"/>
      <c r="OZ300" s="182"/>
      <c r="PA300" s="182"/>
      <c r="PB300" s="182"/>
      <c r="PC300" s="182"/>
      <c r="PD300" s="182"/>
      <c r="PE300" s="182"/>
      <c r="PF300" s="182"/>
      <c r="PG300" s="182"/>
      <c r="PH300" s="182"/>
      <c r="PI300" s="182"/>
      <c r="PJ300" s="182"/>
      <c r="PK300" s="182"/>
      <c r="PL300" s="182"/>
      <c r="PM300" s="182"/>
      <c r="PN300" s="182"/>
      <c r="PO300" s="182"/>
      <c r="PP300" s="182"/>
      <c r="PQ300" s="182"/>
      <c r="PR300" s="182"/>
      <c r="PS300" s="182"/>
      <c r="PT300" s="182"/>
      <c r="PU300" s="182"/>
      <c r="PV300" s="182"/>
      <c r="PW300" s="182"/>
      <c r="PX300" s="182"/>
    </row>
    <row r="301" spans="1:440" s="167" customFormat="1" ht="19.899999999999999" customHeight="1">
      <c r="A301" s="182"/>
      <c r="B301" s="1040"/>
      <c r="C301" s="900"/>
      <c r="D301" s="841"/>
      <c r="E301" s="885"/>
      <c r="F301" s="325" t="s">
        <v>22</v>
      </c>
      <c r="G301" s="289">
        <v>3.6080000000000001</v>
      </c>
      <c r="H301" s="289"/>
      <c r="I301" s="290">
        <f>G301+H301+K300</f>
        <v>5.1909999999999998</v>
      </c>
      <c r="J301" s="636">
        <v>4.6710000000000003</v>
      </c>
      <c r="K301" s="290">
        <f t="shared" si="33"/>
        <v>0.51999999999999957</v>
      </c>
      <c r="L301" s="672">
        <f t="shared" si="34"/>
        <v>0.89982662300134852</v>
      </c>
      <c r="M301" s="650" t="s">
        <v>24</v>
      </c>
      <c r="N301" s="903"/>
      <c r="O301" s="904"/>
      <c r="P301" s="904"/>
      <c r="Q301" s="904"/>
      <c r="R301" s="904"/>
      <c r="S301" s="893"/>
      <c r="T301" s="170"/>
      <c r="U301" s="182"/>
      <c r="V301" s="166"/>
      <c r="W301" s="166"/>
      <c r="X301" s="166"/>
      <c r="Y301" s="166"/>
      <c r="Z301" s="166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2"/>
      <c r="CI301" s="182"/>
      <c r="CJ301" s="182"/>
      <c r="CK301" s="182"/>
      <c r="CL301" s="182"/>
      <c r="CM301" s="182"/>
      <c r="CN301" s="182"/>
      <c r="CO301" s="182"/>
      <c r="CP301" s="182"/>
      <c r="CQ301" s="182"/>
      <c r="CR301" s="182"/>
      <c r="CS301" s="182"/>
      <c r="CT301" s="182"/>
      <c r="CU301" s="182"/>
      <c r="CV301" s="182"/>
      <c r="CW301" s="182"/>
      <c r="CX301" s="182"/>
      <c r="CY301" s="182"/>
      <c r="CZ301" s="182"/>
      <c r="DA301" s="182"/>
      <c r="DB301" s="182"/>
      <c r="DC301" s="182"/>
      <c r="DD301" s="182"/>
      <c r="DE301" s="182"/>
      <c r="DF301" s="182"/>
      <c r="DG301" s="182"/>
      <c r="DH301" s="182"/>
      <c r="DI301" s="182"/>
      <c r="DJ301" s="182"/>
      <c r="DK301" s="182"/>
      <c r="DL301" s="182"/>
      <c r="DM301" s="182"/>
      <c r="DN301" s="182"/>
      <c r="DO301" s="182"/>
      <c r="DP301" s="182"/>
      <c r="DQ301" s="182"/>
      <c r="DR301" s="182"/>
      <c r="DS301" s="182"/>
      <c r="DT301" s="182"/>
      <c r="DU301" s="182"/>
      <c r="DV301" s="182"/>
      <c r="DW301" s="182"/>
      <c r="DX301" s="182"/>
      <c r="DY301" s="182"/>
      <c r="DZ301" s="182"/>
      <c r="EA301" s="182"/>
      <c r="EB301" s="182"/>
      <c r="EC301" s="182"/>
      <c r="ED301" s="182"/>
      <c r="EE301" s="182"/>
      <c r="EF301" s="182"/>
      <c r="EG301" s="182"/>
      <c r="EH301" s="182"/>
      <c r="EI301" s="182"/>
      <c r="EJ301" s="182"/>
      <c r="EK301" s="182"/>
      <c r="EL301" s="182"/>
      <c r="EM301" s="182"/>
      <c r="EN301" s="182"/>
      <c r="EO301" s="182"/>
      <c r="EP301" s="182"/>
      <c r="EQ301" s="182"/>
      <c r="ER301" s="182"/>
      <c r="ES301" s="182"/>
      <c r="ET301" s="182"/>
      <c r="EU301" s="182"/>
      <c r="EV301" s="182"/>
      <c r="EW301" s="182"/>
      <c r="EX301" s="182"/>
      <c r="EY301" s="182"/>
      <c r="EZ301" s="182"/>
      <c r="FA301" s="182"/>
      <c r="FB301" s="182"/>
      <c r="FC301" s="182"/>
      <c r="FD301" s="182"/>
      <c r="FE301" s="182"/>
      <c r="FF301" s="182"/>
      <c r="FG301" s="182"/>
      <c r="FH301" s="182"/>
      <c r="FI301" s="182"/>
      <c r="FJ301" s="182"/>
      <c r="FK301" s="182"/>
      <c r="FL301" s="182"/>
      <c r="FM301" s="182"/>
      <c r="FN301" s="182"/>
      <c r="FO301" s="182"/>
      <c r="FP301" s="182"/>
      <c r="FQ301" s="182"/>
      <c r="FR301" s="182"/>
      <c r="FS301" s="182"/>
      <c r="FT301" s="182"/>
      <c r="FU301" s="182"/>
      <c r="FV301" s="182"/>
      <c r="FW301" s="182"/>
      <c r="FX301" s="182"/>
      <c r="FY301" s="182"/>
      <c r="FZ301" s="182"/>
      <c r="GA301" s="182"/>
      <c r="GB301" s="182"/>
      <c r="GC301" s="182"/>
      <c r="GD301" s="182"/>
      <c r="GE301" s="182"/>
      <c r="GF301" s="182"/>
      <c r="GG301" s="182"/>
      <c r="GH301" s="182"/>
      <c r="GI301" s="182"/>
      <c r="GJ301" s="182"/>
      <c r="GK301" s="182"/>
      <c r="GL301" s="182"/>
      <c r="GM301" s="182"/>
      <c r="GN301" s="182"/>
      <c r="GO301" s="182"/>
      <c r="GP301" s="182"/>
      <c r="GQ301" s="182"/>
      <c r="GR301" s="182"/>
      <c r="GS301" s="182"/>
      <c r="GT301" s="182"/>
      <c r="GU301" s="182"/>
      <c r="GV301" s="182"/>
      <c r="GW301" s="182"/>
      <c r="GX301" s="182"/>
      <c r="GY301" s="182"/>
      <c r="GZ301" s="182"/>
      <c r="HA301" s="182"/>
      <c r="HB301" s="182"/>
      <c r="HC301" s="182"/>
      <c r="HD301" s="182"/>
      <c r="HE301" s="182"/>
      <c r="HF301" s="182"/>
      <c r="HG301" s="182"/>
      <c r="HH301" s="182"/>
      <c r="HI301" s="182"/>
      <c r="HJ301" s="182"/>
      <c r="HK301" s="182"/>
      <c r="HL301" s="182"/>
      <c r="HM301" s="182"/>
      <c r="HN301" s="182"/>
      <c r="HO301" s="182"/>
      <c r="HP301" s="182"/>
      <c r="HQ301" s="182"/>
      <c r="HR301" s="182"/>
      <c r="HS301" s="182"/>
      <c r="HT301" s="182"/>
      <c r="HU301" s="182"/>
      <c r="HV301" s="182"/>
      <c r="HW301" s="182"/>
      <c r="HX301" s="182"/>
      <c r="HY301" s="182"/>
      <c r="HZ301" s="182"/>
      <c r="IA301" s="182"/>
      <c r="IB301" s="182"/>
      <c r="IC301" s="182"/>
      <c r="ID301" s="182"/>
      <c r="IE301" s="182"/>
      <c r="IF301" s="182"/>
      <c r="IG301" s="182"/>
      <c r="IH301" s="182"/>
      <c r="II301" s="182"/>
      <c r="IJ301" s="182"/>
      <c r="IK301" s="182"/>
      <c r="IL301" s="182"/>
      <c r="IM301" s="182"/>
      <c r="IN301" s="182"/>
      <c r="IO301" s="182"/>
      <c r="IP301" s="182"/>
      <c r="IQ301" s="182"/>
      <c r="IR301" s="182"/>
      <c r="IS301" s="182"/>
      <c r="IT301" s="182"/>
      <c r="IU301" s="182"/>
      <c r="IV301" s="182"/>
      <c r="IW301" s="182"/>
      <c r="IX301" s="182"/>
      <c r="IY301" s="182"/>
      <c r="IZ301" s="182"/>
      <c r="JA301" s="182"/>
      <c r="JB301" s="182"/>
      <c r="JC301" s="182"/>
      <c r="JD301" s="182"/>
      <c r="JE301" s="182"/>
      <c r="JF301" s="182"/>
      <c r="JG301" s="182"/>
      <c r="JH301" s="182"/>
      <c r="JI301" s="182"/>
      <c r="JJ301" s="182"/>
      <c r="JK301" s="182"/>
      <c r="JL301" s="182"/>
      <c r="JM301" s="182"/>
      <c r="JN301" s="182"/>
      <c r="JO301" s="182"/>
      <c r="JP301" s="182"/>
      <c r="JQ301" s="182"/>
      <c r="JR301" s="182"/>
      <c r="JS301" s="182"/>
      <c r="JT301" s="182"/>
      <c r="JU301" s="182"/>
      <c r="JV301" s="182"/>
      <c r="JW301" s="182"/>
      <c r="JX301" s="182"/>
      <c r="JY301" s="182"/>
      <c r="JZ301" s="182"/>
      <c r="KA301" s="182"/>
      <c r="KB301" s="182"/>
      <c r="KC301" s="182"/>
      <c r="KD301" s="182"/>
      <c r="KE301" s="182"/>
      <c r="KF301" s="182"/>
      <c r="KG301" s="182"/>
      <c r="KH301" s="182"/>
      <c r="KI301" s="182"/>
      <c r="KJ301" s="182"/>
      <c r="KK301" s="182"/>
      <c r="KL301" s="182"/>
      <c r="KM301" s="182"/>
      <c r="KN301" s="182"/>
      <c r="KO301" s="182"/>
      <c r="KP301" s="182"/>
      <c r="KQ301" s="182"/>
      <c r="KR301" s="182"/>
      <c r="KS301" s="182"/>
      <c r="KT301" s="182"/>
      <c r="KU301" s="182"/>
      <c r="KV301" s="182"/>
      <c r="KW301" s="182"/>
      <c r="KX301" s="182"/>
      <c r="KY301" s="182"/>
      <c r="KZ301" s="182"/>
      <c r="LA301" s="182"/>
      <c r="LB301" s="182"/>
      <c r="LC301" s="182"/>
      <c r="LD301" s="182"/>
      <c r="LE301" s="182"/>
      <c r="LF301" s="182"/>
      <c r="LG301" s="182"/>
      <c r="LH301" s="182"/>
      <c r="LI301" s="182"/>
      <c r="LJ301" s="182"/>
      <c r="LK301" s="182"/>
      <c r="LL301" s="182"/>
      <c r="LM301" s="182"/>
      <c r="LN301" s="182"/>
      <c r="LO301" s="182"/>
      <c r="LP301" s="182"/>
      <c r="LQ301" s="182"/>
      <c r="LR301" s="182"/>
      <c r="LS301" s="182"/>
      <c r="LT301" s="182"/>
      <c r="LU301" s="182"/>
      <c r="LV301" s="182"/>
      <c r="LW301" s="182"/>
      <c r="LX301" s="182"/>
      <c r="LY301" s="182"/>
      <c r="LZ301" s="182"/>
      <c r="MA301" s="182"/>
      <c r="MB301" s="182"/>
      <c r="MC301" s="182"/>
      <c r="MD301" s="182"/>
      <c r="ME301" s="182"/>
      <c r="MF301" s="182"/>
      <c r="MG301" s="182"/>
      <c r="MH301" s="182"/>
      <c r="MI301" s="182"/>
      <c r="MJ301" s="182"/>
      <c r="MK301" s="182"/>
      <c r="ML301" s="182"/>
      <c r="MM301" s="182"/>
      <c r="MN301" s="182"/>
      <c r="MO301" s="182"/>
      <c r="MP301" s="182"/>
      <c r="MQ301" s="182"/>
      <c r="MR301" s="182"/>
      <c r="MS301" s="182"/>
      <c r="MT301" s="182"/>
      <c r="MU301" s="182"/>
      <c r="MV301" s="182"/>
      <c r="MW301" s="182"/>
      <c r="MX301" s="182"/>
      <c r="MY301" s="182"/>
      <c r="MZ301" s="182"/>
      <c r="NA301" s="182"/>
      <c r="NB301" s="182"/>
      <c r="NC301" s="182"/>
      <c r="ND301" s="182"/>
      <c r="NE301" s="182"/>
      <c r="NF301" s="182"/>
      <c r="NG301" s="182"/>
      <c r="NH301" s="182"/>
      <c r="NI301" s="182"/>
      <c r="NJ301" s="182"/>
      <c r="NK301" s="182"/>
      <c r="NL301" s="182"/>
      <c r="NM301" s="182"/>
      <c r="NN301" s="182"/>
      <c r="NO301" s="182"/>
      <c r="NP301" s="182"/>
      <c r="NQ301" s="182"/>
      <c r="NR301" s="182"/>
      <c r="NS301" s="182"/>
      <c r="NT301" s="182"/>
      <c r="NU301" s="182"/>
      <c r="NV301" s="182"/>
      <c r="NW301" s="182"/>
      <c r="NX301" s="182"/>
      <c r="NY301" s="182"/>
      <c r="NZ301" s="182"/>
      <c r="OA301" s="182"/>
      <c r="OB301" s="182"/>
      <c r="OC301" s="182"/>
      <c r="OD301" s="182"/>
      <c r="OE301" s="182"/>
      <c r="OF301" s="182"/>
      <c r="OG301" s="182"/>
      <c r="OH301" s="182"/>
      <c r="OI301" s="182"/>
      <c r="OJ301" s="182"/>
      <c r="OK301" s="182"/>
      <c r="OL301" s="182"/>
      <c r="OM301" s="182"/>
      <c r="ON301" s="182"/>
      <c r="OO301" s="182"/>
      <c r="OP301" s="182"/>
      <c r="OQ301" s="182"/>
      <c r="OR301" s="182"/>
      <c r="OS301" s="182"/>
      <c r="OT301" s="182"/>
      <c r="OU301" s="182"/>
      <c r="OV301" s="182"/>
      <c r="OW301" s="182"/>
      <c r="OX301" s="182"/>
      <c r="OY301" s="182"/>
      <c r="OZ301" s="182"/>
      <c r="PA301" s="182"/>
      <c r="PB301" s="182"/>
      <c r="PC301" s="182"/>
      <c r="PD301" s="182"/>
      <c r="PE301" s="182"/>
      <c r="PF301" s="182"/>
      <c r="PG301" s="182"/>
      <c r="PH301" s="182"/>
      <c r="PI301" s="182"/>
      <c r="PJ301" s="182"/>
      <c r="PK301" s="182"/>
      <c r="PL301" s="182"/>
      <c r="PM301" s="182"/>
      <c r="PN301" s="182"/>
      <c r="PO301" s="182"/>
      <c r="PP301" s="182"/>
      <c r="PQ301" s="182"/>
      <c r="PR301" s="182"/>
      <c r="PS301" s="182"/>
      <c r="PT301" s="182"/>
      <c r="PU301" s="182"/>
      <c r="PV301" s="182"/>
      <c r="PW301" s="182"/>
      <c r="PX301" s="182"/>
    </row>
    <row r="302" spans="1:440" s="167" customFormat="1" ht="19.899999999999999" customHeight="1">
      <c r="A302" s="182"/>
      <c r="B302" s="1040"/>
      <c r="C302" s="900"/>
      <c r="D302" s="841"/>
      <c r="E302" s="884" t="s">
        <v>63</v>
      </c>
      <c r="F302" s="325" t="s">
        <v>20</v>
      </c>
      <c r="G302" s="289">
        <v>0.63500000000000001</v>
      </c>
      <c r="H302" s="289"/>
      <c r="I302" s="290">
        <f t="shared" ref="I302" si="69">G302+H302</f>
        <v>0.63500000000000001</v>
      </c>
      <c r="J302" s="636">
        <v>0</v>
      </c>
      <c r="K302" s="290">
        <f t="shared" si="33"/>
        <v>0.63500000000000001</v>
      </c>
      <c r="L302" s="672">
        <f t="shared" si="34"/>
        <v>0</v>
      </c>
      <c r="M302" s="650" t="s">
        <v>24</v>
      </c>
      <c r="N302" s="903">
        <f t="shared" ref="N302" si="70">G302+G303+G304</f>
        <v>7.2159999999999993</v>
      </c>
      <c r="O302" s="904">
        <f t="shared" ref="O302" si="71">H302+H303+H304</f>
        <v>0</v>
      </c>
      <c r="P302" s="904">
        <f t="shared" ref="P302" si="72">N302+O302</f>
        <v>7.2159999999999993</v>
      </c>
      <c r="Q302" s="904">
        <f t="shared" ref="Q302" si="73">J302+J303+J304</f>
        <v>6.4529999999999994</v>
      </c>
      <c r="R302" s="904">
        <f t="shared" ref="R302" si="74">P302-Q302</f>
        <v>0.7629999999999999</v>
      </c>
      <c r="S302" s="893">
        <f t="shared" ref="S302" si="75">Q302/P302</f>
        <v>0.8942627494456763</v>
      </c>
      <c r="T302" s="170"/>
      <c r="U302" s="182"/>
      <c r="V302" s="166"/>
      <c r="W302" s="166"/>
      <c r="X302" s="166"/>
      <c r="Y302" s="166"/>
      <c r="Z302" s="166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2"/>
      <c r="BP302" s="182"/>
      <c r="BQ302" s="182"/>
      <c r="BR302" s="182"/>
      <c r="BS302" s="182"/>
      <c r="BT302" s="182"/>
      <c r="BU302" s="182"/>
      <c r="BV302" s="182"/>
      <c r="BW302" s="182"/>
      <c r="BX302" s="182"/>
      <c r="BY302" s="182"/>
      <c r="BZ302" s="182"/>
      <c r="CA302" s="182"/>
      <c r="CB302" s="182"/>
      <c r="CC302" s="182"/>
      <c r="CD302" s="182"/>
      <c r="CE302" s="182"/>
      <c r="CF302" s="182"/>
      <c r="CG302" s="182"/>
      <c r="CH302" s="182"/>
      <c r="CI302" s="182"/>
      <c r="CJ302" s="182"/>
      <c r="CK302" s="182"/>
      <c r="CL302" s="182"/>
      <c r="CM302" s="182"/>
      <c r="CN302" s="182"/>
      <c r="CO302" s="182"/>
      <c r="CP302" s="182"/>
      <c r="CQ302" s="182"/>
      <c r="CR302" s="182"/>
      <c r="CS302" s="182"/>
      <c r="CT302" s="182"/>
      <c r="CU302" s="182"/>
      <c r="CV302" s="182"/>
      <c r="CW302" s="182"/>
      <c r="CX302" s="182"/>
      <c r="CY302" s="182"/>
      <c r="CZ302" s="182"/>
      <c r="DA302" s="182"/>
      <c r="DB302" s="182"/>
      <c r="DC302" s="182"/>
      <c r="DD302" s="182"/>
      <c r="DE302" s="182"/>
      <c r="DF302" s="182"/>
      <c r="DG302" s="182"/>
      <c r="DH302" s="182"/>
      <c r="DI302" s="182"/>
      <c r="DJ302" s="182"/>
      <c r="DK302" s="182"/>
      <c r="DL302" s="182"/>
      <c r="DM302" s="182"/>
      <c r="DN302" s="182"/>
      <c r="DO302" s="182"/>
      <c r="DP302" s="182"/>
      <c r="DQ302" s="182"/>
      <c r="DR302" s="182"/>
      <c r="DS302" s="182"/>
      <c r="DT302" s="182"/>
      <c r="DU302" s="182"/>
      <c r="DV302" s="182"/>
      <c r="DW302" s="182"/>
      <c r="DX302" s="182"/>
      <c r="DY302" s="182"/>
      <c r="DZ302" s="182"/>
      <c r="EA302" s="182"/>
      <c r="EB302" s="182"/>
      <c r="EC302" s="182"/>
      <c r="ED302" s="182"/>
      <c r="EE302" s="182"/>
      <c r="EF302" s="182"/>
      <c r="EG302" s="182"/>
      <c r="EH302" s="182"/>
      <c r="EI302" s="182"/>
      <c r="EJ302" s="182"/>
      <c r="EK302" s="182"/>
      <c r="EL302" s="182"/>
      <c r="EM302" s="182"/>
      <c r="EN302" s="182"/>
      <c r="EO302" s="182"/>
      <c r="EP302" s="182"/>
      <c r="EQ302" s="182"/>
      <c r="ER302" s="182"/>
      <c r="ES302" s="182"/>
      <c r="ET302" s="182"/>
      <c r="EU302" s="182"/>
      <c r="EV302" s="182"/>
      <c r="EW302" s="182"/>
      <c r="EX302" s="182"/>
      <c r="EY302" s="182"/>
      <c r="EZ302" s="182"/>
      <c r="FA302" s="182"/>
      <c r="FB302" s="182"/>
      <c r="FC302" s="182"/>
      <c r="FD302" s="182"/>
      <c r="FE302" s="182"/>
      <c r="FF302" s="182"/>
      <c r="FG302" s="182"/>
      <c r="FH302" s="182"/>
      <c r="FI302" s="182"/>
      <c r="FJ302" s="182"/>
      <c r="FK302" s="182"/>
      <c r="FL302" s="182"/>
      <c r="FM302" s="182"/>
      <c r="FN302" s="182"/>
      <c r="FO302" s="182"/>
      <c r="FP302" s="182"/>
      <c r="FQ302" s="182"/>
      <c r="FR302" s="182"/>
      <c r="FS302" s="182"/>
      <c r="FT302" s="182"/>
      <c r="FU302" s="182"/>
      <c r="FV302" s="182"/>
      <c r="FW302" s="182"/>
      <c r="FX302" s="182"/>
      <c r="FY302" s="182"/>
      <c r="FZ302" s="182"/>
      <c r="GA302" s="182"/>
      <c r="GB302" s="182"/>
      <c r="GC302" s="182"/>
      <c r="GD302" s="182"/>
      <c r="GE302" s="182"/>
      <c r="GF302" s="182"/>
      <c r="GG302" s="182"/>
      <c r="GH302" s="182"/>
      <c r="GI302" s="182"/>
      <c r="GJ302" s="182"/>
      <c r="GK302" s="182"/>
      <c r="GL302" s="182"/>
      <c r="GM302" s="182"/>
      <c r="GN302" s="182"/>
      <c r="GO302" s="182"/>
      <c r="GP302" s="182"/>
      <c r="GQ302" s="182"/>
      <c r="GR302" s="182"/>
      <c r="GS302" s="182"/>
      <c r="GT302" s="182"/>
      <c r="GU302" s="182"/>
      <c r="GV302" s="182"/>
      <c r="GW302" s="182"/>
      <c r="GX302" s="182"/>
      <c r="GY302" s="182"/>
      <c r="GZ302" s="182"/>
      <c r="HA302" s="182"/>
      <c r="HB302" s="182"/>
      <c r="HC302" s="182"/>
      <c r="HD302" s="182"/>
      <c r="HE302" s="182"/>
      <c r="HF302" s="182"/>
      <c r="HG302" s="182"/>
      <c r="HH302" s="182"/>
      <c r="HI302" s="182"/>
      <c r="HJ302" s="182"/>
      <c r="HK302" s="182"/>
      <c r="HL302" s="182"/>
      <c r="HM302" s="182"/>
      <c r="HN302" s="182"/>
      <c r="HO302" s="182"/>
      <c r="HP302" s="182"/>
      <c r="HQ302" s="182"/>
      <c r="HR302" s="182"/>
      <c r="HS302" s="182"/>
      <c r="HT302" s="182"/>
      <c r="HU302" s="182"/>
      <c r="HV302" s="182"/>
      <c r="HW302" s="182"/>
      <c r="HX302" s="182"/>
      <c r="HY302" s="182"/>
      <c r="HZ302" s="182"/>
      <c r="IA302" s="182"/>
      <c r="IB302" s="182"/>
      <c r="IC302" s="182"/>
      <c r="ID302" s="182"/>
      <c r="IE302" s="182"/>
      <c r="IF302" s="182"/>
      <c r="IG302" s="182"/>
      <c r="IH302" s="182"/>
      <c r="II302" s="182"/>
      <c r="IJ302" s="182"/>
      <c r="IK302" s="182"/>
      <c r="IL302" s="182"/>
      <c r="IM302" s="182"/>
      <c r="IN302" s="182"/>
      <c r="IO302" s="182"/>
      <c r="IP302" s="182"/>
      <c r="IQ302" s="182"/>
      <c r="IR302" s="182"/>
      <c r="IS302" s="182"/>
      <c r="IT302" s="182"/>
      <c r="IU302" s="182"/>
      <c r="IV302" s="182"/>
      <c r="IW302" s="182"/>
      <c r="IX302" s="182"/>
      <c r="IY302" s="182"/>
      <c r="IZ302" s="182"/>
      <c r="JA302" s="182"/>
      <c r="JB302" s="182"/>
      <c r="JC302" s="182"/>
      <c r="JD302" s="182"/>
      <c r="JE302" s="182"/>
      <c r="JF302" s="182"/>
      <c r="JG302" s="182"/>
      <c r="JH302" s="182"/>
      <c r="JI302" s="182"/>
      <c r="JJ302" s="182"/>
      <c r="JK302" s="182"/>
      <c r="JL302" s="182"/>
      <c r="JM302" s="182"/>
      <c r="JN302" s="182"/>
      <c r="JO302" s="182"/>
      <c r="JP302" s="182"/>
      <c r="JQ302" s="182"/>
      <c r="JR302" s="182"/>
      <c r="JS302" s="182"/>
      <c r="JT302" s="182"/>
      <c r="JU302" s="182"/>
      <c r="JV302" s="182"/>
      <c r="JW302" s="182"/>
      <c r="JX302" s="182"/>
      <c r="JY302" s="182"/>
      <c r="JZ302" s="182"/>
      <c r="KA302" s="182"/>
      <c r="KB302" s="182"/>
      <c r="KC302" s="182"/>
      <c r="KD302" s="182"/>
      <c r="KE302" s="182"/>
      <c r="KF302" s="182"/>
      <c r="KG302" s="182"/>
      <c r="KH302" s="182"/>
      <c r="KI302" s="182"/>
      <c r="KJ302" s="182"/>
      <c r="KK302" s="182"/>
      <c r="KL302" s="182"/>
      <c r="KM302" s="182"/>
      <c r="KN302" s="182"/>
      <c r="KO302" s="182"/>
      <c r="KP302" s="182"/>
      <c r="KQ302" s="182"/>
      <c r="KR302" s="182"/>
      <c r="KS302" s="182"/>
      <c r="KT302" s="182"/>
      <c r="KU302" s="182"/>
      <c r="KV302" s="182"/>
      <c r="KW302" s="182"/>
      <c r="KX302" s="182"/>
      <c r="KY302" s="182"/>
      <c r="KZ302" s="182"/>
      <c r="LA302" s="182"/>
      <c r="LB302" s="182"/>
      <c r="LC302" s="182"/>
      <c r="LD302" s="182"/>
      <c r="LE302" s="182"/>
      <c r="LF302" s="182"/>
      <c r="LG302" s="182"/>
      <c r="LH302" s="182"/>
      <c r="LI302" s="182"/>
      <c r="LJ302" s="182"/>
      <c r="LK302" s="182"/>
      <c r="LL302" s="182"/>
      <c r="LM302" s="182"/>
      <c r="LN302" s="182"/>
      <c r="LO302" s="182"/>
      <c r="LP302" s="182"/>
      <c r="LQ302" s="182"/>
      <c r="LR302" s="182"/>
      <c r="LS302" s="182"/>
      <c r="LT302" s="182"/>
      <c r="LU302" s="182"/>
      <c r="LV302" s="182"/>
      <c r="LW302" s="182"/>
      <c r="LX302" s="182"/>
      <c r="LY302" s="182"/>
      <c r="LZ302" s="182"/>
      <c r="MA302" s="182"/>
      <c r="MB302" s="182"/>
      <c r="MC302" s="182"/>
      <c r="MD302" s="182"/>
      <c r="ME302" s="182"/>
      <c r="MF302" s="182"/>
      <c r="MG302" s="182"/>
      <c r="MH302" s="182"/>
      <c r="MI302" s="182"/>
      <c r="MJ302" s="182"/>
      <c r="MK302" s="182"/>
      <c r="ML302" s="182"/>
      <c r="MM302" s="182"/>
      <c r="MN302" s="182"/>
      <c r="MO302" s="182"/>
      <c r="MP302" s="182"/>
      <c r="MQ302" s="182"/>
      <c r="MR302" s="182"/>
      <c r="MS302" s="182"/>
      <c r="MT302" s="182"/>
      <c r="MU302" s="182"/>
      <c r="MV302" s="182"/>
      <c r="MW302" s="182"/>
      <c r="MX302" s="182"/>
      <c r="MY302" s="182"/>
      <c r="MZ302" s="182"/>
      <c r="NA302" s="182"/>
      <c r="NB302" s="182"/>
      <c r="NC302" s="182"/>
      <c r="ND302" s="182"/>
      <c r="NE302" s="182"/>
      <c r="NF302" s="182"/>
      <c r="NG302" s="182"/>
      <c r="NH302" s="182"/>
      <c r="NI302" s="182"/>
      <c r="NJ302" s="182"/>
      <c r="NK302" s="182"/>
      <c r="NL302" s="182"/>
      <c r="NM302" s="182"/>
      <c r="NN302" s="182"/>
      <c r="NO302" s="182"/>
      <c r="NP302" s="182"/>
      <c r="NQ302" s="182"/>
      <c r="NR302" s="182"/>
      <c r="NS302" s="182"/>
      <c r="NT302" s="182"/>
      <c r="NU302" s="182"/>
      <c r="NV302" s="182"/>
      <c r="NW302" s="182"/>
      <c r="NX302" s="182"/>
      <c r="NY302" s="182"/>
      <c r="NZ302" s="182"/>
      <c r="OA302" s="182"/>
      <c r="OB302" s="182"/>
      <c r="OC302" s="182"/>
      <c r="OD302" s="182"/>
      <c r="OE302" s="182"/>
      <c r="OF302" s="182"/>
      <c r="OG302" s="182"/>
      <c r="OH302" s="182"/>
      <c r="OI302" s="182"/>
      <c r="OJ302" s="182"/>
      <c r="OK302" s="182"/>
      <c r="OL302" s="182"/>
      <c r="OM302" s="182"/>
      <c r="ON302" s="182"/>
      <c r="OO302" s="182"/>
      <c r="OP302" s="182"/>
      <c r="OQ302" s="182"/>
      <c r="OR302" s="182"/>
      <c r="OS302" s="182"/>
      <c r="OT302" s="182"/>
      <c r="OU302" s="182"/>
      <c r="OV302" s="182"/>
      <c r="OW302" s="182"/>
      <c r="OX302" s="182"/>
      <c r="OY302" s="182"/>
      <c r="OZ302" s="182"/>
      <c r="PA302" s="182"/>
      <c r="PB302" s="182"/>
      <c r="PC302" s="182"/>
      <c r="PD302" s="182"/>
      <c r="PE302" s="182"/>
      <c r="PF302" s="182"/>
      <c r="PG302" s="182"/>
      <c r="PH302" s="182"/>
      <c r="PI302" s="182"/>
      <c r="PJ302" s="182"/>
      <c r="PK302" s="182"/>
      <c r="PL302" s="182"/>
      <c r="PM302" s="182"/>
      <c r="PN302" s="182"/>
      <c r="PO302" s="182"/>
      <c r="PP302" s="182"/>
      <c r="PQ302" s="182"/>
      <c r="PR302" s="182"/>
      <c r="PS302" s="182"/>
      <c r="PT302" s="182"/>
      <c r="PU302" s="182"/>
      <c r="PV302" s="182"/>
      <c r="PW302" s="182"/>
      <c r="PX302" s="182"/>
    </row>
    <row r="303" spans="1:440" s="167" customFormat="1" ht="19.899999999999999" customHeight="1">
      <c r="A303" s="182"/>
      <c r="B303" s="1040"/>
      <c r="C303" s="900"/>
      <c r="D303" s="841"/>
      <c r="E303" s="876"/>
      <c r="F303" s="325" t="s">
        <v>21</v>
      </c>
      <c r="G303" s="289">
        <v>2.9729999999999999</v>
      </c>
      <c r="H303" s="289"/>
      <c r="I303" s="290">
        <f>G303+H303+K302</f>
        <v>3.6079999999999997</v>
      </c>
      <c r="J303" s="636">
        <v>2.0249999999999999</v>
      </c>
      <c r="K303" s="290">
        <f t="shared" si="33"/>
        <v>1.5829999999999997</v>
      </c>
      <c r="L303" s="672">
        <f t="shared" si="34"/>
        <v>0.5612527716186253</v>
      </c>
      <c r="M303" s="650" t="s">
        <v>24</v>
      </c>
      <c r="N303" s="903"/>
      <c r="O303" s="904"/>
      <c r="P303" s="904"/>
      <c r="Q303" s="904"/>
      <c r="R303" s="904"/>
      <c r="S303" s="893"/>
      <c r="T303" s="170"/>
      <c r="U303" s="182"/>
      <c r="V303" s="166"/>
      <c r="W303" s="166"/>
      <c r="X303" s="166"/>
      <c r="Y303" s="166"/>
      <c r="Z303" s="166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2"/>
      <c r="CI303" s="182"/>
      <c r="CJ303" s="182"/>
      <c r="CK303" s="182"/>
      <c r="CL303" s="182"/>
      <c r="CM303" s="182"/>
      <c r="CN303" s="182"/>
      <c r="CO303" s="182"/>
      <c r="CP303" s="182"/>
      <c r="CQ303" s="182"/>
      <c r="CR303" s="182"/>
      <c r="CS303" s="182"/>
      <c r="CT303" s="182"/>
      <c r="CU303" s="182"/>
      <c r="CV303" s="182"/>
      <c r="CW303" s="182"/>
      <c r="CX303" s="182"/>
      <c r="CY303" s="182"/>
      <c r="CZ303" s="182"/>
      <c r="DA303" s="182"/>
      <c r="DB303" s="182"/>
      <c r="DC303" s="182"/>
      <c r="DD303" s="182"/>
      <c r="DE303" s="182"/>
      <c r="DF303" s="182"/>
      <c r="DG303" s="182"/>
      <c r="DH303" s="182"/>
      <c r="DI303" s="182"/>
      <c r="DJ303" s="182"/>
      <c r="DK303" s="182"/>
      <c r="DL303" s="182"/>
      <c r="DM303" s="182"/>
      <c r="DN303" s="182"/>
      <c r="DO303" s="182"/>
      <c r="DP303" s="182"/>
      <c r="DQ303" s="182"/>
      <c r="DR303" s="182"/>
      <c r="DS303" s="182"/>
      <c r="DT303" s="182"/>
      <c r="DU303" s="182"/>
      <c r="DV303" s="182"/>
      <c r="DW303" s="182"/>
      <c r="DX303" s="182"/>
      <c r="DY303" s="182"/>
      <c r="DZ303" s="182"/>
      <c r="EA303" s="182"/>
      <c r="EB303" s="182"/>
      <c r="EC303" s="182"/>
      <c r="ED303" s="182"/>
      <c r="EE303" s="182"/>
      <c r="EF303" s="182"/>
      <c r="EG303" s="182"/>
      <c r="EH303" s="182"/>
      <c r="EI303" s="182"/>
      <c r="EJ303" s="182"/>
      <c r="EK303" s="182"/>
      <c r="EL303" s="182"/>
      <c r="EM303" s="182"/>
      <c r="EN303" s="182"/>
      <c r="EO303" s="182"/>
      <c r="EP303" s="182"/>
      <c r="EQ303" s="182"/>
      <c r="ER303" s="182"/>
      <c r="ES303" s="182"/>
      <c r="ET303" s="182"/>
      <c r="EU303" s="182"/>
      <c r="EV303" s="182"/>
      <c r="EW303" s="182"/>
      <c r="EX303" s="182"/>
      <c r="EY303" s="182"/>
      <c r="EZ303" s="182"/>
      <c r="FA303" s="182"/>
      <c r="FB303" s="182"/>
      <c r="FC303" s="182"/>
      <c r="FD303" s="182"/>
      <c r="FE303" s="182"/>
      <c r="FF303" s="182"/>
      <c r="FG303" s="182"/>
      <c r="FH303" s="182"/>
      <c r="FI303" s="182"/>
      <c r="FJ303" s="182"/>
      <c r="FK303" s="182"/>
      <c r="FL303" s="182"/>
      <c r="FM303" s="182"/>
      <c r="FN303" s="182"/>
      <c r="FO303" s="182"/>
      <c r="FP303" s="182"/>
      <c r="FQ303" s="182"/>
      <c r="FR303" s="182"/>
      <c r="FS303" s="182"/>
      <c r="FT303" s="182"/>
      <c r="FU303" s="182"/>
      <c r="FV303" s="182"/>
      <c r="FW303" s="182"/>
      <c r="FX303" s="182"/>
      <c r="FY303" s="182"/>
      <c r="FZ303" s="182"/>
      <c r="GA303" s="182"/>
      <c r="GB303" s="182"/>
      <c r="GC303" s="182"/>
      <c r="GD303" s="182"/>
      <c r="GE303" s="182"/>
      <c r="GF303" s="182"/>
      <c r="GG303" s="182"/>
      <c r="GH303" s="182"/>
      <c r="GI303" s="182"/>
      <c r="GJ303" s="182"/>
      <c r="GK303" s="182"/>
      <c r="GL303" s="182"/>
      <c r="GM303" s="182"/>
      <c r="GN303" s="182"/>
      <c r="GO303" s="182"/>
      <c r="GP303" s="182"/>
      <c r="GQ303" s="182"/>
      <c r="GR303" s="182"/>
      <c r="GS303" s="182"/>
      <c r="GT303" s="182"/>
      <c r="GU303" s="182"/>
      <c r="GV303" s="182"/>
      <c r="GW303" s="182"/>
      <c r="GX303" s="182"/>
      <c r="GY303" s="182"/>
      <c r="GZ303" s="182"/>
      <c r="HA303" s="182"/>
      <c r="HB303" s="182"/>
      <c r="HC303" s="182"/>
      <c r="HD303" s="182"/>
      <c r="HE303" s="182"/>
      <c r="HF303" s="182"/>
      <c r="HG303" s="182"/>
      <c r="HH303" s="182"/>
      <c r="HI303" s="182"/>
      <c r="HJ303" s="182"/>
      <c r="HK303" s="182"/>
      <c r="HL303" s="182"/>
      <c r="HM303" s="182"/>
      <c r="HN303" s="182"/>
      <c r="HO303" s="182"/>
      <c r="HP303" s="182"/>
      <c r="HQ303" s="182"/>
      <c r="HR303" s="182"/>
      <c r="HS303" s="182"/>
      <c r="HT303" s="182"/>
      <c r="HU303" s="182"/>
      <c r="HV303" s="182"/>
      <c r="HW303" s="182"/>
      <c r="HX303" s="182"/>
      <c r="HY303" s="182"/>
      <c r="HZ303" s="182"/>
      <c r="IA303" s="182"/>
      <c r="IB303" s="182"/>
      <c r="IC303" s="182"/>
      <c r="ID303" s="182"/>
      <c r="IE303" s="182"/>
      <c r="IF303" s="182"/>
      <c r="IG303" s="182"/>
      <c r="IH303" s="182"/>
      <c r="II303" s="182"/>
      <c r="IJ303" s="182"/>
      <c r="IK303" s="182"/>
      <c r="IL303" s="182"/>
      <c r="IM303" s="182"/>
      <c r="IN303" s="182"/>
      <c r="IO303" s="182"/>
      <c r="IP303" s="182"/>
      <c r="IQ303" s="182"/>
      <c r="IR303" s="182"/>
      <c r="IS303" s="182"/>
      <c r="IT303" s="182"/>
      <c r="IU303" s="182"/>
      <c r="IV303" s="182"/>
      <c r="IW303" s="182"/>
      <c r="IX303" s="182"/>
      <c r="IY303" s="182"/>
      <c r="IZ303" s="182"/>
      <c r="JA303" s="182"/>
      <c r="JB303" s="182"/>
      <c r="JC303" s="182"/>
      <c r="JD303" s="182"/>
      <c r="JE303" s="182"/>
      <c r="JF303" s="182"/>
      <c r="JG303" s="182"/>
      <c r="JH303" s="182"/>
      <c r="JI303" s="182"/>
      <c r="JJ303" s="182"/>
      <c r="JK303" s="182"/>
      <c r="JL303" s="182"/>
      <c r="JM303" s="182"/>
      <c r="JN303" s="182"/>
      <c r="JO303" s="182"/>
      <c r="JP303" s="182"/>
      <c r="JQ303" s="182"/>
      <c r="JR303" s="182"/>
      <c r="JS303" s="182"/>
      <c r="JT303" s="182"/>
      <c r="JU303" s="182"/>
      <c r="JV303" s="182"/>
      <c r="JW303" s="182"/>
      <c r="JX303" s="182"/>
      <c r="JY303" s="182"/>
      <c r="JZ303" s="182"/>
      <c r="KA303" s="182"/>
      <c r="KB303" s="182"/>
      <c r="KC303" s="182"/>
      <c r="KD303" s="182"/>
      <c r="KE303" s="182"/>
      <c r="KF303" s="182"/>
      <c r="KG303" s="182"/>
      <c r="KH303" s="182"/>
      <c r="KI303" s="182"/>
      <c r="KJ303" s="182"/>
      <c r="KK303" s="182"/>
      <c r="KL303" s="182"/>
      <c r="KM303" s="182"/>
      <c r="KN303" s="182"/>
      <c r="KO303" s="182"/>
      <c r="KP303" s="182"/>
      <c r="KQ303" s="182"/>
      <c r="KR303" s="182"/>
      <c r="KS303" s="182"/>
      <c r="KT303" s="182"/>
      <c r="KU303" s="182"/>
      <c r="KV303" s="182"/>
      <c r="KW303" s="182"/>
      <c r="KX303" s="182"/>
      <c r="KY303" s="182"/>
      <c r="KZ303" s="182"/>
      <c r="LA303" s="182"/>
      <c r="LB303" s="182"/>
      <c r="LC303" s="182"/>
      <c r="LD303" s="182"/>
      <c r="LE303" s="182"/>
      <c r="LF303" s="182"/>
      <c r="LG303" s="182"/>
      <c r="LH303" s="182"/>
      <c r="LI303" s="182"/>
      <c r="LJ303" s="182"/>
      <c r="LK303" s="182"/>
      <c r="LL303" s="182"/>
      <c r="LM303" s="182"/>
      <c r="LN303" s="182"/>
      <c r="LO303" s="182"/>
      <c r="LP303" s="182"/>
      <c r="LQ303" s="182"/>
      <c r="LR303" s="182"/>
      <c r="LS303" s="182"/>
      <c r="LT303" s="182"/>
      <c r="LU303" s="182"/>
      <c r="LV303" s="182"/>
      <c r="LW303" s="182"/>
      <c r="LX303" s="182"/>
      <c r="LY303" s="182"/>
      <c r="LZ303" s="182"/>
      <c r="MA303" s="182"/>
      <c r="MB303" s="182"/>
      <c r="MC303" s="182"/>
      <c r="MD303" s="182"/>
      <c r="ME303" s="182"/>
      <c r="MF303" s="182"/>
      <c r="MG303" s="182"/>
      <c r="MH303" s="182"/>
      <c r="MI303" s="182"/>
      <c r="MJ303" s="182"/>
      <c r="MK303" s="182"/>
      <c r="ML303" s="182"/>
      <c r="MM303" s="182"/>
      <c r="MN303" s="182"/>
      <c r="MO303" s="182"/>
      <c r="MP303" s="182"/>
      <c r="MQ303" s="182"/>
      <c r="MR303" s="182"/>
      <c r="MS303" s="182"/>
      <c r="MT303" s="182"/>
      <c r="MU303" s="182"/>
      <c r="MV303" s="182"/>
      <c r="MW303" s="182"/>
      <c r="MX303" s="182"/>
      <c r="MY303" s="182"/>
      <c r="MZ303" s="182"/>
      <c r="NA303" s="182"/>
      <c r="NB303" s="182"/>
      <c r="NC303" s="182"/>
      <c r="ND303" s="182"/>
      <c r="NE303" s="182"/>
      <c r="NF303" s="182"/>
      <c r="NG303" s="182"/>
      <c r="NH303" s="182"/>
      <c r="NI303" s="182"/>
      <c r="NJ303" s="182"/>
      <c r="NK303" s="182"/>
      <c r="NL303" s="182"/>
      <c r="NM303" s="182"/>
      <c r="NN303" s="182"/>
      <c r="NO303" s="182"/>
      <c r="NP303" s="182"/>
      <c r="NQ303" s="182"/>
      <c r="NR303" s="182"/>
      <c r="NS303" s="182"/>
      <c r="NT303" s="182"/>
      <c r="NU303" s="182"/>
      <c r="NV303" s="182"/>
      <c r="NW303" s="182"/>
      <c r="NX303" s="182"/>
      <c r="NY303" s="182"/>
      <c r="NZ303" s="182"/>
      <c r="OA303" s="182"/>
      <c r="OB303" s="182"/>
      <c r="OC303" s="182"/>
      <c r="OD303" s="182"/>
      <c r="OE303" s="182"/>
      <c r="OF303" s="182"/>
      <c r="OG303" s="182"/>
      <c r="OH303" s="182"/>
      <c r="OI303" s="182"/>
      <c r="OJ303" s="182"/>
      <c r="OK303" s="182"/>
      <c r="OL303" s="182"/>
      <c r="OM303" s="182"/>
      <c r="ON303" s="182"/>
      <c r="OO303" s="182"/>
      <c r="OP303" s="182"/>
      <c r="OQ303" s="182"/>
      <c r="OR303" s="182"/>
      <c r="OS303" s="182"/>
      <c r="OT303" s="182"/>
      <c r="OU303" s="182"/>
      <c r="OV303" s="182"/>
      <c r="OW303" s="182"/>
      <c r="OX303" s="182"/>
      <c r="OY303" s="182"/>
      <c r="OZ303" s="182"/>
      <c r="PA303" s="182"/>
      <c r="PB303" s="182"/>
      <c r="PC303" s="182"/>
      <c r="PD303" s="182"/>
      <c r="PE303" s="182"/>
      <c r="PF303" s="182"/>
      <c r="PG303" s="182"/>
      <c r="PH303" s="182"/>
      <c r="PI303" s="182"/>
      <c r="PJ303" s="182"/>
      <c r="PK303" s="182"/>
      <c r="PL303" s="182"/>
      <c r="PM303" s="182"/>
      <c r="PN303" s="182"/>
      <c r="PO303" s="182"/>
      <c r="PP303" s="182"/>
      <c r="PQ303" s="182"/>
      <c r="PR303" s="182"/>
      <c r="PS303" s="182"/>
      <c r="PT303" s="182"/>
      <c r="PU303" s="182"/>
      <c r="PV303" s="182"/>
      <c r="PW303" s="182"/>
      <c r="PX303" s="182"/>
    </row>
    <row r="304" spans="1:440" s="167" customFormat="1" ht="19.899999999999999" customHeight="1">
      <c r="A304" s="182"/>
      <c r="B304" s="1040"/>
      <c r="C304" s="900"/>
      <c r="D304" s="841"/>
      <c r="E304" s="885"/>
      <c r="F304" s="325" t="s">
        <v>22</v>
      </c>
      <c r="G304" s="289">
        <v>3.6080000000000001</v>
      </c>
      <c r="H304" s="289"/>
      <c r="I304" s="290">
        <f>G304+H304+K303</f>
        <v>5.1909999999999998</v>
      </c>
      <c r="J304" s="636">
        <v>4.4279999999999999</v>
      </c>
      <c r="K304" s="290">
        <f t="shared" si="33"/>
        <v>0.7629999999999999</v>
      </c>
      <c r="L304" s="672">
        <f t="shared" si="34"/>
        <v>0.85301483336544015</v>
      </c>
      <c r="M304" s="650" t="s">
        <v>24</v>
      </c>
      <c r="N304" s="903"/>
      <c r="O304" s="904"/>
      <c r="P304" s="904"/>
      <c r="Q304" s="904"/>
      <c r="R304" s="904"/>
      <c r="S304" s="893"/>
      <c r="T304" s="170"/>
      <c r="U304" s="182"/>
      <c r="V304" s="166"/>
      <c r="W304" s="166"/>
      <c r="X304" s="166"/>
      <c r="Y304" s="166"/>
      <c r="Z304" s="166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2"/>
      <c r="CI304" s="182"/>
      <c r="CJ304" s="182"/>
      <c r="CK304" s="182"/>
      <c r="CL304" s="182"/>
      <c r="CM304" s="182"/>
      <c r="CN304" s="182"/>
      <c r="CO304" s="182"/>
      <c r="CP304" s="182"/>
      <c r="CQ304" s="182"/>
      <c r="CR304" s="182"/>
      <c r="CS304" s="182"/>
      <c r="CT304" s="182"/>
      <c r="CU304" s="182"/>
      <c r="CV304" s="182"/>
      <c r="CW304" s="182"/>
      <c r="CX304" s="182"/>
      <c r="CY304" s="182"/>
      <c r="CZ304" s="182"/>
      <c r="DA304" s="182"/>
      <c r="DB304" s="182"/>
      <c r="DC304" s="182"/>
      <c r="DD304" s="182"/>
      <c r="DE304" s="182"/>
      <c r="DF304" s="182"/>
      <c r="DG304" s="182"/>
      <c r="DH304" s="182"/>
      <c r="DI304" s="182"/>
      <c r="DJ304" s="182"/>
      <c r="DK304" s="182"/>
      <c r="DL304" s="182"/>
      <c r="DM304" s="182"/>
      <c r="DN304" s="182"/>
      <c r="DO304" s="182"/>
      <c r="DP304" s="182"/>
      <c r="DQ304" s="182"/>
      <c r="DR304" s="182"/>
      <c r="DS304" s="182"/>
      <c r="DT304" s="182"/>
      <c r="DU304" s="182"/>
      <c r="DV304" s="182"/>
      <c r="DW304" s="182"/>
      <c r="DX304" s="182"/>
      <c r="DY304" s="182"/>
      <c r="DZ304" s="182"/>
      <c r="EA304" s="182"/>
      <c r="EB304" s="182"/>
      <c r="EC304" s="182"/>
      <c r="ED304" s="182"/>
      <c r="EE304" s="182"/>
      <c r="EF304" s="182"/>
      <c r="EG304" s="182"/>
      <c r="EH304" s="182"/>
      <c r="EI304" s="182"/>
      <c r="EJ304" s="182"/>
      <c r="EK304" s="182"/>
      <c r="EL304" s="182"/>
      <c r="EM304" s="182"/>
      <c r="EN304" s="182"/>
      <c r="EO304" s="182"/>
      <c r="EP304" s="182"/>
      <c r="EQ304" s="182"/>
      <c r="ER304" s="182"/>
      <c r="ES304" s="182"/>
      <c r="ET304" s="182"/>
      <c r="EU304" s="182"/>
      <c r="EV304" s="182"/>
      <c r="EW304" s="182"/>
      <c r="EX304" s="182"/>
      <c r="EY304" s="182"/>
      <c r="EZ304" s="182"/>
      <c r="FA304" s="182"/>
      <c r="FB304" s="182"/>
      <c r="FC304" s="182"/>
      <c r="FD304" s="182"/>
      <c r="FE304" s="182"/>
      <c r="FF304" s="182"/>
      <c r="FG304" s="182"/>
      <c r="FH304" s="182"/>
      <c r="FI304" s="182"/>
      <c r="FJ304" s="182"/>
      <c r="FK304" s="182"/>
      <c r="FL304" s="182"/>
      <c r="FM304" s="182"/>
      <c r="FN304" s="182"/>
      <c r="FO304" s="182"/>
      <c r="FP304" s="182"/>
      <c r="FQ304" s="182"/>
      <c r="FR304" s="182"/>
      <c r="FS304" s="182"/>
      <c r="FT304" s="182"/>
      <c r="FU304" s="182"/>
      <c r="FV304" s="182"/>
      <c r="FW304" s="182"/>
      <c r="FX304" s="182"/>
      <c r="FY304" s="182"/>
      <c r="FZ304" s="182"/>
      <c r="GA304" s="182"/>
      <c r="GB304" s="182"/>
      <c r="GC304" s="182"/>
      <c r="GD304" s="182"/>
      <c r="GE304" s="182"/>
      <c r="GF304" s="182"/>
      <c r="GG304" s="182"/>
      <c r="GH304" s="182"/>
      <c r="GI304" s="182"/>
      <c r="GJ304" s="182"/>
      <c r="GK304" s="182"/>
      <c r="GL304" s="182"/>
      <c r="GM304" s="182"/>
      <c r="GN304" s="182"/>
      <c r="GO304" s="182"/>
      <c r="GP304" s="182"/>
      <c r="GQ304" s="182"/>
      <c r="GR304" s="182"/>
      <c r="GS304" s="182"/>
      <c r="GT304" s="182"/>
      <c r="GU304" s="182"/>
      <c r="GV304" s="182"/>
      <c r="GW304" s="182"/>
      <c r="GX304" s="182"/>
      <c r="GY304" s="182"/>
      <c r="GZ304" s="182"/>
      <c r="HA304" s="182"/>
      <c r="HB304" s="182"/>
      <c r="HC304" s="182"/>
      <c r="HD304" s="182"/>
      <c r="HE304" s="182"/>
      <c r="HF304" s="182"/>
      <c r="HG304" s="182"/>
      <c r="HH304" s="182"/>
      <c r="HI304" s="182"/>
      <c r="HJ304" s="182"/>
      <c r="HK304" s="182"/>
      <c r="HL304" s="182"/>
      <c r="HM304" s="182"/>
      <c r="HN304" s="182"/>
      <c r="HO304" s="182"/>
      <c r="HP304" s="182"/>
      <c r="HQ304" s="182"/>
      <c r="HR304" s="182"/>
      <c r="HS304" s="182"/>
      <c r="HT304" s="182"/>
      <c r="HU304" s="182"/>
      <c r="HV304" s="182"/>
      <c r="HW304" s="182"/>
      <c r="HX304" s="182"/>
      <c r="HY304" s="182"/>
      <c r="HZ304" s="182"/>
      <c r="IA304" s="182"/>
      <c r="IB304" s="182"/>
      <c r="IC304" s="182"/>
      <c r="ID304" s="182"/>
      <c r="IE304" s="182"/>
      <c r="IF304" s="182"/>
      <c r="IG304" s="182"/>
      <c r="IH304" s="182"/>
      <c r="II304" s="182"/>
      <c r="IJ304" s="182"/>
      <c r="IK304" s="182"/>
      <c r="IL304" s="182"/>
      <c r="IM304" s="182"/>
      <c r="IN304" s="182"/>
      <c r="IO304" s="182"/>
      <c r="IP304" s="182"/>
      <c r="IQ304" s="182"/>
      <c r="IR304" s="182"/>
      <c r="IS304" s="182"/>
      <c r="IT304" s="182"/>
      <c r="IU304" s="182"/>
      <c r="IV304" s="182"/>
      <c r="IW304" s="182"/>
      <c r="IX304" s="182"/>
      <c r="IY304" s="182"/>
      <c r="IZ304" s="182"/>
      <c r="JA304" s="182"/>
      <c r="JB304" s="182"/>
      <c r="JC304" s="182"/>
      <c r="JD304" s="182"/>
      <c r="JE304" s="182"/>
      <c r="JF304" s="182"/>
      <c r="JG304" s="182"/>
      <c r="JH304" s="182"/>
      <c r="JI304" s="182"/>
      <c r="JJ304" s="182"/>
      <c r="JK304" s="182"/>
      <c r="JL304" s="182"/>
      <c r="JM304" s="182"/>
      <c r="JN304" s="182"/>
      <c r="JO304" s="182"/>
      <c r="JP304" s="182"/>
      <c r="JQ304" s="182"/>
      <c r="JR304" s="182"/>
      <c r="JS304" s="182"/>
      <c r="JT304" s="182"/>
      <c r="JU304" s="182"/>
      <c r="JV304" s="182"/>
      <c r="JW304" s="182"/>
      <c r="JX304" s="182"/>
      <c r="JY304" s="182"/>
      <c r="JZ304" s="182"/>
      <c r="KA304" s="182"/>
      <c r="KB304" s="182"/>
      <c r="KC304" s="182"/>
      <c r="KD304" s="182"/>
      <c r="KE304" s="182"/>
      <c r="KF304" s="182"/>
      <c r="KG304" s="182"/>
      <c r="KH304" s="182"/>
      <c r="KI304" s="182"/>
      <c r="KJ304" s="182"/>
      <c r="KK304" s="182"/>
      <c r="KL304" s="182"/>
      <c r="KM304" s="182"/>
      <c r="KN304" s="182"/>
      <c r="KO304" s="182"/>
      <c r="KP304" s="182"/>
      <c r="KQ304" s="182"/>
      <c r="KR304" s="182"/>
      <c r="KS304" s="182"/>
      <c r="KT304" s="182"/>
      <c r="KU304" s="182"/>
      <c r="KV304" s="182"/>
      <c r="KW304" s="182"/>
      <c r="KX304" s="182"/>
      <c r="KY304" s="182"/>
      <c r="KZ304" s="182"/>
      <c r="LA304" s="182"/>
      <c r="LB304" s="182"/>
      <c r="LC304" s="182"/>
      <c r="LD304" s="182"/>
      <c r="LE304" s="182"/>
      <c r="LF304" s="182"/>
      <c r="LG304" s="182"/>
      <c r="LH304" s="182"/>
      <c r="LI304" s="182"/>
      <c r="LJ304" s="182"/>
      <c r="LK304" s="182"/>
      <c r="LL304" s="182"/>
      <c r="LM304" s="182"/>
      <c r="LN304" s="182"/>
      <c r="LO304" s="182"/>
      <c r="LP304" s="182"/>
      <c r="LQ304" s="182"/>
      <c r="LR304" s="182"/>
      <c r="LS304" s="182"/>
      <c r="LT304" s="182"/>
      <c r="LU304" s="182"/>
      <c r="LV304" s="182"/>
      <c r="LW304" s="182"/>
      <c r="LX304" s="182"/>
      <c r="LY304" s="182"/>
      <c r="LZ304" s="182"/>
      <c r="MA304" s="182"/>
      <c r="MB304" s="182"/>
      <c r="MC304" s="182"/>
      <c r="MD304" s="182"/>
      <c r="ME304" s="182"/>
      <c r="MF304" s="182"/>
      <c r="MG304" s="182"/>
      <c r="MH304" s="182"/>
      <c r="MI304" s="182"/>
      <c r="MJ304" s="182"/>
      <c r="MK304" s="182"/>
      <c r="ML304" s="182"/>
      <c r="MM304" s="182"/>
      <c r="MN304" s="182"/>
      <c r="MO304" s="182"/>
      <c r="MP304" s="182"/>
      <c r="MQ304" s="182"/>
      <c r="MR304" s="182"/>
      <c r="MS304" s="182"/>
      <c r="MT304" s="182"/>
      <c r="MU304" s="182"/>
      <c r="MV304" s="182"/>
      <c r="MW304" s="182"/>
      <c r="MX304" s="182"/>
      <c r="MY304" s="182"/>
      <c r="MZ304" s="182"/>
      <c r="NA304" s="182"/>
      <c r="NB304" s="182"/>
      <c r="NC304" s="182"/>
      <c r="ND304" s="182"/>
      <c r="NE304" s="182"/>
      <c r="NF304" s="182"/>
      <c r="NG304" s="182"/>
      <c r="NH304" s="182"/>
      <c r="NI304" s="182"/>
      <c r="NJ304" s="182"/>
      <c r="NK304" s="182"/>
      <c r="NL304" s="182"/>
      <c r="NM304" s="182"/>
      <c r="NN304" s="182"/>
      <c r="NO304" s="182"/>
      <c r="NP304" s="182"/>
      <c r="NQ304" s="182"/>
      <c r="NR304" s="182"/>
      <c r="NS304" s="182"/>
      <c r="NT304" s="182"/>
      <c r="NU304" s="182"/>
      <c r="NV304" s="182"/>
      <c r="NW304" s="182"/>
      <c r="NX304" s="182"/>
      <c r="NY304" s="182"/>
      <c r="NZ304" s="182"/>
      <c r="OA304" s="182"/>
      <c r="OB304" s="182"/>
      <c r="OC304" s="182"/>
      <c r="OD304" s="182"/>
      <c r="OE304" s="182"/>
      <c r="OF304" s="182"/>
      <c r="OG304" s="182"/>
      <c r="OH304" s="182"/>
      <c r="OI304" s="182"/>
      <c r="OJ304" s="182"/>
      <c r="OK304" s="182"/>
      <c r="OL304" s="182"/>
      <c r="OM304" s="182"/>
      <c r="ON304" s="182"/>
      <c r="OO304" s="182"/>
      <c r="OP304" s="182"/>
      <c r="OQ304" s="182"/>
      <c r="OR304" s="182"/>
      <c r="OS304" s="182"/>
      <c r="OT304" s="182"/>
      <c r="OU304" s="182"/>
      <c r="OV304" s="182"/>
      <c r="OW304" s="182"/>
      <c r="OX304" s="182"/>
      <c r="OY304" s="182"/>
      <c r="OZ304" s="182"/>
      <c r="PA304" s="182"/>
      <c r="PB304" s="182"/>
      <c r="PC304" s="182"/>
      <c r="PD304" s="182"/>
      <c r="PE304" s="182"/>
      <c r="PF304" s="182"/>
      <c r="PG304" s="182"/>
      <c r="PH304" s="182"/>
      <c r="PI304" s="182"/>
      <c r="PJ304" s="182"/>
      <c r="PK304" s="182"/>
      <c r="PL304" s="182"/>
      <c r="PM304" s="182"/>
      <c r="PN304" s="182"/>
      <c r="PO304" s="182"/>
      <c r="PP304" s="182"/>
      <c r="PQ304" s="182"/>
      <c r="PR304" s="182"/>
      <c r="PS304" s="182"/>
      <c r="PT304" s="182"/>
      <c r="PU304" s="182"/>
      <c r="PV304" s="182"/>
      <c r="PW304" s="182"/>
      <c r="PX304" s="182"/>
    </row>
    <row r="305" spans="1:440" s="167" customFormat="1" ht="19.899999999999999" customHeight="1">
      <c r="A305" s="182"/>
      <c r="B305" s="1040"/>
      <c r="C305" s="900"/>
      <c r="D305" s="841"/>
      <c r="E305" s="884" t="s">
        <v>779</v>
      </c>
      <c r="F305" s="325" t="s">
        <v>20</v>
      </c>
      <c r="G305" s="289">
        <v>0.63500000000000001</v>
      </c>
      <c r="H305" s="289"/>
      <c r="I305" s="290">
        <f t="shared" ref="I305" si="76">G305+H305</f>
        <v>0.63500000000000001</v>
      </c>
      <c r="J305" s="636">
        <v>0</v>
      </c>
      <c r="K305" s="290">
        <f t="shared" si="33"/>
        <v>0.63500000000000001</v>
      </c>
      <c r="L305" s="672">
        <f t="shared" si="34"/>
        <v>0</v>
      </c>
      <c r="M305" s="650" t="s">
        <v>24</v>
      </c>
      <c r="N305" s="903">
        <f t="shared" ref="N305" si="77">G305+G306+G307</f>
        <v>7.2159999999999993</v>
      </c>
      <c r="O305" s="904">
        <f t="shared" ref="O305" si="78">H305+H306+H307</f>
        <v>30</v>
      </c>
      <c r="P305" s="904">
        <f t="shared" ref="P305" si="79">N305+O305</f>
        <v>37.216000000000001</v>
      </c>
      <c r="Q305" s="904">
        <f t="shared" ref="Q305" si="80">J305+J306+J307</f>
        <v>31.751999999999999</v>
      </c>
      <c r="R305" s="904">
        <f t="shared" ref="R305" si="81">P305-Q305</f>
        <v>5.4640000000000022</v>
      </c>
      <c r="S305" s="893">
        <f t="shared" ref="S305" si="82">Q305/P305</f>
        <v>0.85318142734307822</v>
      </c>
      <c r="T305" s="170"/>
      <c r="U305" s="182"/>
      <c r="V305" s="166"/>
      <c r="W305" s="166"/>
      <c r="X305" s="166"/>
      <c r="Y305" s="166"/>
      <c r="Z305" s="166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2"/>
      <c r="CI305" s="182"/>
      <c r="CJ305" s="182"/>
      <c r="CK305" s="182"/>
      <c r="CL305" s="182"/>
      <c r="CM305" s="182"/>
      <c r="CN305" s="182"/>
      <c r="CO305" s="182"/>
      <c r="CP305" s="182"/>
      <c r="CQ305" s="182"/>
      <c r="CR305" s="182"/>
      <c r="CS305" s="182"/>
      <c r="CT305" s="182"/>
      <c r="CU305" s="182"/>
      <c r="CV305" s="182"/>
      <c r="CW305" s="182"/>
      <c r="CX305" s="182"/>
      <c r="CY305" s="182"/>
      <c r="CZ305" s="182"/>
      <c r="DA305" s="182"/>
      <c r="DB305" s="182"/>
      <c r="DC305" s="182"/>
      <c r="DD305" s="182"/>
      <c r="DE305" s="182"/>
      <c r="DF305" s="182"/>
      <c r="DG305" s="182"/>
      <c r="DH305" s="182"/>
      <c r="DI305" s="182"/>
      <c r="DJ305" s="182"/>
      <c r="DK305" s="182"/>
      <c r="DL305" s="182"/>
      <c r="DM305" s="182"/>
      <c r="DN305" s="182"/>
      <c r="DO305" s="182"/>
      <c r="DP305" s="182"/>
      <c r="DQ305" s="182"/>
      <c r="DR305" s="182"/>
      <c r="DS305" s="182"/>
      <c r="DT305" s="182"/>
      <c r="DU305" s="182"/>
      <c r="DV305" s="182"/>
      <c r="DW305" s="182"/>
      <c r="DX305" s="182"/>
      <c r="DY305" s="182"/>
      <c r="DZ305" s="182"/>
      <c r="EA305" s="182"/>
      <c r="EB305" s="182"/>
      <c r="EC305" s="182"/>
      <c r="ED305" s="182"/>
      <c r="EE305" s="182"/>
      <c r="EF305" s="182"/>
      <c r="EG305" s="182"/>
      <c r="EH305" s="182"/>
      <c r="EI305" s="182"/>
      <c r="EJ305" s="182"/>
      <c r="EK305" s="182"/>
      <c r="EL305" s="182"/>
      <c r="EM305" s="182"/>
      <c r="EN305" s="182"/>
      <c r="EO305" s="182"/>
      <c r="EP305" s="182"/>
      <c r="EQ305" s="182"/>
      <c r="ER305" s="182"/>
      <c r="ES305" s="182"/>
      <c r="ET305" s="182"/>
      <c r="EU305" s="182"/>
      <c r="EV305" s="182"/>
      <c r="EW305" s="182"/>
      <c r="EX305" s="182"/>
      <c r="EY305" s="182"/>
      <c r="EZ305" s="182"/>
      <c r="FA305" s="182"/>
      <c r="FB305" s="182"/>
      <c r="FC305" s="182"/>
      <c r="FD305" s="182"/>
      <c r="FE305" s="182"/>
      <c r="FF305" s="182"/>
      <c r="FG305" s="182"/>
      <c r="FH305" s="182"/>
      <c r="FI305" s="182"/>
      <c r="FJ305" s="182"/>
      <c r="FK305" s="182"/>
      <c r="FL305" s="182"/>
      <c r="FM305" s="182"/>
      <c r="FN305" s="182"/>
      <c r="FO305" s="182"/>
      <c r="FP305" s="182"/>
      <c r="FQ305" s="182"/>
      <c r="FR305" s="182"/>
      <c r="FS305" s="182"/>
      <c r="FT305" s="182"/>
      <c r="FU305" s="182"/>
      <c r="FV305" s="182"/>
      <c r="FW305" s="182"/>
      <c r="FX305" s="182"/>
      <c r="FY305" s="182"/>
      <c r="FZ305" s="182"/>
      <c r="GA305" s="182"/>
      <c r="GB305" s="182"/>
      <c r="GC305" s="182"/>
      <c r="GD305" s="182"/>
      <c r="GE305" s="182"/>
      <c r="GF305" s="182"/>
      <c r="GG305" s="182"/>
      <c r="GH305" s="182"/>
      <c r="GI305" s="182"/>
      <c r="GJ305" s="182"/>
      <c r="GK305" s="182"/>
      <c r="GL305" s="182"/>
      <c r="GM305" s="182"/>
      <c r="GN305" s="182"/>
      <c r="GO305" s="182"/>
      <c r="GP305" s="182"/>
      <c r="GQ305" s="182"/>
      <c r="GR305" s="182"/>
      <c r="GS305" s="182"/>
      <c r="GT305" s="182"/>
      <c r="GU305" s="182"/>
      <c r="GV305" s="182"/>
      <c r="GW305" s="182"/>
      <c r="GX305" s="182"/>
      <c r="GY305" s="182"/>
      <c r="GZ305" s="182"/>
      <c r="HA305" s="182"/>
      <c r="HB305" s="182"/>
      <c r="HC305" s="182"/>
      <c r="HD305" s="182"/>
      <c r="HE305" s="182"/>
      <c r="HF305" s="182"/>
      <c r="HG305" s="182"/>
      <c r="HH305" s="182"/>
      <c r="HI305" s="182"/>
      <c r="HJ305" s="182"/>
      <c r="HK305" s="182"/>
      <c r="HL305" s="182"/>
      <c r="HM305" s="182"/>
      <c r="HN305" s="182"/>
      <c r="HO305" s="182"/>
      <c r="HP305" s="182"/>
      <c r="HQ305" s="182"/>
      <c r="HR305" s="182"/>
      <c r="HS305" s="182"/>
      <c r="HT305" s="182"/>
      <c r="HU305" s="182"/>
      <c r="HV305" s="182"/>
      <c r="HW305" s="182"/>
      <c r="HX305" s="182"/>
      <c r="HY305" s="182"/>
      <c r="HZ305" s="182"/>
      <c r="IA305" s="182"/>
      <c r="IB305" s="182"/>
      <c r="IC305" s="182"/>
      <c r="ID305" s="182"/>
      <c r="IE305" s="182"/>
      <c r="IF305" s="182"/>
      <c r="IG305" s="182"/>
      <c r="IH305" s="182"/>
      <c r="II305" s="182"/>
      <c r="IJ305" s="182"/>
      <c r="IK305" s="182"/>
      <c r="IL305" s="182"/>
      <c r="IM305" s="182"/>
      <c r="IN305" s="182"/>
      <c r="IO305" s="182"/>
      <c r="IP305" s="182"/>
      <c r="IQ305" s="182"/>
      <c r="IR305" s="182"/>
      <c r="IS305" s="182"/>
      <c r="IT305" s="182"/>
      <c r="IU305" s="182"/>
      <c r="IV305" s="182"/>
      <c r="IW305" s="182"/>
      <c r="IX305" s="182"/>
      <c r="IY305" s="182"/>
      <c r="IZ305" s="182"/>
      <c r="JA305" s="182"/>
      <c r="JB305" s="182"/>
      <c r="JC305" s="182"/>
      <c r="JD305" s="182"/>
      <c r="JE305" s="182"/>
      <c r="JF305" s="182"/>
      <c r="JG305" s="182"/>
      <c r="JH305" s="182"/>
      <c r="JI305" s="182"/>
      <c r="JJ305" s="182"/>
      <c r="JK305" s="182"/>
      <c r="JL305" s="182"/>
      <c r="JM305" s="182"/>
      <c r="JN305" s="182"/>
      <c r="JO305" s="182"/>
      <c r="JP305" s="182"/>
      <c r="JQ305" s="182"/>
      <c r="JR305" s="182"/>
      <c r="JS305" s="182"/>
      <c r="JT305" s="182"/>
      <c r="JU305" s="182"/>
      <c r="JV305" s="182"/>
      <c r="JW305" s="182"/>
      <c r="JX305" s="182"/>
      <c r="JY305" s="182"/>
      <c r="JZ305" s="182"/>
      <c r="KA305" s="182"/>
      <c r="KB305" s="182"/>
      <c r="KC305" s="182"/>
      <c r="KD305" s="182"/>
      <c r="KE305" s="182"/>
      <c r="KF305" s="182"/>
      <c r="KG305" s="182"/>
      <c r="KH305" s="182"/>
      <c r="KI305" s="182"/>
      <c r="KJ305" s="182"/>
      <c r="KK305" s="182"/>
      <c r="KL305" s="182"/>
      <c r="KM305" s="182"/>
      <c r="KN305" s="182"/>
      <c r="KO305" s="182"/>
      <c r="KP305" s="182"/>
      <c r="KQ305" s="182"/>
      <c r="KR305" s="182"/>
      <c r="KS305" s="182"/>
      <c r="KT305" s="182"/>
      <c r="KU305" s="182"/>
      <c r="KV305" s="182"/>
      <c r="KW305" s="182"/>
      <c r="KX305" s="182"/>
      <c r="KY305" s="182"/>
      <c r="KZ305" s="182"/>
      <c r="LA305" s="182"/>
      <c r="LB305" s="182"/>
      <c r="LC305" s="182"/>
      <c r="LD305" s="182"/>
      <c r="LE305" s="182"/>
      <c r="LF305" s="182"/>
      <c r="LG305" s="182"/>
      <c r="LH305" s="182"/>
      <c r="LI305" s="182"/>
      <c r="LJ305" s="182"/>
      <c r="LK305" s="182"/>
      <c r="LL305" s="182"/>
      <c r="LM305" s="182"/>
      <c r="LN305" s="182"/>
      <c r="LO305" s="182"/>
      <c r="LP305" s="182"/>
      <c r="LQ305" s="182"/>
      <c r="LR305" s="182"/>
      <c r="LS305" s="182"/>
      <c r="LT305" s="182"/>
      <c r="LU305" s="182"/>
      <c r="LV305" s="182"/>
      <c r="LW305" s="182"/>
      <c r="LX305" s="182"/>
      <c r="LY305" s="182"/>
      <c r="LZ305" s="182"/>
      <c r="MA305" s="182"/>
      <c r="MB305" s="182"/>
      <c r="MC305" s="182"/>
      <c r="MD305" s="182"/>
      <c r="ME305" s="182"/>
      <c r="MF305" s="182"/>
      <c r="MG305" s="182"/>
      <c r="MH305" s="182"/>
      <c r="MI305" s="182"/>
      <c r="MJ305" s="182"/>
      <c r="MK305" s="182"/>
      <c r="ML305" s="182"/>
      <c r="MM305" s="182"/>
      <c r="MN305" s="182"/>
      <c r="MO305" s="182"/>
      <c r="MP305" s="182"/>
      <c r="MQ305" s="182"/>
      <c r="MR305" s="182"/>
      <c r="MS305" s="182"/>
      <c r="MT305" s="182"/>
      <c r="MU305" s="182"/>
      <c r="MV305" s="182"/>
      <c r="MW305" s="182"/>
      <c r="MX305" s="182"/>
      <c r="MY305" s="182"/>
      <c r="MZ305" s="182"/>
      <c r="NA305" s="182"/>
      <c r="NB305" s="182"/>
      <c r="NC305" s="182"/>
      <c r="ND305" s="182"/>
      <c r="NE305" s="182"/>
      <c r="NF305" s="182"/>
      <c r="NG305" s="182"/>
      <c r="NH305" s="182"/>
      <c r="NI305" s="182"/>
      <c r="NJ305" s="182"/>
      <c r="NK305" s="182"/>
      <c r="NL305" s="182"/>
      <c r="NM305" s="182"/>
      <c r="NN305" s="182"/>
      <c r="NO305" s="182"/>
      <c r="NP305" s="182"/>
      <c r="NQ305" s="182"/>
      <c r="NR305" s="182"/>
      <c r="NS305" s="182"/>
      <c r="NT305" s="182"/>
      <c r="NU305" s="182"/>
      <c r="NV305" s="182"/>
      <c r="NW305" s="182"/>
      <c r="NX305" s="182"/>
      <c r="NY305" s="182"/>
      <c r="NZ305" s="182"/>
      <c r="OA305" s="182"/>
      <c r="OB305" s="182"/>
      <c r="OC305" s="182"/>
      <c r="OD305" s="182"/>
      <c r="OE305" s="182"/>
      <c r="OF305" s="182"/>
      <c r="OG305" s="182"/>
      <c r="OH305" s="182"/>
      <c r="OI305" s="182"/>
      <c r="OJ305" s="182"/>
      <c r="OK305" s="182"/>
      <c r="OL305" s="182"/>
      <c r="OM305" s="182"/>
      <c r="ON305" s="182"/>
      <c r="OO305" s="182"/>
      <c r="OP305" s="182"/>
      <c r="OQ305" s="182"/>
      <c r="OR305" s="182"/>
      <c r="OS305" s="182"/>
      <c r="OT305" s="182"/>
      <c r="OU305" s="182"/>
      <c r="OV305" s="182"/>
      <c r="OW305" s="182"/>
      <c r="OX305" s="182"/>
      <c r="OY305" s="182"/>
      <c r="OZ305" s="182"/>
      <c r="PA305" s="182"/>
      <c r="PB305" s="182"/>
      <c r="PC305" s="182"/>
      <c r="PD305" s="182"/>
      <c r="PE305" s="182"/>
      <c r="PF305" s="182"/>
      <c r="PG305" s="182"/>
      <c r="PH305" s="182"/>
      <c r="PI305" s="182"/>
      <c r="PJ305" s="182"/>
      <c r="PK305" s="182"/>
      <c r="PL305" s="182"/>
      <c r="PM305" s="182"/>
      <c r="PN305" s="182"/>
      <c r="PO305" s="182"/>
      <c r="PP305" s="182"/>
      <c r="PQ305" s="182"/>
      <c r="PR305" s="182"/>
      <c r="PS305" s="182"/>
      <c r="PT305" s="182"/>
      <c r="PU305" s="182"/>
      <c r="PV305" s="182"/>
      <c r="PW305" s="182"/>
      <c r="PX305" s="182"/>
    </row>
    <row r="306" spans="1:440" s="167" customFormat="1" ht="19.899999999999999" customHeight="1">
      <c r="A306" s="182"/>
      <c r="B306" s="1040"/>
      <c r="C306" s="900"/>
      <c r="D306" s="841"/>
      <c r="E306" s="876"/>
      <c r="F306" s="325" t="s">
        <v>21</v>
      </c>
      <c r="G306" s="289">
        <v>2.9729999999999999</v>
      </c>
      <c r="H306" s="289"/>
      <c r="I306" s="290">
        <f>G306+H306+K305</f>
        <v>3.6079999999999997</v>
      </c>
      <c r="J306" s="636">
        <v>4.8600000000000003</v>
      </c>
      <c r="K306" s="290">
        <f t="shared" si="33"/>
        <v>-1.2520000000000007</v>
      </c>
      <c r="L306" s="672">
        <f t="shared" si="34"/>
        <v>1.3470066518847008</v>
      </c>
      <c r="M306" s="650">
        <v>43188</v>
      </c>
      <c r="N306" s="903"/>
      <c r="O306" s="904"/>
      <c r="P306" s="904"/>
      <c r="Q306" s="904"/>
      <c r="R306" s="904"/>
      <c r="S306" s="893"/>
      <c r="T306" s="170"/>
      <c r="U306" s="182"/>
      <c r="V306" s="166"/>
      <c r="W306" s="166"/>
      <c r="X306" s="166"/>
      <c r="Y306" s="166"/>
      <c r="Z306" s="166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2"/>
      <c r="CI306" s="182"/>
      <c r="CJ306" s="182"/>
      <c r="CK306" s="182"/>
      <c r="CL306" s="182"/>
      <c r="CM306" s="182"/>
      <c r="CN306" s="182"/>
      <c r="CO306" s="182"/>
      <c r="CP306" s="182"/>
      <c r="CQ306" s="182"/>
      <c r="CR306" s="182"/>
      <c r="CS306" s="182"/>
      <c r="CT306" s="182"/>
      <c r="CU306" s="182"/>
      <c r="CV306" s="182"/>
      <c r="CW306" s="182"/>
      <c r="CX306" s="182"/>
      <c r="CY306" s="182"/>
      <c r="CZ306" s="182"/>
      <c r="DA306" s="182"/>
      <c r="DB306" s="182"/>
      <c r="DC306" s="182"/>
      <c r="DD306" s="182"/>
      <c r="DE306" s="182"/>
      <c r="DF306" s="182"/>
      <c r="DG306" s="182"/>
      <c r="DH306" s="182"/>
      <c r="DI306" s="182"/>
      <c r="DJ306" s="182"/>
      <c r="DK306" s="182"/>
      <c r="DL306" s="182"/>
      <c r="DM306" s="182"/>
      <c r="DN306" s="182"/>
      <c r="DO306" s="182"/>
      <c r="DP306" s="182"/>
      <c r="DQ306" s="182"/>
      <c r="DR306" s="182"/>
      <c r="DS306" s="182"/>
      <c r="DT306" s="182"/>
      <c r="DU306" s="182"/>
      <c r="DV306" s="182"/>
      <c r="DW306" s="182"/>
      <c r="DX306" s="182"/>
      <c r="DY306" s="182"/>
      <c r="DZ306" s="182"/>
      <c r="EA306" s="182"/>
      <c r="EB306" s="182"/>
      <c r="EC306" s="182"/>
      <c r="ED306" s="182"/>
      <c r="EE306" s="182"/>
      <c r="EF306" s="182"/>
      <c r="EG306" s="182"/>
      <c r="EH306" s="182"/>
      <c r="EI306" s="182"/>
      <c r="EJ306" s="182"/>
      <c r="EK306" s="182"/>
      <c r="EL306" s="182"/>
      <c r="EM306" s="182"/>
      <c r="EN306" s="182"/>
      <c r="EO306" s="182"/>
      <c r="EP306" s="182"/>
      <c r="EQ306" s="182"/>
      <c r="ER306" s="182"/>
      <c r="ES306" s="182"/>
      <c r="ET306" s="182"/>
      <c r="EU306" s="182"/>
      <c r="EV306" s="182"/>
      <c r="EW306" s="182"/>
      <c r="EX306" s="182"/>
      <c r="EY306" s="182"/>
      <c r="EZ306" s="182"/>
      <c r="FA306" s="182"/>
      <c r="FB306" s="182"/>
      <c r="FC306" s="182"/>
      <c r="FD306" s="182"/>
      <c r="FE306" s="182"/>
      <c r="FF306" s="182"/>
      <c r="FG306" s="182"/>
      <c r="FH306" s="182"/>
      <c r="FI306" s="182"/>
      <c r="FJ306" s="182"/>
      <c r="FK306" s="182"/>
      <c r="FL306" s="182"/>
      <c r="FM306" s="182"/>
      <c r="FN306" s="182"/>
      <c r="FO306" s="182"/>
      <c r="FP306" s="182"/>
      <c r="FQ306" s="182"/>
      <c r="FR306" s="182"/>
      <c r="FS306" s="182"/>
      <c r="FT306" s="182"/>
      <c r="FU306" s="182"/>
      <c r="FV306" s="182"/>
      <c r="FW306" s="182"/>
      <c r="FX306" s="182"/>
      <c r="FY306" s="182"/>
      <c r="FZ306" s="182"/>
      <c r="GA306" s="182"/>
      <c r="GB306" s="182"/>
      <c r="GC306" s="182"/>
      <c r="GD306" s="182"/>
      <c r="GE306" s="182"/>
      <c r="GF306" s="182"/>
      <c r="GG306" s="182"/>
      <c r="GH306" s="182"/>
      <c r="GI306" s="182"/>
      <c r="GJ306" s="182"/>
      <c r="GK306" s="182"/>
      <c r="GL306" s="182"/>
      <c r="GM306" s="182"/>
      <c r="GN306" s="182"/>
      <c r="GO306" s="182"/>
      <c r="GP306" s="182"/>
      <c r="GQ306" s="182"/>
      <c r="GR306" s="182"/>
      <c r="GS306" s="182"/>
      <c r="GT306" s="182"/>
      <c r="GU306" s="182"/>
      <c r="GV306" s="182"/>
      <c r="GW306" s="182"/>
      <c r="GX306" s="182"/>
      <c r="GY306" s="182"/>
      <c r="GZ306" s="182"/>
      <c r="HA306" s="182"/>
      <c r="HB306" s="182"/>
      <c r="HC306" s="182"/>
      <c r="HD306" s="182"/>
      <c r="HE306" s="182"/>
      <c r="HF306" s="182"/>
      <c r="HG306" s="182"/>
      <c r="HH306" s="182"/>
      <c r="HI306" s="182"/>
      <c r="HJ306" s="182"/>
      <c r="HK306" s="182"/>
      <c r="HL306" s="182"/>
      <c r="HM306" s="182"/>
      <c r="HN306" s="182"/>
      <c r="HO306" s="182"/>
      <c r="HP306" s="182"/>
      <c r="HQ306" s="182"/>
      <c r="HR306" s="182"/>
      <c r="HS306" s="182"/>
      <c r="HT306" s="182"/>
      <c r="HU306" s="182"/>
      <c r="HV306" s="182"/>
      <c r="HW306" s="182"/>
      <c r="HX306" s="182"/>
      <c r="HY306" s="182"/>
      <c r="HZ306" s="182"/>
      <c r="IA306" s="182"/>
      <c r="IB306" s="182"/>
      <c r="IC306" s="182"/>
      <c r="ID306" s="182"/>
      <c r="IE306" s="182"/>
      <c r="IF306" s="182"/>
      <c r="IG306" s="182"/>
      <c r="IH306" s="182"/>
      <c r="II306" s="182"/>
      <c r="IJ306" s="182"/>
      <c r="IK306" s="182"/>
      <c r="IL306" s="182"/>
      <c r="IM306" s="182"/>
      <c r="IN306" s="182"/>
      <c r="IO306" s="182"/>
      <c r="IP306" s="182"/>
      <c r="IQ306" s="182"/>
      <c r="IR306" s="182"/>
      <c r="IS306" s="182"/>
      <c r="IT306" s="182"/>
      <c r="IU306" s="182"/>
      <c r="IV306" s="182"/>
      <c r="IW306" s="182"/>
      <c r="IX306" s="182"/>
      <c r="IY306" s="182"/>
      <c r="IZ306" s="182"/>
      <c r="JA306" s="182"/>
      <c r="JB306" s="182"/>
      <c r="JC306" s="182"/>
      <c r="JD306" s="182"/>
      <c r="JE306" s="182"/>
      <c r="JF306" s="182"/>
      <c r="JG306" s="182"/>
      <c r="JH306" s="182"/>
      <c r="JI306" s="182"/>
      <c r="JJ306" s="182"/>
      <c r="JK306" s="182"/>
      <c r="JL306" s="182"/>
      <c r="JM306" s="182"/>
      <c r="JN306" s="182"/>
      <c r="JO306" s="182"/>
      <c r="JP306" s="182"/>
      <c r="JQ306" s="182"/>
      <c r="JR306" s="182"/>
      <c r="JS306" s="182"/>
      <c r="JT306" s="182"/>
      <c r="JU306" s="182"/>
      <c r="JV306" s="182"/>
      <c r="JW306" s="182"/>
      <c r="JX306" s="182"/>
      <c r="JY306" s="182"/>
      <c r="JZ306" s="182"/>
      <c r="KA306" s="182"/>
      <c r="KB306" s="182"/>
      <c r="KC306" s="182"/>
      <c r="KD306" s="182"/>
      <c r="KE306" s="182"/>
      <c r="KF306" s="182"/>
      <c r="KG306" s="182"/>
      <c r="KH306" s="182"/>
      <c r="KI306" s="182"/>
      <c r="KJ306" s="182"/>
      <c r="KK306" s="182"/>
      <c r="KL306" s="182"/>
      <c r="KM306" s="182"/>
      <c r="KN306" s="182"/>
      <c r="KO306" s="182"/>
      <c r="KP306" s="182"/>
      <c r="KQ306" s="182"/>
      <c r="KR306" s="182"/>
      <c r="KS306" s="182"/>
      <c r="KT306" s="182"/>
      <c r="KU306" s="182"/>
      <c r="KV306" s="182"/>
      <c r="KW306" s="182"/>
      <c r="KX306" s="182"/>
      <c r="KY306" s="182"/>
      <c r="KZ306" s="182"/>
      <c r="LA306" s="182"/>
      <c r="LB306" s="182"/>
      <c r="LC306" s="182"/>
      <c r="LD306" s="182"/>
      <c r="LE306" s="182"/>
      <c r="LF306" s="182"/>
      <c r="LG306" s="182"/>
      <c r="LH306" s="182"/>
      <c r="LI306" s="182"/>
      <c r="LJ306" s="182"/>
      <c r="LK306" s="182"/>
      <c r="LL306" s="182"/>
      <c r="LM306" s="182"/>
      <c r="LN306" s="182"/>
      <c r="LO306" s="182"/>
      <c r="LP306" s="182"/>
      <c r="LQ306" s="182"/>
      <c r="LR306" s="182"/>
      <c r="LS306" s="182"/>
      <c r="LT306" s="182"/>
      <c r="LU306" s="182"/>
      <c r="LV306" s="182"/>
      <c r="LW306" s="182"/>
      <c r="LX306" s="182"/>
      <c r="LY306" s="182"/>
      <c r="LZ306" s="182"/>
      <c r="MA306" s="182"/>
      <c r="MB306" s="182"/>
      <c r="MC306" s="182"/>
      <c r="MD306" s="182"/>
      <c r="ME306" s="182"/>
      <c r="MF306" s="182"/>
      <c r="MG306" s="182"/>
      <c r="MH306" s="182"/>
      <c r="MI306" s="182"/>
      <c r="MJ306" s="182"/>
      <c r="MK306" s="182"/>
      <c r="ML306" s="182"/>
      <c r="MM306" s="182"/>
      <c r="MN306" s="182"/>
      <c r="MO306" s="182"/>
      <c r="MP306" s="182"/>
      <c r="MQ306" s="182"/>
      <c r="MR306" s="182"/>
      <c r="MS306" s="182"/>
      <c r="MT306" s="182"/>
      <c r="MU306" s="182"/>
      <c r="MV306" s="182"/>
      <c r="MW306" s="182"/>
      <c r="MX306" s="182"/>
      <c r="MY306" s="182"/>
      <c r="MZ306" s="182"/>
      <c r="NA306" s="182"/>
      <c r="NB306" s="182"/>
      <c r="NC306" s="182"/>
      <c r="ND306" s="182"/>
      <c r="NE306" s="182"/>
      <c r="NF306" s="182"/>
      <c r="NG306" s="182"/>
      <c r="NH306" s="182"/>
      <c r="NI306" s="182"/>
      <c r="NJ306" s="182"/>
      <c r="NK306" s="182"/>
      <c r="NL306" s="182"/>
      <c r="NM306" s="182"/>
      <c r="NN306" s="182"/>
      <c r="NO306" s="182"/>
      <c r="NP306" s="182"/>
      <c r="NQ306" s="182"/>
      <c r="NR306" s="182"/>
      <c r="NS306" s="182"/>
      <c r="NT306" s="182"/>
      <c r="NU306" s="182"/>
      <c r="NV306" s="182"/>
      <c r="NW306" s="182"/>
      <c r="NX306" s="182"/>
      <c r="NY306" s="182"/>
      <c r="NZ306" s="182"/>
      <c r="OA306" s="182"/>
      <c r="OB306" s="182"/>
      <c r="OC306" s="182"/>
      <c r="OD306" s="182"/>
      <c r="OE306" s="182"/>
      <c r="OF306" s="182"/>
      <c r="OG306" s="182"/>
      <c r="OH306" s="182"/>
      <c r="OI306" s="182"/>
      <c r="OJ306" s="182"/>
      <c r="OK306" s="182"/>
      <c r="OL306" s="182"/>
      <c r="OM306" s="182"/>
      <c r="ON306" s="182"/>
      <c r="OO306" s="182"/>
      <c r="OP306" s="182"/>
      <c r="OQ306" s="182"/>
      <c r="OR306" s="182"/>
      <c r="OS306" s="182"/>
      <c r="OT306" s="182"/>
      <c r="OU306" s="182"/>
      <c r="OV306" s="182"/>
      <c r="OW306" s="182"/>
      <c r="OX306" s="182"/>
      <c r="OY306" s="182"/>
      <c r="OZ306" s="182"/>
      <c r="PA306" s="182"/>
      <c r="PB306" s="182"/>
      <c r="PC306" s="182"/>
      <c r="PD306" s="182"/>
      <c r="PE306" s="182"/>
      <c r="PF306" s="182"/>
      <c r="PG306" s="182"/>
      <c r="PH306" s="182"/>
      <c r="PI306" s="182"/>
      <c r="PJ306" s="182"/>
      <c r="PK306" s="182"/>
      <c r="PL306" s="182"/>
      <c r="PM306" s="182"/>
      <c r="PN306" s="182"/>
      <c r="PO306" s="182"/>
      <c r="PP306" s="182"/>
      <c r="PQ306" s="182"/>
      <c r="PR306" s="182"/>
      <c r="PS306" s="182"/>
      <c r="PT306" s="182"/>
      <c r="PU306" s="182"/>
      <c r="PV306" s="182"/>
      <c r="PW306" s="182"/>
      <c r="PX306" s="182"/>
    </row>
    <row r="307" spans="1:440" s="167" customFormat="1" ht="19.899999999999999" customHeight="1">
      <c r="A307" s="182"/>
      <c r="B307" s="1040"/>
      <c r="C307" s="900"/>
      <c r="D307" s="841"/>
      <c r="E307" s="885"/>
      <c r="F307" s="325" t="s">
        <v>22</v>
      </c>
      <c r="G307" s="289">
        <v>3.6080000000000001</v>
      </c>
      <c r="H307" s="642">
        <f>30</f>
        <v>30</v>
      </c>
      <c r="I307" s="290">
        <f>G307+H307+K306</f>
        <v>32.355999999999995</v>
      </c>
      <c r="J307" s="636">
        <v>26.891999999999999</v>
      </c>
      <c r="K307" s="290">
        <f t="shared" si="33"/>
        <v>5.4639999999999951</v>
      </c>
      <c r="L307" s="672">
        <f t="shared" si="34"/>
        <v>0.8311286932871802</v>
      </c>
      <c r="M307" s="650" t="s">
        <v>24</v>
      </c>
      <c r="N307" s="903"/>
      <c r="O307" s="904"/>
      <c r="P307" s="904"/>
      <c r="Q307" s="904"/>
      <c r="R307" s="904"/>
      <c r="S307" s="893"/>
      <c r="T307" s="170"/>
      <c r="U307" s="182"/>
      <c r="V307" s="166"/>
      <c r="W307" s="166"/>
      <c r="X307" s="166"/>
      <c r="Y307" s="166"/>
      <c r="Z307" s="166" t="s">
        <v>782</v>
      </c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2"/>
      <c r="CI307" s="182"/>
      <c r="CJ307" s="182"/>
      <c r="CK307" s="182"/>
      <c r="CL307" s="182"/>
      <c r="CM307" s="182"/>
      <c r="CN307" s="182"/>
      <c r="CO307" s="182"/>
      <c r="CP307" s="182"/>
      <c r="CQ307" s="182"/>
      <c r="CR307" s="182"/>
      <c r="CS307" s="182"/>
      <c r="CT307" s="182"/>
      <c r="CU307" s="182"/>
      <c r="CV307" s="182"/>
      <c r="CW307" s="182"/>
      <c r="CX307" s="182"/>
      <c r="CY307" s="182"/>
      <c r="CZ307" s="182"/>
      <c r="DA307" s="182"/>
      <c r="DB307" s="182"/>
      <c r="DC307" s="182"/>
      <c r="DD307" s="182"/>
      <c r="DE307" s="182"/>
      <c r="DF307" s="182"/>
      <c r="DG307" s="182"/>
      <c r="DH307" s="182"/>
      <c r="DI307" s="182"/>
      <c r="DJ307" s="182"/>
      <c r="DK307" s="182"/>
      <c r="DL307" s="182"/>
      <c r="DM307" s="182"/>
      <c r="DN307" s="182"/>
      <c r="DO307" s="182"/>
      <c r="DP307" s="182"/>
      <c r="DQ307" s="182"/>
      <c r="DR307" s="182"/>
      <c r="DS307" s="182"/>
      <c r="DT307" s="182"/>
      <c r="DU307" s="182"/>
      <c r="DV307" s="182"/>
      <c r="DW307" s="182"/>
      <c r="DX307" s="182"/>
      <c r="DY307" s="182"/>
      <c r="DZ307" s="182"/>
      <c r="EA307" s="182"/>
      <c r="EB307" s="182"/>
      <c r="EC307" s="182"/>
      <c r="ED307" s="182"/>
      <c r="EE307" s="182"/>
      <c r="EF307" s="182"/>
      <c r="EG307" s="182"/>
      <c r="EH307" s="182"/>
      <c r="EI307" s="182"/>
      <c r="EJ307" s="182"/>
      <c r="EK307" s="182"/>
      <c r="EL307" s="182"/>
      <c r="EM307" s="182"/>
      <c r="EN307" s="182"/>
      <c r="EO307" s="182"/>
      <c r="EP307" s="182"/>
      <c r="EQ307" s="182"/>
      <c r="ER307" s="182"/>
      <c r="ES307" s="182"/>
      <c r="ET307" s="182"/>
      <c r="EU307" s="182"/>
      <c r="EV307" s="182"/>
      <c r="EW307" s="182"/>
      <c r="EX307" s="182"/>
      <c r="EY307" s="182"/>
      <c r="EZ307" s="182"/>
      <c r="FA307" s="182"/>
      <c r="FB307" s="182"/>
      <c r="FC307" s="182"/>
      <c r="FD307" s="182"/>
      <c r="FE307" s="182"/>
      <c r="FF307" s="182"/>
      <c r="FG307" s="182"/>
      <c r="FH307" s="182"/>
      <c r="FI307" s="182"/>
      <c r="FJ307" s="182"/>
      <c r="FK307" s="182"/>
      <c r="FL307" s="182"/>
      <c r="FM307" s="182"/>
      <c r="FN307" s="182"/>
      <c r="FO307" s="182"/>
      <c r="FP307" s="182"/>
      <c r="FQ307" s="182"/>
      <c r="FR307" s="182"/>
      <c r="FS307" s="182"/>
      <c r="FT307" s="182"/>
      <c r="FU307" s="182"/>
      <c r="FV307" s="182"/>
      <c r="FW307" s="182"/>
      <c r="FX307" s="182"/>
      <c r="FY307" s="182"/>
      <c r="FZ307" s="182"/>
      <c r="GA307" s="182"/>
      <c r="GB307" s="182"/>
      <c r="GC307" s="182"/>
      <c r="GD307" s="182"/>
      <c r="GE307" s="182"/>
      <c r="GF307" s="182"/>
      <c r="GG307" s="182"/>
      <c r="GH307" s="182"/>
      <c r="GI307" s="182"/>
      <c r="GJ307" s="182"/>
      <c r="GK307" s="182"/>
      <c r="GL307" s="182"/>
      <c r="GM307" s="182"/>
      <c r="GN307" s="182"/>
      <c r="GO307" s="182"/>
      <c r="GP307" s="182"/>
      <c r="GQ307" s="182"/>
      <c r="GR307" s="182"/>
      <c r="GS307" s="182"/>
      <c r="GT307" s="182"/>
      <c r="GU307" s="182"/>
      <c r="GV307" s="182"/>
      <c r="GW307" s="182"/>
      <c r="GX307" s="182"/>
      <c r="GY307" s="182"/>
      <c r="GZ307" s="182"/>
      <c r="HA307" s="182"/>
      <c r="HB307" s="182"/>
      <c r="HC307" s="182"/>
      <c r="HD307" s="182"/>
      <c r="HE307" s="182"/>
      <c r="HF307" s="182"/>
      <c r="HG307" s="182"/>
      <c r="HH307" s="182"/>
      <c r="HI307" s="182"/>
      <c r="HJ307" s="182"/>
      <c r="HK307" s="182"/>
      <c r="HL307" s="182"/>
      <c r="HM307" s="182"/>
      <c r="HN307" s="182"/>
      <c r="HO307" s="182"/>
      <c r="HP307" s="182"/>
      <c r="HQ307" s="182"/>
      <c r="HR307" s="182"/>
      <c r="HS307" s="182"/>
      <c r="HT307" s="182"/>
      <c r="HU307" s="182"/>
      <c r="HV307" s="182"/>
      <c r="HW307" s="182"/>
      <c r="HX307" s="182"/>
      <c r="HY307" s="182"/>
      <c r="HZ307" s="182"/>
      <c r="IA307" s="182"/>
      <c r="IB307" s="182"/>
      <c r="IC307" s="182"/>
      <c r="ID307" s="182"/>
      <c r="IE307" s="182"/>
      <c r="IF307" s="182"/>
      <c r="IG307" s="182"/>
      <c r="IH307" s="182"/>
      <c r="II307" s="182"/>
      <c r="IJ307" s="182"/>
      <c r="IK307" s="182"/>
      <c r="IL307" s="182"/>
      <c r="IM307" s="182"/>
      <c r="IN307" s="182"/>
      <c r="IO307" s="182"/>
      <c r="IP307" s="182"/>
      <c r="IQ307" s="182"/>
      <c r="IR307" s="182"/>
      <c r="IS307" s="182"/>
      <c r="IT307" s="182"/>
      <c r="IU307" s="182"/>
      <c r="IV307" s="182"/>
      <c r="IW307" s="182"/>
      <c r="IX307" s="182"/>
      <c r="IY307" s="182"/>
      <c r="IZ307" s="182"/>
      <c r="JA307" s="182"/>
      <c r="JB307" s="182"/>
      <c r="JC307" s="182"/>
      <c r="JD307" s="182"/>
      <c r="JE307" s="182"/>
      <c r="JF307" s="182"/>
      <c r="JG307" s="182"/>
      <c r="JH307" s="182"/>
      <c r="JI307" s="182"/>
      <c r="JJ307" s="182"/>
      <c r="JK307" s="182"/>
      <c r="JL307" s="182"/>
      <c r="JM307" s="182"/>
      <c r="JN307" s="182"/>
      <c r="JO307" s="182"/>
      <c r="JP307" s="182"/>
      <c r="JQ307" s="182"/>
      <c r="JR307" s="182"/>
      <c r="JS307" s="182"/>
      <c r="JT307" s="182"/>
      <c r="JU307" s="182"/>
      <c r="JV307" s="182"/>
      <c r="JW307" s="182"/>
      <c r="JX307" s="182"/>
      <c r="JY307" s="182"/>
      <c r="JZ307" s="182"/>
      <c r="KA307" s="182"/>
      <c r="KB307" s="182"/>
      <c r="KC307" s="182"/>
      <c r="KD307" s="182"/>
      <c r="KE307" s="182"/>
      <c r="KF307" s="182"/>
      <c r="KG307" s="182"/>
      <c r="KH307" s="182"/>
      <c r="KI307" s="182"/>
      <c r="KJ307" s="182"/>
      <c r="KK307" s="182"/>
      <c r="KL307" s="182"/>
      <c r="KM307" s="182"/>
      <c r="KN307" s="182"/>
      <c r="KO307" s="182"/>
      <c r="KP307" s="182"/>
      <c r="KQ307" s="182"/>
      <c r="KR307" s="182"/>
      <c r="KS307" s="182"/>
      <c r="KT307" s="182"/>
      <c r="KU307" s="182"/>
      <c r="KV307" s="182"/>
      <c r="KW307" s="182"/>
      <c r="KX307" s="182"/>
      <c r="KY307" s="182"/>
      <c r="KZ307" s="182"/>
      <c r="LA307" s="182"/>
      <c r="LB307" s="182"/>
      <c r="LC307" s="182"/>
      <c r="LD307" s="182"/>
      <c r="LE307" s="182"/>
      <c r="LF307" s="182"/>
      <c r="LG307" s="182"/>
      <c r="LH307" s="182"/>
      <c r="LI307" s="182"/>
      <c r="LJ307" s="182"/>
      <c r="LK307" s="182"/>
      <c r="LL307" s="182"/>
      <c r="LM307" s="182"/>
      <c r="LN307" s="182"/>
      <c r="LO307" s="182"/>
      <c r="LP307" s="182"/>
      <c r="LQ307" s="182"/>
      <c r="LR307" s="182"/>
      <c r="LS307" s="182"/>
      <c r="LT307" s="182"/>
      <c r="LU307" s="182"/>
      <c r="LV307" s="182"/>
      <c r="LW307" s="182"/>
      <c r="LX307" s="182"/>
      <c r="LY307" s="182"/>
      <c r="LZ307" s="182"/>
      <c r="MA307" s="182"/>
      <c r="MB307" s="182"/>
      <c r="MC307" s="182"/>
      <c r="MD307" s="182"/>
      <c r="ME307" s="182"/>
      <c r="MF307" s="182"/>
      <c r="MG307" s="182"/>
      <c r="MH307" s="182"/>
      <c r="MI307" s="182"/>
      <c r="MJ307" s="182"/>
      <c r="MK307" s="182"/>
      <c r="ML307" s="182"/>
      <c r="MM307" s="182"/>
      <c r="MN307" s="182"/>
      <c r="MO307" s="182"/>
      <c r="MP307" s="182"/>
      <c r="MQ307" s="182"/>
      <c r="MR307" s="182"/>
      <c r="MS307" s="182"/>
      <c r="MT307" s="182"/>
      <c r="MU307" s="182"/>
      <c r="MV307" s="182"/>
      <c r="MW307" s="182"/>
      <c r="MX307" s="182"/>
      <c r="MY307" s="182"/>
      <c r="MZ307" s="182"/>
      <c r="NA307" s="182"/>
      <c r="NB307" s="182"/>
      <c r="NC307" s="182"/>
      <c r="ND307" s="182"/>
      <c r="NE307" s="182"/>
      <c r="NF307" s="182"/>
      <c r="NG307" s="182"/>
      <c r="NH307" s="182"/>
      <c r="NI307" s="182"/>
      <c r="NJ307" s="182"/>
      <c r="NK307" s="182"/>
      <c r="NL307" s="182"/>
      <c r="NM307" s="182"/>
      <c r="NN307" s="182"/>
      <c r="NO307" s="182"/>
      <c r="NP307" s="182"/>
      <c r="NQ307" s="182"/>
      <c r="NR307" s="182"/>
      <c r="NS307" s="182"/>
      <c r="NT307" s="182"/>
      <c r="NU307" s="182"/>
      <c r="NV307" s="182"/>
      <c r="NW307" s="182"/>
      <c r="NX307" s="182"/>
      <c r="NY307" s="182"/>
      <c r="NZ307" s="182"/>
      <c r="OA307" s="182"/>
      <c r="OB307" s="182"/>
      <c r="OC307" s="182"/>
      <c r="OD307" s="182"/>
      <c r="OE307" s="182"/>
      <c r="OF307" s="182"/>
      <c r="OG307" s="182"/>
      <c r="OH307" s="182"/>
      <c r="OI307" s="182"/>
      <c r="OJ307" s="182"/>
      <c r="OK307" s="182"/>
      <c r="OL307" s="182"/>
      <c r="OM307" s="182"/>
      <c r="ON307" s="182"/>
      <c r="OO307" s="182"/>
      <c r="OP307" s="182"/>
      <c r="OQ307" s="182"/>
      <c r="OR307" s="182"/>
      <c r="OS307" s="182"/>
      <c r="OT307" s="182"/>
      <c r="OU307" s="182"/>
      <c r="OV307" s="182"/>
      <c r="OW307" s="182"/>
      <c r="OX307" s="182"/>
      <c r="OY307" s="182"/>
      <c r="OZ307" s="182"/>
      <c r="PA307" s="182"/>
      <c r="PB307" s="182"/>
      <c r="PC307" s="182"/>
      <c r="PD307" s="182"/>
      <c r="PE307" s="182"/>
      <c r="PF307" s="182"/>
      <c r="PG307" s="182"/>
      <c r="PH307" s="182"/>
      <c r="PI307" s="182"/>
      <c r="PJ307" s="182"/>
      <c r="PK307" s="182"/>
      <c r="PL307" s="182"/>
      <c r="PM307" s="182"/>
      <c r="PN307" s="182"/>
      <c r="PO307" s="182"/>
      <c r="PP307" s="182"/>
      <c r="PQ307" s="182"/>
      <c r="PR307" s="182"/>
      <c r="PS307" s="182"/>
      <c r="PT307" s="182"/>
      <c r="PU307" s="182"/>
      <c r="PV307" s="182"/>
      <c r="PW307" s="182"/>
      <c r="PX307" s="182"/>
    </row>
    <row r="308" spans="1:440" s="167" customFormat="1" ht="19.899999999999999" customHeight="1">
      <c r="A308" s="182"/>
      <c r="B308" s="1040"/>
      <c r="C308" s="900"/>
      <c r="D308" s="841"/>
      <c r="E308" s="884" t="s">
        <v>842</v>
      </c>
      <c r="F308" s="325" t="s">
        <v>20</v>
      </c>
      <c r="G308" s="289">
        <v>0.63500000000000001</v>
      </c>
      <c r="H308" s="289"/>
      <c r="I308" s="290">
        <f t="shared" ref="I308" si="83">G308+H308</f>
        <v>0.63500000000000001</v>
      </c>
      <c r="J308" s="636">
        <v>0.13500000000000001</v>
      </c>
      <c r="K308" s="290">
        <f t="shared" si="33"/>
        <v>0.5</v>
      </c>
      <c r="L308" s="672">
        <f t="shared" si="34"/>
        <v>0.2125984251968504</v>
      </c>
      <c r="M308" s="650" t="s">
        <v>24</v>
      </c>
      <c r="N308" s="903">
        <f t="shared" ref="N308" si="84">G308+G309+G310</f>
        <v>7.2200000000000006</v>
      </c>
      <c r="O308" s="904">
        <f t="shared" ref="O308" si="85">H308+H309+H310</f>
        <v>0</v>
      </c>
      <c r="P308" s="904">
        <f t="shared" ref="P308" si="86">N308+O308</f>
        <v>7.2200000000000006</v>
      </c>
      <c r="Q308" s="904">
        <f t="shared" ref="Q308" si="87">J308+J309+J310</f>
        <v>6.1020000000000003</v>
      </c>
      <c r="R308" s="904">
        <f t="shared" ref="R308" si="88">P308-Q308</f>
        <v>1.1180000000000003</v>
      </c>
      <c r="S308" s="893">
        <f t="shared" ref="S308" si="89">Q308/P308</f>
        <v>0.84515235457063709</v>
      </c>
      <c r="T308" s="170"/>
      <c r="U308" s="182"/>
      <c r="V308" s="166"/>
      <c r="W308" s="166"/>
      <c r="X308" s="166"/>
      <c r="Y308" s="166"/>
      <c r="Z308" s="166" t="s">
        <v>783</v>
      </c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2"/>
      <c r="CI308" s="182"/>
      <c r="CJ308" s="182"/>
      <c r="CK308" s="182"/>
      <c r="CL308" s="182"/>
      <c r="CM308" s="182"/>
      <c r="CN308" s="182"/>
      <c r="CO308" s="182"/>
      <c r="CP308" s="182"/>
      <c r="CQ308" s="182"/>
      <c r="CR308" s="182"/>
      <c r="CS308" s="182"/>
      <c r="CT308" s="182"/>
      <c r="CU308" s="182"/>
      <c r="CV308" s="182"/>
      <c r="CW308" s="182"/>
      <c r="CX308" s="182"/>
      <c r="CY308" s="182"/>
      <c r="CZ308" s="182"/>
      <c r="DA308" s="182"/>
      <c r="DB308" s="182"/>
      <c r="DC308" s="182"/>
      <c r="DD308" s="182"/>
      <c r="DE308" s="182"/>
      <c r="DF308" s="182"/>
      <c r="DG308" s="182"/>
      <c r="DH308" s="182"/>
      <c r="DI308" s="182"/>
      <c r="DJ308" s="182"/>
      <c r="DK308" s="182"/>
      <c r="DL308" s="182"/>
      <c r="DM308" s="182"/>
      <c r="DN308" s="182"/>
      <c r="DO308" s="182"/>
      <c r="DP308" s="182"/>
      <c r="DQ308" s="182"/>
      <c r="DR308" s="182"/>
      <c r="DS308" s="182"/>
      <c r="DT308" s="182"/>
      <c r="DU308" s="182"/>
      <c r="DV308" s="182"/>
      <c r="DW308" s="182"/>
      <c r="DX308" s="182"/>
      <c r="DY308" s="182"/>
      <c r="DZ308" s="182"/>
      <c r="EA308" s="182"/>
      <c r="EB308" s="182"/>
      <c r="EC308" s="182"/>
      <c r="ED308" s="182"/>
      <c r="EE308" s="182"/>
      <c r="EF308" s="182"/>
      <c r="EG308" s="182"/>
      <c r="EH308" s="182"/>
      <c r="EI308" s="182"/>
      <c r="EJ308" s="182"/>
      <c r="EK308" s="182"/>
      <c r="EL308" s="182"/>
      <c r="EM308" s="182"/>
      <c r="EN308" s="182"/>
      <c r="EO308" s="182"/>
      <c r="EP308" s="182"/>
      <c r="EQ308" s="182"/>
      <c r="ER308" s="182"/>
      <c r="ES308" s="182"/>
      <c r="ET308" s="182"/>
      <c r="EU308" s="182"/>
      <c r="EV308" s="182"/>
      <c r="EW308" s="182"/>
      <c r="EX308" s="182"/>
      <c r="EY308" s="182"/>
      <c r="EZ308" s="182"/>
      <c r="FA308" s="182"/>
      <c r="FB308" s="182"/>
      <c r="FC308" s="182"/>
      <c r="FD308" s="182"/>
      <c r="FE308" s="182"/>
      <c r="FF308" s="182"/>
      <c r="FG308" s="182"/>
      <c r="FH308" s="182"/>
      <c r="FI308" s="182"/>
      <c r="FJ308" s="182"/>
      <c r="FK308" s="182"/>
      <c r="FL308" s="182"/>
      <c r="FM308" s="182"/>
      <c r="FN308" s="182"/>
      <c r="FO308" s="182"/>
      <c r="FP308" s="182"/>
      <c r="FQ308" s="182"/>
      <c r="FR308" s="182"/>
      <c r="FS308" s="182"/>
      <c r="FT308" s="182"/>
      <c r="FU308" s="182"/>
      <c r="FV308" s="182"/>
      <c r="FW308" s="182"/>
      <c r="FX308" s="182"/>
      <c r="FY308" s="182"/>
      <c r="FZ308" s="182"/>
      <c r="GA308" s="182"/>
      <c r="GB308" s="182"/>
      <c r="GC308" s="182"/>
      <c r="GD308" s="182"/>
      <c r="GE308" s="182"/>
      <c r="GF308" s="182"/>
      <c r="GG308" s="182"/>
      <c r="GH308" s="182"/>
      <c r="GI308" s="182"/>
      <c r="GJ308" s="182"/>
      <c r="GK308" s="182"/>
      <c r="GL308" s="182"/>
      <c r="GM308" s="182"/>
      <c r="GN308" s="182"/>
      <c r="GO308" s="182"/>
      <c r="GP308" s="182"/>
      <c r="GQ308" s="182"/>
      <c r="GR308" s="182"/>
      <c r="GS308" s="182"/>
      <c r="GT308" s="182"/>
      <c r="GU308" s="182"/>
      <c r="GV308" s="182"/>
      <c r="GW308" s="182"/>
      <c r="GX308" s="182"/>
      <c r="GY308" s="182"/>
      <c r="GZ308" s="182"/>
      <c r="HA308" s="182"/>
      <c r="HB308" s="182"/>
      <c r="HC308" s="182"/>
      <c r="HD308" s="182"/>
      <c r="HE308" s="182"/>
      <c r="HF308" s="182"/>
      <c r="HG308" s="182"/>
      <c r="HH308" s="182"/>
      <c r="HI308" s="182"/>
      <c r="HJ308" s="182"/>
      <c r="HK308" s="182"/>
      <c r="HL308" s="182"/>
      <c r="HM308" s="182"/>
      <c r="HN308" s="182"/>
      <c r="HO308" s="182"/>
      <c r="HP308" s="182"/>
      <c r="HQ308" s="182"/>
      <c r="HR308" s="182"/>
      <c r="HS308" s="182"/>
      <c r="HT308" s="182"/>
      <c r="HU308" s="182"/>
      <c r="HV308" s="182"/>
      <c r="HW308" s="182"/>
      <c r="HX308" s="182"/>
      <c r="HY308" s="182"/>
      <c r="HZ308" s="182"/>
      <c r="IA308" s="182"/>
      <c r="IB308" s="182"/>
      <c r="IC308" s="182"/>
      <c r="ID308" s="182"/>
      <c r="IE308" s="182"/>
      <c r="IF308" s="182"/>
      <c r="IG308" s="182"/>
      <c r="IH308" s="182"/>
      <c r="II308" s="182"/>
      <c r="IJ308" s="182"/>
      <c r="IK308" s="182"/>
      <c r="IL308" s="182"/>
      <c r="IM308" s="182"/>
      <c r="IN308" s="182"/>
      <c r="IO308" s="182"/>
      <c r="IP308" s="182"/>
      <c r="IQ308" s="182"/>
      <c r="IR308" s="182"/>
      <c r="IS308" s="182"/>
      <c r="IT308" s="182"/>
      <c r="IU308" s="182"/>
      <c r="IV308" s="182"/>
      <c r="IW308" s="182"/>
      <c r="IX308" s="182"/>
      <c r="IY308" s="182"/>
      <c r="IZ308" s="182"/>
      <c r="JA308" s="182"/>
      <c r="JB308" s="182"/>
      <c r="JC308" s="182"/>
      <c r="JD308" s="182"/>
      <c r="JE308" s="182"/>
      <c r="JF308" s="182"/>
      <c r="JG308" s="182"/>
      <c r="JH308" s="182"/>
      <c r="JI308" s="182"/>
      <c r="JJ308" s="182"/>
      <c r="JK308" s="182"/>
      <c r="JL308" s="182"/>
      <c r="JM308" s="182"/>
      <c r="JN308" s="182"/>
      <c r="JO308" s="182"/>
      <c r="JP308" s="182"/>
      <c r="JQ308" s="182"/>
      <c r="JR308" s="182"/>
      <c r="JS308" s="182"/>
      <c r="JT308" s="182"/>
      <c r="JU308" s="182"/>
      <c r="JV308" s="182"/>
      <c r="JW308" s="182"/>
      <c r="JX308" s="182"/>
      <c r="JY308" s="182"/>
      <c r="JZ308" s="182"/>
      <c r="KA308" s="182"/>
      <c r="KB308" s="182"/>
      <c r="KC308" s="182"/>
      <c r="KD308" s="182"/>
      <c r="KE308" s="182"/>
      <c r="KF308" s="182"/>
      <c r="KG308" s="182"/>
      <c r="KH308" s="182"/>
      <c r="KI308" s="182"/>
      <c r="KJ308" s="182"/>
      <c r="KK308" s="182"/>
      <c r="KL308" s="182"/>
      <c r="KM308" s="182"/>
      <c r="KN308" s="182"/>
      <c r="KO308" s="182"/>
      <c r="KP308" s="182"/>
      <c r="KQ308" s="182"/>
      <c r="KR308" s="182"/>
      <c r="KS308" s="182"/>
      <c r="KT308" s="182"/>
      <c r="KU308" s="182"/>
      <c r="KV308" s="182"/>
      <c r="KW308" s="182"/>
      <c r="KX308" s="182"/>
      <c r="KY308" s="182"/>
      <c r="KZ308" s="182"/>
      <c r="LA308" s="182"/>
      <c r="LB308" s="182"/>
      <c r="LC308" s="182"/>
      <c r="LD308" s="182"/>
      <c r="LE308" s="182"/>
      <c r="LF308" s="182"/>
      <c r="LG308" s="182"/>
      <c r="LH308" s="182"/>
      <c r="LI308" s="182"/>
      <c r="LJ308" s="182"/>
      <c r="LK308" s="182"/>
      <c r="LL308" s="182"/>
      <c r="LM308" s="182"/>
      <c r="LN308" s="182"/>
      <c r="LO308" s="182"/>
      <c r="LP308" s="182"/>
      <c r="LQ308" s="182"/>
      <c r="LR308" s="182"/>
      <c r="LS308" s="182"/>
      <c r="LT308" s="182"/>
      <c r="LU308" s="182"/>
      <c r="LV308" s="182"/>
      <c r="LW308" s="182"/>
      <c r="LX308" s="182"/>
      <c r="LY308" s="182"/>
      <c r="LZ308" s="182"/>
      <c r="MA308" s="182"/>
      <c r="MB308" s="182"/>
      <c r="MC308" s="182"/>
      <c r="MD308" s="182"/>
      <c r="ME308" s="182"/>
      <c r="MF308" s="182"/>
      <c r="MG308" s="182"/>
      <c r="MH308" s="182"/>
      <c r="MI308" s="182"/>
      <c r="MJ308" s="182"/>
      <c r="MK308" s="182"/>
      <c r="ML308" s="182"/>
      <c r="MM308" s="182"/>
      <c r="MN308" s="182"/>
      <c r="MO308" s="182"/>
      <c r="MP308" s="182"/>
      <c r="MQ308" s="182"/>
      <c r="MR308" s="182"/>
      <c r="MS308" s="182"/>
      <c r="MT308" s="182"/>
      <c r="MU308" s="182"/>
      <c r="MV308" s="182"/>
      <c r="MW308" s="182"/>
      <c r="MX308" s="182"/>
      <c r="MY308" s="182"/>
      <c r="MZ308" s="182"/>
      <c r="NA308" s="182"/>
      <c r="NB308" s="182"/>
      <c r="NC308" s="182"/>
      <c r="ND308" s="182"/>
      <c r="NE308" s="182"/>
      <c r="NF308" s="182"/>
      <c r="NG308" s="182"/>
      <c r="NH308" s="182"/>
      <c r="NI308" s="182"/>
      <c r="NJ308" s="182"/>
      <c r="NK308" s="182"/>
      <c r="NL308" s="182"/>
      <c r="NM308" s="182"/>
      <c r="NN308" s="182"/>
      <c r="NO308" s="182"/>
      <c r="NP308" s="182"/>
      <c r="NQ308" s="182"/>
      <c r="NR308" s="182"/>
      <c r="NS308" s="182"/>
      <c r="NT308" s="182"/>
      <c r="NU308" s="182"/>
      <c r="NV308" s="182"/>
      <c r="NW308" s="182"/>
      <c r="NX308" s="182"/>
      <c r="NY308" s="182"/>
      <c r="NZ308" s="182"/>
      <c r="OA308" s="182"/>
      <c r="OB308" s="182"/>
      <c r="OC308" s="182"/>
      <c r="OD308" s="182"/>
      <c r="OE308" s="182"/>
      <c r="OF308" s="182"/>
      <c r="OG308" s="182"/>
      <c r="OH308" s="182"/>
      <c r="OI308" s="182"/>
      <c r="OJ308" s="182"/>
      <c r="OK308" s="182"/>
      <c r="OL308" s="182"/>
      <c r="OM308" s="182"/>
      <c r="ON308" s="182"/>
      <c r="OO308" s="182"/>
      <c r="OP308" s="182"/>
      <c r="OQ308" s="182"/>
      <c r="OR308" s="182"/>
      <c r="OS308" s="182"/>
      <c r="OT308" s="182"/>
      <c r="OU308" s="182"/>
      <c r="OV308" s="182"/>
      <c r="OW308" s="182"/>
      <c r="OX308" s="182"/>
      <c r="OY308" s="182"/>
      <c r="OZ308" s="182"/>
      <c r="PA308" s="182"/>
      <c r="PB308" s="182"/>
      <c r="PC308" s="182"/>
      <c r="PD308" s="182"/>
      <c r="PE308" s="182"/>
      <c r="PF308" s="182"/>
      <c r="PG308" s="182"/>
      <c r="PH308" s="182"/>
      <c r="PI308" s="182"/>
      <c r="PJ308" s="182"/>
      <c r="PK308" s="182"/>
      <c r="PL308" s="182"/>
      <c r="PM308" s="182"/>
      <c r="PN308" s="182"/>
      <c r="PO308" s="182"/>
      <c r="PP308" s="182"/>
      <c r="PQ308" s="182"/>
      <c r="PR308" s="182"/>
      <c r="PS308" s="182"/>
      <c r="PT308" s="182"/>
      <c r="PU308" s="182"/>
      <c r="PV308" s="182"/>
      <c r="PW308" s="182"/>
      <c r="PX308" s="182"/>
    </row>
    <row r="309" spans="1:440" s="167" customFormat="1" ht="19.899999999999999" customHeight="1">
      <c r="A309" s="182"/>
      <c r="B309" s="1040"/>
      <c r="C309" s="900"/>
      <c r="D309" s="841"/>
      <c r="E309" s="876"/>
      <c r="F309" s="325" t="s">
        <v>21</v>
      </c>
      <c r="G309" s="289">
        <v>2.9750000000000001</v>
      </c>
      <c r="H309" s="289"/>
      <c r="I309" s="290">
        <f>G309+H309+K308</f>
        <v>3.4750000000000001</v>
      </c>
      <c r="J309" s="636">
        <v>1.917</v>
      </c>
      <c r="K309" s="290">
        <f t="shared" si="33"/>
        <v>1.5580000000000001</v>
      </c>
      <c r="L309" s="672">
        <f t="shared" si="34"/>
        <v>0.55165467625899278</v>
      </c>
      <c r="M309" s="650" t="s">
        <v>24</v>
      </c>
      <c r="N309" s="903"/>
      <c r="O309" s="904"/>
      <c r="P309" s="904"/>
      <c r="Q309" s="904"/>
      <c r="R309" s="904"/>
      <c r="S309" s="893"/>
      <c r="T309" s="170"/>
      <c r="U309" s="182"/>
      <c r="V309" s="166"/>
      <c r="W309" s="166"/>
      <c r="X309" s="166"/>
      <c r="Y309" s="166"/>
      <c r="Z309" s="166" t="s">
        <v>784</v>
      </c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2"/>
      <c r="CI309" s="182"/>
      <c r="CJ309" s="182"/>
      <c r="CK309" s="182"/>
      <c r="CL309" s="182"/>
      <c r="CM309" s="182"/>
      <c r="CN309" s="182"/>
      <c r="CO309" s="182"/>
      <c r="CP309" s="182"/>
      <c r="CQ309" s="182"/>
      <c r="CR309" s="182"/>
      <c r="CS309" s="182"/>
      <c r="CT309" s="182"/>
      <c r="CU309" s="182"/>
      <c r="CV309" s="182"/>
      <c r="CW309" s="182"/>
      <c r="CX309" s="182"/>
      <c r="CY309" s="182"/>
      <c r="CZ309" s="182"/>
      <c r="DA309" s="182"/>
      <c r="DB309" s="182"/>
      <c r="DC309" s="182"/>
      <c r="DD309" s="182"/>
      <c r="DE309" s="182"/>
      <c r="DF309" s="182"/>
      <c r="DG309" s="182"/>
      <c r="DH309" s="182"/>
      <c r="DI309" s="182"/>
      <c r="DJ309" s="182"/>
      <c r="DK309" s="182"/>
      <c r="DL309" s="182"/>
      <c r="DM309" s="182"/>
      <c r="DN309" s="182"/>
      <c r="DO309" s="182"/>
      <c r="DP309" s="182"/>
      <c r="DQ309" s="182"/>
      <c r="DR309" s="182"/>
      <c r="DS309" s="182"/>
      <c r="DT309" s="182"/>
      <c r="DU309" s="182"/>
      <c r="DV309" s="182"/>
      <c r="DW309" s="182"/>
      <c r="DX309" s="182"/>
      <c r="DY309" s="182"/>
      <c r="DZ309" s="182"/>
      <c r="EA309" s="182"/>
      <c r="EB309" s="182"/>
      <c r="EC309" s="182"/>
      <c r="ED309" s="182"/>
      <c r="EE309" s="182"/>
      <c r="EF309" s="182"/>
      <c r="EG309" s="182"/>
      <c r="EH309" s="182"/>
      <c r="EI309" s="182"/>
      <c r="EJ309" s="182"/>
      <c r="EK309" s="182"/>
      <c r="EL309" s="182"/>
      <c r="EM309" s="182"/>
      <c r="EN309" s="182"/>
      <c r="EO309" s="182"/>
      <c r="EP309" s="182"/>
      <c r="EQ309" s="182"/>
      <c r="ER309" s="182"/>
      <c r="ES309" s="182"/>
      <c r="ET309" s="182"/>
      <c r="EU309" s="182"/>
      <c r="EV309" s="182"/>
      <c r="EW309" s="182"/>
      <c r="EX309" s="182"/>
      <c r="EY309" s="182"/>
      <c r="EZ309" s="182"/>
      <c r="FA309" s="182"/>
      <c r="FB309" s="182"/>
      <c r="FC309" s="182"/>
      <c r="FD309" s="182"/>
      <c r="FE309" s="182"/>
      <c r="FF309" s="182"/>
      <c r="FG309" s="182"/>
      <c r="FH309" s="182"/>
      <c r="FI309" s="182"/>
      <c r="FJ309" s="182"/>
      <c r="FK309" s="182"/>
      <c r="FL309" s="182"/>
      <c r="FM309" s="182"/>
      <c r="FN309" s="182"/>
      <c r="FO309" s="182"/>
      <c r="FP309" s="182"/>
      <c r="FQ309" s="182"/>
      <c r="FR309" s="182"/>
      <c r="FS309" s="182"/>
      <c r="FT309" s="182"/>
      <c r="FU309" s="182"/>
      <c r="FV309" s="182"/>
      <c r="FW309" s="182"/>
      <c r="FX309" s="182"/>
      <c r="FY309" s="182"/>
      <c r="FZ309" s="182"/>
      <c r="GA309" s="182"/>
      <c r="GB309" s="182"/>
      <c r="GC309" s="182"/>
      <c r="GD309" s="182"/>
      <c r="GE309" s="182"/>
      <c r="GF309" s="182"/>
      <c r="GG309" s="182"/>
      <c r="GH309" s="182"/>
      <c r="GI309" s="182"/>
      <c r="GJ309" s="182"/>
      <c r="GK309" s="182"/>
      <c r="GL309" s="182"/>
      <c r="GM309" s="182"/>
      <c r="GN309" s="182"/>
      <c r="GO309" s="182"/>
      <c r="GP309" s="182"/>
      <c r="GQ309" s="182"/>
      <c r="GR309" s="182"/>
      <c r="GS309" s="182"/>
      <c r="GT309" s="182"/>
      <c r="GU309" s="182"/>
      <c r="GV309" s="182"/>
      <c r="GW309" s="182"/>
      <c r="GX309" s="182"/>
      <c r="GY309" s="182"/>
      <c r="GZ309" s="182"/>
      <c r="HA309" s="182"/>
      <c r="HB309" s="182"/>
      <c r="HC309" s="182"/>
      <c r="HD309" s="182"/>
      <c r="HE309" s="182"/>
      <c r="HF309" s="182"/>
      <c r="HG309" s="182"/>
      <c r="HH309" s="182"/>
      <c r="HI309" s="182"/>
      <c r="HJ309" s="182"/>
      <c r="HK309" s="182"/>
      <c r="HL309" s="182"/>
      <c r="HM309" s="182"/>
      <c r="HN309" s="182"/>
      <c r="HO309" s="182"/>
      <c r="HP309" s="182"/>
      <c r="HQ309" s="182"/>
      <c r="HR309" s="182"/>
      <c r="HS309" s="182"/>
      <c r="HT309" s="182"/>
      <c r="HU309" s="182"/>
      <c r="HV309" s="182"/>
      <c r="HW309" s="182"/>
      <c r="HX309" s="182"/>
      <c r="HY309" s="182"/>
      <c r="HZ309" s="182"/>
      <c r="IA309" s="182"/>
      <c r="IB309" s="182"/>
      <c r="IC309" s="182"/>
      <c r="ID309" s="182"/>
      <c r="IE309" s="182"/>
      <c r="IF309" s="182"/>
      <c r="IG309" s="182"/>
      <c r="IH309" s="182"/>
      <c r="II309" s="182"/>
      <c r="IJ309" s="182"/>
      <c r="IK309" s="182"/>
      <c r="IL309" s="182"/>
      <c r="IM309" s="182"/>
      <c r="IN309" s="182"/>
      <c r="IO309" s="182"/>
      <c r="IP309" s="182"/>
      <c r="IQ309" s="182"/>
      <c r="IR309" s="182"/>
      <c r="IS309" s="182"/>
      <c r="IT309" s="182"/>
      <c r="IU309" s="182"/>
      <c r="IV309" s="182"/>
      <c r="IW309" s="182"/>
      <c r="IX309" s="182"/>
      <c r="IY309" s="182"/>
      <c r="IZ309" s="182"/>
      <c r="JA309" s="182"/>
      <c r="JB309" s="182"/>
      <c r="JC309" s="182"/>
      <c r="JD309" s="182"/>
      <c r="JE309" s="182"/>
      <c r="JF309" s="182"/>
      <c r="JG309" s="182"/>
      <c r="JH309" s="182"/>
      <c r="JI309" s="182"/>
      <c r="JJ309" s="182"/>
      <c r="JK309" s="182"/>
      <c r="JL309" s="182"/>
      <c r="JM309" s="182"/>
      <c r="JN309" s="182"/>
      <c r="JO309" s="182"/>
      <c r="JP309" s="182"/>
      <c r="JQ309" s="182"/>
      <c r="JR309" s="182"/>
      <c r="JS309" s="182"/>
      <c r="JT309" s="182"/>
      <c r="JU309" s="182"/>
      <c r="JV309" s="182"/>
      <c r="JW309" s="182"/>
      <c r="JX309" s="182"/>
      <c r="JY309" s="182"/>
      <c r="JZ309" s="182"/>
      <c r="KA309" s="182"/>
      <c r="KB309" s="182"/>
      <c r="KC309" s="182"/>
      <c r="KD309" s="182"/>
      <c r="KE309" s="182"/>
      <c r="KF309" s="182"/>
      <c r="KG309" s="182"/>
      <c r="KH309" s="182"/>
      <c r="KI309" s="182"/>
      <c r="KJ309" s="182"/>
      <c r="KK309" s="182"/>
      <c r="KL309" s="182"/>
      <c r="KM309" s="182"/>
      <c r="KN309" s="182"/>
      <c r="KO309" s="182"/>
      <c r="KP309" s="182"/>
      <c r="KQ309" s="182"/>
      <c r="KR309" s="182"/>
      <c r="KS309" s="182"/>
      <c r="KT309" s="182"/>
      <c r="KU309" s="182"/>
      <c r="KV309" s="182"/>
      <c r="KW309" s="182"/>
      <c r="KX309" s="182"/>
      <c r="KY309" s="182"/>
      <c r="KZ309" s="182"/>
      <c r="LA309" s="182"/>
      <c r="LB309" s="182"/>
      <c r="LC309" s="182"/>
      <c r="LD309" s="182"/>
      <c r="LE309" s="182"/>
      <c r="LF309" s="182"/>
      <c r="LG309" s="182"/>
      <c r="LH309" s="182"/>
      <c r="LI309" s="182"/>
      <c r="LJ309" s="182"/>
      <c r="LK309" s="182"/>
      <c r="LL309" s="182"/>
      <c r="LM309" s="182"/>
      <c r="LN309" s="182"/>
      <c r="LO309" s="182"/>
      <c r="LP309" s="182"/>
      <c r="LQ309" s="182"/>
      <c r="LR309" s="182"/>
      <c r="LS309" s="182"/>
      <c r="LT309" s="182"/>
      <c r="LU309" s="182"/>
      <c r="LV309" s="182"/>
      <c r="LW309" s="182"/>
      <c r="LX309" s="182"/>
      <c r="LY309" s="182"/>
      <c r="LZ309" s="182"/>
      <c r="MA309" s="182"/>
      <c r="MB309" s="182"/>
      <c r="MC309" s="182"/>
      <c r="MD309" s="182"/>
      <c r="ME309" s="182"/>
      <c r="MF309" s="182"/>
      <c r="MG309" s="182"/>
      <c r="MH309" s="182"/>
      <c r="MI309" s="182"/>
      <c r="MJ309" s="182"/>
      <c r="MK309" s="182"/>
      <c r="ML309" s="182"/>
      <c r="MM309" s="182"/>
      <c r="MN309" s="182"/>
      <c r="MO309" s="182"/>
      <c r="MP309" s="182"/>
      <c r="MQ309" s="182"/>
      <c r="MR309" s="182"/>
      <c r="MS309" s="182"/>
      <c r="MT309" s="182"/>
      <c r="MU309" s="182"/>
      <c r="MV309" s="182"/>
      <c r="MW309" s="182"/>
      <c r="MX309" s="182"/>
      <c r="MY309" s="182"/>
      <c r="MZ309" s="182"/>
      <c r="NA309" s="182"/>
      <c r="NB309" s="182"/>
      <c r="NC309" s="182"/>
      <c r="ND309" s="182"/>
      <c r="NE309" s="182"/>
      <c r="NF309" s="182"/>
      <c r="NG309" s="182"/>
      <c r="NH309" s="182"/>
      <c r="NI309" s="182"/>
      <c r="NJ309" s="182"/>
      <c r="NK309" s="182"/>
      <c r="NL309" s="182"/>
      <c r="NM309" s="182"/>
      <c r="NN309" s="182"/>
      <c r="NO309" s="182"/>
      <c r="NP309" s="182"/>
      <c r="NQ309" s="182"/>
      <c r="NR309" s="182"/>
      <c r="NS309" s="182"/>
      <c r="NT309" s="182"/>
      <c r="NU309" s="182"/>
      <c r="NV309" s="182"/>
      <c r="NW309" s="182"/>
      <c r="NX309" s="182"/>
      <c r="NY309" s="182"/>
      <c r="NZ309" s="182"/>
      <c r="OA309" s="182"/>
      <c r="OB309" s="182"/>
      <c r="OC309" s="182"/>
      <c r="OD309" s="182"/>
      <c r="OE309" s="182"/>
      <c r="OF309" s="182"/>
      <c r="OG309" s="182"/>
      <c r="OH309" s="182"/>
      <c r="OI309" s="182"/>
      <c r="OJ309" s="182"/>
      <c r="OK309" s="182"/>
      <c r="OL309" s="182"/>
      <c r="OM309" s="182"/>
      <c r="ON309" s="182"/>
      <c r="OO309" s="182"/>
      <c r="OP309" s="182"/>
      <c r="OQ309" s="182"/>
      <c r="OR309" s="182"/>
      <c r="OS309" s="182"/>
      <c r="OT309" s="182"/>
      <c r="OU309" s="182"/>
      <c r="OV309" s="182"/>
      <c r="OW309" s="182"/>
      <c r="OX309" s="182"/>
      <c r="OY309" s="182"/>
      <c r="OZ309" s="182"/>
      <c r="PA309" s="182"/>
      <c r="PB309" s="182"/>
      <c r="PC309" s="182"/>
      <c r="PD309" s="182"/>
      <c r="PE309" s="182"/>
      <c r="PF309" s="182"/>
      <c r="PG309" s="182"/>
      <c r="PH309" s="182"/>
      <c r="PI309" s="182"/>
      <c r="PJ309" s="182"/>
      <c r="PK309" s="182"/>
      <c r="PL309" s="182"/>
      <c r="PM309" s="182"/>
      <c r="PN309" s="182"/>
      <c r="PO309" s="182"/>
      <c r="PP309" s="182"/>
      <c r="PQ309" s="182"/>
      <c r="PR309" s="182"/>
      <c r="PS309" s="182"/>
      <c r="PT309" s="182"/>
      <c r="PU309" s="182"/>
      <c r="PV309" s="182"/>
      <c r="PW309" s="182"/>
      <c r="PX309" s="182"/>
    </row>
    <row r="310" spans="1:440" s="167" customFormat="1" ht="19.899999999999999" customHeight="1">
      <c r="A310" s="182"/>
      <c r="B310" s="1040"/>
      <c r="C310" s="900"/>
      <c r="D310" s="841"/>
      <c r="E310" s="885"/>
      <c r="F310" s="325" t="s">
        <v>22</v>
      </c>
      <c r="G310" s="289">
        <v>3.61</v>
      </c>
      <c r="H310" s="289"/>
      <c r="I310" s="290">
        <f>G310+H310+K309</f>
        <v>5.1680000000000001</v>
      </c>
      <c r="J310" s="636">
        <v>4.05</v>
      </c>
      <c r="K310" s="290">
        <f t="shared" si="33"/>
        <v>1.1180000000000003</v>
      </c>
      <c r="L310" s="672">
        <f t="shared" si="34"/>
        <v>0.78366873065015474</v>
      </c>
      <c r="M310" s="650" t="s">
        <v>24</v>
      </c>
      <c r="N310" s="903"/>
      <c r="O310" s="904"/>
      <c r="P310" s="904"/>
      <c r="Q310" s="904"/>
      <c r="R310" s="904"/>
      <c r="S310" s="893"/>
      <c r="T310" s="170"/>
      <c r="U310" s="182"/>
      <c r="V310" s="166"/>
      <c r="W310" s="166"/>
      <c r="X310" s="166"/>
      <c r="Y310" s="166"/>
      <c r="Z310" s="166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2"/>
      <c r="CI310" s="182"/>
      <c r="CJ310" s="182"/>
      <c r="CK310" s="182"/>
      <c r="CL310" s="182"/>
      <c r="CM310" s="182"/>
      <c r="CN310" s="182"/>
      <c r="CO310" s="182"/>
      <c r="CP310" s="182"/>
      <c r="CQ310" s="182"/>
      <c r="CR310" s="182"/>
      <c r="CS310" s="182"/>
      <c r="CT310" s="182"/>
      <c r="CU310" s="182"/>
      <c r="CV310" s="182"/>
      <c r="CW310" s="182"/>
      <c r="CX310" s="182"/>
      <c r="CY310" s="182"/>
      <c r="CZ310" s="182"/>
      <c r="DA310" s="182"/>
      <c r="DB310" s="182"/>
      <c r="DC310" s="182"/>
      <c r="DD310" s="182"/>
      <c r="DE310" s="182"/>
      <c r="DF310" s="182"/>
      <c r="DG310" s="182"/>
      <c r="DH310" s="182"/>
      <c r="DI310" s="182"/>
      <c r="DJ310" s="182"/>
      <c r="DK310" s="182"/>
      <c r="DL310" s="182"/>
      <c r="DM310" s="182"/>
      <c r="DN310" s="182"/>
      <c r="DO310" s="182"/>
      <c r="DP310" s="182"/>
      <c r="DQ310" s="182"/>
      <c r="DR310" s="182"/>
      <c r="DS310" s="182"/>
      <c r="DT310" s="182"/>
      <c r="DU310" s="182"/>
      <c r="DV310" s="182"/>
      <c r="DW310" s="182"/>
      <c r="DX310" s="182"/>
      <c r="DY310" s="182"/>
      <c r="DZ310" s="182"/>
      <c r="EA310" s="182"/>
      <c r="EB310" s="182"/>
      <c r="EC310" s="182"/>
      <c r="ED310" s="182"/>
      <c r="EE310" s="182"/>
      <c r="EF310" s="182"/>
      <c r="EG310" s="182"/>
      <c r="EH310" s="182"/>
      <c r="EI310" s="182"/>
      <c r="EJ310" s="182"/>
      <c r="EK310" s="182"/>
      <c r="EL310" s="182"/>
      <c r="EM310" s="182"/>
      <c r="EN310" s="182"/>
      <c r="EO310" s="182"/>
      <c r="EP310" s="182"/>
      <c r="EQ310" s="182"/>
      <c r="ER310" s="182"/>
      <c r="ES310" s="182"/>
      <c r="ET310" s="182"/>
      <c r="EU310" s="182"/>
      <c r="EV310" s="182"/>
      <c r="EW310" s="182"/>
      <c r="EX310" s="182"/>
      <c r="EY310" s="182"/>
      <c r="EZ310" s="182"/>
      <c r="FA310" s="182"/>
      <c r="FB310" s="182"/>
      <c r="FC310" s="182"/>
      <c r="FD310" s="182"/>
      <c r="FE310" s="182"/>
      <c r="FF310" s="182"/>
      <c r="FG310" s="182"/>
      <c r="FH310" s="182"/>
      <c r="FI310" s="182"/>
      <c r="FJ310" s="182"/>
      <c r="FK310" s="182"/>
      <c r="FL310" s="182"/>
      <c r="FM310" s="182"/>
      <c r="FN310" s="182"/>
      <c r="FO310" s="182"/>
      <c r="FP310" s="182"/>
      <c r="FQ310" s="182"/>
      <c r="FR310" s="182"/>
      <c r="FS310" s="182"/>
      <c r="FT310" s="182"/>
      <c r="FU310" s="182"/>
      <c r="FV310" s="182"/>
      <c r="FW310" s="182"/>
      <c r="FX310" s="182"/>
      <c r="FY310" s="182"/>
      <c r="FZ310" s="182"/>
      <c r="GA310" s="182"/>
      <c r="GB310" s="182"/>
      <c r="GC310" s="182"/>
      <c r="GD310" s="182"/>
      <c r="GE310" s="182"/>
      <c r="GF310" s="182"/>
      <c r="GG310" s="182"/>
      <c r="GH310" s="182"/>
      <c r="GI310" s="182"/>
      <c r="GJ310" s="182"/>
      <c r="GK310" s="182"/>
      <c r="GL310" s="182"/>
      <c r="GM310" s="182"/>
      <c r="GN310" s="182"/>
      <c r="GO310" s="182"/>
      <c r="GP310" s="182"/>
      <c r="GQ310" s="182"/>
      <c r="GR310" s="182"/>
      <c r="GS310" s="182"/>
      <c r="GT310" s="182"/>
      <c r="GU310" s="182"/>
      <c r="GV310" s="182"/>
      <c r="GW310" s="182"/>
      <c r="GX310" s="182"/>
      <c r="GY310" s="182"/>
      <c r="GZ310" s="182"/>
      <c r="HA310" s="182"/>
      <c r="HB310" s="182"/>
      <c r="HC310" s="182"/>
      <c r="HD310" s="182"/>
      <c r="HE310" s="182"/>
      <c r="HF310" s="182"/>
      <c r="HG310" s="182"/>
      <c r="HH310" s="182"/>
      <c r="HI310" s="182"/>
      <c r="HJ310" s="182"/>
      <c r="HK310" s="182"/>
      <c r="HL310" s="182"/>
      <c r="HM310" s="182"/>
      <c r="HN310" s="182"/>
      <c r="HO310" s="182"/>
      <c r="HP310" s="182"/>
      <c r="HQ310" s="182"/>
      <c r="HR310" s="182"/>
      <c r="HS310" s="182"/>
      <c r="HT310" s="182"/>
      <c r="HU310" s="182"/>
      <c r="HV310" s="182"/>
      <c r="HW310" s="182"/>
      <c r="HX310" s="182"/>
      <c r="HY310" s="182"/>
      <c r="HZ310" s="182"/>
      <c r="IA310" s="182"/>
      <c r="IB310" s="182"/>
      <c r="IC310" s="182"/>
      <c r="ID310" s="182"/>
      <c r="IE310" s="182"/>
      <c r="IF310" s="182"/>
      <c r="IG310" s="182"/>
      <c r="IH310" s="182"/>
      <c r="II310" s="182"/>
      <c r="IJ310" s="182"/>
      <c r="IK310" s="182"/>
      <c r="IL310" s="182"/>
      <c r="IM310" s="182"/>
      <c r="IN310" s="182"/>
      <c r="IO310" s="182"/>
      <c r="IP310" s="182"/>
      <c r="IQ310" s="182"/>
      <c r="IR310" s="182"/>
      <c r="IS310" s="182"/>
      <c r="IT310" s="182"/>
      <c r="IU310" s="182"/>
      <c r="IV310" s="182"/>
      <c r="IW310" s="182"/>
      <c r="IX310" s="182"/>
      <c r="IY310" s="182"/>
      <c r="IZ310" s="182"/>
      <c r="JA310" s="182"/>
      <c r="JB310" s="182"/>
      <c r="JC310" s="182"/>
      <c r="JD310" s="182"/>
      <c r="JE310" s="182"/>
      <c r="JF310" s="182"/>
      <c r="JG310" s="182"/>
      <c r="JH310" s="182"/>
      <c r="JI310" s="182"/>
      <c r="JJ310" s="182"/>
      <c r="JK310" s="182"/>
      <c r="JL310" s="182"/>
      <c r="JM310" s="182"/>
      <c r="JN310" s="182"/>
      <c r="JO310" s="182"/>
      <c r="JP310" s="182"/>
      <c r="JQ310" s="182"/>
      <c r="JR310" s="182"/>
      <c r="JS310" s="182"/>
      <c r="JT310" s="182"/>
      <c r="JU310" s="182"/>
      <c r="JV310" s="182"/>
      <c r="JW310" s="182"/>
      <c r="JX310" s="182"/>
      <c r="JY310" s="182"/>
      <c r="JZ310" s="182"/>
      <c r="KA310" s="182"/>
      <c r="KB310" s="182"/>
      <c r="KC310" s="182"/>
      <c r="KD310" s="182"/>
      <c r="KE310" s="182"/>
      <c r="KF310" s="182"/>
      <c r="KG310" s="182"/>
      <c r="KH310" s="182"/>
      <c r="KI310" s="182"/>
      <c r="KJ310" s="182"/>
      <c r="KK310" s="182"/>
      <c r="KL310" s="182"/>
      <c r="KM310" s="182"/>
      <c r="KN310" s="182"/>
      <c r="KO310" s="182"/>
      <c r="KP310" s="182"/>
      <c r="KQ310" s="182"/>
      <c r="KR310" s="182"/>
      <c r="KS310" s="182"/>
      <c r="KT310" s="182"/>
      <c r="KU310" s="182"/>
      <c r="KV310" s="182"/>
      <c r="KW310" s="182"/>
      <c r="KX310" s="182"/>
      <c r="KY310" s="182"/>
      <c r="KZ310" s="182"/>
      <c r="LA310" s="182"/>
      <c r="LB310" s="182"/>
      <c r="LC310" s="182"/>
      <c r="LD310" s="182"/>
      <c r="LE310" s="182"/>
      <c r="LF310" s="182"/>
      <c r="LG310" s="182"/>
      <c r="LH310" s="182"/>
      <c r="LI310" s="182"/>
      <c r="LJ310" s="182"/>
      <c r="LK310" s="182"/>
      <c r="LL310" s="182"/>
      <c r="LM310" s="182"/>
      <c r="LN310" s="182"/>
      <c r="LO310" s="182"/>
      <c r="LP310" s="182"/>
      <c r="LQ310" s="182"/>
      <c r="LR310" s="182"/>
      <c r="LS310" s="182"/>
      <c r="LT310" s="182"/>
      <c r="LU310" s="182"/>
      <c r="LV310" s="182"/>
      <c r="LW310" s="182"/>
      <c r="LX310" s="182"/>
      <c r="LY310" s="182"/>
      <c r="LZ310" s="182"/>
      <c r="MA310" s="182"/>
      <c r="MB310" s="182"/>
      <c r="MC310" s="182"/>
      <c r="MD310" s="182"/>
      <c r="ME310" s="182"/>
      <c r="MF310" s="182"/>
      <c r="MG310" s="182"/>
      <c r="MH310" s="182"/>
      <c r="MI310" s="182"/>
      <c r="MJ310" s="182"/>
      <c r="MK310" s="182"/>
      <c r="ML310" s="182"/>
      <c r="MM310" s="182"/>
      <c r="MN310" s="182"/>
      <c r="MO310" s="182"/>
      <c r="MP310" s="182"/>
      <c r="MQ310" s="182"/>
      <c r="MR310" s="182"/>
      <c r="MS310" s="182"/>
      <c r="MT310" s="182"/>
      <c r="MU310" s="182"/>
      <c r="MV310" s="182"/>
      <c r="MW310" s="182"/>
      <c r="MX310" s="182"/>
      <c r="MY310" s="182"/>
      <c r="MZ310" s="182"/>
      <c r="NA310" s="182"/>
      <c r="NB310" s="182"/>
      <c r="NC310" s="182"/>
      <c r="ND310" s="182"/>
      <c r="NE310" s="182"/>
      <c r="NF310" s="182"/>
      <c r="NG310" s="182"/>
      <c r="NH310" s="182"/>
      <c r="NI310" s="182"/>
      <c r="NJ310" s="182"/>
      <c r="NK310" s="182"/>
      <c r="NL310" s="182"/>
      <c r="NM310" s="182"/>
      <c r="NN310" s="182"/>
      <c r="NO310" s="182"/>
      <c r="NP310" s="182"/>
      <c r="NQ310" s="182"/>
      <c r="NR310" s="182"/>
      <c r="NS310" s="182"/>
      <c r="NT310" s="182"/>
      <c r="NU310" s="182"/>
      <c r="NV310" s="182"/>
      <c r="NW310" s="182"/>
      <c r="NX310" s="182"/>
      <c r="NY310" s="182"/>
      <c r="NZ310" s="182"/>
      <c r="OA310" s="182"/>
      <c r="OB310" s="182"/>
      <c r="OC310" s="182"/>
      <c r="OD310" s="182"/>
      <c r="OE310" s="182"/>
      <c r="OF310" s="182"/>
      <c r="OG310" s="182"/>
      <c r="OH310" s="182"/>
      <c r="OI310" s="182"/>
      <c r="OJ310" s="182"/>
      <c r="OK310" s="182"/>
      <c r="OL310" s="182"/>
      <c r="OM310" s="182"/>
      <c r="ON310" s="182"/>
      <c r="OO310" s="182"/>
      <c r="OP310" s="182"/>
      <c r="OQ310" s="182"/>
      <c r="OR310" s="182"/>
      <c r="OS310" s="182"/>
      <c r="OT310" s="182"/>
      <c r="OU310" s="182"/>
      <c r="OV310" s="182"/>
      <c r="OW310" s="182"/>
      <c r="OX310" s="182"/>
      <c r="OY310" s="182"/>
      <c r="OZ310" s="182"/>
      <c r="PA310" s="182"/>
      <c r="PB310" s="182"/>
      <c r="PC310" s="182"/>
      <c r="PD310" s="182"/>
      <c r="PE310" s="182"/>
      <c r="PF310" s="182"/>
      <c r="PG310" s="182"/>
      <c r="PH310" s="182"/>
      <c r="PI310" s="182"/>
      <c r="PJ310" s="182"/>
      <c r="PK310" s="182"/>
      <c r="PL310" s="182"/>
      <c r="PM310" s="182"/>
      <c r="PN310" s="182"/>
      <c r="PO310" s="182"/>
      <c r="PP310" s="182"/>
      <c r="PQ310" s="182"/>
      <c r="PR310" s="182"/>
      <c r="PS310" s="182"/>
      <c r="PT310" s="182"/>
      <c r="PU310" s="182"/>
      <c r="PV310" s="182"/>
      <c r="PW310" s="182"/>
      <c r="PX310" s="182"/>
    </row>
    <row r="311" spans="1:440" s="167" customFormat="1" ht="19.899999999999999" customHeight="1">
      <c r="A311" s="182"/>
      <c r="B311" s="1040"/>
      <c r="C311" s="900"/>
      <c r="D311" s="841"/>
      <c r="E311" s="884" t="s">
        <v>256</v>
      </c>
      <c r="F311" s="325" t="s">
        <v>20</v>
      </c>
      <c r="G311" s="289">
        <v>0.63600000000000001</v>
      </c>
      <c r="H311" s="289"/>
      <c r="I311" s="290">
        <f t="shared" ref="I311" si="90">G311+H311</f>
        <v>0.63600000000000001</v>
      </c>
      <c r="J311" s="636">
        <v>0.67500000000000004</v>
      </c>
      <c r="K311" s="290">
        <f t="shared" si="33"/>
        <v>-3.9000000000000035E-2</v>
      </c>
      <c r="L311" s="672">
        <f t="shared" si="34"/>
        <v>1.0613207547169812</v>
      </c>
      <c r="M311" s="650" t="s">
        <v>24</v>
      </c>
      <c r="N311" s="903">
        <f t="shared" ref="N311" si="91">G311+G312+G313</f>
        <v>7.2309999999999999</v>
      </c>
      <c r="O311" s="904">
        <f t="shared" ref="O311" si="92">H311+H312+H313</f>
        <v>0</v>
      </c>
      <c r="P311" s="904">
        <f t="shared" ref="P311" si="93">N311+O311</f>
        <v>7.2309999999999999</v>
      </c>
      <c r="Q311" s="904">
        <f t="shared" ref="Q311" si="94">J311+J312+J313</f>
        <v>6.2910000000000004</v>
      </c>
      <c r="R311" s="904">
        <f t="shared" ref="R311" si="95">P311-Q311</f>
        <v>0.9399999999999995</v>
      </c>
      <c r="S311" s="893">
        <f t="shared" ref="S311" si="96">Q311/P311</f>
        <v>0.87000414880376165</v>
      </c>
      <c r="T311" s="170"/>
      <c r="U311" s="182"/>
      <c r="V311" s="166"/>
      <c r="W311" s="166"/>
      <c r="X311" s="166"/>
      <c r="Y311" s="166"/>
      <c r="Z311" s="166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2"/>
      <c r="CI311" s="182"/>
      <c r="CJ311" s="182"/>
      <c r="CK311" s="182"/>
      <c r="CL311" s="182"/>
      <c r="CM311" s="182"/>
      <c r="CN311" s="182"/>
      <c r="CO311" s="182"/>
      <c r="CP311" s="182"/>
      <c r="CQ311" s="182"/>
      <c r="CR311" s="182"/>
      <c r="CS311" s="182"/>
      <c r="CT311" s="182"/>
      <c r="CU311" s="182"/>
      <c r="CV311" s="182"/>
      <c r="CW311" s="182"/>
      <c r="CX311" s="182"/>
      <c r="CY311" s="182"/>
      <c r="CZ311" s="182"/>
      <c r="DA311" s="182"/>
      <c r="DB311" s="182"/>
      <c r="DC311" s="182"/>
      <c r="DD311" s="182"/>
      <c r="DE311" s="182"/>
      <c r="DF311" s="182"/>
      <c r="DG311" s="182"/>
      <c r="DH311" s="182"/>
      <c r="DI311" s="182"/>
      <c r="DJ311" s="182"/>
      <c r="DK311" s="182"/>
      <c r="DL311" s="182"/>
      <c r="DM311" s="182"/>
      <c r="DN311" s="182"/>
      <c r="DO311" s="182"/>
      <c r="DP311" s="182"/>
      <c r="DQ311" s="182"/>
      <c r="DR311" s="182"/>
      <c r="DS311" s="182"/>
      <c r="DT311" s="182"/>
      <c r="DU311" s="182"/>
      <c r="DV311" s="182"/>
      <c r="DW311" s="182"/>
      <c r="DX311" s="182"/>
      <c r="DY311" s="182"/>
      <c r="DZ311" s="182"/>
      <c r="EA311" s="182"/>
      <c r="EB311" s="182"/>
      <c r="EC311" s="182"/>
      <c r="ED311" s="182"/>
      <c r="EE311" s="182"/>
      <c r="EF311" s="182"/>
      <c r="EG311" s="182"/>
      <c r="EH311" s="182"/>
      <c r="EI311" s="182"/>
      <c r="EJ311" s="182"/>
      <c r="EK311" s="182"/>
      <c r="EL311" s="182"/>
      <c r="EM311" s="182"/>
      <c r="EN311" s="182"/>
      <c r="EO311" s="182"/>
      <c r="EP311" s="182"/>
      <c r="EQ311" s="182"/>
      <c r="ER311" s="182"/>
      <c r="ES311" s="182"/>
      <c r="ET311" s="182"/>
      <c r="EU311" s="182"/>
      <c r="EV311" s="182"/>
      <c r="EW311" s="182"/>
      <c r="EX311" s="182"/>
      <c r="EY311" s="182"/>
      <c r="EZ311" s="182"/>
      <c r="FA311" s="182"/>
      <c r="FB311" s="182"/>
      <c r="FC311" s="182"/>
      <c r="FD311" s="182"/>
      <c r="FE311" s="182"/>
      <c r="FF311" s="182"/>
      <c r="FG311" s="182"/>
      <c r="FH311" s="182"/>
      <c r="FI311" s="182"/>
      <c r="FJ311" s="182"/>
      <c r="FK311" s="182"/>
      <c r="FL311" s="182"/>
      <c r="FM311" s="182"/>
      <c r="FN311" s="182"/>
      <c r="FO311" s="182"/>
      <c r="FP311" s="182"/>
      <c r="FQ311" s="182"/>
      <c r="FR311" s="182"/>
      <c r="FS311" s="182"/>
      <c r="FT311" s="182"/>
      <c r="FU311" s="182"/>
      <c r="FV311" s="182"/>
      <c r="FW311" s="182"/>
      <c r="FX311" s="182"/>
      <c r="FY311" s="182"/>
      <c r="FZ311" s="182"/>
      <c r="GA311" s="182"/>
      <c r="GB311" s="182"/>
      <c r="GC311" s="182"/>
      <c r="GD311" s="182"/>
      <c r="GE311" s="182"/>
      <c r="GF311" s="182"/>
      <c r="GG311" s="182"/>
      <c r="GH311" s="182"/>
      <c r="GI311" s="182"/>
      <c r="GJ311" s="182"/>
      <c r="GK311" s="182"/>
      <c r="GL311" s="182"/>
      <c r="GM311" s="182"/>
      <c r="GN311" s="182"/>
      <c r="GO311" s="182"/>
      <c r="GP311" s="182"/>
      <c r="GQ311" s="182"/>
      <c r="GR311" s="182"/>
      <c r="GS311" s="182"/>
      <c r="GT311" s="182"/>
      <c r="GU311" s="182"/>
      <c r="GV311" s="182"/>
      <c r="GW311" s="182"/>
      <c r="GX311" s="182"/>
      <c r="GY311" s="182"/>
      <c r="GZ311" s="182"/>
      <c r="HA311" s="182"/>
      <c r="HB311" s="182"/>
      <c r="HC311" s="182"/>
      <c r="HD311" s="182"/>
      <c r="HE311" s="182"/>
      <c r="HF311" s="182"/>
      <c r="HG311" s="182"/>
      <c r="HH311" s="182"/>
      <c r="HI311" s="182"/>
      <c r="HJ311" s="182"/>
      <c r="HK311" s="182"/>
      <c r="HL311" s="182"/>
      <c r="HM311" s="182"/>
      <c r="HN311" s="182"/>
      <c r="HO311" s="182"/>
      <c r="HP311" s="182"/>
      <c r="HQ311" s="182"/>
      <c r="HR311" s="182"/>
      <c r="HS311" s="182"/>
      <c r="HT311" s="182"/>
      <c r="HU311" s="182"/>
      <c r="HV311" s="182"/>
      <c r="HW311" s="182"/>
      <c r="HX311" s="182"/>
      <c r="HY311" s="182"/>
      <c r="HZ311" s="182"/>
      <c r="IA311" s="182"/>
      <c r="IB311" s="182"/>
      <c r="IC311" s="182"/>
      <c r="ID311" s="182"/>
      <c r="IE311" s="182"/>
      <c r="IF311" s="182"/>
      <c r="IG311" s="182"/>
      <c r="IH311" s="182"/>
      <c r="II311" s="182"/>
      <c r="IJ311" s="182"/>
      <c r="IK311" s="182"/>
      <c r="IL311" s="182"/>
      <c r="IM311" s="182"/>
      <c r="IN311" s="182"/>
      <c r="IO311" s="182"/>
      <c r="IP311" s="182"/>
      <c r="IQ311" s="182"/>
      <c r="IR311" s="182"/>
      <c r="IS311" s="182"/>
      <c r="IT311" s="182"/>
      <c r="IU311" s="182"/>
      <c r="IV311" s="182"/>
      <c r="IW311" s="182"/>
      <c r="IX311" s="182"/>
      <c r="IY311" s="182"/>
      <c r="IZ311" s="182"/>
      <c r="JA311" s="182"/>
      <c r="JB311" s="182"/>
      <c r="JC311" s="182"/>
      <c r="JD311" s="182"/>
      <c r="JE311" s="182"/>
      <c r="JF311" s="182"/>
      <c r="JG311" s="182"/>
      <c r="JH311" s="182"/>
      <c r="JI311" s="182"/>
      <c r="JJ311" s="182"/>
      <c r="JK311" s="182"/>
      <c r="JL311" s="182"/>
      <c r="JM311" s="182"/>
      <c r="JN311" s="182"/>
      <c r="JO311" s="182"/>
      <c r="JP311" s="182"/>
      <c r="JQ311" s="182"/>
      <c r="JR311" s="182"/>
      <c r="JS311" s="182"/>
      <c r="JT311" s="182"/>
      <c r="JU311" s="182"/>
      <c r="JV311" s="182"/>
      <c r="JW311" s="182"/>
      <c r="JX311" s="182"/>
      <c r="JY311" s="182"/>
      <c r="JZ311" s="182"/>
      <c r="KA311" s="182"/>
      <c r="KB311" s="182"/>
      <c r="KC311" s="182"/>
      <c r="KD311" s="182"/>
      <c r="KE311" s="182"/>
      <c r="KF311" s="182"/>
      <c r="KG311" s="182"/>
      <c r="KH311" s="182"/>
      <c r="KI311" s="182"/>
      <c r="KJ311" s="182"/>
      <c r="KK311" s="182"/>
      <c r="KL311" s="182"/>
      <c r="KM311" s="182"/>
      <c r="KN311" s="182"/>
      <c r="KO311" s="182"/>
      <c r="KP311" s="182"/>
      <c r="KQ311" s="182"/>
      <c r="KR311" s="182"/>
      <c r="KS311" s="182"/>
      <c r="KT311" s="182"/>
      <c r="KU311" s="182"/>
      <c r="KV311" s="182"/>
      <c r="KW311" s="182"/>
      <c r="KX311" s="182"/>
      <c r="KY311" s="182"/>
      <c r="KZ311" s="182"/>
      <c r="LA311" s="182"/>
      <c r="LB311" s="182"/>
      <c r="LC311" s="182"/>
      <c r="LD311" s="182"/>
      <c r="LE311" s="182"/>
      <c r="LF311" s="182"/>
      <c r="LG311" s="182"/>
      <c r="LH311" s="182"/>
      <c r="LI311" s="182"/>
      <c r="LJ311" s="182"/>
      <c r="LK311" s="182"/>
      <c r="LL311" s="182"/>
      <c r="LM311" s="182"/>
      <c r="LN311" s="182"/>
      <c r="LO311" s="182"/>
      <c r="LP311" s="182"/>
      <c r="LQ311" s="182"/>
      <c r="LR311" s="182"/>
      <c r="LS311" s="182"/>
      <c r="LT311" s="182"/>
      <c r="LU311" s="182"/>
      <c r="LV311" s="182"/>
      <c r="LW311" s="182"/>
      <c r="LX311" s="182"/>
      <c r="LY311" s="182"/>
      <c r="LZ311" s="182"/>
      <c r="MA311" s="182"/>
      <c r="MB311" s="182"/>
      <c r="MC311" s="182"/>
      <c r="MD311" s="182"/>
      <c r="ME311" s="182"/>
      <c r="MF311" s="182"/>
      <c r="MG311" s="182"/>
      <c r="MH311" s="182"/>
      <c r="MI311" s="182"/>
      <c r="MJ311" s="182"/>
      <c r="MK311" s="182"/>
      <c r="ML311" s="182"/>
      <c r="MM311" s="182"/>
      <c r="MN311" s="182"/>
      <c r="MO311" s="182"/>
      <c r="MP311" s="182"/>
      <c r="MQ311" s="182"/>
      <c r="MR311" s="182"/>
      <c r="MS311" s="182"/>
      <c r="MT311" s="182"/>
      <c r="MU311" s="182"/>
      <c r="MV311" s="182"/>
      <c r="MW311" s="182"/>
      <c r="MX311" s="182"/>
      <c r="MY311" s="182"/>
      <c r="MZ311" s="182"/>
      <c r="NA311" s="182"/>
      <c r="NB311" s="182"/>
      <c r="NC311" s="182"/>
      <c r="ND311" s="182"/>
      <c r="NE311" s="182"/>
      <c r="NF311" s="182"/>
      <c r="NG311" s="182"/>
      <c r="NH311" s="182"/>
      <c r="NI311" s="182"/>
      <c r="NJ311" s="182"/>
      <c r="NK311" s="182"/>
      <c r="NL311" s="182"/>
      <c r="NM311" s="182"/>
      <c r="NN311" s="182"/>
      <c r="NO311" s="182"/>
      <c r="NP311" s="182"/>
      <c r="NQ311" s="182"/>
      <c r="NR311" s="182"/>
      <c r="NS311" s="182"/>
      <c r="NT311" s="182"/>
      <c r="NU311" s="182"/>
      <c r="NV311" s="182"/>
      <c r="NW311" s="182"/>
      <c r="NX311" s="182"/>
      <c r="NY311" s="182"/>
      <c r="NZ311" s="182"/>
      <c r="OA311" s="182"/>
      <c r="OB311" s="182"/>
      <c r="OC311" s="182"/>
      <c r="OD311" s="182"/>
      <c r="OE311" s="182"/>
      <c r="OF311" s="182"/>
      <c r="OG311" s="182"/>
      <c r="OH311" s="182"/>
      <c r="OI311" s="182"/>
      <c r="OJ311" s="182"/>
      <c r="OK311" s="182"/>
      <c r="OL311" s="182"/>
      <c r="OM311" s="182"/>
      <c r="ON311" s="182"/>
      <c r="OO311" s="182"/>
      <c r="OP311" s="182"/>
      <c r="OQ311" s="182"/>
      <c r="OR311" s="182"/>
      <c r="OS311" s="182"/>
      <c r="OT311" s="182"/>
      <c r="OU311" s="182"/>
      <c r="OV311" s="182"/>
      <c r="OW311" s="182"/>
      <c r="OX311" s="182"/>
      <c r="OY311" s="182"/>
      <c r="OZ311" s="182"/>
      <c r="PA311" s="182"/>
      <c r="PB311" s="182"/>
      <c r="PC311" s="182"/>
      <c r="PD311" s="182"/>
      <c r="PE311" s="182"/>
      <c r="PF311" s="182"/>
      <c r="PG311" s="182"/>
      <c r="PH311" s="182"/>
      <c r="PI311" s="182"/>
      <c r="PJ311" s="182"/>
      <c r="PK311" s="182"/>
      <c r="PL311" s="182"/>
      <c r="PM311" s="182"/>
      <c r="PN311" s="182"/>
      <c r="PO311" s="182"/>
      <c r="PP311" s="182"/>
      <c r="PQ311" s="182"/>
      <c r="PR311" s="182"/>
      <c r="PS311" s="182"/>
      <c r="PT311" s="182"/>
      <c r="PU311" s="182"/>
      <c r="PV311" s="182"/>
      <c r="PW311" s="182"/>
      <c r="PX311" s="182"/>
    </row>
    <row r="312" spans="1:440" s="167" customFormat="1" ht="19.899999999999999" customHeight="1">
      <c r="A312" s="182"/>
      <c r="B312" s="1040"/>
      <c r="C312" s="900"/>
      <c r="D312" s="841"/>
      <c r="E312" s="876"/>
      <c r="F312" s="325" t="s">
        <v>21</v>
      </c>
      <c r="G312" s="289">
        <v>2.9790000000000001</v>
      </c>
      <c r="H312" s="289"/>
      <c r="I312" s="290">
        <f>G312+H312+K311</f>
        <v>2.94</v>
      </c>
      <c r="J312" s="636">
        <v>2.754</v>
      </c>
      <c r="K312" s="290">
        <f t="shared" si="33"/>
        <v>0.18599999999999994</v>
      </c>
      <c r="L312" s="672">
        <f t="shared" si="34"/>
        <v>0.93673469387755104</v>
      </c>
      <c r="M312" s="650" t="s">
        <v>24</v>
      </c>
      <c r="N312" s="903"/>
      <c r="O312" s="904"/>
      <c r="P312" s="904"/>
      <c r="Q312" s="904"/>
      <c r="R312" s="904"/>
      <c r="S312" s="893"/>
      <c r="T312" s="170"/>
      <c r="U312" s="182"/>
      <c r="V312" s="166"/>
      <c r="W312" s="166"/>
      <c r="X312" s="166"/>
      <c r="Y312" s="166"/>
      <c r="Z312" s="166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2"/>
      <c r="CI312" s="182"/>
      <c r="CJ312" s="182"/>
      <c r="CK312" s="182"/>
      <c r="CL312" s="182"/>
      <c r="CM312" s="182"/>
      <c r="CN312" s="182"/>
      <c r="CO312" s="182"/>
      <c r="CP312" s="182"/>
      <c r="CQ312" s="182"/>
      <c r="CR312" s="182"/>
      <c r="CS312" s="182"/>
      <c r="CT312" s="182"/>
      <c r="CU312" s="182"/>
      <c r="CV312" s="182"/>
      <c r="CW312" s="182"/>
      <c r="CX312" s="182"/>
      <c r="CY312" s="182"/>
      <c r="CZ312" s="182"/>
      <c r="DA312" s="182"/>
      <c r="DB312" s="182"/>
      <c r="DC312" s="182"/>
      <c r="DD312" s="182"/>
      <c r="DE312" s="182"/>
      <c r="DF312" s="182"/>
      <c r="DG312" s="182"/>
      <c r="DH312" s="182"/>
      <c r="DI312" s="182"/>
      <c r="DJ312" s="182"/>
      <c r="DK312" s="182"/>
      <c r="DL312" s="182"/>
      <c r="DM312" s="182"/>
      <c r="DN312" s="182"/>
      <c r="DO312" s="182"/>
      <c r="DP312" s="182"/>
      <c r="DQ312" s="182"/>
      <c r="DR312" s="182"/>
      <c r="DS312" s="182"/>
      <c r="DT312" s="182"/>
      <c r="DU312" s="182"/>
      <c r="DV312" s="182"/>
      <c r="DW312" s="182"/>
      <c r="DX312" s="182"/>
      <c r="DY312" s="182"/>
      <c r="DZ312" s="182"/>
      <c r="EA312" s="182"/>
      <c r="EB312" s="182"/>
      <c r="EC312" s="182"/>
      <c r="ED312" s="182"/>
      <c r="EE312" s="182"/>
      <c r="EF312" s="182"/>
      <c r="EG312" s="182"/>
      <c r="EH312" s="182"/>
      <c r="EI312" s="182"/>
      <c r="EJ312" s="182"/>
      <c r="EK312" s="182"/>
      <c r="EL312" s="182"/>
      <c r="EM312" s="182"/>
      <c r="EN312" s="182"/>
      <c r="EO312" s="182"/>
      <c r="EP312" s="182"/>
      <c r="EQ312" s="182"/>
      <c r="ER312" s="182"/>
      <c r="ES312" s="182"/>
      <c r="ET312" s="182"/>
      <c r="EU312" s="182"/>
      <c r="EV312" s="182"/>
      <c r="EW312" s="182"/>
      <c r="EX312" s="182"/>
      <c r="EY312" s="182"/>
      <c r="EZ312" s="182"/>
      <c r="FA312" s="182"/>
      <c r="FB312" s="182"/>
      <c r="FC312" s="182"/>
      <c r="FD312" s="182"/>
      <c r="FE312" s="182"/>
      <c r="FF312" s="182"/>
      <c r="FG312" s="182"/>
      <c r="FH312" s="182"/>
      <c r="FI312" s="182"/>
      <c r="FJ312" s="182"/>
      <c r="FK312" s="182"/>
      <c r="FL312" s="182"/>
      <c r="FM312" s="182"/>
      <c r="FN312" s="182"/>
      <c r="FO312" s="182"/>
      <c r="FP312" s="182"/>
      <c r="FQ312" s="182"/>
      <c r="FR312" s="182"/>
      <c r="FS312" s="182"/>
      <c r="FT312" s="182"/>
      <c r="FU312" s="182"/>
      <c r="FV312" s="182"/>
      <c r="FW312" s="182"/>
      <c r="FX312" s="182"/>
      <c r="FY312" s="182"/>
      <c r="FZ312" s="182"/>
      <c r="GA312" s="182"/>
      <c r="GB312" s="182"/>
      <c r="GC312" s="182"/>
      <c r="GD312" s="182"/>
      <c r="GE312" s="182"/>
      <c r="GF312" s="182"/>
      <c r="GG312" s="182"/>
      <c r="GH312" s="182"/>
      <c r="GI312" s="182"/>
      <c r="GJ312" s="182"/>
      <c r="GK312" s="182"/>
      <c r="GL312" s="182"/>
      <c r="GM312" s="182"/>
      <c r="GN312" s="182"/>
      <c r="GO312" s="182"/>
      <c r="GP312" s="182"/>
      <c r="GQ312" s="182"/>
      <c r="GR312" s="182"/>
      <c r="GS312" s="182"/>
      <c r="GT312" s="182"/>
      <c r="GU312" s="182"/>
      <c r="GV312" s="182"/>
      <c r="GW312" s="182"/>
      <c r="GX312" s="182"/>
      <c r="GY312" s="182"/>
      <c r="GZ312" s="182"/>
      <c r="HA312" s="182"/>
      <c r="HB312" s="182"/>
      <c r="HC312" s="182"/>
      <c r="HD312" s="182"/>
      <c r="HE312" s="182"/>
      <c r="HF312" s="182"/>
      <c r="HG312" s="182"/>
      <c r="HH312" s="182"/>
      <c r="HI312" s="182"/>
      <c r="HJ312" s="182"/>
      <c r="HK312" s="182"/>
      <c r="HL312" s="182"/>
      <c r="HM312" s="182"/>
      <c r="HN312" s="182"/>
      <c r="HO312" s="182"/>
      <c r="HP312" s="182"/>
      <c r="HQ312" s="182"/>
      <c r="HR312" s="182"/>
      <c r="HS312" s="182"/>
      <c r="HT312" s="182"/>
      <c r="HU312" s="182"/>
      <c r="HV312" s="182"/>
      <c r="HW312" s="182"/>
      <c r="HX312" s="182"/>
      <c r="HY312" s="182"/>
      <c r="HZ312" s="182"/>
      <c r="IA312" s="182"/>
      <c r="IB312" s="182"/>
      <c r="IC312" s="182"/>
      <c r="ID312" s="182"/>
      <c r="IE312" s="182"/>
      <c r="IF312" s="182"/>
      <c r="IG312" s="182"/>
      <c r="IH312" s="182"/>
      <c r="II312" s="182"/>
      <c r="IJ312" s="182"/>
      <c r="IK312" s="182"/>
      <c r="IL312" s="182"/>
      <c r="IM312" s="182"/>
      <c r="IN312" s="182"/>
      <c r="IO312" s="182"/>
      <c r="IP312" s="182"/>
      <c r="IQ312" s="182"/>
      <c r="IR312" s="182"/>
      <c r="IS312" s="182"/>
      <c r="IT312" s="182"/>
      <c r="IU312" s="182"/>
      <c r="IV312" s="182"/>
      <c r="IW312" s="182"/>
      <c r="IX312" s="182"/>
      <c r="IY312" s="182"/>
      <c r="IZ312" s="182"/>
      <c r="JA312" s="182"/>
      <c r="JB312" s="182"/>
      <c r="JC312" s="182"/>
      <c r="JD312" s="182"/>
      <c r="JE312" s="182"/>
      <c r="JF312" s="182"/>
      <c r="JG312" s="182"/>
      <c r="JH312" s="182"/>
      <c r="JI312" s="182"/>
      <c r="JJ312" s="182"/>
      <c r="JK312" s="182"/>
      <c r="JL312" s="182"/>
      <c r="JM312" s="182"/>
      <c r="JN312" s="182"/>
      <c r="JO312" s="182"/>
      <c r="JP312" s="182"/>
      <c r="JQ312" s="182"/>
      <c r="JR312" s="182"/>
      <c r="JS312" s="182"/>
      <c r="JT312" s="182"/>
      <c r="JU312" s="182"/>
      <c r="JV312" s="182"/>
      <c r="JW312" s="182"/>
      <c r="JX312" s="182"/>
      <c r="JY312" s="182"/>
      <c r="JZ312" s="182"/>
      <c r="KA312" s="182"/>
      <c r="KB312" s="182"/>
      <c r="KC312" s="182"/>
      <c r="KD312" s="182"/>
      <c r="KE312" s="182"/>
      <c r="KF312" s="182"/>
      <c r="KG312" s="182"/>
      <c r="KH312" s="182"/>
      <c r="KI312" s="182"/>
      <c r="KJ312" s="182"/>
      <c r="KK312" s="182"/>
      <c r="KL312" s="182"/>
      <c r="KM312" s="182"/>
      <c r="KN312" s="182"/>
      <c r="KO312" s="182"/>
      <c r="KP312" s="182"/>
      <c r="KQ312" s="182"/>
      <c r="KR312" s="182"/>
      <c r="KS312" s="182"/>
      <c r="KT312" s="182"/>
      <c r="KU312" s="182"/>
      <c r="KV312" s="182"/>
      <c r="KW312" s="182"/>
      <c r="KX312" s="182"/>
      <c r="KY312" s="182"/>
      <c r="KZ312" s="182"/>
      <c r="LA312" s="182"/>
      <c r="LB312" s="182"/>
      <c r="LC312" s="182"/>
      <c r="LD312" s="182"/>
      <c r="LE312" s="182"/>
      <c r="LF312" s="182"/>
      <c r="LG312" s="182"/>
      <c r="LH312" s="182"/>
      <c r="LI312" s="182"/>
      <c r="LJ312" s="182"/>
      <c r="LK312" s="182"/>
      <c r="LL312" s="182"/>
      <c r="LM312" s="182"/>
      <c r="LN312" s="182"/>
      <c r="LO312" s="182"/>
      <c r="LP312" s="182"/>
      <c r="LQ312" s="182"/>
      <c r="LR312" s="182"/>
      <c r="LS312" s="182"/>
      <c r="LT312" s="182"/>
      <c r="LU312" s="182"/>
      <c r="LV312" s="182"/>
      <c r="LW312" s="182"/>
      <c r="LX312" s="182"/>
      <c r="LY312" s="182"/>
      <c r="LZ312" s="182"/>
      <c r="MA312" s="182"/>
      <c r="MB312" s="182"/>
      <c r="MC312" s="182"/>
      <c r="MD312" s="182"/>
      <c r="ME312" s="182"/>
      <c r="MF312" s="182"/>
      <c r="MG312" s="182"/>
      <c r="MH312" s="182"/>
      <c r="MI312" s="182"/>
      <c r="MJ312" s="182"/>
      <c r="MK312" s="182"/>
      <c r="ML312" s="182"/>
      <c r="MM312" s="182"/>
      <c r="MN312" s="182"/>
      <c r="MO312" s="182"/>
      <c r="MP312" s="182"/>
      <c r="MQ312" s="182"/>
      <c r="MR312" s="182"/>
      <c r="MS312" s="182"/>
      <c r="MT312" s="182"/>
      <c r="MU312" s="182"/>
      <c r="MV312" s="182"/>
      <c r="MW312" s="182"/>
      <c r="MX312" s="182"/>
      <c r="MY312" s="182"/>
      <c r="MZ312" s="182"/>
      <c r="NA312" s="182"/>
      <c r="NB312" s="182"/>
      <c r="NC312" s="182"/>
      <c r="ND312" s="182"/>
      <c r="NE312" s="182"/>
      <c r="NF312" s="182"/>
      <c r="NG312" s="182"/>
      <c r="NH312" s="182"/>
      <c r="NI312" s="182"/>
      <c r="NJ312" s="182"/>
      <c r="NK312" s="182"/>
      <c r="NL312" s="182"/>
      <c r="NM312" s="182"/>
      <c r="NN312" s="182"/>
      <c r="NO312" s="182"/>
      <c r="NP312" s="182"/>
      <c r="NQ312" s="182"/>
      <c r="NR312" s="182"/>
      <c r="NS312" s="182"/>
      <c r="NT312" s="182"/>
      <c r="NU312" s="182"/>
      <c r="NV312" s="182"/>
      <c r="NW312" s="182"/>
      <c r="NX312" s="182"/>
      <c r="NY312" s="182"/>
      <c r="NZ312" s="182"/>
      <c r="OA312" s="182"/>
      <c r="OB312" s="182"/>
      <c r="OC312" s="182"/>
      <c r="OD312" s="182"/>
      <c r="OE312" s="182"/>
      <c r="OF312" s="182"/>
      <c r="OG312" s="182"/>
      <c r="OH312" s="182"/>
      <c r="OI312" s="182"/>
      <c r="OJ312" s="182"/>
      <c r="OK312" s="182"/>
      <c r="OL312" s="182"/>
      <c r="OM312" s="182"/>
      <c r="ON312" s="182"/>
      <c r="OO312" s="182"/>
      <c r="OP312" s="182"/>
      <c r="OQ312" s="182"/>
      <c r="OR312" s="182"/>
      <c r="OS312" s="182"/>
      <c r="OT312" s="182"/>
      <c r="OU312" s="182"/>
      <c r="OV312" s="182"/>
      <c r="OW312" s="182"/>
      <c r="OX312" s="182"/>
      <c r="OY312" s="182"/>
      <c r="OZ312" s="182"/>
      <c r="PA312" s="182"/>
      <c r="PB312" s="182"/>
      <c r="PC312" s="182"/>
      <c r="PD312" s="182"/>
      <c r="PE312" s="182"/>
      <c r="PF312" s="182"/>
      <c r="PG312" s="182"/>
      <c r="PH312" s="182"/>
      <c r="PI312" s="182"/>
      <c r="PJ312" s="182"/>
      <c r="PK312" s="182"/>
      <c r="PL312" s="182"/>
      <c r="PM312" s="182"/>
      <c r="PN312" s="182"/>
      <c r="PO312" s="182"/>
      <c r="PP312" s="182"/>
      <c r="PQ312" s="182"/>
      <c r="PR312" s="182"/>
      <c r="PS312" s="182"/>
      <c r="PT312" s="182"/>
      <c r="PU312" s="182"/>
      <c r="PV312" s="182"/>
      <c r="PW312" s="182"/>
      <c r="PX312" s="182"/>
    </row>
    <row r="313" spans="1:440" s="167" customFormat="1" ht="19.899999999999999" customHeight="1">
      <c r="A313" s="182"/>
      <c r="B313" s="1040"/>
      <c r="C313" s="900"/>
      <c r="D313" s="841"/>
      <c r="E313" s="885"/>
      <c r="F313" s="325" t="s">
        <v>22</v>
      </c>
      <c r="G313" s="289">
        <v>3.6160000000000001</v>
      </c>
      <c r="H313" s="289"/>
      <c r="I313" s="290">
        <f>G313+H313+K312</f>
        <v>3.802</v>
      </c>
      <c r="J313" s="636">
        <v>2.8620000000000001</v>
      </c>
      <c r="K313" s="290">
        <f t="shared" si="33"/>
        <v>0.94</v>
      </c>
      <c r="L313" s="672">
        <f t="shared" si="34"/>
        <v>0.75276170436612311</v>
      </c>
      <c r="M313" s="650" t="s">
        <v>24</v>
      </c>
      <c r="N313" s="903"/>
      <c r="O313" s="904"/>
      <c r="P313" s="904"/>
      <c r="Q313" s="904"/>
      <c r="R313" s="904"/>
      <c r="S313" s="893"/>
      <c r="T313" s="170"/>
      <c r="U313" s="182"/>
      <c r="V313" s="166"/>
      <c r="W313" s="166"/>
      <c r="X313" s="166"/>
      <c r="Y313" s="166"/>
      <c r="Z313" s="166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2"/>
      <c r="CI313" s="182"/>
      <c r="CJ313" s="182"/>
      <c r="CK313" s="182"/>
      <c r="CL313" s="182"/>
      <c r="CM313" s="182"/>
      <c r="CN313" s="182"/>
      <c r="CO313" s="182"/>
      <c r="CP313" s="182"/>
      <c r="CQ313" s="182"/>
      <c r="CR313" s="182"/>
      <c r="CS313" s="182"/>
      <c r="CT313" s="182"/>
      <c r="CU313" s="182"/>
      <c r="CV313" s="182"/>
      <c r="CW313" s="182"/>
      <c r="CX313" s="182"/>
      <c r="CY313" s="182"/>
      <c r="CZ313" s="182"/>
      <c r="DA313" s="182"/>
      <c r="DB313" s="182"/>
      <c r="DC313" s="182"/>
      <c r="DD313" s="182"/>
      <c r="DE313" s="182"/>
      <c r="DF313" s="182"/>
      <c r="DG313" s="182"/>
      <c r="DH313" s="182"/>
      <c r="DI313" s="182"/>
      <c r="DJ313" s="182"/>
      <c r="DK313" s="182"/>
      <c r="DL313" s="182"/>
      <c r="DM313" s="182"/>
      <c r="DN313" s="182"/>
      <c r="DO313" s="182"/>
      <c r="DP313" s="182"/>
      <c r="DQ313" s="182"/>
      <c r="DR313" s="182"/>
      <c r="DS313" s="182"/>
      <c r="DT313" s="182"/>
      <c r="DU313" s="182"/>
      <c r="DV313" s="182"/>
      <c r="DW313" s="182"/>
      <c r="DX313" s="182"/>
      <c r="DY313" s="182"/>
      <c r="DZ313" s="182"/>
      <c r="EA313" s="182"/>
      <c r="EB313" s="182"/>
      <c r="EC313" s="182"/>
      <c r="ED313" s="182"/>
      <c r="EE313" s="182"/>
      <c r="EF313" s="182"/>
      <c r="EG313" s="182"/>
      <c r="EH313" s="182"/>
      <c r="EI313" s="182"/>
      <c r="EJ313" s="182"/>
      <c r="EK313" s="182"/>
      <c r="EL313" s="182"/>
      <c r="EM313" s="182"/>
      <c r="EN313" s="182"/>
      <c r="EO313" s="182"/>
      <c r="EP313" s="182"/>
      <c r="EQ313" s="182"/>
      <c r="ER313" s="182"/>
      <c r="ES313" s="182"/>
      <c r="ET313" s="182"/>
      <c r="EU313" s="182"/>
      <c r="EV313" s="182"/>
      <c r="EW313" s="182"/>
      <c r="EX313" s="182"/>
      <c r="EY313" s="182"/>
      <c r="EZ313" s="182"/>
      <c r="FA313" s="182"/>
      <c r="FB313" s="182"/>
      <c r="FC313" s="182"/>
      <c r="FD313" s="182"/>
      <c r="FE313" s="182"/>
      <c r="FF313" s="182"/>
      <c r="FG313" s="182"/>
      <c r="FH313" s="182"/>
      <c r="FI313" s="182"/>
      <c r="FJ313" s="182"/>
      <c r="FK313" s="182"/>
      <c r="FL313" s="182"/>
      <c r="FM313" s="182"/>
      <c r="FN313" s="182"/>
      <c r="FO313" s="182"/>
      <c r="FP313" s="182"/>
      <c r="FQ313" s="182"/>
      <c r="FR313" s="182"/>
      <c r="FS313" s="182"/>
      <c r="FT313" s="182"/>
      <c r="FU313" s="182"/>
      <c r="FV313" s="182"/>
      <c r="FW313" s="182"/>
      <c r="FX313" s="182"/>
      <c r="FY313" s="182"/>
      <c r="FZ313" s="182"/>
      <c r="GA313" s="182"/>
      <c r="GB313" s="182"/>
      <c r="GC313" s="182"/>
      <c r="GD313" s="182"/>
      <c r="GE313" s="182"/>
      <c r="GF313" s="182"/>
      <c r="GG313" s="182"/>
      <c r="GH313" s="182"/>
      <c r="GI313" s="182"/>
      <c r="GJ313" s="182"/>
      <c r="GK313" s="182"/>
      <c r="GL313" s="182"/>
      <c r="GM313" s="182"/>
      <c r="GN313" s="182"/>
      <c r="GO313" s="182"/>
      <c r="GP313" s="182"/>
      <c r="GQ313" s="182"/>
      <c r="GR313" s="182"/>
      <c r="GS313" s="182"/>
      <c r="GT313" s="182"/>
      <c r="GU313" s="182"/>
      <c r="GV313" s="182"/>
      <c r="GW313" s="182"/>
      <c r="GX313" s="182"/>
      <c r="GY313" s="182"/>
      <c r="GZ313" s="182"/>
      <c r="HA313" s="182"/>
      <c r="HB313" s="182"/>
      <c r="HC313" s="182"/>
      <c r="HD313" s="182"/>
      <c r="HE313" s="182"/>
      <c r="HF313" s="182"/>
      <c r="HG313" s="182"/>
      <c r="HH313" s="182"/>
      <c r="HI313" s="182"/>
      <c r="HJ313" s="182"/>
      <c r="HK313" s="182"/>
      <c r="HL313" s="182"/>
      <c r="HM313" s="182"/>
      <c r="HN313" s="182"/>
      <c r="HO313" s="182"/>
      <c r="HP313" s="182"/>
      <c r="HQ313" s="182"/>
      <c r="HR313" s="182"/>
      <c r="HS313" s="182"/>
      <c r="HT313" s="182"/>
      <c r="HU313" s="182"/>
      <c r="HV313" s="182"/>
      <c r="HW313" s="182"/>
      <c r="HX313" s="182"/>
      <c r="HY313" s="182"/>
      <c r="HZ313" s="182"/>
      <c r="IA313" s="182"/>
      <c r="IB313" s="182"/>
      <c r="IC313" s="182"/>
      <c r="ID313" s="182"/>
      <c r="IE313" s="182"/>
      <c r="IF313" s="182"/>
      <c r="IG313" s="182"/>
      <c r="IH313" s="182"/>
      <c r="II313" s="182"/>
      <c r="IJ313" s="182"/>
      <c r="IK313" s="182"/>
      <c r="IL313" s="182"/>
      <c r="IM313" s="182"/>
      <c r="IN313" s="182"/>
      <c r="IO313" s="182"/>
      <c r="IP313" s="182"/>
      <c r="IQ313" s="182"/>
      <c r="IR313" s="182"/>
      <c r="IS313" s="182"/>
      <c r="IT313" s="182"/>
      <c r="IU313" s="182"/>
      <c r="IV313" s="182"/>
      <c r="IW313" s="182"/>
      <c r="IX313" s="182"/>
      <c r="IY313" s="182"/>
      <c r="IZ313" s="182"/>
      <c r="JA313" s="182"/>
      <c r="JB313" s="182"/>
      <c r="JC313" s="182"/>
      <c r="JD313" s="182"/>
      <c r="JE313" s="182"/>
      <c r="JF313" s="182"/>
      <c r="JG313" s="182"/>
      <c r="JH313" s="182"/>
      <c r="JI313" s="182"/>
      <c r="JJ313" s="182"/>
      <c r="JK313" s="182"/>
      <c r="JL313" s="182"/>
      <c r="JM313" s="182"/>
      <c r="JN313" s="182"/>
      <c r="JO313" s="182"/>
      <c r="JP313" s="182"/>
      <c r="JQ313" s="182"/>
      <c r="JR313" s="182"/>
      <c r="JS313" s="182"/>
      <c r="JT313" s="182"/>
      <c r="JU313" s="182"/>
      <c r="JV313" s="182"/>
      <c r="JW313" s="182"/>
      <c r="JX313" s="182"/>
      <c r="JY313" s="182"/>
      <c r="JZ313" s="182"/>
      <c r="KA313" s="182"/>
      <c r="KB313" s="182"/>
      <c r="KC313" s="182"/>
      <c r="KD313" s="182"/>
      <c r="KE313" s="182"/>
      <c r="KF313" s="182"/>
      <c r="KG313" s="182"/>
      <c r="KH313" s="182"/>
      <c r="KI313" s="182"/>
      <c r="KJ313" s="182"/>
      <c r="KK313" s="182"/>
      <c r="KL313" s="182"/>
      <c r="KM313" s="182"/>
      <c r="KN313" s="182"/>
      <c r="KO313" s="182"/>
      <c r="KP313" s="182"/>
      <c r="KQ313" s="182"/>
      <c r="KR313" s="182"/>
      <c r="KS313" s="182"/>
      <c r="KT313" s="182"/>
      <c r="KU313" s="182"/>
      <c r="KV313" s="182"/>
      <c r="KW313" s="182"/>
      <c r="KX313" s="182"/>
      <c r="KY313" s="182"/>
      <c r="KZ313" s="182"/>
      <c r="LA313" s="182"/>
      <c r="LB313" s="182"/>
      <c r="LC313" s="182"/>
      <c r="LD313" s="182"/>
      <c r="LE313" s="182"/>
      <c r="LF313" s="182"/>
      <c r="LG313" s="182"/>
      <c r="LH313" s="182"/>
      <c r="LI313" s="182"/>
      <c r="LJ313" s="182"/>
      <c r="LK313" s="182"/>
      <c r="LL313" s="182"/>
      <c r="LM313" s="182"/>
      <c r="LN313" s="182"/>
      <c r="LO313" s="182"/>
      <c r="LP313" s="182"/>
      <c r="LQ313" s="182"/>
      <c r="LR313" s="182"/>
      <c r="LS313" s="182"/>
      <c r="LT313" s="182"/>
      <c r="LU313" s="182"/>
      <c r="LV313" s="182"/>
      <c r="LW313" s="182"/>
      <c r="LX313" s="182"/>
      <c r="LY313" s="182"/>
      <c r="LZ313" s="182"/>
      <c r="MA313" s="182"/>
      <c r="MB313" s="182"/>
      <c r="MC313" s="182"/>
      <c r="MD313" s="182"/>
      <c r="ME313" s="182"/>
      <c r="MF313" s="182"/>
      <c r="MG313" s="182"/>
      <c r="MH313" s="182"/>
      <c r="MI313" s="182"/>
      <c r="MJ313" s="182"/>
      <c r="MK313" s="182"/>
      <c r="ML313" s="182"/>
      <c r="MM313" s="182"/>
      <c r="MN313" s="182"/>
      <c r="MO313" s="182"/>
      <c r="MP313" s="182"/>
      <c r="MQ313" s="182"/>
      <c r="MR313" s="182"/>
      <c r="MS313" s="182"/>
      <c r="MT313" s="182"/>
      <c r="MU313" s="182"/>
      <c r="MV313" s="182"/>
      <c r="MW313" s="182"/>
      <c r="MX313" s="182"/>
      <c r="MY313" s="182"/>
      <c r="MZ313" s="182"/>
      <c r="NA313" s="182"/>
      <c r="NB313" s="182"/>
      <c r="NC313" s="182"/>
      <c r="ND313" s="182"/>
      <c r="NE313" s="182"/>
      <c r="NF313" s="182"/>
      <c r="NG313" s="182"/>
      <c r="NH313" s="182"/>
      <c r="NI313" s="182"/>
      <c r="NJ313" s="182"/>
      <c r="NK313" s="182"/>
      <c r="NL313" s="182"/>
      <c r="NM313" s="182"/>
      <c r="NN313" s="182"/>
      <c r="NO313" s="182"/>
      <c r="NP313" s="182"/>
      <c r="NQ313" s="182"/>
      <c r="NR313" s="182"/>
      <c r="NS313" s="182"/>
      <c r="NT313" s="182"/>
      <c r="NU313" s="182"/>
      <c r="NV313" s="182"/>
      <c r="NW313" s="182"/>
      <c r="NX313" s="182"/>
      <c r="NY313" s="182"/>
      <c r="NZ313" s="182"/>
      <c r="OA313" s="182"/>
      <c r="OB313" s="182"/>
      <c r="OC313" s="182"/>
      <c r="OD313" s="182"/>
      <c r="OE313" s="182"/>
      <c r="OF313" s="182"/>
      <c r="OG313" s="182"/>
      <c r="OH313" s="182"/>
      <c r="OI313" s="182"/>
      <c r="OJ313" s="182"/>
      <c r="OK313" s="182"/>
      <c r="OL313" s="182"/>
      <c r="OM313" s="182"/>
      <c r="ON313" s="182"/>
      <c r="OO313" s="182"/>
      <c r="OP313" s="182"/>
      <c r="OQ313" s="182"/>
      <c r="OR313" s="182"/>
      <c r="OS313" s="182"/>
      <c r="OT313" s="182"/>
      <c r="OU313" s="182"/>
      <c r="OV313" s="182"/>
      <c r="OW313" s="182"/>
      <c r="OX313" s="182"/>
      <c r="OY313" s="182"/>
      <c r="OZ313" s="182"/>
      <c r="PA313" s="182"/>
      <c r="PB313" s="182"/>
      <c r="PC313" s="182"/>
      <c r="PD313" s="182"/>
      <c r="PE313" s="182"/>
      <c r="PF313" s="182"/>
      <c r="PG313" s="182"/>
      <c r="PH313" s="182"/>
      <c r="PI313" s="182"/>
      <c r="PJ313" s="182"/>
      <c r="PK313" s="182"/>
      <c r="PL313" s="182"/>
      <c r="PM313" s="182"/>
      <c r="PN313" s="182"/>
      <c r="PO313" s="182"/>
      <c r="PP313" s="182"/>
      <c r="PQ313" s="182"/>
      <c r="PR313" s="182"/>
      <c r="PS313" s="182"/>
      <c r="PT313" s="182"/>
      <c r="PU313" s="182"/>
      <c r="PV313" s="182"/>
      <c r="PW313" s="182"/>
      <c r="PX313" s="182"/>
    </row>
    <row r="314" spans="1:440" s="167" customFormat="1" ht="19.899999999999999" customHeight="1">
      <c r="A314" s="182"/>
      <c r="B314" s="1040"/>
      <c r="C314" s="900"/>
      <c r="D314" s="841"/>
      <c r="E314" s="884" t="s">
        <v>257</v>
      </c>
      <c r="F314" s="325" t="s">
        <v>20</v>
      </c>
      <c r="G314" s="289">
        <v>0.63500000000000001</v>
      </c>
      <c r="H314" s="289"/>
      <c r="I314" s="290">
        <f t="shared" ref="I314" si="97">G314+H314</f>
        <v>0.63500000000000001</v>
      </c>
      <c r="J314" s="636">
        <v>0.27</v>
      </c>
      <c r="K314" s="290">
        <f t="shared" si="33"/>
        <v>0.36499999999999999</v>
      </c>
      <c r="L314" s="672">
        <f t="shared" si="34"/>
        <v>0.42519685039370081</v>
      </c>
      <c r="M314" s="650" t="s">
        <v>24</v>
      </c>
      <c r="N314" s="903">
        <f t="shared" ref="N314" si="98">G314+G315+G316</f>
        <v>7.2159999999999993</v>
      </c>
      <c r="O314" s="904">
        <f t="shared" ref="O314" si="99">H314+H315+H316</f>
        <v>0</v>
      </c>
      <c r="P314" s="904">
        <f t="shared" ref="P314" si="100">N314+O314</f>
        <v>7.2159999999999993</v>
      </c>
      <c r="Q314" s="904">
        <f t="shared" ref="Q314" si="101">J314+J315+J316</f>
        <v>5.7779999999999996</v>
      </c>
      <c r="R314" s="904">
        <f t="shared" ref="R314" si="102">P314-Q314</f>
        <v>1.4379999999999997</v>
      </c>
      <c r="S314" s="893">
        <f t="shared" ref="S314" si="103">Q314/P314</f>
        <v>0.80072062084257212</v>
      </c>
      <c r="T314" s="170"/>
      <c r="U314" s="182"/>
      <c r="V314" s="166"/>
      <c r="W314" s="166"/>
      <c r="X314" s="166"/>
      <c r="Y314" s="166"/>
      <c r="Z314" s="166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2"/>
      <c r="CI314" s="182"/>
      <c r="CJ314" s="182"/>
      <c r="CK314" s="182"/>
      <c r="CL314" s="182"/>
      <c r="CM314" s="182"/>
      <c r="CN314" s="182"/>
      <c r="CO314" s="182"/>
      <c r="CP314" s="182"/>
      <c r="CQ314" s="182"/>
      <c r="CR314" s="182"/>
      <c r="CS314" s="182"/>
      <c r="CT314" s="182"/>
      <c r="CU314" s="182"/>
      <c r="CV314" s="182"/>
      <c r="CW314" s="182"/>
      <c r="CX314" s="182"/>
      <c r="CY314" s="182"/>
      <c r="CZ314" s="182"/>
      <c r="DA314" s="182"/>
      <c r="DB314" s="182"/>
      <c r="DC314" s="182"/>
      <c r="DD314" s="182"/>
      <c r="DE314" s="182"/>
      <c r="DF314" s="182"/>
      <c r="DG314" s="182"/>
      <c r="DH314" s="182"/>
      <c r="DI314" s="182"/>
      <c r="DJ314" s="182"/>
      <c r="DK314" s="182"/>
      <c r="DL314" s="182"/>
      <c r="DM314" s="182"/>
      <c r="DN314" s="182"/>
      <c r="DO314" s="182"/>
      <c r="DP314" s="182"/>
      <c r="DQ314" s="182"/>
      <c r="DR314" s="182"/>
      <c r="DS314" s="182"/>
      <c r="DT314" s="182"/>
      <c r="DU314" s="182"/>
      <c r="DV314" s="182"/>
      <c r="DW314" s="182"/>
      <c r="DX314" s="182"/>
      <c r="DY314" s="182"/>
      <c r="DZ314" s="182"/>
      <c r="EA314" s="182"/>
      <c r="EB314" s="182"/>
      <c r="EC314" s="182"/>
      <c r="ED314" s="182"/>
      <c r="EE314" s="182"/>
      <c r="EF314" s="182"/>
      <c r="EG314" s="182"/>
      <c r="EH314" s="182"/>
      <c r="EI314" s="182"/>
      <c r="EJ314" s="182"/>
      <c r="EK314" s="182"/>
      <c r="EL314" s="182"/>
      <c r="EM314" s="182"/>
      <c r="EN314" s="182"/>
      <c r="EO314" s="182"/>
      <c r="EP314" s="182"/>
      <c r="EQ314" s="182"/>
      <c r="ER314" s="182"/>
      <c r="ES314" s="182"/>
      <c r="ET314" s="182"/>
      <c r="EU314" s="182"/>
      <c r="EV314" s="182"/>
      <c r="EW314" s="182"/>
      <c r="EX314" s="182"/>
      <c r="EY314" s="182"/>
      <c r="EZ314" s="182"/>
      <c r="FA314" s="182"/>
      <c r="FB314" s="182"/>
      <c r="FC314" s="182"/>
      <c r="FD314" s="182"/>
      <c r="FE314" s="182"/>
      <c r="FF314" s="182"/>
      <c r="FG314" s="182"/>
      <c r="FH314" s="182"/>
      <c r="FI314" s="182"/>
      <c r="FJ314" s="182"/>
      <c r="FK314" s="182"/>
      <c r="FL314" s="182"/>
      <c r="FM314" s="182"/>
      <c r="FN314" s="182"/>
      <c r="FO314" s="182"/>
      <c r="FP314" s="182"/>
      <c r="FQ314" s="182"/>
      <c r="FR314" s="182"/>
      <c r="FS314" s="182"/>
      <c r="FT314" s="182"/>
      <c r="FU314" s="182"/>
      <c r="FV314" s="182"/>
      <c r="FW314" s="182"/>
      <c r="FX314" s="182"/>
      <c r="FY314" s="182"/>
      <c r="FZ314" s="182"/>
      <c r="GA314" s="182"/>
      <c r="GB314" s="182"/>
      <c r="GC314" s="182"/>
      <c r="GD314" s="182"/>
      <c r="GE314" s="182"/>
      <c r="GF314" s="182"/>
      <c r="GG314" s="182"/>
      <c r="GH314" s="182"/>
      <c r="GI314" s="182"/>
      <c r="GJ314" s="182"/>
      <c r="GK314" s="182"/>
      <c r="GL314" s="182"/>
      <c r="GM314" s="182"/>
      <c r="GN314" s="182"/>
      <c r="GO314" s="182"/>
      <c r="GP314" s="182"/>
      <c r="GQ314" s="182"/>
      <c r="GR314" s="182"/>
      <c r="GS314" s="182"/>
      <c r="GT314" s="182"/>
      <c r="GU314" s="182"/>
      <c r="GV314" s="182"/>
      <c r="GW314" s="182"/>
      <c r="GX314" s="182"/>
      <c r="GY314" s="182"/>
      <c r="GZ314" s="182"/>
      <c r="HA314" s="182"/>
      <c r="HB314" s="182"/>
      <c r="HC314" s="182"/>
      <c r="HD314" s="182"/>
      <c r="HE314" s="182"/>
      <c r="HF314" s="182"/>
      <c r="HG314" s="182"/>
      <c r="HH314" s="182"/>
      <c r="HI314" s="182"/>
      <c r="HJ314" s="182"/>
      <c r="HK314" s="182"/>
      <c r="HL314" s="182"/>
      <c r="HM314" s="182"/>
      <c r="HN314" s="182"/>
      <c r="HO314" s="182"/>
      <c r="HP314" s="182"/>
      <c r="HQ314" s="182"/>
      <c r="HR314" s="182"/>
      <c r="HS314" s="182"/>
      <c r="HT314" s="182"/>
      <c r="HU314" s="182"/>
      <c r="HV314" s="182"/>
      <c r="HW314" s="182"/>
      <c r="HX314" s="182"/>
      <c r="HY314" s="182"/>
      <c r="HZ314" s="182"/>
      <c r="IA314" s="182"/>
      <c r="IB314" s="182"/>
      <c r="IC314" s="182"/>
      <c r="ID314" s="182"/>
      <c r="IE314" s="182"/>
      <c r="IF314" s="182"/>
      <c r="IG314" s="182"/>
      <c r="IH314" s="182"/>
      <c r="II314" s="182"/>
      <c r="IJ314" s="182"/>
      <c r="IK314" s="182"/>
      <c r="IL314" s="182"/>
      <c r="IM314" s="182"/>
      <c r="IN314" s="182"/>
      <c r="IO314" s="182"/>
      <c r="IP314" s="182"/>
      <c r="IQ314" s="182"/>
      <c r="IR314" s="182"/>
      <c r="IS314" s="182"/>
      <c r="IT314" s="182"/>
      <c r="IU314" s="182"/>
      <c r="IV314" s="182"/>
      <c r="IW314" s="182"/>
      <c r="IX314" s="182"/>
      <c r="IY314" s="182"/>
      <c r="IZ314" s="182"/>
      <c r="JA314" s="182"/>
      <c r="JB314" s="182"/>
      <c r="JC314" s="182"/>
      <c r="JD314" s="182"/>
      <c r="JE314" s="182"/>
      <c r="JF314" s="182"/>
      <c r="JG314" s="182"/>
      <c r="JH314" s="182"/>
      <c r="JI314" s="182"/>
      <c r="JJ314" s="182"/>
      <c r="JK314" s="182"/>
      <c r="JL314" s="182"/>
      <c r="JM314" s="182"/>
      <c r="JN314" s="182"/>
      <c r="JO314" s="182"/>
      <c r="JP314" s="182"/>
      <c r="JQ314" s="182"/>
      <c r="JR314" s="182"/>
      <c r="JS314" s="182"/>
      <c r="JT314" s="182"/>
      <c r="JU314" s="182"/>
      <c r="JV314" s="182"/>
      <c r="JW314" s="182"/>
      <c r="JX314" s="182"/>
      <c r="JY314" s="182"/>
      <c r="JZ314" s="182"/>
      <c r="KA314" s="182"/>
      <c r="KB314" s="182"/>
      <c r="KC314" s="182"/>
      <c r="KD314" s="182"/>
      <c r="KE314" s="182"/>
      <c r="KF314" s="182"/>
      <c r="KG314" s="182"/>
      <c r="KH314" s="182"/>
      <c r="KI314" s="182"/>
      <c r="KJ314" s="182"/>
      <c r="KK314" s="182"/>
      <c r="KL314" s="182"/>
      <c r="KM314" s="182"/>
      <c r="KN314" s="182"/>
      <c r="KO314" s="182"/>
      <c r="KP314" s="182"/>
      <c r="KQ314" s="182"/>
      <c r="KR314" s="182"/>
      <c r="KS314" s="182"/>
      <c r="KT314" s="182"/>
      <c r="KU314" s="182"/>
      <c r="KV314" s="182"/>
      <c r="KW314" s="182"/>
      <c r="KX314" s="182"/>
      <c r="KY314" s="182"/>
      <c r="KZ314" s="182"/>
      <c r="LA314" s="182"/>
      <c r="LB314" s="182"/>
      <c r="LC314" s="182"/>
      <c r="LD314" s="182"/>
      <c r="LE314" s="182"/>
      <c r="LF314" s="182"/>
      <c r="LG314" s="182"/>
      <c r="LH314" s="182"/>
      <c r="LI314" s="182"/>
      <c r="LJ314" s="182"/>
      <c r="LK314" s="182"/>
      <c r="LL314" s="182"/>
      <c r="LM314" s="182"/>
      <c r="LN314" s="182"/>
      <c r="LO314" s="182"/>
      <c r="LP314" s="182"/>
      <c r="LQ314" s="182"/>
      <c r="LR314" s="182"/>
      <c r="LS314" s="182"/>
      <c r="LT314" s="182"/>
      <c r="LU314" s="182"/>
      <c r="LV314" s="182"/>
      <c r="LW314" s="182"/>
      <c r="LX314" s="182"/>
      <c r="LY314" s="182"/>
      <c r="LZ314" s="182"/>
      <c r="MA314" s="182"/>
      <c r="MB314" s="182"/>
      <c r="MC314" s="182"/>
      <c r="MD314" s="182"/>
      <c r="ME314" s="182"/>
      <c r="MF314" s="182"/>
      <c r="MG314" s="182"/>
      <c r="MH314" s="182"/>
      <c r="MI314" s="182"/>
      <c r="MJ314" s="182"/>
      <c r="MK314" s="182"/>
      <c r="ML314" s="182"/>
      <c r="MM314" s="182"/>
      <c r="MN314" s="182"/>
      <c r="MO314" s="182"/>
      <c r="MP314" s="182"/>
      <c r="MQ314" s="182"/>
      <c r="MR314" s="182"/>
      <c r="MS314" s="182"/>
      <c r="MT314" s="182"/>
      <c r="MU314" s="182"/>
      <c r="MV314" s="182"/>
      <c r="MW314" s="182"/>
      <c r="MX314" s="182"/>
      <c r="MY314" s="182"/>
      <c r="MZ314" s="182"/>
      <c r="NA314" s="182"/>
      <c r="NB314" s="182"/>
      <c r="NC314" s="182"/>
      <c r="ND314" s="182"/>
      <c r="NE314" s="182"/>
      <c r="NF314" s="182"/>
      <c r="NG314" s="182"/>
      <c r="NH314" s="182"/>
      <c r="NI314" s="182"/>
      <c r="NJ314" s="182"/>
      <c r="NK314" s="182"/>
      <c r="NL314" s="182"/>
      <c r="NM314" s="182"/>
      <c r="NN314" s="182"/>
      <c r="NO314" s="182"/>
      <c r="NP314" s="182"/>
      <c r="NQ314" s="182"/>
      <c r="NR314" s="182"/>
      <c r="NS314" s="182"/>
      <c r="NT314" s="182"/>
      <c r="NU314" s="182"/>
      <c r="NV314" s="182"/>
      <c r="NW314" s="182"/>
      <c r="NX314" s="182"/>
      <c r="NY314" s="182"/>
      <c r="NZ314" s="182"/>
      <c r="OA314" s="182"/>
      <c r="OB314" s="182"/>
      <c r="OC314" s="182"/>
      <c r="OD314" s="182"/>
      <c r="OE314" s="182"/>
      <c r="OF314" s="182"/>
      <c r="OG314" s="182"/>
      <c r="OH314" s="182"/>
      <c r="OI314" s="182"/>
      <c r="OJ314" s="182"/>
      <c r="OK314" s="182"/>
      <c r="OL314" s="182"/>
      <c r="OM314" s="182"/>
      <c r="ON314" s="182"/>
      <c r="OO314" s="182"/>
      <c r="OP314" s="182"/>
      <c r="OQ314" s="182"/>
      <c r="OR314" s="182"/>
      <c r="OS314" s="182"/>
      <c r="OT314" s="182"/>
      <c r="OU314" s="182"/>
      <c r="OV314" s="182"/>
      <c r="OW314" s="182"/>
      <c r="OX314" s="182"/>
      <c r="OY314" s="182"/>
      <c r="OZ314" s="182"/>
      <c r="PA314" s="182"/>
      <c r="PB314" s="182"/>
      <c r="PC314" s="182"/>
      <c r="PD314" s="182"/>
      <c r="PE314" s="182"/>
      <c r="PF314" s="182"/>
      <c r="PG314" s="182"/>
      <c r="PH314" s="182"/>
      <c r="PI314" s="182"/>
      <c r="PJ314" s="182"/>
      <c r="PK314" s="182"/>
      <c r="PL314" s="182"/>
      <c r="PM314" s="182"/>
      <c r="PN314" s="182"/>
      <c r="PO314" s="182"/>
      <c r="PP314" s="182"/>
      <c r="PQ314" s="182"/>
      <c r="PR314" s="182"/>
      <c r="PS314" s="182"/>
      <c r="PT314" s="182"/>
      <c r="PU314" s="182"/>
      <c r="PV314" s="182"/>
      <c r="PW314" s="182"/>
      <c r="PX314" s="182"/>
    </row>
    <row r="315" spans="1:440" s="167" customFormat="1" ht="19.899999999999999" customHeight="1">
      <c r="A315" s="182"/>
      <c r="B315" s="1040"/>
      <c r="C315" s="900"/>
      <c r="D315" s="841"/>
      <c r="E315" s="876"/>
      <c r="F315" s="325" t="s">
        <v>21</v>
      </c>
      <c r="G315" s="289">
        <v>2.9729999999999999</v>
      </c>
      <c r="H315" s="289"/>
      <c r="I315" s="290">
        <f>G315+H315+K314</f>
        <v>3.3380000000000001</v>
      </c>
      <c r="J315" s="636">
        <v>0.72899999999999998</v>
      </c>
      <c r="K315" s="290">
        <f t="shared" si="33"/>
        <v>2.609</v>
      </c>
      <c r="L315" s="672">
        <f t="shared" si="34"/>
        <v>0.21839424805272617</v>
      </c>
      <c r="M315" s="650" t="s">
        <v>24</v>
      </c>
      <c r="N315" s="903"/>
      <c r="O315" s="904"/>
      <c r="P315" s="904"/>
      <c r="Q315" s="904"/>
      <c r="R315" s="904"/>
      <c r="S315" s="893"/>
      <c r="T315" s="170"/>
      <c r="U315" s="182"/>
      <c r="V315" s="166"/>
      <c r="W315" s="166"/>
      <c r="X315" s="166"/>
      <c r="Y315" s="166"/>
      <c r="Z315" s="166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2"/>
      <c r="CI315" s="182"/>
      <c r="CJ315" s="182"/>
      <c r="CK315" s="182"/>
      <c r="CL315" s="182"/>
      <c r="CM315" s="182"/>
      <c r="CN315" s="182"/>
      <c r="CO315" s="182"/>
      <c r="CP315" s="182"/>
      <c r="CQ315" s="182"/>
      <c r="CR315" s="182"/>
      <c r="CS315" s="182"/>
      <c r="CT315" s="182"/>
      <c r="CU315" s="182"/>
      <c r="CV315" s="182"/>
      <c r="CW315" s="182"/>
      <c r="CX315" s="182"/>
      <c r="CY315" s="182"/>
      <c r="CZ315" s="182"/>
      <c r="DA315" s="182"/>
      <c r="DB315" s="182"/>
      <c r="DC315" s="182"/>
      <c r="DD315" s="182"/>
      <c r="DE315" s="182"/>
      <c r="DF315" s="182"/>
      <c r="DG315" s="182"/>
      <c r="DH315" s="182"/>
      <c r="DI315" s="182"/>
      <c r="DJ315" s="182"/>
      <c r="DK315" s="182"/>
      <c r="DL315" s="182"/>
      <c r="DM315" s="182"/>
      <c r="DN315" s="182"/>
      <c r="DO315" s="182"/>
      <c r="DP315" s="182"/>
      <c r="DQ315" s="182"/>
      <c r="DR315" s="182"/>
      <c r="DS315" s="182"/>
      <c r="DT315" s="182"/>
      <c r="DU315" s="182"/>
      <c r="DV315" s="182"/>
      <c r="DW315" s="182"/>
      <c r="DX315" s="182"/>
      <c r="DY315" s="182"/>
      <c r="DZ315" s="182"/>
      <c r="EA315" s="182"/>
      <c r="EB315" s="182"/>
      <c r="EC315" s="182"/>
      <c r="ED315" s="182"/>
      <c r="EE315" s="182"/>
      <c r="EF315" s="182"/>
      <c r="EG315" s="182"/>
      <c r="EH315" s="182"/>
      <c r="EI315" s="182"/>
      <c r="EJ315" s="182"/>
      <c r="EK315" s="182"/>
      <c r="EL315" s="182"/>
      <c r="EM315" s="182"/>
      <c r="EN315" s="182"/>
      <c r="EO315" s="182"/>
      <c r="EP315" s="182"/>
      <c r="EQ315" s="182"/>
      <c r="ER315" s="182"/>
      <c r="ES315" s="182"/>
      <c r="ET315" s="182"/>
      <c r="EU315" s="182"/>
      <c r="EV315" s="182"/>
      <c r="EW315" s="182"/>
      <c r="EX315" s="182"/>
      <c r="EY315" s="182"/>
      <c r="EZ315" s="182"/>
      <c r="FA315" s="182"/>
      <c r="FB315" s="182"/>
      <c r="FC315" s="182"/>
      <c r="FD315" s="182"/>
      <c r="FE315" s="182"/>
      <c r="FF315" s="182"/>
      <c r="FG315" s="182"/>
      <c r="FH315" s="182"/>
      <c r="FI315" s="182"/>
      <c r="FJ315" s="182"/>
      <c r="FK315" s="182"/>
      <c r="FL315" s="182"/>
      <c r="FM315" s="182"/>
      <c r="FN315" s="182"/>
      <c r="FO315" s="182"/>
      <c r="FP315" s="182"/>
      <c r="FQ315" s="182"/>
      <c r="FR315" s="182"/>
      <c r="FS315" s="182"/>
      <c r="FT315" s="182"/>
      <c r="FU315" s="182"/>
      <c r="FV315" s="182"/>
      <c r="FW315" s="182"/>
      <c r="FX315" s="182"/>
      <c r="FY315" s="182"/>
      <c r="FZ315" s="182"/>
      <c r="GA315" s="182"/>
      <c r="GB315" s="182"/>
      <c r="GC315" s="182"/>
      <c r="GD315" s="182"/>
      <c r="GE315" s="182"/>
      <c r="GF315" s="182"/>
      <c r="GG315" s="182"/>
      <c r="GH315" s="182"/>
      <c r="GI315" s="182"/>
      <c r="GJ315" s="182"/>
      <c r="GK315" s="182"/>
      <c r="GL315" s="182"/>
      <c r="GM315" s="182"/>
      <c r="GN315" s="182"/>
      <c r="GO315" s="182"/>
      <c r="GP315" s="182"/>
      <c r="GQ315" s="182"/>
      <c r="GR315" s="182"/>
      <c r="GS315" s="182"/>
      <c r="GT315" s="182"/>
      <c r="GU315" s="182"/>
      <c r="GV315" s="182"/>
      <c r="GW315" s="182"/>
      <c r="GX315" s="182"/>
      <c r="GY315" s="182"/>
      <c r="GZ315" s="182"/>
      <c r="HA315" s="182"/>
      <c r="HB315" s="182"/>
      <c r="HC315" s="182"/>
      <c r="HD315" s="182"/>
      <c r="HE315" s="182"/>
      <c r="HF315" s="182"/>
      <c r="HG315" s="182"/>
      <c r="HH315" s="182"/>
      <c r="HI315" s="182"/>
      <c r="HJ315" s="182"/>
      <c r="HK315" s="182"/>
      <c r="HL315" s="182"/>
      <c r="HM315" s="182"/>
      <c r="HN315" s="182"/>
      <c r="HO315" s="182"/>
      <c r="HP315" s="182"/>
      <c r="HQ315" s="182"/>
      <c r="HR315" s="182"/>
      <c r="HS315" s="182"/>
      <c r="HT315" s="182"/>
      <c r="HU315" s="182"/>
      <c r="HV315" s="182"/>
      <c r="HW315" s="182"/>
      <c r="HX315" s="182"/>
      <c r="HY315" s="182"/>
      <c r="HZ315" s="182"/>
      <c r="IA315" s="182"/>
      <c r="IB315" s="182"/>
      <c r="IC315" s="182"/>
      <c r="ID315" s="182"/>
      <c r="IE315" s="182"/>
      <c r="IF315" s="182"/>
      <c r="IG315" s="182"/>
      <c r="IH315" s="182"/>
      <c r="II315" s="182"/>
      <c r="IJ315" s="182"/>
      <c r="IK315" s="182"/>
      <c r="IL315" s="182"/>
      <c r="IM315" s="182"/>
      <c r="IN315" s="182"/>
      <c r="IO315" s="182"/>
      <c r="IP315" s="182"/>
      <c r="IQ315" s="182"/>
      <c r="IR315" s="182"/>
      <c r="IS315" s="182"/>
      <c r="IT315" s="182"/>
      <c r="IU315" s="182"/>
      <c r="IV315" s="182"/>
      <c r="IW315" s="182"/>
      <c r="IX315" s="182"/>
      <c r="IY315" s="182"/>
      <c r="IZ315" s="182"/>
      <c r="JA315" s="182"/>
      <c r="JB315" s="182"/>
      <c r="JC315" s="182"/>
      <c r="JD315" s="182"/>
      <c r="JE315" s="182"/>
      <c r="JF315" s="182"/>
      <c r="JG315" s="182"/>
      <c r="JH315" s="182"/>
      <c r="JI315" s="182"/>
      <c r="JJ315" s="182"/>
      <c r="JK315" s="182"/>
      <c r="JL315" s="182"/>
      <c r="JM315" s="182"/>
      <c r="JN315" s="182"/>
      <c r="JO315" s="182"/>
      <c r="JP315" s="182"/>
      <c r="JQ315" s="182"/>
      <c r="JR315" s="182"/>
      <c r="JS315" s="182"/>
      <c r="JT315" s="182"/>
      <c r="JU315" s="182"/>
      <c r="JV315" s="182"/>
      <c r="JW315" s="182"/>
      <c r="JX315" s="182"/>
      <c r="JY315" s="182"/>
      <c r="JZ315" s="182"/>
      <c r="KA315" s="182"/>
      <c r="KB315" s="182"/>
      <c r="KC315" s="182"/>
      <c r="KD315" s="182"/>
      <c r="KE315" s="182"/>
      <c r="KF315" s="182"/>
      <c r="KG315" s="182"/>
      <c r="KH315" s="182"/>
      <c r="KI315" s="182"/>
      <c r="KJ315" s="182"/>
      <c r="KK315" s="182"/>
      <c r="KL315" s="182"/>
      <c r="KM315" s="182"/>
      <c r="KN315" s="182"/>
      <c r="KO315" s="182"/>
      <c r="KP315" s="182"/>
      <c r="KQ315" s="182"/>
      <c r="KR315" s="182"/>
      <c r="KS315" s="182"/>
      <c r="KT315" s="182"/>
      <c r="KU315" s="182"/>
      <c r="KV315" s="182"/>
      <c r="KW315" s="182"/>
      <c r="KX315" s="182"/>
      <c r="KY315" s="182"/>
      <c r="KZ315" s="182"/>
      <c r="LA315" s="182"/>
      <c r="LB315" s="182"/>
      <c r="LC315" s="182"/>
      <c r="LD315" s="182"/>
      <c r="LE315" s="182"/>
      <c r="LF315" s="182"/>
      <c r="LG315" s="182"/>
      <c r="LH315" s="182"/>
      <c r="LI315" s="182"/>
      <c r="LJ315" s="182"/>
      <c r="LK315" s="182"/>
      <c r="LL315" s="182"/>
      <c r="LM315" s="182"/>
      <c r="LN315" s="182"/>
      <c r="LO315" s="182"/>
      <c r="LP315" s="182"/>
      <c r="LQ315" s="182"/>
      <c r="LR315" s="182"/>
      <c r="LS315" s="182"/>
      <c r="LT315" s="182"/>
      <c r="LU315" s="182"/>
      <c r="LV315" s="182"/>
      <c r="LW315" s="182"/>
      <c r="LX315" s="182"/>
      <c r="LY315" s="182"/>
      <c r="LZ315" s="182"/>
      <c r="MA315" s="182"/>
      <c r="MB315" s="182"/>
      <c r="MC315" s="182"/>
      <c r="MD315" s="182"/>
      <c r="ME315" s="182"/>
      <c r="MF315" s="182"/>
      <c r="MG315" s="182"/>
      <c r="MH315" s="182"/>
      <c r="MI315" s="182"/>
      <c r="MJ315" s="182"/>
      <c r="MK315" s="182"/>
      <c r="ML315" s="182"/>
      <c r="MM315" s="182"/>
      <c r="MN315" s="182"/>
      <c r="MO315" s="182"/>
      <c r="MP315" s="182"/>
      <c r="MQ315" s="182"/>
      <c r="MR315" s="182"/>
      <c r="MS315" s="182"/>
      <c r="MT315" s="182"/>
      <c r="MU315" s="182"/>
      <c r="MV315" s="182"/>
      <c r="MW315" s="182"/>
      <c r="MX315" s="182"/>
      <c r="MY315" s="182"/>
      <c r="MZ315" s="182"/>
      <c r="NA315" s="182"/>
      <c r="NB315" s="182"/>
      <c r="NC315" s="182"/>
      <c r="ND315" s="182"/>
      <c r="NE315" s="182"/>
      <c r="NF315" s="182"/>
      <c r="NG315" s="182"/>
      <c r="NH315" s="182"/>
      <c r="NI315" s="182"/>
      <c r="NJ315" s="182"/>
      <c r="NK315" s="182"/>
      <c r="NL315" s="182"/>
      <c r="NM315" s="182"/>
      <c r="NN315" s="182"/>
      <c r="NO315" s="182"/>
      <c r="NP315" s="182"/>
      <c r="NQ315" s="182"/>
      <c r="NR315" s="182"/>
      <c r="NS315" s="182"/>
      <c r="NT315" s="182"/>
      <c r="NU315" s="182"/>
      <c r="NV315" s="182"/>
      <c r="NW315" s="182"/>
      <c r="NX315" s="182"/>
      <c r="NY315" s="182"/>
      <c r="NZ315" s="182"/>
      <c r="OA315" s="182"/>
      <c r="OB315" s="182"/>
      <c r="OC315" s="182"/>
      <c r="OD315" s="182"/>
      <c r="OE315" s="182"/>
      <c r="OF315" s="182"/>
      <c r="OG315" s="182"/>
      <c r="OH315" s="182"/>
      <c r="OI315" s="182"/>
      <c r="OJ315" s="182"/>
      <c r="OK315" s="182"/>
      <c r="OL315" s="182"/>
      <c r="OM315" s="182"/>
      <c r="ON315" s="182"/>
      <c r="OO315" s="182"/>
      <c r="OP315" s="182"/>
      <c r="OQ315" s="182"/>
      <c r="OR315" s="182"/>
      <c r="OS315" s="182"/>
      <c r="OT315" s="182"/>
      <c r="OU315" s="182"/>
      <c r="OV315" s="182"/>
      <c r="OW315" s="182"/>
      <c r="OX315" s="182"/>
      <c r="OY315" s="182"/>
      <c r="OZ315" s="182"/>
      <c r="PA315" s="182"/>
      <c r="PB315" s="182"/>
      <c r="PC315" s="182"/>
      <c r="PD315" s="182"/>
      <c r="PE315" s="182"/>
      <c r="PF315" s="182"/>
      <c r="PG315" s="182"/>
      <c r="PH315" s="182"/>
      <c r="PI315" s="182"/>
      <c r="PJ315" s="182"/>
      <c r="PK315" s="182"/>
      <c r="PL315" s="182"/>
      <c r="PM315" s="182"/>
      <c r="PN315" s="182"/>
      <c r="PO315" s="182"/>
      <c r="PP315" s="182"/>
      <c r="PQ315" s="182"/>
      <c r="PR315" s="182"/>
      <c r="PS315" s="182"/>
      <c r="PT315" s="182"/>
      <c r="PU315" s="182"/>
      <c r="PV315" s="182"/>
      <c r="PW315" s="182"/>
      <c r="PX315" s="182"/>
    </row>
    <row r="316" spans="1:440" s="167" customFormat="1" ht="19.899999999999999" customHeight="1">
      <c r="A316" s="182"/>
      <c r="B316" s="1040"/>
      <c r="C316" s="900"/>
      <c r="D316" s="841"/>
      <c r="E316" s="885"/>
      <c r="F316" s="325" t="s">
        <v>22</v>
      </c>
      <c r="G316" s="289">
        <v>3.6080000000000001</v>
      </c>
      <c r="H316" s="289"/>
      <c r="I316" s="290">
        <f>G316+H316+K315</f>
        <v>6.2170000000000005</v>
      </c>
      <c r="J316" s="636">
        <v>4.7789999999999999</v>
      </c>
      <c r="K316" s="290">
        <f t="shared" si="33"/>
        <v>1.4380000000000006</v>
      </c>
      <c r="L316" s="678">
        <f t="shared" si="34"/>
        <v>0.76869872929065453</v>
      </c>
      <c r="M316" s="650" t="s">
        <v>24</v>
      </c>
      <c r="N316" s="903"/>
      <c r="O316" s="904"/>
      <c r="P316" s="904"/>
      <c r="Q316" s="904"/>
      <c r="R316" s="904"/>
      <c r="S316" s="893"/>
      <c r="T316" s="170"/>
      <c r="U316" s="182"/>
      <c r="V316" s="166"/>
      <c r="W316" s="166"/>
      <c r="X316" s="166"/>
      <c r="Y316" s="166"/>
      <c r="Z316" s="166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2"/>
      <c r="CI316" s="182"/>
      <c r="CJ316" s="182"/>
      <c r="CK316" s="182"/>
      <c r="CL316" s="182"/>
      <c r="CM316" s="182"/>
      <c r="CN316" s="182"/>
      <c r="CO316" s="182"/>
      <c r="CP316" s="182"/>
      <c r="CQ316" s="182"/>
      <c r="CR316" s="182"/>
      <c r="CS316" s="182"/>
      <c r="CT316" s="182"/>
      <c r="CU316" s="182"/>
      <c r="CV316" s="182"/>
      <c r="CW316" s="182"/>
      <c r="CX316" s="182"/>
      <c r="CY316" s="182"/>
      <c r="CZ316" s="182"/>
      <c r="DA316" s="182"/>
      <c r="DB316" s="182"/>
      <c r="DC316" s="182"/>
      <c r="DD316" s="182"/>
      <c r="DE316" s="182"/>
      <c r="DF316" s="182"/>
      <c r="DG316" s="182"/>
      <c r="DH316" s="182"/>
      <c r="DI316" s="182"/>
      <c r="DJ316" s="182"/>
      <c r="DK316" s="182"/>
      <c r="DL316" s="182"/>
      <c r="DM316" s="182"/>
      <c r="DN316" s="182"/>
      <c r="DO316" s="182"/>
      <c r="DP316" s="182"/>
      <c r="DQ316" s="182"/>
      <c r="DR316" s="182"/>
      <c r="DS316" s="182"/>
      <c r="DT316" s="182"/>
      <c r="DU316" s="182"/>
      <c r="DV316" s="182"/>
      <c r="DW316" s="182"/>
      <c r="DX316" s="182"/>
      <c r="DY316" s="182"/>
      <c r="DZ316" s="182"/>
      <c r="EA316" s="182"/>
      <c r="EB316" s="182"/>
      <c r="EC316" s="182"/>
      <c r="ED316" s="182"/>
      <c r="EE316" s="182"/>
      <c r="EF316" s="182"/>
      <c r="EG316" s="182"/>
      <c r="EH316" s="182"/>
      <c r="EI316" s="182"/>
      <c r="EJ316" s="182"/>
      <c r="EK316" s="182"/>
      <c r="EL316" s="182"/>
      <c r="EM316" s="182"/>
      <c r="EN316" s="182"/>
      <c r="EO316" s="182"/>
      <c r="EP316" s="182"/>
      <c r="EQ316" s="182"/>
      <c r="ER316" s="182"/>
      <c r="ES316" s="182"/>
      <c r="ET316" s="182"/>
      <c r="EU316" s="182"/>
      <c r="EV316" s="182"/>
      <c r="EW316" s="182"/>
      <c r="EX316" s="182"/>
      <c r="EY316" s="182"/>
      <c r="EZ316" s="182"/>
      <c r="FA316" s="182"/>
      <c r="FB316" s="182"/>
      <c r="FC316" s="182"/>
      <c r="FD316" s="182"/>
      <c r="FE316" s="182"/>
      <c r="FF316" s="182"/>
      <c r="FG316" s="182"/>
      <c r="FH316" s="182"/>
      <c r="FI316" s="182"/>
      <c r="FJ316" s="182"/>
      <c r="FK316" s="182"/>
      <c r="FL316" s="182"/>
      <c r="FM316" s="182"/>
      <c r="FN316" s="182"/>
      <c r="FO316" s="182"/>
      <c r="FP316" s="182"/>
      <c r="FQ316" s="182"/>
      <c r="FR316" s="182"/>
      <c r="FS316" s="182"/>
      <c r="FT316" s="182"/>
      <c r="FU316" s="182"/>
      <c r="FV316" s="182"/>
      <c r="FW316" s="182"/>
      <c r="FX316" s="182"/>
      <c r="FY316" s="182"/>
      <c r="FZ316" s="182"/>
      <c r="GA316" s="182"/>
      <c r="GB316" s="182"/>
      <c r="GC316" s="182"/>
      <c r="GD316" s="182"/>
      <c r="GE316" s="182"/>
      <c r="GF316" s="182"/>
      <c r="GG316" s="182"/>
      <c r="GH316" s="182"/>
      <c r="GI316" s="182"/>
      <c r="GJ316" s="182"/>
      <c r="GK316" s="182"/>
      <c r="GL316" s="182"/>
      <c r="GM316" s="182"/>
      <c r="GN316" s="182"/>
      <c r="GO316" s="182"/>
      <c r="GP316" s="182"/>
      <c r="GQ316" s="182"/>
      <c r="GR316" s="182"/>
      <c r="GS316" s="182"/>
      <c r="GT316" s="182"/>
      <c r="GU316" s="182"/>
      <c r="GV316" s="182"/>
      <c r="GW316" s="182"/>
      <c r="GX316" s="182"/>
      <c r="GY316" s="182"/>
      <c r="GZ316" s="182"/>
      <c r="HA316" s="182"/>
      <c r="HB316" s="182"/>
      <c r="HC316" s="182"/>
      <c r="HD316" s="182"/>
      <c r="HE316" s="182"/>
      <c r="HF316" s="182"/>
      <c r="HG316" s="182"/>
      <c r="HH316" s="182"/>
      <c r="HI316" s="182"/>
      <c r="HJ316" s="182"/>
      <c r="HK316" s="182"/>
      <c r="HL316" s="182"/>
      <c r="HM316" s="182"/>
      <c r="HN316" s="182"/>
      <c r="HO316" s="182"/>
      <c r="HP316" s="182"/>
      <c r="HQ316" s="182"/>
      <c r="HR316" s="182"/>
      <c r="HS316" s="182"/>
      <c r="HT316" s="182"/>
      <c r="HU316" s="182"/>
      <c r="HV316" s="182"/>
      <c r="HW316" s="182"/>
      <c r="HX316" s="182"/>
      <c r="HY316" s="182"/>
      <c r="HZ316" s="182"/>
      <c r="IA316" s="182"/>
      <c r="IB316" s="182"/>
      <c r="IC316" s="182"/>
      <c r="ID316" s="182"/>
      <c r="IE316" s="182"/>
      <c r="IF316" s="182"/>
      <c r="IG316" s="182"/>
      <c r="IH316" s="182"/>
      <c r="II316" s="182"/>
      <c r="IJ316" s="182"/>
      <c r="IK316" s="182"/>
      <c r="IL316" s="182"/>
      <c r="IM316" s="182"/>
      <c r="IN316" s="182"/>
      <c r="IO316" s="182"/>
      <c r="IP316" s="182"/>
      <c r="IQ316" s="182"/>
      <c r="IR316" s="182"/>
      <c r="IS316" s="182"/>
      <c r="IT316" s="182"/>
      <c r="IU316" s="182"/>
      <c r="IV316" s="182"/>
      <c r="IW316" s="182"/>
      <c r="IX316" s="182"/>
      <c r="IY316" s="182"/>
      <c r="IZ316" s="182"/>
      <c r="JA316" s="182"/>
      <c r="JB316" s="182"/>
      <c r="JC316" s="182"/>
      <c r="JD316" s="182"/>
      <c r="JE316" s="182"/>
      <c r="JF316" s="182"/>
      <c r="JG316" s="182"/>
      <c r="JH316" s="182"/>
      <c r="JI316" s="182"/>
      <c r="JJ316" s="182"/>
      <c r="JK316" s="182"/>
      <c r="JL316" s="182"/>
      <c r="JM316" s="182"/>
      <c r="JN316" s="182"/>
      <c r="JO316" s="182"/>
      <c r="JP316" s="182"/>
      <c r="JQ316" s="182"/>
      <c r="JR316" s="182"/>
      <c r="JS316" s="182"/>
      <c r="JT316" s="182"/>
      <c r="JU316" s="182"/>
      <c r="JV316" s="182"/>
      <c r="JW316" s="182"/>
      <c r="JX316" s="182"/>
      <c r="JY316" s="182"/>
      <c r="JZ316" s="182"/>
      <c r="KA316" s="182"/>
      <c r="KB316" s="182"/>
      <c r="KC316" s="182"/>
      <c r="KD316" s="182"/>
      <c r="KE316" s="182"/>
      <c r="KF316" s="182"/>
      <c r="KG316" s="182"/>
      <c r="KH316" s="182"/>
      <c r="KI316" s="182"/>
      <c r="KJ316" s="182"/>
      <c r="KK316" s="182"/>
      <c r="KL316" s="182"/>
      <c r="KM316" s="182"/>
      <c r="KN316" s="182"/>
      <c r="KO316" s="182"/>
      <c r="KP316" s="182"/>
      <c r="KQ316" s="182"/>
      <c r="KR316" s="182"/>
      <c r="KS316" s="182"/>
      <c r="KT316" s="182"/>
      <c r="KU316" s="182"/>
      <c r="KV316" s="182"/>
      <c r="KW316" s="182"/>
      <c r="KX316" s="182"/>
      <c r="KY316" s="182"/>
      <c r="KZ316" s="182"/>
      <c r="LA316" s="182"/>
      <c r="LB316" s="182"/>
      <c r="LC316" s="182"/>
      <c r="LD316" s="182"/>
      <c r="LE316" s="182"/>
      <c r="LF316" s="182"/>
      <c r="LG316" s="182"/>
      <c r="LH316" s="182"/>
      <c r="LI316" s="182"/>
      <c r="LJ316" s="182"/>
      <c r="LK316" s="182"/>
      <c r="LL316" s="182"/>
      <c r="LM316" s="182"/>
      <c r="LN316" s="182"/>
      <c r="LO316" s="182"/>
      <c r="LP316" s="182"/>
      <c r="LQ316" s="182"/>
      <c r="LR316" s="182"/>
      <c r="LS316" s="182"/>
      <c r="LT316" s="182"/>
      <c r="LU316" s="182"/>
      <c r="LV316" s="182"/>
      <c r="LW316" s="182"/>
      <c r="LX316" s="182"/>
      <c r="LY316" s="182"/>
      <c r="LZ316" s="182"/>
      <c r="MA316" s="182"/>
      <c r="MB316" s="182"/>
      <c r="MC316" s="182"/>
      <c r="MD316" s="182"/>
      <c r="ME316" s="182"/>
      <c r="MF316" s="182"/>
      <c r="MG316" s="182"/>
      <c r="MH316" s="182"/>
      <c r="MI316" s="182"/>
      <c r="MJ316" s="182"/>
      <c r="MK316" s="182"/>
      <c r="ML316" s="182"/>
      <c r="MM316" s="182"/>
      <c r="MN316" s="182"/>
      <c r="MO316" s="182"/>
      <c r="MP316" s="182"/>
      <c r="MQ316" s="182"/>
      <c r="MR316" s="182"/>
      <c r="MS316" s="182"/>
      <c r="MT316" s="182"/>
      <c r="MU316" s="182"/>
      <c r="MV316" s="182"/>
      <c r="MW316" s="182"/>
      <c r="MX316" s="182"/>
      <c r="MY316" s="182"/>
      <c r="MZ316" s="182"/>
      <c r="NA316" s="182"/>
      <c r="NB316" s="182"/>
      <c r="NC316" s="182"/>
      <c r="ND316" s="182"/>
      <c r="NE316" s="182"/>
      <c r="NF316" s="182"/>
      <c r="NG316" s="182"/>
      <c r="NH316" s="182"/>
      <c r="NI316" s="182"/>
      <c r="NJ316" s="182"/>
      <c r="NK316" s="182"/>
      <c r="NL316" s="182"/>
      <c r="NM316" s="182"/>
      <c r="NN316" s="182"/>
      <c r="NO316" s="182"/>
      <c r="NP316" s="182"/>
      <c r="NQ316" s="182"/>
      <c r="NR316" s="182"/>
      <c r="NS316" s="182"/>
      <c r="NT316" s="182"/>
      <c r="NU316" s="182"/>
      <c r="NV316" s="182"/>
      <c r="NW316" s="182"/>
      <c r="NX316" s="182"/>
      <c r="NY316" s="182"/>
      <c r="NZ316" s="182"/>
      <c r="OA316" s="182"/>
      <c r="OB316" s="182"/>
      <c r="OC316" s="182"/>
      <c r="OD316" s="182"/>
      <c r="OE316" s="182"/>
      <c r="OF316" s="182"/>
      <c r="OG316" s="182"/>
      <c r="OH316" s="182"/>
      <c r="OI316" s="182"/>
      <c r="OJ316" s="182"/>
      <c r="OK316" s="182"/>
      <c r="OL316" s="182"/>
      <c r="OM316" s="182"/>
      <c r="ON316" s="182"/>
      <c r="OO316" s="182"/>
      <c r="OP316" s="182"/>
      <c r="OQ316" s="182"/>
      <c r="OR316" s="182"/>
      <c r="OS316" s="182"/>
      <c r="OT316" s="182"/>
      <c r="OU316" s="182"/>
      <c r="OV316" s="182"/>
      <c r="OW316" s="182"/>
      <c r="OX316" s="182"/>
      <c r="OY316" s="182"/>
      <c r="OZ316" s="182"/>
      <c r="PA316" s="182"/>
      <c r="PB316" s="182"/>
      <c r="PC316" s="182"/>
      <c r="PD316" s="182"/>
      <c r="PE316" s="182"/>
      <c r="PF316" s="182"/>
      <c r="PG316" s="182"/>
      <c r="PH316" s="182"/>
      <c r="PI316" s="182"/>
      <c r="PJ316" s="182"/>
      <c r="PK316" s="182"/>
      <c r="PL316" s="182"/>
      <c r="PM316" s="182"/>
      <c r="PN316" s="182"/>
      <c r="PO316" s="182"/>
      <c r="PP316" s="182"/>
      <c r="PQ316" s="182"/>
      <c r="PR316" s="182"/>
      <c r="PS316" s="182"/>
      <c r="PT316" s="182"/>
      <c r="PU316" s="182"/>
      <c r="PV316" s="182"/>
      <c r="PW316" s="182"/>
      <c r="PX316" s="182"/>
    </row>
    <row r="317" spans="1:440" s="167" customFormat="1" ht="19.899999999999999" customHeight="1">
      <c r="A317" s="182"/>
      <c r="B317" s="1040"/>
      <c r="C317" s="900"/>
      <c r="D317" s="841"/>
      <c r="E317" s="884" t="s">
        <v>68</v>
      </c>
      <c r="F317" s="325" t="s">
        <v>20</v>
      </c>
      <c r="G317" s="289">
        <v>0.63600000000000001</v>
      </c>
      <c r="H317" s="289"/>
      <c r="I317" s="290">
        <f t="shared" ref="I317" si="104">G317+H317</f>
        <v>0.63600000000000001</v>
      </c>
      <c r="J317" s="636">
        <v>0.67500000000000004</v>
      </c>
      <c r="K317" s="290">
        <f t="shared" si="33"/>
        <v>-3.9000000000000035E-2</v>
      </c>
      <c r="L317" s="672">
        <f t="shared" si="34"/>
        <v>1.0613207547169812</v>
      </c>
      <c r="M317" s="650" t="s">
        <v>24</v>
      </c>
      <c r="N317" s="903">
        <f t="shared" ref="N317" si="105">G317+G318+G319</f>
        <v>7.226</v>
      </c>
      <c r="O317" s="904">
        <f t="shared" ref="O317" si="106">H317+H318+H319</f>
        <v>0</v>
      </c>
      <c r="P317" s="904">
        <f t="shared" ref="P317" si="107">N317+O317</f>
        <v>7.226</v>
      </c>
      <c r="Q317" s="904">
        <f t="shared" ref="Q317" si="108">J317+J318+J319</f>
        <v>6.1560000000000006</v>
      </c>
      <c r="R317" s="904">
        <f t="shared" ref="R317" si="109">P317-Q317</f>
        <v>1.0699999999999994</v>
      </c>
      <c r="S317" s="893">
        <f t="shared" ref="S317" si="110">Q317/P317</f>
        <v>0.85192360918903964</v>
      </c>
      <c r="T317" s="170"/>
      <c r="U317" s="182"/>
      <c r="V317" s="166"/>
      <c r="W317" s="166"/>
      <c r="X317" s="166"/>
      <c r="Y317" s="166"/>
      <c r="Z317" s="166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2"/>
      <c r="CI317" s="182"/>
      <c r="CJ317" s="182"/>
      <c r="CK317" s="182"/>
      <c r="CL317" s="182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182"/>
      <c r="DL317" s="182"/>
      <c r="DM317" s="182"/>
      <c r="DN317" s="182"/>
      <c r="DO317" s="182"/>
      <c r="DP317" s="182"/>
      <c r="DQ317" s="182"/>
      <c r="DR317" s="182"/>
      <c r="DS317" s="182"/>
      <c r="DT317" s="182"/>
      <c r="DU317" s="182"/>
      <c r="DV317" s="182"/>
      <c r="DW317" s="182"/>
      <c r="DX317" s="182"/>
      <c r="DY317" s="182"/>
      <c r="DZ317" s="182"/>
      <c r="EA317" s="182"/>
      <c r="EB317" s="182"/>
      <c r="EC317" s="182"/>
      <c r="ED317" s="182"/>
      <c r="EE317" s="182"/>
      <c r="EF317" s="182"/>
      <c r="EG317" s="182"/>
      <c r="EH317" s="182"/>
      <c r="EI317" s="182"/>
      <c r="EJ317" s="182"/>
      <c r="EK317" s="182"/>
      <c r="EL317" s="182"/>
      <c r="EM317" s="182"/>
      <c r="EN317" s="182"/>
      <c r="EO317" s="182"/>
      <c r="EP317" s="182"/>
      <c r="EQ317" s="182"/>
      <c r="ER317" s="182"/>
      <c r="ES317" s="182"/>
      <c r="ET317" s="182"/>
      <c r="EU317" s="182"/>
      <c r="EV317" s="182"/>
      <c r="EW317" s="182"/>
      <c r="EX317" s="182"/>
      <c r="EY317" s="182"/>
      <c r="EZ317" s="182"/>
      <c r="FA317" s="182"/>
      <c r="FB317" s="182"/>
      <c r="FC317" s="182"/>
      <c r="FD317" s="182"/>
      <c r="FE317" s="182"/>
      <c r="FF317" s="182"/>
      <c r="FG317" s="182"/>
      <c r="FH317" s="182"/>
      <c r="FI317" s="182"/>
      <c r="FJ317" s="182"/>
      <c r="FK317" s="182"/>
      <c r="FL317" s="182"/>
      <c r="FM317" s="182"/>
      <c r="FN317" s="182"/>
      <c r="FO317" s="182"/>
      <c r="FP317" s="182"/>
      <c r="FQ317" s="182"/>
      <c r="FR317" s="182"/>
      <c r="FS317" s="182"/>
      <c r="FT317" s="182"/>
      <c r="FU317" s="182"/>
      <c r="FV317" s="182"/>
      <c r="FW317" s="182"/>
      <c r="FX317" s="182"/>
      <c r="FY317" s="182"/>
      <c r="FZ317" s="182"/>
      <c r="GA317" s="182"/>
      <c r="GB317" s="182"/>
      <c r="GC317" s="182"/>
      <c r="GD317" s="182"/>
      <c r="GE317" s="182"/>
      <c r="GF317" s="182"/>
      <c r="GG317" s="182"/>
      <c r="GH317" s="182"/>
      <c r="GI317" s="182"/>
      <c r="GJ317" s="182"/>
      <c r="GK317" s="182"/>
      <c r="GL317" s="182"/>
      <c r="GM317" s="182"/>
      <c r="GN317" s="182"/>
      <c r="GO317" s="182"/>
      <c r="GP317" s="182"/>
      <c r="GQ317" s="182"/>
      <c r="GR317" s="182"/>
      <c r="GS317" s="182"/>
      <c r="GT317" s="182"/>
      <c r="GU317" s="182"/>
      <c r="GV317" s="182"/>
      <c r="GW317" s="182"/>
      <c r="GX317" s="182"/>
      <c r="GY317" s="182"/>
      <c r="GZ317" s="182"/>
      <c r="HA317" s="182"/>
      <c r="HB317" s="182"/>
      <c r="HC317" s="182"/>
      <c r="HD317" s="182"/>
      <c r="HE317" s="182"/>
      <c r="HF317" s="182"/>
      <c r="HG317" s="182"/>
      <c r="HH317" s="182"/>
      <c r="HI317" s="182"/>
      <c r="HJ317" s="182"/>
      <c r="HK317" s="182"/>
      <c r="HL317" s="182"/>
      <c r="HM317" s="182"/>
      <c r="HN317" s="182"/>
      <c r="HO317" s="182"/>
      <c r="HP317" s="182"/>
      <c r="HQ317" s="182"/>
      <c r="HR317" s="182"/>
      <c r="HS317" s="182"/>
      <c r="HT317" s="182"/>
      <c r="HU317" s="182"/>
      <c r="HV317" s="182"/>
      <c r="HW317" s="182"/>
      <c r="HX317" s="182"/>
      <c r="HY317" s="182"/>
      <c r="HZ317" s="182"/>
      <c r="IA317" s="182"/>
      <c r="IB317" s="182"/>
      <c r="IC317" s="182"/>
      <c r="ID317" s="182"/>
      <c r="IE317" s="182"/>
      <c r="IF317" s="182"/>
      <c r="IG317" s="182"/>
      <c r="IH317" s="182"/>
      <c r="II317" s="182"/>
      <c r="IJ317" s="182"/>
      <c r="IK317" s="182"/>
      <c r="IL317" s="182"/>
      <c r="IM317" s="182"/>
      <c r="IN317" s="182"/>
      <c r="IO317" s="182"/>
      <c r="IP317" s="182"/>
      <c r="IQ317" s="182"/>
      <c r="IR317" s="182"/>
      <c r="IS317" s="182"/>
      <c r="IT317" s="182"/>
      <c r="IU317" s="182"/>
      <c r="IV317" s="182"/>
      <c r="IW317" s="182"/>
      <c r="IX317" s="182"/>
      <c r="IY317" s="182"/>
      <c r="IZ317" s="182"/>
      <c r="JA317" s="182"/>
      <c r="JB317" s="182"/>
      <c r="JC317" s="182"/>
      <c r="JD317" s="182"/>
      <c r="JE317" s="182"/>
      <c r="JF317" s="182"/>
      <c r="JG317" s="182"/>
      <c r="JH317" s="182"/>
      <c r="JI317" s="182"/>
      <c r="JJ317" s="182"/>
      <c r="JK317" s="182"/>
      <c r="JL317" s="182"/>
      <c r="JM317" s="182"/>
      <c r="JN317" s="182"/>
      <c r="JO317" s="182"/>
      <c r="JP317" s="182"/>
      <c r="JQ317" s="182"/>
      <c r="JR317" s="182"/>
      <c r="JS317" s="182"/>
      <c r="JT317" s="182"/>
      <c r="JU317" s="182"/>
      <c r="JV317" s="182"/>
      <c r="JW317" s="182"/>
      <c r="JX317" s="182"/>
      <c r="JY317" s="182"/>
      <c r="JZ317" s="182"/>
      <c r="KA317" s="182"/>
      <c r="KB317" s="182"/>
      <c r="KC317" s="182"/>
      <c r="KD317" s="182"/>
      <c r="KE317" s="182"/>
      <c r="KF317" s="182"/>
      <c r="KG317" s="182"/>
      <c r="KH317" s="182"/>
      <c r="KI317" s="182"/>
      <c r="KJ317" s="182"/>
      <c r="KK317" s="182"/>
      <c r="KL317" s="182"/>
      <c r="KM317" s="182"/>
      <c r="KN317" s="182"/>
      <c r="KO317" s="182"/>
      <c r="KP317" s="182"/>
      <c r="KQ317" s="182"/>
      <c r="KR317" s="182"/>
      <c r="KS317" s="182"/>
      <c r="KT317" s="182"/>
      <c r="KU317" s="182"/>
      <c r="KV317" s="182"/>
      <c r="KW317" s="182"/>
      <c r="KX317" s="182"/>
      <c r="KY317" s="182"/>
      <c r="KZ317" s="182"/>
      <c r="LA317" s="182"/>
      <c r="LB317" s="182"/>
      <c r="LC317" s="182"/>
      <c r="LD317" s="182"/>
      <c r="LE317" s="182"/>
      <c r="LF317" s="182"/>
      <c r="LG317" s="182"/>
      <c r="LH317" s="182"/>
      <c r="LI317" s="182"/>
      <c r="LJ317" s="182"/>
      <c r="LK317" s="182"/>
      <c r="LL317" s="182"/>
      <c r="LM317" s="182"/>
      <c r="LN317" s="182"/>
      <c r="LO317" s="182"/>
      <c r="LP317" s="182"/>
      <c r="LQ317" s="182"/>
      <c r="LR317" s="182"/>
      <c r="LS317" s="182"/>
      <c r="LT317" s="182"/>
      <c r="LU317" s="182"/>
      <c r="LV317" s="182"/>
      <c r="LW317" s="182"/>
      <c r="LX317" s="182"/>
      <c r="LY317" s="182"/>
      <c r="LZ317" s="182"/>
      <c r="MA317" s="182"/>
      <c r="MB317" s="182"/>
      <c r="MC317" s="182"/>
      <c r="MD317" s="182"/>
      <c r="ME317" s="182"/>
      <c r="MF317" s="182"/>
      <c r="MG317" s="182"/>
      <c r="MH317" s="182"/>
      <c r="MI317" s="182"/>
      <c r="MJ317" s="182"/>
      <c r="MK317" s="182"/>
      <c r="ML317" s="182"/>
      <c r="MM317" s="182"/>
      <c r="MN317" s="182"/>
      <c r="MO317" s="182"/>
      <c r="MP317" s="182"/>
      <c r="MQ317" s="182"/>
      <c r="MR317" s="182"/>
      <c r="MS317" s="182"/>
      <c r="MT317" s="182"/>
      <c r="MU317" s="182"/>
      <c r="MV317" s="182"/>
      <c r="MW317" s="182"/>
      <c r="MX317" s="182"/>
      <c r="MY317" s="182"/>
      <c r="MZ317" s="182"/>
      <c r="NA317" s="182"/>
      <c r="NB317" s="182"/>
      <c r="NC317" s="182"/>
      <c r="ND317" s="182"/>
      <c r="NE317" s="182"/>
      <c r="NF317" s="182"/>
      <c r="NG317" s="182"/>
      <c r="NH317" s="182"/>
      <c r="NI317" s="182"/>
      <c r="NJ317" s="182"/>
      <c r="NK317" s="182"/>
      <c r="NL317" s="182"/>
      <c r="NM317" s="182"/>
      <c r="NN317" s="182"/>
      <c r="NO317" s="182"/>
      <c r="NP317" s="182"/>
      <c r="NQ317" s="182"/>
      <c r="NR317" s="182"/>
      <c r="NS317" s="182"/>
      <c r="NT317" s="182"/>
      <c r="NU317" s="182"/>
      <c r="NV317" s="182"/>
      <c r="NW317" s="182"/>
      <c r="NX317" s="182"/>
      <c r="NY317" s="182"/>
      <c r="NZ317" s="182"/>
      <c r="OA317" s="182"/>
      <c r="OB317" s="182"/>
      <c r="OC317" s="182"/>
      <c r="OD317" s="182"/>
      <c r="OE317" s="182"/>
      <c r="OF317" s="182"/>
      <c r="OG317" s="182"/>
      <c r="OH317" s="182"/>
      <c r="OI317" s="182"/>
      <c r="OJ317" s="182"/>
      <c r="OK317" s="182"/>
      <c r="OL317" s="182"/>
      <c r="OM317" s="182"/>
      <c r="ON317" s="182"/>
      <c r="OO317" s="182"/>
      <c r="OP317" s="182"/>
      <c r="OQ317" s="182"/>
      <c r="OR317" s="182"/>
      <c r="OS317" s="182"/>
      <c r="OT317" s="182"/>
      <c r="OU317" s="182"/>
      <c r="OV317" s="182"/>
      <c r="OW317" s="182"/>
      <c r="OX317" s="182"/>
      <c r="OY317" s="182"/>
      <c r="OZ317" s="182"/>
      <c r="PA317" s="182"/>
      <c r="PB317" s="182"/>
      <c r="PC317" s="182"/>
      <c r="PD317" s="182"/>
      <c r="PE317" s="182"/>
      <c r="PF317" s="182"/>
      <c r="PG317" s="182"/>
      <c r="PH317" s="182"/>
      <c r="PI317" s="182"/>
      <c r="PJ317" s="182"/>
      <c r="PK317" s="182"/>
      <c r="PL317" s="182"/>
      <c r="PM317" s="182"/>
      <c r="PN317" s="182"/>
      <c r="PO317" s="182"/>
      <c r="PP317" s="182"/>
      <c r="PQ317" s="182"/>
      <c r="PR317" s="182"/>
      <c r="PS317" s="182"/>
      <c r="PT317" s="182"/>
      <c r="PU317" s="182"/>
      <c r="PV317" s="182"/>
      <c r="PW317" s="182"/>
      <c r="PX317" s="182"/>
    </row>
    <row r="318" spans="1:440" s="167" customFormat="1" ht="19.899999999999999" customHeight="1">
      <c r="A318" s="182"/>
      <c r="B318" s="1040"/>
      <c r="C318" s="900"/>
      <c r="D318" s="841"/>
      <c r="E318" s="876"/>
      <c r="F318" s="325" t="s">
        <v>21</v>
      </c>
      <c r="G318" s="289">
        <v>2.9769999999999999</v>
      </c>
      <c r="H318" s="289"/>
      <c r="I318" s="290">
        <f>G318+H318+K317</f>
        <v>2.9379999999999997</v>
      </c>
      <c r="J318" s="636">
        <v>1.89</v>
      </c>
      <c r="K318" s="290">
        <f t="shared" si="33"/>
        <v>1.0479999999999998</v>
      </c>
      <c r="L318" s="672">
        <f t="shared" si="34"/>
        <v>0.64329475833900618</v>
      </c>
      <c r="M318" s="650" t="s">
        <v>24</v>
      </c>
      <c r="N318" s="903"/>
      <c r="O318" s="904"/>
      <c r="P318" s="904"/>
      <c r="Q318" s="904"/>
      <c r="R318" s="904"/>
      <c r="S318" s="893"/>
      <c r="T318" s="170"/>
      <c r="U318" s="182"/>
      <c r="V318" s="166"/>
      <c r="W318" s="166"/>
      <c r="X318" s="166"/>
      <c r="Y318" s="166"/>
      <c r="Z318" s="166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2"/>
      <c r="CI318" s="182"/>
      <c r="CJ318" s="182"/>
      <c r="CK318" s="182"/>
      <c r="CL318" s="182"/>
      <c r="CM318" s="182"/>
      <c r="CN318" s="182"/>
      <c r="CO318" s="182"/>
      <c r="CP318" s="182"/>
      <c r="CQ318" s="182"/>
      <c r="CR318" s="182"/>
      <c r="CS318" s="182"/>
      <c r="CT318" s="182"/>
      <c r="CU318" s="182"/>
      <c r="CV318" s="182"/>
      <c r="CW318" s="182"/>
      <c r="CX318" s="182"/>
      <c r="CY318" s="182"/>
      <c r="CZ318" s="182"/>
      <c r="DA318" s="182"/>
      <c r="DB318" s="182"/>
      <c r="DC318" s="182"/>
      <c r="DD318" s="182"/>
      <c r="DE318" s="182"/>
      <c r="DF318" s="182"/>
      <c r="DG318" s="182"/>
      <c r="DH318" s="182"/>
      <c r="DI318" s="182"/>
      <c r="DJ318" s="182"/>
      <c r="DK318" s="182"/>
      <c r="DL318" s="182"/>
      <c r="DM318" s="182"/>
      <c r="DN318" s="182"/>
      <c r="DO318" s="182"/>
      <c r="DP318" s="182"/>
      <c r="DQ318" s="182"/>
      <c r="DR318" s="182"/>
      <c r="DS318" s="182"/>
      <c r="DT318" s="182"/>
      <c r="DU318" s="182"/>
      <c r="DV318" s="182"/>
      <c r="DW318" s="182"/>
      <c r="DX318" s="182"/>
      <c r="DY318" s="182"/>
      <c r="DZ318" s="182"/>
      <c r="EA318" s="182"/>
      <c r="EB318" s="182"/>
      <c r="EC318" s="182"/>
      <c r="ED318" s="182"/>
      <c r="EE318" s="182"/>
      <c r="EF318" s="182"/>
      <c r="EG318" s="182"/>
      <c r="EH318" s="182"/>
      <c r="EI318" s="182"/>
      <c r="EJ318" s="182"/>
      <c r="EK318" s="182"/>
      <c r="EL318" s="182"/>
      <c r="EM318" s="182"/>
      <c r="EN318" s="182"/>
      <c r="EO318" s="182"/>
      <c r="EP318" s="182"/>
      <c r="EQ318" s="182"/>
      <c r="ER318" s="182"/>
      <c r="ES318" s="182"/>
      <c r="ET318" s="182"/>
      <c r="EU318" s="182"/>
      <c r="EV318" s="182"/>
      <c r="EW318" s="182"/>
      <c r="EX318" s="182"/>
      <c r="EY318" s="182"/>
      <c r="EZ318" s="182"/>
      <c r="FA318" s="182"/>
      <c r="FB318" s="182"/>
      <c r="FC318" s="182"/>
      <c r="FD318" s="182"/>
      <c r="FE318" s="182"/>
      <c r="FF318" s="182"/>
      <c r="FG318" s="182"/>
      <c r="FH318" s="182"/>
      <c r="FI318" s="182"/>
      <c r="FJ318" s="182"/>
      <c r="FK318" s="182"/>
      <c r="FL318" s="182"/>
      <c r="FM318" s="182"/>
      <c r="FN318" s="182"/>
      <c r="FO318" s="182"/>
      <c r="FP318" s="182"/>
      <c r="FQ318" s="182"/>
      <c r="FR318" s="182"/>
      <c r="FS318" s="182"/>
      <c r="FT318" s="182"/>
      <c r="FU318" s="182"/>
      <c r="FV318" s="182"/>
      <c r="FW318" s="182"/>
      <c r="FX318" s="182"/>
      <c r="FY318" s="182"/>
      <c r="FZ318" s="182"/>
      <c r="GA318" s="182"/>
      <c r="GB318" s="182"/>
      <c r="GC318" s="182"/>
      <c r="GD318" s="182"/>
      <c r="GE318" s="182"/>
      <c r="GF318" s="182"/>
      <c r="GG318" s="182"/>
      <c r="GH318" s="182"/>
      <c r="GI318" s="182"/>
      <c r="GJ318" s="182"/>
      <c r="GK318" s="182"/>
      <c r="GL318" s="182"/>
      <c r="GM318" s="182"/>
      <c r="GN318" s="182"/>
      <c r="GO318" s="182"/>
      <c r="GP318" s="182"/>
      <c r="GQ318" s="182"/>
      <c r="GR318" s="182"/>
      <c r="GS318" s="182"/>
      <c r="GT318" s="182"/>
      <c r="GU318" s="182"/>
      <c r="GV318" s="182"/>
      <c r="GW318" s="182"/>
      <c r="GX318" s="182"/>
      <c r="GY318" s="182"/>
      <c r="GZ318" s="182"/>
      <c r="HA318" s="182"/>
      <c r="HB318" s="182"/>
      <c r="HC318" s="182"/>
      <c r="HD318" s="182"/>
      <c r="HE318" s="182"/>
      <c r="HF318" s="182"/>
      <c r="HG318" s="182"/>
      <c r="HH318" s="182"/>
      <c r="HI318" s="182"/>
      <c r="HJ318" s="182"/>
      <c r="HK318" s="182"/>
      <c r="HL318" s="182"/>
      <c r="HM318" s="182"/>
      <c r="HN318" s="182"/>
      <c r="HO318" s="182"/>
      <c r="HP318" s="182"/>
      <c r="HQ318" s="182"/>
      <c r="HR318" s="182"/>
      <c r="HS318" s="182"/>
      <c r="HT318" s="182"/>
      <c r="HU318" s="182"/>
      <c r="HV318" s="182"/>
      <c r="HW318" s="182"/>
      <c r="HX318" s="182"/>
      <c r="HY318" s="182"/>
      <c r="HZ318" s="182"/>
      <c r="IA318" s="182"/>
      <c r="IB318" s="182"/>
      <c r="IC318" s="182"/>
      <c r="ID318" s="182"/>
      <c r="IE318" s="182"/>
      <c r="IF318" s="182"/>
      <c r="IG318" s="182"/>
      <c r="IH318" s="182"/>
      <c r="II318" s="182"/>
      <c r="IJ318" s="182"/>
      <c r="IK318" s="182"/>
      <c r="IL318" s="182"/>
      <c r="IM318" s="182"/>
      <c r="IN318" s="182"/>
      <c r="IO318" s="182"/>
      <c r="IP318" s="182"/>
      <c r="IQ318" s="182"/>
      <c r="IR318" s="182"/>
      <c r="IS318" s="182"/>
      <c r="IT318" s="182"/>
      <c r="IU318" s="182"/>
      <c r="IV318" s="182"/>
      <c r="IW318" s="182"/>
      <c r="IX318" s="182"/>
      <c r="IY318" s="182"/>
      <c r="IZ318" s="182"/>
      <c r="JA318" s="182"/>
      <c r="JB318" s="182"/>
      <c r="JC318" s="182"/>
      <c r="JD318" s="182"/>
      <c r="JE318" s="182"/>
      <c r="JF318" s="182"/>
      <c r="JG318" s="182"/>
      <c r="JH318" s="182"/>
      <c r="JI318" s="182"/>
      <c r="JJ318" s="182"/>
      <c r="JK318" s="182"/>
      <c r="JL318" s="182"/>
      <c r="JM318" s="182"/>
      <c r="JN318" s="182"/>
      <c r="JO318" s="182"/>
      <c r="JP318" s="182"/>
      <c r="JQ318" s="182"/>
      <c r="JR318" s="182"/>
      <c r="JS318" s="182"/>
      <c r="JT318" s="182"/>
      <c r="JU318" s="182"/>
      <c r="JV318" s="182"/>
      <c r="JW318" s="182"/>
      <c r="JX318" s="182"/>
      <c r="JY318" s="182"/>
      <c r="JZ318" s="182"/>
      <c r="KA318" s="182"/>
      <c r="KB318" s="182"/>
      <c r="KC318" s="182"/>
      <c r="KD318" s="182"/>
      <c r="KE318" s="182"/>
      <c r="KF318" s="182"/>
      <c r="KG318" s="182"/>
      <c r="KH318" s="182"/>
      <c r="KI318" s="182"/>
      <c r="KJ318" s="182"/>
      <c r="KK318" s="182"/>
      <c r="KL318" s="182"/>
      <c r="KM318" s="182"/>
      <c r="KN318" s="182"/>
      <c r="KO318" s="182"/>
      <c r="KP318" s="182"/>
      <c r="KQ318" s="182"/>
      <c r="KR318" s="182"/>
      <c r="KS318" s="182"/>
      <c r="KT318" s="182"/>
      <c r="KU318" s="182"/>
      <c r="KV318" s="182"/>
      <c r="KW318" s="182"/>
      <c r="KX318" s="182"/>
      <c r="KY318" s="182"/>
      <c r="KZ318" s="182"/>
      <c r="LA318" s="182"/>
      <c r="LB318" s="182"/>
      <c r="LC318" s="182"/>
      <c r="LD318" s="182"/>
      <c r="LE318" s="182"/>
      <c r="LF318" s="182"/>
      <c r="LG318" s="182"/>
      <c r="LH318" s="182"/>
      <c r="LI318" s="182"/>
      <c r="LJ318" s="182"/>
      <c r="LK318" s="182"/>
      <c r="LL318" s="182"/>
      <c r="LM318" s="182"/>
      <c r="LN318" s="182"/>
      <c r="LO318" s="182"/>
      <c r="LP318" s="182"/>
      <c r="LQ318" s="182"/>
      <c r="LR318" s="182"/>
      <c r="LS318" s="182"/>
      <c r="LT318" s="182"/>
      <c r="LU318" s="182"/>
      <c r="LV318" s="182"/>
      <c r="LW318" s="182"/>
      <c r="LX318" s="182"/>
      <c r="LY318" s="182"/>
      <c r="LZ318" s="182"/>
      <c r="MA318" s="182"/>
      <c r="MB318" s="182"/>
      <c r="MC318" s="182"/>
      <c r="MD318" s="182"/>
      <c r="ME318" s="182"/>
      <c r="MF318" s="182"/>
      <c r="MG318" s="182"/>
      <c r="MH318" s="182"/>
      <c r="MI318" s="182"/>
      <c r="MJ318" s="182"/>
      <c r="MK318" s="182"/>
      <c r="ML318" s="182"/>
      <c r="MM318" s="182"/>
      <c r="MN318" s="182"/>
      <c r="MO318" s="182"/>
      <c r="MP318" s="182"/>
      <c r="MQ318" s="182"/>
      <c r="MR318" s="182"/>
      <c r="MS318" s="182"/>
      <c r="MT318" s="182"/>
      <c r="MU318" s="182"/>
      <c r="MV318" s="182"/>
      <c r="MW318" s="182"/>
      <c r="MX318" s="182"/>
      <c r="MY318" s="182"/>
      <c r="MZ318" s="182"/>
      <c r="NA318" s="182"/>
      <c r="NB318" s="182"/>
      <c r="NC318" s="182"/>
      <c r="ND318" s="182"/>
      <c r="NE318" s="182"/>
      <c r="NF318" s="182"/>
      <c r="NG318" s="182"/>
      <c r="NH318" s="182"/>
      <c r="NI318" s="182"/>
      <c r="NJ318" s="182"/>
      <c r="NK318" s="182"/>
      <c r="NL318" s="182"/>
      <c r="NM318" s="182"/>
      <c r="NN318" s="182"/>
      <c r="NO318" s="182"/>
      <c r="NP318" s="182"/>
      <c r="NQ318" s="182"/>
      <c r="NR318" s="182"/>
      <c r="NS318" s="182"/>
      <c r="NT318" s="182"/>
      <c r="NU318" s="182"/>
      <c r="NV318" s="182"/>
      <c r="NW318" s="182"/>
      <c r="NX318" s="182"/>
      <c r="NY318" s="182"/>
      <c r="NZ318" s="182"/>
      <c r="OA318" s="182"/>
      <c r="OB318" s="182"/>
      <c r="OC318" s="182"/>
      <c r="OD318" s="182"/>
      <c r="OE318" s="182"/>
      <c r="OF318" s="182"/>
      <c r="OG318" s="182"/>
      <c r="OH318" s="182"/>
      <c r="OI318" s="182"/>
      <c r="OJ318" s="182"/>
      <c r="OK318" s="182"/>
      <c r="OL318" s="182"/>
      <c r="OM318" s="182"/>
      <c r="ON318" s="182"/>
      <c r="OO318" s="182"/>
      <c r="OP318" s="182"/>
      <c r="OQ318" s="182"/>
      <c r="OR318" s="182"/>
      <c r="OS318" s="182"/>
      <c r="OT318" s="182"/>
      <c r="OU318" s="182"/>
      <c r="OV318" s="182"/>
      <c r="OW318" s="182"/>
      <c r="OX318" s="182"/>
      <c r="OY318" s="182"/>
      <c r="OZ318" s="182"/>
      <c r="PA318" s="182"/>
      <c r="PB318" s="182"/>
      <c r="PC318" s="182"/>
      <c r="PD318" s="182"/>
      <c r="PE318" s="182"/>
      <c r="PF318" s="182"/>
      <c r="PG318" s="182"/>
      <c r="PH318" s="182"/>
      <c r="PI318" s="182"/>
      <c r="PJ318" s="182"/>
      <c r="PK318" s="182"/>
      <c r="PL318" s="182"/>
      <c r="PM318" s="182"/>
      <c r="PN318" s="182"/>
      <c r="PO318" s="182"/>
      <c r="PP318" s="182"/>
      <c r="PQ318" s="182"/>
      <c r="PR318" s="182"/>
      <c r="PS318" s="182"/>
      <c r="PT318" s="182"/>
      <c r="PU318" s="182"/>
      <c r="PV318" s="182"/>
      <c r="PW318" s="182"/>
      <c r="PX318" s="182"/>
    </row>
    <row r="319" spans="1:440" s="167" customFormat="1" ht="19.899999999999999" customHeight="1">
      <c r="A319" s="182"/>
      <c r="B319" s="1040"/>
      <c r="C319" s="900"/>
      <c r="D319" s="841"/>
      <c r="E319" s="885"/>
      <c r="F319" s="325" t="s">
        <v>22</v>
      </c>
      <c r="G319" s="289">
        <v>3.613</v>
      </c>
      <c r="H319" s="289"/>
      <c r="I319" s="290">
        <f>G319+H319+K318</f>
        <v>4.6609999999999996</v>
      </c>
      <c r="J319" s="636">
        <v>3.5910000000000002</v>
      </c>
      <c r="K319" s="290">
        <f t="shared" si="33"/>
        <v>1.0699999999999994</v>
      </c>
      <c r="L319" s="672">
        <f t="shared" si="34"/>
        <v>0.77043552885646871</v>
      </c>
      <c r="M319" s="650" t="s">
        <v>24</v>
      </c>
      <c r="N319" s="903"/>
      <c r="O319" s="904"/>
      <c r="P319" s="904"/>
      <c r="Q319" s="904"/>
      <c r="R319" s="904"/>
      <c r="S319" s="893"/>
      <c r="T319" s="170"/>
      <c r="U319" s="182"/>
      <c r="V319" s="166"/>
      <c r="W319" s="166"/>
      <c r="X319" s="166"/>
      <c r="Y319" s="166"/>
      <c r="Z319" s="166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2"/>
      <c r="CI319" s="182"/>
      <c r="CJ319" s="182"/>
      <c r="CK319" s="182"/>
      <c r="CL319" s="182"/>
      <c r="CM319" s="182"/>
      <c r="CN319" s="182"/>
      <c r="CO319" s="182"/>
      <c r="CP319" s="182"/>
      <c r="CQ319" s="182"/>
      <c r="CR319" s="182"/>
      <c r="CS319" s="182"/>
      <c r="CT319" s="182"/>
      <c r="CU319" s="182"/>
      <c r="CV319" s="182"/>
      <c r="CW319" s="182"/>
      <c r="CX319" s="182"/>
      <c r="CY319" s="182"/>
      <c r="CZ319" s="182"/>
      <c r="DA319" s="182"/>
      <c r="DB319" s="182"/>
      <c r="DC319" s="182"/>
      <c r="DD319" s="182"/>
      <c r="DE319" s="182"/>
      <c r="DF319" s="182"/>
      <c r="DG319" s="182"/>
      <c r="DH319" s="182"/>
      <c r="DI319" s="182"/>
      <c r="DJ319" s="182"/>
      <c r="DK319" s="182"/>
      <c r="DL319" s="182"/>
      <c r="DM319" s="182"/>
      <c r="DN319" s="182"/>
      <c r="DO319" s="182"/>
      <c r="DP319" s="182"/>
      <c r="DQ319" s="182"/>
      <c r="DR319" s="182"/>
      <c r="DS319" s="182"/>
      <c r="DT319" s="182"/>
      <c r="DU319" s="182"/>
      <c r="DV319" s="182"/>
      <c r="DW319" s="182"/>
      <c r="DX319" s="182"/>
      <c r="DY319" s="182"/>
      <c r="DZ319" s="182"/>
      <c r="EA319" s="182"/>
      <c r="EB319" s="182"/>
      <c r="EC319" s="182"/>
      <c r="ED319" s="182"/>
      <c r="EE319" s="182"/>
      <c r="EF319" s="182"/>
      <c r="EG319" s="182"/>
      <c r="EH319" s="182"/>
      <c r="EI319" s="182"/>
      <c r="EJ319" s="182"/>
      <c r="EK319" s="182"/>
      <c r="EL319" s="182"/>
      <c r="EM319" s="182"/>
      <c r="EN319" s="182"/>
      <c r="EO319" s="182"/>
      <c r="EP319" s="182"/>
      <c r="EQ319" s="182"/>
      <c r="ER319" s="182"/>
      <c r="ES319" s="182"/>
      <c r="ET319" s="182"/>
      <c r="EU319" s="182"/>
      <c r="EV319" s="182"/>
      <c r="EW319" s="182"/>
      <c r="EX319" s="182"/>
      <c r="EY319" s="182"/>
      <c r="EZ319" s="182"/>
      <c r="FA319" s="182"/>
      <c r="FB319" s="182"/>
      <c r="FC319" s="182"/>
      <c r="FD319" s="182"/>
      <c r="FE319" s="182"/>
      <c r="FF319" s="182"/>
      <c r="FG319" s="182"/>
      <c r="FH319" s="182"/>
      <c r="FI319" s="182"/>
      <c r="FJ319" s="182"/>
      <c r="FK319" s="182"/>
      <c r="FL319" s="182"/>
      <c r="FM319" s="182"/>
      <c r="FN319" s="182"/>
      <c r="FO319" s="182"/>
      <c r="FP319" s="182"/>
      <c r="FQ319" s="182"/>
      <c r="FR319" s="182"/>
      <c r="FS319" s="182"/>
      <c r="FT319" s="182"/>
      <c r="FU319" s="182"/>
      <c r="FV319" s="182"/>
      <c r="FW319" s="182"/>
      <c r="FX319" s="182"/>
      <c r="FY319" s="182"/>
      <c r="FZ319" s="182"/>
      <c r="GA319" s="182"/>
      <c r="GB319" s="182"/>
      <c r="GC319" s="182"/>
      <c r="GD319" s="182"/>
      <c r="GE319" s="182"/>
      <c r="GF319" s="182"/>
      <c r="GG319" s="182"/>
      <c r="GH319" s="182"/>
      <c r="GI319" s="182"/>
      <c r="GJ319" s="182"/>
      <c r="GK319" s="182"/>
      <c r="GL319" s="182"/>
      <c r="GM319" s="182"/>
      <c r="GN319" s="182"/>
      <c r="GO319" s="182"/>
      <c r="GP319" s="182"/>
      <c r="GQ319" s="182"/>
      <c r="GR319" s="182"/>
      <c r="GS319" s="182"/>
      <c r="GT319" s="182"/>
      <c r="GU319" s="182"/>
      <c r="GV319" s="182"/>
      <c r="GW319" s="182"/>
      <c r="GX319" s="182"/>
      <c r="GY319" s="182"/>
      <c r="GZ319" s="182"/>
      <c r="HA319" s="182"/>
      <c r="HB319" s="182"/>
      <c r="HC319" s="182"/>
      <c r="HD319" s="182"/>
      <c r="HE319" s="182"/>
      <c r="HF319" s="182"/>
      <c r="HG319" s="182"/>
      <c r="HH319" s="182"/>
      <c r="HI319" s="182"/>
      <c r="HJ319" s="182"/>
      <c r="HK319" s="182"/>
      <c r="HL319" s="182"/>
      <c r="HM319" s="182"/>
      <c r="HN319" s="182"/>
      <c r="HO319" s="182"/>
      <c r="HP319" s="182"/>
      <c r="HQ319" s="182"/>
      <c r="HR319" s="182"/>
      <c r="HS319" s="182"/>
      <c r="HT319" s="182"/>
      <c r="HU319" s="182"/>
      <c r="HV319" s="182"/>
      <c r="HW319" s="182"/>
      <c r="HX319" s="182"/>
      <c r="HY319" s="182"/>
      <c r="HZ319" s="182"/>
      <c r="IA319" s="182"/>
      <c r="IB319" s="182"/>
      <c r="IC319" s="182"/>
      <c r="ID319" s="182"/>
      <c r="IE319" s="182"/>
      <c r="IF319" s="182"/>
      <c r="IG319" s="182"/>
      <c r="IH319" s="182"/>
      <c r="II319" s="182"/>
      <c r="IJ319" s="182"/>
      <c r="IK319" s="182"/>
      <c r="IL319" s="182"/>
      <c r="IM319" s="182"/>
      <c r="IN319" s="182"/>
      <c r="IO319" s="182"/>
      <c r="IP319" s="182"/>
      <c r="IQ319" s="182"/>
      <c r="IR319" s="182"/>
      <c r="IS319" s="182"/>
      <c r="IT319" s="182"/>
      <c r="IU319" s="182"/>
      <c r="IV319" s="182"/>
      <c r="IW319" s="182"/>
      <c r="IX319" s="182"/>
      <c r="IY319" s="182"/>
      <c r="IZ319" s="182"/>
      <c r="JA319" s="182"/>
      <c r="JB319" s="182"/>
      <c r="JC319" s="182"/>
      <c r="JD319" s="182"/>
      <c r="JE319" s="182"/>
      <c r="JF319" s="182"/>
      <c r="JG319" s="182"/>
      <c r="JH319" s="182"/>
      <c r="JI319" s="182"/>
      <c r="JJ319" s="182"/>
      <c r="JK319" s="182"/>
      <c r="JL319" s="182"/>
      <c r="JM319" s="182"/>
      <c r="JN319" s="182"/>
      <c r="JO319" s="182"/>
      <c r="JP319" s="182"/>
      <c r="JQ319" s="182"/>
      <c r="JR319" s="182"/>
      <c r="JS319" s="182"/>
      <c r="JT319" s="182"/>
      <c r="JU319" s="182"/>
      <c r="JV319" s="182"/>
      <c r="JW319" s="182"/>
      <c r="JX319" s="182"/>
      <c r="JY319" s="182"/>
      <c r="JZ319" s="182"/>
      <c r="KA319" s="182"/>
      <c r="KB319" s="182"/>
      <c r="KC319" s="182"/>
      <c r="KD319" s="182"/>
      <c r="KE319" s="182"/>
      <c r="KF319" s="182"/>
      <c r="KG319" s="182"/>
      <c r="KH319" s="182"/>
      <c r="KI319" s="182"/>
      <c r="KJ319" s="182"/>
      <c r="KK319" s="182"/>
      <c r="KL319" s="182"/>
      <c r="KM319" s="182"/>
      <c r="KN319" s="182"/>
      <c r="KO319" s="182"/>
      <c r="KP319" s="182"/>
      <c r="KQ319" s="182"/>
      <c r="KR319" s="182"/>
      <c r="KS319" s="182"/>
      <c r="KT319" s="182"/>
      <c r="KU319" s="182"/>
      <c r="KV319" s="182"/>
      <c r="KW319" s="182"/>
      <c r="KX319" s="182"/>
      <c r="KY319" s="182"/>
      <c r="KZ319" s="182"/>
      <c r="LA319" s="182"/>
      <c r="LB319" s="182"/>
      <c r="LC319" s="182"/>
      <c r="LD319" s="182"/>
      <c r="LE319" s="182"/>
      <c r="LF319" s="182"/>
      <c r="LG319" s="182"/>
      <c r="LH319" s="182"/>
      <c r="LI319" s="182"/>
      <c r="LJ319" s="182"/>
      <c r="LK319" s="182"/>
      <c r="LL319" s="182"/>
      <c r="LM319" s="182"/>
      <c r="LN319" s="182"/>
      <c r="LO319" s="182"/>
      <c r="LP319" s="182"/>
      <c r="LQ319" s="182"/>
      <c r="LR319" s="182"/>
      <c r="LS319" s="182"/>
      <c r="LT319" s="182"/>
      <c r="LU319" s="182"/>
      <c r="LV319" s="182"/>
      <c r="LW319" s="182"/>
      <c r="LX319" s="182"/>
      <c r="LY319" s="182"/>
      <c r="LZ319" s="182"/>
      <c r="MA319" s="182"/>
      <c r="MB319" s="182"/>
      <c r="MC319" s="182"/>
      <c r="MD319" s="182"/>
      <c r="ME319" s="182"/>
      <c r="MF319" s="182"/>
      <c r="MG319" s="182"/>
      <c r="MH319" s="182"/>
      <c r="MI319" s="182"/>
      <c r="MJ319" s="182"/>
      <c r="MK319" s="182"/>
      <c r="ML319" s="182"/>
      <c r="MM319" s="182"/>
      <c r="MN319" s="182"/>
      <c r="MO319" s="182"/>
      <c r="MP319" s="182"/>
      <c r="MQ319" s="182"/>
      <c r="MR319" s="182"/>
      <c r="MS319" s="182"/>
      <c r="MT319" s="182"/>
      <c r="MU319" s="182"/>
      <c r="MV319" s="182"/>
      <c r="MW319" s="182"/>
      <c r="MX319" s="182"/>
      <c r="MY319" s="182"/>
      <c r="MZ319" s="182"/>
      <c r="NA319" s="182"/>
      <c r="NB319" s="182"/>
      <c r="NC319" s="182"/>
      <c r="ND319" s="182"/>
      <c r="NE319" s="182"/>
      <c r="NF319" s="182"/>
      <c r="NG319" s="182"/>
      <c r="NH319" s="182"/>
      <c r="NI319" s="182"/>
      <c r="NJ319" s="182"/>
      <c r="NK319" s="182"/>
      <c r="NL319" s="182"/>
      <c r="NM319" s="182"/>
      <c r="NN319" s="182"/>
      <c r="NO319" s="182"/>
      <c r="NP319" s="182"/>
      <c r="NQ319" s="182"/>
      <c r="NR319" s="182"/>
      <c r="NS319" s="182"/>
      <c r="NT319" s="182"/>
      <c r="NU319" s="182"/>
      <c r="NV319" s="182"/>
      <c r="NW319" s="182"/>
      <c r="NX319" s="182"/>
      <c r="NY319" s="182"/>
      <c r="NZ319" s="182"/>
      <c r="OA319" s="182"/>
      <c r="OB319" s="182"/>
      <c r="OC319" s="182"/>
      <c r="OD319" s="182"/>
      <c r="OE319" s="182"/>
      <c r="OF319" s="182"/>
      <c r="OG319" s="182"/>
      <c r="OH319" s="182"/>
      <c r="OI319" s="182"/>
      <c r="OJ319" s="182"/>
      <c r="OK319" s="182"/>
      <c r="OL319" s="182"/>
      <c r="OM319" s="182"/>
      <c r="ON319" s="182"/>
      <c r="OO319" s="182"/>
      <c r="OP319" s="182"/>
      <c r="OQ319" s="182"/>
      <c r="OR319" s="182"/>
      <c r="OS319" s="182"/>
      <c r="OT319" s="182"/>
      <c r="OU319" s="182"/>
      <c r="OV319" s="182"/>
      <c r="OW319" s="182"/>
      <c r="OX319" s="182"/>
      <c r="OY319" s="182"/>
      <c r="OZ319" s="182"/>
      <c r="PA319" s="182"/>
      <c r="PB319" s="182"/>
      <c r="PC319" s="182"/>
      <c r="PD319" s="182"/>
      <c r="PE319" s="182"/>
      <c r="PF319" s="182"/>
      <c r="PG319" s="182"/>
      <c r="PH319" s="182"/>
      <c r="PI319" s="182"/>
      <c r="PJ319" s="182"/>
      <c r="PK319" s="182"/>
      <c r="PL319" s="182"/>
      <c r="PM319" s="182"/>
      <c r="PN319" s="182"/>
      <c r="PO319" s="182"/>
      <c r="PP319" s="182"/>
      <c r="PQ319" s="182"/>
      <c r="PR319" s="182"/>
      <c r="PS319" s="182"/>
      <c r="PT319" s="182"/>
      <c r="PU319" s="182"/>
      <c r="PV319" s="182"/>
      <c r="PW319" s="182"/>
      <c r="PX319" s="182"/>
    </row>
    <row r="320" spans="1:440" s="167" customFormat="1" ht="19.899999999999999" customHeight="1">
      <c r="A320" s="182"/>
      <c r="B320" s="1040"/>
      <c r="C320" s="900"/>
      <c r="D320" s="841"/>
      <c r="E320" s="884" t="s">
        <v>843</v>
      </c>
      <c r="F320" s="325" t="s">
        <v>20</v>
      </c>
      <c r="G320" s="289">
        <v>0.63500000000000001</v>
      </c>
      <c r="H320" s="289"/>
      <c r="I320" s="290">
        <f t="shared" ref="I320" si="111">G320+H320</f>
        <v>0.63500000000000001</v>
      </c>
      <c r="J320" s="636">
        <v>0.48599999999999999</v>
      </c>
      <c r="K320" s="290">
        <f t="shared" si="33"/>
        <v>0.14900000000000002</v>
      </c>
      <c r="L320" s="672">
        <f t="shared" si="34"/>
        <v>0.76535433070866143</v>
      </c>
      <c r="M320" s="650" t="s">
        <v>24</v>
      </c>
      <c r="N320" s="903">
        <f t="shared" ref="N320" si="112">G320+G321+G322</f>
        <v>7.2189999999999994</v>
      </c>
      <c r="O320" s="904">
        <f t="shared" ref="O320" si="113">H320+H321+H322</f>
        <v>0</v>
      </c>
      <c r="P320" s="904">
        <f t="shared" ref="P320" si="114">N320+O320</f>
        <v>7.2189999999999994</v>
      </c>
      <c r="Q320" s="904">
        <f t="shared" ref="Q320" si="115">J320+J321+J322</f>
        <v>7.0739999999999998</v>
      </c>
      <c r="R320" s="904">
        <f t="shared" ref="R320" si="116">P320-Q320</f>
        <v>0.14499999999999957</v>
      </c>
      <c r="S320" s="893">
        <f t="shared" ref="S320" si="117">Q320/P320</f>
        <v>0.97991411552846663</v>
      </c>
      <c r="T320" s="170"/>
      <c r="U320" s="182"/>
      <c r="V320" s="166"/>
      <c r="W320" s="166"/>
      <c r="X320" s="166"/>
      <c r="Y320" s="166"/>
      <c r="Z320" s="166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2"/>
      <c r="CI320" s="182"/>
      <c r="CJ320" s="182"/>
      <c r="CK320" s="182"/>
      <c r="CL320" s="182"/>
      <c r="CM320" s="182"/>
      <c r="CN320" s="182"/>
      <c r="CO320" s="182"/>
      <c r="CP320" s="182"/>
      <c r="CQ320" s="182"/>
      <c r="CR320" s="182"/>
      <c r="CS320" s="182"/>
      <c r="CT320" s="182"/>
      <c r="CU320" s="182"/>
      <c r="CV320" s="182"/>
      <c r="CW320" s="182"/>
      <c r="CX320" s="182"/>
      <c r="CY320" s="182"/>
      <c r="CZ320" s="182"/>
      <c r="DA320" s="182"/>
      <c r="DB320" s="182"/>
      <c r="DC320" s="182"/>
      <c r="DD320" s="182"/>
      <c r="DE320" s="182"/>
      <c r="DF320" s="182"/>
      <c r="DG320" s="182"/>
      <c r="DH320" s="182"/>
      <c r="DI320" s="182"/>
      <c r="DJ320" s="182"/>
      <c r="DK320" s="182"/>
      <c r="DL320" s="182"/>
      <c r="DM320" s="182"/>
      <c r="DN320" s="182"/>
      <c r="DO320" s="182"/>
      <c r="DP320" s="182"/>
      <c r="DQ320" s="182"/>
      <c r="DR320" s="182"/>
      <c r="DS320" s="182"/>
      <c r="DT320" s="182"/>
      <c r="DU320" s="182"/>
      <c r="DV320" s="182"/>
      <c r="DW320" s="182"/>
      <c r="DX320" s="182"/>
      <c r="DY320" s="182"/>
      <c r="DZ320" s="182"/>
      <c r="EA320" s="182"/>
      <c r="EB320" s="182"/>
      <c r="EC320" s="182"/>
      <c r="ED320" s="182"/>
      <c r="EE320" s="182"/>
      <c r="EF320" s="182"/>
      <c r="EG320" s="182"/>
      <c r="EH320" s="182"/>
      <c r="EI320" s="182"/>
      <c r="EJ320" s="182"/>
      <c r="EK320" s="182"/>
      <c r="EL320" s="182"/>
      <c r="EM320" s="182"/>
      <c r="EN320" s="182"/>
      <c r="EO320" s="182"/>
      <c r="EP320" s="182"/>
      <c r="EQ320" s="182"/>
      <c r="ER320" s="182"/>
      <c r="ES320" s="182"/>
      <c r="ET320" s="182"/>
      <c r="EU320" s="182"/>
      <c r="EV320" s="182"/>
      <c r="EW320" s="182"/>
      <c r="EX320" s="182"/>
      <c r="EY320" s="182"/>
      <c r="EZ320" s="182"/>
      <c r="FA320" s="182"/>
      <c r="FB320" s="182"/>
      <c r="FC320" s="182"/>
      <c r="FD320" s="182"/>
      <c r="FE320" s="182"/>
      <c r="FF320" s="182"/>
      <c r="FG320" s="182"/>
      <c r="FH320" s="182"/>
      <c r="FI320" s="182"/>
      <c r="FJ320" s="182"/>
      <c r="FK320" s="182"/>
      <c r="FL320" s="182"/>
      <c r="FM320" s="182"/>
      <c r="FN320" s="182"/>
      <c r="FO320" s="182"/>
      <c r="FP320" s="182"/>
      <c r="FQ320" s="182"/>
      <c r="FR320" s="182"/>
      <c r="FS320" s="182"/>
      <c r="FT320" s="182"/>
      <c r="FU320" s="182"/>
      <c r="FV320" s="182"/>
      <c r="FW320" s="182"/>
      <c r="FX320" s="182"/>
      <c r="FY320" s="182"/>
      <c r="FZ320" s="182"/>
      <c r="GA320" s="182"/>
      <c r="GB320" s="182"/>
      <c r="GC320" s="182"/>
      <c r="GD320" s="182"/>
      <c r="GE320" s="182"/>
      <c r="GF320" s="182"/>
      <c r="GG320" s="182"/>
      <c r="GH320" s="182"/>
      <c r="GI320" s="182"/>
      <c r="GJ320" s="182"/>
      <c r="GK320" s="182"/>
      <c r="GL320" s="182"/>
      <c r="GM320" s="182"/>
      <c r="GN320" s="182"/>
      <c r="GO320" s="182"/>
      <c r="GP320" s="182"/>
      <c r="GQ320" s="182"/>
      <c r="GR320" s="182"/>
      <c r="GS320" s="182"/>
      <c r="GT320" s="182"/>
      <c r="GU320" s="182"/>
      <c r="GV320" s="182"/>
      <c r="GW320" s="182"/>
      <c r="GX320" s="182"/>
      <c r="GY320" s="182"/>
      <c r="GZ320" s="182"/>
      <c r="HA320" s="182"/>
      <c r="HB320" s="182"/>
      <c r="HC320" s="182"/>
      <c r="HD320" s="182"/>
      <c r="HE320" s="182"/>
      <c r="HF320" s="182"/>
      <c r="HG320" s="182"/>
      <c r="HH320" s="182"/>
      <c r="HI320" s="182"/>
      <c r="HJ320" s="182"/>
      <c r="HK320" s="182"/>
      <c r="HL320" s="182"/>
      <c r="HM320" s="182"/>
      <c r="HN320" s="182"/>
      <c r="HO320" s="182"/>
      <c r="HP320" s="182"/>
      <c r="HQ320" s="182"/>
      <c r="HR320" s="182"/>
      <c r="HS320" s="182"/>
      <c r="HT320" s="182"/>
      <c r="HU320" s="182"/>
      <c r="HV320" s="182"/>
      <c r="HW320" s="182"/>
      <c r="HX320" s="182"/>
      <c r="HY320" s="182"/>
      <c r="HZ320" s="182"/>
      <c r="IA320" s="182"/>
      <c r="IB320" s="182"/>
      <c r="IC320" s="182"/>
      <c r="ID320" s="182"/>
      <c r="IE320" s="182"/>
      <c r="IF320" s="182"/>
      <c r="IG320" s="182"/>
      <c r="IH320" s="182"/>
      <c r="II320" s="182"/>
      <c r="IJ320" s="182"/>
      <c r="IK320" s="182"/>
      <c r="IL320" s="182"/>
      <c r="IM320" s="182"/>
      <c r="IN320" s="182"/>
      <c r="IO320" s="182"/>
      <c r="IP320" s="182"/>
      <c r="IQ320" s="182"/>
      <c r="IR320" s="182"/>
      <c r="IS320" s="182"/>
      <c r="IT320" s="182"/>
      <c r="IU320" s="182"/>
      <c r="IV320" s="182"/>
      <c r="IW320" s="182"/>
      <c r="IX320" s="182"/>
      <c r="IY320" s="182"/>
      <c r="IZ320" s="182"/>
      <c r="JA320" s="182"/>
      <c r="JB320" s="182"/>
      <c r="JC320" s="182"/>
      <c r="JD320" s="182"/>
      <c r="JE320" s="182"/>
      <c r="JF320" s="182"/>
      <c r="JG320" s="182"/>
      <c r="JH320" s="182"/>
      <c r="JI320" s="182"/>
      <c r="JJ320" s="182"/>
      <c r="JK320" s="182"/>
      <c r="JL320" s="182"/>
      <c r="JM320" s="182"/>
      <c r="JN320" s="182"/>
      <c r="JO320" s="182"/>
      <c r="JP320" s="182"/>
      <c r="JQ320" s="182"/>
      <c r="JR320" s="182"/>
      <c r="JS320" s="182"/>
      <c r="JT320" s="182"/>
      <c r="JU320" s="182"/>
      <c r="JV320" s="182"/>
      <c r="JW320" s="182"/>
      <c r="JX320" s="182"/>
      <c r="JY320" s="182"/>
      <c r="JZ320" s="182"/>
      <c r="KA320" s="182"/>
      <c r="KB320" s="182"/>
      <c r="KC320" s="182"/>
      <c r="KD320" s="182"/>
      <c r="KE320" s="182"/>
      <c r="KF320" s="182"/>
      <c r="KG320" s="182"/>
      <c r="KH320" s="182"/>
      <c r="KI320" s="182"/>
      <c r="KJ320" s="182"/>
      <c r="KK320" s="182"/>
      <c r="KL320" s="182"/>
      <c r="KM320" s="182"/>
      <c r="KN320" s="182"/>
      <c r="KO320" s="182"/>
      <c r="KP320" s="182"/>
      <c r="KQ320" s="182"/>
      <c r="KR320" s="182"/>
      <c r="KS320" s="182"/>
      <c r="KT320" s="182"/>
      <c r="KU320" s="182"/>
      <c r="KV320" s="182"/>
      <c r="KW320" s="182"/>
      <c r="KX320" s="182"/>
      <c r="KY320" s="182"/>
      <c r="KZ320" s="182"/>
      <c r="LA320" s="182"/>
      <c r="LB320" s="182"/>
      <c r="LC320" s="182"/>
      <c r="LD320" s="182"/>
      <c r="LE320" s="182"/>
      <c r="LF320" s="182"/>
      <c r="LG320" s="182"/>
      <c r="LH320" s="182"/>
      <c r="LI320" s="182"/>
      <c r="LJ320" s="182"/>
      <c r="LK320" s="182"/>
      <c r="LL320" s="182"/>
      <c r="LM320" s="182"/>
      <c r="LN320" s="182"/>
      <c r="LO320" s="182"/>
      <c r="LP320" s="182"/>
      <c r="LQ320" s="182"/>
      <c r="LR320" s="182"/>
      <c r="LS320" s="182"/>
      <c r="LT320" s="182"/>
      <c r="LU320" s="182"/>
      <c r="LV320" s="182"/>
      <c r="LW320" s="182"/>
      <c r="LX320" s="182"/>
      <c r="LY320" s="182"/>
      <c r="LZ320" s="182"/>
      <c r="MA320" s="182"/>
      <c r="MB320" s="182"/>
      <c r="MC320" s="182"/>
      <c r="MD320" s="182"/>
      <c r="ME320" s="182"/>
      <c r="MF320" s="182"/>
      <c r="MG320" s="182"/>
      <c r="MH320" s="182"/>
      <c r="MI320" s="182"/>
      <c r="MJ320" s="182"/>
      <c r="MK320" s="182"/>
      <c r="ML320" s="182"/>
      <c r="MM320" s="182"/>
      <c r="MN320" s="182"/>
      <c r="MO320" s="182"/>
      <c r="MP320" s="182"/>
      <c r="MQ320" s="182"/>
      <c r="MR320" s="182"/>
      <c r="MS320" s="182"/>
      <c r="MT320" s="182"/>
      <c r="MU320" s="182"/>
      <c r="MV320" s="182"/>
      <c r="MW320" s="182"/>
      <c r="MX320" s="182"/>
      <c r="MY320" s="182"/>
      <c r="MZ320" s="182"/>
      <c r="NA320" s="182"/>
      <c r="NB320" s="182"/>
      <c r="NC320" s="182"/>
      <c r="ND320" s="182"/>
      <c r="NE320" s="182"/>
      <c r="NF320" s="182"/>
      <c r="NG320" s="182"/>
      <c r="NH320" s="182"/>
      <c r="NI320" s="182"/>
      <c r="NJ320" s="182"/>
      <c r="NK320" s="182"/>
      <c r="NL320" s="182"/>
      <c r="NM320" s="182"/>
      <c r="NN320" s="182"/>
      <c r="NO320" s="182"/>
      <c r="NP320" s="182"/>
      <c r="NQ320" s="182"/>
      <c r="NR320" s="182"/>
      <c r="NS320" s="182"/>
      <c r="NT320" s="182"/>
      <c r="NU320" s="182"/>
      <c r="NV320" s="182"/>
      <c r="NW320" s="182"/>
      <c r="NX320" s="182"/>
      <c r="NY320" s="182"/>
      <c r="NZ320" s="182"/>
      <c r="OA320" s="182"/>
      <c r="OB320" s="182"/>
      <c r="OC320" s="182"/>
      <c r="OD320" s="182"/>
      <c r="OE320" s="182"/>
      <c r="OF320" s="182"/>
      <c r="OG320" s="182"/>
      <c r="OH320" s="182"/>
      <c r="OI320" s="182"/>
      <c r="OJ320" s="182"/>
      <c r="OK320" s="182"/>
      <c r="OL320" s="182"/>
      <c r="OM320" s="182"/>
      <c r="ON320" s="182"/>
      <c r="OO320" s="182"/>
      <c r="OP320" s="182"/>
      <c r="OQ320" s="182"/>
      <c r="OR320" s="182"/>
      <c r="OS320" s="182"/>
      <c r="OT320" s="182"/>
      <c r="OU320" s="182"/>
      <c r="OV320" s="182"/>
      <c r="OW320" s="182"/>
      <c r="OX320" s="182"/>
      <c r="OY320" s="182"/>
      <c r="OZ320" s="182"/>
      <c r="PA320" s="182"/>
      <c r="PB320" s="182"/>
      <c r="PC320" s="182"/>
      <c r="PD320" s="182"/>
      <c r="PE320" s="182"/>
      <c r="PF320" s="182"/>
      <c r="PG320" s="182"/>
      <c r="PH320" s="182"/>
      <c r="PI320" s="182"/>
      <c r="PJ320" s="182"/>
      <c r="PK320" s="182"/>
      <c r="PL320" s="182"/>
      <c r="PM320" s="182"/>
      <c r="PN320" s="182"/>
      <c r="PO320" s="182"/>
      <c r="PP320" s="182"/>
      <c r="PQ320" s="182"/>
      <c r="PR320" s="182"/>
      <c r="PS320" s="182"/>
      <c r="PT320" s="182"/>
      <c r="PU320" s="182"/>
      <c r="PV320" s="182"/>
      <c r="PW320" s="182"/>
      <c r="PX320" s="182"/>
    </row>
    <row r="321" spans="1:440" s="167" customFormat="1" ht="19.899999999999999" customHeight="1">
      <c r="A321" s="182"/>
      <c r="B321" s="1040"/>
      <c r="C321" s="900"/>
      <c r="D321" s="841"/>
      <c r="E321" s="876"/>
      <c r="F321" s="325" t="s">
        <v>21</v>
      </c>
      <c r="G321" s="289">
        <v>2.9740000000000002</v>
      </c>
      <c r="H321" s="289"/>
      <c r="I321" s="290">
        <f>G321+H321+K320</f>
        <v>3.1230000000000002</v>
      </c>
      <c r="J321" s="636">
        <v>1.7010000000000001</v>
      </c>
      <c r="K321" s="290">
        <f t="shared" si="33"/>
        <v>1.4220000000000002</v>
      </c>
      <c r="L321" s="672">
        <f t="shared" si="34"/>
        <v>0.54466858789625361</v>
      </c>
      <c r="M321" s="650" t="s">
        <v>24</v>
      </c>
      <c r="N321" s="903"/>
      <c r="O321" s="904"/>
      <c r="P321" s="904"/>
      <c r="Q321" s="904"/>
      <c r="R321" s="904"/>
      <c r="S321" s="893"/>
      <c r="T321" s="170"/>
      <c r="U321" s="182"/>
      <c r="V321" s="166"/>
      <c r="W321" s="166"/>
      <c r="X321" s="166"/>
      <c r="Y321" s="166"/>
      <c r="Z321" s="166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2"/>
      <c r="CI321" s="182"/>
      <c r="CJ321" s="182"/>
      <c r="CK321" s="182"/>
      <c r="CL321" s="182"/>
      <c r="CM321" s="182"/>
      <c r="CN321" s="182"/>
      <c r="CO321" s="182"/>
      <c r="CP321" s="182"/>
      <c r="CQ321" s="182"/>
      <c r="CR321" s="182"/>
      <c r="CS321" s="182"/>
      <c r="CT321" s="182"/>
      <c r="CU321" s="182"/>
      <c r="CV321" s="182"/>
      <c r="CW321" s="182"/>
      <c r="CX321" s="182"/>
      <c r="CY321" s="182"/>
      <c r="CZ321" s="182"/>
      <c r="DA321" s="182"/>
      <c r="DB321" s="182"/>
      <c r="DC321" s="182"/>
      <c r="DD321" s="182"/>
      <c r="DE321" s="182"/>
      <c r="DF321" s="182"/>
      <c r="DG321" s="182"/>
      <c r="DH321" s="182"/>
      <c r="DI321" s="182"/>
      <c r="DJ321" s="182"/>
      <c r="DK321" s="182"/>
      <c r="DL321" s="182"/>
      <c r="DM321" s="182"/>
      <c r="DN321" s="182"/>
      <c r="DO321" s="182"/>
      <c r="DP321" s="182"/>
      <c r="DQ321" s="182"/>
      <c r="DR321" s="182"/>
      <c r="DS321" s="182"/>
      <c r="DT321" s="182"/>
      <c r="DU321" s="182"/>
      <c r="DV321" s="182"/>
      <c r="DW321" s="182"/>
      <c r="DX321" s="182"/>
      <c r="DY321" s="182"/>
      <c r="DZ321" s="182"/>
      <c r="EA321" s="182"/>
      <c r="EB321" s="182"/>
      <c r="EC321" s="182"/>
      <c r="ED321" s="182"/>
      <c r="EE321" s="182"/>
      <c r="EF321" s="182"/>
      <c r="EG321" s="182"/>
      <c r="EH321" s="182"/>
      <c r="EI321" s="182"/>
      <c r="EJ321" s="182"/>
      <c r="EK321" s="182"/>
      <c r="EL321" s="182"/>
      <c r="EM321" s="182"/>
      <c r="EN321" s="182"/>
      <c r="EO321" s="182"/>
      <c r="EP321" s="182"/>
      <c r="EQ321" s="182"/>
      <c r="ER321" s="182"/>
      <c r="ES321" s="182"/>
      <c r="ET321" s="182"/>
      <c r="EU321" s="182"/>
      <c r="EV321" s="182"/>
      <c r="EW321" s="182"/>
      <c r="EX321" s="182"/>
      <c r="EY321" s="182"/>
      <c r="EZ321" s="182"/>
      <c r="FA321" s="182"/>
      <c r="FB321" s="182"/>
      <c r="FC321" s="182"/>
      <c r="FD321" s="182"/>
      <c r="FE321" s="182"/>
      <c r="FF321" s="182"/>
      <c r="FG321" s="182"/>
      <c r="FH321" s="182"/>
      <c r="FI321" s="182"/>
      <c r="FJ321" s="182"/>
      <c r="FK321" s="182"/>
      <c r="FL321" s="182"/>
      <c r="FM321" s="182"/>
      <c r="FN321" s="182"/>
      <c r="FO321" s="182"/>
      <c r="FP321" s="182"/>
      <c r="FQ321" s="182"/>
      <c r="FR321" s="182"/>
      <c r="FS321" s="182"/>
      <c r="FT321" s="182"/>
      <c r="FU321" s="182"/>
      <c r="FV321" s="182"/>
      <c r="FW321" s="182"/>
      <c r="FX321" s="182"/>
      <c r="FY321" s="182"/>
      <c r="FZ321" s="182"/>
      <c r="GA321" s="182"/>
      <c r="GB321" s="182"/>
      <c r="GC321" s="182"/>
      <c r="GD321" s="182"/>
      <c r="GE321" s="182"/>
      <c r="GF321" s="182"/>
      <c r="GG321" s="182"/>
      <c r="GH321" s="182"/>
      <c r="GI321" s="182"/>
      <c r="GJ321" s="182"/>
      <c r="GK321" s="182"/>
      <c r="GL321" s="182"/>
      <c r="GM321" s="182"/>
      <c r="GN321" s="182"/>
      <c r="GO321" s="182"/>
      <c r="GP321" s="182"/>
      <c r="GQ321" s="182"/>
      <c r="GR321" s="182"/>
      <c r="GS321" s="182"/>
      <c r="GT321" s="182"/>
      <c r="GU321" s="182"/>
      <c r="GV321" s="182"/>
      <c r="GW321" s="182"/>
      <c r="GX321" s="182"/>
      <c r="GY321" s="182"/>
      <c r="GZ321" s="182"/>
      <c r="HA321" s="182"/>
      <c r="HB321" s="182"/>
      <c r="HC321" s="182"/>
      <c r="HD321" s="182"/>
      <c r="HE321" s="182"/>
      <c r="HF321" s="182"/>
      <c r="HG321" s="182"/>
      <c r="HH321" s="182"/>
      <c r="HI321" s="182"/>
      <c r="HJ321" s="182"/>
      <c r="HK321" s="182"/>
      <c r="HL321" s="182"/>
      <c r="HM321" s="182"/>
      <c r="HN321" s="182"/>
      <c r="HO321" s="182"/>
      <c r="HP321" s="182"/>
      <c r="HQ321" s="182"/>
      <c r="HR321" s="182"/>
      <c r="HS321" s="182"/>
      <c r="HT321" s="182"/>
      <c r="HU321" s="182"/>
      <c r="HV321" s="182"/>
      <c r="HW321" s="182"/>
      <c r="HX321" s="182"/>
      <c r="HY321" s="182"/>
      <c r="HZ321" s="182"/>
      <c r="IA321" s="182"/>
      <c r="IB321" s="182"/>
      <c r="IC321" s="182"/>
      <c r="ID321" s="182"/>
      <c r="IE321" s="182"/>
      <c r="IF321" s="182"/>
      <c r="IG321" s="182"/>
      <c r="IH321" s="182"/>
      <c r="II321" s="182"/>
      <c r="IJ321" s="182"/>
      <c r="IK321" s="182"/>
      <c r="IL321" s="182"/>
      <c r="IM321" s="182"/>
      <c r="IN321" s="182"/>
      <c r="IO321" s="182"/>
      <c r="IP321" s="182"/>
      <c r="IQ321" s="182"/>
      <c r="IR321" s="182"/>
      <c r="IS321" s="182"/>
      <c r="IT321" s="182"/>
      <c r="IU321" s="182"/>
      <c r="IV321" s="182"/>
      <c r="IW321" s="182"/>
      <c r="IX321" s="182"/>
      <c r="IY321" s="182"/>
      <c r="IZ321" s="182"/>
      <c r="JA321" s="182"/>
      <c r="JB321" s="182"/>
      <c r="JC321" s="182"/>
      <c r="JD321" s="182"/>
      <c r="JE321" s="182"/>
      <c r="JF321" s="182"/>
      <c r="JG321" s="182"/>
      <c r="JH321" s="182"/>
      <c r="JI321" s="182"/>
      <c r="JJ321" s="182"/>
      <c r="JK321" s="182"/>
      <c r="JL321" s="182"/>
      <c r="JM321" s="182"/>
      <c r="JN321" s="182"/>
      <c r="JO321" s="182"/>
      <c r="JP321" s="182"/>
      <c r="JQ321" s="182"/>
      <c r="JR321" s="182"/>
      <c r="JS321" s="182"/>
      <c r="JT321" s="182"/>
      <c r="JU321" s="182"/>
      <c r="JV321" s="182"/>
      <c r="JW321" s="182"/>
      <c r="JX321" s="182"/>
      <c r="JY321" s="182"/>
      <c r="JZ321" s="182"/>
      <c r="KA321" s="182"/>
      <c r="KB321" s="182"/>
      <c r="KC321" s="182"/>
      <c r="KD321" s="182"/>
      <c r="KE321" s="182"/>
      <c r="KF321" s="182"/>
      <c r="KG321" s="182"/>
      <c r="KH321" s="182"/>
      <c r="KI321" s="182"/>
      <c r="KJ321" s="182"/>
      <c r="KK321" s="182"/>
      <c r="KL321" s="182"/>
      <c r="KM321" s="182"/>
      <c r="KN321" s="182"/>
      <c r="KO321" s="182"/>
      <c r="KP321" s="182"/>
      <c r="KQ321" s="182"/>
      <c r="KR321" s="182"/>
      <c r="KS321" s="182"/>
      <c r="KT321" s="182"/>
      <c r="KU321" s="182"/>
      <c r="KV321" s="182"/>
      <c r="KW321" s="182"/>
      <c r="KX321" s="182"/>
      <c r="KY321" s="182"/>
      <c r="KZ321" s="182"/>
      <c r="LA321" s="182"/>
      <c r="LB321" s="182"/>
      <c r="LC321" s="182"/>
      <c r="LD321" s="182"/>
      <c r="LE321" s="182"/>
      <c r="LF321" s="182"/>
      <c r="LG321" s="182"/>
      <c r="LH321" s="182"/>
      <c r="LI321" s="182"/>
      <c r="LJ321" s="182"/>
      <c r="LK321" s="182"/>
      <c r="LL321" s="182"/>
      <c r="LM321" s="182"/>
      <c r="LN321" s="182"/>
      <c r="LO321" s="182"/>
      <c r="LP321" s="182"/>
      <c r="LQ321" s="182"/>
      <c r="LR321" s="182"/>
      <c r="LS321" s="182"/>
      <c r="LT321" s="182"/>
      <c r="LU321" s="182"/>
      <c r="LV321" s="182"/>
      <c r="LW321" s="182"/>
      <c r="LX321" s="182"/>
      <c r="LY321" s="182"/>
      <c r="LZ321" s="182"/>
      <c r="MA321" s="182"/>
      <c r="MB321" s="182"/>
      <c r="MC321" s="182"/>
      <c r="MD321" s="182"/>
      <c r="ME321" s="182"/>
      <c r="MF321" s="182"/>
      <c r="MG321" s="182"/>
      <c r="MH321" s="182"/>
      <c r="MI321" s="182"/>
      <c r="MJ321" s="182"/>
      <c r="MK321" s="182"/>
      <c r="ML321" s="182"/>
      <c r="MM321" s="182"/>
      <c r="MN321" s="182"/>
      <c r="MO321" s="182"/>
      <c r="MP321" s="182"/>
      <c r="MQ321" s="182"/>
      <c r="MR321" s="182"/>
      <c r="MS321" s="182"/>
      <c r="MT321" s="182"/>
      <c r="MU321" s="182"/>
      <c r="MV321" s="182"/>
      <c r="MW321" s="182"/>
      <c r="MX321" s="182"/>
      <c r="MY321" s="182"/>
      <c r="MZ321" s="182"/>
      <c r="NA321" s="182"/>
      <c r="NB321" s="182"/>
      <c r="NC321" s="182"/>
      <c r="ND321" s="182"/>
      <c r="NE321" s="182"/>
      <c r="NF321" s="182"/>
      <c r="NG321" s="182"/>
      <c r="NH321" s="182"/>
      <c r="NI321" s="182"/>
      <c r="NJ321" s="182"/>
      <c r="NK321" s="182"/>
      <c r="NL321" s="182"/>
      <c r="NM321" s="182"/>
      <c r="NN321" s="182"/>
      <c r="NO321" s="182"/>
      <c r="NP321" s="182"/>
      <c r="NQ321" s="182"/>
      <c r="NR321" s="182"/>
      <c r="NS321" s="182"/>
      <c r="NT321" s="182"/>
      <c r="NU321" s="182"/>
      <c r="NV321" s="182"/>
      <c r="NW321" s="182"/>
      <c r="NX321" s="182"/>
      <c r="NY321" s="182"/>
      <c r="NZ321" s="182"/>
      <c r="OA321" s="182"/>
      <c r="OB321" s="182"/>
      <c r="OC321" s="182"/>
      <c r="OD321" s="182"/>
      <c r="OE321" s="182"/>
      <c r="OF321" s="182"/>
      <c r="OG321" s="182"/>
      <c r="OH321" s="182"/>
      <c r="OI321" s="182"/>
      <c r="OJ321" s="182"/>
      <c r="OK321" s="182"/>
      <c r="OL321" s="182"/>
      <c r="OM321" s="182"/>
      <c r="ON321" s="182"/>
      <c r="OO321" s="182"/>
      <c r="OP321" s="182"/>
      <c r="OQ321" s="182"/>
      <c r="OR321" s="182"/>
      <c r="OS321" s="182"/>
      <c r="OT321" s="182"/>
      <c r="OU321" s="182"/>
      <c r="OV321" s="182"/>
      <c r="OW321" s="182"/>
      <c r="OX321" s="182"/>
      <c r="OY321" s="182"/>
      <c r="OZ321" s="182"/>
      <c r="PA321" s="182"/>
      <c r="PB321" s="182"/>
      <c r="PC321" s="182"/>
      <c r="PD321" s="182"/>
      <c r="PE321" s="182"/>
      <c r="PF321" s="182"/>
      <c r="PG321" s="182"/>
      <c r="PH321" s="182"/>
      <c r="PI321" s="182"/>
      <c r="PJ321" s="182"/>
      <c r="PK321" s="182"/>
      <c r="PL321" s="182"/>
      <c r="PM321" s="182"/>
      <c r="PN321" s="182"/>
      <c r="PO321" s="182"/>
      <c r="PP321" s="182"/>
      <c r="PQ321" s="182"/>
      <c r="PR321" s="182"/>
      <c r="PS321" s="182"/>
      <c r="PT321" s="182"/>
      <c r="PU321" s="182"/>
      <c r="PV321" s="182"/>
      <c r="PW321" s="182"/>
      <c r="PX321" s="182"/>
    </row>
    <row r="322" spans="1:440" s="167" customFormat="1" ht="19.899999999999999" customHeight="1">
      <c r="A322" s="182"/>
      <c r="B322" s="1040"/>
      <c r="C322" s="900"/>
      <c r="D322" s="841"/>
      <c r="E322" s="885"/>
      <c r="F322" s="325" t="s">
        <v>22</v>
      </c>
      <c r="G322" s="289">
        <v>3.61</v>
      </c>
      <c r="H322" s="289"/>
      <c r="I322" s="290">
        <f>G322+H322+K321</f>
        <v>5.032</v>
      </c>
      <c r="J322" s="636">
        <v>4.8869999999999996</v>
      </c>
      <c r="K322" s="290">
        <f t="shared" si="33"/>
        <v>0.14500000000000046</v>
      </c>
      <c r="L322" s="672">
        <f t="shared" si="34"/>
        <v>0.9711844197138314</v>
      </c>
      <c r="M322" s="650" t="s">
        <v>24</v>
      </c>
      <c r="N322" s="903"/>
      <c r="O322" s="904"/>
      <c r="P322" s="904"/>
      <c r="Q322" s="904"/>
      <c r="R322" s="904"/>
      <c r="S322" s="893"/>
      <c r="T322" s="170"/>
      <c r="U322" s="182"/>
      <c r="V322" s="166"/>
      <c r="W322" s="166"/>
      <c r="X322" s="166"/>
      <c r="Y322" s="166"/>
      <c r="Z322" s="166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2"/>
      <c r="CI322" s="182"/>
      <c r="CJ322" s="182"/>
      <c r="CK322" s="182"/>
      <c r="CL322" s="182"/>
      <c r="CM322" s="182"/>
      <c r="CN322" s="182"/>
      <c r="CO322" s="182"/>
      <c r="CP322" s="182"/>
      <c r="CQ322" s="182"/>
      <c r="CR322" s="182"/>
      <c r="CS322" s="182"/>
      <c r="CT322" s="182"/>
      <c r="CU322" s="182"/>
      <c r="CV322" s="182"/>
      <c r="CW322" s="182"/>
      <c r="CX322" s="182"/>
      <c r="CY322" s="182"/>
      <c r="CZ322" s="182"/>
      <c r="DA322" s="182"/>
      <c r="DB322" s="182"/>
      <c r="DC322" s="182"/>
      <c r="DD322" s="182"/>
      <c r="DE322" s="182"/>
      <c r="DF322" s="182"/>
      <c r="DG322" s="182"/>
      <c r="DH322" s="182"/>
      <c r="DI322" s="182"/>
      <c r="DJ322" s="182"/>
      <c r="DK322" s="182"/>
      <c r="DL322" s="182"/>
      <c r="DM322" s="182"/>
      <c r="DN322" s="182"/>
      <c r="DO322" s="182"/>
      <c r="DP322" s="182"/>
      <c r="DQ322" s="182"/>
      <c r="DR322" s="182"/>
      <c r="DS322" s="182"/>
      <c r="DT322" s="182"/>
      <c r="DU322" s="182"/>
      <c r="DV322" s="182"/>
      <c r="DW322" s="182"/>
      <c r="DX322" s="182"/>
      <c r="DY322" s="182"/>
      <c r="DZ322" s="182"/>
      <c r="EA322" s="182"/>
      <c r="EB322" s="182"/>
      <c r="EC322" s="182"/>
      <c r="ED322" s="182"/>
      <c r="EE322" s="182"/>
      <c r="EF322" s="182"/>
      <c r="EG322" s="182"/>
      <c r="EH322" s="182"/>
      <c r="EI322" s="182"/>
      <c r="EJ322" s="182"/>
      <c r="EK322" s="182"/>
      <c r="EL322" s="182"/>
      <c r="EM322" s="182"/>
      <c r="EN322" s="182"/>
      <c r="EO322" s="182"/>
      <c r="EP322" s="182"/>
      <c r="EQ322" s="182"/>
      <c r="ER322" s="182"/>
      <c r="ES322" s="182"/>
      <c r="ET322" s="182"/>
      <c r="EU322" s="182"/>
      <c r="EV322" s="182"/>
      <c r="EW322" s="182"/>
      <c r="EX322" s="182"/>
      <c r="EY322" s="182"/>
      <c r="EZ322" s="182"/>
      <c r="FA322" s="182"/>
      <c r="FB322" s="182"/>
      <c r="FC322" s="182"/>
      <c r="FD322" s="182"/>
      <c r="FE322" s="182"/>
      <c r="FF322" s="182"/>
      <c r="FG322" s="182"/>
      <c r="FH322" s="182"/>
      <c r="FI322" s="182"/>
      <c r="FJ322" s="182"/>
      <c r="FK322" s="182"/>
      <c r="FL322" s="182"/>
      <c r="FM322" s="182"/>
      <c r="FN322" s="182"/>
      <c r="FO322" s="182"/>
      <c r="FP322" s="182"/>
      <c r="FQ322" s="182"/>
      <c r="FR322" s="182"/>
      <c r="FS322" s="182"/>
      <c r="FT322" s="182"/>
      <c r="FU322" s="182"/>
      <c r="FV322" s="182"/>
      <c r="FW322" s="182"/>
      <c r="FX322" s="182"/>
      <c r="FY322" s="182"/>
      <c r="FZ322" s="182"/>
      <c r="GA322" s="182"/>
      <c r="GB322" s="182"/>
      <c r="GC322" s="182"/>
      <c r="GD322" s="182"/>
      <c r="GE322" s="182"/>
      <c r="GF322" s="182"/>
      <c r="GG322" s="182"/>
      <c r="GH322" s="182"/>
      <c r="GI322" s="182"/>
      <c r="GJ322" s="182"/>
      <c r="GK322" s="182"/>
      <c r="GL322" s="182"/>
      <c r="GM322" s="182"/>
      <c r="GN322" s="182"/>
      <c r="GO322" s="182"/>
      <c r="GP322" s="182"/>
      <c r="GQ322" s="182"/>
      <c r="GR322" s="182"/>
      <c r="GS322" s="182"/>
      <c r="GT322" s="182"/>
      <c r="GU322" s="182"/>
      <c r="GV322" s="182"/>
      <c r="GW322" s="182"/>
      <c r="GX322" s="182"/>
      <c r="GY322" s="182"/>
      <c r="GZ322" s="182"/>
      <c r="HA322" s="182"/>
      <c r="HB322" s="182"/>
      <c r="HC322" s="182"/>
      <c r="HD322" s="182"/>
      <c r="HE322" s="182"/>
      <c r="HF322" s="182"/>
      <c r="HG322" s="182"/>
      <c r="HH322" s="182"/>
      <c r="HI322" s="182"/>
      <c r="HJ322" s="182"/>
      <c r="HK322" s="182"/>
      <c r="HL322" s="182"/>
      <c r="HM322" s="182"/>
      <c r="HN322" s="182"/>
      <c r="HO322" s="182"/>
      <c r="HP322" s="182"/>
      <c r="HQ322" s="182"/>
      <c r="HR322" s="182"/>
      <c r="HS322" s="182"/>
      <c r="HT322" s="182"/>
      <c r="HU322" s="182"/>
      <c r="HV322" s="182"/>
      <c r="HW322" s="182"/>
      <c r="HX322" s="182"/>
      <c r="HY322" s="182"/>
      <c r="HZ322" s="182"/>
      <c r="IA322" s="182"/>
      <c r="IB322" s="182"/>
      <c r="IC322" s="182"/>
      <c r="ID322" s="182"/>
      <c r="IE322" s="182"/>
      <c r="IF322" s="182"/>
      <c r="IG322" s="182"/>
      <c r="IH322" s="182"/>
      <c r="II322" s="182"/>
      <c r="IJ322" s="182"/>
      <c r="IK322" s="182"/>
      <c r="IL322" s="182"/>
      <c r="IM322" s="182"/>
      <c r="IN322" s="182"/>
      <c r="IO322" s="182"/>
      <c r="IP322" s="182"/>
      <c r="IQ322" s="182"/>
      <c r="IR322" s="182"/>
      <c r="IS322" s="182"/>
      <c r="IT322" s="182"/>
      <c r="IU322" s="182"/>
      <c r="IV322" s="182"/>
      <c r="IW322" s="182"/>
      <c r="IX322" s="182"/>
      <c r="IY322" s="182"/>
      <c r="IZ322" s="182"/>
      <c r="JA322" s="182"/>
      <c r="JB322" s="182"/>
      <c r="JC322" s="182"/>
      <c r="JD322" s="182"/>
      <c r="JE322" s="182"/>
      <c r="JF322" s="182"/>
      <c r="JG322" s="182"/>
      <c r="JH322" s="182"/>
      <c r="JI322" s="182"/>
      <c r="JJ322" s="182"/>
      <c r="JK322" s="182"/>
      <c r="JL322" s="182"/>
      <c r="JM322" s="182"/>
      <c r="JN322" s="182"/>
      <c r="JO322" s="182"/>
      <c r="JP322" s="182"/>
      <c r="JQ322" s="182"/>
      <c r="JR322" s="182"/>
      <c r="JS322" s="182"/>
      <c r="JT322" s="182"/>
      <c r="JU322" s="182"/>
      <c r="JV322" s="182"/>
      <c r="JW322" s="182"/>
      <c r="JX322" s="182"/>
      <c r="JY322" s="182"/>
      <c r="JZ322" s="182"/>
      <c r="KA322" s="182"/>
      <c r="KB322" s="182"/>
      <c r="KC322" s="182"/>
      <c r="KD322" s="182"/>
      <c r="KE322" s="182"/>
      <c r="KF322" s="182"/>
      <c r="KG322" s="182"/>
      <c r="KH322" s="182"/>
      <c r="KI322" s="182"/>
      <c r="KJ322" s="182"/>
      <c r="KK322" s="182"/>
      <c r="KL322" s="182"/>
      <c r="KM322" s="182"/>
      <c r="KN322" s="182"/>
      <c r="KO322" s="182"/>
      <c r="KP322" s="182"/>
      <c r="KQ322" s="182"/>
      <c r="KR322" s="182"/>
      <c r="KS322" s="182"/>
      <c r="KT322" s="182"/>
      <c r="KU322" s="182"/>
      <c r="KV322" s="182"/>
      <c r="KW322" s="182"/>
      <c r="KX322" s="182"/>
      <c r="KY322" s="182"/>
      <c r="KZ322" s="182"/>
      <c r="LA322" s="182"/>
      <c r="LB322" s="182"/>
      <c r="LC322" s="182"/>
      <c r="LD322" s="182"/>
      <c r="LE322" s="182"/>
      <c r="LF322" s="182"/>
      <c r="LG322" s="182"/>
      <c r="LH322" s="182"/>
      <c r="LI322" s="182"/>
      <c r="LJ322" s="182"/>
      <c r="LK322" s="182"/>
      <c r="LL322" s="182"/>
      <c r="LM322" s="182"/>
      <c r="LN322" s="182"/>
      <c r="LO322" s="182"/>
      <c r="LP322" s="182"/>
      <c r="LQ322" s="182"/>
      <c r="LR322" s="182"/>
      <c r="LS322" s="182"/>
      <c r="LT322" s="182"/>
      <c r="LU322" s="182"/>
      <c r="LV322" s="182"/>
      <c r="LW322" s="182"/>
      <c r="LX322" s="182"/>
      <c r="LY322" s="182"/>
      <c r="LZ322" s="182"/>
      <c r="MA322" s="182"/>
      <c r="MB322" s="182"/>
      <c r="MC322" s="182"/>
      <c r="MD322" s="182"/>
      <c r="ME322" s="182"/>
      <c r="MF322" s="182"/>
      <c r="MG322" s="182"/>
      <c r="MH322" s="182"/>
      <c r="MI322" s="182"/>
      <c r="MJ322" s="182"/>
      <c r="MK322" s="182"/>
      <c r="ML322" s="182"/>
      <c r="MM322" s="182"/>
      <c r="MN322" s="182"/>
      <c r="MO322" s="182"/>
      <c r="MP322" s="182"/>
      <c r="MQ322" s="182"/>
      <c r="MR322" s="182"/>
      <c r="MS322" s="182"/>
      <c r="MT322" s="182"/>
      <c r="MU322" s="182"/>
      <c r="MV322" s="182"/>
      <c r="MW322" s="182"/>
      <c r="MX322" s="182"/>
      <c r="MY322" s="182"/>
      <c r="MZ322" s="182"/>
      <c r="NA322" s="182"/>
      <c r="NB322" s="182"/>
      <c r="NC322" s="182"/>
      <c r="ND322" s="182"/>
      <c r="NE322" s="182"/>
      <c r="NF322" s="182"/>
      <c r="NG322" s="182"/>
      <c r="NH322" s="182"/>
      <c r="NI322" s="182"/>
      <c r="NJ322" s="182"/>
      <c r="NK322" s="182"/>
      <c r="NL322" s="182"/>
      <c r="NM322" s="182"/>
      <c r="NN322" s="182"/>
      <c r="NO322" s="182"/>
      <c r="NP322" s="182"/>
      <c r="NQ322" s="182"/>
      <c r="NR322" s="182"/>
      <c r="NS322" s="182"/>
      <c r="NT322" s="182"/>
      <c r="NU322" s="182"/>
      <c r="NV322" s="182"/>
      <c r="NW322" s="182"/>
      <c r="NX322" s="182"/>
      <c r="NY322" s="182"/>
      <c r="NZ322" s="182"/>
      <c r="OA322" s="182"/>
      <c r="OB322" s="182"/>
      <c r="OC322" s="182"/>
      <c r="OD322" s="182"/>
      <c r="OE322" s="182"/>
      <c r="OF322" s="182"/>
      <c r="OG322" s="182"/>
      <c r="OH322" s="182"/>
      <c r="OI322" s="182"/>
      <c r="OJ322" s="182"/>
      <c r="OK322" s="182"/>
      <c r="OL322" s="182"/>
      <c r="OM322" s="182"/>
      <c r="ON322" s="182"/>
      <c r="OO322" s="182"/>
      <c r="OP322" s="182"/>
      <c r="OQ322" s="182"/>
      <c r="OR322" s="182"/>
      <c r="OS322" s="182"/>
      <c r="OT322" s="182"/>
      <c r="OU322" s="182"/>
      <c r="OV322" s="182"/>
      <c r="OW322" s="182"/>
      <c r="OX322" s="182"/>
      <c r="OY322" s="182"/>
      <c r="OZ322" s="182"/>
      <c r="PA322" s="182"/>
      <c r="PB322" s="182"/>
      <c r="PC322" s="182"/>
      <c r="PD322" s="182"/>
      <c r="PE322" s="182"/>
      <c r="PF322" s="182"/>
      <c r="PG322" s="182"/>
      <c r="PH322" s="182"/>
      <c r="PI322" s="182"/>
      <c r="PJ322" s="182"/>
      <c r="PK322" s="182"/>
      <c r="PL322" s="182"/>
      <c r="PM322" s="182"/>
      <c r="PN322" s="182"/>
      <c r="PO322" s="182"/>
      <c r="PP322" s="182"/>
      <c r="PQ322" s="182"/>
      <c r="PR322" s="182"/>
      <c r="PS322" s="182"/>
      <c r="PT322" s="182"/>
      <c r="PU322" s="182"/>
      <c r="PV322" s="182"/>
      <c r="PW322" s="182"/>
      <c r="PX322" s="182"/>
    </row>
    <row r="323" spans="1:440" s="167" customFormat="1" ht="19.899999999999999" customHeight="1">
      <c r="A323" s="182"/>
      <c r="B323" s="1040"/>
      <c r="C323" s="900"/>
      <c r="D323" s="841"/>
      <c r="E323" s="884" t="s">
        <v>844</v>
      </c>
      <c r="F323" s="325" t="s">
        <v>20</v>
      </c>
      <c r="G323" s="289">
        <v>0.63500000000000001</v>
      </c>
      <c r="H323" s="289"/>
      <c r="I323" s="290">
        <f t="shared" ref="I323" si="118">G323+H323</f>
        <v>0.63500000000000001</v>
      </c>
      <c r="J323" s="636">
        <v>0.48599999999999999</v>
      </c>
      <c r="K323" s="290">
        <f t="shared" si="33"/>
        <v>0.14900000000000002</v>
      </c>
      <c r="L323" s="672">
        <f t="shared" si="34"/>
        <v>0.76535433070866143</v>
      </c>
      <c r="M323" s="650" t="s">
        <v>24</v>
      </c>
      <c r="N323" s="903">
        <f t="shared" ref="N323" si="119">G323+G324+G325</f>
        <v>7.218</v>
      </c>
      <c r="O323" s="904">
        <f t="shared" ref="O323" si="120">H323+H324+H325</f>
        <v>0</v>
      </c>
      <c r="P323" s="904">
        <f t="shared" ref="P323" si="121">N323+O323</f>
        <v>7.218</v>
      </c>
      <c r="Q323" s="904">
        <f t="shared" ref="Q323" si="122">J323+J324+J325</f>
        <v>7.2090000000000005</v>
      </c>
      <c r="R323" s="904">
        <f t="shared" ref="R323" si="123">P323-Q323</f>
        <v>8.9999999999994529E-3</v>
      </c>
      <c r="S323" s="893">
        <f t="shared" ref="S323" si="124">Q323/P323</f>
        <v>0.99875311720698257</v>
      </c>
      <c r="T323" s="170"/>
      <c r="U323" s="182"/>
      <c r="V323" s="166"/>
      <c r="W323" s="166"/>
      <c r="X323" s="166"/>
      <c r="Y323" s="166"/>
      <c r="Z323" s="166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2"/>
      <c r="CI323" s="182"/>
      <c r="CJ323" s="182"/>
      <c r="CK323" s="182"/>
      <c r="CL323" s="182"/>
      <c r="CM323" s="182"/>
      <c r="CN323" s="182"/>
      <c r="CO323" s="182"/>
      <c r="CP323" s="182"/>
      <c r="CQ323" s="182"/>
      <c r="CR323" s="182"/>
      <c r="CS323" s="182"/>
      <c r="CT323" s="182"/>
      <c r="CU323" s="182"/>
      <c r="CV323" s="182"/>
      <c r="CW323" s="182"/>
      <c r="CX323" s="182"/>
      <c r="CY323" s="182"/>
      <c r="CZ323" s="182"/>
      <c r="DA323" s="182"/>
      <c r="DB323" s="182"/>
      <c r="DC323" s="182"/>
      <c r="DD323" s="182"/>
      <c r="DE323" s="182"/>
      <c r="DF323" s="182"/>
      <c r="DG323" s="182"/>
      <c r="DH323" s="182"/>
      <c r="DI323" s="182"/>
      <c r="DJ323" s="182"/>
      <c r="DK323" s="182"/>
      <c r="DL323" s="182"/>
      <c r="DM323" s="182"/>
      <c r="DN323" s="182"/>
      <c r="DO323" s="182"/>
      <c r="DP323" s="182"/>
      <c r="DQ323" s="182"/>
      <c r="DR323" s="182"/>
      <c r="DS323" s="182"/>
      <c r="DT323" s="182"/>
      <c r="DU323" s="182"/>
      <c r="DV323" s="182"/>
      <c r="DW323" s="182"/>
      <c r="DX323" s="182"/>
      <c r="DY323" s="182"/>
      <c r="DZ323" s="182"/>
      <c r="EA323" s="182"/>
      <c r="EB323" s="182"/>
      <c r="EC323" s="182"/>
      <c r="ED323" s="182"/>
      <c r="EE323" s="182"/>
      <c r="EF323" s="182"/>
      <c r="EG323" s="182"/>
      <c r="EH323" s="182"/>
      <c r="EI323" s="182"/>
      <c r="EJ323" s="182"/>
      <c r="EK323" s="182"/>
      <c r="EL323" s="182"/>
      <c r="EM323" s="182"/>
      <c r="EN323" s="182"/>
      <c r="EO323" s="182"/>
      <c r="EP323" s="182"/>
      <c r="EQ323" s="182"/>
      <c r="ER323" s="182"/>
      <c r="ES323" s="182"/>
      <c r="ET323" s="182"/>
      <c r="EU323" s="182"/>
      <c r="EV323" s="182"/>
      <c r="EW323" s="182"/>
      <c r="EX323" s="182"/>
      <c r="EY323" s="182"/>
      <c r="EZ323" s="182"/>
      <c r="FA323" s="182"/>
      <c r="FB323" s="182"/>
      <c r="FC323" s="182"/>
      <c r="FD323" s="182"/>
      <c r="FE323" s="182"/>
      <c r="FF323" s="182"/>
      <c r="FG323" s="182"/>
      <c r="FH323" s="182"/>
      <c r="FI323" s="182"/>
      <c r="FJ323" s="182"/>
      <c r="FK323" s="182"/>
      <c r="FL323" s="182"/>
      <c r="FM323" s="182"/>
      <c r="FN323" s="182"/>
      <c r="FO323" s="182"/>
      <c r="FP323" s="182"/>
      <c r="FQ323" s="182"/>
      <c r="FR323" s="182"/>
      <c r="FS323" s="182"/>
      <c r="FT323" s="182"/>
      <c r="FU323" s="182"/>
      <c r="FV323" s="182"/>
      <c r="FW323" s="182"/>
      <c r="FX323" s="182"/>
      <c r="FY323" s="182"/>
      <c r="FZ323" s="182"/>
      <c r="GA323" s="182"/>
      <c r="GB323" s="182"/>
      <c r="GC323" s="182"/>
      <c r="GD323" s="182"/>
      <c r="GE323" s="182"/>
      <c r="GF323" s="182"/>
      <c r="GG323" s="182"/>
      <c r="GH323" s="182"/>
      <c r="GI323" s="182"/>
      <c r="GJ323" s="182"/>
      <c r="GK323" s="182"/>
      <c r="GL323" s="182"/>
      <c r="GM323" s="182"/>
      <c r="GN323" s="182"/>
      <c r="GO323" s="182"/>
      <c r="GP323" s="182"/>
      <c r="GQ323" s="182"/>
      <c r="GR323" s="182"/>
      <c r="GS323" s="182"/>
      <c r="GT323" s="182"/>
      <c r="GU323" s="182"/>
      <c r="GV323" s="182"/>
      <c r="GW323" s="182"/>
      <c r="GX323" s="182"/>
      <c r="GY323" s="182"/>
      <c r="GZ323" s="182"/>
      <c r="HA323" s="182"/>
      <c r="HB323" s="182"/>
      <c r="HC323" s="182"/>
      <c r="HD323" s="182"/>
      <c r="HE323" s="182"/>
      <c r="HF323" s="182"/>
      <c r="HG323" s="182"/>
      <c r="HH323" s="182"/>
      <c r="HI323" s="182"/>
      <c r="HJ323" s="182"/>
      <c r="HK323" s="182"/>
      <c r="HL323" s="182"/>
      <c r="HM323" s="182"/>
      <c r="HN323" s="182"/>
      <c r="HO323" s="182"/>
      <c r="HP323" s="182"/>
      <c r="HQ323" s="182"/>
      <c r="HR323" s="182"/>
      <c r="HS323" s="182"/>
      <c r="HT323" s="182"/>
      <c r="HU323" s="182"/>
      <c r="HV323" s="182"/>
      <c r="HW323" s="182"/>
      <c r="HX323" s="182"/>
      <c r="HY323" s="182"/>
      <c r="HZ323" s="182"/>
      <c r="IA323" s="182"/>
      <c r="IB323" s="182"/>
      <c r="IC323" s="182"/>
      <c r="ID323" s="182"/>
      <c r="IE323" s="182"/>
      <c r="IF323" s="182"/>
      <c r="IG323" s="182"/>
      <c r="IH323" s="182"/>
      <c r="II323" s="182"/>
      <c r="IJ323" s="182"/>
      <c r="IK323" s="182"/>
      <c r="IL323" s="182"/>
      <c r="IM323" s="182"/>
      <c r="IN323" s="182"/>
      <c r="IO323" s="182"/>
      <c r="IP323" s="182"/>
      <c r="IQ323" s="182"/>
      <c r="IR323" s="182"/>
      <c r="IS323" s="182"/>
      <c r="IT323" s="182"/>
      <c r="IU323" s="182"/>
      <c r="IV323" s="182"/>
      <c r="IW323" s="182"/>
      <c r="IX323" s="182"/>
      <c r="IY323" s="182"/>
      <c r="IZ323" s="182"/>
      <c r="JA323" s="182"/>
      <c r="JB323" s="182"/>
      <c r="JC323" s="182"/>
      <c r="JD323" s="182"/>
      <c r="JE323" s="182"/>
      <c r="JF323" s="182"/>
      <c r="JG323" s="182"/>
      <c r="JH323" s="182"/>
      <c r="JI323" s="182"/>
      <c r="JJ323" s="182"/>
      <c r="JK323" s="182"/>
      <c r="JL323" s="182"/>
      <c r="JM323" s="182"/>
      <c r="JN323" s="182"/>
      <c r="JO323" s="182"/>
      <c r="JP323" s="182"/>
      <c r="JQ323" s="182"/>
      <c r="JR323" s="182"/>
      <c r="JS323" s="182"/>
      <c r="JT323" s="182"/>
      <c r="JU323" s="182"/>
      <c r="JV323" s="182"/>
      <c r="JW323" s="182"/>
      <c r="JX323" s="182"/>
      <c r="JY323" s="182"/>
      <c r="JZ323" s="182"/>
      <c r="KA323" s="182"/>
      <c r="KB323" s="182"/>
      <c r="KC323" s="182"/>
      <c r="KD323" s="182"/>
      <c r="KE323" s="182"/>
      <c r="KF323" s="182"/>
      <c r="KG323" s="182"/>
      <c r="KH323" s="182"/>
      <c r="KI323" s="182"/>
      <c r="KJ323" s="182"/>
      <c r="KK323" s="182"/>
      <c r="KL323" s="182"/>
      <c r="KM323" s="182"/>
      <c r="KN323" s="182"/>
      <c r="KO323" s="182"/>
      <c r="KP323" s="182"/>
      <c r="KQ323" s="182"/>
      <c r="KR323" s="182"/>
      <c r="KS323" s="182"/>
      <c r="KT323" s="182"/>
      <c r="KU323" s="182"/>
      <c r="KV323" s="182"/>
      <c r="KW323" s="182"/>
      <c r="KX323" s="182"/>
      <c r="KY323" s="182"/>
      <c r="KZ323" s="182"/>
      <c r="LA323" s="182"/>
      <c r="LB323" s="182"/>
      <c r="LC323" s="182"/>
      <c r="LD323" s="182"/>
      <c r="LE323" s="182"/>
      <c r="LF323" s="182"/>
      <c r="LG323" s="182"/>
      <c r="LH323" s="182"/>
      <c r="LI323" s="182"/>
      <c r="LJ323" s="182"/>
      <c r="LK323" s="182"/>
      <c r="LL323" s="182"/>
      <c r="LM323" s="182"/>
      <c r="LN323" s="182"/>
      <c r="LO323" s="182"/>
      <c r="LP323" s="182"/>
      <c r="LQ323" s="182"/>
      <c r="LR323" s="182"/>
      <c r="LS323" s="182"/>
      <c r="LT323" s="182"/>
      <c r="LU323" s="182"/>
      <c r="LV323" s="182"/>
      <c r="LW323" s="182"/>
      <c r="LX323" s="182"/>
      <c r="LY323" s="182"/>
      <c r="LZ323" s="182"/>
      <c r="MA323" s="182"/>
      <c r="MB323" s="182"/>
      <c r="MC323" s="182"/>
      <c r="MD323" s="182"/>
      <c r="ME323" s="182"/>
      <c r="MF323" s="182"/>
      <c r="MG323" s="182"/>
      <c r="MH323" s="182"/>
      <c r="MI323" s="182"/>
      <c r="MJ323" s="182"/>
      <c r="MK323" s="182"/>
      <c r="ML323" s="182"/>
      <c r="MM323" s="182"/>
      <c r="MN323" s="182"/>
      <c r="MO323" s="182"/>
      <c r="MP323" s="182"/>
      <c r="MQ323" s="182"/>
      <c r="MR323" s="182"/>
      <c r="MS323" s="182"/>
      <c r="MT323" s="182"/>
      <c r="MU323" s="182"/>
      <c r="MV323" s="182"/>
      <c r="MW323" s="182"/>
      <c r="MX323" s="182"/>
      <c r="MY323" s="182"/>
      <c r="MZ323" s="182"/>
      <c r="NA323" s="182"/>
      <c r="NB323" s="182"/>
      <c r="NC323" s="182"/>
      <c r="ND323" s="182"/>
      <c r="NE323" s="182"/>
      <c r="NF323" s="182"/>
      <c r="NG323" s="182"/>
      <c r="NH323" s="182"/>
      <c r="NI323" s="182"/>
      <c r="NJ323" s="182"/>
      <c r="NK323" s="182"/>
      <c r="NL323" s="182"/>
      <c r="NM323" s="182"/>
      <c r="NN323" s="182"/>
      <c r="NO323" s="182"/>
      <c r="NP323" s="182"/>
      <c r="NQ323" s="182"/>
      <c r="NR323" s="182"/>
      <c r="NS323" s="182"/>
      <c r="NT323" s="182"/>
      <c r="NU323" s="182"/>
      <c r="NV323" s="182"/>
      <c r="NW323" s="182"/>
      <c r="NX323" s="182"/>
      <c r="NY323" s="182"/>
      <c r="NZ323" s="182"/>
      <c r="OA323" s="182"/>
      <c r="OB323" s="182"/>
      <c r="OC323" s="182"/>
      <c r="OD323" s="182"/>
      <c r="OE323" s="182"/>
      <c r="OF323" s="182"/>
      <c r="OG323" s="182"/>
      <c r="OH323" s="182"/>
      <c r="OI323" s="182"/>
      <c r="OJ323" s="182"/>
      <c r="OK323" s="182"/>
      <c r="OL323" s="182"/>
      <c r="OM323" s="182"/>
      <c r="ON323" s="182"/>
      <c r="OO323" s="182"/>
      <c r="OP323" s="182"/>
      <c r="OQ323" s="182"/>
      <c r="OR323" s="182"/>
      <c r="OS323" s="182"/>
      <c r="OT323" s="182"/>
      <c r="OU323" s="182"/>
      <c r="OV323" s="182"/>
      <c r="OW323" s="182"/>
      <c r="OX323" s="182"/>
      <c r="OY323" s="182"/>
      <c r="OZ323" s="182"/>
      <c r="PA323" s="182"/>
      <c r="PB323" s="182"/>
      <c r="PC323" s="182"/>
      <c r="PD323" s="182"/>
      <c r="PE323" s="182"/>
      <c r="PF323" s="182"/>
      <c r="PG323" s="182"/>
      <c r="PH323" s="182"/>
      <c r="PI323" s="182"/>
      <c r="PJ323" s="182"/>
      <c r="PK323" s="182"/>
      <c r="PL323" s="182"/>
      <c r="PM323" s="182"/>
      <c r="PN323" s="182"/>
      <c r="PO323" s="182"/>
      <c r="PP323" s="182"/>
      <c r="PQ323" s="182"/>
      <c r="PR323" s="182"/>
      <c r="PS323" s="182"/>
      <c r="PT323" s="182"/>
      <c r="PU323" s="182"/>
      <c r="PV323" s="182"/>
      <c r="PW323" s="182"/>
      <c r="PX323" s="182"/>
    </row>
    <row r="324" spans="1:440" s="167" customFormat="1" ht="19.899999999999999" customHeight="1">
      <c r="A324" s="182"/>
      <c r="B324" s="1040"/>
      <c r="C324" s="900"/>
      <c r="D324" s="841"/>
      <c r="E324" s="876"/>
      <c r="F324" s="325" t="s">
        <v>21</v>
      </c>
      <c r="G324" s="289">
        <v>2.9740000000000002</v>
      </c>
      <c r="H324" s="289"/>
      <c r="I324" s="290">
        <f>G324+H324+K323</f>
        <v>3.1230000000000002</v>
      </c>
      <c r="J324" s="636">
        <v>1.7280000000000002</v>
      </c>
      <c r="K324" s="290">
        <f t="shared" si="33"/>
        <v>1.395</v>
      </c>
      <c r="L324" s="672">
        <f t="shared" si="34"/>
        <v>0.55331412103746402</v>
      </c>
      <c r="M324" s="650" t="s">
        <v>24</v>
      </c>
      <c r="N324" s="903"/>
      <c r="O324" s="904"/>
      <c r="P324" s="904"/>
      <c r="Q324" s="904"/>
      <c r="R324" s="904"/>
      <c r="S324" s="893"/>
      <c r="T324" s="170"/>
      <c r="U324" s="182"/>
      <c r="V324" s="166"/>
      <c r="W324" s="166"/>
      <c r="X324" s="166"/>
      <c r="Y324" s="166"/>
      <c r="Z324" s="166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2"/>
      <c r="CI324" s="182"/>
      <c r="CJ324" s="182"/>
      <c r="CK324" s="182"/>
      <c r="CL324" s="182"/>
      <c r="CM324" s="182"/>
      <c r="CN324" s="182"/>
      <c r="CO324" s="182"/>
      <c r="CP324" s="182"/>
      <c r="CQ324" s="182"/>
      <c r="CR324" s="182"/>
      <c r="CS324" s="182"/>
      <c r="CT324" s="182"/>
      <c r="CU324" s="182"/>
      <c r="CV324" s="182"/>
      <c r="CW324" s="182"/>
      <c r="CX324" s="182"/>
      <c r="CY324" s="182"/>
      <c r="CZ324" s="182"/>
      <c r="DA324" s="182"/>
      <c r="DB324" s="182"/>
      <c r="DC324" s="182"/>
      <c r="DD324" s="182"/>
      <c r="DE324" s="182"/>
      <c r="DF324" s="182"/>
      <c r="DG324" s="182"/>
      <c r="DH324" s="182"/>
      <c r="DI324" s="182"/>
      <c r="DJ324" s="182"/>
      <c r="DK324" s="182"/>
      <c r="DL324" s="182"/>
      <c r="DM324" s="182"/>
      <c r="DN324" s="182"/>
      <c r="DO324" s="182"/>
      <c r="DP324" s="182"/>
      <c r="DQ324" s="182"/>
      <c r="DR324" s="182"/>
      <c r="DS324" s="182"/>
      <c r="DT324" s="182"/>
      <c r="DU324" s="182"/>
      <c r="DV324" s="182"/>
      <c r="DW324" s="182"/>
      <c r="DX324" s="182"/>
      <c r="DY324" s="182"/>
      <c r="DZ324" s="182"/>
      <c r="EA324" s="182"/>
      <c r="EB324" s="182"/>
      <c r="EC324" s="182"/>
      <c r="ED324" s="182"/>
      <c r="EE324" s="182"/>
      <c r="EF324" s="182"/>
      <c r="EG324" s="182"/>
      <c r="EH324" s="182"/>
      <c r="EI324" s="182"/>
      <c r="EJ324" s="182"/>
      <c r="EK324" s="182"/>
      <c r="EL324" s="182"/>
      <c r="EM324" s="182"/>
      <c r="EN324" s="182"/>
      <c r="EO324" s="182"/>
      <c r="EP324" s="182"/>
      <c r="EQ324" s="182"/>
      <c r="ER324" s="182"/>
      <c r="ES324" s="182"/>
      <c r="ET324" s="182"/>
      <c r="EU324" s="182"/>
      <c r="EV324" s="182"/>
      <c r="EW324" s="182"/>
      <c r="EX324" s="182"/>
      <c r="EY324" s="182"/>
      <c r="EZ324" s="182"/>
      <c r="FA324" s="182"/>
      <c r="FB324" s="182"/>
      <c r="FC324" s="182"/>
      <c r="FD324" s="182"/>
      <c r="FE324" s="182"/>
      <c r="FF324" s="182"/>
      <c r="FG324" s="182"/>
      <c r="FH324" s="182"/>
      <c r="FI324" s="182"/>
      <c r="FJ324" s="182"/>
      <c r="FK324" s="182"/>
      <c r="FL324" s="182"/>
      <c r="FM324" s="182"/>
      <c r="FN324" s="182"/>
      <c r="FO324" s="182"/>
      <c r="FP324" s="182"/>
      <c r="FQ324" s="182"/>
      <c r="FR324" s="182"/>
      <c r="FS324" s="182"/>
      <c r="FT324" s="182"/>
      <c r="FU324" s="182"/>
      <c r="FV324" s="182"/>
      <c r="FW324" s="182"/>
      <c r="FX324" s="182"/>
      <c r="FY324" s="182"/>
      <c r="FZ324" s="182"/>
      <c r="GA324" s="182"/>
      <c r="GB324" s="182"/>
      <c r="GC324" s="182"/>
      <c r="GD324" s="182"/>
      <c r="GE324" s="182"/>
      <c r="GF324" s="182"/>
      <c r="GG324" s="182"/>
      <c r="GH324" s="182"/>
      <c r="GI324" s="182"/>
      <c r="GJ324" s="182"/>
      <c r="GK324" s="182"/>
      <c r="GL324" s="182"/>
      <c r="GM324" s="182"/>
      <c r="GN324" s="182"/>
      <c r="GO324" s="182"/>
      <c r="GP324" s="182"/>
      <c r="GQ324" s="182"/>
      <c r="GR324" s="182"/>
      <c r="GS324" s="182"/>
      <c r="GT324" s="182"/>
      <c r="GU324" s="182"/>
      <c r="GV324" s="182"/>
      <c r="GW324" s="182"/>
      <c r="GX324" s="182"/>
      <c r="GY324" s="182"/>
      <c r="GZ324" s="182"/>
      <c r="HA324" s="182"/>
      <c r="HB324" s="182"/>
      <c r="HC324" s="182"/>
      <c r="HD324" s="182"/>
      <c r="HE324" s="182"/>
      <c r="HF324" s="182"/>
      <c r="HG324" s="182"/>
      <c r="HH324" s="182"/>
      <c r="HI324" s="182"/>
      <c r="HJ324" s="182"/>
      <c r="HK324" s="182"/>
      <c r="HL324" s="182"/>
      <c r="HM324" s="182"/>
      <c r="HN324" s="182"/>
      <c r="HO324" s="182"/>
      <c r="HP324" s="182"/>
      <c r="HQ324" s="182"/>
      <c r="HR324" s="182"/>
      <c r="HS324" s="182"/>
      <c r="HT324" s="182"/>
      <c r="HU324" s="182"/>
      <c r="HV324" s="182"/>
      <c r="HW324" s="182"/>
      <c r="HX324" s="182"/>
      <c r="HY324" s="182"/>
      <c r="HZ324" s="182"/>
      <c r="IA324" s="182"/>
      <c r="IB324" s="182"/>
      <c r="IC324" s="182"/>
      <c r="ID324" s="182"/>
      <c r="IE324" s="182"/>
      <c r="IF324" s="182"/>
      <c r="IG324" s="182"/>
      <c r="IH324" s="182"/>
      <c r="II324" s="182"/>
      <c r="IJ324" s="182"/>
      <c r="IK324" s="182"/>
      <c r="IL324" s="182"/>
      <c r="IM324" s="182"/>
      <c r="IN324" s="182"/>
      <c r="IO324" s="182"/>
      <c r="IP324" s="182"/>
      <c r="IQ324" s="182"/>
      <c r="IR324" s="182"/>
      <c r="IS324" s="182"/>
      <c r="IT324" s="182"/>
      <c r="IU324" s="182"/>
      <c r="IV324" s="182"/>
      <c r="IW324" s="182"/>
      <c r="IX324" s="182"/>
      <c r="IY324" s="182"/>
      <c r="IZ324" s="182"/>
      <c r="JA324" s="182"/>
      <c r="JB324" s="182"/>
      <c r="JC324" s="182"/>
      <c r="JD324" s="182"/>
      <c r="JE324" s="182"/>
      <c r="JF324" s="182"/>
      <c r="JG324" s="182"/>
      <c r="JH324" s="182"/>
      <c r="JI324" s="182"/>
      <c r="JJ324" s="182"/>
      <c r="JK324" s="182"/>
      <c r="JL324" s="182"/>
      <c r="JM324" s="182"/>
      <c r="JN324" s="182"/>
      <c r="JO324" s="182"/>
      <c r="JP324" s="182"/>
      <c r="JQ324" s="182"/>
      <c r="JR324" s="182"/>
      <c r="JS324" s="182"/>
      <c r="JT324" s="182"/>
      <c r="JU324" s="182"/>
      <c r="JV324" s="182"/>
      <c r="JW324" s="182"/>
      <c r="JX324" s="182"/>
      <c r="JY324" s="182"/>
      <c r="JZ324" s="182"/>
      <c r="KA324" s="182"/>
      <c r="KB324" s="182"/>
      <c r="KC324" s="182"/>
      <c r="KD324" s="182"/>
      <c r="KE324" s="182"/>
      <c r="KF324" s="182"/>
      <c r="KG324" s="182"/>
      <c r="KH324" s="182"/>
      <c r="KI324" s="182"/>
      <c r="KJ324" s="182"/>
      <c r="KK324" s="182"/>
      <c r="KL324" s="182"/>
      <c r="KM324" s="182"/>
      <c r="KN324" s="182"/>
      <c r="KO324" s="182"/>
      <c r="KP324" s="182"/>
      <c r="KQ324" s="182"/>
      <c r="KR324" s="182"/>
      <c r="KS324" s="182"/>
      <c r="KT324" s="182"/>
      <c r="KU324" s="182"/>
      <c r="KV324" s="182"/>
      <c r="KW324" s="182"/>
      <c r="KX324" s="182"/>
      <c r="KY324" s="182"/>
      <c r="KZ324" s="182"/>
      <c r="LA324" s="182"/>
      <c r="LB324" s="182"/>
      <c r="LC324" s="182"/>
      <c r="LD324" s="182"/>
      <c r="LE324" s="182"/>
      <c r="LF324" s="182"/>
      <c r="LG324" s="182"/>
      <c r="LH324" s="182"/>
      <c r="LI324" s="182"/>
      <c r="LJ324" s="182"/>
      <c r="LK324" s="182"/>
      <c r="LL324" s="182"/>
      <c r="LM324" s="182"/>
      <c r="LN324" s="182"/>
      <c r="LO324" s="182"/>
      <c r="LP324" s="182"/>
      <c r="LQ324" s="182"/>
      <c r="LR324" s="182"/>
      <c r="LS324" s="182"/>
      <c r="LT324" s="182"/>
      <c r="LU324" s="182"/>
      <c r="LV324" s="182"/>
      <c r="LW324" s="182"/>
      <c r="LX324" s="182"/>
      <c r="LY324" s="182"/>
      <c r="LZ324" s="182"/>
      <c r="MA324" s="182"/>
      <c r="MB324" s="182"/>
      <c r="MC324" s="182"/>
      <c r="MD324" s="182"/>
      <c r="ME324" s="182"/>
      <c r="MF324" s="182"/>
      <c r="MG324" s="182"/>
      <c r="MH324" s="182"/>
      <c r="MI324" s="182"/>
      <c r="MJ324" s="182"/>
      <c r="MK324" s="182"/>
      <c r="ML324" s="182"/>
      <c r="MM324" s="182"/>
      <c r="MN324" s="182"/>
      <c r="MO324" s="182"/>
      <c r="MP324" s="182"/>
      <c r="MQ324" s="182"/>
      <c r="MR324" s="182"/>
      <c r="MS324" s="182"/>
      <c r="MT324" s="182"/>
      <c r="MU324" s="182"/>
      <c r="MV324" s="182"/>
      <c r="MW324" s="182"/>
      <c r="MX324" s="182"/>
      <c r="MY324" s="182"/>
      <c r="MZ324" s="182"/>
      <c r="NA324" s="182"/>
      <c r="NB324" s="182"/>
      <c r="NC324" s="182"/>
      <c r="ND324" s="182"/>
      <c r="NE324" s="182"/>
      <c r="NF324" s="182"/>
      <c r="NG324" s="182"/>
      <c r="NH324" s="182"/>
      <c r="NI324" s="182"/>
      <c r="NJ324" s="182"/>
      <c r="NK324" s="182"/>
      <c r="NL324" s="182"/>
      <c r="NM324" s="182"/>
      <c r="NN324" s="182"/>
      <c r="NO324" s="182"/>
      <c r="NP324" s="182"/>
      <c r="NQ324" s="182"/>
      <c r="NR324" s="182"/>
      <c r="NS324" s="182"/>
      <c r="NT324" s="182"/>
      <c r="NU324" s="182"/>
      <c r="NV324" s="182"/>
      <c r="NW324" s="182"/>
      <c r="NX324" s="182"/>
      <c r="NY324" s="182"/>
      <c r="NZ324" s="182"/>
      <c r="OA324" s="182"/>
      <c r="OB324" s="182"/>
      <c r="OC324" s="182"/>
      <c r="OD324" s="182"/>
      <c r="OE324" s="182"/>
      <c r="OF324" s="182"/>
      <c r="OG324" s="182"/>
      <c r="OH324" s="182"/>
      <c r="OI324" s="182"/>
      <c r="OJ324" s="182"/>
      <c r="OK324" s="182"/>
      <c r="OL324" s="182"/>
      <c r="OM324" s="182"/>
      <c r="ON324" s="182"/>
      <c r="OO324" s="182"/>
      <c r="OP324" s="182"/>
      <c r="OQ324" s="182"/>
      <c r="OR324" s="182"/>
      <c r="OS324" s="182"/>
      <c r="OT324" s="182"/>
      <c r="OU324" s="182"/>
      <c r="OV324" s="182"/>
      <c r="OW324" s="182"/>
      <c r="OX324" s="182"/>
      <c r="OY324" s="182"/>
      <c r="OZ324" s="182"/>
      <c r="PA324" s="182"/>
      <c r="PB324" s="182"/>
      <c r="PC324" s="182"/>
      <c r="PD324" s="182"/>
      <c r="PE324" s="182"/>
      <c r="PF324" s="182"/>
      <c r="PG324" s="182"/>
      <c r="PH324" s="182"/>
      <c r="PI324" s="182"/>
      <c r="PJ324" s="182"/>
      <c r="PK324" s="182"/>
      <c r="PL324" s="182"/>
      <c r="PM324" s="182"/>
      <c r="PN324" s="182"/>
      <c r="PO324" s="182"/>
      <c r="PP324" s="182"/>
      <c r="PQ324" s="182"/>
      <c r="PR324" s="182"/>
      <c r="PS324" s="182"/>
      <c r="PT324" s="182"/>
      <c r="PU324" s="182"/>
      <c r="PV324" s="182"/>
      <c r="PW324" s="182"/>
      <c r="PX324" s="182"/>
    </row>
    <row r="325" spans="1:440" s="167" customFormat="1" ht="19.899999999999999" customHeight="1">
      <c r="A325" s="182"/>
      <c r="B325" s="1040"/>
      <c r="C325" s="900"/>
      <c r="D325" s="841"/>
      <c r="E325" s="885"/>
      <c r="F325" s="325" t="s">
        <v>22</v>
      </c>
      <c r="G325" s="289">
        <v>3.609</v>
      </c>
      <c r="H325" s="289"/>
      <c r="I325" s="290">
        <f>G325+H325+K324</f>
        <v>5.0039999999999996</v>
      </c>
      <c r="J325" s="636">
        <v>4.9950000000000001</v>
      </c>
      <c r="K325" s="290">
        <f t="shared" si="33"/>
        <v>8.9999999999994529E-3</v>
      </c>
      <c r="L325" s="672">
        <f t="shared" si="34"/>
        <v>0.99820143884892099</v>
      </c>
      <c r="M325" s="650">
        <v>43458</v>
      </c>
      <c r="N325" s="903"/>
      <c r="O325" s="904"/>
      <c r="P325" s="904"/>
      <c r="Q325" s="904"/>
      <c r="R325" s="904"/>
      <c r="S325" s="893"/>
      <c r="T325" s="170"/>
      <c r="U325" s="182"/>
      <c r="V325" s="166"/>
      <c r="W325" s="166"/>
      <c r="X325" s="166"/>
      <c r="Y325" s="166"/>
      <c r="Z325" s="166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2"/>
      <c r="CI325" s="182"/>
      <c r="CJ325" s="182"/>
      <c r="CK325" s="182"/>
      <c r="CL325" s="182"/>
      <c r="CM325" s="182"/>
      <c r="CN325" s="182"/>
      <c r="CO325" s="182"/>
      <c r="CP325" s="182"/>
      <c r="CQ325" s="182"/>
      <c r="CR325" s="182"/>
      <c r="CS325" s="182"/>
      <c r="CT325" s="182"/>
      <c r="CU325" s="182"/>
      <c r="CV325" s="182"/>
      <c r="CW325" s="182"/>
      <c r="CX325" s="182"/>
      <c r="CY325" s="182"/>
      <c r="CZ325" s="182"/>
      <c r="DA325" s="182"/>
      <c r="DB325" s="182"/>
      <c r="DC325" s="182"/>
      <c r="DD325" s="182"/>
      <c r="DE325" s="182"/>
      <c r="DF325" s="182"/>
      <c r="DG325" s="182"/>
      <c r="DH325" s="182"/>
      <c r="DI325" s="182"/>
      <c r="DJ325" s="182"/>
      <c r="DK325" s="182"/>
      <c r="DL325" s="182"/>
      <c r="DM325" s="182"/>
      <c r="DN325" s="182"/>
      <c r="DO325" s="182"/>
      <c r="DP325" s="182"/>
      <c r="DQ325" s="182"/>
      <c r="DR325" s="182"/>
      <c r="DS325" s="182"/>
      <c r="DT325" s="182"/>
      <c r="DU325" s="182"/>
      <c r="DV325" s="182"/>
      <c r="DW325" s="182"/>
      <c r="DX325" s="182"/>
      <c r="DY325" s="182"/>
      <c r="DZ325" s="182"/>
      <c r="EA325" s="182"/>
      <c r="EB325" s="182"/>
      <c r="EC325" s="182"/>
      <c r="ED325" s="182"/>
      <c r="EE325" s="182"/>
      <c r="EF325" s="182"/>
      <c r="EG325" s="182"/>
      <c r="EH325" s="182"/>
      <c r="EI325" s="182"/>
      <c r="EJ325" s="182"/>
      <c r="EK325" s="182"/>
      <c r="EL325" s="182"/>
      <c r="EM325" s="182"/>
      <c r="EN325" s="182"/>
      <c r="EO325" s="182"/>
      <c r="EP325" s="182"/>
      <c r="EQ325" s="182"/>
      <c r="ER325" s="182"/>
      <c r="ES325" s="182"/>
      <c r="ET325" s="182"/>
      <c r="EU325" s="182"/>
      <c r="EV325" s="182"/>
      <c r="EW325" s="182"/>
      <c r="EX325" s="182"/>
      <c r="EY325" s="182"/>
      <c r="EZ325" s="182"/>
      <c r="FA325" s="182"/>
      <c r="FB325" s="182"/>
      <c r="FC325" s="182"/>
      <c r="FD325" s="182"/>
      <c r="FE325" s="182"/>
      <c r="FF325" s="182"/>
      <c r="FG325" s="182"/>
      <c r="FH325" s="182"/>
      <c r="FI325" s="182"/>
      <c r="FJ325" s="182"/>
      <c r="FK325" s="182"/>
      <c r="FL325" s="182"/>
      <c r="FM325" s="182"/>
      <c r="FN325" s="182"/>
      <c r="FO325" s="182"/>
      <c r="FP325" s="182"/>
      <c r="FQ325" s="182"/>
      <c r="FR325" s="182"/>
      <c r="FS325" s="182"/>
      <c r="FT325" s="182"/>
      <c r="FU325" s="182"/>
      <c r="FV325" s="182"/>
      <c r="FW325" s="182"/>
      <c r="FX325" s="182"/>
      <c r="FY325" s="182"/>
      <c r="FZ325" s="182"/>
      <c r="GA325" s="182"/>
      <c r="GB325" s="182"/>
      <c r="GC325" s="182"/>
      <c r="GD325" s="182"/>
      <c r="GE325" s="182"/>
      <c r="GF325" s="182"/>
      <c r="GG325" s="182"/>
      <c r="GH325" s="182"/>
      <c r="GI325" s="182"/>
      <c r="GJ325" s="182"/>
      <c r="GK325" s="182"/>
      <c r="GL325" s="182"/>
      <c r="GM325" s="182"/>
      <c r="GN325" s="182"/>
      <c r="GO325" s="182"/>
      <c r="GP325" s="182"/>
      <c r="GQ325" s="182"/>
      <c r="GR325" s="182"/>
      <c r="GS325" s="182"/>
      <c r="GT325" s="182"/>
      <c r="GU325" s="182"/>
      <c r="GV325" s="182"/>
      <c r="GW325" s="182"/>
      <c r="GX325" s="182"/>
      <c r="GY325" s="182"/>
      <c r="GZ325" s="182"/>
      <c r="HA325" s="182"/>
      <c r="HB325" s="182"/>
      <c r="HC325" s="182"/>
      <c r="HD325" s="182"/>
      <c r="HE325" s="182"/>
      <c r="HF325" s="182"/>
      <c r="HG325" s="182"/>
      <c r="HH325" s="182"/>
      <c r="HI325" s="182"/>
      <c r="HJ325" s="182"/>
      <c r="HK325" s="182"/>
      <c r="HL325" s="182"/>
      <c r="HM325" s="182"/>
      <c r="HN325" s="182"/>
      <c r="HO325" s="182"/>
      <c r="HP325" s="182"/>
      <c r="HQ325" s="182"/>
      <c r="HR325" s="182"/>
      <c r="HS325" s="182"/>
      <c r="HT325" s="182"/>
      <c r="HU325" s="182"/>
      <c r="HV325" s="182"/>
      <c r="HW325" s="182"/>
      <c r="HX325" s="182"/>
      <c r="HY325" s="182"/>
      <c r="HZ325" s="182"/>
      <c r="IA325" s="182"/>
      <c r="IB325" s="182"/>
      <c r="IC325" s="182"/>
      <c r="ID325" s="182"/>
      <c r="IE325" s="182"/>
      <c r="IF325" s="182"/>
      <c r="IG325" s="182"/>
      <c r="IH325" s="182"/>
      <c r="II325" s="182"/>
      <c r="IJ325" s="182"/>
      <c r="IK325" s="182"/>
      <c r="IL325" s="182"/>
      <c r="IM325" s="182"/>
      <c r="IN325" s="182"/>
      <c r="IO325" s="182"/>
      <c r="IP325" s="182"/>
      <c r="IQ325" s="182"/>
      <c r="IR325" s="182"/>
      <c r="IS325" s="182"/>
      <c r="IT325" s="182"/>
      <c r="IU325" s="182"/>
      <c r="IV325" s="182"/>
      <c r="IW325" s="182"/>
      <c r="IX325" s="182"/>
      <c r="IY325" s="182"/>
      <c r="IZ325" s="182"/>
      <c r="JA325" s="182"/>
      <c r="JB325" s="182"/>
      <c r="JC325" s="182"/>
      <c r="JD325" s="182"/>
      <c r="JE325" s="182"/>
      <c r="JF325" s="182"/>
      <c r="JG325" s="182"/>
      <c r="JH325" s="182"/>
      <c r="JI325" s="182"/>
      <c r="JJ325" s="182"/>
      <c r="JK325" s="182"/>
      <c r="JL325" s="182"/>
      <c r="JM325" s="182"/>
      <c r="JN325" s="182"/>
      <c r="JO325" s="182"/>
      <c r="JP325" s="182"/>
      <c r="JQ325" s="182"/>
      <c r="JR325" s="182"/>
      <c r="JS325" s="182"/>
      <c r="JT325" s="182"/>
      <c r="JU325" s="182"/>
      <c r="JV325" s="182"/>
      <c r="JW325" s="182"/>
      <c r="JX325" s="182"/>
      <c r="JY325" s="182"/>
      <c r="JZ325" s="182"/>
      <c r="KA325" s="182"/>
      <c r="KB325" s="182"/>
      <c r="KC325" s="182"/>
      <c r="KD325" s="182"/>
      <c r="KE325" s="182"/>
      <c r="KF325" s="182"/>
      <c r="KG325" s="182"/>
      <c r="KH325" s="182"/>
      <c r="KI325" s="182"/>
      <c r="KJ325" s="182"/>
      <c r="KK325" s="182"/>
      <c r="KL325" s="182"/>
      <c r="KM325" s="182"/>
      <c r="KN325" s="182"/>
      <c r="KO325" s="182"/>
      <c r="KP325" s="182"/>
      <c r="KQ325" s="182"/>
      <c r="KR325" s="182"/>
      <c r="KS325" s="182"/>
      <c r="KT325" s="182"/>
      <c r="KU325" s="182"/>
      <c r="KV325" s="182"/>
      <c r="KW325" s="182"/>
      <c r="KX325" s="182"/>
      <c r="KY325" s="182"/>
      <c r="KZ325" s="182"/>
      <c r="LA325" s="182"/>
      <c r="LB325" s="182"/>
      <c r="LC325" s="182"/>
      <c r="LD325" s="182"/>
      <c r="LE325" s="182"/>
      <c r="LF325" s="182"/>
      <c r="LG325" s="182"/>
      <c r="LH325" s="182"/>
      <c r="LI325" s="182"/>
      <c r="LJ325" s="182"/>
      <c r="LK325" s="182"/>
      <c r="LL325" s="182"/>
      <c r="LM325" s="182"/>
      <c r="LN325" s="182"/>
      <c r="LO325" s="182"/>
      <c r="LP325" s="182"/>
      <c r="LQ325" s="182"/>
      <c r="LR325" s="182"/>
      <c r="LS325" s="182"/>
      <c r="LT325" s="182"/>
      <c r="LU325" s="182"/>
      <c r="LV325" s="182"/>
      <c r="LW325" s="182"/>
      <c r="LX325" s="182"/>
      <c r="LY325" s="182"/>
      <c r="LZ325" s="182"/>
      <c r="MA325" s="182"/>
      <c r="MB325" s="182"/>
      <c r="MC325" s="182"/>
      <c r="MD325" s="182"/>
      <c r="ME325" s="182"/>
      <c r="MF325" s="182"/>
      <c r="MG325" s="182"/>
      <c r="MH325" s="182"/>
      <c r="MI325" s="182"/>
      <c r="MJ325" s="182"/>
      <c r="MK325" s="182"/>
      <c r="ML325" s="182"/>
      <c r="MM325" s="182"/>
      <c r="MN325" s="182"/>
      <c r="MO325" s="182"/>
      <c r="MP325" s="182"/>
      <c r="MQ325" s="182"/>
      <c r="MR325" s="182"/>
      <c r="MS325" s="182"/>
      <c r="MT325" s="182"/>
      <c r="MU325" s="182"/>
      <c r="MV325" s="182"/>
      <c r="MW325" s="182"/>
      <c r="MX325" s="182"/>
      <c r="MY325" s="182"/>
      <c r="MZ325" s="182"/>
      <c r="NA325" s="182"/>
      <c r="NB325" s="182"/>
      <c r="NC325" s="182"/>
      <c r="ND325" s="182"/>
      <c r="NE325" s="182"/>
      <c r="NF325" s="182"/>
      <c r="NG325" s="182"/>
      <c r="NH325" s="182"/>
      <c r="NI325" s="182"/>
      <c r="NJ325" s="182"/>
      <c r="NK325" s="182"/>
      <c r="NL325" s="182"/>
      <c r="NM325" s="182"/>
      <c r="NN325" s="182"/>
      <c r="NO325" s="182"/>
      <c r="NP325" s="182"/>
      <c r="NQ325" s="182"/>
      <c r="NR325" s="182"/>
      <c r="NS325" s="182"/>
      <c r="NT325" s="182"/>
      <c r="NU325" s="182"/>
      <c r="NV325" s="182"/>
      <c r="NW325" s="182"/>
      <c r="NX325" s="182"/>
      <c r="NY325" s="182"/>
      <c r="NZ325" s="182"/>
      <c r="OA325" s="182"/>
      <c r="OB325" s="182"/>
      <c r="OC325" s="182"/>
      <c r="OD325" s="182"/>
      <c r="OE325" s="182"/>
      <c r="OF325" s="182"/>
      <c r="OG325" s="182"/>
      <c r="OH325" s="182"/>
      <c r="OI325" s="182"/>
      <c r="OJ325" s="182"/>
      <c r="OK325" s="182"/>
      <c r="OL325" s="182"/>
      <c r="OM325" s="182"/>
      <c r="ON325" s="182"/>
      <c r="OO325" s="182"/>
      <c r="OP325" s="182"/>
      <c r="OQ325" s="182"/>
      <c r="OR325" s="182"/>
      <c r="OS325" s="182"/>
      <c r="OT325" s="182"/>
      <c r="OU325" s="182"/>
      <c r="OV325" s="182"/>
      <c r="OW325" s="182"/>
      <c r="OX325" s="182"/>
      <c r="OY325" s="182"/>
      <c r="OZ325" s="182"/>
      <c r="PA325" s="182"/>
      <c r="PB325" s="182"/>
      <c r="PC325" s="182"/>
      <c r="PD325" s="182"/>
      <c r="PE325" s="182"/>
      <c r="PF325" s="182"/>
      <c r="PG325" s="182"/>
      <c r="PH325" s="182"/>
      <c r="PI325" s="182"/>
      <c r="PJ325" s="182"/>
      <c r="PK325" s="182"/>
      <c r="PL325" s="182"/>
      <c r="PM325" s="182"/>
      <c r="PN325" s="182"/>
      <c r="PO325" s="182"/>
      <c r="PP325" s="182"/>
      <c r="PQ325" s="182"/>
      <c r="PR325" s="182"/>
      <c r="PS325" s="182"/>
      <c r="PT325" s="182"/>
      <c r="PU325" s="182"/>
      <c r="PV325" s="182"/>
      <c r="PW325" s="182"/>
      <c r="PX325" s="182"/>
    </row>
    <row r="326" spans="1:440" s="167" customFormat="1" ht="19.899999999999999" customHeight="1">
      <c r="A326" s="182"/>
      <c r="B326" s="1040"/>
      <c r="C326" s="900"/>
      <c r="D326" s="841"/>
      <c r="E326" s="884" t="s">
        <v>845</v>
      </c>
      <c r="F326" s="325" t="s">
        <v>20</v>
      </c>
      <c r="G326" s="289">
        <v>0.63700000000000001</v>
      </c>
      <c r="H326" s="289"/>
      <c r="I326" s="290">
        <f t="shared" ref="I326" si="125">G326+H326</f>
        <v>0.63700000000000001</v>
      </c>
      <c r="J326" s="636">
        <v>0.13500000000000001</v>
      </c>
      <c r="K326" s="290">
        <f t="shared" si="33"/>
        <v>0.502</v>
      </c>
      <c r="L326" s="672">
        <f t="shared" si="34"/>
        <v>0.2119309262166405</v>
      </c>
      <c r="M326" s="650" t="s">
        <v>24</v>
      </c>
      <c r="N326" s="903">
        <f t="shared" ref="N326" si="126">G326+G327+G328</f>
        <v>7.2349999999999994</v>
      </c>
      <c r="O326" s="904">
        <f t="shared" ref="O326" si="127">H326+H327+H328</f>
        <v>0</v>
      </c>
      <c r="P326" s="904">
        <f t="shared" ref="P326" si="128">N326+O326</f>
        <v>7.2349999999999994</v>
      </c>
      <c r="Q326" s="904">
        <f t="shared" ref="Q326" si="129">J326+J327+J328</f>
        <v>5.4</v>
      </c>
      <c r="R326" s="904">
        <f t="shared" ref="R326" si="130">P326-Q326</f>
        <v>1.8349999999999991</v>
      </c>
      <c r="S326" s="893">
        <f t="shared" ref="S326" si="131">Q326/P326</f>
        <v>0.74637180373185907</v>
      </c>
      <c r="T326" s="170"/>
      <c r="U326" s="182"/>
      <c r="V326" s="166"/>
      <c r="W326" s="166"/>
      <c r="X326" s="166"/>
      <c r="Y326" s="166"/>
      <c r="Z326" s="166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2"/>
      <c r="CI326" s="182"/>
      <c r="CJ326" s="182"/>
      <c r="CK326" s="182"/>
      <c r="CL326" s="182"/>
      <c r="CM326" s="182"/>
      <c r="CN326" s="182"/>
      <c r="CO326" s="182"/>
      <c r="CP326" s="182"/>
      <c r="CQ326" s="182"/>
      <c r="CR326" s="182"/>
      <c r="CS326" s="182"/>
      <c r="CT326" s="182"/>
      <c r="CU326" s="182"/>
      <c r="CV326" s="182"/>
      <c r="CW326" s="182"/>
      <c r="CX326" s="182"/>
      <c r="CY326" s="182"/>
      <c r="CZ326" s="182"/>
      <c r="DA326" s="182"/>
      <c r="DB326" s="182"/>
      <c r="DC326" s="182"/>
      <c r="DD326" s="182"/>
      <c r="DE326" s="182"/>
      <c r="DF326" s="182"/>
      <c r="DG326" s="182"/>
      <c r="DH326" s="182"/>
      <c r="DI326" s="182"/>
      <c r="DJ326" s="182"/>
      <c r="DK326" s="182"/>
      <c r="DL326" s="182"/>
      <c r="DM326" s="182"/>
      <c r="DN326" s="182"/>
      <c r="DO326" s="182"/>
      <c r="DP326" s="182"/>
      <c r="DQ326" s="182"/>
      <c r="DR326" s="182"/>
      <c r="DS326" s="182"/>
      <c r="DT326" s="182"/>
      <c r="DU326" s="182"/>
      <c r="DV326" s="182"/>
      <c r="DW326" s="182"/>
      <c r="DX326" s="182"/>
      <c r="DY326" s="182"/>
      <c r="DZ326" s="182"/>
      <c r="EA326" s="182"/>
      <c r="EB326" s="182"/>
      <c r="EC326" s="182"/>
      <c r="ED326" s="182"/>
      <c r="EE326" s="182"/>
      <c r="EF326" s="182"/>
      <c r="EG326" s="182"/>
      <c r="EH326" s="182"/>
      <c r="EI326" s="182"/>
      <c r="EJ326" s="182"/>
      <c r="EK326" s="182"/>
      <c r="EL326" s="182"/>
      <c r="EM326" s="182"/>
      <c r="EN326" s="182"/>
      <c r="EO326" s="182"/>
      <c r="EP326" s="182"/>
      <c r="EQ326" s="182"/>
      <c r="ER326" s="182"/>
      <c r="ES326" s="182"/>
      <c r="ET326" s="182"/>
      <c r="EU326" s="182"/>
      <c r="EV326" s="182"/>
      <c r="EW326" s="182"/>
      <c r="EX326" s="182"/>
      <c r="EY326" s="182"/>
      <c r="EZ326" s="182"/>
      <c r="FA326" s="182"/>
      <c r="FB326" s="182"/>
      <c r="FC326" s="182"/>
      <c r="FD326" s="182"/>
      <c r="FE326" s="182"/>
      <c r="FF326" s="182"/>
      <c r="FG326" s="182"/>
      <c r="FH326" s="182"/>
      <c r="FI326" s="182"/>
      <c r="FJ326" s="182"/>
      <c r="FK326" s="182"/>
      <c r="FL326" s="182"/>
      <c r="FM326" s="182"/>
      <c r="FN326" s="182"/>
      <c r="FO326" s="182"/>
      <c r="FP326" s="182"/>
      <c r="FQ326" s="182"/>
      <c r="FR326" s="182"/>
      <c r="FS326" s="182"/>
      <c r="FT326" s="182"/>
      <c r="FU326" s="182"/>
      <c r="FV326" s="182"/>
      <c r="FW326" s="182"/>
      <c r="FX326" s="182"/>
      <c r="FY326" s="182"/>
      <c r="FZ326" s="182"/>
      <c r="GA326" s="182"/>
      <c r="GB326" s="182"/>
      <c r="GC326" s="182"/>
      <c r="GD326" s="182"/>
      <c r="GE326" s="182"/>
      <c r="GF326" s="182"/>
      <c r="GG326" s="182"/>
      <c r="GH326" s="182"/>
      <c r="GI326" s="182"/>
      <c r="GJ326" s="182"/>
      <c r="GK326" s="182"/>
      <c r="GL326" s="182"/>
      <c r="GM326" s="182"/>
      <c r="GN326" s="182"/>
      <c r="GO326" s="182"/>
      <c r="GP326" s="182"/>
      <c r="GQ326" s="182"/>
      <c r="GR326" s="182"/>
      <c r="GS326" s="182"/>
      <c r="GT326" s="182"/>
      <c r="GU326" s="182"/>
      <c r="GV326" s="182"/>
      <c r="GW326" s="182"/>
      <c r="GX326" s="182"/>
      <c r="GY326" s="182"/>
      <c r="GZ326" s="182"/>
      <c r="HA326" s="182"/>
      <c r="HB326" s="182"/>
      <c r="HC326" s="182"/>
      <c r="HD326" s="182"/>
      <c r="HE326" s="182"/>
      <c r="HF326" s="182"/>
      <c r="HG326" s="182"/>
      <c r="HH326" s="182"/>
      <c r="HI326" s="182"/>
      <c r="HJ326" s="182"/>
      <c r="HK326" s="182"/>
      <c r="HL326" s="182"/>
      <c r="HM326" s="182"/>
      <c r="HN326" s="182"/>
      <c r="HO326" s="182"/>
      <c r="HP326" s="182"/>
      <c r="HQ326" s="182"/>
      <c r="HR326" s="182"/>
      <c r="HS326" s="182"/>
      <c r="HT326" s="182"/>
      <c r="HU326" s="182"/>
      <c r="HV326" s="182"/>
      <c r="HW326" s="182"/>
      <c r="HX326" s="182"/>
      <c r="HY326" s="182"/>
      <c r="HZ326" s="182"/>
      <c r="IA326" s="182"/>
      <c r="IB326" s="182"/>
      <c r="IC326" s="182"/>
      <c r="ID326" s="182"/>
      <c r="IE326" s="182"/>
      <c r="IF326" s="182"/>
      <c r="IG326" s="182"/>
      <c r="IH326" s="182"/>
      <c r="II326" s="182"/>
      <c r="IJ326" s="182"/>
      <c r="IK326" s="182"/>
      <c r="IL326" s="182"/>
      <c r="IM326" s="182"/>
      <c r="IN326" s="182"/>
      <c r="IO326" s="182"/>
      <c r="IP326" s="182"/>
      <c r="IQ326" s="182"/>
      <c r="IR326" s="182"/>
      <c r="IS326" s="182"/>
      <c r="IT326" s="182"/>
      <c r="IU326" s="182"/>
      <c r="IV326" s="182"/>
      <c r="IW326" s="182"/>
      <c r="IX326" s="182"/>
      <c r="IY326" s="182"/>
      <c r="IZ326" s="182"/>
      <c r="JA326" s="182"/>
      <c r="JB326" s="182"/>
      <c r="JC326" s="182"/>
      <c r="JD326" s="182"/>
      <c r="JE326" s="182"/>
      <c r="JF326" s="182"/>
      <c r="JG326" s="182"/>
      <c r="JH326" s="182"/>
      <c r="JI326" s="182"/>
      <c r="JJ326" s="182"/>
      <c r="JK326" s="182"/>
      <c r="JL326" s="182"/>
      <c r="JM326" s="182"/>
      <c r="JN326" s="182"/>
      <c r="JO326" s="182"/>
      <c r="JP326" s="182"/>
      <c r="JQ326" s="182"/>
      <c r="JR326" s="182"/>
      <c r="JS326" s="182"/>
      <c r="JT326" s="182"/>
      <c r="JU326" s="182"/>
      <c r="JV326" s="182"/>
      <c r="JW326" s="182"/>
      <c r="JX326" s="182"/>
      <c r="JY326" s="182"/>
      <c r="JZ326" s="182"/>
      <c r="KA326" s="182"/>
      <c r="KB326" s="182"/>
      <c r="KC326" s="182"/>
      <c r="KD326" s="182"/>
      <c r="KE326" s="182"/>
      <c r="KF326" s="182"/>
      <c r="KG326" s="182"/>
      <c r="KH326" s="182"/>
      <c r="KI326" s="182"/>
      <c r="KJ326" s="182"/>
      <c r="KK326" s="182"/>
      <c r="KL326" s="182"/>
      <c r="KM326" s="182"/>
      <c r="KN326" s="182"/>
      <c r="KO326" s="182"/>
      <c r="KP326" s="182"/>
      <c r="KQ326" s="182"/>
      <c r="KR326" s="182"/>
      <c r="KS326" s="182"/>
      <c r="KT326" s="182"/>
      <c r="KU326" s="182"/>
      <c r="KV326" s="182"/>
      <c r="KW326" s="182"/>
      <c r="KX326" s="182"/>
      <c r="KY326" s="182"/>
      <c r="KZ326" s="182"/>
      <c r="LA326" s="182"/>
      <c r="LB326" s="182"/>
      <c r="LC326" s="182"/>
      <c r="LD326" s="182"/>
      <c r="LE326" s="182"/>
      <c r="LF326" s="182"/>
      <c r="LG326" s="182"/>
      <c r="LH326" s="182"/>
      <c r="LI326" s="182"/>
      <c r="LJ326" s="182"/>
      <c r="LK326" s="182"/>
      <c r="LL326" s="182"/>
      <c r="LM326" s="182"/>
      <c r="LN326" s="182"/>
      <c r="LO326" s="182"/>
      <c r="LP326" s="182"/>
      <c r="LQ326" s="182"/>
      <c r="LR326" s="182"/>
      <c r="LS326" s="182"/>
      <c r="LT326" s="182"/>
      <c r="LU326" s="182"/>
      <c r="LV326" s="182"/>
      <c r="LW326" s="182"/>
      <c r="LX326" s="182"/>
      <c r="LY326" s="182"/>
      <c r="LZ326" s="182"/>
      <c r="MA326" s="182"/>
      <c r="MB326" s="182"/>
      <c r="MC326" s="182"/>
      <c r="MD326" s="182"/>
      <c r="ME326" s="182"/>
      <c r="MF326" s="182"/>
      <c r="MG326" s="182"/>
      <c r="MH326" s="182"/>
      <c r="MI326" s="182"/>
      <c r="MJ326" s="182"/>
      <c r="MK326" s="182"/>
      <c r="ML326" s="182"/>
      <c r="MM326" s="182"/>
      <c r="MN326" s="182"/>
      <c r="MO326" s="182"/>
      <c r="MP326" s="182"/>
      <c r="MQ326" s="182"/>
      <c r="MR326" s="182"/>
      <c r="MS326" s="182"/>
      <c r="MT326" s="182"/>
      <c r="MU326" s="182"/>
      <c r="MV326" s="182"/>
      <c r="MW326" s="182"/>
      <c r="MX326" s="182"/>
      <c r="MY326" s="182"/>
      <c r="MZ326" s="182"/>
      <c r="NA326" s="182"/>
      <c r="NB326" s="182"/>
      <c r="NC326" s="182"/>
      <c r="ND326" s="182"/>
      <c r="NE326" s="182"/>
      <c r="NF326" s="182"/>
      <c r="NG326" s="182"/>
      <c r="NH326" s="182"/>
      <c r="NI326" s="182"/>
      <c r="NJ326" s="182"/>
      <c r="NK326" s="182"/>
      <c r="NL326" s="182"/>
      <c r="NM326" s="182"/>
      <c r="NN326" s="182"/>
      <c r="NO326" s="182"/>
      <c r="NP326" s="182"/>
      <c r="NQ326" s="182"/>
      <c r="NR326" s="182"/>
      <c r="NS326" s="182"/>
      <c r="NT326" s="182"/>
      <c r="NU326" s="182"/>
      <c r="NV326" s="182"/>
      <c r="NW326" s="182"/>
      <c r="NX326" s="182"/>
      <c r="NY326" s="182"/>
      <c r="NZ326" s="182"/>
      <c r="OA326" s="182"/>
      <c r="OB326" s="182"/>
      <c r="OC326" s="182"/>
      <c r="OD326" s="182"/>
      <c r="OE326" s="182"/>
      <c r="OF326" s="182"/>
      <c r="OG326" s="182"/>
      <c r="OH326" s="182"/>
      <c r="OI326" s="182"/>
      <c r="OJ326" s="182"/>
      <c r="OK326" s="182"/>
      <c r="OL326" s="182"/>
      <c r="OM326" s="182"/>
      <c r="ON326" s="182"/>
      <c r="OO326" s="182"/>
      <c r="OP326" s="182"/>
      <c r="OQ326" s="182"/>
      <c r="OR326" s="182"/>
      <c r="OS326" s="182"/>
      <c r="OT326" s="182"/>
      <c r="OU326" s="182"/>
      <c r="OV326" s="182"/>
      <c r="OW326" s="182"/>
      <c r="OX326" s="182"/>
      <c r="OY326" s="182"/>
      <c r="OZ326" s="182"/>
      <c r="PA326" s="182"/>
      <c r="PB326" s="182"/>
      <c r="PC326" s="182"/>
      <c r="PD326" s="182"/>
      <c r="PE326" s="182"/>
      <c r="PF326" s="182"/>
      <c r="PG326" s="182"/>
      <c r="PH326" s="182"/>
      <c r="PI326" s="182"/>
      <c r="PJ326" s="182"/>
      <c r="PK326" s="182"/>
      <c r="PL326" s="182"/>
      <c r="PM326" s="182"/>
      <c r="PN326" s="182"/>
      <c r="PO326" s="182"/>
      <c r="PP326" s="182"/>
      <c r="PQ326" s="182"/>
      <c r="PR326" s="182"/>
      <c r="PS326" s="182"/>
      <c r="PT326" s="182"/>
      <c r="PU326" s="182"/>
      <c r="PV326" s="182"/>
      <c r="PW326" s="182"/>
      <c r="PX326" s="182"/>
    </row>
    <row r="327" spans="1:440" s="167" customFormat="1" ht="19.899999999999999" customHeight="1">
      <c r="A327" s="182"/>
      <c r="B327" s="1040"/>
      <c r="C327" s="900"/>
      <c r="D327" s="841"/>
      <c r="E327" s="876"/>
      <c r="F327" s="325" t="s">
        <v>21</v>
      </c>
      <c r="G327" s="289">
        <v>2.9809999999999999</v>
      </c>
      <c r="H327" s="289"/>
      <c r="I327" s="290">
        <f>G327+H327+K326</f>
        <v>3.4829999999999997</v>
      </c>
      <c r="J327" s="636">
        <v>2.2410000000000001</v>
      </c>
      <c r="K327" s="290">
        <f t="shared" si="33"/>
        <v>1.2419999999999995</v>
      </c>
      <c r="L327" s="672">
        <f t="shared" si="34"/>
        <v>0.64341085271317844</v>
      </c>
      <c r="M327" s="650" t="s">
        <v>24</v>
      </c>
      <c r="N327" s="903"/>
      <c r="O327" s="904"/>
      <c r="P327" s="904"/>
      <c r="Q327" s="904"/>
      <c r="R327" s="904"/>
      <c r="S327" s="893"/>
      <c r="T327" s="170"/>
      <c r="U327" s="182"/>
      <c r="V327" s="166"/>
      <c r="W327" s="166"/>
      <c r="X327" s="166"/>
      <c r="Y327" s="166"/>
      <c r="Z327" s="166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2"/>
      <c r="CI327" s="182"/>
      <c r="CJ327" s="182"/>
      <c r="CK327" s="182"/>
      <c r="CL327" s="182"/>
      <c r="CM327" s="182"/>
      <c r="CN327" s="182"/>
      <c r="CO327" s="182"/>
      <c r="CP327" s="182"/>
      <c r="CQ327" s="182"/>
      <c r="CR327" s="182"/>
      <c r="CS327" s="182"/>
      <c r="CT327" s="182"/>
      <c r="CU327" s="182"/>
      <c r="CV327" s="182"/>
      <c r="CW327" s="182"/>
      <c r="CX327" s="182"/>
      <c r="CY327" s="182"/>
      <c r="CZ327" s="182"/>
      <c r="DA327" s="182"/>
      <c r="DB327" s="182"/>
      <c r="DC327" s="182"/>
      <c r="DD327" s="182"/>
      <c r="DE327" s="182"/>
      <c r="DF327" s="182"/>
      <c r="DG327" s="182"/>
      <c r="DH327" s="182"/>
      <c r="DI327" s="182"/>
      <c r="DJ327" s="182"/>
      <c r="DK327" s="182"/>
      <c r="DL327" s="182"/>
      <c r="DM327" s="182"/>
      <c r="DN327" s="182"/>
      <c r="DO327" s="182"/>
      <c r="DP327" s="182"/>
      <c r="DQ327" s="182"/>
      <c r="DR327" s="182"/>
      <c r="DS327" s="182"/>
      <c r="DT327" s="182"/>
      <c r="DU327" s="182"/>
      <c r="DV327" s="182"/>
      <c r="DW327" s="182"/>
      <c r="DX327" s="182"/>
      <c r="DY327" s="182"/>
      <c r="DZ327" s="182"/>
      <c r="EA327" s="182"/>
      <c r="EB327" s="182"/>
      <c r="EC327" s="182"/>
      <c r="ED327" s="182"/>
      <c r="EE327" s="182"/>
      <c r="EF327" s="182"/>
      <c r="EG327" s="182"/>
      <c r="EH327" s="182"/>
      <c r="EI327" s="182"/>
      <c r="EJ327" s="182"/>
      <c r="EK327" s="182"/>
      <c r="EL327" s="182"/>
      <c r="EM327" s="182"/>
      <c r="EN327" s="182"/>
      <c r="EO327" s="182"/>
      <c r="EP327" s="182"/>
      <c r="EQ327" s="182"/>
      <c r="ER327" s="182"/>
      <c r="ES327" s="182"/>
      <c r="ET327" s="182"/>
      <c r="EU327" s="182"/>
      <c r="EV327" s="182"/>
      <c r="EW327" s="182"/>
      <c r="EX327" s="182"/>
      <c r="EY327" s="182"/>
      <c r="EZ327" s="182"/>
      <c r="FA327" s="182"/>
      <c r="FB327" s="182"/>
      <c r="FC327" s="182"/>
      <c r="FD327" s="182"/>
      <c r="FE327" s="182"/>
      <c r="FF327" s="182"/>
      <c r="FG327" s="182"/>
      <c r="FH327" s="182"/>
      <c r="FI327" s="182"/>
      <c r="FJ327" s="182"/>
      <c r="FK327" s="182"/>
      <c r="FL327" s="182"/>
      <c r="FM327" s="182"/>
      <c r="FN327" s="182"/>
      <c r="FO327" s="182"/>
      <c r="FP327" s="182"/>
      <c r="FQ327" s="182"/>
      <c r="FR327" s="182"/>
      <c r="FS327" s="182"/>
      <c r="FT327" s="182"/>
      <c r="FU327" s="182"/>
      <c r="FV327" s="182"/>
      <c r="FW327" s="182"/>
      <c r="FX327" s="182"/>
      <c r="FY327" s="182"/>
      <c r="FZ327" s="182"/>
      <c r="GA327" s="182"/>
      <c r="GB327" s="182"/>
      <c r="GC327" s="182"/>
      <c r="GD327" s="182"/>
      <c r="GE327" s="182"/>
      <c r="GF327" s="182"/>
      <c r="GG327" s="182"/>
      <c r="GH327" s="182"/>
      <c r="GI327" s="182"/>
      <c r="GJ327" s="182"/>
      <c r="GK327" s="182"/>
      <c r="GL327" s="182"/>
      <c r="GM327" s="182"/>
      <c r="GN327" s="182"/>
      <c r="GO327" s="182"/>
      <c r="GP327" s="182"/>
      <c r="GQ327" s="182"/>
      <c r="GR327" s="182"/>
      <c r="GS327" s="182"/>
      <c r="GT327" s="182"/>
      <c r="GU327" s="182"/>
      <c r="GV327" s="182"/>
      <c r="GW327" s="182"/>
      <c r="GX327" s="182"/>
      <c r="GY327" s="182"/>
      <c r="GZ327" s="182"/>
      <c r="HA327" s="182"/>
      <c r="HB327" s="182"/>
      <c r="HC327" s="182"/>
      <c r="HD327" s="182"/>
      <c r="HE327" s="182"/>
      <c r="HF327" s="182"/>
      <c r="HG327" s="182"/>
      <c r="HH327" s="182"/>
      <c r="HI327" s="182"/>
      <c r="HJ327" s="182"/>
      <c r="HK327" s="182"/>
      <c r="HL327" s="182"/>
      <c r="HM327" s="182"/>
      <c r="HN327" s="182"/>
      <c r="HO327" s="182"/>
      <c r="HP327" s="182"/>
      <c r="HQ327" s="182"/>
      <c r="HR327" s="182"/>
      <c r="HS327" s="182"/>
      <c r="HT327" s="182"/>
      <c r="HU327" s="182"/>
      <c r="HV327" s="182"/>
      <c r="HW327" s="182"/>
      <c r="HX327" s="182"/>
      <c r="HY327" s="182"/>
      <c r="HZ327" s="182"/>
      <c r="IA327" s="182"/>
      <c r="IB327" s="182"/>
      <c r="IC327" s="182"/>
      <c r="ID327" s="182"/>
      <c r="IE327" s="182"/>
      <c r="IF327" s="182"/>
      <c r="IG327" s="182"/>
      <c r="IH327" s="182"/>
      <c r="II327" s="182"/>
      <c r="IJ327" s="182"/>
      <c r="IK327" s="182"/>
      <c r="IL327" s="182"/>
      <c r="IM327" s="182"/>
      <c r="IN327" s="182"/>
      <c r="IO327" s="182"/>
      <c r="IP327" s="182"/>
      <c r="IQ327" s="182"/>
      <c r="IR327" s="182"/>
      <c r="IS327" s="182"/>
      <c r="IT327" s="182"/>
      <c r="IU327" s="182"/>
      <c r="IV327" s="182"/>
      <c r="IW327" s="182"/>
      <c r="IX327" s="182"/>
      <c r="IY327" s="182"/>
      <c r="IZ327" s="182"/>
      <c r="JA327" s="182"/>
      <c r="JB327" s="182"/>
      <c r="JC327" s="182"/>
      <c r="JD327" s="182"/>
      <c r="JE327" s="182"/>
      <c r="JF327" s="182"/>
      <c r="JG327" s="182"/>
      <c r="JH327" s="182"/>
      <c r="JI327" s="182"/>
      <c r="JJ327" s="182"/>
      <c r="JK327" s="182"/>
      <c r="JL327" s="182"/>
      <c r="JM327" s="182"/>
      <c r="JN327" s="182"/>
      <c r="JO327" s="182"/>
      <c r="JP327" s="182"/>
      <c r="JQ327" s="182"/>
      <c r="JR327" s="182"/>
      <c r="JS327" s="182"/>
      <c r="JT327" s="182"/>
      <c r="JU327" s="182"/>
      <c r="JV327" s="182"/>
      <c r="JW327" s="182"/>
      <c r="JX327" s="182"/>
      <c r="JY327" s="182"/>
      <c r="JZ327" s="182"/>
      <c r="KA327" s="182"/>
      <c r="KB327" s="182"/>
      <c r="KC327" s="182"/>
      <c r="KD327" s="182"/>
      <c r="KE327" s="182"/>
      <c r="KF327" s="182"/>
      <c r="KG327" s="182"/>
      <c r="KH327" s="182"/>
      <c r="KI327" s="182"/>
      <c r="KJ327" s="182"/>
      <c r="KK327" s="182"/>
      <c r="KL327" s="182"/>
      <c r="KM327" s="182"/>
      <c r="KN327" s="182"/>
      <c r="KO327" s="182"/>
      <c r="KP327" s="182"/>
      <c r="KQ327" s="182"/>
      <c r="KR327" s="182"/>
      <c r="KS327" s="182"/>
      <c r="KT327" s="182"/>
      <c r="KU327" s="182"/>
      <c r="KV327" s="182"/>
      <c r="KW327" s="182"/>
      <c r="KX327" s="182"/>
      <c r="KY327" s="182"/>
      <c r="KZ327" s="182"/>
      <c r="LA327" s="182"/>
      <c r="LB327" s="182"/>
      <c r="LC327" s="182"/>
      <c r="LD327" s="182"/>
      <c r="LE327" s="182"/>
      <c r="LF327" s="182"/>
      <c r="LG327" s="182"/>
      <c r="LH327" s="182"/>
      <c r="LI327" s="182"/>
      <c r="LJ327" s="182"/>
      <c r="LK327" s="182"/>
      <c r="LL327" s="182"/>
      <c r="LM327" s="182"/>
      <c r="LN327" s="182"/>
      <c r="LO327" s="182"/>
      <c r="LP327" s="182"/>
      <c r="LQ327" s="182"/>
      <c r="LR327" s="182"/>
      <c r="LS327" s="182"/>
      <c r="LT327" s="182"/>
      <c r="LU327" s="182"/>
      <c r="LV327" s="182"/>
      <c r="LW327" s="182"/>
      <c r="LX327" s="182"/>
      <c r="LY327" s="182"/>
      <c r="LZ327" s="182"/>
      <c r="MA327" s="182"/>
      <c r="MB327" s="182"/>
      <c r="MC327" s="182"/>
      <c r="MD327" s="182"/>
      <c r="ME327" s="182"/>
      <c r="MF327" s="182"/>
      <c r="MG327" s="182"/>
      <c r="MH327" s="182"/>
      <c r="MI327" s="182"/>
      <c r="MJ327" s="182"/>
      <c r="MK327" s="182"/>
      <c r="ML327" s="182"/>
      <c r="MM327" s="182"/>
      <c r="MN327" s="182"/>
      <c r="MO327" s="182"/>
      <c r="MP327" s="182"/>
      <c r="MQ327" s="182"/>
      <c r="MR327" s="182"/>
      <c r="MS327" s="182"/>
      <c r="MT327" s="182"/>
      <c r="MU327" s="182"/>
      <c r="MV327" s="182"/>
      <c r="MW327" s="182"/>
      <c r="MX327" s="182"/>
      <c r="MY327" s="182"/>
      <c r="MZ327" s="182"/>
      <c r="NA327" s="182"/>
      <c r="NB327" s="182"/>
      <c r="NC327" s="182"/>
      <c r="ND327" s="182"/>
      <c r="NE327" s="182"/>
      <c r="NF327" s="182"/>
      <c r="NG327" s="182"/>
      <c r="NH327" s="182"/>
      <c r="NI327" s="182"/>
      <c r="NJ327" s="182"/>
      <c r="NK327" s="182"/>
      <c r="NL327" s="182"/>
      <c r="NM327" s="182"/>
      <c r="NN327" s="182"/>
      <c r="NO327" s="182"/>
      <c r="NP327" s="182"/>
      <c r="NQ327" s="182"/>
      <c r="NR327" s="182"/>
      <c r="NS327" s="182"/>
      <c r="NT327" s="182"/>
      <c r="NU327" s="182"/>
      <c r="NV327" s="182"/>
      <c r="NW327" s="182"/>
      <c r="NX327" s="182"/>
      <c r="NY327" s="182"/>
      <c r="NZ327" s="182"/>
      <c r="OA327" s="182"/>
      <c r="OB327" s="182"/>
      <c r="OC327" s="182"/>
      <c r="OD327" s="182"/>
      <c r="OE327" s="182"/>
      <c r="OF327" s="182"/>
      <c r="OG327" s="182"/>
      <c r="OH327" s="182"/>
      <c r="OI327" s="182"/>
      <c r="OJ327" s="182"/>
      <c r="OK327" s="182"/>
      <c r="OL327" s="182"/>
      <c r="OM327" s="182"/>
      <c r="ON327" s="182"/>
      <c r="OO327" s="182"/>
      <c r="OP327" s="182"/>
      <c r="OQ327" s="182"/>
      <c r="OR327" s="182"/>
      <c r="OS327" s="182"/>
      <c r="OT327" s="182"/>
      <c r="OU327" s="182"/>
      <c r="OV327" s="182"/>
      <c r="OW327" s="182"/>
      <c r="OX327" s="182"/>
      <c r="OY327" s="182"/>
      <c r="OZ327" s="182"/>
      <c r="PA327" s="182"/>
      <c r="PB327" s="182"/>
      <c r="PC327" s="182"/>
      <c r="PD327" s="182"/>
      <c r="PE327" s="182"/>
      <c r="PF327" s="182"/>
      <c r="PG327" s="182"/>
      <c r="PH327" s="182"/>
      <c r="PI327" s="182"/>
      <c r="PJ327" s="182"/>
      <c r="PK327" s="182"/>
      <c r="PL327" s="182"/>
      <c r="PM327" s="182"/>
      <c r="PN327" s="182"/>
      <c r="PO327" s="182"/>
      <c r="PP327" s="182"/>
      <c r="PQ327" s="182"/>
      <c r="PR327" s="182"/>
      <c r="PS327" s="182"/>
      <c r="PT327" s="182"/>
      <c r="PU327" s="182"/>
      <c r="PV327" s="182"/>
      <c r="PW327" s="182"/>
      <c r="PX327" s="182"/>
    </row>
    <row r="328" spans="1:440" s="167" customFormat="1" ht="19.899999999999999" customHeight="1">
      <c r="A328" s="182"/>
      <c r="B328" s="1040"/>
      <c r="C328" s="900"/>
      <c r="D328" s="841"/>
      <c r="E328" s="885"/>
      <c r="F328" s="325" t="s">
        <v>22</v>
      </c>
      <c r="G328" s="289">
        <v>3.617</v>
      </c>
      <c r="H328" s="289"/>
      <c r="I328" s="290">
        <f>G328+H328+K327</f>
        <v>4.859</v>
      </c>
      <c r="J328" s="636">
        <v>3.024</v>
      </c>
      <c r="K328" s="290">
        <f t="shared" si="33"/>
        <v>1.835</v>
      </c>
      <c r="L328" s="672">
        <f t="shared" si="34"/>
        <v>0.62235027783494545</v>
      </c>
      <c r="M328" s="650" t="s">
        <v>24</v>
      </c>
      <c r="N328" s="903"/>
      <c r="O328" s="904"/>
      <c r="P328" s="904"/>
      <c r="Q328" s="904"/>
      <c r="R328" s="904"/>
      <c r="S328" s="893"/>
      <c r="T328" s="170"/>
      <c r="U328" s="182"/>
      <c r="V328" s="166"/>
      <c r="W328" s="166"/>
      <c r="X328" s="166"/>
      <c r="Y328" s="166"/>
      <c r="Z328" s="166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2"/>
      <c r="CI328" s="182"/>
      <c r="CJ328" s="182"/>
      <c r="CK328" s="182"/>
      <c r="CL328" s="182"/>
      <c r="CM328" s="182"/>
      <c r="CN328" s="182"/>
      <c r="CO328" s="182"/>
      <c r="CP328" s="182"/>
      <c r="CQ328" s="182"/>
      <c r="CR328" s="182"/>
      <c r="CS328" s="182"/>
      <c r="CT328" s="182"/>
      <c r="CU328" s="182"/>
      <c r="CV328" s="182"/>
      <c r="CW328" s="182"/>
      <c r="CX328" s="182"/>
      <c r="CY328" s="182"/>
      <c r="CZ328" s="182"/>
      <c r="DA328" s="182"/>
      <c r="DB328" s="182"/>
      <c r="DC328" s="182"/>
      <c r="DD328" s="182"/>
      <c r="DE328" s="182"/>
      <c r="DF328" s="182"/>
      <c r="DG328" s="182"/>
      <c r="DH328" s="182"/>
      <c r="DI328" s="182"/>
      <c r="DJ328" s="182"/>
      <c r="DK328" s="182"/>
      <c r="DL328" s="182"/>
      <c r="DM328" s="182"/>
      <c r="DN328" s="182"/>
      <c r="DO328" s="182"/>
      <c r="DP328" s="182"/>
      <c r="DQ328" s="182"/>
      <c r="DR328" s="182"/>
      <c r="DS328" s="182"/>
      <c r="DT328" s="182"/>
      <c r="DU328" s="182"/>
      <c r="DV328" s="182"/>
      <c r="DW328" s="182"/>
      <c r="DX328" s="182"/>
      <c r="DY328" s="182"/>
      <c r="DZ328" s="182"/>
      <c r="EA328" s="182"/>
      <c r="EB328" s="182"/>
      <c r="EC328" s="182"/>
      <c r="ED328" s="182"/>
      <c r="EE328" s="182"/>
      <c r="EF328" s="182"/>
      <c r="EG328" s="182"/>
      <c r="EH328" s="182"/>
      <c r="EI328" s="182"/>
      <c r="EJ328" s="182"/>
      <c r="EK328" s="182"/>
      <c r="EL328" s="182"/>
      <c r="EM328" s="182"/>
      <c r="EN328" s="182"/>
      <c r="EO328" s="182"/>
      <c r="EP328" s="182"/>
      <c r="EQ328" s="182"/>
      <c r="ER328" s="182"/>
      <c r="ES328" s="182"/>
      <c r="ET328" s="182"/>
      <c r="EU328" s="182"/>
      <c r="EV328" s="182"/>
      <c r="EW328" s="182"/>
      <c r="EX328" s="182"/>
      <c r="EY328" s="182"/>
      <c r="EZ328" s="182"/>
      <c r="FA328" s="182"/>
      <c r="FB328" s="182"/>
      <c r="FC328" s="182"/>
      <c r="FD328" s="182"/>
      <c r="FE328" s="182"/>
      <c r="FF328" s="182"/>
      <c r="FG328" s="182"/>
      <c r="FH328" s="182"/>
      <c r="FI328" s="182"/>
      <c r="FJ328" s="182"/>
      <c r="FK328" s="182"/>
      <c r="FL328" s="182"/>
      <c r="FM328" s="182"/>
      <c r="FN328" s="182"/>
      <c r="FO328" s="182"/>
      <c r="FP328" s="182"/>
      <c r="FQ328" s="182"/>
      <c r="FR328" s="182"/>
      <c r="FS328" s="182"/>
      <c r="FT328" s="182"/>
      <c r="FU328" s="182"/>
      <c r="FV328" s="182"/>
      <c r="FW328" s="182"/>
      <c r="FX328" s="182"/>
      <c r="FY328" s="182"/>
      <c r="FZ328" s="182"/>
      <c r="GA328" s="182"/>
      <c r="GB328" s="182"/>
      <c r="GC328" s="182"/>
      <c r="GD328" s="182"/>
      <c r="GE328" s="182"/>
      <c r="GF328" s="182"/>
      <c r="GG328" s="182"/>
      <c r="GH328" s="182"/>
      <c r="GI328" s="182"/>
      <c r="GJ328" s="182"/>
      <c r="GK328" s="182"/>
      <c r="GL328" s="182"/>
      <c r="GM328" s="182"/>
      <c r="GN328" s="182"/>
      <c r="GO328" s="182"/>
      <c r="GP328" s="182"/>
      <c r="GQ328" s="182"/>
      <c r="GR328" s="182"/>
      <c r="GS328" s="182"/>
      <c r="GT328" s="182"/>
      <c r="GU328" s="182"/>
      <c r="GV328" s="182"/>
      <c r="GW328" s="182"/>
      <c r="GX328" s="182"/>
      <c r="GY328" s="182"/>
      <c r="GZ328" s="182"/>
      <c r="HA328" s="182"/>
      <c r="HB328" s="182"/>
      <c r="HC328" s="182"/>
      <c r="HD328" s="182"/>
      <c r="HE328" s="182"/>
      <c r="HF328" s="182"/>
      <c r="HG328" s="182"/>
      <c r="HH328" s="182"/>
      <c r="HI328" s="182"/>
      <c r="HJ328" s="182"/>
      <c r="HK328" s="182"/>
      <c r="HL328" s="182"/>
      <c r="HM328" s="182"/>
      <c r="HN328" s="182"/>
      <c r="HO328" s="182"/>
      <c r="HP328" s="182"/>
      <c r="HQ328" s="182"/>
      <c r="HR328" s="182"/>
      <c r="HS328" s="182"/>
      <c r="HT328" s="182"/>
      <c r="HU328" s="182"/>
      <c r="HV328" s="182"/>
      <c r="HW328" s="182"/>
      <c r="HX328" s="182"/>
      <c r="HY328" s="182"/>
      <c r="HZ328" s="182"/>
      <c r="IA328" s="182"/>
      <c r="IB328" s="182"/>
      <c r="IC328" s="182"/>
      <c r="ID328" s="182"/>
      <c r="IE328" s="182"/>
      <c r="IF328" s="182"/>
      <c r="IG328" s="182"/>
      <c r="IH328" s="182"/>
      <c r="II328" s="182"/>
      <c r="IJ328" s="182"/>
      <c r="IK328" s="182"/>
      <c r="IL328" s="182"/>
      <c r="IM328" s="182"/>
      <c r="IN328" s="182"/>
      <c r="IO328" s="182"/>
      <c r="IP328" s="182"/>
      <c r="IQ328" s="182"/>
      <c r="IR328" s="182"/>
      <c r="IS328" s="182"/>
      <c r="IT328" s="182"/>
      <c r="IU328" s="182"/>
      <c r="IV328" s="182"/>
      <c r="IW328" s="182"/>
      <c r="IX328" s="182"/>
      <c r="IY328" s="182"/>
      <c r="IZ328" s="182"/>
      <c r="JA328" s="182"/>
      <c r="JB328" s="182"/>
      <c r="JC328" s="182"/>
      <c r="JD328" s="182"/>
      <c r="JE328" s="182"/>
      <c r="JF328" s="182"/>
      <c r="JG328" s="182"/>
      <c r="JH328" s="182"/>
      <c r="JI328" s="182"/>
      <c r="JJ328" s="182"/>
      <c r="JK328" s="182"/>
      <c r="JL328" s="182"/>
      <c r="JM328" s="182"/>
      <c r="JN328" s="182"/>
      <c r="JO328" s="182"/>
      <c r="JP328" s="182"/>
      <c r="JQ328" s="182"/>
      <c r="JR328" s="182"/>
      <c r="JS328" s="182"/>
      <c r="JT328" s="182"/>
      <c r="JU328" s="182"/>
      <c r="JV328" s="182"/>
      <c r="JW328" s="182"/>
      <c r="JX328" s="182"/>
      <c r="JY328" s="182"/>
      <c r="JZ328" s="182"/>
      <c r="KA328" s="182"/>
      <c r="KB328" s="182"/>
      <c r="KC328" s="182"/>
      <c r="KD328" s="182"/>
      <c r="KE328" s="182"/>
      <c r="KF328" s="182"/>
      <c r="KG328" s="182"/>
      <c r="KH328" s="182"/>
      <c r="KI328" s="182"/>
      <c r="KJ328" s="182"/>
      <c r="KK328" s="182"/>
      <c r="KL328" s="182"/>
      <c r="KM328" s="182"/>
      <c r="KN328" s="182"/>
      <c r="KO328" s="182"/>
      <c r="KP328" s="182"/>
      <c r="KQ328" s="182"/>
      <c r="KR328" s="182"/>
      <c r="KS328" s="182"/>
      <c r="KT328" s="182"/>
      <c r="KU328" s="182"/>
      <c r="KV328" s="182"/>
      <c r="KW328" s="182"/>
      <c r="KX328" s="182"/>
      <c r="KY328" s="182"/>
      <c r="KZ328" s="182"/>
      <c r="LA328" s="182"/>
      <c r="LB328" s="182"/>
      <c r="LC328" s="182"/>
      <c r="LD328" s="182"/>
      <c r="LE328" s="182"/>
      <c r="LF328" s="182"/>
      <c r="LG328" s="182"/>
      <c r="LH328" s="182"/>
      <c r="LI328" s="182"/>
      <c r="LJ328" s="182"/>
      <c r="LK328" s="182"/>
      <c r="LL328" s="182"/>
      <c r="LM328" s="182"/>
      <c r="LN328" s="182"/>
      <c r="LO328" s="182"/>
      <c r="LP328" s="182"/>
      <c r="LQ328" s="182"/>
      <c r="LR328" s="182"/>
      <c r="LS328" s="182"/>
      <c r="LT328" s="182"/>
      <c r="LU328" s="182"/>
      <c r="LV328" s="182"/>
      <c r="LW328" s="182"/>
      <c r="LX328" s="182"/>
      <c r="LY328" s="182"/>
      <c r="LZ328" s="182"/>
      <c r="MA328" s="182"/>
      <c r="MB328" s="182"/>
      <c r="MC328" s="182"/>
      <c r="MD328" s="182"/>
      <c r="ME328" s="182"/>
      <c r="MF328" s="182"/>
      <c r="MG328" s="182"/>
      <c r="MH328" s="182"/>
      <c r="MI328" s="182"/>
      <c r="MJ328" s="182"/>
      <c r="MK328" s="182"/>
      <c r="ML328" s="182"/>
      <c r="MM328" s="182"/>
      <c r="MN328" s="182"/>
      <c r="MO328" s="182"/>
      <c r="MP328" s="182"/>
      <c r="MQ328" s="182"/>
      <c r="MR328" s="182"/>
      <c r="MS328" s="182"/>
      <c r="MT328" s="182"/>
      <c r="MU328" s="182"/>
      <c r="MV328" s="182"/>
      <c r="MW328" s="182"/>
      <c r="MX328" s="182"/>
      <c r="MY328" s="182"/>
      <c r="MZ328" s="182"/>
      <c r="NA328" s="182"/>
      <c r="NB328" s="182"/>
      <c r="NC328" s="182"/>
      <c r="ND328" s="182"/>
      <c r="NE328" s="182"/>
      <c r="NF328" s="182"/>
      <c r="NG328" s="182"/>
      <c r="NH328" s="182"/>
      <c r="NI328" s="182"/>
      <c r="NJ328" s="182"/>
      <c r="NK328" s="182"/>
      <c r="NL328" s="182"/>
      <c r="NM328" s="182"/>
      <c r="NN328" s="182"/>
      <c r="NO328" s="182"/>
      <c r="NP328" s="182"/>
      <c r="NQ328" s="182"/>
      <c r="NR328" s="182"/>
      <c r="NS328" s="182"/>
      <c r="NT328" s="182"/>
      <c r="NU328" s="182"/>
      <c r="NV328" s="182"/>
      <c r="NW328" s="182"/>
      <c r="NX328" s="182"/>
      <c r="NY328" s="182"/>
      <c r="NZ328" s="182"/>
      <c r="OA328" s="182"/>
      <c r="OB328" s="182"/>
      <c r="OC328" s="182"/>
      <c r="OD328" s="182"/>
      <c r="OE328" s="182"/>
      <c r="OF328" s="182"/>
      <c r="OG328" s="182"/>
      <c r="OH328" s="182"/>
      <c r="OI328" s="182"/>
      <c r="OJ328" s="182"/>
      <c r="OK328" s="182"/>
      <c r="OL328" s="182"/>
      <c r="OM328" s="182"/>
      <c r="ON328" s="182"/>
      <c r="OO328" s="182"/>
      <c r="OP328" s="182"/>
      <c r="OQ328" s="182"/>
      <c r="OR328" s="182"/>
      <c r="OS328" s="182"/>
      <c r="OT328" s="182"/>
      <c r="OU328" s="182"/>
      <c r="OV328" s="182"/>
      <c r="OW328" s="182"/>
      <c r="OX328" s="182"/>
      <c r="OY328" s="182"/>
      <c r="OZ328" s="182"/>
      <c r="PA328" s="182"/>
      <c r="PB328" s="182"/>
      <c r="PC328" s="182"/>
      <c r="PD328" s="182"/>
      <c r="PE328" s="182"/>
      <c r="PF328" s="182"/>
      <c r="PG328" s="182"/>
      <c r="PH328" s="182"/>
      <c r="PI328" s="182"/>
      <c r="PJ328" s="182"/>
      <c r="PK328" s="182"/>
      <c r="PL328" s="182"/>
      <c r="PM328" s="182"/>
      <c r="PN328" s="182"/>
      <c r="PO328" s="182"/>
      <c r="PP328" s="182"/>
      <c r="PQ328" s="182"/>
      <c r="PR328" s="182"/>
      <c r="PS328" s="182"/>
      <c r="PT328" s="182"/>
      <c r="PU328" s="182"/>
      <c r="PV328" s="182"/>
      <c r="PW328" s="182"/>
      <c r="PX328" s="182"/>
    </row>
    <row r="329" spans="1:440" s="167" customFormat="1" ht="19.899999999999999" customHeight="1">
      <c r="A329" s="182"/>
      <c r="B329" s="1040"/>
      <c r="C329" s="900"/>
      <c r="D329" s="841"/>
      <c r="E329" s="884" t="s">
        <v>71</v>
      </c>
      <c r="F329" s="325" t="s">
        <v>20</v>
      </c>
      <c r="G329" s="289">
        <v>0.63700000000000001</v>
      </c>
      <c r="H329" s="289"/>
      <c r="I329" s="290">
        <f t="shared" ref="I329" si="132">G329+H329</f>
        <v>0.63700000000000001</v>
      </c>
      <c r="J329" s="636">
        <v>0</v>
      </c>
      <c r="K329" s="290">
        <f t="shared" si="33"/>
        <v>0.63700000000000001</v>
      </c>
      <c r="L329" s="672">
        <f t="shared" si="34"/>
        <v>0</v>
      </c>
      <c r="M329" s="650" t="s">
        <v>24</v>
      </c>
      <c r="N329" s="903">
        <f t="shared" ref="N329" si="133">G329+G330+G331</f>
        <v>7.218</v>
      </c>
      <c r="O329" s="904">
        <f t="shared" ref="O329" si="134">H329+H330+H331</f>
        <v>0</v>
      </c>
      <c r="P329" s="904">
        <f t="shared" ref="P329" si="135">N329+O329</f>
        <v>7.218</v>
      </c>
      <c r="Q329" s="904">
        <f t="shared" ref="Q329" si="136">J329+J330+J331</f>
        <v>5.5350000000000001</v>
      </c>
      <c r="R329" s="904">
        <f t="shared" ref="R329" si="137">P329-Q329</f>
        <v>1.6829999999999998</v>
      </c>
      <c r="S329" s="893">
        <f t="shared" ref="S329" si="138">Q329/P329</f>
        <v>0.76683291770573569</v>
      </c>
      <c r="T329" s="170"/>
      <c r="U329" s="182"/>
      <c r="V329" s="166"/>
      <c r="W329" s="166"/>
      <c r="X329" s="166"/>
      <c r="Y329" s="166"/>
      <c r="Z329" s="166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2"/>
      <c r="CI329" s="182"/>
      <c r="CJ329" s="182"/>
      <c r="CK329" s="182"/>
      <c r="CL329" s="182"/>
      <c r="CM329" s="182"/>
      <c r="CN329" s="182"/>
      <c r="CO329" s="182"/>
      <c r="CP329" s="182"/>
      <c r="CQ329" s="182"/>
      <c r="CR329" s="182"/>
      <c r="CS329" s="182"/>
      <c r="CT329" s="182"/>
      <c r="CU329" s="182"/>
      <c r="CV329" s="182"/>
      <c r="CW329" s="182"/>
      <c r="CX329" s="182"/>
      <c r="CY329" s="182"/>
      <c r="CZ329" s="182"/>
      <c r="DA329" s="182"/>
      <c r="DB329" s="182"/>
      <c r="DC329" s="182"/>
      <c r="DD329" s="182"/>
      <c r="DE329" s="182"/>
      <c r="DF329" s="182"/>
      <c r="DG329" s="182"/>
      <c r="DH329" s="182"/>
      <c r="DI329" s="182"/>
      <c r="DJ329" s="182"/>
      <c r="DK329" s="182"/>
      <c r="DL329" s="182"/>
      <c r="DM329" s="182"/>
      <c r="DN329" s="182"/>
      <c r="DO329" s="182"/>
      <c r="DP329" s="182"/>
      <c r="DQ329" s="182"/>
      <c r="DR329" s="182"/>
      <c r="DS329" s="182"/>
      <c r="DT329" s="182"/>
      <c r="DU329" s="182"/>
      <c r="DV329" s="182"/>
      <c r="DW329" s="182"/>
      <c r="DX329" s="182"/>
      <c r="DY329" s="182"/>
      <c r="DZ329" s="182"/>
      <c r="EA329" s="182"/>
      <c r="EB329" s="182"/>
      <c r="EC329" s="182"/>
      <c r="ED329" s="182"/>
      <c r="EE329" s="182"/>
      <c r="EF329" s="182"/>
      <c r="EG329" s="182"/>
      <c r="EH329" s="182"/>
      <c r="EI329" s="182"/>
      <c r="EJ329" s="182"/>
      <c r="EK329" s="182"/>
      <c r="EL329" s="182"/>
      <c r="EM329" s="182"/>
      <c r="EN329" s="182"/>
      <c r="EO329" s="182"/>
      <c r="EP329" s="182"/>
      <c r="EQ329" s="182"/>
      <c r="ER329" s="182"/>
      <c r="ES329" s="182"/>
      <c r="ET329" s="182"/>
      <c r="EU329" s="182"/>
      <c r="EV329" s="182"/>
      <c r="EW329" s="182"/>
      <c r="EX329" s="182"/>
      <c r="EY329" s="182"/>
      <c r="EZ329" s="182"/>
      <c r="FA329" s="182"/>
      <c r="FB329" s="182"/>
      <c r="FC329" s="182"/>
      <c r="FD329" s="182"/>
      <c r="FE329" s="182"/>
      <c r="FF329" s="182"/>
      <c r="FG329" s="182"/>
      <c r="FH329" s="182"/>
      <c r="FI329" s="182"/>
      <c r="FJ329" s="182"/>
      <c r="FK329" s="182"/>
      <c r="FL329" s="182"/>
      <c r="FM329" s="182"/>
      <c r="FN329" s="182"/>
      <c r="FO329" s="182"/>
      <c r="FP329" s="182"/>
      <c r="FQ329" s="182"/>
      <c r="FR329" s="182"/>
      <c r="FS329" s="182"/>
      <c r="FT329" s="182"/>
      <c r="FU329" s="182"/>
      <c r="FV329" s="182"/>
      <c r="FW329" s="182"/>
      <c r="FX329" s="182"/>
      <c r="FY329" s="182"/>
      <c r="FZ329" s="182"/>
      <c r="GA329" s="182"/>
      <c r="GB329" s="182"/>
      <c r="GC329" s="182"/>
      <c r="GD329" s="182"/>
      <c r="GE329" s="182"/>
      <c r="GF329" s="182"/>
      <c r="GG329" s="182"/>
      <c r="GH329" s="182"/>
      <c r="GI329" s="182"/>
      <c r="GJ329" s="182"/>
      <c r="GK329" s="182"/>
      <c r="GL329" s="182"/>
      <c r="GM329" s="182"/>
      <c r="GN329" s="182"/>
      <c r="GO329" s="182"/>
      <c r="GP329" s="182"/>
      <c r="GQ329" s="182"/>
      <c r="GR329" s="182"/>
      <c r="GS329" s="182"/>
      <c r="GT329" s="182"/>
      <c r="GU329" s="182"/>
      <c r="GV329" s="182"/>
      <c r="GW329" s="182"/>
      <c r="GX329" s="182"/>
      <c r="GY329" s="182"/>
      <c r="GZ329" s="182"/>
      <c r="HA329" s="182"/>
      <c r="HB329" s="182"/>
      <c r="HC329" s="182"/>
      <c r="HD329" s="182"/>
      <c r="HE329" s="182"/>
      <c r="HF329" s="182"/>
      <c r="HG329" s="182"/>
      <c r="HH329" s="182"/>
      <c r="HI329" s="182"/>
      <c r="HJ329" s="182"/>
      <c r="HK329" s="182"/>
      <c r="HL329" s="182"/>
      <c r="HM329" s="182"/>
      <c r="HN329" s="182"/>
      <c r="HO329" s="182"/>
      <c r="HP329" s="182"/>
      <c r="HQ329" s="182"/>
      <c r="HR329" s="182"/>
      <c r="HS329" s="182"/>
      <c r="HT329" s="182"/>
      <c r="HU329" s="182"/>
      <c r="HV329" s="182"/>
      <c r="HW329" s="182"/>
      <c r="HX329" s="182"/>
      <c r="HY329" s="182"/>
      <c r="HZ329" s="182"/>
      <c r="IA329" s="182"/>
      <c r="IB329" s="182"/>
      <c r="IC329" s="182"/>
      <c r="ID329" s="182"/>
      <c r="IE329" s="182"/>
      <c r="IF329" s="182"/>
      <c r="IG329" s="182"/>
      <c r="IH329" s="182"/>
      <c r="II329" s="182"/>
      <c r="IJ329" s="182"/>
      <c r="IK329" s="182"/>
      <c r="IL329" s="182"/>
      <c r="IM329" s="182"/>
      <c r="IN329" s="182"/>
      <c r="IO329" s="182"/>
      <c r="IP329" s="182"/>
      <c r="IQ329" s="182"/>
      <c r="IR329" s="182"/>
      <c r="IS329" s="182"/>
      <c r="IT329" s="182"/>
      <c r="IU329" s="182"/>
      <c r="IV329" s="182"/>
      <c r="IW329" s="182"/>
      <c r="IX329" s="182"/>
      <c r="IY329" s="182"/>
      <c r="IZ329" s="182"/>
      <c r="JA329" s="182"/>
      <c r="JB329" s="182"/>
      <c r="JC329" s="182"/>
      <c r="JD329" s="182"/>
      <c r="JE329" s="182"/>
      <c r="JF329" s="182"/>
      <c r="JG329" s="182"/>
      <c r="JH329" s="182"/>
      <c r="JI329" s="182"/>
      <c r="JJ329" s="182"/>
      <c r="JK329" s="182"/>
      <c r="JL329" s="182"/>
      <c r="JM329" s="182"/>
      <c r="JN329" s="182"/>
      <c r="JO329" s="182"/>
      <c r="JP329" s="182"/>
      <c r="JQ329" s="182"/>
      <c r="JR329" s="182"/>
      <c r="JS329" s="182"/>
      <c r="JT329" s="182"/>
      <c r="JU329" s="182"/>
      <c r="JV329" s="182"/>
      <c r="JW329" s="182"/>
      <c r="JX329" s="182"/>
      <c r="JY329" s="182"/>
      <c r="JZ329" s="182"/>
      <c r="KA329" s="182"/>
      <c r="KB329" s="182"/>
      <c r="KC329" s="182"/>
      <c r="KD329" s="182"/>
      <c r="KE329" s="182"/>
      <c r="KF329" s="182"/>
      <c r="KG329" s="182"/>
      <c r="KH329" s="182"/>
      <c r="KI329" s="182"/>
      <c r="KJ329" s="182"/>
      <c r="KK329" s="182"/>
      <c r="KL329" s="182"/>
      <c r="KM329" s="182"/>
      <c r="KN329" s="182"/>
      <c r="KO329" s="182"/>
      <c r="KP329" s="182"/>
      <c r="KQ329" s="182"/>
      <c r="KR329" s="182"/>
      <c r="KS329" s="182"/>
      <c r="KT329" s="182"/>
      <c r="KU329" s="182"/>
      <c r="KV329" s="182"/>
      <c r="KW329" s="182"/>
      <c r="KX329" s="182"/>
      <c r="KY329" s="182"/>
      <c r="KZ329" s="182"/>
      <c r="LA329" s="182"/>
      <c r="LB329" s="182"/>
      <c r="LC329" s="182"/>
      <c r="LD329" s="182"/>
      <c r="LE329" s="182"/>
      <c r="LF329" s="182"/>
      <c r="LG329" s="182"/>
      <c r="LH329" s="182"/>
      <c r="LI329" s="182"/>
      <c r="LJ329" s="182"/>
      <c r="LK329" s="182"/>
      <c r="LL329" s="182"/>
      <c r="LM329" s="182"/>
      <c r="LN329" s="182"/>
      <c r="LO329" s="182"/>
      <c r="LP329" s="182"/>
      <c r="LQ329" s="182"/>
      <c r="LR329" s="182"/>
      <c r="LS329" s="182"/>
      <c r="LT329" s="182"/>
      <c r="LU329" s="182"/>
      <c r="LV329" s="182"/>
      <c r="LW329" s="182"/>
      <c r="LX329" s="182"/>
      <c r="LY329" s="182"/>
      <c r="LZ329" s="182"/>
      <c r="MA329" s="182"/>
      <c r="MB329" s="182"/>
      <c r="MC329" s="182"/>
      <c r="MD329" s="182"/>
      <c r="ME329" s="182"/>
      <c r="MF329" s="182"/>
      <c r="MG329" s="182"/>
      <c r="MH329" s="182"/>
      <c r="MI329" s="182"/>
      <c r="MJ329" s="182"/>
      <c r="MK329" s="182"/>
      <c r="ML329" s="182"/>
      <c r="MM329" s="182"/>
      <c r="MN329" s="182"/>
      <c r="MO329" s="182"/>
      <c r="MP329" s="182"/>
      <c r="MQ329" s="182"/>
      <c r="MR329" s="182"/>
      <c r="MS329" s="182"/>
      <c r="MT329" s="182"/>
      <c r="MU329" s="182"/>
      <c r="MV329" s="182"/>
      <c r="MW329" s="182"/>
      <c r="MX329" s="182"/>
      <c r="MY329" s="182"/>
      <c r="MZ329" s="182"/>
      <c r="NA329" s="182"/>
      <c r="NB329" s="182"/>
      <c r="NC329" s="182"/>
      <c r="ND329" s="182"/>
      <c r="NE329" s="182"/>
      <c r="NF329" s="182"/>
      <c r="NG329" s="182"/>
      <c r="NH329" s="182"/>
      <c r="NI329" s="182"/>
      <c r="NJ329" s="182"/>
      <c r="NK329" s="182"/>
      <c r="NL329" s="182"/>
      <c r="NM329" s="182"/>
      <c r="NN329" s="182"/>
      <c r="NO329" s="182"/>
      <c r="NP329" s="182"/>
      <c r="NQ329" s="182"/>
      <c r="NR329" s="182"/>
      <c r="NS329" s="182"/>
      <c r="NT329" s="182"/>
      <c r="NU329" s="182"/>
      <c r="NV329" s="182"/>
      <c r="NW329" s="182"/>
      <c r="NX329" s="182"/>
      <c r="NY329" s="182"/>
      <c r="NZ329" s="182"/>
      <c r="OA329" s="182"/>
      <c r="OB329" s="182"/>
      <c r="OC329" s="182"/>
      <c r="OD329" s="182"/>
      <c r="OE329" s="182"/>
      <c r="OF329" s="182"/>
      <c r="OG329" s="182"/>
      <c r="OH329" s="182"/>
      <c r="OI329" s="182"/>
      <c r="OJ329" s="182"/>
      <c r="OK329" s="182"/>
      <c r="OL329" s="182"/>
      <c r="OM329" s="182"/>
      <c r="ON329" s="182"/>
      <c r="OO329" s="182"/>
      <c r="OP329" s="182"/>
      <c r="OQ329" s="182"/>
      <c r="OR329" s="182"/>
      <c r="OS329" s="182"/>
      <c r="OT329" s="182"/>
      <c r="OU329" s="182"/>
      <c r="OV329" s="182"/>
      <c r="OW329" s="182"/>
      <c r="OX329" s="182"/>
      <c r="OY329" s="182"/>
      <c r="OZ329" s="182"/>
      <c r="PA329" s="182"/>
      <c r="PB329" s="182"/>
      <c r="PC329" s="182"/>
      <c r="PD329" s="182"/>
      <c r="PE329" s="182"/>
      <c r="PF329" s="182"/>
      <c r="PG329" s="182"/>
      <c r="PH329" s="182"/>
      <c r="PI329" s="182"/>
      <c r="PJ329" s="182"/>
      <c r="PK329" s="182"/>
      <c r="PL329" s="182"/>
      <c r="PM329" s="182"/>
      <c r="PN329" s="182"/>
      <c r="PO329" s="182"/>
      <c r="PP329" s="182"/>
      <c r="PQ329" s="182"/>
      <c r="PR329" s="182"/>
      <c r="PS329" s="182"/>
      <c r="PT329" s="182"/>
      <c r="PU329" s="182"/>
      <c r="PV329" s="182"/>
      <c r="PW329" s="182"/>
      <c r="PX329" s="182"/>
    </row>
    <row r="330" spans="1:440" s="167" customFormat="1" ht="19.899999999999999" customHeight="1">
      <c r="A330" s="182"/>
      <c r="B330" s="1040"/>
      <c r="C330" s="900"/>
      <c r="D330" s="841"/>
      <c r="E330" s="876"/>
      <c r="F330" s="325" t="s">
        <v>21</v>
      </c>
      <c r="G330" s="289">
        <v>2.9729999999999999</v>
      </c>
      <c r="H330" s="289"/>
      <c r="I330" s="290">
        <f>G330+H330+K329</f>
        <v>3.61</v>
      </c>
      <c r="J330" s="636">
        <v>1.377</v>
      </c>
      <c r="K330" s="290">
        <f t="shared" si="33"/>
        <v>2.2329999999999997</v>
      </c>
      <c r="L330" s="672">
        <f t="shared" si="34"/>
        <v>0.3814404432132964</v>
      </c>
      <c r="M330" s="650" t="s">
        <v>24</v>
      </c>
      <c r="N330" s="903"/>
      <c r="O330" s="904"/>
      <c r="P330" s="904"/>
      <c r="Q330" s="904"/>
      <c r="R330" s="904"/>
      <c r="S330" s="893"/>
      <c r="T330" s="170"/>
      <c r="U330" s="182"/>
      <c r="V330" s="166"/>
      <c r="W330" s="166"/>
      <c r="X330" s="166"/>
      <c r="Y330" s="166"/>
      <c r="Z330" s="166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2"/>
      <c r="CI330" s="182"/>
      <c r="CJ330" s="182"/>
      <c r="CK330" s="182"/>
      <c r="CL330" s="182"/>
      <c r="CM330" s="182"/>
      <c r="CN330" s="182"/>
      <c r="CO330" s="182"/>
      <c r="CP330" s="182"/>
      <c r="CQ330" s="182"/>
      <c r="CR330" s="182"/>
      <c r="CS330" s="182"/>
      <c r="CT330" s="182"/>
      <c r="CU330" s="182"/>
      <c r="CV330" s="182"/>
      <c r="CW330" s="182"/>
      <c r="CX330" s="182"/>
      <c r="CY330" s="182"/>
      <c r="CZ330" s="182"/>
      <c r="DA330" s="182"/>
      <c r="DB330" s="182"/>
      <c r="DC330" s="182"/>
      <c r="DD330" s="182"/>
      <c r="DE330" s="182"/>
      <c r="DF330" s="182"/>
      <c r="DG330" s="182"/>
      <c r="DH330" s="182"/>
      <c r="DI330" s="182"/>
      <c r="DJ330" s="182"/>
      <c r="DK330" s="182"/>
      <c r="DL330" s="182"/>
      <c r="DM330" s="182"/>
      <c r="DN330" s="182"/>
      <c r="DO330" s="182"/>
      <c r="DP330" s="182"/>
      <c r="DQ330" s="182"/>
      <c r="DR330" s="182"/>
      <c r="DS330" s="182"/>
      <c r="DT330" s="182"/>
      <c r="DU330" s="182"/>
      <c r="DV330" s="182"/>
      <c r="DW330" s="182"/>
      <c r="DX330" s="182"/>
      <c r="DY330" s="182"/>
      <c r="DZ330" s="182"/>
      <c r="EA330" s="182"/>
      <c r="EB330" s="182"/>
      <c r="EC330" s="182"/>
      <c r="ED330" s="182"/>
      <c r="EE330" s="182"/>
      <c r="EF330" s="182"/>
      <c r="EG330" s="182"/>
      <c r="EH330" s="182"/>
      <c r="EI330" s="182"/>
      <c r="EJ330" s="182"/>
      <c r="EK330" s="182"/>
      <c r="EL330" s="182"/>
      <c r="EM330" s="182"/>
      <c r="EN330" s="182"/>
      <c r="EO330" s="182"/>
      <c r="EP330" s="182"/>
      <c r="EQ330" s="182"/>
      <c r="ER330" s="182"/>
      <c r="ES330" s="182"/>
      <c r="ET330" s="182"/>
      <c r="EU330" s="182"/>
      <c r="EV330" s="182"/>
      <c r="EW330" s="182"/>
      <c r="EX330" s="182"/>
      <c r="EY330" s="182"/>
      <c r="EZ330" s="182"/>
      <c r="FA330" s="182"/>
      <c r="FB330" s="182"/>
      <c r="FC330" s="182"/>
      <c r="FD330" s="182"/>
      <c r="FE330" s="182"/>
      <c r="FF330" s="182"/>
      <c r="FG330" s="182"/>
      <c r="FH330" s="182"/>
      <c r="FI330" s="182"/>
      <c r="FJ330" s="182"/>
      <c r="FK330" s="182"/>
      <c r="FL330" s="182"/>
      <c r="FM330" s="182"/>
      <c r="FN330" s="182"/>
      <c r="FO330" s="182"/>
      <c r="FP330" s="182"/>
      <c r="FQ330" s="182"/>
      <c r="FR330" s="182"/>
      <c r="FS330" s="182"/>
      <c r="FT330" s="182"/>
      <c r="FU330" s="182"/>
      <c r="FV330" s="182"/>
      <c r="FW330" s="182"/>
      <c r="FX330" s="182"/>
      <c r="FY330" s="182"/>
      <c r="FZ330" s="182"/>
      <c r="GA330" s="182"/>
      <c r="GB330" s="182"/>
      <c r="GC330" s="182"/>
      <c r="GD330" s="182"/>
      <c r="GE330" s="182"/>
      <c r="GF330" s="182"/>
      <c r="GG330" s="182"/>
      <c r="GH330" s="182"/>
      <c r="GI330" s="182"/>
      <c r="GJ330" s="182"/>
      <c r="GK330" s="182"/>
      <c r="GL330" s="182"/>
      <c r="GM330" s="182"/>
      <c r="GN330" s="182"/>
      <c r="GO330" s="182"/>
      <c r="GP330" s="182"/>
      <c r="GQ330" s="182"/>
      <c r="GR330" s="182"/>
      <c r="GS330" s="182"/>
      <c r="GT330" s="182"/>
      <c r="GU330" s="182"/>
      <c r="GV330" s="182"/>
      <c r="GW330" s="182"/>
      <c r="GX330" s="182"/>
      <c r="GY330" s="182"/>
      <c r="GZ330" s="182"/>
      <c r="HA330" s="182"/>
      <c r="HB330" s="182"/>
      <c r="HC330" s="182"/>
      <c r="HD330" s="182"/>
      <c r="HE330" s="182"/>
      <c r="HF330" s="182"/>
      <c r="HG330" s="182"/>
      <c r="HH330" s="182"/>
      <c r="HI330" s="182"/>
      <c r="HJ330" s="182"/>
      <c r="HK330" s="182"/>
      <c r="HL330" s="182"/>
      <c r="HM330" s="182"/>
      <c r="HN330" s="182"/>
      <c r="HO330" s="182"/>
      <c r="HP330" s="182"/>
      <c r="HQ330" s="182"/>
      <c r="HR330" s="182"/>
      <c r="HS330" s="182"/>
      <c r="HT330" s="182"/>
      <c r="HU330" s="182"/>
      <c r="HV330" s="182"/>
      <c r="HW330" s="182"/>
      <c r="HX330" s="182"/>
      <c r="HY330" s="182"/>
      <c r="HZ330" s="182"/>
      <c r="IA330" s="182"/>
      <c r="IB330" s="182"/>
      <c r="IC330" s="182"/>
      <c r="ID330" s="182"/>
      <c r="IE330" s="182"/>
      <c r="IF330" s="182"/>
      <c r="IG330" s="182"/>
      <c r="IH330" s="182"/>
      <c r="II330" s="182"/>
      <c r="IJ330" s="182"/>
      <c r="IK330" s="182"/>
      <c r="IL330" s="182"/>
      <c r="IM330" s="182"/>
      <c r="IN330" s="182"/>
      <c r="IO330" s="182"/>
      <c r="IP330" s="182"/>
      <c r="IQ330" s="182"/>
      <c r="IR330" s="182"/>
      <c r="IS330" s="182"/>
      <c r="IT330" s="182"/>
      <c r="IU330" s="182"/>
      <c r="IV330" s="182"/>
      <c r="IW330" s="182"/>
      <c r="IX330" s="182"/>
      <c r="IY330" s="182"/>
      <c r="IZ330" s="182"/>
      <c r="JA330" s="182"/>
      <c r="JB330" s="182"/>
      <c r="JC330" s="182"/>
      <c r="JD330" s="182"/>
      <c r="JE330" s="182"/>
      <c r="JF330" s="182"/>
      <c r="JG330" s="182"/>
      <c r="JH330" s="182"/>
      <c r="JI330" s="182"/>
      <c r="JJ330" s="182"/>
      <c r="JK330" s="182"/>
      <c r="JL330" s="182"/>
      <c r="JM330" s="182"/>
      <c r="JN330" s="182"/>
      <c r="JO330" s="182"/>
      <c r="JP330" s="182"/>
      <c r="JQ330" s="182"/>
      <c r="JR330" s="182"/>
      <c r="JS330" s="182"/>
      <c r="JT330" s="182"/>
      <c r="JU330" s="182"/>
      <c r="JV330" s="182"/>
      <c r="JW330" s="182"/>
      <c r="JX330" s="182"/>
      <c r="JY330" s="182"/>
      <c r="JZ330" s="182"/>
      <c r="KA330" s="182"/>
      <c r="KB330" s="182"/>
      <c r="KC330" s="182"/>
      <c r="KD330" s="182"/>
      <c r="KE330" s="182"/>
      <c r="KF330" s="182"/>
      <c r="KG330" s="182"/>
      <c r="KH330" s="182"/>
      <c r="KI330" s="182"/>
      <c r="KJ330" s="182"/>
      <c r="KK330" s="182"/>
      <c r="KL330" s="182"/>
      <c r="KM330" s="182"/>
      <c r="KN330" s="182"/>
      <c r="KO330" s="182"/>
      <c r="KP330" s="182"/>
      <c r="KQ330" s="182"/>
      <c r="KR330" s="182"/>
      <c r="KS330" s="182"/>
      <c r="KT330" s="182"/>
      <c r="KU330" s="182"/>
      <c r="KV330" s="182"/>
      <c r="KW330" s="182"/>
      <c r="KX330" s="182"/>
      <c r="KY330" s="182"/>
      <c r="KZ330" s="182"/>
      <c r="LA330" s="182"/>
      <c r="LB330" s="182"/>
      <c r="LC330" s="182"/>
      <c r="LD330" s="182"/>
      <c r="LE330" s="182"/>
      <c r="LF330" s="182"/>
      <c r="LG330" s="182"/>
      <c r="LH330" s="182"/>
      <c r="LI330" s="182"/>
      <c r="LJ330" s="182"/>
      <c r="LK330" s="182"/>
      <c r="LL330" s="182"/>
      <c r="LM330" s="182"/>
      <c r="LN330" s="182"/>
      <c r="LO330" s="182"/>
      <c r="LP330" s="182"/>
      <c r="LQ330" s="182"/>
      <c r="LR330" s="182"/>
      <c r="LS330" s="182"/>
      <c r="LT330" s="182"/>
      <c r="LU330" s="182"/>
      <c r="LV330" s="182"/>
      <c r="LW330" s="182"/>
      <c r="LX330" s="182"/>
      <c r="LY330" s="182"/>
      <c r="LZ330" s="182"/>
      <c r="MA330" s="182"/>
      <c r="MB330" s="182"/>
      <c r="MC330" s="182"/>
      <c r="MD330" s="182"/>
      <c r="ME330" s="182"/>
      <c r="MF330" s="182"/>
      <c r="MG330" s="182"/>
      <c r="MH330" s="182"/>
      <c r="MI330" s="182"/>
      <c r="MJ330" s="182"/>
      <c r="MK330" s="182"/>
      <c r="ML330" s="182"/>
      <c r="MM330" s="182"/>
      <c r="MN330" s="182"/>
      <c r="MO330" s="182"/>
      <c r="MP330" s="182"/>
      <c r="MQ330" s="182"/>
      <c r="MR330" s="182"/>
      <c r="MS330" s="182"/>
      <c r="MT330" s="182"/>
      <c r="MU330" s="182"/>
      <c r="MV330" s="182"/>
      <c r="MW330" s="182"/>
      <c r="MX330" s="182"/>
      <c r="MY330" s="182"/>
      <c r="MZ330" s="182"/>
      <c r="NA330" s="182"/>
      <c r="NB330" s="182"/>
      <c r="NC330" s="182"/>
      <c r="ND330" s="182"/>
      <c r="NE330" s="182"/>
      <c r="NF330" s="182"/>
      <c r="NG330" s="182"/>
      <c r="NH330" s="182"/>
      <c r="NI330" s="182"/>
      <c r="NJ330" s="182"/>
      <c r="NK330" s="182"/>
      <c r="NL330" s="182"/>
      <c r="NM330" s="182"/>
      <c r="NN330" s="182"/>
      <c r="NO330" s="182"/>
      <c r="NP330" s="182"/>
      <c r="NQ330" s="182"/>
      <c r="NR330" s="182"/>
      <c r="NS330" s="182"/>
      <c r="NT330" s="182"/>
      <c r="NU330" s="182"/>
      <c r="NV330" s="182"/>
      <c r="NW330" s="182"/>
      <c r="NX330" s="182"/>
      <c r="NY330" s="182"/>
      <c r="NZ330" s="182"/>
      <c r="OA330" s="182"/>
      <c r="OB330" s="182"/>
      <c r="OC330" s="182"/>
      <c r="OD330" s="182"/>
      <c r="OE330" s="182"/>
      <c r="OF330" s="182"/>
      <c r="OG330" s="182"/>
      <c r="OH330" s="182"/>
      <c r="OI330" s="182"/>
      <c r="OJ330" s="182"/>
      <c r="OK330" s="182"/>
      <c r="OL330" s="182"/>
      <c r="OM330" s="182"/>
      <c r="ON330" s="182"/>
      <c r="OO330" s="182"/>
      <c r="OP330" s="182"/>
      <c r="OQ330" s="182"/>
      <c r="OR330" s="182"/>
      <c r="OS330" s="182"/>
      <c r="OT330" s="182"/>
      <c r="OU330" s="182"/>
      <c r="OV330" s="182"/>
      <c r="OW330" s="182"/>
      <c r="OX330" s="182"/>
      <c r="OY330" s="182"/>
      <c r="OZ330" s="182"/>
      <c r="PA330" s="182"/>
      <c r="PB330" s="182"/>
      <c r="PC330" s="182"/>
      <c r="PD330" s="182"/>
      <c r="PE330" s="182"/>
      <c r="PF330" s="182"/>
      <c r="PG330" s="182"/>
      <c r="PH330" s="182"/>
      <c r="PI330" s="182"/>
      <c r="PJ330" s="182"/>
      <c r="PK330" s="182"/>
      <c r="PL330" s="182"/>
      <c r="PM330" s="182"/>
      <c r="PN330" s="182"/>
      <c r="PO330" s="182"/>
      <c r="PP330" s="182"/>
      <c r="PQ330" s="182"/>
      <c r="PR330" s="182"/>
      <c r="PS330" s="182"/>
      <c r="PT330" s="182"/>
      <c r="PU330" s="182"/>
      <c r="PV330" s="182"/>
      <c r="PW330" s="182"/>
      <c r="PX330" s="182"/>
    </row>
    <row r="331" spans="1:440" s="167" customFormat="1" ht="19.899999999999999" customHeight="1">
      <c r="A331" s="182"/>
      <c r="B331" s="1040"/>
      <c r="C331" s="900"/>
      <c r="D331" s="841"/>
      <c r="E331" s="885"/>
      <c r="F331" s="325" t="s">
        <v>22</v>
      </c>
      <c r="G331" s="289">
        <v>3.6080000000000001</v>
      </c>
      <c r="H331" s="289"/>
      <c r="I331" s="290">
        <f>G331+H331+K330</f>
        <v>5.8409999999999993</v>
      </c>
      <c r="J331" s="636">
        <v>4.1580000000000004</v>
      </c>
      <c r="K331" s="290">
        <f t="shared" si="33"/>
        <v>1.6829999999999989</v>
      </c>
      <c r="L331" s="672">
        <f t="shared" si="34"/>
        <v>0.71186440677966112</v>
      </c>
      <c r="M331" s="650" t="s">
        <v>24</v>
      </c>
      <c r="N331" s="903"/>
      <c r="O331" s="904"/>
      <c r="P331" s="904"/>
      <c r="Q331" s="904"/>
      <c r="R331" s="904"/>
      <c r="S331" s="893"/>
      <c r="T331" s="170"/>
      <c r="U331" s="182"/>
      <c r="V331" s="166"/>
      <c r="W331" s="166"/>
      <c r="X331" s="166"/>
      <c r="Y331" s="166"/>
      <c r="Z331" s="166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2"/>
      <c r="CI331" s="182"/>
      <c r="CJ331" s="182"/>
      <c r="CK331" s="182"/>
      <c r="CL331" s="182"/>
      <c r="CM331" s="182"/>
      <c r="CN331" s="182"/>
      <c r="CO331" s="182"/>
      <c r="CP331" s="182"/>
      <c r="CQ331" s="182"/>
      <c r="CR331" s="182"/>
      <c r="CS331" s="182"/>
      <c r="CT331" s="182"/>
      <c r="CU331" s="182"/>
      <c r="CV331" s="182"/>
      <c r="CW331" s="182"/>
      <c r="CX331" s="182"/>
      <c r="CY331" s="182"/>
      <c r="CZ331" s="182"/>
      <c r="DA331" s="182"/>
      <c r="DB331" s="182"/>
      <c r="DC331" s="182"/>
      <c r="DD331" s="182"/>
      <c r="DE331" s="182"/>
      <c r="DF331" s="182"/>
      <c r="DG331" s="182"/>
      <c r="DH331" s="182"/>
      <c r="DI331" s="182"/>
      <c r="DJ331" s="182"/>
      <c r="DK331" s="182"/>
      <c r="DL331" s="182"/>
      <c r="DM331" s="182"/>
      <c r="DN331" s="182"/>
      <c r="DO331" s="182"/>
      <c r="DP331" s="182"/>
      <c r="DQ331" s="182"/>
      <c r="DR331" s="182"/>
      <c r="DS331" s="182"/>
      <c r="DT331" s="182"/>
      <c r="DU331" s="182"/>
      <c r="DV331" s="182"/>
      <c r="DW331" s="182"/>
      <c r="DX331" s="182"/>
      <c r="DY331" s="182"/>
      <c r="DZ331" s="182"/>
      <c r="EA331" s="182"/>
      <c r="EB331" s="182"/>
      <c r="EC331" s="182"/>
      <c r="ED331" s="182"/>
      <c r="EE331" s="182"/>
      <c r="EF331" s="182"/>
      <c r="EG331" s="182"/>
      <c r="EH331" s="182"/>
      <c r="EI331" s="182"/>
      <c r="EJ331" s="182"/>
      <c r="EK331" s="182"/>
      <c r="EL331" s="182"/>
      <c r="EM331" s="182"/>
      <c r="EN331" s="182"/>
      <c r="EO331" s="182"/>
      <c r="EP331" s="182"/>
      <c r="EQ331" s="182"/>
      <c r="ER331" s="182"/>
      <c r="ES331" s="182"/>
      <c r="ET331" s="182"/>
      <c r="EU331" s="182"/>
      <c r="EV331" s="182"/>
      <c r="EW331" s="182"/>
      <c r="EX331" s="182"/>
      <c r="EY331" s="182"/>
      <c r="EZ331" s="182"/>
      <c r="FA331" s="182"/>
      <c r="FB331" s="182"/>
      <c r="FC331" s="182"/>
      <c r="FD331" s="182"/>
      <c r="FE331" s="182"/>
      <c r="FF331" s="182"/>
      <c r="FG331" s="182"/>
      <c r="FH331" s="182"/>
      <c r="FI331" s="182"/>
      <c r="FJ331" s="182"/>
      <c r="FK331" s="182"/>
      <c r="FL331" s="182"/>
      <c r="FM331" s="182"/>
      <c r="FN331" s="182"/>
      <c r="FO331" s="182"/>
      <c r="FP331" s="182"/>
      <c r="FQ331" s="182"/>
      <c r="FR331" s="182"/>
      <c r="FS331" s="182"/>
      <c r="FT331" s="182"/>
      <c r="FU331" s="182"/>
      <c r="FV331" s="182"/>
      <c r="FW331" s="182"/>
      <c r="FX331" s="182"/>
      <c r="FY331" s="182"/>
      <c r="FZ331" s="182"/>
      <c r="GA331" s="182"/>
      <c r="GB331" s="182"/>
      <c r="GC331" s="182"/>
      <c r="GD331" s="182"/>
      <c r="GE331" s="182"/>
      <c r="GF331" s="182"/>
      <c r="GG331" s="182"/>
      <c r="GH331" s="182"/>
      <c r="GI331" s="182"/>
      <c r="GJ331" s="182"/>
      <c r="GK331" s="182"/>
      <c r="GL331" s="182"/>
      <c r="GM331" s="182"/>
      <c r="GN331" s="182"/>
      <c r="GO331" s="182"/>
      <c r="GP331" s="182"/>
      <c r="GQ331" s="182"/>
      <c r="GR331" s="182"/>
      <c r="GS331" s="182"/>
      <c r="GT331" s="182"/>
      <c r="GU331" s="182"/>
      <c r="GV331" s="182"/>
      <c r="GW331" s="182"/>
      <c r="GX331" s="182"/>
      <c r="GY331" s="182"/>
      <c r="GZ331" s="182"/>
      <c r="HA331" s="182"/>
      <c r="HB331" s="182"/>
      <c r="HC331" s="182"/>
      <c r="HD331" s="182"/>
      <c r="HE331" s="182"/>
      <c r="HF331" s="182"/>
      <c r="HG331" s="182"/>
      <c r="HH331" s="182"/>
      <c r="HI331" s="182"/>
      <c r="HJ331" s="182"/>
      <c r="HK331" s="182"/>
      <c r="HL331" s="182"/>
      <c r="HM331" s="182"/>
      <c r="HN331" s="182"/>
      <c r="HO331" s="182"/>
      <c r="HP331" s="182"/>
      <c r="HQ331" s="182"/>
      <c r="HR331" s="182"/>
      <c r="HS331" s="182"/>
      <c r="HT331" s="182"/>
      <c r="HU331" s="182"/>
      <c r="HV331" s="182"/>
      <c r="HW331" s="182"/>
      <c r="HX331" s="182"/>
      <c r="HY331" s="182"/>
      <c r="HZ331" s="182"/>
      <c r="IA331" s="182"/>
      <c r="IB331" s="182"/>
      <c r="IC331" s="182"/>
      <c r="ID331" s="182"/>
      <c r="IE331" s="182"/>
      <c r="IF331" s="182"/>
      <c r="IG331" s="182"/>
      <c r="IH331" s="182"/>
      <c r="II331" s="182"/>
      <c r="IJ331" s="182"/>
      <c r="IK331" s="182"/>
      <c r="IL331" s="182"/>
      <c r="IM331" s="182"/>
      <c r="IN331" s="182"/>
      <c r="IO331" s="182"/>
      <c r="IP331" s="182"/>
      <c r="IQ331" s="182"/>
      <c r="IR331" s="182"/>
      <c r="IS331" s="182"/>
      <c r="IT331" s="182"/>
      <c r="IU331" s="182"/>
      <c r="IV331" s="182"/>
      <c r="IW331" s="182"/>
      <c r="IX331" s="182"/>
      <c r="IY331" s="182"/>
      <c r="IZ331" s="182"/>
      <c r="JA331" s="182"/>
      <c r="JB331" s="182"/>
      <c r="JC331" s="182"/>
      <c r="JD331" s="182"/>
      <c r="JE331" s="182"/>
      <c r="JF331" s="182"/>
      <c r="JG331" s="182"/>
      <c r="JH331" s="182"/>
      <c r="JI331" s="182"/>
      <c r="JJ331" s="182"/>
      <c r="JK331" s="182"/>
      <c r="JL331" s="182"/>
      <c r="JM331" s="182"/>
      <c r="JN331" s="182"/>
      <c r="JO331" s="182"/>
      <c r="JP331" s="182"/>
      <c r="JQ331" s="182"/>
      <c r="JR331" s="182"/>
      <c r="JS331" s="182"/>
      <c r="JT331" s="182"/>
      <c r="JU331" s="182"/>
      <c r="JV331" s="182"/>
      <c r="JW331" s="182"/>
      <c r="JX331" s="182"/>
      <c r="JY331" s="182"/>
      <c r="JZ331" s="182"/>
      <c r="KA331" s="182"/>
      <c r="KB331" s="182"/>
      <c r="KC331" s="182"/>
      <c r="KD331" s="182"/>
      <c r="KE331" s="182"/>
      <c r="KF331" s="182"/>
      <c r="KG331" s="182"/>
      <c r="KH331" s="182"/>
      <c r="KI331" s="182"/>
      <c r="KJ331" s="182"/>
      <c r="KK331" s="182"/>
      <c r="KL331" s="182"/>
      <c r="KM331" s="182"/>
      <c r="KN331" s="182"/>
      <c r="KO331" s="182"/>
      <c r="KP331" s="182"/>
      <c r="KQ331" s="182"/>
      <c r="KR331" s="182"/>
      <c r="KS331" s="182"/>
      <c r="KT331" s="182"/>
      <c r="KU331" s="182"/>
      <c r="KV331" s="182"/>
      <c r="KW331" s="182"/>
      <c r="KX331" s="182"/>
      <c r="KY331" s="182"/>
      <c r="KZ331" s="182"/>
      <c r="LA331" s="182"/>
      <c r="LB331" s="182"/>
      <c r="LC331" s="182"/>
      <c r="LD331" s="182"/>
      <c r="LE331" s="182"/>
      <c r="LF331" s="182"/>
      <c r="LG331" s="182"/>
      <c r="LH331" s="182"/>
      <c r="LI331" s="182"/>
      <c r="LJ331" s="182"/>
      <c r="LK331" s="182"/>
      <c r="LL331" s="182"/>
      <c r="LM331" s="182"/>
      <c r="LN331" s="182"/>
      <c r="LO331" s="182"/>
      <c r="LP331" s="182"/>
      <c r="LQ331" s="182"/>
      <c r="LR331" s="182"/>
      <c r="LS331" s="182"/>
      <c r="LT331" s="182"/>
      <c r="LU331" s="182"/>
      <c r="LV331" s="182"/>
      <c r="LW331" s="182"/>
      <c r="LX331" s="182"/>
      <c r="LY331" s="182"/>
      <c r="LZ331" s="182"/>
      <c r="MA331" s="182"/>
      <c r="MB331" s="182"/>
      <c r="MC331" s="182"/>
      <c r="MD331" s="182"/>
      <c r="ME331" s="182"/>
      <c r="MF331" s="182"/>
      <c r="MG331" s="182"/>
      <c r="MH331" s="182"/>
      <c r="MI331" s="182"/>
      <c r="MJ331" s="182"/>
      <c r="MK331" s="182"/>
      <c r="ML331" s="182"/>
      <c r="MM331" s="182"/>
      <c r="MN331" s="182"/>
      <c r="MO331" s="182"/>
      <c r="MP331" s="182"/>
      <c r="MQ331" s="182"/>
      <c r="MR331" s="182"/>
      <c r="MS331" s="182"/>
      <c r="MT331" s="182"/>
      <c r="MU331" s="182"/>
      <c r="MV331" s="182"/>
      <c r="MW331" s="182"/>
      <c r="MX331" s="182"/>
      <c r="MY331" s="182"/>
      <c r="MZ331" s="182"/>
      <c r="NA331" s="182"/>
      <c r="NB331" s="182"/>
      <c r="NC331" s="182"/>
      <c r="ND331" s="182"/>
      <c r="NE331" s="182"/>
      <c r="NF331" s="182"/>
      <c r="NG331" s="182"/>
      <c r="NH331" s="182"/>
      <c r="NI331" s="182"/>
      <c r="NJ331" s="182"/>
      <c r="NK331" s="182"/>
      <c r="NL331" s="182"/>
      <c r="NM331" s="182"/>
      <c r="NN331" s="182"/>
      <c r="NO331" s="182"/>
      <c r="NP331" s="182"/>
      <c r="NQ331" s="182"/>
      <c r="NR331" s="182"/>
      <c r="NS331" s="182"/>
      <c r="NT331" s="182"/>
      <c r="NU331" s="182"/>
      <c r="NV331" s="182"/>
      <c r="NW331" s="182"/>
      <c r="NX331" s="182"/>
      <c r="NY331" s="182"/>
      <c r="NZ331" s="182"/>
      <c r="OA331" s="182"/>
      <c r="OB331" s="182"/>
      <c r="OC331" s="182"/>
      <c r="OD331" s="182"/>
      <c r="OE331" s="182"/>
      <c r="OF331" s="182"/>
      <c r="OG331" s="182"/>
      <c r="OH331" s="182"/>
      <c r="OI331" s="182"/>
      <c r="OJ331" s="182"/>
      <c r="OK331" s="182"/>
      <c r="OL331" s="182"/>
      <c r="OM331" s="182"/>
      <c r="ON331" s="182"/>
      <c r="OO331" s="182"/>
      <c r="OP331" s="182"/>
      <c r="OQ331" s="182"/>
      <c r="OR331" s="182"/>
      <c r="OS331" s="182"/>
      <c r="OT331" s="182"/>
      <c r="OU331" s="182"/>
      <c r="OV331" s="182"/>
      <c r="OW331" s="182"/>
      <c r="OX331" s="182"/>
      <c r="OY331" s="182"/>
      <c r="OZ331" s="182"/>
      <c r="PA331" s="182"/>
      <c r="PB331" s="182"/>
      <c r="PC331" s="182"/>
      <c r="PD331" s="182"/>
      <c r="PE331" s="182"/>
      <c r="PF331" s="182"/>
      <c r="PG331" s="182"/>
      <c r="PH331" s="182"/>
      <c r="PI331" s="182"/>
      <c r="PJ331" s="182"/>
      <c r="PK331" s="182"/>
      <c r="PL331" s="182"/>
      <c r="PM331" s="182"/>
      <c r="PN331" s="182"/>
      <c r="PO331" s="182"/>
      <c r="PP331" s="182"/>
      <c r="PQ331" s="182"/>
      <c r="PR331" s="182"/>
      <c r="PS331" s="182"/>
      <c r="PT331" s="182"/>
      <c r="PU331" s="182"/>
      <c r="PV331" s="182"/>
      <c r="PW331" s="182"/>
      <c r="PX331" s="182"/>
    </row>
    <row r="332" spans="1:440" s="167" customFormat="1" ht="19.899999999999999" customHeight="1">
      <c r="A332" s="182"/>
      <c r="B332" s="1040"/>
      <c r="C332" s="900"/>
      <c r="D332" s="841"/>
      <c r="E332" s="884" t="s">
        <v>74</v>
      </c>
      <c r="F332" s="325" t="s">
        <v>20</v>
      </c>
      <c r="G332" s="289">
        <v>0.63500000000000001</v>
      </c>
      <c r="H332" s="289"/>
      <c r="I332" s="290">
        <f t="shared" ref="I332" si="139">G332+H332</f>
        <v>0.63500000000000001</v>
      </c>
      <c r="J332" s="636">
        <v>0</v>
      </c>
      <c r="K332" s="290">
        <f t="shared" si="33"/>
        <v>0.63500000000000001</v>
      </c>
      <c r="L332" s="672">
        <f t="shared" si="34"/>
        <v>0</v>
      </c>
      <c r="M332" s="650" t="s">
        <v>24</v>
      </c>
      <c r="N332" s="903">
        <f t="shared" ref="N332" si="140">G332+G333+G334</f>
        <v>7.2159999999999993</v>
      </c>
      <c r="O332" s="904">
        <f t="shared" ref="O332" si="141">H332+H333+H334</f>
        <v>0</v>
      </c>
      <c r="P332" s="904">
        <f t="shared" ref="P332" si="142">N332+O332</f>
        <v>7.2159999999999993</v>
      </c>
      <c r="Q332" s="904">
        <f t="shared" ref="Q332" si="143">J332+J333+J334</f>
        <v>3.2130000000000001</v>
      </c>
      <c r="R332" s="904">
        <f t="shared" ref="R332" si="144">P332-Q332</f>
        <v>4.0029999999999992</v>
      </c>
      <c r="S332" s="893">
        <f t="shared" ref="S332" si="145">Q332/P332</f>
        <v>0.4452605321507761</v>
      </c>
      <c r="T332" s="170"/>
      <c r="U332" s="182"/>
      <c r="V332" s="166"/>
      <c r="W332" s="166"/>
      <c r="X332" s="166"/>
      <c r="Y332" s="166"/>
      <c r="Z332" s="166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2"/>
      <c r="CI332" s="182"/>
      <c r="CJ332" s="182"/>
      <c r="CK332" s="182"/>
      <c r="CL332" s="182"/>
      <c r="CM332" s="182"/>
      <c r="CN332" s="182"/>
      <c r="CO332" s="182"/>
      <c r="CP332" s="182"/>
      <c r="CQ332" s="182"/>
      <c r="CR332" s="182"/>
      <c r="CS332" s="182"/>
      <c r="CT332" s="182"/>
      <c r="CU332" s="182"/>
      <c r="CV332" s="182"/>
      <c r="CW332" s="182"/>
      <c r="CX332" s="182"/>
      <c r="CY332" s="182"/>
      <c r="CZ332" s="182"/>
      <c r="DA332" s="182"/>
      <c r="DB332" s="182"/>
      <c r="DC332" s="182"/>
      <c r="DD332" s="182"/>
      <c r="DE332" s="182"/>
      <c r="DF332" s="182"/>
      <c r="DG332" s="182"/>
      <c r="DH332" s="182"/>
      <c r="DI332" s="182"/>
      <c r="DJ332" s="182"/>
      <c r="DK332" s="182"/>
      <c r="DL332" s="182"/>
      <c r="DM332" s="182"/>
      <c r="DN332" s="182"/>
      <c r="DO332" s="182"/>
      <c r="DP332" s="182"/>
      <c r="DQ332" s="182"/>
      <c r="DR332" s="182"/>
      <c r="DS332" s="182"/>
      <c r="DT332" s="182"/>
      <c r="DU332" s="182"/>
      <c r="DV332" s="182"/>
      <c r="DW332" s="182"/>
      <c r="DX332" s="182"/>
      <c r="DY332" s="182"/>
      <c r="DZ332" s="182"/>
      <c r="EA332" s="182"/>
      <c r="EB332" s="182"/>
      <c r="EC332" s="182"/>
      <c r="ED332" s="182"/>
      <c r="EE332" s="182"/>
      <c r="EF332" s="182"/>
      <c r="EG332" s="182"/>
      <c r="EH332" s="182"/>
      <c r="EI332" s="182"/>
      <c r="EJ332" s="182"/>
      <c r="EK332" s="182"/>
      <c r="EL332" s="182"/>
      <c r="EM332" s="182"/>
      <c r="EN332" s="182"/>
      <c r="EO332" s="182"/>
      <c r="EP332" s="182"/>
      <c r="EQ332" s="182"/>
      <c r="ER332" s="182"/>
      <c r="ES332" s="182"/>
      <c r="ET332" s="182"/>
      <c r="EU332" s="182"/>
      <c r="EV332" s="182"/>
      <c r="EW332" s="182"/>
      <c r="EX332" s="182"/>
      <c r="EY332" s="182"/>
      <c r="EZ332" s="182"/>
      <c r="FA332" s="182"/>
      <c r="FB332" s="182"/>
      <c r="FC332" s="182"/>
      <c r="FD332" s="182"/>
      <c r="FE332" s="182"/>
      <c r="FF332" s="182"/>
      <c r="FG332" s="182"/>
      <c r="FH332" s="182"/>
      <c r="FI332" s="182"/>
      <c r="FJ332" s="182"/>
      <c r="FK332" s="182"/>
      <c r="FL332" s="182"/>
      <c r="FM332" s="182"/>
      <c r="FN332" s="182"/>
      <c r="FO332" s="182"/>
      <c r="FP332" s="182"/>
      <c r="FQ332" s="182"/>
      <c r="FR332" s="182"/>
      <c r="FS332" s="182"/>
      <c r="FT332" s="182"/>
      <c r="FU332" s="182"/>
      <c r="FV332" s="182"/>
      <c r="FW332" s="182"/>
      <c r="FX332" s="182"/>
      <c r="FY332" s="182"/>
      <c r="FZ332" s="182"/>
      <c r="GA332" s="182"/>
      <c r="GB332" s="182"/>
      <c r="GC332" s="182"/>
      <c r="GD332" s="182"/>
      <c r="GE332" s="182"/>
      <c r="GF332" s="182"/>
      <c r="GG332" s="182"/>
      <c r="GH332" s="182"/>
      <c r="GI332" s="182"/>
      <c r="GJ332" s="182"/>
      <c r="GK332" s="182"/>
      <c r="GL332" s="182"/>
      <c r="GM332" s="182"/>
      <c r="GN332" s="182"/>
      <c r="GO332" s="182"/>
      <c r="GP332" s="182"/>
      <c r="GQ332" s="182"/>
      <c r="GR332" s="182"/>
      <c r="GS332" s="182"/>
      <c r="GT332" s="182"/>
      <c r="GU332" s="182"/>
      <c r="GV332" s="182"/>
      <c r="GW332" s="182"/>
      <c r="GX332" s="182"/>
      <c r="GY332" s="182"/>
      <c r="GZ332" s="182"/>
      <c r="HA332" s="182"/>
      <c r="HB332" s="182"/>
      <c r="HC332" s="182"/>
      <c r="HD332" s="182"/>
      <c r="HE332" s="182"/>
      <c r="HF332" s="182"/>
      <c r="HG332" s="182"/>
      <c r="HH332" s="182"/>
      <c r="HI332" s="182"/>
      <c r="HJ332" s="182"/>
      <c r="HK332" s="182"/>
      <c r="HL332" s="182"/>
      <c r="HM332" s="182"/>
      <c r="HN332" s="182"/>
      <c r="HO332" s="182"/>
      <c r="HP332" s="182"/>
      <c r="HQ332" s="182"/>
      <c r="HR332" s="182"/>
      <c r="HS332" s="182"/>
      <c r="HT332" s="182"/>
      <c r="HU332" s="182"/>
      <c r="HV332" s="182"/>
      <c r="HW332" s="182"/>
      <c r="HX332" s="182"/>
      <c r="HY332" s="182"/>
      <c r="HZ332" s="182"/>
      <c r="IA332" s="182"/>
      <c r="IB332" s="182"/>
      <c r="IC332" s="182"/>
      <c r="ID332" s="182"/>
      <c r="IE332" s="182"/>
      <c r="IF332" s="182"/>
      <c r="IG332" s="182"/>
      <c r="IH332" s="182"/>
      <c r="II332" s="182"/>
      <c r="IJ332" s="182"/>
      <c r="IK332" s="182"/>
      <c r="IL332" s="182"/>
      <c r="IM332" s="182"/>
      <c r="IN332" s="182"/>
      <c r="IO332" s="182"/>
      <c r="IP332" s="182"/>
      <c r="IQ332" s="182"/>
      <c r="IR332" s="182"/>
      <c r="IS332" s="182"/>
      <c r="IT332" s="182"/>
      <c r="IU332" s="182"/>
      <c r="IV332" s="182"/>
      <c r="IW332" s="182"/>
      <c r="IX332" s="182"/>
      <c r="IY332" s="182"/>
      <c r="IZ332" s="182"/>
      <c r="JA332" s="182"/>
      <c r="JB332" s="182"/>
      <c r="JC332" s="182"/>
      <c r="JD332" s="182"/>
      <c r="JE332" s="182"/>
      <c r="JF332" s="182"/>
      <c r="JG332" s="182"/>
      <c r="JH332" s="182"/>
      <c r="JI332" s="182"/>
      <c r="JJ332" s="182"/>
      <c r="JK332" s="182"/>
      <c r="JL332" s="182"/>
      <c r="JM332" s="182"/>
      <c r="JN332" s="182"/>
      <c r="JO332" s="182"/>
      <c r="JP332" s="182"/>
      <c r="JQ332" s="182"/>
      <c r="JR332" s="182"/>
      <c r="JS332" s="182"/>
      <c r="JT332" s="182"/>
      <c r="JU332" s="182"/>
      <c r="JV332" s="182"/>
      <c r="JW332" s="182"/>
      <c r="JX332" s="182"/>
      <c r="JY332" s="182"/>
      <c r="JZ332" s="182"/>
      <c r="KA332" s="182"/>
      <c r="KB332" s="182"/>
      <c r="KC332" s="182"/>
      <c r="KD332" s="182"/>
      <c r="KE332" s="182"/>
      <c r="KF332" s="182"/>
      <c r="KG332" s="182"/>
      <c r="KH332" s="182"/>
      <c r="KI332" s="182"/>
      <c r="KJ332" s="182"/>
      <c r="KK332" s="182"/>
      <c r="KL332" s="182"/>
      <c r="KM332" s="182"/>
      <c r="KN332" s="182"/>
      <c r="KO332" s="182"/>
      <c r="KP332" s="182"/>
      <c r="KQ332" s="182"/>
      <c r="KR332" s="182"/>
      <c r="KS332" s="182"/>
      <c r="KT332" s="182"/>
      <c r="KU332" s="182"/>
      <c r="KV332" s="182"/>
      <c r="KW332" s="182"/>
      <c r="KX332" s="182"/>
      <c r="KY332" s="182"/>
      <c r="KZ332" s="182"/>
      <c r="LA332" s="182"/>
      <c r="LB332" s="182"/>
      <c r="LC332" s="182"/>
      <c r="LD332" s="182"/>
      <c r="LE332" s="182"/>
      <c r="LF332" s="182"/>
      <c r="LG332" s="182"/>
      <c r="LH332" s="182"/>
      <c r="LI332" s="182"/>
      <c r="LJ332" s="182"/>
      <c r="LK332" s="182"/>
      <c r="LL332" s="182"/>
      <c r="LM332" s="182"/>
      <c r="LN332" s="182"/>
      <c r="LO332" s="182"/>
      <c r="LP332" s="182"/>
      <c r="LQ332" s="182"/>
      <c r="LR332" s="182"/>
      <c r="LS332" s="182"/>
      <c r="LT332" s="182"/>
      <c r="LU332" s="182"/>
      <c r="LV332" s="182"/>
      <c r="LW332" s="182"/>
      <c r="LX332" s="182"/>
      <c r="LY332" s="182"/>
      <c r="LZ332" s="182"/>
      <c r="MA332" s="182"/>
      <c r="MB332" s="182"/>
      <c r="MC332" s="182"/>
      <c r="MD332" s="182"/>
      <c r="ME332" s="182"/>
      <c r="MF332" s="182"/>
      <c r="MG332" s="182"/>
      <c r="MH332" s="182"/>
      <c r="MI332" s="182"/>
      <c r="MJ332" s="182"/>
      <c r="MK332" s="182"/>
      <c r="ML332" s="182"/>
      <c r="MM332" s="182"/>
      <c r="MN332" s="182"/>
      <c r="MO332" s="182"/>
      <c r="MP332" s="182"/>
      <c r="MQ332" s="182"/>
      <c r="MR332" s="182"/>
      <c r="MS332" s="182"/>
      <c r="MT332" s="182"/>
      <c r="MU332" s="182"/>
      <c r="MV332" s="182"/>
      <c r="MW332" s="182"/>
      <c r="MX332" s="182"/>
      <c r="MY332" s="182"/>
      <c r="MZ332" s="182"/>
      <c r="NA332" s="182"/>
      <c r="NB332" s="182"/>
      <c r="NC332" s="182"/>
      <c r="ND332" s="182"/>
      <c r="NE332" s="182"/>
      <c r="NF332" s="182"/>
      <c r="NG332" s="182"/>
      <c r="NH332" s="182"/>
      <c r="NI332" s="182"/>
      <c r="NJ332" s="182"/>
      <c r="NK332" s="182"/>
      <c r="NL332" s="182"/>
      <c r="NM332" s="182"/>
      <c r="NN332" s="182"/>
      <c r="NO332" s="182"/>
      <c r="NP332" s="182"/>
      <c r="NQ332" s="182"/>
      <c r="NR332" s="182"/>
      <c r="NS332" s="182"/>
      <c r="NT332" s="182"/>
      <c r="NU332" s="182"/>
      <c r="NV332" s="182"/>
      <c r="NW332" s="182"/>
      <c r="NX332" s="182"/>
      <c r="NY332" s="182"/>
      <c r="NZ332" s="182"/>
      <c r="OA332" s="182"/>
      <c r="OB332" s="182"/>
      <c r="OC332" s="182"/>
      <c r="OD332" s="182"/>
      <c r="OE332" s="182"/>
      <c r="OF332" s="182"/>
      <c r="OG332" s="182"/>
      <c r="OH332" s="182"/>
      <c r="OI332" s="182"/>
      <c r="OJ332" s="182"/>
      <c r="OK332" s="182"/>
      <c r="OL332" s="182"/>
      <c r="OM332" s="182"/>
      <c r="ON332" s="182"/>
      <c r="OO332" s="182"/>
      <c r="OP332" s="182"/>
      <c r="OQ332" s="182"/>
      <c r="OR332" s="182"/>
      <c r="OS332" s="182"/>
      <c r="OT332" s="182"/>
      <c r="OU332" s="182"/>
      <c r="OV332" s="182"/>
      <c r="OW332" s="182"/>
      <c r="OX332" s="182"/>
      <c r="OY332" s="182"/>
      <c r="OZ332" s="182"/>
      <c r="PA332" s="182"/>
      <c r="PB332" s="182"/>
      <c r="PC332" s="182"/>
      <c r="PD332" s="182"/>
      <c r="PE332" s="182"/>
      <c r="PF332" s="182"/>
      <c r="PG332" s="182"/>
      <c r="PH332" s="182"/>
      <c r="PI332" s="182"/>
      <c r="PJ332" s="182"/>
      <c r="PK332" s="182"/>
      <c r="PL332" s="182"/>
      <c r="PM332" s="182"/>
      <c r="PN332" s="182"/>
      <c r="PO332" s="182"/>
      <c r="PP332" s="182"/>
      <c r="PQ332" s="182"/>
      <c r="PR332" s="182"/>
      <c r="PS332" s="182"/>
      <c r="PT332" s="182"/>
      <c r="PU332" s="182"/>
      <c r="PV332" s="182"/>
      <c r="PW332" s="182"/>
      <c r="PX332" s="182"/>
    </row>
    <row r="333" spans="1:440" s="167" customFormat="1" ht="19.899999999999999" customHeight="1">
      <c r="A333" s="182"/>
      <c r="B333" s="1040"/>
      <c r="C333" s="900"/>
      <c r="D333" s="841"/>
      <c r="E333" s="876"/>
      <c r="F333" s="325" t="s">
        <v>21</v>
      </c>
      <c r="G333" s="289">
        <v>2.9729999999999999</v>
      </c>
      <c r="H333" s="289"/>
      <c r="I333" s="290">
        <f>G333+H333+K332</f>
        <v>3.6079999999999997</v>
      </c>
      <c r="J333" s="636">
        <v>0</v>
      </c>
      <c r="K333" s="290">
        <f t="shared" si="33"/>
        <v>3.6079999999999997</v>
      </c>
      <c r="L333" s="672">
        <f t="shared" si="34"/>
        <v>0</v>
      </c>
      <c r="M333" s="650" t="s">
        <v>24</v>
      </c>
      <c r="N333" s="903"/>
      <c r="O333" s="904"/>
      <c r="P333" s="904"/>
      <c r="Q333" s="904"/>
      <c r="R333" s="904"/>
      <c r="S333" s="893"/>
      <c r="T333" s="170"/>
      <c r="U333" s="182"/>
      <c r="V333" s="166"/>
      <c r="W333" s="166"/>
      <c r="X333" s="166"/>
      <c r="Y333" s="166"/>
      <c r="Z333" s="166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2"/>
      <c r="CI333" s="182"/>
      <c r="CJ333" s="182"/>
      <c r="CK333" s="182"/>
      <c r="CL333" s="182"/>
      <c r="CM333" s="182"/>
      <c r="CN333" s="182"/>
      <c r="CO333" s="182"/>
      <c r="CP333" s="182"/>
      <c r="CQ333" s="182"/>
      <c r="CR333" s="182"/>
      <c r="CS333" s="182"/>
      <c r="CT333" s="182"/>
      <c r="CU333" s="182"/>
      <c r="CV333" s="182"/>
      <c r="CW333" s="182"/>
      <c r="CX333" s="182"/>
      <c r="CY333" s="182"/>
      <c r="CZ333" s="182"/>
      <c r="DA333" s="182"/>
      <c r="DB333" s="182"/>
      <c r="DC333" s="182"/>
      <c r="DD333" s="182"/>
      <c r="DE333" s="182"/>
      <c r="DF333" s="182"/>
      <c r="DG333" s="182"/>
      <c r="DH333" s="182"/>
      <c r="DI333" s="182"/>
      <c r="DJ333" s="182"/>
      <c r="DK333" s="182"/>
      <c r="DL333" s="182"/>
      <c r="DM333" s="182"/>
      <c r="DN333" s="182"/>
      <c r="DO333" s="182"/>
      <c r="DP333" s="182"/>
      <c r="DQ333" s="182"/>
      <c r="DR333" s="182"/>
      <c r="DS333" s="182"/>
      <c r="DT333" s="182"/>
      <c r="DU333" s="182"/>
      <c r="DV333" s="182"/>
      <c r="DW333" s="182"/>
      <c r="DX333" s="182"/>
      <c r="DY333" s="182"/>
      <c r="DZ333" s="182"/>
      <c r="EA333" s="182"/>
      <c r="EB333" s="182"/>
      <c r="EC333" s="182"/>
      <c r="ED333" s="182"/>
      <c r="EE333" s="182"/>
      <c r="EF333" s="182"/>
      <c r="EG333" s="182"/>
      <c r="EH333" s="182"/>
      <c r="EI333" s="182"/>
      <c r="EJ333" s="182"/>
      <c r="EK333" s="182"/>
      <c r="EL333" s="182"/>
      <c r="EM333" s="182"/>
      <c r="EN333" s="182"/>
      <c r="EO333" s="182"/>
      <c r="EP333" s="182"/>
      <c r="EQ333" s="182"/>
      <c r="ER333" s="182"/>
      <c r="ES333" s="182"/>
      <c r="ET333" s="182"/>
      <c r="EU333" s="182"/>
      <c r="EV333" s="182"/>
      <c r="EW333" s="182"/>
      <c r="EX333" s="182"/>
      <c r="EY333" s="182"/>
      <c r="EZ333" s="182"/>
      <c r="FA333" s="182"/>
      <c r="FB333" s="182"/>
      <c r="FC333" s="182"/>
      <c r="FD333" s="182"/>
      <c r="FE333" s="182"/>
      <c r="FF333" s="182"/>
      <c r="FG333" s="182"/>
      <c r="FH333" s="182"/>
      <c r="FI333" s="182"/>
      <c r="FJ333" s="182"/>
      <c r="FK333" s="182"/>
      <c r="FL333" s="182"/>
      <c r="FM333" s="182"/>
      <c r="FN333" s="182"/>
      <c r="FO333" s="182"/>
      <c r="FP333" s="182"/>
      <c r="FQ333" s="182"/>
      <c r="FR333" s="182"/>
      <c r="FS333" s="182"/>
      <c r="FT333" s="182"/>
      <c r="FU333" s="182"/>
      <c r="FV333" s="182"/>
      <c r="FW333" s="182"/>
      <c r="FX333" s="182"/>
      <c r="FY333" s="182"/>
      <c r="FZ333" s="182"/>
      <c r="GA333" s="182"/>
      <c r="GB333" s="182"/>
      <c r="GC333" s="182"/>
      <c r="GD333" s="182"/>
      <c r="GE333" s="182"/>
      <c r="GF333" s="182"/>
      <c r="GG333" s="182"/>
      <c r="GH333" s="182"/>
      <c r="GI333" s="182"/>
      <c r="GJ333" s="182"/>
      <c r="GK333" s="182"/>
      <c r="GL333" s="182"/>
      <c r="GM333" s="182"/>
      <c r="GN333" s="182"/>
      <c r="GO333" s="182"/>
      <c r="GP333" s="182"/>
      <c r="GQ333" s="182"/>
      <c r="GR333" s="182"/>
      <c r="GS333" s="182"/>
      <c r="GT333" s="182"/>
      <c r="GU333" s="182"/>
      <c r="GV333" s="182"/>
      <c r="GW333" s="182"/>
      <c r="GX333" s="182"/>
      <c r="GY333" s="182"/>
      <c r="GZ333" s="182"/>
      <c r="HA333" s="182"/>
      <c r="HB333" s="182"/>
      <c r="HC333" s="182"/>
      <c r="HD333" s="182"/>
      <c r="HE333" s="182"/>
      <c r="HF333" s="182"/>
      <c r="HG333" s="182"/>
      <c r="HH333" s="182"/>
      <c r="HI333" s="182"/>
      <c r="HJ333" s="182"/>
      <c r="HK333" s="182"/>
      <c r="HL333" s="182"/>
      <c r="HM333" s="182"/>
      <c r="HN333" s="182"/>
      <c r="HO333" s="182"/>
      <c r="HP333" s="182"/>
      <c r="HQ333" s="182"/>
      <c r="HR333" s="182"/>
      <c r="HS333" s="182"/>
      <c r="HT333" s="182"/>
      <c r="HU333" s="182"/>
      <c r="HV333" s="182"/>
      <c r="HW333" s="182"/>
      <c r="HX333" s="182"/>
      <c r="HY333" s="182"/>
      <c r="HZ333" s="182"/>
      <c r="IA333" s="182"/>
      <c r="IB333" s="182"/>
      <c r="IC333" s="182"/>
      <c r="ID333" s="182"/>
      <c r="IE333" s="182"/>
      <c r="IF333" s="182"/>
      <c r="IG333" s="182"/>
      <c r="IH333" s="182"/>
      <c r="II333" s="182"/>
      <c r="IJ333" s="182"/>
      <c r="IK333" s="182"/>
      <c r="IL333" s="182"/>
      <c r="IM333" s="182"/>
      <c r="IN333" s="182"/>
      <c r="IO333" s="182"/>
      <c r="IP333" s="182"/>
      <c r="IQ333" s="182"/>
      <c r="IR333" s="182"/>
      <c r="IS333" s="182"/>
      <c r="IT333" s="182"/>
      <c r="IU333" s="182"/>
      <c r="IV333" s="182"/>
      <c r="IW333" s="182"/>
      <c r="IX333" s="182"/>
      <c r="IY333" s="182"/>
      <c r="IZ333" s="182"/>
      <c r="JA333" s="182"/>
      <c r="JB333" s="182"/>
      <c r="JC333" s="182"/>
      <c r="JD333" s="182"/>
      <c r="JE333" s="182"/>
      <c r="JF333" s="182"/>
      <c r="JG333" s="182"/>
      <c r="JH333" s="182"/>
      <c r="JI333" s="182"/>
      <c r="JJ333" s="182"/>
      <c r="JK333" s="182"/>
      <c r="JL333" s="182"/>
      <c r="JM333" s="182"/>
      <c r="JN333" s="182"/>
      <c r="JO333" s="182"/>
      <c r="JP333" s="182"/>
      <c r="JQ333" s="182"/>
      <c r="JR333" s="182"/>
      <c r="JS333" s="182"/>
      <c r="JT333" s="182"/>
      <c r="JU333" s="182"/>
      <c r="JV333" s="182"/>
      <c r="JW333" s="182"/>
      <c r="JX333" s="182"/>
      <c r="JY333" s="182"/>
      <c r="JZ333" s="182"/>
      <c r="KA333" s="182"/>
      <c r="KB333" s="182"/>
      <c r="KC333" s="182"/>
      <c r="KD333" s="182"/>
      <c r="KE333" s="182"/>
      <c r="KF333" s="182"/>
      <c r="KG333" s="182"/>
      <c r="KH333" s="182"/>
      <c r="KI333" s="182"/>
      <c r="KJ333" s="182"/>
      <c r="KK333" s="182"/>
      <c r="KL333" s="182"/>
      <c r="KM333" s="182"/>
      <c r="KN333" s="182"/>
      <c r="KO333" s="182"/>
      <c r="KP333" s="182"/>
      <c r="KQ333" s="182"/>
      <c r="KR333" s="182"/>
      <c r="KS333" s="182"/>
      <c r="KT333" s="182"/>
      <c r="KU333" s="182"/>
      <c r="KV333" s="182"/>
      <c r="KW333" s="182"/>
      <c r="KX333" s="182"/>
      <c r="KY333" s="182"/>
      <c r="KZ333" s="182"/>
      <c r="LA333" s="182"/>
      <c r="LB333" s="182"/>
      <c r="LC333" s="182"/>
      <c r="LD333" s="182"/>
      <c r="LE333" s="182"/>
      <c r="LF333" s="182"/>
      <c r="LG333" s="182"/>
      <c r="LH333" s="182"/>
      <c r="LI333" s="182"/>
      <c r="LJ333" s="182"/>
      <c r="LK333" s="182"/>
      <c r="LL333" s="182"/>
      <c r="LM333" s="182"/>
      <c r="LN333" s="182"/>
      <c r="LO333" s="182"/>
      <c r="LP333" s="182"/>
      <c r="LQ333" s="182"/>
      <c r="LR333" s="182"/>
      <c r="LS333" s="182"/>
      <c r="LT333" s="182"/>
      <c r="LU333" s="182"/>
      <c r="LV333" s="182"/>
      <c r="LW333" s="182"/>
      <c r="LX333" s="182"/>
      <c r="LY333" s="182"/>
      <c r="LZ333" s="182"/>
      <c r="MA333" s="182"/>
      <c r="MB333" s="182"/>
      <c r="MC333" s="182"/>
      <c r="MD333" s="182"/>
      <c r="ME333" s="182"/>
      <c r="MF333" s="182"/>
      <c r="MG333" s="182"/>
      <c r="MH333" s="182"/>
      <c r="MI333" s="182"/>
      <c r="MJ333" s="182"/>
      <c r="MK333" s="182"/>
      <c r="ML333" s="182"/>
      <c r="MM333" s="182"/>
      <c r="MN333" s="182"/>
      <c r="MO333" s="182"/>
      <c r="MP333" s="182"/>
      <c r="MQ333" s="182"/>
      <c r="MR333" s="182"/>
      <c r="MS333" s="182"/>
      <c r="MT333" s="182"/>
      <c r="MU333" s="182"/>
      <c r="MV333" s="182"/>
      <c r="MW333" s="182"/>
      <c r="MX333" s="182"/>
      <c r="MY333" s="182"/>
      <c r="MZ333" s="182"/>
      <c r="NA333" s="182"/>
      <c r="NB333" s="182"/>
      <c r="NC333" s="182"/>
      <c r="ND333" s="182"/>
      <c r="NE333" s="182"/>
      <c r="NF333" s="182"/>
      <c r="NG333" s="182"/>
      <c r="NH333" s="182"/>
      <c r="NI333" s="182"/>
      <c r="NJ333" s="182"/>
      <c r="NK333" s="182"/>
      <c r="NL333" s="182"/>
      <c r="NM333" s="182"/>
      <c r="NN333" s="182"/>
      <c r="NO333" s="182"/>
      <c r="NP333" s="182"/>
      <c r="NQ333" s="182"/>
      <c r="NR333" s="182"/>
      <c r="NS333" s="182"/>
      <c r="NT333" s="182"/>
      <c r="NU333" s="182"/>
      <c r="NV333" s="182"/>
      <c r="NW333" s="182"/>
      <c r="NX333" s="182"/>
      <c r="NY333" s="182"/>
      <c r="NZ333" s="182"/>
      <c r="OA333" s="182"/>
      <c r="OB333" s="182"/>
      <c r="OC333" s="182"/>
      <c r="OD333" s="182"/>
      <c r="OE333" s="182"/>
      <c r="OF333" s="182"/>
      <c r="OG333" s="182"/>
      <c r="OH333" s="182"/>
      <c r="OI333" s="182"/>
      <c r="OJ333" s="182"/>
      <c r="OK333" s="182"/>
      <c r="OL333" s="182"/>
      <c r="OM333" s="182"/>
      <c r="ON333" s="182"/>
      <c r="OO333" s="182"/>
      <c r="OP333" s="182"/>
      <c r="OQ333" s="182"/>
      <c r="OR333" s="182"/>
      <c r="OS333" s="182"/>
      <c r="OT333" s="182"/>
      <c r="OU333" s="182"/>
      <c r="OV333" s="182"/>
      <c r="OW333" s="182"/>
      <c r="OX333" s="182"/>
      <c r="OY333" s="182"/>
      <c r="OZ333" s="182"/>
      <c r="PA333" s="182"/>
      <c r="PB333" s="182"/>
      <c r="PC333" s="182"/>
      <c r="PD333" s="182"/>
      <c r="PE333" s="182"/>
      <c r="PF333" s="182"/>
      <c r="PG333" s="182"/>
      <c r="PH333" s="182"/>
      <c r="PI333" s="182"/>
      <c r="PJ333" s="182"/>
      <c r="PK333" s="182"/>
      <c r="PL333" s="182"/>
      <c r="PM333" s="182"/>
      <c r="PN333" s="182"/>
      <c r="PO333" s="182"/>
      <c r="PP333" s="182"/>
      <c r="PQ333" s="182"/>
      <c r="PR333" s="182"/>
      <c r="PS333" s="182"/>
      <c r="PT333" s="182"/>
      <c r="PU333" s="182"/>
      <c r="PV333" s="182"/>
      <c r="PW333" s="182"/>
      <c r="PX333" s="182"/>
    </row>
    <row r="334" spans="1:440" s="167" customFormat="1" ht="19.899999999999999" customHeight="1">
      <c r="A334" s="182"/>
      <c r="B334" s="1040"/>
      <c r="C334" s="900"/>
      <c r="D334" s="841"/>
      <c r="E334" s="885"/>
      <c r="F334" s="325" t="s">
        <v>22</v>
      </c>
      <c r="G334" s="289">
        <v>3.6080000000000001</v>
      </c>
      <c r="H334" s="289"/>
      <c r="I334" s="290">
        <f>G334+H334+K333</f>
        <v>7.2159999999999993</v>
      </c>
      <c r="J334" s="636">
        <v>3.2130000000000001</v>
      </c>
      <c r="K334" s="290">
        <f t="shared" si="33"/>
        <v>4.0029999999999992</v>
      </c>
      <c r="L334" s="672">
        <f t="shared" si="34"/>
        <v>0.4452605321507761</v>
      </c>
      <c r="M334" s="650">
        <v>43465</v>
      </c>
      <c r="N334" s="903"/>
      <c r="O334" s="904"/>
      <c r="P334" s="904"/>
      <c r="Q334" s="904"/>
      <c r="R334" s="904"/>
      <c r="S334" s="893"/>
      <c r="T334" s="170"/>
      <c r="U334" s="182"/>
      <c r="V334" s="166"/>
      <c r="W334" s="166"/>
      <c r="X334" s="166"/>
      <c r="Y334" s="166"/>
      <c r="Z334" s="166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2"/>
      <c r="CI334" s="182"/>
      <c r="CJ334" s="182"/>
      <c r="CK334" s="182"/>
      <c r="CL334" s="182"/>
      <c r="CM334" s="182"/>
      <c r="CN334" s="182"/>
      <c r="CO334" s="182"/>
      <c r="CP334" s="182"/>
      <c r="CQ334" s="182"/>
      <c r="CR334" s="182"/>
      <c r="CS334" s="182"/>
      <c r="CT334" s="182"/>
      <c r="CU334" s="182"/>
      <c r="CV334" s="182"/>
      <c r="CW334" s="182"/>
      <c r="CX334" s="182"/>
      <c r="CY334" s="182"/>
      <c r="CZ334" s="182"/>
      <c r="DA334" s="182"/>
      <c r="DB334" s="182"/>
      <c r="DC334" s="182"/>
      <c r="DD334" s="182"/>
      <c r="DE334" s="182"/>
      <c r="DF334" s="182"/>
      <c r="DG334" s="182"/>
      <c r="DH334" s="182"/>
      <c r="DI334" s="182"/>
      <c r="DJ334" s="182"/>
      <c r="DK334" s="182"/>
      <c r="DL334" s="182"/>
      <c r="DM334" s="182"/>
      <c r="DN334" s="182"/>
      <c r="DO334" s="182"/>
      <c r="DP334" s="182"/>
      <c r="DQ334" s="182"/>
      <c r="DR334" s="182"/>
      <c r="DS334" s="182"/>
      <c r="DT334" s="182"/>
      <c r="DU334" s="182"/>
      <c r="DV334" s="182"/>
      <c r="DW334" s="182"/>
      <c r="DX334" s="182"/>
      <c r="DY334" s="182"/>
      <c r="DZ334" s="182"/>
      <c r="EA334" s="182"/>
      <c r="EB334" s="182"/>
      <c r="EC334" s="182"/>
      <c r="ED334" s="182"/>
      <c r="EE334" s="182"/>
      <c r="EF334" s="182"/>
      <c r="EG334" s="182"/>
      <c r="EH334" s="182"/>
      <c r="EI334" s="182"/>
      <c r="EJ334" s="182"/>
      <c r="EK334" s="182"/>
      <c r="EL334" s="182"/>
      <c r="EM334" s="182"/>
      <c r="EN334" s="182"/>
      <c r="EO334" s="182"/>
      <c r="EP334" s="182"/>
      <c r="EQ334" s="182"/>
      <c r="ER334" s="182"/>
      <c r="ES334" s="182"/>
      <c r="ET334" s="182"/>
      <c r="EU334" s="182"/>
      <c r="EV334" s="182"/>
      <c r="EW334" s="182"/>
      <c r="EX334" s="182"/>
      <c r="EY334" s="182"/>
      <c r="EZ334" s="182"/>
      <c r="FA334" s="182"/>
      <c r="FB334" s="182"/>
      <c r="FC334" s="182"/>
      <c r="FD334" s="182"/>
      <c r="FE334" s="182"/>
      <c r="FF334" s="182"/>
      <c r="FG334" s="182"/>
      <c r="FH334" s="182"/>
      <c r="FI334" s="182"/>
      <c r="FJ334" s="182"/>
      <c r="FK334" s="182"/>
      <c r="FL334" s="182"/>
      <c r="FM334" s="182"/>
      <c r="FN334" s="182"/>
      <c r="FO334" s="182"/>
      <c r="FP334" s="182"/>
      <c r="FQ334" s="182"/>
      <c r="FR334" s="182"/>
      <c r="FS334" s="182"/>
      <c r="FT334" s="182"/>
      <c r="FU334" s="182"/>
      <c r="FV334" s="182"/>
      <c r="FW334" s="182"/>
      <c r="FX334" s="182"/>
      <c r="FY334" s="182"/>
      <c r="FZ334" s="182"/>
      <c r="GA334" s="182"/>
      <c r="GB334" s="182"/>
      <c r="GC334" s="182"/>
      <c r="GD334" s="182"/>
      <c r="GE334" s="182"/>
      <c r="GF334" s="182"/>
      <c r="GG334" s="182"/>
      <c r="GH334" s="182"/>
      <c r="GI334" s="182"/>
      <c r="GJ334" s="182"/>
      <c r="GK334" s="182"/>
      <c r="GL334" s="182"/>
      <c r="GM334" s="182"/>
      <c r="GN334" s="182"/>
      <c r="GO334" s="182"/>
      <c r="GP334" s="182"/>
      <c r="GQ334" s="182"/>
      <c r="GR334" s="182"/>
      <c r="GS334" s="182"/>
      <c r="GT334" s="182"/>
      <c r="GU334" s="182"/>
      <c r="GV334" s="182"/>
      <c r="GW334" s="182"/>
      <c r="GX334" s="182"/>
      <c r="GY334" s="182"/>
      <c r="GZ334" s="182"/>
      <c r="HA334" s="182"/>
      <c r="HB334" s="182"/>
      <c r="HC334" s="182"/>
      <c r="HD334" s="182"/>
      <c r="HE334" s="182"/>
      <c r="HF334" s="182"/>
      <c r="HG334" s="182"/>
      <c r="HH334" s="182"/>
      <c r="HI334" s="182"/>
      <c r="HJ334" s="182"/>
      <c r="HK334" s="182"/>
      <c r="HL334" s="182"/>
      <c r="HM334" s="182"/>
      <c r="HN334" s="182"/>
      <c r="HO334" s="182"/>
      <c r="HP334" s="182"/>
      <c r="HQ334" s="182"/>
      <c r="HR334" s="182"/>
      <c r="HS334" s="182"/>
      <c r="HT334" s="182"/>
      <c r="HU334" s="182"/>
      <c r="HV334" s="182"/>
      <c r="HW334" s="182"/>
      <c r="HX334" s="182"/>
      <c r="HY334" s="182"/>
      <c r="HZ334" s="182"/>
      <c r="IA334" s="182"/>
      <c r="IB334" s="182"/>
      <c r="IC334" s="182"/>
      <c r="ID334" s="182"/>
      <c r="IE334" s="182"/>
      <c r="IF334" s="182"/>
      <c r="IG334" s="182"/>
      <c r="IH334" s="182"/>
      <c r="II334" s="182"/>
      <c r="IJ334" s="182"/>
      <c r="IK334" s="182"/>
      <c r="IL334" s="182"/>
      <c r="IM334" s="182"/>
      <c r="IN334" s="182"/>
      <c r="IO334" s="182"/>
      <c r="IP334" s="182"/>
      <c r="IQ334" s="182"/>
      <c r="IR334" s="182"/>
      <c r="IS334" s="182"/>
      <c r="IT334" s="182"/>
      <c r="IU334" s="182"/>
      <c r="IV334" s="182"/>
      <c r="IW334" s="182"/>
      <c r="IX334" s="182"/>
      <c r="IY334" s="182"/>
      <c r="IZ334" s="182"/>
      <c r="JA334" s="182"/>
      <c r="JB334" s="182"/>
      <c r="JC334" s="182"/>
      <c r="JD334" s="182"/>
      <c r="JE334" s="182"/>
      <c r="JF334" s="182"/>
      <c r="JG334" s="182"/>
      <c r="JH334" s="182"/>
      <c r="JI334" s="182"/>
      <c r="JJ334" s="182"/>
      <c r="JK334" s="182"/>
      <c r="JL334" s="182"/>
      <c r="JM334" s="182"/>
      <c r="JN334" s="182"/>
      <c r="JO334" s="182"/>
      <c r="JP334" s="182"/>
      <c r="JQ334" s="182"/>
      <c r="JR334" s="182"/>
      <c r="JS334" s="182"/>
      <c r="JT334" s="182"/>
      <c r="JU334" s="182"/>
      <c r="JV334" s="182"/>
      <c r="JW334" s="182"/>
      <c r="JX334" s="182"/>
      <c r="JY334" s="182"/>
      <c r="JZ334" s="182"/>
      <c r="KA334" s="182"/>
      <c r="KB334" s="182"/>
      <c r="KC334" s="182"/>
      <c r="KD334" s="182"/>
      <c r="KE334" s="182"/>
      <c r="KF334" s="182"/>
      <c r="KG334" s="182"/>
      <c r="KH334" s="182"/>
      <c r="KI334" s="182"/>
      <c r="KJ334" s="182"/>
      <c r="KK334" s="182"/>
      <c r="KL334" s="182"/>
      <c r="KM334" s="182"/>
      <c r="KN334" s="182"/>
      <c r="KO334" s="182"/>
      <c r="KP334" s="182"/>
      <c r="KQ334" s="182"/>
      <c r="KR334" s="182"/>
      <c r="KS334" s="182"/>
      <c r="KT334" s="182"/>
      <c r="KU334" s="182"/>
      <c r="KV334" s="182"/>
      <c r="KW334" s="182"/>
      <c r="KX334" s="182"/>
      <c r="KY334" s="182"/>
      <c r="KZ334" s="182"/>
      <c r="LA334" s="182"/>
      <c r="LB334" s="182"/>
      <c r="LC334" s="182"/>
      <c r="LD334" s="182"/>
      <c r="LE334" s="182"/>
      <c r="LF334" s="182"/>
      <c r="LG334" s="182"/>
      <c r="LH334" s="182"/>
      <c r="LI334" s="182"/>
      <c r="LJ334" s="182"/>
      <c r="LK334" s="182"/>
      <c r="LL334" s="182"/>
      <c r="LM334" s="182"/>
      <c r="LN334" s="182"/>
      <c r="LO334" s="182"/>
      <c r="LP334" s="182"/>
      <c r="LQ334" s="182"/>
      <c r="LR334" s="182"/>
      <c r="LS334" s="182"/>
      <c r="LT334" s="182"/>
      <c r="LU334" s="182"/>
      <c r="LV334" s="182"/>
      <c r="LW334" s="182"/>
      <c r="LX334" s="182"/>
      <c r="LY334" s="182"/>
      <c r="LZ334" s="182"/>
      <c r="MA334" s="182"/>
      <c r="MB334" s="182"/>
      <c r="MC334" s="182"/>
      <c r="MD334" s="182"/>
      <c r="ME334" s="182"/>
      <c r="MF334" s="182"/>
      <c r="MG334" s="182"/>
      <c r="MH334" s="182"/>
      <c r="MI334" s="182"/>
      <c r="MJ334" s="182"/>
      <c r="MK334" s="182"/>
      <c r="ML334" s="182"/>
      <c r="MM334" s="182"/>
      <c r="MN334" s="182"/>
      <c r="MO334" s="182"/>
      <c r="MP334" s="182"/>
      <c r="MQ334" s="182"/>
      <c r="MR334" s="182"/>
      <c r="MS334" s="182"/>
      <c r="MT334" s="182"/>
      <c r="MU334" s="182"/>
      <c r="MV334" s="182"/>
      <c r="MW334" s="182"/>
      <c r="MX334" s="182"/>
      <c r="MY334" s="182"/>
      <c r="MZ334" s="182"/>
      <c r="NA334" s="182"/>
      <c r="NB334" s="182"/>
      <c r="NC334" s="182"/>
      <c r="ND334" s="182"/>
      <c r="NE334" s="182"/>
      <c r="NF334" s="182"/>
      <c r="NG334" s="182"/>
      <c r="NH334" s="182"/>
      <c r="NI334" s="182"/>
      <c r="NJ334" s="182"/>
      <c r="NK334" s="182"/>
      <c r="NL334" s="182"/>
      <c r="NM334" s="182"/>
      <c r="NN334" s="182"/>
      <c r="NO334" s="182"/>
      <c r="NP334" s="182"/>
      <c r="NQ334" s="182"/>
      <c r="NR334" s="182"/>
      <c r="NS334" s="182"/>
      <c r="NT334" s="182"/>
      <c r="NU334" s="182"/>
      <c r="NV334" s="182"/>
      <c r="NW334" s="182"/>
      <c r="NX334" s="182"/>
      <c r="NY334" s="182"/>
      <c r="NZ334" s="182"/>
      <c r="OA334" s="182"/>
      <c r="OB334" s="182"/>
      <c r="OC334" s="182"/>
      <c r="OD334" s="182"/>
      <c r="OE334" s="182"/>
      <c r="OF334" s="182"/>
      <c r="OG334" s="182"/>
      <c r="OH334" s="182"/>
      <c r="OI334" s="182"/>
      <c r="OJ334" s="182"/>
      <c r="OK334" s="182"/>
      <c r="OL334" s="182"/>
      <c r="OM334" s="182"/>
      <c r="ON334" s="182"/>
      <c r="OO334" s="182"/>
      <c r="OP334" s="182"/>
      <c r="OQ334" s="182"/>
      <c r="OR334" s="182"/>
      <c r="OS334" s="182"/>
      <c r="OT334" s="182"/>
      <c r="OU334" s="182"/>
      <c r="OV334" s="182"/>
      <c r="OW334" s="182"/>
      <c r="OX334" s="182"/>
      <c r="OY334" s="182"/>
      <c r="OZ334" s="182"/>
      <c r="PA334" s="182"/>
      <c r="PB334" s="182"/>
      <c r="PC334" s="182"/>
      <c r="PD334" s="182"/>
      <c r="PE334" s="182"/>
      <c r="PF334" s="182"/>
      <c r="PG334" s="182"/>
      <c r="PH334" s="182"/>
      <c r="PI334" s="182"/>
      <c r="PJ334" s="182"/>
      <c r="PK334" s="182"/>
      <c r="PL334" s="182"/>
      <c r="PM334" s="182"/>
      <c r="PN334" s="182"/>
      <c r="PO334" s="182"/>
      <c r="PP334" s="182"/>
      <c r="PQ334" s="182"/>
      <c r="PR334" s="182"/>
      <c r="PS334" s="182"/>
      <c r="PT334" s="182"/>
      <c r="PU334" s="182"/>
      <c r="PV334" s="182"/>
      <c r="PW334" s="182"/>
      <c r="PX334" s="182"/>
    </row>
    <row r="335" spans="1:440" s="167" customFormat="1" ht="19.899999999999999" customHeight="1">
      <c r="A335" s="182"/>
      <c r="B335" s="1040"/>
      <c r="C335" s="900"/>
      <c r="D335" s="841"/>
      <c r="E335" s="884" t="s">
        <v>846</v>
      </c>
      <c r="F335" s="325" t="s">
        <v>20</v>
      </c>
      <c r="G335" s="289">
        <v>0.63600000000000001</v>
      </c>
      <c r="H335" s="289"/>
      <c r="I335" s="290">
        <f t="shared" ref="I335" si="146">G335+H335</f>
        <v>0.63600000000000001</v>
      </c>
      <c r="J335" s="636">
        <v>0.67500000000000004</v>
      </c>
      <c r="K335" s="290">
        <f t="shared" si="33"/>
        <v>-3.9000000000000035E-2</v>
      </c>
      <c r="L335" s="672">
        <f t="shared" si="34"/>
        <v>1.0613207547169812</v>
      </c>
      <c r="M335" s="650" t="s">
        <v>24</v>
      </c>
      <c r="N335" s="903">
        <f t="shared" ref="N335" si="147">G335+G336+G337</f>
        <v>7.23</v>
      </c>
      <c r="O335" s="904">
        <f t="shared" ref="O335" si="148">H335+H336+H337</f>
        <v>0</v>
      </c>
      <c r="P335" s="904">
        <f t="shared" ref="P335" si="149">N335+O335</f>
        <v>7.23</v>
      </c>
      <c r="Q335" s="904">
        <f t="shared" ref="Q335" si="150">J335+J336+J337</f>
        <v>5.9130000000000003</v>
      </c>
      <c r="R335" s="904">
        <f t="shared" ref="R335" si="151">P335-Q335</f>
        <v>1.3170000000000002</v>
      </c>
      <c r="S335" s="893">
        <f t="shared" ref="S335" si="152">Q335/P335</f>
        <v>0.81784232365145226</v>
      </c>
      <c r="T335" s="170"/>
      <c r="U335" s="182"/>
      <c r="V335" s="166"/>
      <c r="W335" s="166"/>
      <c r="X335" s="166"/>
      <c r="Y335" s="166"/>
      <c r="Z335" s="166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2"/>
      <c r="CI335" s="182"/>
      <c r="CJ335" s="182"/>
      <c r="CK335" s="182"/>
      <c r="CL335" s="182"/>
      <c r="CM335" s="182"/>
      <c r="CN335" s="182"/>
      <c r="CO335" s="182"/>
      <c r="CP335" s="182"/>
      <c r="CQ335" s="182"/>
      <c r="CR335" s="182"/>
      <c r="CS335" s="182"/>
      <c r="CT335" s="182"/>
      <c r="CU335" s="182"/>
      <c r="CV335" s="182"/>
      <c r="CW335" s="182"/>
      <c r="CX335" s="182"/>
      <c r="CY335" s="182"/>
      <c r="CZ335" s="182"/>
      <c r="DA335" s="182"/>
      <c r="DB335" s="182"/>
      <c r="DC335" s="182"/>
      <c r="DD335" s="182"/>
      <c r="DE335" s="182"/>
      <c r="DF335" s="182"/>
      <c r="DG335" s="182"/>
      <c r="DH335" s="182"/>
      <c r="DI335" s="182"/>
      <c r="DJ335" s="182"/>
      <c r="DK335" s="182"/>
      <c r="DL335" s="182"/>
      <c r="DM335" s="182"/>
      <c r="DN335" s="182"/>
      <c r="DO335" s="182"/>
      <c r="DP335" s="182"/>
      <c r="DQ335" s="182"/>
      <c r="DR335" s="182"/>
      <c r="DS335" s="182"/>
      <c r="DT335" s="182"/>
      <c r="DU335" s="182"/>
      <c r="DV335" s="182"/>
      <c r="DW335" s="182"/>
      <c r="DX335" s="182"/>
      <c r="DY335" s="182"/>
      <c r="DZ335" s="182"/>
      <c r="EA335" s="182"/>
      <c r="EB335" s="182"/>
      <c r="EC335" s="182"/>
      <c r="ED335" s="182"/>
      <c r="EE335" s="182"/>
      <c r="EF335" s="182"/>
      <c r="EG335" s="182"/>
      <c r="EH335" s="182"/>
      <c r="EI335" s="182"/>
      <c r="EJ335" s="182"/>
      <c r="EK335" s="182"/>
      <c r="EL335" s="182"/>
      <c r="EM335" s="182"/>
      <c r="EN335" s="182"/>
      <c r="EO335" s="182"/>
      <c r="EP335" s="182"/>
      <c r="EQ335" s="182"/>
      <c r="ER335" s="182"/>
      <c r="ES335" s="182"/>
      <c r="ET335" s="182"/>
      <c r="EU335" s="182"/>
      <c r="EV335" s="182"/>
      <c r="EW335" s="182"/>
      <c r="EX335" s="182"/>
      <c r="EY335" s="182"/>
      <c r="EZ335" s="182"/>
      <c r="FA335" s="182"/>
      <c r="FB335" s="182"/>
      <c r="FC335" s="182"/>
      <c r="FD335" s="182"/>
      <c r="FE335" s="182"/>
      <c r="FF335" s="182"/>
      <c r="FG335" s="182"/>
      <c r="FH335" s="182"/>
      <c r="FI335" s="182"/>
      <c r="FJ335" s="182"/>
      <c r="FK335" s="182"/>
      <c r="FL335" s="182"/>
      <c r="FM335" s="182"/>
      <c r="FN335" s="182"/>
      <c r="FO335" s="182"/>
      <c r="FP335" s="182"/>
      <c r="FQ335" s="182"/>
      <c r="FR335" s="182"/>
      <c r="FS335" s="182"/>
      <c r="FT335" s="182"/>
      <c r="FU335" s="182"/>
      <c r="FV335" s="182"/>
      <c r="FW335" s="182"/>
      <c r="FX335" s="182"/>
      <c r="FY335" s="182"/>
      <c r="FZ335" s="182"/>
      <c r="GA335" s="182"/>
      <c r="GB335" s="182"/>
      <c r="GC335" s="182"/>
      <c r="GD335" s="182"/>
      <c r="GE335" s="182"/>
      <c r="GF335" s="182"/>
      <c r="GG335" s="182"/>
      <c r="GH335" s="182"/>
      <c r="GI335" s="182"/>
      <c r="GJ335" s="182"/>
      <c r="GK335" s="182"/>
      <c r="GL335" s="182"/>
      <c r="GM335" s="182"/>
      <c r="GN335" s="182"/>
      <c r="GO335" s="182"/>
      <c r="GP335" s="182"/>
      <c r="GQ335" s="182"/>
      <c r="GR335" s="182"/>
      <c r="GS335" s="182"/>
      <c r="GT335" s="182"/>
      <c r="GU335" s="182"/>
      <c r="GV335" s="182"/>
      <c r="GW335" s="182"/>
      <c r="GX335" s="182"/>
      <c r="GY335" s="182"/>
      <c r="GZ335" s="182"/>
      <c r="HA335" s="182"/>
      <c r="HB335" s="182"/>
      <c r="HC335" s="182"/>
      <c r="HD335" s="182"/>
      <c r="HE335" s="182"/>
      <c r="HF335" s="182"/>
      <c r="HG335" s="182"/>
      <c r="HH335" s="182"/>
      <c r="HI335" s="182"/>
      <c r="HJ335" s="182"/>
      <c r="HK335" s="182"/>
      <c r="HL335" s="182"/>
      <c r="HM335" s="182"/>
      <c r="HN335" s="182"/>
      <c r="HO335" s="182"/>
      <c r="HP335" s="182"/>
      <c r="HQ335" s="182"/>
      <c r="HR335" s="182"/>
      <c r="HS335" s="182"/>
      <c r="HT335" s="182"/>
      <c r="HU335" s="182"/>
      <c r="HV335" s="182"/>
      <c r="HW335" s="182"/>
      <c r="HX335" s="182"/>
      <c r="HY335" s="182"/>
      <c r="HZ335" s="182"/>
      <c r="IA335" s="182"/>
      <c r="IB335" s="182"/>
      <c r="IC335" s="182"/>
      <c r="ID335" s="182"/>
      <c r="IE335" s="182"/>
      <c r="IF335" s="182"/>
      <c r="IG335" s="182"/>
      <c r="IH335" s="182"/>
      <c r="II335" s="182"/>
      <c r="IJ335" s="182"/>
      <c r="IK335" s="182"/>
      <c r="IL335" s="182"/>
      <c r="IM335" s="182"/>
      <c r="IN335" s="182"/>
      <c r="IO335" s="182"/>
      <c r="IP335" s="182"/>
      <c r="IQ335" s="182"/>
      <c r="IR335" s="182"/>
      <c r="IS335" s="182"/>
      <c r="IT335" s="182"/>
      <c r="IU335" s="182"/>
      <c r="IV335" s="182"/>
      <c r="IW335" s="182"/>
      <c r="IX335" s="182"/>
      <c r="IY335" s="182"/>
      <c r="IZ335" s="182"/>
      <c r="JA335" s="182"/>
      <c r="JB335" s="182"/>
      <c r="JC335" s="182"/>
      <c r="JD335" s="182"/>
      <c r="JE335" s="182"/>
      <c r="JF335" s="182"/>
      <c r="JG335" s="182"/>
      <c r="JH335" s="182"/>
      <c r="JI335" s="182"/>
      <c r="JJ335" s="182"/>
      <c r="JK335" s="182"/>
      <c r="JL335" s="182"/>
      <c r="JM335" s="182"/>
      <c r="JN335" s="182"/>
      <c r="JO335" s="182"/>
      <c r="JP335" s="182"/>
      <c r="JQ335" s="182"/>
      <c r="JR335" s="182"/>
      <c r="JS335" s="182"/>
      <c r="JT335" s="182"/>
      <c r="JU335" s="182"/>
      <c r="JV335" s="182"/>
      <c r="JW335" s="182"/>
      <c r="JX335" s="182"/>
      <c r="JY335" s="182"/>
      <c r="JZ335" s="182"/>
      <c r="KA335" s="182"/>
      <c r="KB335" s="182"/>
      <c r="KC335" s="182"/>
      <c r="KD335" s="182"/>
      <c r="KE335" s="182"/>
      <c r="KF335" s="182"/>
      <c r="KG335" s="182"/>
      <c r="KH335" s="182"/>
      <c r="KI335" s="182"/>
      <c r="KJ335" s="182"/>
      <c r="KK335" s="182"/>
      <c r="KL335" s="182"/>
      <c r="KM335" s="182"/>
      <c r="KN335" s="182"/>
      <c r="KO335" s="182"/>
      <c r="KP335" s="182"/>
      <c r="KQ335" s="182"/>
      <c r="KR335" s="182"/>
      <c r="KS335" s="182"/>
      <c r="KT335" s="182"/>
      <c r="KU335" s="182"/>
      <c r="KV335" s="182"/>
      <c r="KW335" s="182"/>
      <c r="KX335" s="182"/>
      <c r="KY335" s="182"/>
      <c r="KZ335" s="182"/>
      <c r="LA335" s="182"/>
      <c r="LB335" s="182"/>
      <c r="LC335" s="182"/>
      <c r="LD335" s="182"/>
      <c r="LE335" s="182"/>
      <c r="LF335" s="182"/>
      <c r="LG335" s="182"/>
      <c r="LH335" s="182"/>
      <c r="LI335" s="182"/>
      <c r="LJ335" s="182"/>
      <c r="LK335" s="182"/>
      <c r="LL335" s="182"/>
      <c r="LM335" s="182"/>
      <c r="LN335" s="182"/>
      <c r="LO335" s="182"/>
      <c r="LP335" s="182"/>
      <c r="LQ335" s="182"/>
      <c r="LR335" s="182"/>
      <c r="LS335" s="182"/>
      <c r="LT335" s="182"/>
      <c r="LU335" s="182"/>
      <c r="LV335" s="182"/>
      <c r="LW335" s="182"/>
      <c r="LX335" s="182"/>
      <c r="LY335" s="182"/>
      <c r="LZ335" s="182"/>
      <c r="MA335" s="182"/>
      <c r="MB335" s="182"/>
      <c r="MC335" s="182"/>
      <c r="MD335" s="182"/>
      <c r="ME335" s="182"/>
      <c r="MF335" s="182"/>
      <c r="MG335" s="182"/>
      <c r="MH335" s="182"/>
      <c r="MI335" s="182"/>
      <c r="MJ335" s="182"/>
      <c r="MK335" s="182"/>
      <c r="ML335" s="182"/>
      <c r="MM335" s="182"/>
      <c r="MN335" s="182"/>
      <c r="MO335" s="182"/>
      <c r="MP335" s="182"/>
      <c r="MQ335" s="182"/>
      <c r="MR335" s="182"/>
      <c r="MS335" s="182"/>
      <c r="MT335" s="182"/>
      <c r="MU335" s="182"/>
      <c r="MV335" s="182"/>
      <c r="MW335" s="182"/>
      <c r="MX335" s="182"/>
      <c r="MY335" s="182"/>
      <c r="MZ335" s="182"/>
      <c r="NA335" s="182"/>
      <c r="NB335" s="182"/>
      <c r="NC335" s="182"/>
      <c r="ND335" s="182"/>
      <c r="NE335" s="182"/>
      <c r="NF335" s="182"/>
      <c r="NG335" s="182"/>
      <c r="NH335" s="182"/>
      <c r="NI335" s="182"/>
      <c r="NJ335" s="182"/>
      <c r="NK335" s="182"/>
      <c r="NL335" s="182"/>
      <c r="NM335" s="182"/>
      <c r="NN335" s="182"/>
      <c r="NO335" s="182"/>
      <c r="NP335" s="182"/>
      <c r="NQ335" s="182"/>
      <c r="NR335" s="182"/>
      <c r="NS335" s="182"/>
      <c r="NT335" s="182"/>
      <c r="NU335" s="182"/>
      <c r="NV335" s="182"/>
      <c r="NW335" s="182"/>
      <c r="NX335" s="182"/>
      <c r="NY335" s="182"/>
      <c r="NZ335" s="182"/>
      <c r="OA335" s="182"/>
      <c r="OB335" s="182"/>
      <c r="OC335" s="182"/>
      <c r="OD335" s="182"/>
      <c r="OE335" s="182"/>
      <c r="OF335" s="182"/>
      <c r="OG335" s="182"/>
      <c r="OH335" s="182"/>
      <c r="OI335" s="182"/>
      <c r="OJ335" s="182"/>
      <c r="OK335" s="182"/>
      <c r="OL335" s="182"/>
      <c r="OM335" s="182"/>
      <c r="ON335" s="182"/>
      <c r="OO335" s="182"/>
      <c r="OP335" s="182"/>
      <c r="OQ335" s="182"/>
      <c r="OR335" s="182"/>
      <c r="OS335" s="182"/>
      <c r="OT335" s="182"/>
      <c r="OU335" s="182"/>
      <c r="OV335" s="182"/>
      <c r="OW335" s="182"/>
      <c r="OX335" s="182"/>
      <c r="OY335" s="182"/>
      <c r="OZ335" s="182"/>
      <c r="PA335" s="182"/>
      <c r="PB335" s="182"/>
      <c r="PC335" s="182"/>
      <c r="PD335" s="182"/>
      <c r="PE335" s="182"/>
      <c r="PF335" s="182"/>
      <c r="PG335" s="182"/>
      <c r="PH335" s="182"/>
      <c r="PI335" s="182"/>
      <c r="PJ335" s="182"/>
      <c r="PK335" s="182"/>
      <c r="PL335" s="182"/>
      <c r="PM335" s="182"/>
      <c r="PN335" s="182"/>
      <c r="PO335" s="182"/>
      <c r="PP335" s="182"/>
      <c r="PQ335" s="182"/>
      <c r="PR335" s="182"/>
      <c r="PS335" s="182"/>
      <c r="PT335" s="182"/>
      <c r="PU335" s="182"/>
      <c r="PV335" s="182"/>
      <c r="PW335" s="182"/>
      <c r="PX335" s="182"/>
    </row>
    <row r="336" spans="1:440" s="167" customFormat="1" ht="19.899999999999999" customHeight="1">
      <c r="A336" s="182"/>
      <c r="B336" s="1040"/>
      <c r="C336" s="900"/>
      <c r="D336" s="841"/>
      <c r="E336" s="876"/>
      <c r="F336" s="325" t="s">
        <v>21</v>
      </c>
      <c r="G336" s="289">
        <v>2.9790000000000001</v>
      </c>
      <c r="H336" s="289"/>
      <c r="I336" s="290">
        <f>G336+H336+K335</f>
        <v>2.94</v>
      </c>
      <c r="J336" s="636">
        <v>0.29699999999999999</v>
      </c>
      <c r="K336" s="290">
        <f t="shared" si="33"/>
        <v>2.6429999999999998</v>
      </c>
      <c r="L336" s="672">
        <f t="shared" si="34"/>
        <v>0.10102040816326531</v>
      </c>
      <c r="M336" s="650" t="s">
        <v>24</v>
      </c>
      <c r="N336" s="903"/>
      <c r="O336" s="904"/>
      <c r="P336" s="904"/>
      <c r="Q336" s="904"/>
      <c r="R336" s="904"/>
      <c r="S336" s="893"/>
      <c r="T336" s="170"/>
      <c r="U336" s="182"/>
      <c r="V336" s="166"/>
      <c r="W336" s="166"/>
      <c r="X336" s="166"/>
      <c r="Y336" s="166"/>
      <c r="Z336" s="166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2"/>
      <c r="CI336" s="182"/>
      <c r="CJ336" s="182"/>
      <c r="CK336" s="182"/>
      <c r="CL336" s="182"/>
      <c r="CM336" s="182"/>
      <c r="CN336" s="182"/>
      <c r="CO336" s="182"/>
      <c r="CP336" s="182"/>
      <c r="CQ336" s="182"/>
      <c r="CR336" s="182"/>
      <c r="CS336" s="182"/>
      <c r="CT336" s="182"/>
      <c r="CU336" s="182"/>
      <c r="CV336" s="182"/>
      <c r="CW336" s="182"/>
      <c r="CX336" s="182"/>
      <c r="CY336" s="182"/>
      <c r="CZ336" s="182"/>
      <c r="DA336" s="182"/>
      <c r="DB336" s="182"/>
      <c r="DC336" s="182"/>
      <c r="DD336" s="182"/>
      <c r="DE336" s="182"/>
      <c r="DF336" s="182"/>
      <c r="DG336" s="182"/>
      <c r="DH336" s="182"/>
      <c r="DI336" s="182"/>
      <c r="DJ336" s="182"/>
      <c r="DK336" s="182"/>
      <c r="DL336" s="182"/>
      <c r="DM336" s="182"/>
      <c r="DN336" s="182"/>
      <c r="DO336" s="182"/>
      <c r="DP336" s="182"/>
      <c r="DQ336" s="182"/>
      <c r="DR336" s="182"/>
      <c r="DS336" s="182"/>
      <c r="DT336" s="182"/>
      <c r="DU336" s="182"/>
      <c r="DV336" s="182"/>
      <c r="DW336" s="182"/>
      <c r="DX336" s="182"/>
      <c r="DY336" s="182"/>
      <c r="DZ336" s="182"/>
      <c r="EA336" s="182"/>
      <c r="EB336" s="182"/>
      <c r="EC336" s="182"/>
      <c r="ED336" s="182"/>
      <c r="EE336" s="182"/>
      <c r="EF336" s="182"/>
      <c r="EG336" s="182"/>
      <c r="EH336" s="182"/>
      <c r="EI336" s="182"/>
      <c r="EJ336" s="182"/>
      <c r="EK336" s="182"/>
      <c r="EL336" s="182"/>
      <c r="EM336" s="182"/>
      <c r="EN336" s="182"/>
      <c r="EO336" s="182"/>
      <c r="EP336" s="182"/>
      <c r="EQ336" s="182"/>
      <c r="ER336" s="182"/>
      <c r="ES336" s="182"/>
      <c r="ET336" s="182"/>
      <c r="EU336" s="182"/>
      <c r="EV336" s="182"/>
      <c r="EW336" s="182"/>
      <c r="EX336" s="182"/>
      <c r="EY336" s="182"/>
      <c r="EZ336" s="182"/>
      <c r="FA336" s="182"/>
      <c r="FB336" s="182"/>
      <c r="FC336" s="182"/>
      <c r="FD336" s="182"/>
      <c r="FE336" s="182"/>
      <c r="FF336" s="182"/>
      <c r="FG336" s="182"/>
      <c r="FH336" s="182"/>
      <c r="FI336" s="182"/>
      <c r="FJ336" s="182"/>
      <c r="FK336" s="182"/>
      <c r="FL336" s="182"/>
      <c r="FM336" s="182"/>
      <c r="FN336" s="182"/>
      <c r="FO336" s="182"/>
      <c r="FP336" s="182"/>
      <c r="FQ336" s="182"/>
      <c r="FR336" s="182"/>
      <c r="FS336" s="182"/>
      <c r="FT336" s="182"/>
      <c r="FU336" s="182"/>
      <c r="FV336" s="182"/>
      <c r="FW336" s="182"/>
      <c r="FX336" s="182"/>
      <c r="FY336" s="182"/>
      <c r="FZ336" s="182"/>
      <c r="GA336" s="182"/>
      <c r="GB336" s="182"/>
      <c r="GC336" s="182"/>
      <c r="GD336" s="182"/>
      <c r="GE336" s="182"/>
      <c r="GF336" s="182"/>
      <c r="GG336" s="182"/>
      <c r="GH336" s="182"/>
      <c r="GI336" s="182"/>
      <c r="GJ336" s="182"/>
      <c r="GK336" s="182"/>
      <c r="GL336" s="182"/>
      <c r="GM336" s="182"/>
      <c r="GN336" s="182"/>
      <c r="GO336" s="182"/>
      <c r="GP336" s="182"/>
      <c r="GQ336" s="182"/>
      <c r="GR336" s="182"/>
      <c r="GS336" s="182"/>
      <c r="GT336" s="182"/>
      <c r="GU336" s="182"/>
      <c r="GV336" s="182"/>
      <c r="GW336" s="182"/>
      <c r="GX336" s="182"/>
      <c r="GY336" s="182"/>
      <c r="GZ336" s="182"/>
      <c r="HA336" s="182"/>
      <c r="HB336" s="182"/>
      <c r="HC336" s="182"/>
      <c r="HD336" s="182"/>
      <c r="HE336" s="182"/>
      <c r="HF336" s="182"/>
      <c r="HG336" s="182"/>
      <c r="HH336" s="182"/>
      <c r="HI336" s="182"/>
      <c r="HJ336" s="182"/>
      <c r="HK336" s="182"/>
      <c r="HL336" s="182"/>
      <c r="HM336" s="182"/>
      <c r="HN336" s="182"/>
      <c r="HO336" s="182"/>
      <c r="HP336" s="182"/>
      <c r="HQ336" s="182"/>
      <c r="HR336" s="182"/>
      <c r="HS336" s="182"/>
      <c r="HT336" s="182"/>
      <c r="HU336" s="182"/>
      <c r="HV336" s="182"/>
      <c r="HW336" s="182"/>
      <c r="HX336" s="182"/>
      <c r="HY336" s="182"/>
      <c r="HZ336" s="182"/>
      <c r="IA336" s="182"/>
      <c r="IB336" s="182"/>
      <c r="IC336" s="182"/>
      <c r="ID336" s="182"/>
      <c r="IE336" s="182"/>
      <c r="IF336" s="182"/>
      <c r="IG336" s="182"/>
      <c r="IH336" s="182"/>
      <c r="II336" s="182"/>
      <c r="IJ336" s="182"/>
      <c r="IK336" s="182"/>
      <c r="IL336" s="182"/>
      <c r="IM336" s="182"/>
      <c r="IN336" s="182"/>
      <c r="IO336" s="182"/>
      <c r="IP336" s="182"/>
      <c r="IQ336" s="182"/>
      <c r="IR336" s="182"/>
      <c r="IS336" s="182"/>
      <c r="IT336" s="182"/>
      <c r="IU336" s="182"/>
      <c r="IV336" s="182"/>
      <c r="IW336" s="182"/>
      <c r="IX336" s="182"/>
      <c r="IY336" s="182"/>
      <c r="IZ336" s="182"/>
      <c r="JA336" s="182"/>
      <c r="JB336" s="182"/>
      <c r="JC336" s="182"/>
      <c r="JD336" s="182"/>
      <c r="JE336" s="182"/>
      <c r="JF336" s="182"/>
      <c r="JG336" s="182"/>
      <c r="JH336" s="182"/>
      <c r="JI336" s="182"/>
      <c r="JJ336" s="182"/>
      <c r="JK336" s="182"/>
      <c r="JL336" s="182"/>
      <c r="JM336" s="182"/>
      <c r="JN336" s="182"/>
      <c r="JO336" s="182"/>
      <c r="JP336" s="182"/>
      <c r="JQ336" s="182"/>
      <c r="JR336" s="182"/>
      <c r="JS336" s="182"/>
      <c r="JT336" s="182"/>
      <c r="JU336" s="182"/>
      <c r="JV336" s="182"/>
      <c r="JW336" s="182"/>
      <c r="JX336" s="182"/>
      <c r="JY336" s="182"/>
      <c r="JZ336" s="182"/>
      <c r="KA336" s="182"/>
      <c r="KB336" s="182"/>
      <c r="KC336" s="182"/>
      <c r="KD336" s="182"/>
      <c r="KE336" s="182"/>
      <c r="KF336" s="182"/>
      <c r="KG336" s="182"/>
      <c r="KH336" s="182"/>
      <c r="KI336" s="182"/>
      <c r="KJ336" s="182"/>
      <c r="KK336" s="182"/>
      <c r="KL336" s="182"/>
      <c r="KM336" s="182"/>
      <c r="KN336" s="182"/>
      <c r="KO336" s="182"/>
      <c r="KP336" s="182"/>
      <c r="KQ336" s="182"/>
      <c r="KR336" s="182"/>
      <c r="KS336" s="182"/>
      <c r="KT336" s="182"/>
      <c r="KU336" s="182"/>
      <c r="KV336" s="182"/>
      <c r="KW336" s="182"/>
      <c r="KX336" s="182"/>
      <c r="KY336" s="182"/>
      <c r="KZ336" s="182"/>
      <c r="LA336" s="182"/>
      <c r="LB336" s="182"/>
      <c r="LC336" s="182"/>
      <c r="LD336" s="182"/>
      <c r="LE336" s="182"/>
      <c r="LF336" s="182"/>
      <c r="LG336" s="182"/>
      <c r="LH336" s="182"/>
      <c r="LI336" s="182"/>
      <c r="LJ336" s="182"/>
      <c r="LK336" s="182"/>
      <c r="LL336" s="182"/>
      <c r="LM336" s="182"/>
      <c r="LN336" s="182"/>
      <c r="LO336" s="182"/>
      <c r="LP336" s="182"/>
      <c r="LQ336" s="182"/>
      <c r="LR336" s="182"/>
      <c r="LS336" s="182"/>
      <c r="LT336" s="182"/>
      <c r="LU336" s="182"/>
      <c r="LV336" s="182"/>
      <c r="LW336" s="182"/>
      <c r="LX336" s="182"/>
      <c r="LY336" s="182"/>
      <c r="LZ336" s="182"/>
      <c r="MA336" s="182"/>
      <c r="MB336" s="182"/>
      <c r="MC336" s="182"/>
      <c r="MD336" s="182"/>
      <c r="ME336" s="182"/>
      <c r="MF336" s="182"/>
      <c r="MG336" s="182"/>
      <c r="MH336" s="182"/>
      <c r="MI336" s="182"/>
      <c r="MJ336" s="182"/>
      <c r="MK336" s="182"/>
      <c r="ML336" s="182"/>
      <c r="MM336" s="182"/>
      <c r="MN336" s="182"/>
      <c r="MO336" s="182"/>
      <c r="MP336" s="182"/>
      <c r="MQ336" s="182"/>
      <c r="MR336" s="182"/>
      <c r="MS336" s="182"/>
      <c r="MT336" s="182"/>
      <c r="MU336" s="182"/>
      <c r="MV336" s="182"/>
      <c r="MW336" s="182"/>
      <c r="MX336" s="182"/>
      <c r="MY336" s="182"/>
      <c r="MZ336" s="182"/>
      <c r="NA336" s="182"/>
      <c r="NB336" s="182"/>
      <c r="NC336" s="182"/>
      <c r="ND336" s="182"/>
      <c r="NE336" s="182"/>
      <c r="NF336" s="182"/>
      <c r="NG336" s="182"/>
      <c r="NH336" s="182"/>
      <c r="NI336" s="182"/>
      <c r="NJ336" s="182"/>
      <c r="NK336" s="182"/>
      <c r="NL336" s="182"/>
      <c r="NM336" s="182"/>
      <c r="NN336" s="182"/>
      <c r="NO336" s="182"/>
      <c r="NP336" s="182"/>
      <c r="NQ336" s="182"/>
      <c r="NR336" s="182"/>
      <c r="NS336" s="182"/>
      <c r="NT336" s="182"/>
      <c r="NU336" s="182"/>
      <c r="NV336" s="182"/>
      <c r="NW336" s="182"/>
      <c r="NX336" s="182"/>
      <c r="NY336" s="182"/>
      <c r="NZ336" s="182"/>
      <c r="OA336" s="182"/>
      <c r="OB336" s="182"/>
      <c r="OC336" s="182"/>
      <c r="OD336" s="182"/>
      <c r="OE336" s="182"/>
      <c r="OF336" s="182"/>
      <c r="OG336" s="182"/>
      <c r="OH336" s="182"/>
      <c r="OI336" s="182"/>
      <c r="OJ336" s="182"/>
      <c r="OK336" s="182"/>
      <c r="OL336" s="182"/>
      <c r="OM336" s="182"/>
      <c r="ON336" s="182"/>
      <c r="OO336" s="182"/>
      <c r="OP336" s="182"/>
      <c r="OQ336" s="182"/>
      <c r="OR336" s="182"/>
      <c r="OS336" s="182"/>
      <c r="OT336" s="182"/>
      <c r="OU336" s="182"/>
      <c r="OV336" s="182"/>
      <c r="OW336" s="182"/>
      <c r="OX336" s="182"/>
      <c r="OY336" s="182"/>
      <c r="OZ336" s="182"/>
      <c r="PA336" s="182"/>
      <c r="PB336" s="182"/>
      <c r="PC336" s="182"/>
      <c r="PD336" s="182"/>
      <c r="PE336" s="182"/>
      <c r="PF336" s="182"/>
      <c r="PG336" s="182"/>
      <c r="PH336" s="182"/>
      <c r="PI336" s="182"/>
      <c r="PJ336" s="182"/>
      <c r="PK336" s="182"/>
      <c r="PL336" s="182"/>
      <c r="PM336" s="182"/>
      <c r="PN336" s="182"/>
      <c r="PO336" s="182"/>
      <c r="PP336" s="182"/>
      <c r="PQ336" s="182"/>
      <c r="PR336" s="182"/>
      <c r="PS336" s="182"/>
      <c r="PT336" s="182"/>
      <c r="PU336" s="182"/>
      <c r="PV336" s="182"/>
      <c r="PW336" s="182"/>
      <c r="PX336" s="182"/>
    </row>
    <row r="337" spans="1:440" s="167" customFormat="1" ht="19.899999999999999" customHeight="1">
      <c r="A337" s="182"/>
      <c r="B337" s="1040"/>
      <c r="C337" s="900"/>
      <c r="D337" s="841"/>
      <c r="E337" s="885"/>
      <c r="F337" s="325" t="s">
        <v>22</v>
      </c>
      <c r="G337" s="289">
        <v>3.6150000000000002</v>
      </c>
      <c r="H337" s="289"/>
      <c r="I337" s="290">
        <f>G337+H337+K336</f>
        <v>6.258</v>
      </c>
      <c r="J337" s="636">
        <v>4.9409999999999998</v>
      </c>
      <c r="K337" s="290">
        <f t="shared" si="33"/>
        <v>1.3170000000000002</v>
      </c>
      <c r="L337" s="672">
        <f t="shared" si="34"/>
        <v>0.78954937679769888</v>
      </c>
      <c r="M337" s="650">
        <v>43465</v>
      </c>
      <c r="N337" s="903"/>
      <c r="O337" s="904"/>
      <c r="P337" s="904"/>
      <c r="Q337" s="904"/>
      <c r="R337" s="904"/>
      <c r="S337" s="893"/>
      <c r="T337" s="170"/>
      <c r="U337" s="182"/>
      <c r="V337" s="166"/>
      <c r="W337" s="166"/>
      <c r="X337" s="166"/>
      <c r="Y337" s="166"/>
      <c r="Z337" s="166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2"/>
      <c r="CI337" s="182"/>
      <c r="CJ337" s="182"/>
      <c r="CK337" s="182"/>
      <c r="CL337" s="182"/>
      <c r="CM337" s="182"/>
      <c r="CN337" s="182"/>
      <c r="CO337" s="182"/>
      <c r="CP337" s="182"/>
      <c r="CQ337" s="182"/>
      <c r="CR337" s="182"/>
      <c r="CS337" s="182"/>
      <c r="CT337" s="182"/>
      <c r="CU337" s="182"/>
      <c r="CV337" s="182"/>
      <c r="CW337" s="182"/>
      <c r="CX337" s="182"/>
      <c r="CY337" s="182"/>
      <c r="CZ337" s="182"/>
      <c r="DA337" s="182"/>
      <c r="DB337" s="182"/>
      <c r="DC337" s="182"/>
      <c r="DD337" s="182"/>
      <c r="DE337" s="182"/>
      <c r="DF337" s="182"/>
      <c r="DG337" s="182"/>
      <c r="DH337" s="182"/>
      <c r="DI337" s="182"/>
      <c r="DJ337" s="182"/>
      <c r="DK337" s="182"/>
      <c r="DL337" s="182"/>
      <c r="DM337" s="182"/>
      <c r="DN337" s="182"/>
      <c r="DO337" s="182"/>
      <c r="DP337" s="182"/>
      <c r="DQ337" s="182"/>
      <c r="DR337" s="182"/>
      <c r="DS337" s="182"/>
      <c r="DT337" s="182"/>
      <c r="DU337" s="182"/>
      <c r="DV337" s="182"/>
      <c r="DW337" s="182"/>
      <c r="DX337" s="182"/>
      <c r="DY337" s="182"/>
      <c r="DZ337" s="182"/>
      <c r="EA337" s="182"/>
      <c r="EB337" s="182"/>
      <c r="EC337" s="182"/>
      <c r="ED337" s="182"/>
      <c r="EE337" s="182"/>
      <c r="EF337" s="182"/>
      <c r="EG337" s="182"/>
      <c r="EH337" s="182"/>
      <c r="EI337" s="182"/>
      <c r="EJ337" s="182"/>
      <c r="EK337" s="182"/>
      <c r="EL337" s="182"/>
      <c r="EM337" s="182"/>
      <c r="EN337" s="182"/>
      <c r="EO337" s="182"/>
      <c r="EP337" s="182"/>
      <c r="EQ337" s="182"/>
      <c r="ER337" s="182"/>
      <c r="ES337" s="182"/>
      <c r="ET337" s="182"/>
      <c r="EU337" s="182"/>
      <c r="EV337" s="182"/>
      <c r="EW337" s="182"/>
      <c r="EX337" s="182"/>
      <c r="EY337" s="182"/>
      <c r="EZ337" s="182"/>
      <c r="FA337" s="182"/>
      <c r="FB337" s="182"/>
      <c r="FC337" s="182"/>
      <c r="FD337" s="182"/>
      <c r="FE337" s="182"/>
      <c r="FF337" s="182"/>
      <c r="FG337" s="182"/>
      <c r="FH337" s="182"/>
      <c r="FI337" s="182"/>
      <c r="FJ337" s="182"/>
      <c r="FK337" s="182"/>
      <c r="FL337" s="182"/>
      <c r="FM337" s="182"/>
      <c r="FN337" s="182"/>
      <c r="FO337" s="182"/>
      <c r="FP337" s="182"/>
      <c r="FQ337" s="182"/>
      <c r="FR337" s="182"/>
      <c r="FS337" s="182"/>
      <c r="FT337" s="182"/>
      <c r="FU337" s="182"/>
      <c r="FV337" s="182"/>
      <c r="FW337" s="182"/>
      <c r="FX337" s="182"/>
      <c r="FY337" s="182"/>
      <c r="FZ337" s="182"/>
      <c r="GA337" s="182"/>
      <c r="GB337" s="182"/>
      <c r="GC337" s="182"/>
      <c r="GD337" s="182"/>
      <c r="GE337" s="182"/>
      <c r="GF337" s="182"/>
      <c r="GG337" s="182"/>
      <c r="GH337" s="182"/>
      <c r="GI337" s="182"/>
      <c r="GJ337" s="182"/>
      <c r="GK337" s="182"/>
      <c r="GL337" s="182"/>
      <c r="GM337" s="182"/>
      <c r="GN337" s="182"/>
      <c r="GO337" s="182"/>
      <c r="GP337" s="182"/>
      <c r="GQ337" s="182"/>
      <c r="GR337" s="182"/>
      <c r="GS337" s="182"/>
      <c r="GT337" s="182"/>
      <c r="GU337" s="182"/>
      <c r="GV337" s="182"/>
      <c r="GW337" s="182"/>
      <c r="GX337" s="182"/>
      <c r="GY337" s="182"/>
      <c r="GZ337" s="182"/>
      <c r="HA337" s="182"/>
      <c r="HB337" s="182"/>
      <c r="HC337" s="182"/>
      <c r="HD337" s="182"/>
      <c r="HE337" s="182"/>
      <c r="HF337" s="182"/>
      <c r="HG337" s="182"/>
      <c r="HH337" s="182"/>
      <c r="HI337" s="182"/>
      <c r="HJ337" s="182"/>
      <c r="HK337" s="182"/>
      <c r="HL337" s="182"/>
      <c r="HM337" s="182"/>
      <c r="HN337" s="182"/>
      <c r="HO337" s="182"/>
      <c r="HP337" s="182"/>
      <c r="HQ337" s="182"/>
      <c r="HR337" s="182"/>
      <c r="HS337" s="182"/>
      <c r="HT337" s="182"/>
      <c r="HU337" s="182"/>
      <c r="HV337" s="182"/>
      <c r="HW337" s="182"/>
      <c r="HX337" s="182"/>
      <c r="HY337" s="182"/>
      <c r="HZ337" s="182"/>
      <c r="IA337" s="182"/>
      <c r="IB337" s="182"/>
      <c r="IC337" s="182"/>
      <c r="ID337" s="182"/>
      <c r="IE337" s="182"/>
      <c r="IF337" s="182"/>
      <c r="IG337" s="182"/>
      <c r="IH337" s="182"/>
      <c r="II337" s="182"/>
      <c r="IJ337" s="182"/>
      <c r="IK337" s="182"/>
      <c r="IL337" s="182"/>
      <c r="IM337" s="182"/>
      <c r="IN337" s="182"/>
      <c r="IO337" s="182"/>
      <c r="IP337" s="182"/>
      <c r="IQ337" s="182"/>
      <c r="IR337" s="182"/>
      <c r="IS337" s="182"/>
      <c r="IT337" s="182"/>
      <c r="IU337" s="182"/>
      <c r="IV337" s="182"/>
      <c r="IW337" s="182"/>
      <c r="IX337" s="182"/>
      <c r="IY337" s="182"/>
      <c r="IZ337" s="182"/>
      <c r="JA337" s="182"/>
      <c r="JB337" s="182"/>
      <c r="JC337" s="182"/>
      <c r="JD337" s="182"/>
      <c r="JE337" s="182"/>
      <c r="JF337" s="182"/>
      <c r="JG337" s="182"/>
      <c r="JH337" s="182"/>
      <c r="JI337" s="182"/>
      <c r="JJ337" s="182"/>
      <c r="JK337" s="182"/>
      <c r="JL337" s="182"/>
      <c r="JM337" s="182"/>
      <c r="JN337" s="182"/>
      <c r="JO337" s="182"/>
      <c r="JP337" s="182"/>
      <c r="JQ337" s="182"/>
      <c r="JR337" s="182"/>
      <c r="JS337" s="182"/>
      <c r="JT337" s="182"/>
      <c r="JU337" s="182"/>
      <c r="JV337" s="182"/>
      <c r="JW337" s="182"/>
      <c r="JX337" s="182"/>
      <c r="JY337" s="182"/>
      <c r="JZ337" s="182"/>
      <c r="KA337" s="182"/>
      <c r="KB337" s="182"/>
      <c r="KC337" s="182"/>
      <c r="KD337" s="182"/>
      <c r="KE337" s="182"/>
      <c r="KF337" s="182"/>
      <c r="KG337" s="182"/>
      <c r="KH337" s="182"/>
      <c r="KI337" s="182"/>
      <c r="KJ337" s="182"/>
      <c r="KK337" s="182"/>
      <c r="KL337" s="182"/>
      <c r="KM337" s="182"/>
      <c r="KN337" s="182"/>
      <c r="KO337" s="182"/>
      <c r="KP337" s="182"/>
      <c r="KQ337" s="182"/>
      <c r="KR337" s="182"/>
      <c r="KS337" s="182"/>
      <c r="KT337" s="182"/>
      <c r="KU337" s="182"/>
      <c r="KV337" s="182"/>
      <c r="KW337" s="182"/>
      <c r="KX337" s="182"/>
      <c r="KY337" s="182"/>
      <c r="KZ337" s="182"/>
      <c r="LA337" s="182"/>
      <c r="LB337" s="182"/>
      <c r="LC337" s="182"/>
      <c r="LD337" s="182"/>
      <c r="LE337" s="182"/>
      <c r="LF337" s="182"/>
      <c r="LG337" s="182"/>
      <c r="LH337" s="182"/>
      <c r="LI337" s="182"/>
      <c r="LJ337" s="182"/>
      <c r="LK337" s="182"/>
      <c r="LL337" s="182"/>
      <c r="LM337" s="182"/>
      <c r="LN337" s="182"/>
      <c r="LO337" s="182"/>
      <c r="LP337" s="182"/>
      <c r="LQ337" s="182"/>
      <c r="LR337" s="182"/>
      <c r="LS337" s="182"/>
      <c r="LT337" s="182"/>
      <c r="LU337" s="182"/>
      <c r="LV337" s="182"/>
      <c r="LW337" s="182"/>
      <c r="LX337" s="182"/>
      <c r="LY337" s="182"/>
      <c r="LZ337" s="182"/>
      <c r="MA337" s="182"/>
      <c r="MB337" s="182"/>
      <c r="MC337" s="182"/>
      <c r="MD337" s="182"/>
      <c r="ME337" s="182"/>
      <c r="MF337" s="182"/>
      <c r="MG337" s="182"/>
      <c r="MH337" s="182"/>
      <c r="MI337" s="182"/>
      <c r="MJ337" s="182"/>
      <c r="MK337" s="182"/>
      <c r="ML337" s="182"/>
      <c r="MM337" s="182"/>
      <c r="MN337" s="182"/>
      <c r="MO337" s="182"/>
      <c r="MP337" s="182"/>
      <c r="MQ337" s="182"/>
      <c r="MR337" s="182"/>
      <c r="MS337" s="182"/>
      <c r="MT337" s="182"/>
      <c r="MU337" s="182"/>
      <c r="MV337" s="182"/>
      <c r="MW337" s="182"/>
      <c r="MX337" s="182"/>
      <c r="MY337" s="182"/>
      <c r="MZ337" s="182"/>
      <c r="NA337" s="182"/>
      <c r="NB337" s="182"/>
      <c r="NC337" s="182"/>
      <c r="ND337" s="182"/>
      <c r="NE337" s="182"/>
      <c r="NF337" s="182"/>
      <c r="NG337" s="182"/>
      <c r="NH337" s="182"/>
      <c r="NI337" s="182"/>
      <c r="NJ337" s="182"/>
      <c r="NK337" s="182"/>
      <c r="NL337" s="182"/>
      <c r="NM337" s="182"/>
      <c r="NN337" s="182"/>
      <c r="NO337" s="182"/>
      <c r="NP337" s="182"/>
      <c r="NQ337" s="182"/>
      <c r="NR337" s="182"/>
      <c r="NS337" s="182"/>
      <c r="NT337" s="182"/>
      <c r="NU337" s="182"/>
      <c r="NV337" s="182"/>
      <c r="NW337" s="182"/>
      <c r="NX337" s="182"/>
      <c r="NY337" s="182"/>
      <c r="NZ337" s="182"/>
      <c r="OA337" s="182"/>
      <c r="OB337" s="182"/>
      <c r="OC337" s="182"/>
      <c r="OD337" s="182"/>
      <c r="OE337" s="182"/>
      <c r="OF337" s="182"/>
      <c r="OG337" s="182"/>
      <c r="OH337" s="182"/>
      <c r="OI337" s="182"/>
      <c r="OJ337" s="182"/>
      <c r="OK337" s="182"/>
      <c r="OL337" s="182"/>
      <c r="OM337" s="182"/>
      <c r="ON337" s="182"/>
      <c r="OO337" s="182"/>
      <c r="OP337" s="182"/>
      <c r="OQ337" s="182"/>
      <c r="OR337" s="182"/>
      <c r="OS337" s="182"/>
      <c r="OT337" s="182"/>
      <c r="OU337" s="182"/>
      <c r="OV337" s="182"/>
      <c r="OW337" s="182"/>
      <c r="OX337" s="182"/>
      <c r="OY337" s="182"/>
      <c r="OZ337" s="182"/>
      <c r="PA337" s="182"/>
      <c r="PB337" s="182"/>
      <c r="PC337" s="182"/>
      <c r="PD337" s="182"/>
      <c r="PE337" s="182"/>
      <c r="PF337" s="182"/>
      <c r="PG337" s="182"/>
      <c r="PH337" s="182"/>
      <c r="PI337" s="182"/>
      <c r="PJ337" s="182"/>
      <c r="PK337" s="182"/>
      <c r="PL337" s="182"/>
      <c r="PM337" s="182"/>
      <c r="PN337" s="182"/>
      <c r="PO337" s="182"/>
      <c r="PP337" s="182"/>
      <c r="PQ337" s="182"/>
      <c r="PR337" s="182"/>
      <c r="PS337" s="182"/>
      <c r="PT337" s="182"/>
      <c r="PU337" s="182"/>
      <c r="PV337" s="182"/>
      <c r="PW337" s="182"/>
      <c r="PX337" s="182"/>
    </row>
    <row r="338" spans="1:440" s="167" customFormat="1" ht="19.899999999999999" customHeight="1">
      <c r="A338" s="182"/>
      <c r="B338" s="1040"/>
      <c r="C338" s="900"/>
      <c r="D338" s="841"/>
      <c r="E338" s="884" t="s">
        <v>76</v>
      </c>
      <c r="F338" s="325" t="s">
        <v>20</v>
      </c>
      <c r="G338" s="289">
        <v>0.63600000000000001</v>
      </c>
      <c r="H338" s="289"/>
      <c r="I338" s="290">
        <f t="shared" ref="I338" si="153">G338+H338</f>
        <v>0.63600000000000001</v>
      </c>
      <c r="J338" s="636">
        <v>0</v>
      </c>
      <c r="K338" s="290">
        <f t="shared" si="33"/>
        <v>0.63600000000000001</v>
      </c>
      <c r="L338" s="672">
        <f t="shared" si="34"/>
        <v>0</v>
      </c>
      <c r="M338" s="650" t="s">
        <v>24</v>
      </c>
      <c r="N338" s="903">
        <f t="shared" ref="N338" si="154">G338+G339+G340</f>
        <v>7.2220000000000004</v>
      </c>
      <c r="O338" s="904">
        <f t="shared" ref="O338" si="155">H338+H339+H340</f>
        <v>0</v>
      </c>
      <c r="P338" s="904">
        <f t="shared" ref="P338" si="156">N338+O338</f>
        <v>7.2220000000000004</v>
      </c>
      <c r="Q338" s="904">
        <f t="shared" ref="Q338" si="157">J338+J339+J340</f>
        <v>7.2090000000000005</v>
      </c>
      <c r="R338" s="904">
        <f t="shared" ref="R338" si="158">P338-Q338</f>
        <v>1.2999999999999901E-2</v>
      </c>
      <c r="S338" s="893">
        <f t="shared" ref="S338" si="159">Q338/P338</f>
        <v>0.99819994461368045</v>
      </c>
      <c r="T338" s="170"/>
      <c r="U338" s="182"/>
      <c r="V338" s="166"/>
      <c r="W338" s="166"/>
      <c r="X338" s="166"/>
      <c r="Y338" s="166"/>
      <c r="Z338" s="166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2"/>
      <c r="CI338" s="182"/>
      <c r="CJ338" s="182"/>
      <c r="CK338" s="182"/>
      <c r="CL338" s="182"/>
      <c r="CM338" s="182"/>
      <c r="CN338" s="182"/>
      <c r="CO338" s="182"/>
      <c r="CP338" s="182"/>
      <c r="CQ338" s="182"/>
      <c r="CR338" s="182"/>
      <c r="CS338" s="182"/>
      <c r="CT338" s="182"/>
      <c r="CU338" s="182"/>
      <c r="CV338" s="182"/>
      <c r="CW338" s="182"/>
      <c r="CX338" s="182"/>
      <c r="CY338" s="182"/>
      <c r="CZ338" s="182"/>
      <c r="DA338" s="182"/>
      <c r="DB338" s="182"/>
      <c r="DC338" s="182"/>
      <c r="DD338" s="182"/>
      <c r="DE338" s="182"/>
      <c r="DF338" s="182"/>
      <c r="DG338" s="182"/>
      <c r="DH338" s="182"/>
      <c r="DI338" s="182"/>
      <c r="DJ338" s="182"/>
      <c r="DK338" s="182"/>
      <c r="DL338" s="182"/>
      <c r="DM338" s="182"/>
      <c r="DN338" s="182"/>
      <c r="DO338" s="182"/>
      <c r="DP338" s="182"/>
      <c r="DQ338" s="182"/>
      <c r="DR338" s="182"/>
      <c r="DS338" s="182"/>
      <c r="DT338" s="182"/>
      <c r="DU338" s="182"/>
      <c r="DV338" s="182"/>
      <c r="DW338" s="182"/>
      <c r="DX338" s="182"/>
      <c r="DY338" s="182"/>
      <c r="DZ338" s="182"/>
      <c r="EA338" s="182"/>
      <c r="EB338" s="182"/>
      <c r="EC338" s="182"/>
      <c r="ED338" s="182"/>
      <c r="EE338" s="182"/>
      <c r="EF338" s="182"/>
      <c r="EG338" s="182"/>
      <c r="EH338" s="182"/>
      <c r="EI338" s="182"/>
      <c r="EJ338" s="182"/>
      <c r="EK338" s="182"/>
      <c r="EL338" s="182"/>
      <c r="EM338" s="182"/>
      <c r="EN338" s="182"/>
      <c r="EO338" s="182"/>
      <c r="EP338" s="182"/>
      <c r="EQ338" s="182"/>
      <c r="ER338" s="182"/>
      <c r="ES338" s="182"/>
      <c r="ET338" s="182"/>
      <c r="EU338" s="182"/>
      <c r="EV338" s="182"/>
      <c r="EW338" s="182"/>
      <c r="EX338" s="182"/>
      <c r="EY338" s="182"/>
      <c r="EZ338" s="182"/>
      <c r="FA338" s="182"/>
      <c r="FB338" s="182"/>
      <c r="FC338" s="182"/>
      <c r="FD338" s="182"/>
      <c r="FE338" s="182"/>
      <c r="FF338" s="182"/>
      <c r="FG338" s="182"/>
      <c r="FH338" s="182"/>
      <c r="FI338" s="182"/>
      <c r="FJ338" s="182"/>
      <c r="FK338" s="182"/>
      <c r="FL338" s="182"/>
      <c r="FM338" s="182"/>
      <c r="FN338" s="182"/>
      <c r="FO338" s="182"/>
      <c r="FP338" s="182"/>
      <c r="FQ338" s="182"/>
      <c r="FR338" s="182"/>
      <c r="FS338" s="182"/>
      <c r="FT338" s="182"/>
      <c r="FU338" s="182"/>
      <c r="FV338" s="182"/>
      <c r="FW338" s="182"/>
      <c r="FX338" s="182"/>
      <c r="FY338" s="182"/>
      <c r="FZ338" s="182"/>
      <c r="GA338" s="182"/>
      <c r="GB338" s="182"/>
      <c r="GC338" s="182"/>
      <c r="GD338" s="182"/>
      <c r="GE338" s="182"/>
      <c r="GF338" s="182"/>
      <c r="GG338" s="182"/>
      <c r="GH338" s="182"/>
      <c r="GI338" s="182"/>
      <c r="GJ338" s="182"/>
      <c r="GK338" s="182"/>
      <c r="GL338" s="182"/>
      <c r="GM338" s="182"/>
      <c r="GN338" s="182"/>
      <c r="GO338" s="182"/>
      <c r="GP338" s="182"/>
      <c r="GQ338" s="182"/>
      <c r="GR338" s="182"/>
      <c r="GS338" s="182"/>
      <c r="GT338" s="182"/>
      <c r="GU338" s="182"/>
      <c r="GV338" s="182"/>
      <c r="GW338" s="182"/>
      <c r="GX338" s="182"/>
      <c r="GY338" s="182"/>
      <c r="GZ338" s="182"/>
      <c r="HA338" s="182"/>
      <c r="HB338" s="182"/>
      <c r="HC338" s="182"/>
      <c r="HD338" s="182"/>
      <c r="HE338" s="182"/>
      <c r="HF338" s="182"/>
      <c r="HG338" s="182"/>
      <c r="HH338" s="182"/>
      <c r="HI338" s="182"/>
      <c r="HJ338" s="182"/>
      <c r="HK338" s="182"/>
      <c r="HL338" s="182"/>
      <c r="HM338" s="182"/>
      <c r="HN338" s="182"/>
      <c r="HO338" s="182"/>
      <c r="HP338" s="182"/>
      <c r="HQ338" s="182"/>
      <c r="HR338" s="182"/>
      <c r="HS338" s="182"/>
      <c r="HT338" s="182"/>
      <c r="HU338" s="182"/>
      <c r="HV338" s="182"/>
      <c r="HW338" s="182"/>
      <c r="HX338" s="182"/>
      <c r="HY338" s="182"/>
      <c r="HZ338" s="182"/>
      <c r="IA338" s="182"/>
      <c r="IB338" s="182"/>
      <c r="IC338" s="182"/>
      <c r="ID338" s="182"/>
      <c r="IE338" s="182"/>
      <c r="IF338" s="182"/>
      <c r="IG338" s="182"/>
      <c r="IH338" s="182"/>
      <c r="II338" s="182"/>
      <c r="IJ338" s="182"/>
      <c r="IK338" s="182"/>
      <c r="IL338" s="182"/>
      <c r="IM338" s="182"/>
      <c r="IN338" s="182"/>
      <c r="IO338" s="182"/>
      <c r="IP338" s="182"/>
      <c r="IQ338" s="182"/>
      <c r="IR338" s="182"/>
      <c r="IS338" s="182"/>
      <c r="IT338" s="182"/>
      <c r="IU338" s="182"/>
      <c r="IV338" s="182"/>
      <c r="IW338" s="182"/>
      <c r="IX338" s="182"/>
      <c r="IY338" s="182"/>
      <c r="IZ338" s="182"/>
      <c r="JA338" s="182"/>
      <c r="JB338" s="182"/>
      <c r="JC338" s="182"/>
      <c r="JD338" s="182"/>
      <c r="JE338" s="182"/>
      <c r="JF338" s="182"/>
      <c r="JG338" s="182"/>
      <c r="JH338" s="182"/>
      <c r="JI338" s="182"/>
      <c r="JJ338" s="182"/>
      <c r="JK338" s="182"/>
      <c r="JL338" s="182"/>
      <c r="JM338" s="182"/>
      <c r="JN338" s="182"/>
      <c r="JO338" s="182"/>
      <c r="JP338" s="182"/>
      <c r="JQ338" s="182"/>
      <c r="JR338" s="182"/>
      <c r="JS338" s="182"/>
      <c r="JT338" s="182"/>
      <c r="JU338" s="182"/>
      <c r="JV338" s="182"/>
      <c r="JW338" s="182"/>
      <c r="JX338" s="182"/>
      <c r="JY338" s="182"/>
      <c r="JZ338" s="182"/>
      <c r="KA338" s="182"/>
      <c r="KB338" s="182"/>
      <c r="KC338" s="182"/>
      <c r="KD338" s="182"/>
      <c r="KE338" s="182"/>
      <c r="KF338" s="182"/>
      <c r="KG338" s="182"/>
      <c r="KH338" s="182"/>
      <c r="KI338" s="182"/>
      <c r="KJ338" s="182"/>
      <c r="KK338" s="182"/>
      <c r="KL338" s="182"/>
      <c r="KM338" s="182"/>
      <c r="KN338" s="182"/>
      <c r="KO338" s="182"/>
      <c r="KP338" s="182"/>
      <c r="KQ338" s="182"/>
      <c r="KR338" s="182"/>
      <c r="KS338" s="182"/>
      <c r="KT338" s="182"/>
      <c r="KU338" s="182"/>
      <c r="KV338" s="182"/>
      <c r="KW338" s="182"/>
      <c r="KX338" s="182"/>
      <c r="KY338" s="182"/>
      <c r="KZ338" s="182"/>
      <c r="LA338" s="182"/>
      <c r="LB338" s="182"/>
      <c r="LC338" s="182"/>
      <c r="LD338" s="182"/>
      <c r="LE338" s="182"/>
      <c r="LF338" s="182"/>
      <c r="LG338" s="182"/>
      <c r="LH338" s="182"/>
      <c r="LI338" s="182"/>
      <c r="LJ338" s="182"/>
      <c r="LK338" s="182"/>
      <c r="LL338" s="182"/>
      <c r="LM338" s="182"/>
      <c r="LN338" s="182"/>
      <c r="LO338" s="182"/>
      <c r="LP338" s="182"/>
      <c r="LQ338" s="182"/>
      <c r="LR338" s="182"/>
      <c r="LS338" s="182"/>
      <c r="LT338" s="182"/>
      <c r="LU338" s="182"/>
      <c r="LV338" s="182"/>
      <c r="LW338" s="182"/>
      <c r="LX338" s="182"/>
      <c r="LY338" s="182"/>
      <c r="LZ338" s="182"/>
      <c r="MA338" s="182"/>
      <c r="MB338" s="182"/>
      <c r="MC338" s="182"/>
      <c r="MD338" s="182"/>
      <c r="ME338" s="182"/>
      <c r="MF338" s="182"/>
      <c r="MG338" s="182"/>
      <c r="MH338" s="182"/>
      <c r="MI338" s="182"/>
      <c r="MJ338" s="182"/>
      <c r="MK338" s="182"/>
      <c r="ML338" s="182"/>
      <c r="MM338" s="182"/>
      <c r="MN338" s="182"/>
      <c r="MO338" s="182"/>
      <c r="MP338" s="182"/>
      <c r="MQ338" s="182"/>
      <c r="MR338" s="182"/>
      <c r="MS338" s="182"/>
      <c r="MT338" s="182"/>
      <c r="MU338" s="182"/>
      <c r="MV338" s="182"/>
      <c r="MW338" s="182"/>
      <c r="MX338" s="182"/>
      <c r="MY338" s="182"/>
      <c r="MZ338" s="182"/>
      <c r="NA338" s="182"/>
      <c r="NB338" s="182"/>
      <c r="NC338" s="182"/>
      <c r="ND338" s="182"/>
      <c r="NE338" s="182"/>
      <c r="NF338" s="182"/>
      <c r="NG338" s="182"/>
      <c r="NH338" s="182"/>
      <c r="NI338" s="182"/>
      <c r="NJ338" s="182"/>
      <c r="NK338" s="182"/>
      <c r="NL338" s="182"/>
      <c r="NM338" s="182"/>
      <c r="NN338" s="182"/>
      <c r="NO338" s="182"/>
      <c r="NP338" s="182"/>
      <c r="NQ338" s="182"/>
      <c r="NR338" s="182"/>
      <c r="NS338" s="182"/>
      <c r="NT338" s="182"/>
      <c r="NU338" s="182"/>
      <c r="NV338" s="182"/>
      <c r="NW338" s="182"/>
      <c r="NX338" s="182"/>
      <c r="NY338" s="182"/>
      <c r="NZ338" s="182"/>
      <c r="OA338" s="182"/>
      <c r="OB338" s="182"/>
      <c r="OC338" s="182"/>
      <c r="OD338" s="182"/>
      <c r="OE338" s="182"/>
      <c r="OF338" s="182"/>
      <c r="OG338" s="182"/>
      <c r="OH338" s="182"/>
      <c r="OI338" s="182"/>
      <c r="OJ338" s="182"/>
      <c r="OK338" s="182"/>
      <c r="OL338" s="182"/>
      <c r="OM338" s="182"/>
      <c r="ON338" s="182"/>
      <c r="OO338" s="182"/>
      <c r="OP338" s="182"/>
      <c r="OQ338" s="182"/>
      <c r="OR338" s="182"/>
      <c r="OS338" s="182"/>
      <c r="OT338" s="182"/>
      <c r="OU338" s="182"/>
      <c r="OV338" s="182"/>
      <c r="OW338" s="182"/>
      <c r="OX338" s="182"/>
      <c r="OY338" s="182"/>
      <c r="OZ338" s="182"/>
      <c r="PA338" s="182"/>
      <c r="PB338" s="182"/>
      <c r="PC338" s="182"/>
      <c r="PD338" s="182"/>
      <c r="PE338" s="182"/>
      <c r="PF338" s="182"/>
      <c r="PG338" s="182"/>
      <c r="PH338" s="182"/>
      <c r="PI338" s="182"/>
      <c r="PJ338" s="182"/>
      <c r="PK338" s="182"/>
      <c r="PL338" s="182"/>
      <c r="PM338" s="182"/>
      <c r="PN338" s="182"/>
      <c r="PO338" s="182"/>
      <c r="PP338" s="182"/>
      <c r="PQ338" s="182"/>
      <c r="PR338" s="182"/>
      <c r="PS338" s="182"/>
      <c r="PT338" s="182"/>
      <c r="PU338" s="182"/>
      <c r="PV338" s="182"/>
      <c r="PW338" s="182"/>
      <c r="PX338" s="182"/>
    </row>
    <row r="339" spans="1:440" s="167" customFormat="1" ht="19.899999999999999" customHeight="1">
      <c r="A339" s="182"/>
      <c r="B339" s="1040"/>
      <c r="C339" s="900"/>
      <c r="D339" s="841"/>
      <c r="E339" s="876"/>
      <c r="F339" s="325" t="s">
        <v>21</v>
      </c>
      <c r="G339" s="289">
        <v>2.9750000000000001</v>
      </c>
      <c r="H339" s="289"/>
      <c r="I339" s="290">
        <f>G339+H339+K338</f>
        <v>3.6110000000000002</v>
      </c>
      <c r="J339" s="636">
        <v>1.998</v>
      </c>
      <c r="K339" s="290">
        <f t="shared" si="33"/>
        <v>1.6130000000000002</v>
      </c>
      <c r="L339" s="672">
        <f t="shared" si="34"/>
        <v>0.55330933259484905</v>
      </c>
      <c r="M339" s="650" t="s">
        <v>24</v>
      </c>
      <c r="N339" s="903"/>
      <c r="O339" s="904"/>
      <c r="P339" s="904"/>
      <c r="Q339" s="904"/>
      <c r="R339" s="904"/>
      <c r="S339" s="893"/>
      <c r="T339" s="170"/>
      <c r="U339" s="182"/>
      <c r="V339" s="166"/>
      <c r="W339" s="166"/>
      <c r="X339" s="166"/>
      <c r="Y339" s="166"/>
      <c r="Z339" s="166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2"/>
      <c r="CI339" s="182"/>
      <c r="CJ339" s="182"/>
      <c r="CK339" s="182"/>
      <c r="CL339" s="182"/>
      <c r="CM339" s="182"/>
      <c r="CN339" s="182"/>
      <c r="CO339" s="182"/>
      <c r="CP339" s="182"/>
      <c r="CQ339" s="182"/>
      <c r="CR339" s="182"/>
      <c r="CS339" s="182"/>
      <c r="CT339" s="182"/>
      <c r="CU339" s="182"/>
      <c r="CV339" s="182"/>
      <c r="CW339" s="182"/>
      <c r="CX339" s="182"/>
      <c r="CY339" s="182"/>
      <c r="CZ339" s="182"/>
      <c r="DA339" s="182"/>
      <c r="DB339" s="182"/>
      <c r="DC339" s="182"/>
      <c r="DD339" s="182"/>
      <c r="DE339" s="182"/>
      <c r="DF339" s="182"/>
      <c r="DG339" s="182"/>
      <c r="DH339" s="182"/>
      <c r="DI339" s="182"/>
      <c r="DJ339" s="182"/>
      <c r="DK339" s="182"/>
      <c r="DL339" s="182"/>
      <c r="DM339" s="182"/>
      <c r="DN339" s="182"/>
      <c r="DO339" s="182"/>
      <c r="DP339" s="182"/>
      <c r="DQ339" s="182"/>
      <c r="DR339" s="182"/>
      <c r="DS339" s="182"/>
      <c r="DT339" s="182"/>
      <c r="DU339" s="182"/>
      <c r="DV339" s="182"/>
      <c r="DW339" s="182"/>
      <c r="DX339" s="182"/>
      <c r="DY339" s="182"/>
      <c r="DZ339" s="182"/>
      <c r="EA339" s="182"/>
      <c r="EB339" s="182"/>
      <c r="EC339" s="182"/>
      <c r="ED339" s="182"/>
      <c r="EE339" s="182"/>
      <c r="EF339" s="182"/>
      <c r="EG339" s="182"/>
      <c r="EH339" s="182"/>
      <c r="EI339" s="182"/>
      <c r="EJ339" s="182"/>
      <c r="EK339" s="182"/>
      <c r="EL339" s="182"/>
      <c r="EM339" s="182"/>
      <c r="EN339" s="182"/>
      <c r="EO339" s="182"/>
      <c r="EP339" s="182"/>
      <c r="EQ339" s="182"/>
      <c r="ER339" s="182"/>
      <c r="ES339" s="182"/>
      <c r="ET339" s="182"/>
      <c r="EU339" s="182"/>
      <c r="EV339" s="182"/>
      <c r="EW339" s="182"/>
      <c r="EX339" s="182"/>
      <c r="EY339" s="182"/>
      <c r="EZ339" s="182"/>
      <c r="FA339" s="182"/>
      <c r="FB339" s="182"/>
      <c r="FC339" s="182"/>
      <c r="FD339" s="182"/>
      <c r="FE339" s="182"/>
      <c r="FF339" s="182"/>
      <c r="FG339" s="182"/>
      <c r="FH339" s="182"/>
      <c r="FI339" s="182"/>
      <c r="FJ339" s="182"/>
      <c r="FK339" s="182"/>
      <c r="FL339" s="182"/>
      <c r="FM339" s="182"/>
      <c r="FN339" s="182"/>
      <c r="FO339" s="182"/>
      <c r="FP339" s="182"/>
      <c r="FQ339" s="182"/>
      <c r="FR339" s="182"/>
      <c r="FS339" s="182"/>
      <c r="FT339" s="182"/>
      <c r="FU339" s="182"/>
      <c r="FV339" s="182"/>
      <c r="FW339" s="182"/>
      <c r="FX339" s="182"/>
      <c r="FY339" s="182"/>
      <c r="FZ339" s="182"/>
      <c r="GA339" s="182"/>
      <c r="GB339" s="182"/>
      <c r="GC339" s="182"/>
      <c r="GD339" s="182"/>
      <c r="GE339" s="182"/>
      <c r="GF339" s="182"/>
      <c r="GG339" s="182"/>
      <c r="GH339" s="182"/>
      <c r="GI339" s="182"/>
      <c r="GJ339" s="182"/>
      <c r="GK339" s="182"/>
      <c r="GL339" s="182"/>
      <c r="GM339" s="182"/>
      <c r="GN339" s="182"/>
      <c r="GO339" s="182"/>
      <c r="GP339" s="182"/>
      <c r="GQ339" s="182"/>
      <c r="GR339" s="182"/>
      <c r="GS339" s="182"/>
      <c r="GT339" s="182"/>
      <c r="GU339" s="182"/>
      <c r="GV339" s="182"/>
      <c r="GW339" s="182"/>
      <c r="GX339" s="182"/>
      <c r="GY339" s="182"/>
      <c r="GZ339" s="182"/>
      <c r="HA339" s="182"/>
      <c r="HB339" s="182"/>
      <c r="HC339" s="182"/>
      <c r="HD339" s="182"/>
      <c r="HE339" s="182"/>
      <c r="HF339" s="182"/>
      <c r="HG339" s="182"/>
      <c r="HH339" s="182"/>
      <c r="HI339" s="182"/>
      <c r="HJ339" s="182"/>
      <c r="HK339" s="182"/>
      <c r="HL339" s="182"/>
      <c r="HM339" s="182"/>
      <c r="HN339" s="182"/>
      <c r="HO339" s="182"/>
      <c r="HP339" s="182"/>
      <c r="HQ339" s="182"/>
      <c r="HR339" s="182"/>
      <c r="HS339" s="182"/>
      <c r="HT339" s="182"/>
      <c r="HU339" s="182"/>
      <c r="HV339" s="182"/>
      <c r="HW339" s="182"/>
      <c r="HX339" s="182"/>
      <c r="HY339" s="182"/>
      <c r="HZ339" s="182"/>
      <c r="IA339" s="182"/>
      <c r="IB339" s="182"/>
      <c r="IC339" s="182"/>
      <c r="ID339" s="182"/>
      <c r="IE339" s="182"/>
      <c r="IF339" s="182"/>
      <c r="IG339" s="182"/>
      <c r="IH339" s="182"/>
      <c r="II339" s="182"/>
      <c r="IJ339" s="182"/>
      <c r="IK339" s="182"/>
      <c r="IL339" s="182"/>
      <c r="IM339" s="182"/>
      <c r="IN339" s="182"/>
      <c r="IO339" s="182"/>
      <c r="IP339" s="182"/>
      <c r="IQ339" s="182"/>
      <c r="IR339" s="182"/>
      <c r="IS339" s="182"/>
      <c r="IT339" s="182"/>
      <c r="IU339" s="182"/>
      <c r="IV339" s="182"/>
      <c r="IW339" s="182"/>
      <c r="IX339" s="182"/>
      <c r="IY339" s="182"/>
      <c r="IZ339" s="182"/>
      <c r="JA339" s="182"/>
      <c r="JB339" s="182"/>
      <c r="JC339" s="182"/>
      <c r="JD339" s="182"/>
      <c r="JE339" s="182"/>
      <c r="JF339" s="182"/>
      <c r="JG339" s="182"/>
      <c r="JH339" s="182"/>
      <c r="JI339" s="182"/>
      <c r="JJ339" s="182"/>
      <c r="JK339" s="182"/>
      <c r="JL339" s="182"/>
      <c r="JM339" s="182"/>
      <c r="JN339" s="182"/>
      <c r="JO339" s="182"/>
      <c r="JP339" s="182"/>
      <c r="JQ339" s="182"/>
      <c r="JR339" s="182"/>
      <c r="JS339" s="182"/>
      <c r="JT339" s="182"/>
      <c r="JU339" s="182"/>
      <c r="JV339" s="182"/>
      <c r="JW339" s="182"/>
      <c r="JX339" s="182"/>
      <c r="JY339" s="182"/>
      <c r="JZ339" s="182"/>
      <c r="KA339" s="182"/>
      <c r="KB339" s="182"/>
      <c r="KC339" s="182"/>
      <c r="KD339" s="182"/>
      <c r="KE339" s="182"/>
      <c r="KF339" s="182"/>
      <c r="KG339" s="182"/>
      <c r="KH339" s="182"/>
      <c r="KI339" s="182"/>
      <c r="KJ339" s="182"/>
      <c r="KK339" s="182"/>
      <c r="KL339" s="182"/>
      <c r="KM339" s="182"/>
      <c r="KN339" s="182"/>
      <c r="KO339" s="182"/>
      <c r="KP339" s="182"/>
      <c r="KQ339" s="182"/>
      <c r="KR339" s="182"/>
      <c r="KS339" s="182"/>
      <c r="KT339" s="182"/>
      <c r="KU339" s="182"/>
      <c r="KV339" s="182"/>
      <c r="KW339" s="182"/>
      <c r="KX339" s="182"/>
      <c r="KY339" s="182"/>
      <c r="KZ339" s="182"/>
      <c r="LA339" s="182"/>
      <c r="LB339" s="182"/>
      <c r="LC339" s="182"/>
      <c r="LD339" s="182"/>
      <c r="LE339" s="182"/>
      <c r="LF339" s="182"/>
      <c r="LG339" s="182"/>
      <c r="LH339" s="182"/>
      <c r="LI339" s="182"/>
      <c r="LJ339" s="182"/>
      <c r="LK339" s="182"/>
      <c r="LL339" s="182"/>
      <c r="LM339" s="182"/>
      <c r="LN339" s="182"/>
      <c r="LO339" s="182"/>
      <c r="LP339" s="182"/>
      <c r="LQ339" s="182"/>
      <c r="LR339" s="182"/>
      <c r="LS339" s="182"/>
      <c r="LT339" s="182"/>
      <c r="LU339" s="182"/>
      <c r="LV339" s="182"/>
      <c r="LW339" s="182"/>
      <c r="LX339" s="182"/>
      <c r="LY339" s="182"/>
      <c r="LZ339" s="182"/>
      <c r="MA339" s="182"/>
      <c r="MB339" s="182"/>
      <c r="MC339" s="182"/>
      <c r="MD339" s="182"/>
      <c r="ME339" s="182"/>
      <c r="MF339" s="182"/>
      <c r="MG339" s="182"/>
      <c r="MH339" s="182"/>
      <c r="MI339" s="182"/>
      <c r="MJ339" s="182"/>
      <c r="MK339" s="182"/>
      <c r="ML339" s="182"/>
      <c r="MM339" s="182"/>
      <c r="MN339" s="182"/>
      <c r="MO339" s="182"/>
      <c r="MP339" s="182"/>
      <c r="MQ339" s="182"/>
      <c r="MR339" s="182"/>
      <c r="MS339" s="182"/>
      <c r="MT339" s="182"/>
      <c r="MU339" s="182"/>
      <c r="MV339" s="182"/>
      <c r="MW339" s="182"/>
      <c r="MX339" s="182"/>
      <c r="MY339" s="182"/>
      <c r="MZ339" s="182"/>
      <c r="NA339" s="182"/>
      <c r="NB339" s="182"/>
      <c r="NC339" s="182"/>
      <c r="ND339" s="182"/>
      <c r="NE339" s="182"/>
      <c r="NF339" s="182"/>
      <c r="NG339" s="182"/>
      <c r="NH339" s="182"/>
      <c r="NI339" s="182"/>
      <c r="NJ339" s="182"/>
      <c r="NK339" s="182"/>
      <c r="NL339" s="182"/>
      <c r="NM339" s="182"/>
      <c r="NN339" s="182"/>
      <c r="NO339" s="182"/>
      <c r="NP339" s="182"/>
      <c r="NQ339" s="182"/>
      <c r="NR339" s="182"/>
      <c r="NS339" s="182"/>
      <c r="NT339" s="182"/>
      <c r="NU339" s="182"/>
      <c r="NV339" s="182"/>
      <c r="NW339" s="182"/>
      <c r="NX339" s="182"/>
      <c r="NY339" s="182"/>
      <c r="NZ339" s="182"/>
      <c r="OA339" s="182"/>
      <c r="OB339" s="182"/>
      <c r="OC339" s="182"/>
      <c r="OD339" s="182"/>
      <c r="OE339" s="182"/>
      <c r="OF339" s="182"/>
      <c r="OG339" s="182"/>
      <c r="OH339" s="182"/>
      <c r="OI339" s="182"/>
      <c r="OJ339" s="182"/>
      <c r="OK339" s="182"/>
      <c r="OL339" s="182"/>
      <c r="OM339" s="182"/>
      <c r="ON339" s="182"/>
      <c r="OO339" s="182"/>
      <c r="OP339" s="182"/>
      <c r="OQ339" s="182"/>
      <c r="OR339" s="182"/>
      <c r="OS339" s="182"/>
      <c r="OT339" s="182"/>
      <c r="OU339" s="182"/>
      <c r="OV339" s="182"/>
      <c r="OW339" s="182"/>
      <c r="OX339" s="182"/>
      <c r="OY339" s="182"/>
      <c r="OZ339" s="182"/>
      <c r="PA339" s="182"/>
      <c r="PB339" s="182"/>
      <c r="PC339" s="182"/>
      <c r="PD339" s="182"/>
      <c r="PE339" s="182"/>
      <c r="PF339" s="182"/>
      <c r="PG339" s="182"/>
      <c r="PH339" s="182"/>
      <c r="PI339" s="182"/>
      <c r="PJ339" s="182"/>
      <c r="PK339" s="182"/>
      <c r="PL339" s="182"/>
      <c r="PM339" s="182"/>
      <c r="PN339" s="182"/>
      <c r="PO339" s="182"/>
      <c r="PP339" s="182"/>
      <c r="PQ339" s="182"/>
      <c r="PR339" s="182"/>
      <c r="PS339" s="182"/>
      <c r="PT339" s="182"/>
      <c r="PU339" s="182"/>
      <c r="PV339" s="182"/>
      <c r="PW339" s="182"/>
      <c r="PX339" s="182"/>
    </row>
    <row r="340" spans="1:440" s="167" customFormat="1" ht="19.899999999999999" customHeight="1">
      <c r="A340" s="182"/>
      <c r="B340" s="1040"/>
      <c r="C340" s="900"/>
      <c r="D340" s="841"/>
      <c r="E340" s="885"/>
      <c r="F340" s="325" t="s">
        <v>22</v>
      </c>
      <c r="G340" s="289">
        <v>3.6110000000000002</v>
      </c>
      <c r="H340" s="289"/>
      <c r="I340" s="290">
        <f>G340+H340+K339</f>
        <v>5.2240000000000002</v>
      </c>
      <c r="J340" s="636">
        <v>5.2110000000000003</v>
      </c>
      <c r="K340" s="290">
        <f t="shared" si="33"/>
        <v>1.2999999999999901E-2</v>
      </c>
      <c r="L340" s="672">
        <f t="shared" si="34"/>
        <v>0.99751148545176116</v>
      </c>
      <c r="M340" s="650">
        <v>43458</v>
      </c>
      <c r="N340" s="903"/>
      <c r="O340" s="904"/>
      <c r="P340" s="904"/>
      <c r="Q340" s="904"/>
      <c r="R340" s="904"/>
      <c r="S340" s="893"/>
      <c r="T340" s="170"/>
      <c r="U340" s="182"/>
      <c r="V340" s="166"/>
      <c r="W340" s="166"/>
      <c r="X340" s="166"/>
      <c r="Y340" s="166"/>
      <c r="Z340" s="166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2"/>
      <c r="CI340" s="182"/>
      <c r="CJ340" s="182"/>
      <c r="CK340" s="182"/>
      <c r="CL340" s="182"/>
      <c r="CM340" s="182"/>
      <c r="CN340" s="182"/>
      <c r="CO340" s="182"/>
      <c r="CP340" s="182"/>
      <c r="CQ340" s="182"/>
      <c r="CR340" s="182"/>
      <c r="CS340" s="182"/>
      <c r="CT340" s="182"/>
      <c r="CU340" s="182"/>
      <c r="CV340" s="182"/>
      <c r="CW340" s="182"/>
      <c r="CX340" s="182"/>
      <c r="CY340" s="182"/>
      <c r="CZ340" s="182"/>
      <c r="DA340" s="182"/>
      <c r="DB340" s="182"/>
      <c r="DC340" s="182"/>
      <c r="DD340" s="182"/>
      <c r="DE340" s="182"/>
      <c r="DF340" s="182"/>
      <c r="DG340" s="182"/>
      <c r="DH340" s="182"/>
      <c r="DI340" s="182"/>
      <c r="DJ340" s="182"/>
      <c r="DK340" s="182"/>
      <c r="DL340" s="182"/>
      <c r="DM340" s="182"/>
      <c r="DN340" s="182"/>
      <c r="DO340" s="182"/>
      <c r="DP340" s="182"/>
      <c r="DQ340" s="182"/>
      <c r="DR340" s="182"/>
      <c r="DS340" s="182"/>
      <c r="DT340" s="182"/>
      <c r="DU340" s="182"/>
      <c r="DV340" s="182"/>
      <c r="DW340" s="182"/>
      <c r="DX340" s="182"/>
      <c r="DY340" s="182"/>
      <c r="DZ340" s="182"/>
      <c r="EA340" s="182"/>
      <c r="EB340" s="182"/>
      <c r="EC340" s="182"/>
      <c r="ED340" s="182"/>
      <c r="EE340" s="182"/>
      <c r="EF340" s="182"/>
      <c r="EG340" s="182"/>
      <c r="EH340" s="182"/>
      <c r="EI340" s="182"/>
      <c r="EJ340" s="182"/>
      <c r="EK340" s="182"/>
      <c r="EL340" s="182"/>
      <c r="EM340" s="182"/>
      <c r="EN340" s="182"/>
      <c r="EO340" s="182"/>
      <c r="EP340" s="182"/>
      <c r="EQ340" s="182"/>
      <c r="ER340" s="182"/>
      <c r="ES340" s="182"/>
      <c r="ET340" s="182"/>
      <c r="EU340" s="182"/>
      <c r="EV340" s="182"/>
      <c r="EW340" s="182"/>
      <c r="EX340" s="182"/>
      <c r="EY340" s="182"/>
      <c r="EZ340" s="182"/>
      <c r="FA340" s="182"/>
      <c r="FB340" s="182"/>
      <c r="FC340" s="182"/>
      <c r="FD340" s="182"/>
      <c r="FE340" s="182"/>
      <c r="FF340" s="182"/>
      <c r="FG340" s="182"/>
      <c r="FH340" s="182"/>
      <c r="FI340" s="182"/>
      <c r="FJ340" s="182"/>
      <c r="FK340" s="182"/>
      <c r="FL340" s="182"/>
      <c r="FM340" s="182"/>
      <c r="FN340" s="182"/>
      <c r="FO340" s="182"/>
      <c r="FP340" s="182"/>
      <c r="FQ340" s="182"/>
      <c r="FR340" s="182"/>
      <c r="FS340" s="182"/>
      <c r="FT340" s="182"/>
      <c r="FU340" s="182"/>
      <c r="FV340" s="182"/>
      <c r="FW340" s="182"/>
      <c r="FX340" s="182"/>
      <c r="FY340" s="182"/>
      <c r="FZ340" s="182"/>
      <c r="GA340" s="182"/>
      <c r="GB340" s="182"/>
      <c r="GC340" s="182"/>
      <c r="GD340" s="182"/>
      <c r="GE340" s="182"/>
      <c r="GF340" s="182"/>
      <c r="GG340" s="182"/>
      <c r="GH340" s="182"/>
      <c r="GI340" s="182"/>
      <c r="GJ340" s="182"/>
      <c r="GK340" s="182"/>
      <c r="GL340" s="182"/>
      <c r="GM340" s="182"/>
      <c r="GN340" s="182"/>
      <c r="GO340" s="182"/>
      <c r="GP340" s="182"/>
      <c r="GQ340" s="182"/>
      <c r="GR340" s="182"/>
      <c r="GS340" s="182"/>
      <c r="GT340" s="182"/>
      <c r="GU340" s="182"/>
      <c r="GV340" s="182"/>
      <c r="GW340" s="182"/>
      <c r="GX340" s="182"/>
      <c r="GY340" s="182"/>
      <c r="GZ340" s="182"/>
      <c r="HA340" s="182"/>
      <c r="HB340" s="182"/>
      <c r="HC340" s="182"/>
      <c r="HD340" s="182"/>
      <c r="HE340" s="182"/>
      <c r="HF340" s="182"/>
      <c r="HG340" s="182"/>
      <c r="HH340" s="182"/>
      <c r="HI340" s="182"/>
      <c r="HJ340" s="182"/>
      <c r="HK340" s="182"/>
      <c r="HL340" s="182"/>
      <c r="HM340" s="182"/>
      <c r="HN340" s="182"/>
      <c r="HO340" s="182"/>
      <c r="HP340" s="182"/>
      <c r="HQ340" s="182"/>
      <c r="HR340" s="182"/>
      <c r="HS340" s="182"/>
      <c r="HT340" s="182"/>
      <c r="HU340" s="182"/>
      <c r="HV340" s="182"/>
      <c r="HW340" s="182"/>
      <c r="HX340" s="182"/>
      <c r="HY340" s="182"/>
      <c r="HZ340" s="182"/>
      <c r="IA340" s="182"/>
      <c r="IB340" s="182"/>
      <c r="IC340" s="182"/>
      <c r="ID340" s="182"/>
      <c r="IE340" s="182"/>
      <c r="IF340" s="182"/>
      <c r="IG340" s="182"/>
      <c r="IH340" s="182"/>
      <c r="II340" s="182"/>
      <c r="IJ340" s="182"/>
      <c r="IK340" s="182"/>
      <c r="IL340" s="182"/>
      <c r="IM340" s="182"/>
      <c r="IN340" s="182"/>
      <c r="IO340" s="182"/>
      <c r="IP340" s="182"/>
      <c r="IQ340" s="182"/>
      <c r="IR340" s="182"/>
      <c r="IS340" s="182"/>
      <c r="IT340" s="182"/>
      <c r="IU340" s="182"/>
      <c r="IV340" s="182"/>
      <c r="IW340" s="182"/>
      <c r="IX340" s="182"/>
      <c r="IY340" s="182"/>
      <c r="IZ340" s="182"/>
      <c r="JA340" s="182"/>
      <c r="JB340" s="182"/>
      <c r="JC340" s="182"/>
      <c r="JD340" s="182"/>
      <c r="JE340" s="182"/>
      <c r="JF340" s="182"/>
      <c r="JG340" s="182"/>
      <c r="JH340" s="182"/>
      <c r="JI340" s="182"/>
      <c r="JJ340" s="182"/>
      <c r="JK340" s="182"/>
      <c r="JL340" s="182"/>
      <c r="JM340" s="182"/>
      <c r="JN340" s="182"/>
      <c r="JO340" s="182"/>
      <c r="JP340" s="182"/>
      <c r="JQ340" s="182"/>
      <c r="JR340" s="182"/>
      <c r="JS340" s="182"/>
      <c r="JT340" s="182"/>
      <c r="JU340" s="182"/>
      <c r="JV340" s="182"/>
      <c r="JW340" s="182"/>
      <c r="JX340" s="182"/>
      <c r="JY340" s="182"/>
      <c r="JZ340" s="182"/>
      <c r="KA340" s="182"/>
      <c r="KB340" s="182"/>
      <c r="KC340" s="182"/>
      <c r="KD340" s="182"/>
      <c r="KE340" s="182"/>
      <c r="KF340" s="182"/>
      <c r="KG340" s="182"/>
      <c r="KH340" s="182"/>
      <c r="KI340" s="182"/>
      <c r="KJ340" s="182"/>
      <c r="KK340" s="182"/>
      <c r="KL340" s="182"/>
      <c r="KM340" s="182"/>
      <c r="KN340" s="182"/>
      <c r="KO340" s="182"/>
      <c r="KP340" s="182"/>
      <c r="KQ340" s="182"/>
      <c r="KR340" s="182"/>
      <c r="KS340" s="182"/>
      <c r="KT340" s="182"/>
      <c r="KU340" s="182"/>
      <c r="KV340" s="182"/>
      <c r="KW340" s="182"/>
      <c r="KX340" s="182"/>
      <c r="KY340" s="182"/>
      <c r="KZ340" s="182"/>
      <c r="LA340" s="182"/>
      <c r="LB340" s="182"/>
      <c r="LC340" s="182"/>
      <c r="LD340" s="182"/>
      <c r="LE340" s="182"/>
      <c r="LF340" s="182"/>
      <c r="LG340" s="182"/>
      <c r="LH340" s="182"/>
      <c r="LI340" s="182"/>
      <c r="LJ340" s="182"/>
      <c r="LK340" s="182"/>
      <c r="LL340" s="182"/>
      <c r="LM340" s="182"/>
      <c r="LN340" s="182"/>
      <c r="LO340" s="182"/>
      <c r="LP340" s="182"/>
      <c r="LQ340" s="182"/>
      <c r="LR340" s="182"/>
      <c r="LS340" s="182"/>
      <c r="LT340" s="182"/>
      <c r="LU340" s="182"/>
      <c r="LV340" s="182"/>
      <c r="LW340" s="182"/>
      <c r="LX340" s="182"/>
      <c r="LY340" s="182"/>
      <c r="LZ340" s="182"/>
      <c r="MA340" s="182"/>
      <c r="MB340" s="182"/>
      <c r="MC340" s="182"/>
      <c r="MD340" s="182"/>
      <c r="ME340" s="182"/>
      <c r="MF340" s="182"/>
      <c r="MG340" s="182"/>
      <c r="MH340" s="182"/>
      <c r="MI340" s="182"/>
      <c r="MJ340" s="182"/>
      <c r="MK340" s="182"/>
      <c r="ML340" s="182"/>
      <c r="MM340" s="182"/>
      <c r="MN340" s="182"/>
      <c r="MO340" s="182"/>
      <c r="MP340" s="182"/>
      <c r="MQ340" s="182"/>
      <c r="MR340" s="182"/>
      <c r="MS340" s="182"/>
      <c r="MT340" s="182"/>
      <c r="MU340" s="182"/>
      <c r="MV340" s="182"/>
      <c r="MW340" s="182"/>
      <c r="MX340" s="182"/>
      <c r="MY340" s="182"/>
      <c r="MZ340" s="182"/>
      <c r="NA340" s="182"/>
      <c r="NB340" s="182"/>
      <c r="NC340" s="182"/>
      <c r="ND340" s="182"/>
      <c r="NE340" s="182"/>
      <c r="NF340" s="182"/>
      <c r="NG340" s="182"/>
      <c r="NH340" s="182"/>
      <c r="NI340" s="182"/>
      <c r="NJ340" s="182"/>
      <c r="NK340" s="182"/>
      <c r="NL340" s="182"/>
      <c r="NM340" s="182"/>
      <c r="NN340" s="182"/>
      <c r="NO340" s="182"/>
      <c r="NP340" s="182"/>
      <c r="NQ340" s="182"/>
      <c r="NR340" s="182"/>
      <c r="NS340" s="182"/>
      <c r="NT340" s="182"/>
      <c r="NU340" s="182"/>
      <c r="NV340" s="182"/>
      <c r="NW340" s="182"/>
      <c r="NX340" s="182"/>
      <c r="NY340" s="182"/>
      <c r="NZ340" s="182"/>
      <c r="OA340" s="182"/>
      <c r="OB340" s="182"/>
      <c r="OC340" s="182"/>
      <c r="OD340" s="182"/>
      <c r="OE340" s="182"/>
      <c r="OF340" s="182"/>
      <c r="OG340" s="182"/>
      <c r="OH340" s="182"/>
      <c r="OI340" s="182"/>
      <c r="OJ340" s="182"/>
      <c r="OK340" s="182"/>
      <c r="OL340" s="182"/>
      <c r="OM340" s="182"/>
      <c r="ON340" s="182"/>
      <c r="OO340" s="182"/>
      <c r="OP340" s="182"/>
      <c r="OQ340" s="182"/>
      <c r="OR340" s="182"/>
      <c r="OS340" s="182"/>
      <c r="OT340" s="182"/>
      <c r="OU340" s="182"/>
      <c r="OV340" s="182"/>
      <c r="OW340" s="182"/>
      <c r="OX340" s="182"/>
      <c r="OY340" s="182"/>
      <c r="OZ340" s="182"/>
      <c r="PA340" s="182"/>
      <c r="PB340" s="182"/>
      <c r="PC340" s="182"/>
      <c r="PD340" s="182"/>
      <c r="PE340" s="182"/>
      <c r="PF340" s="182"/>
      <c r="PG340" s="182"/>
      <c r="PH340" s="182"/>
      <c r="PI340" s="182"/>
      <c r="PJ340" s="182"/>
      <c r="PK340" s="182"/>
      <c r="PL340" s="182"/>
      <c r="PM340" s="182"/>
      <c r="PN340" s="182"/>
      <c r="PO340" s="182"/>
      <c r="PP340" s="182"/>
      <c r="PQ340" s="182"/>
      <c r="PR340" s="182"/>
      <c r="PS340" s="182"/>
      <c r="PT340" s="182"/>
      <c r="PU340" s="182"/>
      <c r="PV340" s="182"/>
      <c r="PW340" s="182"/>
      <c r="PX340" s="182"/>
    </row>
    <row r="341" spans="1:440" s="167" customFormat="1" ht="19.899999999999999" customHeight="1">
      <c r="A341" s="182"/>
      <c r="B341" s="1040"/>
      <c r="C341" s="900"/>
      <c r="D341" s="841"/>
      <c r="E341" s="884" t="s">
        <v>258</v>
      </c>
      <c r="F341" s="325" t="s">
        <v>20</v>
      </c>
      <c r="G341" s="289">
        <v>0.63500000000000001</v>
      </c>
      <c r="H341" s="289"/>
      <c r="I341" s="290">
        <f t="shared" ref="I341" si="160">G341+H341</f>
        <v>0.63500000000000001</v>
      </c>
      <c r="J341" s="636">
        <v>0</v>
      </c>
      <c r="K341" s="290">
        <f t="shared" si="33"/>
        <v>0.63500000000000001</v>
      </c>
      <c r="L341" s="672">
        <f t="shared" si="34"/>
        <v>0</v>
      </c>
      <c r="M341" s="650" t="s">
        <v>24</v>
      </c>
      <c r="N341" s="903">
        <f t="shared" ref="N341" si="161">G341+G342+G343</f>
        <v>7.2189999999999994</v>
      </c>
      <c r="O341" s="904">
        <f t="shared" ref="O341" si="162">H341+H342+H343</f>
        <v>0</v>
      </c>
      <c r="P341" s="904">
        <f t="shared" ref="P341" si="163">N341+O341</f>
        <v>7.2189999999999994</v>
      </c>
      <c r="Q341" s="904">
        <f t="shared" ref="Q341" si="164">J341+J342+J343</f>
        <v>6.8919999999999995</v>
      </c>
      <c r="R341" s="904">
        <f t="shared" ref="R341" si="165">P341-Q341</f>
        <v>0.32699999999999996</v>
      </c>
      <c r="S341" s="893">
        <f t="shared" ref="S341" si="166">Q341/P341</f>
        <v>0.95470286743316246</v>
      </c>
      <c r="T341" s="170"/>
      <c r="U341" s="182"/>
      <c r="V341" s="166"/>
      <c r="W341" s="166"/>
      <c r="X341" s="166"/>
      <c r="Y341" s="166"/>
      <c r="Z341" s="166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2"/>
      <c r="CI341" s="182"/>
      <c r="CJ341" s="182"/>
      <c r="CK341" s="182"/>
      <c r="CL341" s="182"/>
      <c r="CM341" s="182"/>
      <c r="CN341" s="182"/>
      <c r="CO341" s="182"/>
      <c r="CP341" s="182"/>
      <c r="CQ341" s="182"/>
      <c r="CR341" s="182"/>
      <c r="CS341" s="182"/>
      <c r="CT341" s="182"/>
      <c r="CU341" s="182"/>
      <c r="CV341" s="182"/>
      <c r="CW341" s="182"/>
      <c r="CX341" s="182"/>
      <c r="CY341" s="182"/>
      <c r="CZ341" s="182"/>
      <c r="DA341" s="182"/>
      <c r="DB341" s="182"/>
      <c r="DC341" s="182"/>
      <c r="DD341" s="182"/>
      <c r="DE341" s="182"/>
      <c r="DF341" s="182"/>
      <c r="DG341" s="182"/>
      <c r="DH341" s="182"/>
      <c r="DI341" s="182"/>
      <c r="DJ341" s="182"/>
      <c r="DK341" s="182"/>
      <c r="DL341" s="182"/>
      <c r="DM341" s="182"/>
      <c r="DN341" s="182"/>
      <c r="DO341" s="182"/>
      <c r="DP341" s="182"/>
      <c r="DQ341" s="182"/>
      <c r="DR341" s="182"/>
      <c r="DS341" s="182"/>
      <c r="DT341" s="182"/>
      <c r="DU341" s="182"/>
      <c r="DV341" s="182"/>
      <c r="DW341" s="182"/>
      <c r="DX341" s="182"/>
      <c r="DY341" s="182"/>
      <c r="DZ341" s="182"/>
      <c r="EA341" s="182"/>
      <c r="EB341" s="182"/>
      <c r="EC341" s="182"/>
      <c r="ED341" s="182"/>
      <c r="EE341" s="182"/>
      <c r="EF341" s="182"/>
      <c r="EG341" s="182"/>
      <c r="EH341" s="182"/>
      <c r="EI341" s="182"/>
      <c r="EJ341" s="182"/>
      <c r="EK341" s="182"/>
      <c r="EL341" s="182"/>
      <c r="EM341" s="182"/>
      <c r="EN341" s="182"/>
      <c r="EO341" s="182"/>
      <c r="EP341" s="182"/>
      <c r="EQ341" s="182"/>
      <c r="ER341" s="182"/>
      <c r="ES341" s="182"/>
      <c r="ET341" s="182"/>
      <c r="EU341" s="182"/>
      <c r="EV341" s="182"/>
      <c r="EW341" s="182"/>
      <c r="EX341" s="182"/>
      <c r="EY341" s="182"/>
      <c r="EZ341" s="182"/>
      <c r="FA341" s="182"/>
      <c r="FB341" s="182"/>
      <c r="FC341" s="182"/>
      <c r="FD341" s="182"/>
      <c r="FE341" s="182"/>
      <c r="FF341" s="182"/>
      <c r="FG341" s="182"/>
      <c r="FH341" s="182"/>
      <c r="FI341" s="182"/>
      <c r="FJ341" s="182"/>
      <c r="FK341" s="182"/>
      <c r="FL341" s="182"/>
      <c r="FM341" s="182"/>
      <c r="FN341" s="182"/>
      <c r="FO341" s="182"/>
      <c r="FP341" s="182"/>
      <c r="FQ341" s="182"/>
      <c r="FR341" s="182"/>
      <c r="FS341" s="182"/>
      <c r="FT341" s="182"/>
      <c r="FU341" s="182"/>
      <c r="FV341" s="182"/>
      <c r="FW341" s="182"/>
      <c r="FX341" s="182"/>
      <c r="FY341" s="182"/>
      <c r="FZ341" s="182"/>
      <c r="GA341" s="182"/>
      <c r="GB341" s="182"/>
      <c r="GC341" s="182"/>
      <c r="GD341" s="182"/>
      <c r="GE341" s="182"/>
      <c r="GF341" s="182"/>
      <c r="GG341" s="182"/>
      <c r="GH341" s="182"/>
      <c r="GI341" s="182"/>
      <c r="GJ341" s="182"/>
      <c r="GK341" s="182"/>
      <c r="GL341" s="182"/>
      <c r="GM341" s="182"/>
      <c r="GN341" s="182"/>
      <c r="GO341" s="182"/>
      <c r="GP341" s="182"/>
      <c r="GQ341" s="182"/>
      <c r="GR341" s="182"/>
      <c r="GS341" s="182"/>
      <c r="GT341" s="182"/>
      <c r="GU341" s="182"/>
      <c r="GV341" s="182"/>
      <c r="GW341" s="182"/>
      <c r="GX341" s="182"/>
      <c r="GY341" s="182"/>
      <c r="GZ341" s="182"/>
      <c r="HA341" s="182"/>
      <c r="HB341" s="182"/>
      <c r="HC341" s="182"/>
      <c r="HD341" s="182"/>
      <c r="HE341" s="182"/>
      <c r="HF341" s="182"/>
      <c r="HG341" s="182"/>
      <c r="HH341" s="182"/>
      <c r="HI341" s="182"/>
      <c r="HJ341" s="182"/>
      <c r="HK341" s="182"/>
      <c r="HL341" s="182"/>
      <c r="HM341" s="182"/>
      <c r="HN341" s="182"/>
      <c r="HO341" s="182"/>
      <c r="HP341" s="182"/>
      <c r="HQ341" s="182"/>
      <c r="HR341" s="182"/>
      <c r="HS341" s="182"/>
      <c r="HT341" s="182"/>
      <c r="HU341" s="182"/>
      <c r="HV341" s="182"/>
      <c r="HW341" s="182"/>
      <c r="HX341" s="182"/>
      <c r="HY341" s="182"/>
      <c r="HZ341" s="182"/>
      <c r="IA341" s="182"/>
      <c r="IB341" s="182"/>
      <c r="IC341" s="182"/>
      <c r="ID341" s="182"/>
      <c r="IE341" s="182"/>
      <c r="IF341" s="182"/>
      <c r="IG341" s="182"/>
      <c r="IH341" s="182"/>
      <c r="II341" s="182"/>
      <c r="IJ341" s="182"/>
      <c r="IK341" s="182"/>
      <c r="IL341" s="182"/>
      <c r="IM341" s="182"/>
      <c r="IN341" s="182"/>
      <c r="IO341" s="182"/>
      <c r="IP341" s="182"/>
      <c r="IQ341" s="182"/>
      <c r="IR341" s="182"/>
      <c r="IS341" s="182"/>
      <c r="IT341" s="182"/>
      <c r="IU341" s="182"/>
      <c r="IV341" s="182"/>
      <c r="IW341" s="182"/>
      <c r="IX341" s="182"/>
      <c r="IY341" s="182"/>
      <c r="IZ341" s="182"/>
      <c r="JA341" s="182"/>
      <c r="JB341" s="182"/>
      <c r="JC341" s="182"/>
      <c r="JD341" s="182"/>
      <c r="JE341" s="182"/>
      <c r="JF341" s="182"/>
      <c r="JG341" s="182"/>
      <c r="JH341" s="182"/>
      <c r="JI341" s="182"/>
      <c r="JJ341" s="182"/>
      <c r="JK341" s="182"/>
      <c r="JL341" s="182"/>
      <c r="JM341" s="182"/>
      <c r="JN341" s="182"/>
      <c r="JO341" s="182"/>
      <c r="JP341" s="182"/>
      <c r="JQ341" s="182"/>
      <c r="JR341" s="182"/>
      <c r="JS341" s="182"/>
      <c r="JT341" s="182"/>
      <c r="JU341" s="182"/>
      <c r="JV341" s="182"/>
      <c r="JW341" s="182"/>
      <c r="JX341" s="182"/>
      <c r="JY341" s="182"/>
      <c r="JZ341" s="182"/>
      <c r="KA341" s="182"/>
      <c r="KB341" s="182"/>
      <c r="KC341" s="182"/>
      <c r="KD341" s="182"/>
      <c r="KE341" s="182"/>
      <c r="KF341" s="182"/>
      <c r="KG341" s="182"/>
      <c r="KH341" s="182"/>
      <c r="KI341" s="182"/>
      <c r="KJ341" s="182"/>
      <c r="KK341" s="182"/>
      <c r="KL341" s="182"/>
      <c r="KM341" s="182"/>
      <c r="KN341" s="182"/>
      <c r="KO341" s="182"/>
      <c r="KP341" s="182"/>
      <c r="KQ341" s="182"/>
      <c r="KR341" s="182"/>
      <c r="KS341" s="182"/>
      <c r="KT341" s="182"/>
      <c r="KU341" s="182"/>
      <c r="KV341" s="182"/>
      <c r="KW341" s="182"/>
      <c r="KX341" s="182"/>
      <c r="KY341" s="182"/>
      <c r="KZ341" s="182"/>
      <c r="LA341" s="182"/>
      <c r="LB341" s="182"/>
      <c r="LC341" s="182"/>
      <c r="LD341" s="182"/>
      <c r="LE341" s="182"/>
      <c r="LF341" s="182"/>
      <c r="LG341" s="182"/>
      <c r="LH341" s="182"/>
      <c r="LI341" s="182"/>
      <c r="LJ341" s="182"/>
      <c r="LK341" s="182"/>
      <c r="LL341" s="182"/>
      <c r="LM341" s="182"/>
      <c r="LN341" s="182"/>
      <c r="LO341" s="182"/>
      <c r="LP341" s="182"/>
      <c r="LQ341" s="182"/>
      <c r="LR341" s="182"/>
      <c r="LS341" s="182"/>
      <c r="LT341" s="182"/>
      <c r="LU341" s="182"/>
      <c r="LV341" s="182"/>
      <c r="LW341" s="182"/>
      <c r="LX341" s="182"/>
      <c r="LY341" s="182"/>
      <c r="LZ341" s="182"/>
      <c r="MA341" s="182"/>
      <c r="MB341" s="182"/>
      <c r="MC341" s="182"/>
      <c r="MD341" s="182"/>
      <c r="ME341" s="182"/>
      <c r="MF341" s="182"/>
      <c r="MG341" s="182"/>
      <c r="MH341" s="182"/>
      <c r="MI341" s="182"/>
      <c r="MJ341" s="182"/>
      <c r="MK341" s="182"/>
      <c r="ML341" s="182"/>
      <c r="MM341" s="182"/>
      <c r="MN341" s="182"/>
      <c r="MO341" s="182"/>
      <c r="MP341" s="182"/>
      <c r="MQ341" s="182"/>
      <c r="MR341" s="182"/>
      <c r="MS341" s="182"/>
      <c r="MT341" s="182"/>
      <c r="MU341" s="182"/>
      <c r="MV341" s="182"/>
      <c r="MW341" s="182"/>
      <c r="MX341" s="182"/>
      <c r="MY341" s="182"/>
      <c r="MZ341" s="182"/>
      <c r="NA341" s="182"/>
      <c r="NB341" s="182"/>
      <c r="NC341" s="182"/>
      <c r="ND341" s="182"/>
      <c r="NE341" s="182"/>
      <c r="NF341" s="182"/>
      <c r="NG341" s="182"/>
      <c r="NH341" s="182"/>
      <c r="NI341" s="182"/>
      <c r="NJ341" s="182"/>
      <c r="NK341" s="182"/>
      <c r="NL341" s="182"/>
      <c r="NM341" s="182"/>
      <c r="NN341" s="182"/>
      <c r="NO341" s="182"/>
      <c r="NP341" s="182"/>
      <c r="NQ341" s="182"/>
      <c r="NR341" s="182"/>
      <c r="NS341" s="182"/>
      <c r="NT341" s="182"/>
      <c r="NU341" s="182"/>
      <c r="NV341" s="182"/>
      <c r="NW341" s="182"/>
      <c r="NX341" s="182"/>
      <c r="NY341" s="182"/>
      <c r="NZ341" s="182"/>
      <c r="OA341" s="182"/>
      <c r="OB341" s="182"/>
      <c r="OC341" s="182"/>
      <c r="OD341" s="182"/>
      <c r="OE341" s="182"/>
      <c r="OF341" s="182"/>
      <c r="OG341" s="182"/>
      <c r="OH341" s="182"/>
      <c r="OI341" s="182"/>
      <c r="OJ341" s="182"/>
      <c r="OK341" s="182"/>
      <c r="OL341" s="182"/>
      <c r="OM341" s="182"/>
      <c r="ON341" s="182"/>
      <c r="OO341" s="182"/>
      <c r="OP341" s="182"/>
      <c r="OQ341" s="182"/>
      <c r="OR341" s="182"/>
      <c r="OS341" s="182"/>
      <c r="OT341" s="182"/>
      <c r="OU341" s="182"/>
      <c r="OV341" s="182"/>
      <c r="OW341" s="182"/>
      <c r="OX341" s="182"/>
      <c r="OY341" s="182"/>
      <c r="OZ341" s="182"/>
      <c r="PA341" s="182"/>
      <c r="PB341" s="182"/>
      <c r="PC341" s="182"/>
      <c r="PD341" s="182"/>
      <c r="PE341" s="182"/>
      <c r="PF341" s="182"/>
      <c r="PG341" s="182"/>
      <c r="PH341" s="182"/>
      <c r="PI341" s="182"/>
      <c r="PJ341" s="182"/>
      <c r="PK341" s="182"/>
      <c r="PL341" s="182"/>
      <c r="PM341" s="182"/>
      <c r="PN341" s="182"/>
      <c r="PO341" s="182"/>
      <c r="PP341" s="182"/>
      <c r="PQ341" s="182"/>
      <c r="PR341" s="182"/>
      <c r="PS341" s="182"/>
      <c r="PT341" s="182"/>
      <c r="PU341" s="182"/>
      <c r="PV341" s="182"/>
      <c r="PW341" s="182"/>
      <c r="PX341" s="182"/>
    </row>
    <row r="342" spans="1:440" s="167" customFormat="1" ht="19.899999999999999" customHeight="1">
      <c r="A342" s="182"/>
      <c r="B342" s="1040"/>
      <c r="C342" s="900"/>
      <c r="D342" s="841"/>
      <c r="E342" s="876"/>
      <c r="F342" s="325" t="s">
        <v>21</v>
      </c>
      <c r="G342" s="289">
        <v>2.9740000000000002</v>
      </c>
      <c r="H342" s="289"/>
      <c r="I342" s="290">
        <f>G342+H342+K341</f>
        <v>3.609</v>
      </c>
      <c r="J342" s="636">
        <v>3.1320000000000001</v>
      </c>
      <c r="K342" s="290">
        <f t="shared" si="33"/>
        <v>0.47699999999999987</v>
      </c>
      <c r="L342" s="672">
        <f t="shared" si="34"/>
        <v>0.86783042394014964</v>
      </c>
      <c r="M342" s="650" t="s">
        <v>24</v>
      </c>
      <c r="N342" s="903"/>
      <c r="O342" s="904"/>
      <c r="P342" s="904"/>
      <c r="Q342" s="904"/>
      <c r="R342" s="904"/>
      <c r="S342" s="893"/>
      <c r="T342" s="170"/>
      <c r="U342" s="182"/>
      <c r="V342" s="166"/>
      <c r="W342" s="166"/>
      <c r="X342" s="166"/>
      <c r="Y342" s="166"/>
      <c r="Z342" s="166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2"/>
      <c r="GA342" s="182"/>
      <c r="GB342" s="182"/>
      <c r="GC342" s="182"/>
      <c r="GD342" s="182"/>
      <c r="GE342" s="182"/>
      <c r="GF342" s="182"/>
      <c r="GG342" s="182"/>
      <c r="GH342" s="182"/>
      <c r="GI342" s="182"/>
      <c r="GJ342" s="182"/>
      <c r="GK342" s="182"/>
      <c r="GL342" s="182"/>
      <c r="GM342" s="182"/>
      <c r="GN342" s="182"/>
      <c r="GO342" s="182"/>
      <c r="GP342" s="182"/>
      <c r="GQ342" s="182"/>
      <c r="GR342" s="182"/>
      <c r="GS342" s="182"/>
      <c r="GT342" s="182"/>
      <c r="GU342" s="182"/>
      <c r="GV342" s="182"/>
      <c r="GW342" s="182"/>
      <c r="GX342" s="182"/>
      <c r="GY342" s="182"/>
      <c r="GZ342" s="182"/>
      <c r="HA342" s="182"/>
      <c r="HB342" s="182"/>
      <c r="HC342" s="182"/>
      <c r="HD342" s="182"/>
      <c r="HE342" s="182"/>
      <c r="HF342" s="182"/>
      <c r="HG342" s="182"/>
      <c r="HH342" s="182"/>
      <c r="HI342" s="182"/>
      <c r="HJ342" s="182"/>
      <c r="HK342" s="182"/>
      <c r="HL342" s="182"/>
      <c r="HM342" s="182"/>
      <c r="HN342" s="182"/>
      <c r="HO342" s="182"/>
      <c r="HP342" s="182"/>
      <c r="HQ342" s="182"/>
      <c r="HR342" s="182"/>
      <c r="HS342" s="182"/>
      <c r="HT342" s="182"/>
      <c r="HU342" s="182"/>
      <c r="HV342" s="182"/>
      <c r="HW342" s="182"/>
      <c r="HX342" s="182"/>
      <c r="HY342" s="182"/>
      <c r="HZ342" s="182"/>
      <c r="IA342" s="182"/>
      <c r="IB342" s="182"/>
      <c r="IC342" s="182"/>
      <c r="ID342" s="182"/>
      <c r="IE342" s="182"/>
      <c r="IF342" s="182"/>
      <c r="IG342" s="182"/>
      <c r="IH342" s="182"/>
      <c r="II342" s="182"/>
      <c r="IJ342" s="182"/>
      <c r="IK342" s="182"/>
      <c r="IL342" s="182"/>
      <c r="IM342" s="182"/>
      <c r="IN342" s="182"/>
      <c r="IO342" s="182"/>
      <c r="IP342" s="182"/>
      <c r="IQ342" s="182"/>
      <c r="IR342" s="182"/>
      <c r="IS342" s="182"/>
      <c r="IT342" s="182"/>
      <c r="IU342" s="182"/>
      <c r="IV342" s="182"/>
      <c r="IW342" s="182"/>
      <c r="IX342" s="182"/>
      <c r="IY342" s="182"/>
      <c r="IZ342" s="182"/>
      <c r="JA342" s="182"/>
      <c r="JB342" s="182"/>
      <c r="JC342" s="182"/>
      <c r="JD342" s="182"/>
      <c r="JE342" s="182"/>
      <c r="JF342" s="182"/>
      <c r="JG342" s="182"/>
      <c r="JH342" s="182"/>
      <c r="JI342" s="182"/>
      <c r="JJ342" s="182"/>
      <c r="JK342" s="182"/>
      <c r="JL342" s="182"/>
      <c r="JM342" s="182"/>
      <c r="JN342" s="182"/>
      <c r="JO342" s="182"/>
      <c r="JP342" s="182"/>
      <c r="JQ342" s="182"/>
      <c r="JR342" s="182"/>
      <c r="JS342" s="182"/>
      <c r="JT342" s="182"/>
      <c r="JU342" s="182"/>
      <c r="JV342" s="182"/>
      <c r="JW342" s="182"/>
      <c r="JX342" s="182"/>
      <c r="JY342" s="182"/>
      <c r="JZ342" s="182"/>
      <c r="KA342" s="182"/>
      <c r="KB342" s="182"/>
      <c r="KC342" s="182"/>
      <c r="KD342" s="182"/>
      <c r="KE342" s="182"/>
      <c r="KF342" s="182"/>
      <c r="KG342" s="182"/>
      <c r="KH342" s="182"/>
      <c r="KI342" s="182"/>
      <c r="KJ342" s="182"/>
      <c r="KK342" s="182"/>
      <c r="KL342" s="182"/>
      <c r="KM342" s="182"/>
      <c r="KN342" s="182"/>
      <c r="KO342" s="182"/>
      <c r="KP342" s="182"/>
      <c r="KQ342" s="182"/>
      <c r="KR342" s="182"/>
      <c r="KS342" s="182"/>
      <c r="KT342" s="182"/>
      <c r="KU342" s="182"/>
      <c r="KV342" s="182"/>
      <c r="KW342" s="182"/>
      <c r="KX342" s="182"/>
      <c r="KY342" s="182"/>
      <c r="KZ342" s="182"/>
      <c r="LA342" s="182"/>
      <c r="LB342" s="182"/>
      <c r="LC342" s="182"/>
      <c r="LD342" s="182"/>
      <c r="LE342" s="182"/>
      <c r="LF342" s="182"/>
      <c r="LG342" s="182"/>
      <c r="LH342" s="182"/>
      <c r="LI342" s="182"/>
      <c r="LJ342" s="182"/>
      <c r="LK342" s="182"/>
      <c r="LL342" s="182"/>
      <c r="LM342" s="182"/>
      <c r="LN342" s="182"/>
      <c r="LO342" s="182"/>
      <c r="LP342" s="182"/>
      <c r="LQ342" s="182"/>
      <c r="LR342" s="182"/>
      <c r="LS342" s="182"/>
      <c r="LT342" s="182"/>
      <c r="LU342" s="182"/>
      <c r="LV342" s="182"/>
      <c r="LW342" s="182"/>
      <c r="LX342" s="182"/>
      <c r="LY342" s="182"/>
      <c r="LZ342" s="182"/>
      <c r="MA342" s="182"/>
      <c r="MB342" s="182"/>
      <c r="MC342" s="182"/>
      <c r="MD342" s="182"/>
      <c r="ME342" s="182"/>
      <c r="MF342" s="182"/>
      <c r="MG342" s="182"/>
      <c r="MH342" s="182"/>
      <c r="MI342" s="182"/>
      <c r="MJ342" s="182"/>
      <c r="MK342" s="182"/>
      <c r="ML342" s="182"/>
      <c r="MM342" s="182"/>
      <c r="MN342" s="182"/>
      <c r="MO342" s="182"/>
      <c r="MP342" s="182"/>
      <c r="MQ342" s="182"/>
      <c r="MR342" s="182"/>
      <c r="MS342" s="182"/>
      <c r="MT342" s="182"/>
      <c r="MU342" s="182"/>
      <c r="MV342" s="182"/>
      <c r="MW342" s="182"/>
      <c r="MX342" s="182"/>
      <c r="MY342" s="182"/>
      <c r="MZ342" s="182"/>
      <c r="NA342" s="182"/>
      <c r="NB342" s="182"/>
      <c r="NC342" s="182"/>
      <c r="ND342" s="182"/>
      <c r="NE342" s="182"/>
      <c r="NF342" s="182"/>
      <c r="NG342" s="182"/>
      <c r="NH342" s="182"/>
      <c r="NI342" s="182"/>
      <c r="NJ342" s="182"/>
      <c r="NK342" s="182"/>
      <c r="NL342" s="182"/>
      <c r="NM342" s="182"/>
      <c r="NN342" s="182"/>
      <c r="NO342" s="182"/>
      <c r="NP342" s="182"/>
      <c r="NQ342" s="182"/>
      <c r="NR342" s="182"/>
      <c r="NS342" s="182"/>
      <c r="NT342" s="182"/>
      <c r="NU342" s="182"/>
      <c r="NV342" s="182"/>
      <c r="NW342" s="182"/>
      <c r="NX342" s="182"/>
      <c r="NY342" s="182"/>
      <c r="NZ342" s="182"/>
      <c r="OA342" s="182"/>
      <c r="OB342" s="182"/>
      <c r="OC342" s="182"/>
      <c r="OD342" s="182"/>
      <c r="OE342" s="182"/>
      <c r="OF342" s="182"/>
      <c r="OG342" s="182"/>
      <c r="OH342" s="182"/>
      <c r="OI342" s="182"/>
      <c r="OJ342" s="182"/>
      <c r="OK342" s="182"/>
      <c r="OL342" s="182"/>
      <c r="OM342" s="182"/>
      <c r="ON342" s="182"/>
      <c r="OO342" s="182"/>
      <c r="OP342" s="182"/>
      <c r="OQ342" s="182"/>
      <c r="OR342" s="182"/>
      <c r="OS342" s="182"/>
      <c r="OT342" s="182"/>
      <c r="OU342" s="182"/>
      <c r="OV342" s="182"/>
      <c r="OW342" s="182"/>
      <c r="OX342" s="182"/>
      <c r="OY342" s="182"/>
      <c r="OZ342" s="182"/>
      <c r="PA342" s="182"/>
      <c r="PB342" s="182"/>
      <c r="PC342" s="182"/>
      <c r="PD342" s="182"/>
      <c r="PE342" s="182"/>
      <c r="PF342" s="182"/>
      <c r="PG342" s="182"/>
      <c r="PH342" s="182"/>
      <c r="PI342" s="182"/>
      <c r="PJ342" s="182"/>
      <c r="PK342" s="182"/>
      <c r="PL342" s="182"/>
      <c r="PM342" s="182"/>
      <c r="PN342" s="182"/>
      <c r="PO342" s="182"/>
      <c r="PP342" s="182"/>
      <c r="PQ342" s="182"/>
      <c r="PR342" s="182"/>
      <c r="PS342" s="182"/>
      <c r="PT342" s="182"/>
      <c r="PU342" s="182"/>
      <c r="PV342" s="182"/>
      <c r="PW342" s="182"/>
      <c r="PX342" s="182"/>
    </row>
    <row r="343" spans="1:440" s="167" customFormat="1" ht="19.899999999999999" customHeight="1">
      <c r="A343" s="182"/>
      <c r="B343" s="1040"/>
      <c r="C343" s="900"/>
      <c r="D343" s="841"/>
      <c r="E343" s="885"/>
      <c r="F343" s="325" t="s">
        <v>22</v>
      </c>
      <c r="G343" s="289">
        <v>3.61</v>
      </c>
      <c r="H343" s="289"/>
      <c r="I343" s="290">
        <f>G343+H343+K342</f>
        <v>4.0869999999999997</v>
      </c>
      <c r="J343" s="636">
        <v>3.76</v>
      </c>
      <c r="K343" s="290">
        <f t="shared" si="33"/>
        <v>0.32699999999999996</v>
      </c>
      <c r="L343" s="672">
        <f t="shared" si="34"/>
        <v>0.91999021287007587</v>
      </c>
      <c r="M343" s="650" t="s">
        <v>24</v>
      </c>
      <c r="N343" s="903"/>
      <c r="O343" s="904"/>
      <c r="P343" s="904"/>
      <c r="Q343" s="904"/>
      <c r="R343" s="904"/>
      <c r="S343" s="893"/>
      <c r="T343" s="170"/>
      <c r="U343" s="182"/>
      <c r="V343" s="166"/>
      <c r="W343" s="166"/>
      <c r="X343" s="166"/>
      <c r="Y343" s="166"/>
      <c r="Z343" s="166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2"/>
      <c r="GA343" s="182"/>
      <c r="GB343" s="182"/>
      <c r="GC343" s="182"/>
      <c r="GD343" s="182"/>
      <c r="GE343" s="182"/>
      <c r="GF343" s="182"/>
      <c r="GG343" s="182"/>
      <c r="GH343" s="182"/>
      <c r="GI343" s="182"/>
      <c r="GJ343" s="182"/>
      <c r="GK343" s="182"/>
      <c r="GL343" s="182"/>
      <c r="GM343" s="182"/>
      <c r="GN343" s="182"/>
      <c r="GO343" s="182"/>
      <c r="GP343" s="182"/>
      <c r="GQ343" s="182"/>
      <c r="GR343" s="182"/>
      <c r="GS343" s="182"/>
      <c r="GT343" s="182"/>
      <c r="GU343" s="182"/>
      <c r="GV343" s="182"/>
      <c r="GW343" s="182"/>
      <c r="GX343" s="182"/>
      <c r="GY343" s="182"/>
      <c r="GZ343" s="182"/>
      <c r="HA343" s="182"/>
      <c r="HB343" s="182"/>
      <c r="HC343" s="182"/>
      <c r="HD343" s="182"/>
      <c r="HE343" s="182"/>
      <c r="HF343" s="182"/>
      <c r="HG343" s="182"/>
      <c r="HH343" s="182"/>
      <c r="HI343" s="182"/>
      <c r="HJ343" s="182"/>
      <c r="HK343" s="182"/>
      <c r="HL343" s="182"/>
      <c r="HM343" s="182"/>
      <c r="HN343" s="182"/>
      <c r="HO343" s="182"/>
      <c r="HP343" s="182"/>
      <c r="HQ343" s="182"/>
      <c r="HR343" s="182"/>
      <c r="HS343" s="182"/>
      <c r="HT343" s="182"/>
      <c r="HU343" s="182"/>
      <c r="HV343" s="182"/>
      <c r="HW343" s="182"/>
      <c r="HX343" s="182"/>
      <c r="HY343" s="182"/>
      <c r="HZ343" s="182"/>
      <c r="IA343" s="182"/>
      <c r="IB343" s="182"/>
      <c r="IC343" s="182"/>
      <c r="ID343" s="182"/>
      <c r="IE343" s="182"/>
      <c r="IF343" s="182"/>
      <c r="IG343" s="182"/>
      <c r="IH343" s="182"/>
      <c r="II343" s="182"/>
      <c r="IJ343" s="182"/>
      <c r="IK343" s="182"/>
      <c r="IL343" s="182"/>
      <c r="IM343" s="182"/>
      <c r="IN343" s="182"/>
      <c r="IO343" s="182"/>
      <c r="IP343" s="182"/>
      <c r="IQ343" s="182"/>
      <c r="IR343" s="182"/>
      <c r="IS343" s="182"/>
      <c r="IT343" s="182"/>
      <c r="IU343" s="182"/>
      <c r="IV343" s="182"/>
      <c r="IW343" s="182"/>
      <c r="IX343" s="182"/>
      <c r="IY343" s="182"/>
      <c r="IZ343" s="182"/>
      <c r="JA343" s="182"/>
      <c r="JB343" s="182"/>
      <c r="JC343" s="182"/>
      <c r="JD343" s="182"/>
      <c r="JE343" s="182"/>
      <c r="JF343" s="182"/>
      <c r="JG343" s="182"/>
      <c r="JH343" s="182"/>
      <c r="JI343" s="182"/>
      <c r="JJ343" s="182"/>
      <c r="JK343" s="182"/>
      <c r="JL343" s="182"/>
      <c r="JM343" s="182"/>
      <c r="JN343" s="182"/>
      <c r="JO343" s="182"/>
      <c r="JP343" s="182"/>
      <c r="JQ343" s="182"/>
      <c r="JR343" s="182"/>
      <c r="JS343" s="182"/>
      <c r="JT343" s="182"/>
      <c r="JU343" s="182"/>
      <c r="JV343" s="182"/>
      <c r="JW343" s="182"/>
      <c r="JX343" s="182"/>
      <c r="JY343" s="182"/>
      <c r="JZ343" s="182"/>
      <c r="KA343" s="182"/>
      <c r="KB343" s="182"/>
      <c r="KC343" s="182"/>
      <c r="KD343" s="182"/>
      <c r="KE343" s="182"/>
      <c r="KF343" s="182"/>
      <c r="KG343" s="182"/>
      <c r="KH343" s="182"/>
      <c r="KI343" s="182"/>
      <c r="KJ343" s="182"/>
      <c r="KK343" s="182"/>
      <c r="KL343" s="182"/>
      <c r="KM343" s="182"/>
      <c r="KN343" s="182"/>
      <c r="KO343" s="182"/>
      <c r="KP343" s="182"/>
      <c r="KQ343" s="182"/>
      <c r="KR343" s="182"/>
      <c r="KS343" s="182"/>
      <c r="KT343" s="182"/>
      <c r="KU343" s="182"/>
      <c r="KV343" s="182"/>
      <c r="KW343" s="182"/>
      <c r="KX343" s="182"/>
      <c r="KY343" s="182"/>
      <c r="KZ343" s="182"/>
      <c r="LA343" s="182"/>
      <c r="LB343" s="182"/>
      <c r="LC343" s="182"/>
      <c r="LD343" s="182"/>
      <c r="LE343" s="182"/>
      <c r="LF343" s="182"/>
      <c r="LG343" s="182"/>
      <c r="LH343" s="182"/>
      <c r="LI343" s="182"/>
      <c r="LJ343" s="182"/>
      <c r="LK343" s="182"/>
      <c r="LL343" s="182"/>
      <c r="LM343" s="182"/>
      <c r="LN343" s="182"/>
      <c r="LO343" s="182"/>
      <c r="LP343" s="182"/>
      <c r="LQ343" s="182"/>
      <c r="LR343" s="182"/>
      <c r="LS343" s="182"/>
      <c r="LT343" s="182"/>
      <c r="LU343" s="182"/>
      <c r="LV343" s="182"/>
      <c r="LW343" s="182"/>
      <c r="LX343" s="182"/>
      <c r="LY343" s="182"/>
      <c r="LZ343" s="182"/>
      <c r="MA343" s="182"/>
      <c r="MB343" s="182"/>
      <c r="MC343" s="182"/>
      <c r="MD343" s="182"/>
      <c r="ME343" s="182"/>
      <c r="MF343" s="182"/>
      <c r="MG343" s="182"/>
      <c r="MH343" s="182"/>
      <c r="MI343" s="182"/>
      <c r="MJ343" s="182"/>
      <c r="MK343" s="182"/>
      <c r="ML343" s="182"/>
      <c r="MM343" s="182"/>
      <c r="MN343" s="182"/>
      <c r="MO343" s="182"/>
      <c r="MP343" s="182"/>
      <c r="MQ343" s="182"/>
      <c r="MR343" s="182"/>
      <c r="MS343" s="182"/>
      <c r="MT343" s="182"/>
      <c r="MU343" s="182"/>
      <c r="MV343" s="182"/>
      <c r="MW343" s="182"/>
      <c r="MX343" s="182"/>
      <c r="MY343" s="182"/>
      <c r="MZ343" s="182"/>
      <c r="NA343" s="182"/>
      <c r="NB343" s="182"/>
      <c r="NC343" s="182"/>
      <c r="ND343" s="182"/>
      <c r="NE343" s="182"/>
      <c r="NF343" s="182"/>
      <c r="NG343" s="182"/>
      <c r="NH343" s="182"/>
      <c r="NI343" s="182"/>
      <c r="NJ343" s="182"/>
      <c r="NK343" s="182"/>
      <c r="NL343" s="182"/>
      <c r="NM343" s="182"/>
      <c r="NN343" s="182"/>
      <c r="NO343" s="182"/>
      <c r="NP343" s="182"/>
      <c r="NQ343" s="182"/>
      <c r="NR343" s="182"/>
      <c r="NS343" s="182"/>
      <c r="NT343" s="182"/>
      <c r="NU343" s="182"/>
      <c r="NV343" s="182"/>
      <c r="NW343" s="182"/>
      <c r="NX343" s="182"/>
      <c r="NY343" s="182"/>
      <c r="NZ343" s="182"/>
      <c r="OA343" s="182"/>
      <c r="OB343" s="182"/>
      <c r="OC343" s="182"/>
      <c r="OD343" s="182"/>
      <c r="OE343" s="182"/>
      <c r="OF343" s="182"/>
      <c r="OG343" s="182"/>
      <c r="OH343" s="182"/>
      <c r="OI343" s="182"/>
      <c r="OJ343" s="182"/>
      <c r="OK343" s="182"/>
      <c r="OL343" s="182"/>
      <c r="OM343" s="182"/>
      <c r="ON343" s="182"/>
      <c r="OO343" s="182"/>
      <c r="OP343" s="182"/>
      <c r="OQ343" s="182"/>
      <c r="OR343" s="182"/>
      <c r="OS343" s="182"/>
      <c r="OT343" s="182"/>
      <c r="OU343" s="182"/>
      <c r="OV343" s="182"/>
      <c r="OW343" s="182"/>
      <c r="OX343" s="182"/>
      <c r="OY343" s="182"/>
      <c r="OZ343" s="182"/>
      <c r="PA343" s="182"/>
      <c r="PB343" s="182"/>
      <c r="PC343" s="182"/>
      <c r="PD343" s="182"/>
      <c r="PE343" s="182"/>
      <c r="PF343" s="182"/>
      <c r="PG343" s="182"/>
      <c r="PH343" s="182"/>
      <c r="PI343" s="182"/>
      <c r="PJ343" s="182"/>
      <c r="PK343" s="182"/>
      <c r="PL343" s="182"/>
      <c r="PM343" s="182"/>
      <c r="PN343" s="182"/>
      <c r="PO343" s="182"/>
      <c r="PP343" s="182"/>
      <c r="PQ343" s="182"/>
      <c r="PR343" s="182"/>
      <c r="PS343" s="182"/>
      <c r="PT343" s="182"/>
      <c r="PU343" s="182"/>
      <c r="PV343" s="182"/>
      <c r="PW343" s="182"/>
      <c r="PX343" s="182"/>
    </row>
    <row r="344" spans="1:440" s="167" customFormat="1" ht="19.899999999999999" customHeight="1">
      <c r="A344" s="182"/>
      <c r="B344" s="1040"/>
      <c r="C344" s="900"/>
      <c r="D344" s="841"/>
      <c r="E344" s="884" t="s">
        <v>208</v>
      </c>
      <c r="F344" s="325" t="s">
        <v>20</v>
      </c>
      <c r="G344" s="289">
        <v>0.63700000000000001</v>
      </c>
      <c r="H344" s="289"/>
      <c r="I344" s="290">
        <f t="shared" ref="I344" si="167">G344+H344</f>
        <v>0.63700000000000001</v>
      </c>
      <c r="J344" s="636">
        <v>0.45900000000000002</v>
      </c>
      <c r="K344" s="290">
        <f t="shared" si="33"/>
        <v>0.17799999999999999</v>
      </c>
      <c r="L344" s="672">
        <f t="shared" si="34"/>
        <v>0.72056514913657776</v>
      </c>
      <c r="M344" s="650" t="s">
        <v>24</v>
      </c>
      <c r="N344" s="903">
        <f t="shared" ref="N344" si="168">G344+G345+G346</f>
        <v>7.2359999999999998</v>
      </c>
      <c r="O344" s="904">
        <f t="shared" ref="O344" si="169">H344+H345+H346</f>
        <v>0</v>
      </c>
      <c r="P344" s="904">
        <f t="shared" ref="P344" si="170">N344+O344</f>
        <v>7.2359999999999998</v>
      </c>
      <c r="Q344" s="904">
        <f t="shared" ref="Q344" si="171">J344+J345+J346</f>
        <v>7.1909999999999998</v>
      </c>
      <c r="R344" s="904">
        <f t="shared" ref="R344" si="172">P344-Q344</f>
        <v>4.4999999999999929E-2</v>
      </c>
      <c r="S344" s="893">
        <f t="shared" ref="S344" si="173">Q344/P344</f>
        <v>0.99378109452736318</v>
      </c>
      <c r="T344" s="170"/>
      <c r="U344" s="182"/>
      <c r="V344" s="166"/>
      <c r="W344" s="166"/>
      <c r="X344" s="166"/>
      <c r="Y344" s="166"/>
      <c r="Z344" s="166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2"/>
      <c r="GA344" s="182"/>
      <c r="GB344" s="182"/>
      <c r="GC344" s="182"/>
      <c r="GD344" s="182"/>
      <c r="GE344" s="182"/>
      <c r="GF344" s="182"/>
      <c r="GG344" s="182"/>
      <c r="GH344" s="182"/>
      <c r="GI344" s="182"/>
      <c r="GJ344" s="182"/>
      <c r="GK344" s="182"/>
      <c r="GL344" s="182"/>
      <c r="GM344" s="182"/>
      <c r="GN344" s="182"/>
      <c r="GO344" s="182"/>
      <c r="GP344" s="182"/>
      <c r="GQ344" s="182"/>
      <c r="GR344" s="182"/>
      <c r="GS344" s="182"/>
      <c r="GT344" s="182"/>
      <c r="GU344" s="182"/>
      <c r="GV344" s="182"/>
      <c r="GW344" s="182"/>
      <c r="GX344" s="182"/>
      <c r="GY344" s="182"/>
      <c r="GZ344" s="182"/>
      <c r="HA344" s="182"/>
      <c r="HB344" s="182"/>
      <c r="HC344" s="182"/>
      <c r="HD344" s="182"/>
      <c r="HE344" s="182"/>
      <c r="HF344" s="182"/>
      <c r="HG344" s="182"/>
      <c r="HH344" s="182"/>
      <c r="HI344" s="182"/>
      <c r="HJ344" s="182"/>
      <c r="HK344" s="182"/>
      <c r="HL344" s="182"/>
      <c r="HM344" s="182"/>
      <c r="HN344" s="182"/>
      <c r="HO344" s="182"/>
      <c r="HP344" s="182"/>
      <c r="HQ344" s="182"/>
      <c r="HR344" s="182"/>
      <c r="HS344" s="182"/>
      <c r="HT344" s="182"/>
      <c r="HU344" s="182"/>
      <c r="HV344" s="182"/>
      <c r="HW344" s="182"/>
      <c r="HX344" s="182"/>
      <c r="HY344" s="182"/>
      <c r="HZ344" s="182"/>
      <c r="IA344" s="182"/>
      <c r="IB344" s="182"/>
      <c r="IC344" s="182"/>
      <c r="ID344" s="182"/>
      <c r="IE344" s="182"/>
      <c r="IF344" s="182"/>
      <c r="IG344" s="182"/>
      <c r="IH344" s="182"/>
      <c r="II344" s="182"/>
      <c r="IJ344" s="182"/>
      <c r="IK344" s="182"/>
      <c r="IL344" s="182"/>
      <c r="IM344" s="182"/>
      <c r="IN344" s="182"/>
      <c r="IO344" s="182"/>
      <c r="IP344" s="182"/>
      <c r="IQ344" s="182"/>
      <c r="IR344" s="182"/>
      <c r="IS344" s="182"/>
      <c r="IT344" s="182"/>
      <c r="IU344" s="182"/>
      <c r="IV344" s="182"/>
      <c r="IW344" s="182"/>
      <c r="IX344" s="182"/>
      <c r="IY344" s="182"/>
      <c r="IZ344" s="182"/>
      <c r="JA344" s="182"/>
      <c r="JB344" s="182"/>
      <c r="JC344" s="182"/>
      <c r="JD344" s="182"/>
      <c r="JE344" s="182"/>
      <c r="JF344" s="182"/>
      <c r="JG344" s="182"/>
      <c r="JH344" s="182"/>
      <c r="JI344" s="182"/>
      <c r="JJ344" s="182"/>
      <c r="JK344" s="182"/>
      <c r="JL344" s="182"/>
      <c r="JM344" s="182"/>
      <c r="JN344" s="182"/>
      <c r="JO344" s="182"/>
      <c r="JP344" s="182"/>
      <c r="JQ344" s="182"/>
      <c r="JR344" s="182"/>
      <c r="JS344" s="182"/>
      <c r="JT344" s="182"/>
      <c r="JU344" s="182"/>
      <c r="JV344" s="182"/>
      <c r="JW344" s="182"/>
      <c r="JX344" s="182"/>
      <c r="JY344" s="182"/>
      <c r="JZ344" s="182"/>
      <c r="KA344" s="182"/>
      <c r="KB344" s="182"/>
      <c r="KC344" s="182"/>
      <c r="KD344" s="182"/>
      <c r="KE344" s="182"/>
      <c r="KF344" s="182"/>
      <c r="KG344" s="182"/>
      <c r="KH344" s="182"/>
      <c r="KI344" s="182"/>
      <c r="KJ344" s="182"/>
      <c r="KK344" s="182"/>
      <c r="KL344" s="182"/>
      <c r="KM344" s="182"/>
      <c r="KN344" s="182"/>
      <c r="KO344" s="182"/>
      <c r="KP344" s="182"/>
      <c r="KQ344" s="182"/>
      <c r="KR344" s="182"/>
      <c r="KS344" s="182"/>
      <c r="KT344" s="182"/>
      <c r="KU344" s="182"/>
      <c r="KV344" s="182"/>
      <c r="KW344" s="182"/>
      <c r="KX344" s="182"/>
      <c r="KY344" s="182"/>
      <c r="KZ344" s="182"/>
      <c r="LA344" s="182"/>
      <c r="LB344" s="182"/>
      <c r="LC344" s="182"/>
      <c r="LD344" s="182"/>
      <c r="LE344" s="182"/>
      <c r="LF344" s="182"/>
      <c r="LG344" s="182"/>
      <c r="LH344" s="182"/>
      <c r="LI344" s="182"/>
      <c r="LJ344" s="182"/>
      <c r="LK344" s="182"/>
      <c r="LL344" s="182"/>
      <c r="LM344" s="182"/>
      <c r="LN344" s="182"/>
      <c r="LO344" s="182"/>
      <c r="LP344" s="182"/>
      <c r="LQ344" s="182"/>
      <c r="LR344" s="182"/>
      <c r="LS344" s="182"/>
      <c r="LT344" s="182"/>
      <c r="LU344" s="182"/>
      <c r="LV344" s="182"/>
      <c r="LW344" s="182"/>
      <c r="LX344" s="182"/>
      <c r="LY344" s="182"/>
      <c r="LZ344" s="182"/>
      <c r="MA344" s="182"/>
      <c r="MB344" s="182"/>
      <c r="MC344" s="182"/>
      <c r="MD344" s="182"/>
      <c r="ME344" s="182"/>
      <c r="MF344" s="182"/>
      <c r="MG344" s="182"/>
      <c r="MH344" s="182"/>
      <c r="MI344" s="182"/>
      <c r="MJ344" s="182"/>
      <c r="MK344" s="182"/>
      <c r="ML344" s="182"/>
      <c r="MM344" s="182"/>
      <c r="MN344" s="182"/>
      <c r="MO344" s="182"/>
      <c r="MP344" s="182"/>
      <c r="MQ344" s="182"/>
      <c r="MR344" s="182"/>
      <c r="MS344" s="182"/>
      <c r="MT344" s="182"/>
      <c r="MU344" s="182"/>
      <c r="MV344" s="182"/>
      <c r="MW344" s="182"/>
      <c r="MX344" s="182"/>
      <c r="MY344" s="182"/>
      <c r="MZ344" s="182"/>
      <c r="NA344" s="182"/>
      <c r="NB344" s="182"/>
      <c r="NC344" s="182"/>
      <c r="ND344" s="182"/>
      <c r="NE344" s="182"/>
      <c r="NF344" s="182"/>
      <c r="NG344" s="182"/>
      <c r="NH344" s="182"/>
      <c r="NI344" s="182"/>
      <c r="NJ344" s="182"/>
      <c r="NK344" s="182"/>
      <c r="NL344" s="182"/>
      <c r="NM344" s="182"/>
      <c r="NN344" s="182"/>
      <c r="NO344" s="182"/>
      <c r="NP344" s="182"/>
      <c r="NQ344" s="182"/>
      <c r="NR344" s="182"/>
      <c r="NS344" s="182"/>
      <c r="NT344" s="182"/>
      <c r="NU344" s="182"/>
      <c r="NV344" s="182"/>
      <c r="NW344" s="182"/>
      <c r="NX344" s="182"/>
      <c r="NY344" s="182"/>
      <c r="NZ344" s="182"/>
      <c r="OA344" s="182"/>
      <c r="OB344" s="182"/>
      <c r="OC344" s="182"/>
      <c r="OD344" s="182"/>
      <c r="OE344" s="182"/>
      <c r="OF344" s="182"/>
      <c r="OG344" s="182"/>
      <c r="OH344" s="182"/>
      <c r="OI344" s="182"/>
      <c r="OJ344" s="182"/>
      <c r="OK344" s="182"/>
      <c r="OL344" s="182"/>
      <c r="OM344" s="182"/>
      <c r="ON344" s="182"/>
      <c r="OO344" s="182"/>
      <c r="OP344" s="182"/>
      <c r="OQ344" s="182"/>
      <c r="OR344" s="182"/>
      <c r="OS344" s="182"/>
      <c r="OT344" s="182"/>
      <c r="OU344" s="182"/>
      <c r="OV344" s="182"/>
      <c r="OW344" s="182"/>
      <c r="OX344" s="182"/>
      <c r="OY344" s="182"/>
      <c r="OZ344" s="182"/>
      <c r="PA344" s="182"/>
      <c r="PB344" s="182"/>
      <c r="PC344" s="182"/>
      <c r="PD344" s="182"/>
      <c r="PE344" s="182"/>
      <c r="PF344" s="182"/>
      <c r="PG344" s="182"/>
      <c r="PH344" s="182"/>
      <c r="PI344" s="182"/>
      <c r="PJ344" s="182"/>
      <c r="PK344" s="182"/>
      <c r="PL344" s="182"/>
      <c r="PM344" s="182"/>
      <c r="PN344" s="182"/>
      <c r="PO344" s="182"/>
      <c r="PP344" s="182"/>
      <c r="PQ344" s="182"/>
      <c r="PR344" s="182"/>
      <c r="PS344" s="182"/>
      <c r="PT344" s="182"/>
      <c r="PU344" s="182"/>
      <c r="PV344" s="182"/>
      <c r="PW344" s="182"/>
      <c r="PX344" s="182"/>
    </row>
    <row r="345" spans="1:440" s="167" customFormat="1" ht="19.899999999999999" customHeight="1">
      <c r="A345" s="182"/>
      <c r="B345" s="1040"/>
      <c r="C345" s="900"/>
      <c r="D345" s="841"/>
      <c r="E345" s="876"/>
      <c r="F345" s="325" t="s">
        <v>21</v>
      </c>
      <c r="G345" s="289">
        <v>2.9809999999999999</v>
      </c>
      <c r="H345" s="289"/>
      <c r="I345" s="290">
        <f>G345+H345+K344</f>
        <v>3.1589999999999998</v>
      </c>
      <c r="J345" s="636">
        <v>1.998</v>
      </c>
      <c r="K345" s="290">
        <f t="shared" si="33"/>
        <v>1.1609999999999998</v>
      </c>
      <c r="L345" s="678">
        <f t="shared" si="34"/>
        <v>0.63247863247863256</v>
      </c>
      <c r="M345" s="650" t="s">
        <v>24</v>
      </c>
      <c r="N345" s="903"/>
      <c r="O345" s="904"/>
      <c r="P345" s="904"/>
      <c r="Q345" s="904"/>
      <c r="R345" s="904"/>
      <c r="S345" s="893"/>
      <c r="T345" s="170"/>
      <c r="U345" s="182"/>
      <c r="V345" s="166"/>
      <c r="W345" s="166"/>
      <c r="X345" s="166"/>
      <c r="Y345" s="166"/>
      <c r="Z345" s="166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  <c r="GB345" s="182"/>
      <c r="GC345" s="182"/>
      <c r="GD345" s="182"/>
      <c r="GE345" s="182"/>
      <c r="GF345" s="182"/>
      <c r="GG345" s="182"/>
      <c r="GH345" s="182"/>
      <c r="GI345" s="182"/>
      <c r="GJ345" s="182"/>
      <c r="GK345" s="182"/>
      <c r="GL345" s="182"/>
      <c r="GM345" s="182"/>
      <c r="GN345" s="182"/>
      <c r="GO345" s="182"/>
      <c r="GP345" s="182"/>
      <c r="GQ345" s="182"/>
      <c r="GR345" s="182"/>
      <c r="GS345" s="182"/>
      <c r="GT345" s="182"/>
      <c r="GU345" s="182"/>
      <c r="GV345" s="182"/>
      <c r="GW345" s="182"/>
      <c r="GX345" s="182"/>
      <c r="GY345" s="182"/>
      <c r="GZ345" s="182"/>
      <c r="HA345" s="182"/>
      <c r="HB345" s="182"/>
      <c r="HC345" s="182"/>
      <c r="HD345" s="182"/>
      <c r="HE345" s="182"/>
      <c r="HF345" s="182"/>
      <c r="HG345" s="182"/>
      <c r="HH345" s="182"/>
      <c r="HI345" s="182"/>
      <c r="HJ345" s="182"/>
      <c r="HK345" s="182"/>
      <c r="HL345" s="182"/>
      <c r="HM345" s="182"/>
      <c r="HN345" s="182"/>
      <c r="HO345" s="182"/>
      <c r="HP345" s="182"/>
      <c r="HQ345" s="182"/>
      <c r="HR345" s="182"/>
      <c r="HS345" s="182"/>
      <c r="HT345" s="182"/>
      <c r="HU345" s="182"/>
      <c r="HV345" s="182"/>
      <c r="HW345" s="182"/>
      <c r="HX345" s="182"/>
      <c r="HY345" s="182"/>
      <c r="HZ345" s="182"/>
      <c r="IA345" s="182"/>
      <c r="IB345" s="182"/>
      <c r="IC345" s="182"/>
      <c r="ID345" s="182"/>
      <c r="IE345" s="182"/>
      <c r="IF345" s="182"/>
      <c r="IG345" s="182"/>
      <c r="IH345" s="182"/>
      <c r="II345" s="182"/>
      <c r="IJ345" s="182"/>
      <c r="IK345" s="182"/>
      <c r="IL345" s="182"/>
      <c r="IM345" s="182"/>
      <c r="IN345" s="182"/>
      <c r="IO345" s="182"/>
      <c r="IP345" s="182"/>
      <c r="IQ345" s="182"/>
      <c r="IR345" s="182"/>
      <c r="IS345" s="182"/>
      <c r="IT345" s="182"/>
      <c r="IU345" s="182"/>
      <c r="IV345" s="182"/>
      <c r="IW345" s="182"/>
      <c r="IX345" s="182"/>
      <c r="IY345" s="182"/>
      <c r="IZ345" s="182"/>
      <c r="JA345" s="182"/>
      <c r="JB345" s="182"/>
      <c r="JC345" s="182"/>
      <c r="JD345" s="182"/>
      <c r="JE345" s="182"/>
      <c r="JF345" s="182"/>
      <c r="JG345" s="182"/>
      <c r="JH345" s="182"/>
      <c r="JI345" s="182"/>
      <c r="JJ345" s="182"/>
      <c r="JK345" s="182"/>
      <c r="JL345" s="182"/>
      <c r="JM345" s="182"/>
      <c r="JN345" s="182"/>
      <c r="JO345" s="182"/>
      <c r="JP345" s="182"/>
      <c r="JQ345" s="182"/>
      <c r="JR345" s="182"/>
      <c r="JS345" s="182"/>
      <c r="JT345" s="182"/>
      <c r="JU345" s="182"/>
      <c r="JV345" s="182"/>
      <c r="JW345" s="182"/>
      <c r="JX345" s="182"/>
      <c r="JY345" s="182"/>
      <c r="JZ345" s="182"/>
      <c r="KA345" s="182"/>
      <c r="KB345" s="182"/>
      <c r="KC345" s="182"/>
      <c r="KD345" s="182"/>
      <c r="KE345" s="182"/>
      <c r="KF345" s="182"/>
      <c r="KG345" s="182"/>
      <c r="KH345" s="182"/>
      <c r="KI345" s="182"/>
      <c r="KJ345" s="182"/>
      <c r="KK345" s="182"/>
      <c r="KL345" s="182"/>
      <c r="KM345" s="182"/>
      <c r="KN345" s="182"/>
      <c r="KO345" s="182"/>
      <c r="KP345" s="182"/>
      <c r="KQ345" s="182"/>
      <c r="KR345" s="182"/>
      <c r="KS345" s="182"/>
      <c r="KT345" s="182"/>
      <c r="KU345" s="182"/>
      <c r="KV345" s="182"/>
      <c r="KW345" s="182"/>
      <c r="KX345" s="182"/>
      <c r="KY345" s="182"/>
      <c r="KZ345" s="182"/>
      <c r="LA345" s="182"/>
      <c r="LB345" s="182"/>
      <c r="LC345" s="182"/>
      <c r="LD345" s="182"/>
      <c r="LE345" s="182"/>
      <c r="LF345" s="182"/>
      <c r="LG345" s="182"/>
      <c r="LH345" s="182"/>
      <c r="LI345" s="182"/>
      <c r="LJ345" s="182"/>
      <c r="LK345" s="182"/>
      <c r="LL345" s="182"/>
      <c r="LM345" s="182"/>
      <c r="LN345" s="182"/>
      <c r="LO345" s="182"/>
      <c r="LP345" s="182"/>
      <c r="LQ345" s="182"/>
      <c r="LR345" s="182"/>
      <c r="LS345" s="182"/>
      <c r="LT345" s="182"/>
      <c r="LU345" s="182"/>
      <c r="LV345" s="182"/>
      <c r="LW345" s="182"/>
      <c r="LX345" s="182"/>
      <c r="LY345" s="182"/>
      <c r="LZ345" s="182"/>
      <c r="MA345" s="182"/>
      <c r="MB345" s="182"/>
      <c r="MC345" s="182"/>
      <c r="MD345" s="182"/>
      <c r="ME345" s="182"/>
      <c r="MF345" s="182"/>
      <c r="MG345" s="182"/>
      <c r="MH345" s="182"/>
      <c r="MI345" s="182"/>
      <c r="MJ345" s="182"/>
      <c r="MK345" s="182"/>
      <c r="ML345" s="182"/>
      <c r="MM345" s="182"/>
      <c r="MN345" s="182"/>
      <c r="MO345" s="182"/>
      <c r="MP345" s="182"/>
      <c r="MQ345" s="182"/>
      <c r="MR345" s="182"/>
      <c r="MS345" s="182"/>
      <c r="MT345" s="182"/>
      <c r="MU345" s="182"/>
      <c r="MV345" s="182"/>
      <c r="MW345" s="182"/>
      <c r="MX345" s="182"/>
      <c r="MY345" s="182"/>
      <c r="MZ345" s="182"/>
      <c r="NA345" s="182"/>
      <c r="NB345" s="182"/>
      <c r="NC345" s="182"/>
      <c r="ND345" s="182"/>
      <c r="NE345" s="182"/>
      <c r="NF345" s="182"/>
      <c r="NG345" s="182"/>
      <c r="NH345" s="182"/>
      <c r="NI345" s="182"/>
      <c r="NJ345" s="182"/>
      <c r="NK345" s="182"/>
      <c r="NL345" s="182"/>
      <c r="NM345" s="182"/>
      <c r="NN345" s="182"/>
      <c r="NO345" s="182"/>
      <c r="NP345" s="182"/>
      <c r="NQ345" s="182"/>
      <c r="NR345" s="182"/>
      <c r="NS345" s="182"/>
      <c r="NT345" s="182"/>
      <c r="NU345" s="182"/>
      <c r="NV345" s="182"/>
      <c r="NW345" s="182"/>
      <c r="NX345" s="182"/>
      <c r="NY345" s="182"/>
      <c r="NZ345" s="182"/>
      <c r="OA345" s="182"/>
      <c r="OB345" s="182"/>
      <c r="OC345" s="182"/>
      <c r="OD345" s="182"/>
      <c r="OE345" s="182"/>
      <c r="OF345" s="182"/>
      <c r="OG345" s="182"/>
      <c r="OH345" s="182"/>
      <c r="OI345" s="182"/>
      <c r="OJ345" s="182"/>
      <c r="OK345" s="182"/>
      <c r="OL345" s="182"/>
      <c r="OM345" s="182"/>
      <c r="ON345" s="182"/>
      <c r="OO345" s="182"/>
      <c r="OP345" s="182"/>
      <c r="OQ345" s="182"/>
      <c r="OR345" s="182"/>
      <c r="OS345" s="182"/>
      <c r="OT345" s="182"/>
      <c r="OU345" s="182"/>
      <c r="OV345" s="182"/>
      <c r="OW345" s="182"/>
      <c r="OX345" s="182"/>
      <c r="OY345" s="182"/>
      <c r="OZ345" s="182"/>
      <c r="PA345" s="182"/>
      <c r="PB345" s="182"/>
      <c r="PC345" s="182"/>
      <c r="PD345" s="182"/>
      <c r="PE345" s="182"/>
      <c r="PF345" s="182"/>
      <c r="PG345" s="182"/>
      <c r="PH345" s="182"/>
      <c r="PI345" s="182"/>
      <c r="PJ345" s="182"/>
      <c r="PK345" s="182"/>
      <c r="PL345" s="182"/>
      <c r="PM345" s="182"/>
      <c r="PN345" s="182"/>
      <c r="PO345" s="182"/>
      <c r="PP345" s="182"/>
      <c r="PQ345" s="182"/>
      <c r="PR345" s="182"/>
      <c r="PS345" s="182"/>
      <c r="PT345" s="182"/>
      <c r="PU345" s="182"/>
      <c r="PV345" s="182"/>
      <c r="PW345" s="182"/>
      <c r="PX345" s="182"/>
    </row>
    <row r="346" spans="1:440" s="167" customFormat="1" ht="19.899999999999999" customHeight="1">
      <c r="A346" s="182"/>
      <c r="B346" s="1040"/>
      <c r="C346" s="900"/>
      <c r="D346" s="841"/>
      <c r="E346" s="885"/>
      <c r="F346" s="325" t="s">
        <v>22</v>
      </c>
      <c r="G346" s="289">
        <v>3.6179999999999999</v>
      </c>
      <c r="H346" s="289"/>
      <c r="I346" s="290">
        <f>G346+H346+K345</f>
        <v>4.7789999999999999</v>
      </c>
      <c r="J346" s="425">
        <v>4.734</v>
      </c>
      <c r="K346" s="290">
        <f t="shared" si="33"/>
        <v>4.4999999999999929E-2</v>
      </c>
      <c r="L346" s="672">
        <f t="shared" si="34"/>
        <v>0.99058380414312619</v>
      </c>
      <c r="M346" s="650">
        <v>43465</v>
      </c>
      <c r="N346" s="903"/>
      <c r="O346" s="904"/>
      <c r="P346" s="904"/>
      <c r="Q346" s="904"/>
      <c r="R346" s="904"/>
      <c r="S346" s="893"/>
      <c r="T346" s="170"/>
      <c r="U346" s="182"/>
      <c r="V346" s="166"/>
      <c r="W346" s="166"/>
      <c r="X346" s="166"/>
      <c r="Y346" s="166"/>
      <c r="Z346" s="166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2"/>
      <c r="GA346" s="182"/>
      <c r="GB346" s="182"/>
      <c r="GC346" s="182"/>
      <c r="GD346" s="182"/>
      <c r="GE346" s="182"/>
      <c r="GF346" s="182"/>
      <c r="GG346" s="182"/>
      <c r="GH346" s="182"/>
      <c r="GI346" s="182"/>
      <c r="GJ346" s="182"/>
      <c r="GK346" s="182"/>
      <c r="GL346" s="182"/>
      <c r="GM346" s="182"/>
      <c r="GN346" s="182"/>
      <c r="GO346" s="182"/>
      <c r="GP346" s="182"/>
      <c r="GQ346" s="182"/>
      <c r="GR346" s="182"/>
      <c r="GS346" s="182"/>
      <c r="GT346" s="182"/>
      <c r="GU346" s="182"/>
      <c r="GV346" s="182"/>
      <c r="GW346" s="182"/>
      <c r="GX346" s="182"/>
      <c r="GY346" s="182"/>
      <c r="GZ346" s="182"/>
      <c r="HA346" s="182"/>
      <c r="HB346" s="182"/>
      <c r="HC346" s="182"/>
      <c r="HD346" s="182"/>
      <c r="HE346" s="182"/>
      <c r="HF346" s="182"/>
      <c r="HG346" s="182"/>
      <c r="HH346" s="182"/>
      <c r="HI346" s="182"/>
      <c r="HJ346" s="182"/>
      <c r="HK346" s="182"/>
      <c r="HL346" s="182"/>
      <c r="HM346" s="182"/>
      <c r="HN346" s="182"/>
      <c r="HO346" s="182"/>
      <c r="HP346" s="182"/>
      <c r="HQ346" s="182"/>
      <c r="HR346" s="182"/>
      <c r="HS346" s="182"/>
      <c r="HT346" s="182"/>
      <c r="HU346" s="182"/>
      <c r="HV346" s="182"/>
      <c r="HW346" s="182"/>
      <c r="HX346" s="182"/>
      <c r="HY346" s="182"/>
      <c r="HZ346" s="182"/>
      <c r="IA346" s="182"/>
      <c r="IB346" s="182"/>
      <c r="IC346" s="182"/>
      <c r="ID346" s="182"/>
      <c r="IE346" s="182"/>
      <c r="IF346" s="182"/>
      <c r="IG346" s="182"/>
      <c r="IH346" s="182"/>
      <c r="II346" s="182"/>
      <c r="IJ346" s="182"/>
      <c r="IK346" s="182"/>
      <c r="IL346" s="182"/>
      <c r="IM346" s="182"/>
      <c r="IN346" s="182"/>
      <c r="IO346" s="182"/>
      <c r="IP346" s="182"/>
      <c r="IQ346" s="182"/>
      <c r="IR346" s="182"/>
      <c r="IS346" s="182"/>
      <c r="IT346" s="182"/>
      <c r="IU346" s="182"/>
      <c r="IV346" s="182"/>
      <c r="IW346" s="182"/>
      <c r="IX346" s="182"/>
      <c r="IY346" s="182"/>
      <c r="IZ346" s="182"/>
      <c r="JA346" s="182"/>
      <c r="JB346" s="182"/>
      <c r="JC346" s="182"/>
      <c r="JD346" s="182"/>
      <c r="JE346" s="182"/>
      <c r="JF346" s="182"/>
      <c r="JG346" s="182"/>
      <c r="JH346" s="182"/>
      <c r="JI346" s="182"/>
      <c r="JJ346" s="182"/>
      <c r="JK346" s="182"/>
      <c r="JL346" s="182"/>
      <c r="JM346" s="182"/>
      <c r="JN346" s="182"/>
      <c r="JO346" s="182"/>
      <c r="JP346" s="182"/>
      <c r="JQ346" s="182"/>
      <c r="JR346" s="182"/>
      <c r="JS346" s="182"/>
      <c r="JT346" s="182"/>
      <c r="JU346" s="182"/>
      <c r="JV346" s="182"/>
      <c r="JW346" s="182"/>
      <c r="JX346" s="182"/>
      <c r="JY346" s="182"/>
      <c r="JZ346" s="182"/>
      <c r="KA346" s="182"/>
      <c r="KB346" s="182"/>
      <c r="KC346" s="182"/>
      <c r="KD346" s="182"/>
      <c r="KE346" s="182"/>
      <c r="KF346" s="182"/>
      <c r="KG346" s="182"/>
      <c r="KH346" s="182"/>
      <c r="KI346" s="182"/>
      <c r="KJ346" s="182"/>
      <c r="KK346" s="182"/>
      <c r="KL346" s="182"/>
      <c r="KM346" s="182"/>
      <c r="KN346" s="182"/>
      <c r="KO346" s="182"/>
      <c r="KP346" s="182"/>
      <c r="KQ346" s="182"/>
      <c r="KR346" s="182"/>
      <c r="KS346" s="182"/>
      <c r="KT346" s="182"/>
      <c r="KU346" s="182"/>
      <c r="KV346" s="182"/>
      <c r="KW346" s="182"/>
      <c r="KX346" s="182"/>
      <c r="KY346" s="182"/>
      <c r="KZ346" s="182"/>
      <c r="LA346" s="182"/>
      <c r="LB346" s="182"/>
      <c r="LC346" s="182"/>
      <c r="LD346" s="182"/>
      <c r="LE346" s="182"/>
      <c r="LF346" s="182"/>
      <c r="LG346" s="182"/>
      <c r="LH346" s="182"/>
      <c r="LI346" s="182"/>
      <c r="LJ346" s="182"/>
      <c r="LK346" s="182"/>
      <c r="LL346" s="182"/>
      <c r="LM346" s="182"/>
      <c r="LN346" s="182"/>
      <c r="LO346" s="182"/>
      <c r="LP346" s="182"/>
      <c r="LQ346" s="182"/>
      <c r="LR346" s="182"/>
      <c r="LS346" s="182"/>
      <c r="LT346" s="182"/>
      <c r="LU346" s="182"/>
      <c r="LV346" s="182"/>
      <c r="LW346" s="182"/>
      <c r="LX346" s="182"/>
      <c r="LY346" s="182"/>
      <c r="LZ346" s="182"/>
      <c r="MA346" s="182"/>
      <c r="MB346" s="182"/>
      <c r="MC346" s="182"/>
      <c r="MD346" s="182"/>
      <c r="ME346" s="182"/>
      <c r="MF346" s="182"/>
      <c r="MG346" s="182"/>
      <c r="MH346" s="182"/>
      <c r="MI346" s="182"/>
      <c r="MJ346" s="182"/>
      <c r="MK346" s="182"/>
      <c r="ML346" s="182"/>
      <c r="MM346" s="182"/>
      <c r="MN346" s="182"/>
      <c r="MO346" s="182"/>
      <c r="MP346" s="182"/>
      <c r="MQ346" s="182"/>
      <c r="MR346" s="182"/>
      <c r="MS346" s="182"/>
      <c r="MT346" s="182"/>
      <c r="MU346" s="182"/>
      <c r="MV346" s="182"/>
      <c r="MW346" s="182"/>
      <c r="MX346" s="182"/>
      <c r="MY346" s="182"/>
      <c r="MZ346" s="182"/>
      <c r="NA346" s="182"/>
      <c r="NB346" s="182"/>
      <c r="NC346" s="182"/>
      <c r="ND346" s="182"/>
      <c r="NE346" s="182"/>
      <c r="NF346" s="182"/>
      <c r="NG346" s="182"/>
      <c r="NH346" s="182"/>
      <c r="NI346" s="182"/>
      <c r="NJ346" s="182"/>
      <c r="NK346" s="182"/>
      <c r="NL346" s="182"/>
      <c r="NM346" s="182"/>
      <c r="NN346" s="182"/>
      <c r="NO346" s="182"/>
      <c r="NP346" s="182"/>
      <c r="NQ346" s="182"/>
      <c r="NR346" s="182"/>
      <c r="NS346" s="182"/>
      <c r="NT346" s="182"/>
      <c r="NU346" s="182"/>
      <c r="NV346" s="182"/>
      <c r="NW346" s="182"/>
      <c r="NX346" s="182"/>
      <c r="NY346" s="182"/>
      <c r="NZ346" s="182"/>
      <c r="OA346" s="182"/>
      <c r="OB346" s="182"/>
      <c r="OC346" s="182"/>
      <c r="OD346" s="182"/>
      <c r="OE346" s="182"/>
      <c r="OF346" s="182"/>
      <c r="OG346" s="182"/>
      <c r="OH346" s="182"/>
      <c r="OI346" s="182"/>
      <c r="OJ346" s="182"/>
      <c r="OK346" s="182"/>
      <c r="OL346" s="182"/>
      <c r="OM346" s="182"/>
      <c r="ON346" s="182"/>
      <c r="OO346" s="182"/>
      <c r="OP346" s="182"/>
      <c r="OQ346" s="182"/>
      <c r="OR346" s="182"/>
      <c r="OS346" s="182"/>
      <c r="OT346" s="182"/>
      <c r="OU346" s="182"/>
      <c r="OV346" s="182"/>
      <c r="OW346" s="182"/>
      <c r="OX346" s="182"/>
      <c r="OY346" s="182"/>
      <c r="OZ346" s="182"/>
      <c r="PA346" s="182"/>
      <c r="PB346" s="182"/>
      <c r="PC346" s="182"/>
      <c r="PD346" s="182"/>
      <c r="PE346" s="182"/>
      <c r="PF346" s="182"/>
      <c r="PG346" s="182"/>
      <c r="PH346" s="182"/>
      <c r="PI346" s="182"/>
      <c r="PJ346" s="182"/>
      <c r="PK346" s="182"/>
      <c r="PL346" s="182"/>
      <c r="PM346" s="182"/>
      <c r="PN346" s="182"/>
      <c r="PO346" s="182"/>
      <c r="PP346" s="182"/>
      <c r="PQ346" s="182"/>
      <c r="PR346" s="182"/>
      <c r="PS346" s="182"/>
      <c r="PT346" s="182"/>
      <c r="PU346" s="182"/>
      <c r="PV346" s="182"/>
      <c r="PW346" s="182"/>
      <c r="PX346" s="182"/>
    </row>
    <row r="347" spans="1:440" s="167" customFormat="1" ht="19.899999999999999" customHeight="1">
      <c r="A347" s="182"/>
      <c r="B347" s="1040"/>
      <c r="C347" s="900"/>
      <c r="D347" s="841"/>
      <c r="E347" s="884" t="s">
        <v>847</v>
      </c>
      <c r="F347" s="325" t="s">
        <v>20</v>
      </c>
      <c r="G347" s="289">
        <v>0.63600000000000001</v>
      </c>
      <c r="H347" s="289"/>
      <c r="I347" s="290">
        <f t="shared" ref="I347" si="174">G347+H347</f>
        <v>0.63600000000000001</v>
      </c>
      <c r="J347" s="425">
        <v>0.27</v>
      </c>
      <c r="K347" s="290">
        <f t="shared" si="33"/>
        <v>0.36599999999999999</v>
      </c>
      <c r="L347" s="672">
        <f t="shared" si="34"/>
        <v>0.42452830188679247</v>
      </c>
      <c r="M347" s="650" t="s">
        <v>24</v>
      </c>
      <c r="N347" s="903">
        <f t="shared" ref="N347" si="175">G347+G348+G349</f>
        <v>7.2240000000000002</v>
      </c>
      <c r="O347" s="904">
        <f t="shared" ref="O347" si="176">H347+H348+H349</f>
        <v>0</v>
      </c>
      <c r="P347" s="904">
        <f t="shared" ref="P347" si="177">N347+O347</f>
        <v>7.2240000000000002</v>
      </c>
      <c r="Q347" s="904">
        <f t="shared" ref="Q347" si="178">J347+J348+J349</f>
        <v>7.1820000000000004</v>
      </c>
      <c r="R347" s="904">
        <f t="shared" ref="R347" si="179">P347-Q347</f>
        <v>4.1999999999999815E-2</v>
      </c>
      <c r="S347" s="893">
        <f t="shared" ref="S347" si="180">Q347/P347</f>
        <v>0.9941860465116279</v>
      </c>
      <c r="T347" s="170"/>
      <c r="U347" s="182"/>
      <c r="V347" s="166"/>
      <c r="W347" s="166"/>
      <c r="X347" s="166"/>
      <c r="Y347" s="166"/>
      <c r="Z347" s="166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2"/>
      <c r="GA347" s="182"/>
      <c r="GB347" s="182"/>
      <c r="GC347" s="182"/>
      <c r="GD347" s="182"/>
      <c r="GE347" s="182"/>
      <c r="GF347" s="182"/>
      <c r="GG347" s="182"/>
      <c r="GH347" s="182"/>
      <c r="GI347" s="182"/>
      <c r="GJ347" s="182"/>
      <c r="GK347" s="182"/>
      <c r="GL347" s="182"/>
      <c r="GM347" s="182"/>
      <c r="GN347" s="182"/>
      <c r="GO347" s="182"/>
      <c r="GP347" s="182"/>
      <c r="GQ347" s="182"/>
      <c r="GR347" s="182"/>
      <c r="GS347" s="182"/>
      <c r="GT347" s="182"/>
      <c r="GU347" s="182"/>
      <c r="GV347" s="182"/>
      <c r="GW347" s="182"/>
      <c r="GX347" s="182"/>
      <c r="GY347" s="182"/>
      <c r="GZ347" s="182"/>
      <c r="HA347" s="182"/>
      <c r="HB347" s="182"/>
      <c r="HC347" s="182"/>
      <c r="HD347" s="182"/>
      <c r="HE347" s="182"/>
      <c r="HF347" s="182"/>
      <c r="HG347" s="182"/>
      <c r="HH347" s="182"/>
      <c r="HI347" s="182"/>
      <c r="HJ347" s="182"/>
      <c r="HK347" s="182"/>
      <c r="HL347" s="182"/>
      <c r="HM347" s="182"/>
      <c r="HN347" s="182"/>
      <c r="HO347" s="182"/>
      <c r="HP347" s="182"/>
      <c r="HQ347" s="182"/>
      <c r="HR347" s="182"/>
      <c r="HS347" s="182"/>
      <c r="HT347" s="182"/>
      <c r="HU347" s="182"/>
      <c r="HV347" s="182"/>
      <c r="HW347" s="182"/>
      <c r="HX347" s="182"/>
      <c r="HY347" s="182"/>
      <c r="HZ347" s="182"/>
      <c r="IA347" s="182"/>
      <c r="IB347" s="182"/>
      <c r="IC347" s="182"/>
      <c r="ID347" s="182"/>
      <c r="IE347" s="182"/>
      <c r="IF347" s="182"/>
      <c r="IG347" s="182"/>
      <c r="IH347" s="182"/>
      <c r="II347" s="182"/>
      <c r="IJ347" s="182"/>
      <c r="IK347" s="182"/>
      <c r="IL347" s="182"/>
      <c r="IM347" s="182"/>
      <c r="IN347" s="182"/>
      <c r="IO347" s="182"/>
      <c r="IP347" s="182"/>
      <c r="IQ347" s="182"/>
      <c r="IR347" s="182"/>
      <c r="IS347" s="182"/>
      <c r="IT347" s="182"/>
      <c r="IU347" s="182"/>
      <c r="IV347" s="182"/>
      <c r="IW347" s="182"/>
      <c r="IX347" s="182"/>
      <c r="IY347" s="182"/>
      <c r="IZ347" s="182"/>
      <c r="JA347" s="182"/>
      <c r="JB347" s="182"/>
      <c r="JC347" s="182"/>
      <c r="JD347" s="182"/>
      <c r="JE347" s="182"/>
      <c r="JF347" s="182"/>
      <c r="JG347" s="182"/>
      <c r="JH347" s="182"/>
      <c r="JI347" s="182"/>
      <c r="JJ347" s="182"/>
      <c r="JK347" s="182"/>
      <c r="JL347" s="182"/>
      <c r="JM347" s="182"/>
      <c r="JN347" s="182"/>
      <c r="JO347" s="182"/>
      <c r="JP347" s="182"/>
      <c r="JQ347" s="182"/>
      <c r="JR347" s="182"/>
      <c r="JS347" s="182"/>
      <c r="JT347" s="182"/>
      <c r="JU347" s="182"/>
      <c r="JV347" s="182"/>
      <c r="JW347" s="182"/>
      <c r="JX347" s="182"/>
      <c r="JY347" s="182"/>
      <c r="JZ347" s="182"/>
      <c r="KA347" s="182"/>
      <c r="KB347" s="182"/>
      <c r="KC347" s="182"/>
      <c r="KD347" s="182"/>
      <c r="KE347" s="182"/>
      <c r="KF347" s="182"/>
      <c r="KG347" s="182"/>
      <c r="KH347" s="182"/>
      <c r="KI347" s="182"/>
      <c r="KJ347" s="182"/>
      <c r="KK347" s="182"/>
      <c r="KL347" s="182"/>
      <c r="KM347" s="182"/>
      <c r="KN347" s="182"/>
      <c r="KO347" s="182"/>
      <c r="KP347" s="182"/>
      <c r="KQ347" s="182"/>
      <c r="KR347" s="182"/>
      <c r="KS347" s="182"/>
      <c r="KT347" s="182"/>
      <c r="KU347" s="182"/>
      <c r="KV347" s="182"/>
      <c r="KW347" s="182"/>
      <c r="KX347" s="182"/>
      <c r="KY347" s="182"/>
      <c r="KZ347" s="182"/>
      <c r="LA347" s="182"/>
      <c r="LB347" s="182"/>
      <c r="LC347" s="182"/>
      <c r="LD347" s="182"/>
      <c r="LE347" s="182"/>
      <c r="LF347" s="182"/>
      <c r="LG347" s="182"/>
      <c r="LH347" s="182"/>
      <c r="LI347" s="182"/>
      <c r="LJ347" s="182"/>
      <c r="LK347" s="182"/>
      <c r="LL347" s="182"/>
      <c r="LM347" s="182"/>
      <c r="LN347" s="182"/>
      <c r="LO347" s="182"/>
      <c r="LP347" s="182"/>
      <c r="LQ347" s="182"/>
      <c r="LR347" s="182"/>
      <c r="LS347" s="182"/>
      <c r="LT347" s="182"/>
      <c r="LU347" s="182"/>
      <c r="LV347" s="182"/>
      <c r="LW347" s="182"/>
      <c r="LX347" s="182"/>
      <c r="LY347" s="182"/>
      <c r="LZ347" s="182"/>
      <c r="MA347" s="182"/>
      <c r="MB347" s="182"/>
      <c r="MC347" s="182"/>
      <c r="MD347" s="182"/>
      <c r="ME347" s="182"/>
      <c r="MF347" s="182"/>
      <c r="MG347" s="182"/>
      <c r="MH347" s="182"/>
      <c r="MI347" s="182"/>
      <c r="MJ347" s="182"/>
      <c r="MK347" s="182"/>
      <c r="ML347" s="182"/>
      <c r="MM347" s="182"/>
      <c r="MN347" s="182"/>
      <c r="MO347" s="182"/>
      <c r="MP347" s="182"/>
      <c r="MQ347" s="182"/>
      <c r="MR347" s="182"/>
      <c r="MS347" s="182"/>
      <c r="MT347" s="182"/>
      <c r="MU347" s="182"/>
      <c r="MV347" s="182"/>
      <c r="MW347" s="182"/>
      <c r="MX347" s="182"/>
      <c r="MY347" s="182"/>
      <c r="MZ347" s="182"/>
      <c r="NA347" s="182"/>
      <c r="NB347" s="182"/>
      <c r="NC347" s="182"/>
      <c r="ND347" s="182"/>
      <c r="NE347" s="182"/>
      <c r="NF347" s="182"/>
      <c r="NG347" s="182"/>
      <c r="NH347" s="182"/>
      <c r="NI347" s="182"/>
      <c r="NJ347" s="182"/>
      <c r="NK347" s="182"/>
      <c r="NL347" s="182"/>
      <c r="NM347" s="182"/>
      <c r="NN347" s="182"/>
      <c r="NO347" s="182"/>
      <c r="NP347" s="182"/>
      <c r="NQ347" s="182"/>
      <c r="NR347" s="182"/>
      <c r="NS347" s="182"/>
      <c r="NT347" s="182"/>
      <c r="NU347" s="182"/>
      <c r="NV347" s="182"/>
      <c r="NW347" s="182"/>
      <c r="NX347" s="182"/>
      <c r="NY347" s="182"/>
      <c r="NZ347" s="182"/>
      <c r="OA347" s="182"/>
      <c r="OB347" s="182"/>
      <c r="OC347" s="182"/>
      <c r="OD347" s="182"/>
      <c r="OE347" s="182"/>
      <c r="OF347" s="182"/>
      <c r="OG347" s="182"/>
      <c r="OH347" s="182"/>
      <c r="OI347" s="182"/>
      <c r="OJ347" s="182"/>
      <c r="OK347" s="182"/>
      <c r="OL347" s="182"/>
      <c r="OM347" s="182"/>
      <c r="ON347" s="182"/>
      <c r="OO347" s="182"/>
      <c r="OP347" s="182"/>
      <c r="OQ347" s="182"/>
      <c r="OR347" s="182"/>
      <c r="OS347" s="182"/>
      <c r="OT347" s="182"/>
      <c r="OU347" s="182"/>
      <c r="OV347" s="182"/>
      <c r="OW347" s="182"/>
      <c r="OX347" s="182"/>
      <c r="OY347" s="182"/>
      <c r="OZ347" s="182"/>
      <c r="PA347" s="182"/>
      <c r="PB347" s="182"/>
      <c r="PC347" s="182"/>
      <c r="PD347" s="182"/>
      <c r="PE347" s="182"/>
      <c r="PF347" s="182"/>
      <c r="PG347" s="182"/>
      <c r="PH347" s="182"/>
      <c r="PI347" s="182"/>
      <c r="PJ347" s="182"/>
      <c r="PK347" s="182"/>
      <c r="PL347" s="182"/>
      <c r="PM347" s="182"/>
      <c r="PN347" s="182"/>
      <c r="PO347" s="182"/>
      <c r="PP347" s="182"/>
      <c r="PQ347" s="182"/>
      <c r="PR347" s="182"/>
      <c r="PS347" s="182"/>
      <c r="PT347" s="182"/>
      <c r="PU347" s="182"/>
      <c r="PV347" s="182"/>
      <c r="PW347" s="182"/>
      <c r="PX347" s="182"/>
    </row>
    <row r="348" spans="1:440" s="167" customFormat="1" ht="19.899999999999999" customHeight="1">
      <c r="A348" s="182"/>
      <c r="B348" s="1040"/>
      <c r="C348" s="900"/>
      <c r="D348" s="841"/>
      <c r="E348" s="876"/>
      <c r="F348" s="325" t="s">
        <v>21</v>
      </c>
      <c r="G348" s="289">
        <v>2.976</v>
      </c>
      <c r="H348" s="289"/>
      <c r="I348" s="290">
        <f>G348+H348+K347</f>
        <v>3.3420000000000001</v>
      </c>
      <c r="J348" s="425">
        <v>0.32400000000000001</v>
      </c>
      <c r="K348" s="290">
        <f t="shared" si="33"/>
        <v>3.0180000000000002</v>
      </c>
      <c r="L348" s="672">
        <f t="shared" si="34"/>
        <v>9.6947935368043095E-2</v>
      </c>
      <c r="M348" s="650" t="s">
        <v>24</v>
      </c>
      <c r="N348" s="903"/>
      <c r="O348" s="904"/>
      <c r="P348" s="904"/>
      <c r="Q348" s="904"/>
      <c r="R348" s="904"/>
      <c r="S348" s="893"/>
      <c r="T348" s="170"/>
      <c r="U348" s="182"/>
      <c r="V348" s="166"/>
      <c r="W348" s="166"/>
      <c r="X348" s="166"/>
      <c r="Y348" s="166"/>
      <c r="Z348" s="166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2"/>
      <c r="GA348" s="182"/>
      <c r="GB348" s="182"/>
      <c r="GC348" s="182"/>
      <c r="GD348" s="182"/>
      <c r="GE348" s="182"/>
      <c r="GF348" s="182"/>
      <c r="GG348" s="182"/>
      <c r="GH348" s="182"/>
      <c r="GI348" s="182"/>
      <c r="GJ348" s="182"/>
      <c r="GK348" s="182"/>
      <c r="GL348" s="182"/>
      <c r="GM348" s="182"/>
      <c r="GN348" s="182"/>
      <c r="GO348" s="182"/>
      <c r="GP348" s="182"/>
      <c r="GQ348" s="182"/>
      <c r="GR348" s="182"/>
      <c r="GS348" s="182"/>
      <c r="GT348" s="182"/>
      <c r="GU348" s="182"/>
      <c r="GV348" s="182"/>
      <c r="GW348" s="182"/>
      <c r="GX348" s="182"/>
      <c r="GY348" s="182"/>
      <c r="GZ348" s="182"/>
      <c r="HA348" s="182"/>
      <c r="HB348" s="182"/>
      <c r="HC348" s="182"/>
      <c r="HD348" s="182"/>
      <c r="HE348" s="182"/>
      <c r="HF348" s="182"/>
      <c r="HG348" s="182"/>
      <c r="HH348" s="182"/>
      <c r="HI348" s="182"/>
      <c r="HJ348" s="182"/>
      <c r="HK348" s="182"/>
      <c r="HL348" s="182"/>
      <c r="HM348" s="182"/>
      <c r="HN348" s="182"/>
      <c r="HO348" s="182"/>
      <c r="HP348" s="182"/>
      <c r="HQ348" s="182"/>
      <c r="HR348" s="182"/>
      <c r="HS348" s="182"/>
      <c r="HT348" s="182"/>
      <c r="HU348" s="182"/>
      <c r="HV348" s="182"/>
      <c r="HW348" s="182"/>
      <c r="HX348" s="182"/>
      <c r="HY348" s="182"/>
      <c r="HZ348" s="182"/>
      <c r="IA348" s="182"/>
      <c r="IB348" s="182"/>
      <c r="IC348" s="182"/>
      <c r="ID348" s="182"/>
      <c r="IE348" s="182"/>
      <c r="IF348" s="182"/>
      <c r="IG348" s="182"/>
      <c r="IH348" s="182"/>
      <c r="II348" s="182"/>
      <c r="IJ348" s="182"/>
      <c r="IK348" s="182"/>
      <c r="IL348" s="182"/>
      <c r="IM348" s="182"/>
      <c r="IN348" s="182"/>
      <c r="IO348" s="182"/>
      <c r="IP348" s="182"/>
      <c r="IQ348" s="182"/>
      <c r="IR348" s="182"/>
      <c r="IS348" s="182"/>
      <c r="IT348" s="182"/>
      <c r="IU348" s="182"/>
      <c r="IV348" s="182"/>
      <c r="IW348" s="182"/>
      <c r="IX348" s="182"/>
      <c r="IY348" s="182"/>
      <c r="IZ348" s="182"/>
      <c r="JA348" s="182"/>
      <c r="JB348" s="182"/>
      <c r="JC348" s="182"/>
      <c r="JD348" s="182"/>
      <c r="JE348" s="182"/>
      <c r="JF348" s="182"/>
      <c r="JG348" s="182"/>
      <c r="JH348" s="182"/>
      <c r="JI348" s="182"/>
      <c r="JJ348" s="182"/>
      <c r="JK348" s="182"/>
      <c r="JL348" s="182"/>
      <c r="JM348" s="182"/>
      <c r="JN348" s="182"/>
      <c r="JO348" s="182"/>
      <c r="JP348" s="182"/>
      <c r="JQ348" s="182"/>
      <c r="JR348" s="182"/>
      <c r="JS348" s="182"/>
      <c r="JT348" s="182"/>
      <c r="JU348" s="182"/>
      <c r="JV348" s="182"/>
      <c r="JW348" s="182"/>
      <c r="JX348" s="182"/>
      <c r="JY348" s="182"/>
      <c r="JZ348" s="182"/>
      <c r="KA348" s="182"/>
      <c r="KB348" s="182"/>
      <c r="KC348" s="182"/>
      <c r="KD348" s="182"/>
      <c r="KE348" s="182"/>
      <c r="KF348" s="182"/>
      <c r="KG348" s="182"/>
      <c r="KH348" s="182"/>
      <c r="KI348" s="182"/>
      <c r="KJ348" s="182"/>
      <c r="KK348" s="182"/>
      <c r="KL348" s="182"/>
      <c r="KM348" s="182"/>
      <c r="KN348" s="182"/>
      <c r="KO348" s="182"/>
      <c r="KP348" s="182"/>
      <c r="KQ348" s="182"/>
      <c r="KR348" s="182"/>
      <c r="KS348" s="182"/>
      <c r="KT348" s="182"/>
      <c r="KU348" s="182"/>
      <c r="KV348" s="182"/>
      <c r="KW348" s="182"/>
      <c r="KX348" s="182"/>
      <c r="KY348" s="182"/>
      <c r="KZ348" s="182"/>
      <c r="LA348" s="182"/>
      <c r="LB348" s="182"/>
      <c r="LC348" s="182"/>
      <c r="LD348" s="182"/>
      <c r="LE348" s="182"/>
      <c r="LF348" s="182"/>
      <c r="LG348" s="182"/>
      <c r="LH348" s="182"/>
      <c r="LI348" s="182"/>
      <c r="LJ348" s="182"/>
      <c r="LK348" s="182"/>
      <c r="LL348" s="182"/>
      <c r="LM348" s="182"/>
      <c r="LN348" s="182"/>
      <c r="LO348" s="182"/>
      <c r="LP348" s="182"/>
      <c r="LQ348" s="182"/>
      <c r="LR348" s="182"/>
      <c r="LS348" s="182"/>
      <c r="LT348" s="182"/>
      <c r="LU348" s="182"/>
      <c r="LV348" s="182"/>
      <c r="LW348" s="182"/>
      <c r="LX348" s="182"/>
      <c r="LY348" s="182"/>
      <c r="LZ348" s="182"/>
      <c r="MA348" s="182"/>
      <c r="MB348" s="182"/>
      <c r="MC348" s="182"/>
      <c r="MD348" s="182"/>
      <c r="ME348" s="182"/>
      <c r="MF348" s="182"/>
      <c r="MG348" s="182"/>
      <c r="MH348" s="182"/>
      <c r="MI348" s="182"/>
      <c r="MJ348" s="182"/>
      <c r="MK348" s="182"/>
      <c r="ML348" s="182"/>
      <c r="MM348" s="182"/>
      <c r="MN348" s="182"/>
      <c r="MO348" s="182"/>
      <c r="MP348" s="182"/>
      <c r="MQ348" s="182"/>
      <c r="MR348" s="182"/>
      <c r="MS348" s="182"/>
      <c r="MT348" s="182"/>
      <c r="MU348" s="182"/>
      <c r="MV348" s="182"/>
      <c r="MW348" s="182"/>
      <c r="MX348" s="182"/>
      <c r="MY348" s="182"/>
      <c r="MZ348" s="182"/>
      <c r="NA348" s="182"/>
      <c r="NB348" s="182"/>
      <c r="NC348" s="182"/>
      <c r="ND348" s="182"/>
      <c r="NE348" s="182"/>
      <c r="NF348" s="182"/>
      <c r="NG348" s="182"/>
      <c r="NH348" s="182"/>
      <c r="NI348" s="182"/>
      <c r="NJ348" s="182"/>
      <c r="NK348" s="182"/>
      <c r="NL348" s="182"/>
      <c r="NM348" s="182"/>
      <c r="NN348" s="182"/>
      <c r="NO348" s="182"/>
      <c r="NP348" s="182"/>
      <c r="NQ348" s="182"/>
      <c r="NR348" s="182"/>
      <c r="NS348" s="182"/>
      <c r="NT348" s="182"/>
      <c r="NU348" s="182"/>
      <c r="NV348" s="182"/>
      <c r="NW348" s="182"/>
      <c r="NX348" s="182"/>
      <c r="NY348" s="182"/>
      <c r="NZ348" s="182"/>
      <c r="OA348" s="182"/>
      <c r="OB348" s="182"/>
      <c r="OC348" s="182"/>
      <c r="OD348" s="182"/>
      <c r="OE348" s="182"/>
      <c r="OF348" s="182"/>
      <c r="OG348" s="182"/>
      <c r="OH348" s="182"/>
      <c r="OI348" s="182"/>
      <c r="OJ348" s="182"/>
      <c r="OK348" s="182"/>
      <c r="OL348" s="182"/>
      <c r="OM348" s="182"/>
      <c r="ON348" s="182"/>
      <c r="OO348" s="182"/>
      <c r="OP348" s="182"/>
      <c r="OQ348" s="182"/>
      <c r="OR348" s="182"/>
      <c r="OS348" s="182"/>
      <c r="OT348" s="182"/>
      <c r="OU348" s="182"/>
      <c r="OV348" s="182"/>
      <c r="OW348" s="182"/>
      <c r="OX348" s="182"/>
      <c r="OY348" s="182"/>
      <c r="OZ348" s="182"/>
      <c r="PA348" s="182"/>
      <c r="PB348" s="182"/>
      <c r="PC348" s="182"/>
      <c r="PD348" s="182"/>
      <c r="PE348" s="182"/>
      <c r="PF348" s="182"/>
      <c r="PG348" s="182"/>
      <c r="PH348" s="182"/>
      <c r="PI348" s="182"/>
      <c r="PJ348" s="182"/>
      <c r="PK348" s="182"/>
      <c r="PL348" s="182"/>
      <c r="PM348" s="182"/>
      <c r="PN348" s="182"/>
      <c r="PO348" s="182"/>
      <c r="PP348" s="182"/>
      <c r="PQ348" s="182"/>
      <c r="PR348" s="182"/>
      <c r="PS348" s="182"/>
      <c r="PT348" s="182"/>
      <c r="PU348" s="182"/>
      <c r="PV348" s="182"/>
      <c r="PW348" s="182"/>
      <c r="PX348" s="182"/>
    </row>
    <row r="349" spans="1:440" s="167" customFormat="1" ht="19.899999999999999" customHeight="1">
      <c r="A349" s="182"/>
      <c r="B349" s="1040"/>
      <c r="C349" s="900"/>
      <c r="D349" s="841"/>
      <c r="E349" s="885"/>
      <c r="F349" s="325" t="s">
        <v>22</v>
      </c>
      <c r="G349" s="289">
        <v>3.6120000000000001</v>
      </c>
      <c r="H349" s="289"/>
      <c r="I349" s="290">
        <f>G349+H349+K348</f>
        <v>6.6300000000000008</v>
      </c>
      <c r="J349" s="425">
        <v>6.5880000000000001</v>
      </c>
      <c r="K349" s="290">
        <f t="shared" si="33"/>
        <v>4.2000000000000703E-2</v>
      </c>
      <c r="L349" s="672">
        <f t="shared" si="34"/>
        <v>0.99366515837104064</v>
      </c>
      <c r="M349" s="650" t="s">
        <v>24</v>
      </c>
      <c r="N349" s="903"/>
      <c r="O349" s="904"/>
      <c r="P349" s="904"/>
      <c r="Q349" s="904"/>
      <c r="R349" s="904"/>
      <c r="S349" s="893"/>
      <c r="T349" s="170"/>
      <c r="U349" s="182"/>
      <c r="V349" s="166"/>
      <c r="W349" s="166"/>
      <c r="X349" s="166"/>
      <c r="Y349" s="166"/>
      <c r="Z349" s="166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2"/>
      <c r="GA349" s="182"/>
      <c r="GB349" s="182"/>
      <c r="GC349" s="182"/>
      <c r="GD349" s="182"/>
      <c r="GE349" s="182"/>
      <c r="GF349" s="182"/>
      <c r="GG349" s="182"/>
      <c r="GH349" s="182"/>
      <c r="GI349" s="182"/>
      <c r="GJ349" s="182"/>
      <c r="GK349" s="182"/>
      <c r="GL349" s="182"/>
      <c r="GM349" s="182"/>
      <c r="GN349" s="182"/>
      <c r="GO349" s="182"/>
      <c r="GP349" s="182"/>
      <c r="GQ349" s="182"/>
      <c r="GR349" s="182"/>
      <c r="GS349" s="182"/>
      <c r="GT349" s="182"/>
      <c r="GU349" s="182"/>
      <c r="GV349" s="182"/>
      <c r="GW349" s="182"/>
      <c r="GX349" s="182"/>
      <c r="GY349" s="182"/>
      <c r="GZ349" s="182"/>
      <c r="HA349" s="182"/>
      <c r="HB349" s="182"/>
      <c r="HC349" s="182"/>
      <c r="HD349" s="182"/>
      <c r="HE349" s="182"/>
      <c r="HF349" s="182"/>
      <c r="HG349" s="182"/>
      <c r="HH349" s="182"/>
      <c r="HI349" s="182"/>
      <c r="HJ349" s="182"/>
      <c r="HK349" s="182"/>
      <c r="HL349" s="182"/>
      <c r="HM349" s="182"/>
      <c r="HN349" s="182"/>
      <c r="HO349" s="182"/>
      <c r="HP349" s="182"/>
      <c r="HQ349" s="182"/>
      <c r="HR349" s="182"/>
      <c r="HS349" s="182"/>
      <c r="HT349" s="182"/>
      <c r="HU349" s="182"/>
      <c r="HV349" s="182"/>
      <c r="HW349" s="182"/>
      <c r="HX349" s="182"/>
      <c r="HY349" s="182"/>
      <c r="HZ349" s="182"/>
      <c r="IA349" s="182"/>
      <c r="IB349" s="182"/>
      <c r="IC349" s="182"/>
      <c r="ID349" s="182"/>
      <c r="IE349" s="182"/>
      <c r="IF349" s="182"/>
      <c r="IG349" s="182"/>
      <c r="IH349" s="182"/>
      <c r="II349" s="182"/>
      <c r="IJ349" s="182"/>
      <c r="IK349" s="182"/>
      <c r="IL349" s="182"/>
      <c r="IM349" s="182"/>
      <c r="IN349" s="182"/>
      <c r="IO349" s="182"/>
      <c r="IP349" s="182"/>
      <c r="IQ349" s="182"/>
      <c r="IR349" s="182"/>
      <c r="IS349" s="182"/>
      <c r="IT349" s="182"/>
      <c r="IU349" s="182"/>
      <c r="IV349" s="182"/>
      <c r="IW349" s="182"/>
      <c r="IX349" s="182"/>
      <c r="IY349" s="182"/>
      <c r="IZ349" s="182"/>
      <c r="JA349" s="182"/>
      <c r="JB349" s="182"/>
      <c r="JC349" s="182"/>
      <c r="JD349" s="182"/>
      <c r="JE349" s="182"/>
      <c r="JF349" s="182"/>
      <c r="JG349" s="182"/>
      <c r="JH349" s="182"/>
      <c r="JI349" s="182"/>
      <c r="JJ349" s="182"/>
      <c r="JK349" s="182"/>
      <c r="JL349" s="182"/>
      <c r="JM349" s="182"/>
      <c r="JN349" s="182"/>
      <c r="JO349" s="182"/>
      <c r="JP349" s="182"/>
      <c r="JQ349" s="182"/>
      <c r="JR349" s="182"/>
      <c r="JS349" s="182"/>
      <c r="JT349" s="182"/>
      <c r="JU349" s="182"/>
      <c r="JV349" s="182"/>
      <c r="JW349" s="182"/>
      <c r="JX349" s="182"/>
      <c r="JY349" s="182"/>
      <c r="JZ349" s="182"/>
      <c r="KA349" s="182"/>
      <c r="KB349" s="182"/>
      <c r="KC349" s="182"/>
      <c r="KD349" s="182"/>
      <c r="KE349" s="182"/>
      <c r="KF349" s="182"/>
      <c r="KG349" s="182"/>
      <c r="KH349" s="182"/>
      <c r="KI349" s="182"/>
      <c r="KJ349" s="182"/>
      <c r="KK349" s="182"/>
      <c r="KL349" s="182"/>
      <c r="KM349" s="182"/>
      <c r="KN349" s="182"/>
      <c r="KO349" s="182"/>
      <c r="KP349" s="182"/>
      <c r="KQ349" s="182"/>
      <c r="KR349" s="182"/>
      <c r="KS349" s="182"/>
      <c r="KT349" s="182"/>
      <c r="KU349" s="182"/>
      <c r="KV349" s="182"/>
      <c r="KW349" s="182"/>
      <c r="KX349" s="182"/>
      <c r="KY349" s="182"/>
      <c r="KZ349" s="182"/>
      <c r="LA349" s="182"/>
      <c r="LB349" s="182"/>
      <c r="LC349" s="182"/>
      <c r="LD349" s="182"/>
      <c r="LE349" s="182"/>
      <c r="LF349" s="182"/>
      <c r="LG349" s="182"/>
      <c r="LH349" s="182"/>
      <c r="LI349" s="182"/>
      <c r="LJ349" s="182"/>
      <c r="LK349" s="182"/>
      <c r="LL349" s="182"/>
      <c r="LM349" s="182"/>
      <c r="LN349" s="182"/>
      <c r="LO349" s="182"/>
      <c r="LP349" s="182"/>
      <c r="LQ349" s="182"/>
      <c r="LR349" s="182"/>
      <c r="LS349" s="182"/>
      <c r="LT349" s="182"/>
      <c r="LU349" s="182"/>
      <c r="LV349" s="182"/>
      <c r="LW349" s="182"/>
      <c r="LX349" s="182"/>
      <c r="LY349" s="182"/>
      <c r="LZ349" s="182"/>
      <c r="MA349" s="182"/>
      <c r="MB349" s="182"/>
      <c r="MC349" s="182"/>
      <c r="MD349" s="182"/>
      <c r="ME349" s="182"/>
      <c r="MF349" s="182"/>
      <c r="MG349" s="182"/>
      <c r="MH349" s="182"/>
      <c r="MI349" s="182"/>
      <c r="MJ349" s="182"/>
      <c r="MK349" s="182"/>
      <c r="ML349" s="182"/>
      <c r="MM349" s="182"/>
      <c r="MN349" s="182"/>
      <c r="MO349" s="182"/>
      <c r="MP349" s="182"/>
      <c r="MQ349" s="182"/>
      <c r="MR349" s="182"/>
      <c r="MS349" s="182"/>
      <c r="MT349" s="182"/>
      <c r="MU349" s="182"/>
      <c r="MV349" s="182"/>
      <c r="MW349" s="182"/>
      <c r="MX349" s="182"/>
      <c r="MY349" s="182"/>
      <c r="MZ349" s="182"/>
      <c r="NA349" s="182"/>
      <c r="NB349" s="182"/>
      <c r="NC349" s="182"/>
      <c r="ND349" s="182"/>
      <c r="NE349" s="182"/>
      <c r="NF349" s="182"/>
      <c r="NG349" s="182"/>
      <c r="NH349" s="182"/>
      <c r="NI349" s="182"/>
      <c r="NJ349" s="182"/>
      <c r="NK349" s="182"/>
      <c r="NL349" s="182"/>
      <c r="NM349" s="182"/>
      <c r="NN349" s="182"/>
      <c r="NO349" s="182"/>
      <c r="NP349" s="182"/>
      <c r="NQ349" s="182"/>
      <c r="NR349" s="182"/>
      <c r="NS349" s="182"/>
      <c r="NT349" s="182"/>
      <c r="NU349" s="182"/>
      <c r="NV349" s="182"/>
      <c r="NW349" s="182"/>
      <c r="NX349" s="182"/>
      <c r="NY349" s="182"/>
      <c r="NZ349" s="182"/>
      <c r="OA349" s="182"/>
      <c r="OB349" s="182"/>
      <c r="OC349" s="182"/>
      <c r="OD349" s="182"/>
      <c r="OE349" s="182"/>
      <c r="OF349" s="182"/>
      <c r="OG349" s="182"/>
      <c r="OH349" s="182"/>
      <c r="OI349" s="182"/>
      <c r="OJ349" s="182"/>
      <c r="OK349" s="182"/>
      <c r="OL349" s="182"/>
      <c r="OM349" s="182"/>
      <c r="ON349" s="182"/>
      <c r="OO349" s="182"/>
      <c r="OP349" s="182"/>
      <c r="OQ349" s="182"/>
      <c r="OR349" s="182"/>
      <c r="OS349" s="182"/>
      <c r="OT349" s="182"/>
      <c r="OU349" s="182"/>
      <c r="OV349" s="182"/>
      <c r="OW349" s="182"/>
      <c r="OX349" s="182"/>
      <c r="OY349" s="182"/>
      <c r="OZ349" s="182"/>
      <c r="PA349" s="182"/>
      <c r="PB349" s="182"/>
      <c r="PC349" s="182"/>
      <c r="PD349" s="182"/>
      <c r="PE349" s="182"/>
      <c r="PF349" s="182"/>
      <c r="PG349" s="182"/>
      <c r="PH349" s="182"/>
      <c r="PI349" s="182"/>
      <c r="PJ349" s="182"/>
      <c r="PK349" s="182"/>
      <c r="PL349" s="182"/>
      <c r="PM349" s="182"/>
      <c r="PN349" s="182"/>
      <c r="PO349" s="182"/>
      <c r="PP349" s="182"/>
      <c r="PQ349" s="182"/>
      <c r="PR349" s="182"/>
      <c r="PS349" s="182"/>
      <c r="PT349" s="182"/>
      <c r="PU349" s="182"/>
      <c r="PV349" s="182"/>
      <c r="PW349" s="182"/>
      <c r="PX349" s="182"/>
    </row>
    <row r="350" spans="1:440" s="167" customFormat="1" ht="19.899999999999999" customHeight="1">
      <c r="A350" s="182"/>
      <c r="B350" s="1040"/>
      <c r="C350" s="900"/>
      <c r="D350" s="841"/>
      <c r="E350" s="884" t="s">
        <v>848</v>
      </c>
      <c r="F350" s="325" t="s">
        <v>20</v>
      </c>
      <c r="G350" s="289">
        <v>0.63600000000000001</v>
      </c>
      <c r="H350" s="289"/>
      <c r="I350" s="290">
        <f t="shared" ref="I350" si="181">G350+H350</f>
        <v>0.63600000000000001</v>
      </c>
      <c r="J350" s="425">
        <v>0.216</v>
      </c>
      <c r="K350" s="290">
        <f t="shared" si="33"/>
        <v>0.42000000000000004</v>
      </c>
      <c r="L350" s="672">
        <f t="shared" si="34"/>
        <v>0.33962264150943394</v>
      </c>
      <c r="M350" s="650" t="s">
        <v>24</v>
      </c>
      <c r="N350" s="903">
        <f t="shared" ref="N350" si="182">G350+G351+G352</f>
        <v>7.2220000000000004</v>
      </c>
      <c r="O350" s="904">
        <f t="shared" ref="O350" si="183">H350+H351+H352</f>
        <v>0</v>
      </c>
      <c r="P350" s="904">
        <f t="shared" ref="P350" si="184">N350+O350</f>
        <v>7.2220000000000004</v>
      </c>
      <c r="Q350" s="904">
        <f t="shared" ref="Q350" si="185">J350+J351+J352</f>
        <v>6.8040000000000003</v>
      </c>
      <c r="R350" s="904">
        <f t="shared" ref="R350" si="186">P350-Q350</f>
        <v>0.41800000000000015</v>
      </c>
      <c r="S350" s="893">
        <f t="shared" ref="S350" si="187">Q350/P350</f>
        <v>0.94212129603987815</v>
      </c>
      <c r="T350" s="170"/>
      <c r="U350" s="182"/>
      <c r="V350" s="166"/>
      <c r="W350" s="166"/>
      <c r="X350" s="166"/>
      <c r="Y350" s="166"/>
      <c r="Z350" s="166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2"/>
      <c r="CI350" s="182"/>
      <c r="CJ350" s="182"/>
      <c r="CK350" s="182"/>
      <c r="CL350" s="182"/>
      <c r="CM350" s="182"/>
      <c r="CN350" s="182"/>
      <c r="CO350" s="182"/>
      <c r="CP350" s="182"/>
      <c r="CQ350" s="182"/>
      <c r="CR350" s="182"/>
      <c r="CS350" s="182"/>
      <c r="CT350" s="182"/>
      <c r="CU350" s="182"/>
      <c r="CV350" s="182"/>
      <c r="CW350" s="182"/>
      <c r="CX350" s="182"/>
      <c r="CY350" s="182"/>
      <c r="CZ350" s="182"/>
      <c r="DA350" s="182"/>
      <c r="DB350" s="182"/>
      <c r="DC350" s="182"/>
      <c r="DD350" s="182"/>
      <c r="DE350" s="182"/>
      <c r="DF350" s="182"/>
      <c r="DG350" s="182"/>
      <c r="DH350" s="182"/>
      <c r="DI350" s="182"/>
      <c r="DJ350" s="182"/>
      <c r="DK350" s="182"/>
      <c r="DL350" s="182"/>
      <c r="DM350" s="182"/>
      <c r="DN350" s="182"/>
      <c r="DO350" s="182"/>
      <c r="DP350" s="182"/>
      <c r="DQ350" s="182"/>
      <c r="DR350" s="182"/>
      <c r="DS350" s="182"/>
      <c r="DT350" s="182"/>
      <c r="DU350" s="182"/>
      <c r="DV350" s="182"/>
      <c r="DW350" s="182"/>
      <c r="DX350" s="182"/>
      <c r="DY350" s="182"/>
      <c r="DZ350" s="182"/>
      <c r="EA350" s="182"/>
      <c r="EB350" s="182"/>
      <c r="EC350" s="182"/>
      <c r="ED350" s="182"/>
      <c r="EE350" s="182"/>
      <c r="EF350" s="182"/>
      <c r="EG350" s="182"/>
      <c r="EH350" s="182"/>
      <c r="EI350" s="182"/>
      <c r="EJ350" s="182"/>
      <c r="EK350" s="182"/>
      <c r="EL350" s="182"/>
      <c r="EM350" s="182"/>
      <c r="EN350" s="182"/>
      <c r="EO350" s="182"/>
      <c r="EP350" s="182"/>
      <c r="EQ350" s="182"/>
      <c r="ER350" s="182"/>
      <c r="ES350" s="182"/>
      <c r="ET350" s="182"/>
      <c r="EU350" s="182"/>
      <c r="EV350" s="182"/>
      <c r="EW350" s="182"/>
      <c r="EX350" s="182"/>
      <c r="EY350" s="182"/>
      <c r="EZ350" s="182"/>
      <c r="FA350" s="182"/>
      <c r="FB350" s="182"/>
      <c r="FC350" s="182"/>
      <c r="FD350" s="182"/>
      <c r="FE350" s="182"/>
      <c r="FF350" s="182"/>
      <c r="FG350" s="182"/>
      <c r="FH350" s="182"/>
      <c r="FI350" s="182"/>
      <c r="FJ350" s="182"/>
      <c r="FK350" s="182"/>
      <c r="FL350" s="182"/>
      <c r="FM350" s="182"/>
      <c r="FN350" s="182"/>
      <c r="FO350" s="182"/>
      <c r="FP350" s="182"/>
      <c r="FQ350" s="182"/>
      <c r="FR350" s="182"/>
      <c r="FS350" s="182"/>
      <c r="FT350" s="182"/>
      <c r="FU350" s="182"/>
      <c r="FV350" s="182"/>
      <c r="FW350" s="182"/>
      <c r="FX350" s="182"/>
      <c r="FY350" s="182"/>
      <c r="FZ350" s="182"/>
      <c r="GA350" s="182"/>
      <c r="GB350" s="182"/>
      <c r="GC350" s="182"/>
      <c r="GD350" s="182"/>
      <c r="GE350" s="182"/>
      <c r="GF350" s="182"/>
      <c r="GG350" s="182"/>
      <c r="GH350" s="182"/>
      <c r="GI350" s="182"/>
      <c r="GJ350" s="182"/>
      <c r="GK350" s="182"/>
      <c r="GL350" s="182"/>
      <c r="GM350" s="182"/>
      <c r="GN350" s="182"/>
      <c r="GO350" s="182"/>
      <c r="GP350" s="182"/>
      <c r="GQ350" s="182"/>
      <c r="GR350" s="182"/>
      <c r="GS350" s="182"/>
      <c r="GT350" s="182"/>
      <c r="GU350" s="182"/>
      <c r="GV350" s="182"/>
      <c r="GW350" s="182"/>
      <c r="GX350" s="182"/>
      <c r="GY350" s="182"/>
      <c r="GZ350" s="182"/>
      <c r="HA350" s="182"/>
      <c r="HB350" s="182"/>
      <c r="HC350" s="182"/>
      <c r="HD350" s="182"/>
      <c r="HE350" s="182"/>
      <c r="HF350" s="182"/>
      <c r="HG350" s="182"/>
      <c r="HH350" s="182"/>
      <c r="HI350" s="182"/>
      <c r="HJ350" s="182"/>
      <c r="HK350" s="182"/>
      <c r="HL350" s="182"/>
      <c r="HM350" s="182"/>
      <c r="HN350" s="182"/>
      <c r="HO350" s="182"/>
      <c r="HP350" s="182"/>
      <c r="HQ350" s="182"/>
      <c r="HR350" s="182"/>
      <c r="HS350" s="182"/>
      <c r="HT350" s="182"/>
      <c r="HU350" s="182"/>
      <c r="HV350" s="182"/>
      <c r="HW350" s="182"/>
      <c r="HX350" s="182"/>
      <c r="HY350" s="182"/>
      <c r="HZ350" s="182"/>
      <c r="IA350" s="182"/>
      <c r="IB350" s="182"/>
      <c r="IC350" s="182"/>
      <c r="ID350" s="182"/>
      <c r="IE350" s="182"/>
      <c r="IF350" s="182"/>
      <c r="IG350" s="182"/>
      <c r="IH350" s="182"/>
      <c r="II350" s="182"/>
      <c r="IJ350" s="182"/>
      <c r="IK350" s="182"/>
      <c r="IL350" s="182"/>
      <c r="IM350" s="182"/>
      <c r="IN350" s="182"/>
      <c r="IO350" s="182"/>
      <c r="IP350" s="182"/>
      <c r="IQ350" s="182"/>
      <c r="IR350" s="182"/>
      <c r="IS350" s="182"/>
      <c r="IT350" s="182"/>
      <c r="IU350" s="182"/>
      <c r="IV350" s="182"/>
      <c r="IW350" s="182"/>
      <c r="IX350" s="182"/>
      <c r="IY350" s="182"/>
      <c r="IZ350" s="182"/>
      <c r="JA350" s="182"/>
      <c r="JB350" s="182"/>
      <c r="JC350" s="182"/>
      <c r="JD350" s="182"/>
      <c r="JE350" s="182"/>
      <c r="JF350" s="182"/>
      <c r="JG350" s="182"/>
      <c r="JH350" s="182"/>
      <c r="JI350" s="182"/>
      <c r="JJ350" s="182"/>
      <c r="JK350" s="182"/>
      <c r="JL350" s="182"/>
      <c r="JM350" s="182"/>
      <c r="JN350" s="182"/>
      <c r="JO350" s="182"/>
      <c r="JP350" s="182"/>
      <c r="JQ350" s="182"/>
      <c r="JR350" s="182"/>
      <c r="JS350" s="182"/>
      <c r="JT350" s="182"/>
      <c r="JU350" s="182"/>
      <c r="JV350" s="182"/>
      <c r="JW350" s="182"/>
      <c r="JX350" s="182"/>
      <c r="JY350" s="182"/>
      <c r="JZ350" s="182"/>
      <c r="KA350" s="182"/>
      <c r="KB350" s="182"/>
      <c r="KC350" s="182"/>
      <c r="KD350" s="182"/>
      <c r="KE350" s="182"/>
      <c r="KF350" s="182"/>
      <c r="KG350" s="182"/>
      <c r="KH350" s="182"/>
      <c r="KI350" s="182"/>
      <c r="KJ350" s="182"/>
      <c r="KK350" s="182"/>
      <c r="KL350" s="182"/>
      <c r="KM350" s="182"/>
      <c r="KN350" s="182"/>
      <c r="KO350" s="182"/>
      <c r="KP350" s="182"/>
      <c r="KQ350" s="182"/>
      <c r="KR350" s="182"/>
      <c r="KS350" s="182"/>
      <c r="KT350" s="182"/>
      <c r="KU350" s="182"/>
      <c r="KV350" s="182"/>
      <c r="KW350" s="182"/>
      <c r="KX350" s="182"/>
      <c r="KY350" s="182"/>
      <c r="KZ350" s="182"/>
      <c r="LA350" s="182"/>
      <c r="LB350" s="182"/>
      <c r="LC350" s="182"/>
      <c r="LD350" s="182"/>
      <c r="LE350" s="182"/>
      <c r="LF350" s="182"/>
      <c r="LG350" s="182"/>
      <c r="LH350" s="182"/>
      <c r="LI350" s="182"/>
      <c r="LJ350" s="182"/>
      <c r="LK350" s="182"/>
      <c r="LL350" s="182"/>
      <c r="LM350" s="182"/>
      <c r="LN350" s="182"/>
      <c r="LO350" s="182"/>
      <c r="LP350" s="182"/>
      <c r="LQ350" s="182"/>
      <c r="LR350" s="182"/>
      <c r="LS350" s="182"/>
      <c r="LT350" s="182"/>
      <c r="LU350" s="182"/>
      <c r="LV350" s="182"/>
      <c r="LW350" s="182"/>
      <c r="LX350" s="182"/>
      <c r="LY350" s="182"/>
      <c r="LZ350" s="182"/>
      <c r="MA350" s="182"/>
      <c r="MB350" s="182"/>
      <c r="MC350" s="182"/>
      <c r="MD350" s="182"/>
      <c r="ME350" s="182"/>
      <c r="MF350" s="182"/>
      <c r="MG350" s="182"/>
      <c r="MH350" s="182"/>
      <c r="MI350" s="182"/>
      <c r="MJ350" s="182"/>
      <c r="MK350" s="182"/>
      <c r="ML350" s="182"/>
      <c r="MM350" s="182"/>
      <c r="MN350" s="182"/>
      <c r="MO350" s="182"/>
      <c r="MP350" s="182"/>
      <c r="MQ350" s="182"/>
      <c r="MR350" s="182"/>
      <c r="MS350" s="182"/>
      <c r="MT350" s="182"/>
      <c r="MU350" s="182"/>
      <c r="MV350" s="182"/>
      <c r="MW350" s="182"/>
      <c r="MX350" s="182"/>
      <c r="MY350" s="182"/>
      <c r="MZ350" s="182"/>
      <c r="NA350" s="182"/>
      <c r="NB350" s="182"/>
      <c r="NC350" s="182"/>
      <c r="ND350" s="182"/>
      <c r="NE350" s="182"/>
      <c r="NF350" s="182"/>
      <c r="NG350" s="182"/>
      <c r="NH350" s="182"/>
      <c r="NI350" s="182"/>
      <c r="NJ350" s="182"/>
      <c r="NK350" s="182"/>
      <c r="NL350" s="182"/>
      <c r="NM350" s="182"/>
      <c r="NN350" s="182"/>
      <c r="NO350" s="182"/>
      <c r="NP350" s="182"/>
      <c r="NQ350" s="182"/>
      <c r="NR350" s="182"/>
      <c r="NS350" s="182"/>
      <c r="NT350" s="182"/>
      <c r="NU350" s="182"/>
      <c r="NV350" s="182"/>
      <c r="NW350" s="182"/>
      <c r="NX350" s="182"/>
      <c r="NY350" s="182"/>
      <c r="NZ350" s="182"/>
      <c r="OA350" s="182"/>
      <c r="OB350" s="182"/>
      <c r="OC350" s="182"/>
      <c r="OD350" s="182"/>
      <c r="OE350" s="182"/>
      <c r="OF350" s="182"/>
      <c r="OG350" s="182"/>
      <c r="OH350" s="182"/>
      <c r="OI350" s="182"/>
      <c r="OJ350" s="182"/>
      <c r="OK350" s="182"/>
      <c r="OL350" s="182"/>
      <c r="OM350" s="182"/>
      <c r="ON350" s="182"/>
      <c r="OO350" s="182"/>
      <c r="OP350" s="182"/>
      <c r="OQ350" s="182"/>
      <c r="OR350" s="182"/>
      <c r="OS350" s="182"/>
      <c r="OT350" s="182"/>
      <c r="OU350" s="182"/>
      <c r="OV350" s="182"/>
      <c r="OW350" s="182"/>
      <c r="OX350" s="182"/>
      <c r="OY350" s="182"/>
      <c r="OZ350" s="182"/>
      <c r="PA350" s="182"/>
      <c r="PB350" s="182"/>
      <c r="PC350" s="182"/>
      <c r="PD350" s="182"/>
      <c r="PE350" s="182"/>
      <c r="PF350" s="182"/>
      <c r="PG350" s="182"/>
      <c r="PH350" s="182"/>
      <c r="PI350" s="182"/>
      <c r="PJ350" s="182"/>
      <c r="PK350" s="182"/>
      <c r="PL350" s="182"/>
      <c r="PM350" s="182"/>
      <c r="PN350" s="182"/>
      <c r="PO350" s="182"/>
      <c r="PP350" s="182"/>
      <c r="PQ350" s="182"/>
      <c r="PR350" s="182"/>
      <c r="PS350" s="182"/>
      <c r="PT350" s="182"/>
      <c r="PU350" s="182"/>
      <c r="PV350" s="182"/>
      <c r="PW350" s="182"/>
      <c r="PX350" s="182"/>
    </row>
    <row r="351" spans="1:440" s="167" customFormat="1" ht="19.899999999999999" customHeight="1">
      <c r="A351" s="182"/>
      <c r="B351" s="1040"/>
      <c r="C351" s="900"/>
      <c r="D351" s="841"/>
      <c r="E351" s="876"/>
      <c r="F351" s="325" t="s">
        <v>21</v>
      </c>
      <c r="G351" s="289">
        <v>2.9750000000000001</v>
      </c>
      <c r="H351" s="289"/>
      <c r="I351" s="290">
        <f>G351+H351+K350</f>
        <v>3.395</v>
      </c>
      <c r="J351" s="425">
        <v>2.6460000000000004</v>
      </c>
      <c r="K351" s="290">
        <f t="shared" ref="K351:K391" si="188">I351-J351</f>
        <v>0.74899999999999967</v>
      </c>
      <c r="L351" s="672">
        <f t="shared" ref="L351:L391" si="189">J351/I351</f>
        <v>0.77938144329896919</v>
      </c>
      <c r="M351" s="650" t="s">
        <v>24</v>
      </c>
      <c r="N351" s="903"/>
      <c r="O351" s="904"/>
      <c r="P351" s="904"/>
      <c r="Q351" s="904"/>
      <c r="R351" s="904"/>
      <c r="S351" s="893"/>
      <c r="T351" s="170"/>
      <c r="U351" s="182"/>
      <c r="V351" s="166"/>
      <c r="W351" s="166"/>
      <c r="X351" s="166"/>
      <c r="Y351" s="166"/>
      <c r="Z351" s="166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2"/>
      <c r="CI351" s="182"/>
      <c r="CJ351" s="182"/>
      <c r="CK351" s="182"/>
      <c r="CL351" s="182"/>
      <c r="CM351" s="182"/>
      <c r="CN351" s="182"/>
      <c r="CO351" s="182"/>
      <c r="CP351" s="182"/>
      <c r="CQ351" s="182"/>
      <c r="CR351" s="182"/>
      <c r="CS351" s="182"/>
      <c r="CT351" s="182"/>
      <c r="CU351" s="182"/>
      <c r="CV351" s="182"/>
      <c r="CW351" s="182"/>
      <c r="CX351" s="182"/>
      <c r="CY351" s="182"/>
      <c r="CZ351" s="182"/>
      <c r="DA351" s="182"/>
      <c r="DB351" s="182"/>
      <c r="DC351" s="182"/>
      <c r="DD351" s="182"/>
      <c r="DE351" s="182"/>
      <c r="DF351" s="182"/>
      <c r="DG351" s="182"/>
      <c r="DH351" s="182"/>
      <c r="DI351" s="182"/>
      <c r="DJ351" s="182"/>
      <c r="DK351" s="182"/>
      <c r="DL351" s="182"/>
      <c r="DM351" s="182"/>
      <c r="DN351" s="182"/>
      <c r="DO351" s="182"/>
      <c r="DP351" s="182"/>
      <c r="DQ351" s="182"/>
      <c r="DR351" s="182"/>
      <c r="DS351" s="182"/>
      <c r="DT351" s="182"/>
      <c r="DU351" s="182"/>
      <c r="DV351" s="182"/>
      <c r="DW351" s="182"/>
      <c r="DX351" s="182"/>
      <c r="DY351" s="182"/>
      <c r="DZ351" s="182"/>
      <c r="EA351" s="182"/>
      <c r="EB351" s="182"/>
      <c r="EC351" s="182"/>
      <c r="ED351" s="182"/>
      <c r="EE351" s="182"/>
      <c r="EF351" s="182"/>
      <c r="EG351" s="182"/>
      <c r="EH351" s="182"/>
      <c r="EI351" s="182"/>
      <c r="EJ351" s="182"/>
      <c r="EK351" s="182"/>
      <c r="EL351" s="182"/>
      <c r="EM351" s="182"/>
      <c r="EN351" s="182"/>
      <c r="EO351" s="182"/>
      <c r="EP351" s="182"/>
      <c r="EQ351" s="182"/>
      <c r="ER351" s="182"/>
      <c r="ES351" s="182"/>
      <c r="ET351" s="182"/>
      <c r="EU351" s="182"/>
      <c r="EV351" s="182"/>
      <c r="EW351" s="182"/>
      <c r="EX351" s="182"/>
      <c r="EY351" s="182"/>
      <c r="EZ351" s="182"/>
      <c r="FA351" s="182"/>
      <c r="FB351" s="182"/>
      <c r="FC351" s="182"/>
      <c r="FD351" s="182"/>
      <c r="FE351" s="182"/>
      <c r="FF351" s="182"/>
      <c r="FG351" s="182"/>
      <c r="FH351" s="182"/>
      <c r="FI351" s="182"/>
      <c r="FJ351" s="182"/>
      <c r="FK351" s="182"/>
      <c r="FL351" s="182"/>
      <c r="FM351" s="182"/>
      <c r="FN351" s="182"/>
      <c r="FO351" s="182"/>
      <c r="FP351" s="182"/>
      <c r="FQ351" s="182"/>
      <c r="FR351" s="182"/>
      <c r="FS351" s="182"/>
      <c r="FT351" s="182"/>
      <c r="FU351" s="182"/>
      <c r="FV351" s="182"/>
      <c r="FW351" s="182"/>
      <c r="FX351" s="182"/>
      <c r="FY351" s="182"/>
      <c r="FZ351" s="182"/>
      <c r="GA351" s="182"/>
      <c r="GB351" s="182"/>
      <c r="GC351" s="182"/>
      <c r="GD351" s="182"/>
      <c r="GE351" s="182"/>
      <c r="GF351" s="182"/>
      <c r="GG351" s="182"/>
      <c r="GH351" s="182"/>
      <c r="GI351" s="182"/>
      <c r="GJ351" s="182"/>
      <c r="GK351" s="182"/>
      <c r="GL351" s="182"/>
      <c r="GM351" s="182"/>
      <c r="GN351" s="182"/>
      <c r="GO351" s="182"/>
      <c r="GP351" s="182"/>
      <c r="GQ351" s="182"/>
      <c r="GR351" s="182"/>
      <c r="GS351" s="182"/>
      <c r="GT351" s="182"/>
      <c r="GU351" s="182"/>
      <c r="GV351" s="182"/>
      <c r="GW351" s="182"/>
      <c r="GX351" s="182"/>
      <c r="GY351" s="182"/>
      <c r="GZ351" s="182"/>
      <c r="HA351" s="182"/>
      <c r="HB351" s="182"/>
      <c r="HC351" s="182"/>
      <c r="HD351" s="182"/>
      <c r="HE351" s="182"/>
      <c r="HF351" s="182"/>
      <c r="HG351" s="182"/>
      <c r="HH351" s="182"/>
      <c r="HI351" s="182"/>
      <c r="HJ351" s="182"/>
      <c r="HK351" s="182"/>
      <c r="HL351" s="182"/>
      <c r="HM351" s="182"/>
      <c r="HN351" s="182"/>
      <c r="HO351" s="182"/>
      <c r="HP351" s="182"/>
      <c r="HQ351" s="182"/>
      <c r="HR351" s="182"/>
      <c r="HS351" s="182"/>
      <c r="HT351" s="182"/>
      <c r="HU351" s="182"/>
      <c r="HV351" s="182"/>
      <c r="HW351" s="182"/>
      <c r="HX351" s="182"/>
      <c r="HY351" s="182"/>
      <c r="HZ351" s="182"/>
      <c r="IA351" s="182"/>
      <c r="IB351" s="182"/>
      <c r="IC351" s="182"/>
      <c r="ID351" s="182"/>
      <c r="IE351" s="182"/>
      <c r="IF351" s="182"/>
      <c r="IG351" s="182"/>
      <c r="IH351" s="182"/>
      <c r="II351" s="182"/>
      <c r="IJ351" s="182"/>
      <c r="IK351" s="182"/>
      <c r="IL351" s="182"/>
      <c r="IM351" s="182"/>
      <c r="IN351" s="182"/>
      <c r="IO351" s="182"/>
      <c r="IP351" s="182"/>
      <c r="IQ351" s="182"/>
      <c r="IR351" s="182"/>
      <c r="IS351" s="182"/>
      <c r="IT351" s="182"/>
      <c r="IU351" s="182"/>
      <c r="IV351" s="182"/>
      <c r="IW351" s="182"/>
      <c r="IX351" s="182"/>
      <c r="IY351" s="182"/>
      <c r="IZ351" s="182"/>
      <c r="JA351" s="182"/>
      <c r="JB351" s="182"/>
      <c r="JC351" s="182"/>
      <c r="JD351" s="182"/>
      <c r="JE351" s="182"/>
      <c r="JF351" s="182"/>
      <c r="JG351" s="182"/>
      <c r="JH351" s="182"/>
      <c r="JI351" s="182"/>
      <c r="JJ351" s="182"/>
      <c r="JK351" s="182"/>
      <c r="JL351" s="182"/>
      <c r="JM351" s="182"/>
      <c r="JN351" s="182"/>
      <c r="JO351" s="182"/>
      <c r="JP351" s="182"/>
      <c r="JQ351" s="182"/>
      <c r="JR351" s="182"/>
      <c r="JS351" s="182"/>
      <c r="JT351" s="182"/>
      <c r="JU351" s="182"/>
      <c r="JV351" s="182"/>
      <c r="JW351" s="182"/>
      <c r="JX351" s="182"/>
      <c r="JY351" s="182"/>
      <c r="JZ351" s="182"/>
      <c r="KA351" s="182"/>
      <c r="KB351" s="182"/>
      <c r="KC351" s="182"/>
      <c r="KD351" s="182"/>
      <c r="KE351" s="182"/>
      <c r="KF351" s="182"/>
      <c r="KG351" s="182"/>
      <c r="KH351" s="182"/>
      <c r="KI351" s="182"/>
      <c r="KJ351" s="182"/>
      <c r="KK351" s="182"/>
      <c r="KL351" s="182"/>
      <c r="KM351" s="182"/>
      <c r="KN351" s="182"/>
      <c r="KO351" s="182"/>
      <c r="KP351" s="182"/>
      <c r="KQ351" s="182"/>
      <c r="KR351" s="182"/>
      <c r="KS351" s="182"/>
      <c r="KT351" s="182"/>
      <c r="KU351" s="182"/>
      <c r="KV351" s="182"/>
      <c r="KW351" s="182"/>
      <c r="KX351" s="182"/>
      <c r="KY351" s="182"/>
      <c r="KZ351" s="182"/>
      <c r="LA351" s="182"/>
      <c r="LB351" s="182"/>
      <c r="LC351" s="182"/>
      <c r="LD351" s="182"/>
      <c r="LE351" s="182"/>
      <c r="LF351" s="182"/>
      <c r="LG351" s="182"/>
      <c r="LH351" s="182"/>
      <c r="LI351" s="182"/>
      <c r="LJ351" s="182"/>
      <c r="LK351" s="182"/>
      <c r="LL351" s="182"/>
      <c r="LM351" s="182"/>
      <c r="LN351" s="182"/>
      <c r="LO351" s="182"/>
      <c r="LP351" s="182"/>
      <c r="LQ351" s="182"/>
      <c r="LR351" s="182"/>
      <c r="LS351" s="182"/>
      <c r="LT351" s="182"/>
      <c r="LU351" s="182"/>
      <c r="LV351" s="182"/>
      <c r="LW351" s="182"/>
      <c r="LX351" s="182"/>
      <c r="LY351" s="182"/>
      <c r="LZ351" s="182"/>
      <c r="MA351" s="182"/>
      <c r="MB351" s="182"/>
      <c r="MC351" s="182"/>
      <c r="MD351" s="182"/>
      <c r="ME351" s="182"/>
      <c r="MF351" s="182"/>
      <c r="MG351" s="182"/>
      <c r="MH351" s="182"/>
      <c r="MI351" s="182"/>
      <c r="MJ351" s="182"/>
      <c r="MK351" s="182"/>
      <c r="ML351" s="182"/>
      <c r="MM351" s="182"/>
      <c r="MN351" s="182"/>
      <c r="MO351" s="182"/>
      <c r="MP351" s="182"/>
      <c r="MQ351" s="182"/>
      <c r="MR351" s="182"/>
      <c r="MS351" s="182"/>
      <c r="MT351" s="182"/>
      <c r="MU351" s="182"/>
      <c r="MV351" s="182"/>
      <c r="MW351" s="182"/>
      <c r="MX351" s="182"/>
      <c r="MY351" s="182"/>
      <c r="MZ351" s="182"/>
      <c r="NA351" s="182"/>
      <c r="NB351" s="182"/>
      <c r="NC351" s="182"/>
      <c r="ND351" s="182"/>
      <c r="NE351" s="182"/>
      <c r="NF351" s="182"/>
      <c r="NG351" s="182"/>
      <c r="NH351" s="182"/>
      <c r="NI351" s="182"/>
      <c r="NJ351" s="182"/>
      <c r="NK351" s="182"/>
      <c r="NL351" s="182"/>
      <c r="NM351" s="182"/>
      <c r="NN351" s="182"/>
      <c r="NO351" s="182"/>
      <c r="NP351" s="182"/>
      <c r="NQ351" s="182"/>
      <c r="NR351" s="182"/>
      <c r="NS351" s="182"/>
      <c r="NT351" s="182"/>
      <c r="NU351" s="182"/>
      <c r="NV351" s="182"/>
      <c r="NW351" s="182"/>
      <c r="NX351" s="182"/>
      <c r="NY351" s="182"/>
      <c r="NZ351" s="182"/>
      <c r="OA351" s="182"/>
      <c r="OB351" s="182"/>
      <c r="OC351" s="182"/>
      <c r="OD351" s="182"/>
      <c r="OE351" s="182"/>
      <c r="OF351" s="182"/>
      <c r="OG351" s="182"/>
      <c r="OH351" s="182"/>
      <c r="OI351" s="182"/>
      <c r="OJ351" s="182"/>
      <c r="OK351" s="182"/>
      <c r="OL351" s="182"/>
      <c r="OM351" s="182"/>
      <c r="ON351" s="182"/>
      <c r="OO351" s="182"/>
      <c r="OP351" s="182"/>
      <c r="OQ351" s="182"/>
      <c r="OR351" s="182"/>
      <c r="OS351" s="182"/>
      <c r="OT351" s="182"/>
      <c r="OU351" s="182"/>
      <c r="OV351" s="182"/>
      <c r="OW351" s="182"/>
      <c r="OX351" s="182"/>
      <c r="OY351" s="182"/>
      <c r="OZ351" s="182"/>
      <c r="PA351" s="182"/>
      <c r="PB351" s="182"/>
      <c r="PC351" s="182"/>
      <c r="PD351" s="182"/>
      <c r="PE351" s="182"/>
      <c r="PF351" s="182"/>
      <c r="PG351" s="182"/>
      <c r="PH351" s="182"/>
      <c r="PI351" s="182"/>
      <c r="PJ351" s="182"/>
      <c r="PK351" s="182"/>
      <c r="PL351" s="182"/>
      <c r="PM351" s="182"/>
      <c r="PN351" s="182"/>
      <c r="PO351" s="182"/>
      <c r="PP351" s="182"/>
      <c r="PQ351" s="182"/>
      <c r="PR351" s="182"/>
      <c r="PS351" s="182"/>
      <c r="PT351" s="182"/>
      <c r="PU351" s="182"/>
      <c r="PV351" s="182"/>
      <c r="PW351" s="182"/>
      <c r="PX351" s="182"/>
    </row>
    <row r="352" spans="1:440" s="167" customFormat="1" ht="19.899999999999999" customHeight="1">
      <c r="A352" s="182"/>
      <c r="B352" s="1040"/>
      <c r="C352" s="900"/>
      <c r="D352" s="841"/>
      <c r="E352" s="885"/>
      <c r="F352" s="325" t="s">
        <v>22</v>
      </c>
      <c r="G352" s="289">
        <v>3.6110000000000002</v>
      </c>
      <c r="H352" s="289"/>
      <c r="I352" s="290">
        <f>G352+H352+K351</f>
        <v>4.3599999999999994</v>
      </c>
      <c r="J352" s="425">
        <v>3.9420000000000002</v>
      </c>
      <c r="K352" s="290">
        <f t="shared" si="188"/>
        <v>0.41799999999999926</v>
      </c>
      <c r="L352" s="672">
        <f t="shared" si="189"/>
        <v>0.9041284403669726</v>
      </c>
      <c r="M352" s="650" t="s">
        <v>24</v>
      </c>
      <c r="N352" s="903"/>
      <c r="O352" s="904"/>
      <c r="P352" s="904"/>
      <c r="Q352" s="904"/>
      <c r="R352" s="904"/>
      <c r="S352" s="893"/>
      <c r="T352" s="170"/>
      <c r="U352" s="182"/>
      <c r="V352" s="166"/>
      <c r="W352" s="166"/>
      <c r="X352" s="166"/>
      <c r="Y352" s="166"/>
      <c r="Z352" s="166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2"/>
      <c r="CI352" s="182"/>
      <c r="CJ352" s="182"/>
      <c r="CK352" s="182"/>
      <c r="CL352" s="182"/>
      <c r="CM352" s="182"/>
      <c r="CN352" s="182"/>
      <c r="CO352" s="182"/>
      <c r="CP352" s="182"/>
      <c r="CQ352" s="182"/>
      <c r="CR352" s="182"/>
      <c r="CS352" s="182"/>
      <c r="CT352" s="182"/>
      <c r="CU352" s="182"/>
      <c r="CV352" s="182"/>
      <c r="CW352" s="182"/>
      <c r="CX352" s="182"/>
      <c r="CY352" s="182"/>
      <c r="CZ352" s="182"/>
      <c r="DA352" s="182"/>
      <c r="DB352" s="182"/>
      <c r="DC352" s="182"/>
      <c r="DD352" s="182"/>
      <c r="DE352" s="182"/>
      <c r="DF352" s="182"/>
      <c r="DG352" s="182"/>
      <c r="DH352" s="182"/>
      <c r="DI352" s="182"/>
      <c r="DJ352" s="182"/>
      <c r="DK352" s="182"/>
      <c r="DL352" s="182"/>
      <c r="DM352" s="182"/>
      <c r="DN352" s="182"/>
      <c r="DO352" s="182"/>
      <c r="DP352" s="182"/>
      <c r="DQ352" s="182"/>
      <c r="DR352" s="182"/>
      <c r="DS352" s="182"/>
      <c r="DT352" s="182"/>
      <c r="DU352" s="182"/>
      <c r="DV352" s="182"/>
      <c r="DW352" s="182"/>
      <c r="DX352" s="182"/>
      <c r="DY352" s="182"/>
      <c r="DZ352" s="182"/>
      <c r="EA352" s="182"/>
      <c r="EB352" s="182"/>
      <c r="EC352" s="182"/>
      <c r="ED352" s="182"/>
      <c r="EE352" s="182"/>
      <c r="EF352" s="182"/>
      <c r="EG352" s="182"/>
      <c r="EH352" s="182"/>
      <c r="EI352" s="182"/>
      <c r="EJ352" s="182"/>
      <c r="EK352" s="182"/>
      <c r="EL352" s="182"/>
      <c r="EM352" s="182"/>
      <c r="EN352" s="182"/>
      <c r="EO352" s="182"/>
      <c r="EP352" s="182"/>
      <c r="EQ352" s="182"/>
      <c r="ER352" s="182"/>
      <c r="ES352" s="182"/>
      <c r="ET352" s="182"/>
      <c r="EU352" s="182"/>
      <c r="EV352" s="182"/>
      <c r="EW352" s="182"/>
      <c r="EX352" s="182"/>
      <c r="EY352" s="182"/>
      <c r="EZ352" s="182"/>
      <c r="FA352" s="182"/>
      <c r="FB352" s="182"/>
      <c r="FC352" s="182"/>
      <c r="FD352" s="182"/>
      <c r="FE352" s="182"/>
      <c r="FF352" s="182"/>
      <c r="FG352" s="182"/>
      <c r="FH352" s="182"/>
      <c r="FI352" s="182"/>
      <c r="FJ352" s="182"/>
      <c r="FK352" s="182"/>
      <c r="FL352" s="182"/>
      <c r="FM352" s="182"/>
      <c r="FN352" s="182"/>
      <c r="FO352" s="182"/>
      <c r="FP352" s="182"/>
      <c r="FQ352" s="182"/>
      <c r="FR352" s="182"/>
      <c r="FS352" s="182"/>
      <c r="FT352" s="182"/>
      <c r="FU352" s="182"/>
      <c r="FV352" s="182"/>
      <c r="FW352" s="182"/>
      <c r="FX352" s="182"/>
      <c r="FY352" s="182"/>
      <c r="FZ352" s="182"/>
      <c r="GA352" s="182"/>
      <c r="GB352" s="182"/>
      <c r="GC352" s="182"/>
      <c r="GD352" s="182"/>
      <c r="GE352" s="182"/>
      <c r="GF352" s="182"/>
      <c r="GG352" s="182"/>
      <c r="GH352" s="182"/>
      <c r="GI352" s="182"/>
      <c r="GJ352" s="182"/>
      <c r="GK352" s="182"/>
      <c r="GL352" s="182"/>
      <c r="GM352" s="182"/>
      <c r="GN352" s="182"/>
      <c r="GO352" s="182"/>
      <c r="GP352" s="182"/>
      <c r="GQ352" s="182"/>
      <c r="GR352" s="182"/>
      <c r="GS352" s="182"/>
      <c r="GT352" s="182"/>
      <c r="GU352" s="182"/>
      <c r="GV352" s="182"/>
      <c r="GW352" s="182"/>
      <c r="GX352" s="182"/>
      <c r="GY352" s="182"/>
      <c r="GZ352" s="182"/>
      <c r="HA352" s="182"/>
      <c r="HB352" s="182"/>
      <c r="HC352" s="182"/>
      <c r="HD352" s="182"/>
      <c r="HE352" s="182"/>
      <c r="HF352" s="182"/>
      <c r="HG352" s="182"/>
      <c r="HH352" s="182"/>
      <c r="HI352" s="182"/>
      <c r="HJ352" s="182"/>
      <c r="HK352" s="182"/>
      <c r="HL352" s="182"/>
      <c r="HM352" s="182"/>
      <c r="HN352" s="182"/>
      <c r="HO352" s="182"/>
      <c r="HP352" s="182"/>
      <c r="HQ352" s="182"/>
      <c r="HR352" s="182"/>
      <c r="HS352" s="182"/>
      <c r="HT352" s="182"/>
      <c r="HU352" s="182"/>
      <c r="HV352" s="182"/>
      <c r="HW352" s="182"/>
      <c r="HX352" s="182"/>
      <c r="HY352" s="182"/>
      <c r="HZ352" s="182"/>
      <c r="IA352" s="182"/>
      <c r="IB352" s="182"/>
      <c r="IC352" s="182"/>
      <c r="ID352" s="182"/>
      <c r="IE352" s="182"/>
      <c r="IF352" s="182"/>
      <c r="IG352" s="182"/>
      <c r="IH352" s="182"/>
      <c r="II352" s="182"/>
      <c r="IJ352" s="182"/>
      <c r="IK352" s="182"/>
      <c r="IL352" s="182"/>
      <c r="IM352" s="182"/>
      <c r="IN352" s="182"/>
      <c r="IO352" s="182"/>
      <c r="IP352" s="182"/>
      <c r="IQ352" s="182"/>
      <c r="IR352" s="182"/>
      <c r="IS352" s="182"/>
      <c r="IT352" s="182"/>
      <c r="IU352" s="182"/>
      <c r="IV352" s="182"/>
      <c r="IW352" s="182"/>
      <c r="IX352" s="182"/>
      <c r="IY352" s="182"/>
      <c r="IZ352" s="182"/>
      <c r="JA352" s="182"/>
      <c r="JB352" s="182"/>
      <c r="JC352" s="182"/>
      <c r="JD352" s="182"/>
      <c r="JE352" s="182"/>
      <c r="JF352" s="182"/>
      <c r="JG352" s="182"/>
      <c r="JH352" s="182"/>
      <c r="JI352" s="182"/>
      <c r="JJ352" s="182"/>
      <c r="JK352" s="182"/>
      <c r="JL352" s="182"/>
      <c r="JM352" s="182"/>
      <c r="JN352" s="182"/>
      <c r="JO352" s="182"/>
      <c r="JP352" s="182"/>
      <c r="JQ352" s="182"/>
      <c r="JR352" s="182"/>
      <c r="JS352" s="182"/>
      <c r="JT352" s="182"/>
      <c r="JU352" s="182"/>
      <c r="JV352" s="182"/>
      <c r="JW352" s="182"/>
      <c r="JX352" s="182"/>
      <c r="JY352" s="182"/>
      <c r="JZ352" s="182"/>
      <c r="KA352" s="182"/>
      <c r="KB352" s="182"/>
      <c r="KC352" s="182"/>
      <c r="KD352" s="182"/>
      <c r="KE352" s="182"/>
      <c r="KF352" s="182"/>
      <c r="KG352" s="182"/>
      <c r="KH352" s="182"/>
      <c r="KI352" s="182"/>
      <c r="KJ352" s="182"/>
      <c r="KK352" s="182"/>
      <c r="KL352" s="182"/>
      <c r="KM352" s="182"/>
      <c r="KN352" s="182"/>
      <c r="KO352" s="182"/>
      <c r="KP352" s="182"/>
      <c r="KQ352" s="182"/>
      <c r="KR352" s="182"/>
      <c r="KS352" s="182"/>
      <c r="KT352" s="182"/>
      <c r="KU352" s="182"/>
      <c r="KV352" s="182"/>
      <c r="KW352" s="182"/>
      <c r="KX352" s="182"/>
      <c r="KY352" s="182"/>
      <c r="KZ352" s="182"/>
      <c r="LA352" s="182"/>
      <c r="LB352" s="182"/>
      <c r="LC352" s="182"/>
      <c r="LD352" s="182"/>
      <c r="LE352" s="182"/>
      <c r="LF352" s="182"/>
      <c r="LG352" s="182"/>
      <c r="LH352" s="182"/>
      <c r="LI352" s="182"/>
      <c r="LJ352" s="182"/>
      <c r="LK352" s="182"/>
      <c r="LL352" s="182"/>
      <c r="LM352" s="182"/>
      <c r="LN352" s="182"/>
      <c r="LO352" s="182"/>
      <c r="LP352" s="182"/>
      <c r="LQ352" s="182"/>
      <c r="LR352" s="182"/>
      <c r="LS352" s="182"/>
      <c r="LT352" s="182"/>
      <c r="LU352" s="182"/>
      <c r="LV352" s="182"/>
      <c r="LW352" s="182"/>
      <c r="LX352" s="182"/>
      <c r="LY352" s="182"/>
      <c r="LZ352" s="182"/>
      <c r="MA352" s="182"/>
      <c r="MB352" s="182"/>
      <c r="MC352" s="182"/>
      <c r="MD352" s="182"/>
      <c r="ME352" s="182"/>
      <c r="MF352" s="182"/>
      <c r="MG352" s="182"/>
      <c r="MH352" s="182"/>
      <c r="MI352" s="182"/>
      <c r="MJ352" s="182"/>
      <c r="MK352" s="182"/>
      <c r="ML352" s="182"/>
      <c r="MM352" s="182"/>
      <c r="MN352" s="182"/>
      <c r="MO352" s="182"/>
      <c r="MP352" s="182"/>
      <c r="MQ352" s="182"/>
      <c r="MR352" s="182"/>
      <c r="MS352" s="182"/>
      <c r="MT352" s="182"/>
      <c r="MU352" s="182"/>
      <c r="MV352" s="182"/>
      <c r="MW352" s="182"/>
      <c r="MX352" s="182"/>
      <c r="MY352" s="182"/>
      <c r="MZ352" s="182"/>
      <c r="NA352" s="182"/>
      <c r="NB352" s="182"/>
      <c r="NC352" s="182"/>
      <c r="ND352" s="182"/>
      <c r="NE352" s="182"/>
      <c r="NF352" s="182"/>
      <c r="NG352" s="182"/>
      <c r="NH352" s="182"/>
      <c r="NI352" s="182"/>
      <c r="NJ352" s="182"/>
      <c r="NK352" s="182"/>
      <c r="NL352" s="182"/>
      <c r="NM352" s="182"/>
      <c r="NN352" s="182"/>
      <c r="NO352" s="182"/>
      <c r="NP352" s="182"/>
      <c r="NQ352" s="182"/>
      <c r="NR352" s="182"/>
      <c r="NS352" s="182"/>
      <c r="NT352" s="182"/>
      <c r="NU352" s="182"/>
      <c r="NV352" s="182"/>
      <c r="NW352" s="182"/>
      <c r="NX352" s="182"/>
      <c r="NY352" s="182"/>
      <c r="NZ352" s="182"/>
      <c r="OA352" s="182"/>
      <c r="OB352" s="182"/>
      <c r="OC352" s="182"/>
      <c r="OD352" s="182"/>
      <c r="OE352" s="182"/>
      <c r="OF352" s="182"/>
      <c r="OG352" s="182"/>
      <c r="OH352" s="182"/>
      <c r="OI352" s="182"/>
      <c r="OJ352" s="182"/>
      <c r="OK352" s="182"/>
      <c r="OL352" s="182"/>
      <c r="OM352" s="182"/>
      <c r="ON352" s="182"/>
      <c r="OO352" s="182"/>
      <c r="OP352" s="182"/>
      <c r="OQ352" s="182"/>
      <c r="OR352" s="182"/>
      <c r="OS352" s="182"/>
      <c r="OT352" s="182"/>
      <c r="OU352" s="182"/>
      <c r="OV352" s="182"/>
      <c r="OW352" s="182"/>
      <c r="OX352" s="182"/>
      <c r="OY352" s="182"/>
      <c r="OZ352" s="182"/>
      <c r="PA352" s="182"/>
      <c r="PB352" s="182"/>
      <c r="PC352" s="182"/>
      <c r="PD352" s="182"/>
      <c r="PE352" s="182"/>
      <c r="PF352" s="182"/>
      <c r="PG352" s="182"/>
      <c r="PH352" s="182"/>
      <c r="PI352" s="182"/>
      <c r="PJ352" s="182"/>
      <c r="PK352" s="182"/>
      <c r="PL352" s="182"/>
      <c r="PM352" s="182"/>
      <c r="PN352" s="182"/>
      <c r="PO352" s="182"/>
      <c r="PP352" s="182"/>
      <c r="PQ352" s="182"/>
      <c r="PR352" s="182"/>
      <c r="PS352" s="182"/>
      <c r="PT352" s="182"/>
      <c r="PU352" s="182"/>
      <c r="PV352" s="182"/>
      <c r="PW352" s="182"/>
      <c r="PX352" s="182"/>
    </row>
    <row r="353" spans="1:440" s="167" customFormat="1" ht="19.899999999999999" customHeight="1">
      <c r="A353" s="182"/>
      <c r="B353" s="1040"/>
      <c r="C353" s="900"/>
      <c r="D353" s="841"/>
      <c r="E353" s="884" t="s">
        <v>79</v>
      </c>
      <c r="F353" s="325" t="s">
        <v>20</v>
      </c>
      <c r="G353" s="289">
        <v>0.63600000000000001</v>
      </c>
      <c r="H353" s="289"/>
      <c r="I353" s="290">
        <f t="shared" ref="I353" si="190">G353+H353</f>
        <v>0.63600000000000001</v>
      </c>
      <c r="J353" s="636">
        <v>0.27</v>
      </c>
      <c r="K353" s="290">
        <f t="shared" si="188"/>
        <v>0.36599999999999999</v>
      </c>
      <c r="L353" s="672">
        <f t="shared" si="189"/>
        <v>0.42452830188679247</v>
      </c>
      <c r="M353" s="650" t="s">
        <v>24</v>
      </c>
      <c r="N353" s="903">
        <f t="shared" ref="N353" si="191">G353+G354+G355</f>
        <v>7.2240000000000002</v>
      </c>
      <c r="O353" s="904">
        <f t="shared" ref="O353" si="192">H353+H354+H355</f>
        <v>0</v>
      </c>
      <c r="P353" s="904">
        <f t="shared" ref="P353" si="193">N353+O353</f>
        <v>7.2240000000000002</v>
      </c>
      <c r="Q353" s="904">
        <f t="shared" ref="Q353" si="194">J353+J354+J355</f>
        <v>6.0209999999999999</v>
      </c>
      <c r="R353" s="904">
        <f t="shared" ref="R353" si="195">P353-Q353</f>
        <v>1.2030000000000003</v>
      </c>
      <c r="S353" s="893">
        <f t="shared" ref="S353" si="196">Q353/P353</f>
        <v>0.8334717607973422</v>
      </c>
      <c r="T353" s="170"/>
      <c r="U353" s="182"/>
      <c r="V353" s="166"/>
      <c r="W353" s="166"/>
      <c r="X353" s="166"/>
      <c r="Y353" s="166"/>
      <c r="Z353" s="166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2"/>
      <c r="CI353" s="182"/>
      <c r="CJ353" s="182"/>
      <c r="CK353" s="182"/>
      <c r="CL353" s="182"/>
      <c r="CM353" s="182"/>
      <c r="CN353" s="182"/>
      <c r="CO353" s="182"/>
      <c r="CP353" s="182"/>
      <c r="CQ353" s="182"/>
      <c r="CR353" s="182"/>
      <c r="CS353" s="182"/>
      <c r="CT353" s="182"/>
      <c r="CU353" s="182"/>
      <c r="CV353" s="182"/>
      <c r="CW353" s="182"/>
      <c r="CX353" s="182"/>
      <c r="CY353" s="182"/>
      <c r="CZ353" s="182"/>
      <c r="DA353" s="182"/>
      <c r="DB353" s="182"/>
      <c r="DC353" s="182"/>
      <c r="DD353" s="182"/>
      <c r="DE353" s="182"/>
      <c r="DF353" s="182"/>
      <c r="DG353" s="182"/>
      <c r="DH353" s="182"/>
      <c r="DI353" s="182"/>
      <c r="DJ353" s="182"/>
      <c r="DK353" s="182"/>
      <c r="DL353" s="182"/>
      <c r="DM353" s="182"/>
      <c r="DN353" s="182"/>
      <c r="DO353" s="182"/>
      <c r="DP353" s="182"/>
      <c r="DQ353" s="182"/>
      <c r="DR353" s="182"/>
      <c r="DS353" s="182"/>
      <c r="DT353" s="182"/>
      <c r="DU353" s="182"/>
      <c r="DV353" s="182"/>
      <c r="DW353" s="182"/>
      <c r="DX353" s="182"/>
      <c r="DY353" s="182"/>
      <c r="DZ353" s="182"/>
      <c r="EA353" s="182"/>
      <c r="EB353" s="182"/>
      <c r="EC353" s="182"/>
      <c r="ED353" s="182"/>
      <c r="EE353" s="182"/>
      <c r="EF353" s="182"/>
      <c r="EG353" s="182"/>
      <c r="EH353" s="182"/>
      <c r="EI353" s="182"/>
      <c r="EJ353" s="182"/>
      <c r="EK353" s="182"/>
      <c r="EL353" s="182"/>
      <c r="EM353" s="182"/>
      <c r="EN353" s="182"/>
      <c r="EO353" s="182"/>
      <c r="EP353" s="182"/>
      <c r="EQ353" s="182"/>
      <c r="ER353" s="182"/>
      <c r="ES353" s="182"/>
      <c r="ET353" s="182"/>
      <c r="EU353" s="182"/>
      <c r="EV353" s="182"/>
      <c r="EW353" s="182"/>
      <c r="EX353" s="182"/>
      <c r="EY353" s="182"/>
      <c r="EZ353" s="182"/>
      <c r="FA353" s="182"/>
      <c r="FB353" s="182"/>
      <c r="FC353" s="182"/>
      <c r="FD353" s="182"/>
      <c r="FE353" s="182"/>
      <c r="FF353" s="182"/>
      <c r="FG353" s="182"/>
      <c r="FH353" s="182"/>
      <c r="FI353" s="182"/>
      <c r="FJ353" s="182"/>
      <c r="FK353" s="182"/>
      <c r="FL353" s="182"/>
      <c r="FM353" s="182"/>
      <c r="FN353" s="182"/>
      <c r="FO353" s="182"/>
      <c r="FP353" s="182"/>
      <c r="FQ353" s="182"/>
      <c r="FR353" s="182"/>
      <c r="FS353" s="182"/>
      <c r="FT353" s="182"/>
      <c r="FU353" s="182"/>
      <c r="FV353" s="182"/>
      <c r="FW353" s="182"/>
      <c r="FX353" s="182"/>
      <c r="FY353" s="182"/>
      <c r="FZ353" s="182"/>
      <c r="GA353" s="182"/>
      <c r="GB353" s="182"/>
      <c r="GC353" s="182"/>
      <c r="GD353" s="182"/>
      <c r="GE353" s="182"/>
      <c r="GF353" s="182"/>
      <c r="GG353" s="182"/>
      <c r="GH353" s="182"/>
      <c r="GI353" s="182"/>
      <c r="GJ353" s="182"/>
      <c r="GK353" s="182"/>
      <c r="GL353" s="182"/>
      <c r="GM353" s="182"/>
      <c r="GN353" s="182"/>
      <c r="GO353" s="182"/>
      <c r="GP353" s="182"/>
      <c r="GQ353" s="182"/>
      <c r="GR353" s="182"/>
      <c r="GS353" s="182"/>
      <c r="GT353" s="182"/>
      <c r="GU353" s="182"/>
      <c r="GV353" s="182"/>
      <c r="GW353" s="182"/>
      <c r="GX353" s="182"/>
      <c r="GY353" s="182"/>
      <c r="GZ353" s="182"/>
      <c r="HA353" s="182"/>
      <c r="HB353" s="182"/>
      <c r="HC353" s="182"/>
      <c r="HD353" s="182"/>
      <c r="HE353" s="182"/>
      <c r="HF353" s="182"/>
      <c r="HG353" s="182"/>
      <c r="HH353" s="182"/>
      <c r="HI353" s="182"/>
      <c r="HJ353" s="182"/>
      <c r="HK353" s="182"/>
      <c r="HL353" s="182"/>
      <c r="HM353" s="182"/>
      <c r="HN353" s="182"/>
      <c r="HO353" s="182"/>
      <c r="HP353" s="182"/>
      <c r="HQ353" s="182"/>
      <c r="HR353" s="182"/>
      <c r="HS353" s="182"/>
      <c r="HT353" s="182"/>
      <c r="HU353" s="182"/>
      <c r="HV353" s="182"/>
      <c r="HW353" s="182"/>
      <c r="HX353" s="182"/>
      <c r="HY353" s="182"/>
      <c r="HZ353" s="182"/>
      <c r="IA353" s="182"/>
      <c r="IB353" s="182"/>
      <c r="IC353" s="182"/>
      <c r="ID353" s="182"/>
      <c r="IE353" s="182"/>
      <c r="IF353" s="182"/>
      <c r="IG353" s="182"/>
      <c r="IH353" s="182"/>
      <c r="II353" s="182"/>
      <c r="IJ353" s="182"/>
      <c r="IK353" s="182"/>
      <c r="IL353" s="182"/>
      <c r="IM353" s="182"/>
      <c r="IN353" s="182"/>
      <c r="IO353" s="182"/>
      <c r="IP353" s="182"/>
      <c r="IQ353" s="182"/>
      <c r="IR353" s="182"/>
      <c r="IS353" s="182"/>
      <c r="IT353" s="182"/>
      <c r="IU353" s="182"/>
      <c r="IV353" s="182"/>
      <c r="IW353" s="182"/>
      <c r="IX353" s="182"/>
      <c r="IY353" s="182"/>
      <c r="IZ353" s="182"/>
      <c r="JA353" s="182"/>
      <c r="JB353" s="182"/>
      <c r="JC353" s="182"/>
      <c r="JD353" s="182"/>
      <c r="JE353" s="182"/>
      <c r="JF353" s="182"/>
      <c r="JG353" s="182"/>
      <c r="JH353" s="182"/>
      <c r="JI353" s="182"/>
      <c r="JJ353" s="182"/>
      <c r="JK353" s="182"/>
      <c r="JL353" s="182"/>
      <c r="JM353" s="182"/>
      <c r="JN353" s="182"/>
      <c r="JO353" s="182"/>
      <c r="JP353" s="182"/>
      <c r="JQ353" s="182"/>
      <c r="JR353" s="182"/>
      <c r="JS353" s="182"/>
      <c r="JT353" s="182"/>
      <c r="JU353" s="182"/>
      <c r="JV353" s="182"/>
      <c r="JW353" s="182"/>
      <c r="JX353" s="182"/>
      <c r="JY353" s="182"/>
      <c r="JZ353" s="182"/>
      <c r="KA353" s="182"/>
      <c r="KB353" s="182"/>
      <c r="KC353" s="182"/>
      <c r="KD353" s="182"/>
      <c r="KE353" s="182"/>
      <c r="KF353" s="182"/>
      <c r="KG353" s="182"/>
      <c r="KH353" s="182"/>
      <c r="KI353" s="182"/>
      <c r="KJ353" s="182"/>
      <c r="KK353" s="182"/>
      <c r="KL353" s="182"/>
      <c r="KM353" s="182"/>
      <c r="KN353" s="182"/>
      <c r="KO353" s="182"/>
      <c r="KP353" s="182"/>
      <c r="KQ353" s="182"/>
      <c r="KR353" s="182"/>
      <c r="KS353" s="182"/>
      <c r="KT353" s="182"/>
      <c r="KU353" s="182"/>
      <c r="KV353" s="182"/>
      <c r="KW353" s="182"/>
      <c r="KX353" s="182"/>
      <c r="KY353" s="182"/>
      <c r="KZ353" s="182"/>
      <c r="LA353" s="182"/>
      <c r="LB353" s="182"/>
      <c r="LC353" s="182"/>
      <c r="LD353" s="182"/>
      <c r="LE353" s="182"/>
      <c r="LF353" s="182"/>
      <c r="LG353" s="182"/>
      <c r="LH353" s="182"/>
      <c r="LI353" s="182"/>
      <c r="LJ353" s="182"/>
      <c r="LK353" s="182"/>
      <c r="LL353" s="182"/>
      <c r="LM353" s="182"/>
      <c r="LN353" s="182"/>
      <c r="LO353" s="182"/>
      <c r="LP353" s="182"/>
      <c r="LQ353" s="182"/>
      <c r="LR353" s="182"/>
      <c r="LS353" s="182"/>
      <c r="LT353" s="182"/>
      <c r="LU353" s="182"/>
      <c r="LV353" s="182"/>
      <c r="LW353" s="182"/>
      <c r="LX353" s="182"/>
      <c r="LY353" s="182"/>
      <c r="LZ353" s="182"/>
      <c r="MA353" s="182"/>
      <c r="MB353" s="182"/>
      <c r="MC353" s="182"/>
      <c r="MD353" s="182"/>
      <c r="ME353" s="182"/>
      <c r="MF353" s="182"/>
      <c r="MG353" s="182"/>
      <c r="MH353" s="182"/>
      <c r="MI353" s="182"/>
      <c r="MJ353" s="182"/>
      <c r="MK353" s="182"/>
      <c r="ML353" s="182"/>
      <c r="MM353" s="182"/>
      <c r="MN353" s="182"/>
      <c r="MO353" s="182"/>
      <c r="MP353" s="182"/>
      <c r="MQ353" s="182"/>
      <c r="MR353" s="182"/>
      <c r="MS353" s="182"/>
      <c r="MT353" s="182"/>
      <c r="MU353" s="182"/>
      <c r="MV353" s="182"/>
      <c r="MW353" s="182"/>
      <c r="MX353" s="182"/>
      <c r="MY353" s="182"/>
      <c r="MZ353" s="182"/>
      <c r="NA353" s="182"/>
      <c r="NB353" s="182"/>
      <c r="NC353" s="182"/>
      <c r="ND353" s="182"/>
      <c r="NE353" s="182"/>
      <c r="NF353" s="182"/>
      <c r="NG353" s="182"/>
      <c r="NH353" s="182"/>
      <c r="NI353" s="182"/>
      <c r="NJ353" s="182"/>
      <c r="NK353" s="182"/>
      <c r="NL353" s="182"/>
      <c r="NM353" s="182"/>
      <c r="NN353" s="182"/>
      <c r="NO353" s="182"/>
      <c r="NP353" s="182"/>
      <c r="NQ353" s="182"/>
      <c r="NR353" s="182"/>
      <c r="NS353" s="182"/>
      <c r="NT353" s="182"/>
      <c r="NU353" s="182"/>
      <c r="NV353" s="182"/>
      <c r="NW353" s="182"/>
      <c r="NX353" s="182"/>
      <c r="NY353" s="182"/>
      <c r="NZ353" s="182"/>
      <c r="OA353" s="182"/>
      <c r="OB353" s="182"/>
      <c r="OC353" s="182"/>
      <c r="OD353" s="182"/>
      <c r="OE353" s="182"/>
      <c r="OF353" s="182"/>
      <c r="OG353" s="182"/>
      <c r="OH353" s="182"/>
      <c r="OI353" s="182"/>
      <c r="OJ353" s="182"/>
      <c r="OK353" s="182"/>
      <c r="OL353" s="182"/>
      <c r="OM353" s="182"/>
      <c r="ON353" s="182"/>
      <c r="OO353" s="182"/>
      <c r="OP353" s="182"/>
      <c r="OQ353" s="182"/>
      <c r="OR353" s="182"/>
      <c r="OS353" s="182"/>
      <c r="OT353" s="182"/>
      <c r="OU353" s="182"/>
      <c r="OV353" s="182"/>
      <c r="OW353" s="182"/>
      <c r="OX353" s="182"/>
      <c r="OY353" s="182"/>
      <c r="OZ353" s="182"/>
      <c r="PA353" s="182"/>
      <c r="PB353" s="182"/>
      <c r="PC353" s="182"/>
      <c r="PD353" s="182"/>
      <c r="PE353" s="182"/>
      <c r="PF353" s="182"/>
      <c r="PG353" s="182"/>
      <c r="PH353" s="182"/>
      <c r="PI353" s="182"/>
      <c r="PJ353" s="182"/>
      <c r="PK353" s="182"/>
      <c r="PL353" s="182"/>
      <c r="PM353" s="182"/>
      <c r="PN353" s="182"/>
      <c r="PO353" s="182"/>
      <c r="PP353" s="182"/>
      <c r="PQ353" s="182"/>
      <c r="PR353" s="182"/>
      <c r="PS353" s="182"/>
      <c r="PT353" s="182"/>
      <c r="PU353" s="182"/>
      <c r="PV353" s="182"/>
      <c r="PW353" s="182"/>
      <c r="PX353" s="182"/>
    </row>
    <row r="354" spans="1:440" s="167" customFormat="1" ht="19.899999999999999" customHeight="1">
      <c r="A354" s="182"/>
      <c r="B354" s="1040"/>
      <c r="C354" s="900"/>
      <c r="D354" s="841"/>
      <c r="E354" s="876"/>
      <c r="F354" s="325" t="s">
        <v>21</v>
      </c>
      <c r="G354" s="289">
        <v>2.976</v>
      </c>
      <c r="H354" s="289"/>
      <c r="I354" s="290">
        <f>G354+H354+K353</f>
        <v>3.3420000000000001</v>
      </c>
      <c r="J354" s="636">
        <v>2.133</v>
      </c>
      <c r="K354" s="290">
        <f t="shared" si="188"/>
        <v>1.2090000000000001</v>
      </c>
      <c r="L354" s="672">
        <f t="shared" si="189"/>
        <v>0.63824057450628369</v>
      </c>
      <c r="M354" s="650" t="s">
        <v>24</v>
      </c>
      <c r="N354" s="903"/>
      <c r="O354" s="904"/>
      <c r="P354" s="904"/>
      <c r="Q354" s="904"/>
      <c r="R354" s="904"/>
      <c r="S354" s="893"/>
      <c r="T354" s="170"/>
      <c r="U354" s="182"/>
      <c r="V354" s="166"/>
      <c r="W354" s="166"/>
      <c r="X354" s="166"/>
      <c r="Y354" s="166"/>
      <c r="Z354" s="166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2"/>
      <c r="CI354" s="182"/>
      <c r="CJ354" s="182"/>
      <c r="CK354" s="182"/>
      <c r="CL354" s="182"/>
      <c r="CM354" s="182"/>
      <c r="CN354" s="182"/>
      <c r="CO354" s="182"/>
      <c r="CP354" s="182"/>
      <c r="CQ354" s="182"/>
      <c r="CR354" s="182"/>
      <c r="CS354" s="182"/>
      <c r="CT354" s="182"/>
      <c r="CU354" s="182"/>
      <c r="CV354" s="182"/>
      <c r="CW354" s="182"/>
      <c r="CX354" s="182"/>
      <c r="CY354" s="182"/>
      <c r="CZ354" s="182"/>
      <c r="DA354" s="182"/>
      <c r="DB354" s="182"/>
      <c r="DC354" s="182"/>
      <c r="DD354" s="182"/>
      <c r="DE354" s="182"/>
      <c r="DF354" s="182"/>
      <c r="DG354" s="182"/>
      <c r="DH354" s="182"/>
      <c r="DI354" s="182"/>
      <c r="DJ354" s="182"/>
      <c r="DK354" s="182"/>
      <c r="DL354" s="182"/>
      <c r="DM354" s="182"/>
      <c r="DN354" s="182"/>
      <c r="DO354" s="182"/>
      <c r="DP354" s="182"/>
      <c r="DQ354" s="182"/>
      <c r="DR354" s="182"/>
      <c r="DS354" s="182"/>
      <c r="DT354" s="182"/>
      <c r="DU354" s="182"/>
      <c r="DV354" s="182"/>
      <c r="DW354" s="182"/>
      <c r="DX354" s="182"/>
      <c r="DY354" s="182"/>
      <c r="DZ354" s="182"/>
      <c r="EA354" s="182"/>
      <c r="EB354" s="182"/>
      <c r="EC354" s="182"/>
      <c r="ED354" s="182"/>
      <c r="EE354" s="182"/>
      <c r="EF354" s="182"/>
      <c r="EG354" s="182"/>
      <c r="EH354" s="182"/>
      <c r="EI354" s="182"/>
      <c r="EJ354" s="182"/>
      <c r="EK354" s="182"/>
      <c r="EL354" s="182"/>
      <c r="EM354" s="182"/>
      <c r="EN354" s="182"/>
      <c r="EO354" s="182"/>
      <c r="EP354" s="182"/>
      <c r="EQ354" s="182"/>
      <c r="ER354" s="182"/>
      <c r="ES354" s="182"/>
      <c r="ET354" s="182"/>
      <c r="EU354" s="182"/>
      <c r="EV354" s="182"/>
      <c r="EW354" s="182"/>
      <c r="EX354" s="182"/>
      <c r="EY354" s="182"/>
      <c r="EZ354" s="182"/>
      <c r="FA354" s="182"/>
      <c r="FB354" s="182"/>
      <c r="FC354" s="182"/>
      <c r="FD354" s="182"/>
      <c r="FE354" s="182"/>
      <c r="FF354" s="182"/>
      <c r="FG354" s="182"/>
      <c r="FH354" s="182"/>
      <c r="FI354" s="182"/>
      <c r="FJ354" s="182"/>
      <c r="FK354" s="182"/>
      <c r="FL354" s="182"/>
      <c r="FM354" s="182"/>
      <c r="FN354" s="182"/>
      <c r="FO354" s="182"/>
      <c r="FP354" s="182"/>
      <c r="FQ354" s="182"/>
      <c r="FR354" s="182"/>
      <c r="FS354" s="182"/>
      <c r="FT354" s="182"/>
      <c r="FU354" s="182"/>
      <c r="FV354" s="182"/>
      <c r="FW354" s="182"/>
      <c r="FX354" s="182"/>
      <c r="FY354" s="182"/>
      <c r="FZ354" s="182"/>
      <c r="GA354" s="182"/>
      <c r="GB354" s="182"/>
      <c r="GC354" s="182"/>
      <c r="GD354" s="182"/>
      <c r="GE354" s="182"/>
      <c r="GF354" s="182"/>
      <c r="GG354" s="182"/>
      <c r="GH354" s="182"/>
      <c r="GI354" s="182"/>
      <c r="GJ354" s="182"/>
      <c r="GK354" s="182"/>
      <c r="GL354" s="182"/>
      <c r="GM354" s="182"/>
      <c r="GN354" s="182"/>
      <c r="GO354" s="182"/>
      <c r="GP354" s="182"/>
      <c r="GQ354" s="182"/>
      <c r="GR354" s="182"/>
      <c r="GS354" s="182"/>
      <c r="GT354" s="182"/>
      <c r="GU354" s="182"/>
      <c r="GV354" s="182"/>
      <c r="GW354" s="182"/>
      <c r="GX354" s="182"/>
      <c r="GY354" s="182"/>
      <c r="GZ354" s="182"/>
      <c r="HA354" s="182"/>
      <c r="HB354" s="182"/>
      <c r="HC354" s="182"/>
      <c r="HD354" s="182"/>
      <c r="HE354" s="182"/>
      <c r="HF354" s="182"/>
      <c r="HG354" s="182"/>
      <c r="HH354" s="182"/>
      <c r="HI354" s="182"/>
      <c r="HJ354" s="182"/>
      <c r="HK354" s="182"/>
      <c r="HL354" s="182"/>
      <c r="HM354" s="182"/>
      <c r="HN354" s="182"/>
      <c r="HO354" s="182"/>
      <c r="HP354" s="182"/>
      <c r="HQ354" s="182"/>
      <c r="HR354" s="182"/>
      <c r="HS354" s="182"/>
      <c r="HT354" s="182"/>
      <c r="HU354" s="182"/>
      <c r="HV354" s="182"/>
      <c r="HW354" s="182"/>
      <c r="HX354" s="182"/>
      <c r="HY354" s="182"/>
      <c r="HZ354" s="182"/>
      <c r="IA354" s="182"/>
      <c r="IB354" s="182"/>
      <c r="IC354" s="182"/>
      <c r="ID354" s="182"/>
      <c r="IE354" s="182"/>
      <c r="IF354" s="182"/>
      <c r="IG354" s="182"/>
      <c r="IH354" s="182"/>
      <c r="II354" s="182"/>
      <c r="IJ354" s="182"/>
      <c r="IK354" s="182"/>
      <c r="IL354" s="182"/>
      <c r="IM354" s="182"/>
      <c r="IN354" s="182"/>
      <c r="IO354" s="182"/>
      <c r="IP354" s="182"/>
      <c r="IQ354" s="182"/>
      <c r="IR354" s="182"/>
      <c r="IS354" s="182"/>
      <c r="IT354" s="182"/>
      <c r="IU354" s="182"/>
      <c r="IV354" s="182"/>
      <c r="IW354" s="182"/>
      <c r="IX354" s="182"/>
      <c r="IY354" s="182"/>
      <c r="IZ354" s="182"/>
      <c r="JA354" s="182"/>
      <c r="JB354" s="182"/>
      <c r="JC354" s="182"/>
      <c r="JD354" s="182"/>
      <c r="JE354" s="182"/>
      <c r="JF354" s="182"/>
      <c r="JG354" s="182"/>
      <c r="JH354" s="182"/>
      <c r="JI354" s="182"/>
      <c r="JJ354" s="182"/>
      <c r="JK354" s="182"/>
      <c r="JL354" s="182"/>
      <c r="JM354" s="182"/>
      <c r="JN354" s="182"/>
      <c r="JO354" s="182"/>
      <c r="JP354" s="182"/>
      <c r="JQ354" s="182"/>
      <c r="JR354" s="182"/>
      <c r="JS354" s="182"/>
      <c r="JT354" s="182"/>
      <c r="JU354" s="182"/>
      <c r="JV354" s="182"/>
      <c r="JW354" s="182"/>
      <c r="JX354" s="182"/>
      <c r="JY354" s="182"/>
      <c r="JZ354" s="182"/>
      <c r="KA354" s="182"/>
      <c r="KB354" s="182"/>
      <c r="KC354" s="182"/>
      <c r="KD354" s="182"/>
      <c r="KE354" s="182"/>
      <c r="KF354" s="182"/>
      <c r="KG354" s="182"/>
      <c r="KH354" s="182"/>
      <c r="KI354" s="182"/>
      <c r="KJ354" s="182"/>
      <c r="KK354" s="182"/>
      <c r="KL354" s="182"/>
      <c r="KM354" s="182"/>
      <c r="KN354" s="182"/>
      <c r="KO354" s="182"/>
      <c r="KP354" s="182"/>
      <c r="KQ354" s="182"/>
      <c r="KR354" s="182"/>
      <c r="KS354" s="182"/>
      <c r="KT354" s="182"/>
      <c r="KU354" s="182"/>
      <c r="KV354" s="182"/>
      <c r="KW354" s="182"/>
      <c r="KX354" s="182"/>
      <c r="KY354" s="182"/>
      <c r="KZ354" s="182"/>
      <c r="LA354" s="182"/>
      <c r="LB354" s="182"/>
      <c r="LC354" s="182"/>
      <c r="LD354" s="182"/>
      <c r="LE354" s="182"/>
      <c r="LF354" s="182"/>
      <c r="LG354" s="182"/>
      <c r="LH354" s="182"/>
      <c r="LI354" s="182"/>
      <c r="LJ354" s="182"/>
      <c r="LK354" s="182"/>
      <c r="LL354" s="182"/>
      <c r="LM354" s="182"/>
      <c r="LN354" s="182"/>
      <c r="LO354" s="182"/>
      <c r="LP354" s="182"/>
      <c r="LQ354" s="182"/>
      <c r="LR354" s="182"/>
      <c r="LS354" s="182"/>
      <c r="LT354" s="182"/>
      <c r="LU354" s="182"/>
      <c r="LV354" s="182"/>
      <c r="LW354" s="182"/>
      <c r="LX354" s="182"/>
      <c r="LY354" s="182"/>
      <c r="LZ354" s="182"/>
      <c r="MA354" s="182"/>
      <c r="MB354" s="182"/>
      <c r="MC354" s="182"/>
      <c r="MD354" s="182"/>
      <c r="ME354" s="182"/>
      <c r="MF354" s="182"/>
      <c r="MG354" s="182"/>
      <c r="MH354" s="182"/>
      <c r="MI354" s="182"/>
      <c r="MJ354" s="182"/>
      <c r="MK354" s="182"/>
      <c r="ML354" s="182"/>
      <c r="MM354" s="182"/>
      <c r="MN354" s="182"/>
      <c r="MO354" s="182"/>
      <c r="MP354" s="182"/>
      <c r="MQ354" s="182"/>
      <c r="MR354" s="182"/>
      <c r="MS354" s="182"/>
      <c r="MT354" s="182"/>
      <c r="MU354" s="182"/>
      <c r="MV354" s="182"/>
      <c r="MW354" s="182"/>
      <c r="MX354" s="182"/>
      <c r="MY354" s="182"/>
      <c r="MZ354" s="182"/>
      <c r="NA354" s="182"/>
      <c r="NB354" s="182"/>
      <c r="NC354" s="182"/>
      <c r="ND354" s="182"/>
      <c r="NE354" s="182"/>
      <c r="NF354" s="182"/>
      <c r="NG354" s="182"/>
      <c r="NH354" s="182"/>
      <c r="NI354" s="182"/>
      <c r="NJ354" s="182"/>
      <c r="NK354" s="182"/>
      <c r="NL354" s="182"/>
      <c r="NM354" s="182"/>
      <c r="NN354" s="182"/>
      <c r="NO354" s="182"/>
      <c r="NP354" s="182"/>
      <c r="NQ354" s="182"/>
      <c r="NR354" s="182"/>
      <c r="NS354" s="182"/>
      <c r="NT354" s="182"/>
      <c r="NU354" s="182"/>
      <c r="NV354" s="182"/>
      <c r="NW354" s="182"/>
      <c r="NX354" s="182"/>
      <c r="NY354" s="182"/>
      <c r="NZ354" s="182"/>
      <c r="OA354" s="182"/>
      <c r="OB354" s="182"/>
      <c r="OC354" s="182"/>
      <c r="OD354" s="182"/>
      <c r="OE354" s="182"/>
      <c r="OF354" s="182"/>
      <c r="OG354" s="182"/>
      <c r="OH354" s="182"/>
      <c r="OI354" s="182"/>
      <c r="OJ354" s="182"/>
      <c r="OK354" s="182"/>
      <c r="OL354" s="182"/>
      <c r="OM354" s="182"/>
      <c r="ON354" s="182"/>
      <c r="OO354" s="182"/>
      <c r="OP354" s="182"/>
      <c r="OQ354" s="182"/>
      <c r="OR354" s="182"/>
      <c r="OS354" s="182"/>
      <c r="OT354" s="182"/>
      <c r="OU354" s="182"/>
      <c r="OV354" s="182"/>
      <c r="OW354" s="182"/>
      <c r="OX354" s="182"/>
      <c r="OY354" s="182"/>
      <c r="OZ354" s="182"/>
      <c r="PA354" s="182"/>
      <c r="PB354" s="182"/>
      <c r="PC354" s="182"/>
      <c r="PD354" s="182"/>
      <c r="PE354" s="182"/>
      <c r="PF354" s="182"/>
      <c r="PG354" s="182"/>
      <c r="PH354" s="182"/>
      <c r="PI354" s="182"/>
      <c r="PJ354" s="182"/>
      <c r="PK354" s="182"/>
      <c r="PL354" s="182"/>
      <c r="PM354" s="182"/>
      <c r="PN354" s="182"/>
      <c r="PO354" s="182"/>
      <c r="PP354" s="182"/>
      <c r="PQ354" s="182"/>
      <c r="PR354" s="182"/>
      <c r="PS354" s="182"/>
      <c r="PT354" s="182"/>
      <c r="PU354" s="182"/>
      <c r="PV354" s="182"/>
      <c r="PW354" s="182"/>
      <c r="PX354" s="182"/>
    </row>
    <row r="355" spans="1:440" s="167" customFormat="1" ht="19.899999999999999" customHeight="1">
      <c r="A355" s="182"/>
      <c r="B355" s="1040"/>
      <c r="C355" s="900"/>
      <c r="D355" s="841"/>
      <c r="E355" s="885"/>
      <c r="F355" s="325" t="s">
        <v>22</v>
      </c>
      <c r="G355" s="289">
        <v>3.6120000000000001</v>
      </c>
      <c r="H355" s="289"/>
      <c r="I355" s="290">
        <f>G355+H355+K354</f>
        <v>4.8209999999999997</v>
      </c>
      <c r="J355" s="636">
        <v>3.6179999999999999</v>
      </c>
      <c r="K355" s="290">
        <f t="shared" si="188"/>
        <v>1.2029999999999998</v>
      </c>
      <c r="L355" s="672">
        <f t="shared" si="189"/>
        <v>0.75046670815183569</v>
      </c>
      <c r="M355" s="650" t="s">
        <v>24</v>
      </c>
      <c r="N355" s="903"/>
      <c r="O355" s="904"/>
      <c r="P355" s="904"/>
      <c r="Q355" s="904"/>
      <c r="R355" s="904"/>
      <c r="S355" s="893"/>
      <c r="T355" s="170"/>
      <c r="U355" s="182"/>
      <c r="V355" s="166"/>
      <c r="W355" s="166"/>
      <c r="X355" s="166"/>
      <c r="Y355" s="166"/>
      <c r="Z355" s="166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2"/>
      <c r="CI355" s="182"/>
      <c r="CJ355" s="182"/>
      <c r="CK355" s="182"/>
      <c r="CL355" s="182"/>
      <c r="CM355" s="182"/>
      <c r="CN355" s="182"/>
      <c r="CO355" s="182"/>
      <c r="CP355" s="182"/>
      <c r="CQ355" s="182"/>
      <c r="CR355" s="182"/>
      <c r="CS355" s="182"/>
      <c r="CT355" s="182"/>
      <c r="CU355" s="182"/>
      <c r="CV355" s="182"/>
      <c r="CW355" s="182"/>
      <c r="CX355" s="182"/>
      <c r="CY355" s="182"/>
      <c r="CZ355" s="182"/>
      <c r="DA355" s="182"/>
      <c r="DB355" s="182"/>
      <c r="DC355" s="182"/>
      <c r="DD355" s="182"/>
      <c r="DE355" s="182"/>
      <c r="DF355" s="182"/>
      <c r="DG355" s="182"/>
      <c r="DH355" s="182"/>
      <c r="DI355" s="182"/>
      <c r="DJ355" s="182"/>
      <c r="DK355" s="182"/>
      <c r="DL355" s="182"/>
      <c r="DM355" s="182"/>
      <c r="DN355" s="182"/>
      <c r="DO355" s="182"/>
      <c r="DP355" s="182"/>
      <c r="DQ355" s="182"/>
      <c r="DR355" s="182"/>
      <c r="DS355" s="182"/>
      <c r="DT355" s="182"/>
      <c r="DU355" s="182"/>
      <c r="DV355" s="182"/>
      <c r="DW355" s="182"/>
      <c r="DX355" s="182"/>
      <c r="DY355" s="182"/>
      <c r="DZ355" s="182"/>
      <c r="EA355" s="182"/>
      <c r="EB355" s="182"/>
      <c r="EC355" s="182"/>
      <c r="ED355" s="182"/>
      <c r="EE355" s="182"/>
      <c r="EF355" s="182"/>
      <c r="EG355" s="182"/>
      <c r="EH355" s="182"/>
      <c r="EI355" s="182"/>
      <c r="EJ355" s="182"/>
      <c r="EK355" s="182"/>
      <c r="EL355" s="182"/>
      <c r="EM355" s="182"/>
      <c r="EN355" s="182"/>
      <c r="EO355" s="182"/>
      <c r="EP355" s="182"/>
      <c r="EQ355" s="182"/>
      <c r="ER355" s="182"/>
      <c r="ES355" s="182"/>
      <c r="ET355" s="182"/>
      <c r="EU355" s="182"/>
      <c r="EV355" s="182"/>
      <c r="EW355" s="182"/>
      <c r="EX355" s="182"/>
      <c r="EY355" s="182"/>
      <c r="EZ355" s="182"/>
      <c r="FA355" s="182"/>
      <c r="FB355" s="182"/>
      <c r="FC355" s="182"/>
      <c r="FD355" s="182"/>
      <c r="FE355" s="182"/>
      <c r="FF355" s="182"/>
      <c r="FG355" s="182"/>
      <c r="FH355" s="182"/>
      <c r="FI355" s="182"/>
      <c r="FJ355" s="182"/>
      <c r="FK355" s="182"/>
      <c r="FL355" s="182"/>
      <c r="FM355" s="182"/>
      <c r="FN355" s="182"/>
      <c r="FO355" s="182"/>
      <c r="FP355" s="182"/>
      <c r="FQ355" s="182"/>
      <c r="FR355" s="182"/>
      <c r="FS355" s="182"/>
      <c r="FT355" s="182"/>
      <c r="FU355" s="182"/>
      <c r="FV355" s="182"/>
      <c r="FW355" s="182"/>
      <c r="FX355" s="182"/>
      <c r="FY355" s="182"/>
      <c r="FZ355" s="182"/>
      <c r="GA355" s="182"/>
      <c r="GB355" s="182"/>
      <c r="GC355" s="182"/>
      <c r="GD355" s="182"/>
      <c r="GE355" s="182"/>
      <c r="GF355" s="182"/>
      <c r="GG355" s="182"/>
      <c r="GH355" s="182"/>
      <c r="GI355" s="182"/>
      <c r="GJ355" s="182"/>
      <c r="GK355" s="182"/>
      <c r="GL355" s="182"/>
      <c r="GM355" s="182"/>
      <c r="GN355" s="182"/>
      <c r="GO355" s="182"/>
      <c r="GP355" s="182"/>
      <c r="GQ355" s="182"/>
      <c r="GR355" s="182"/>
      <c r="GS355" s="182"/>
      <c r="GT355" s="182"/>
      <c r="GU355" s="182"/>
      <c r="GV355" s="182"/>
      <c r="GW355" s="182"/>
      <c r="GX355" s="182"/>
      <c r="GY355" s="182"/>
      <c r="GZ355" s="182"/>
      <c r="HA355" s="182"/>
      <c r="HB355" s="182"/>
      <c r="HC355" s="182"/>
      <c r="HD355" s="182"/>
      <c r="HE355" s="182"/>
      <c r="HF355" s="182"/>
      <c r="HG355" s="182"/>
      <c r="HH355" s="182"/>
      <c r="HI355" s="182"/>
      <c r="HJ355" s="182"/>
      <c r="HK355" s="182"/>
      <c r="HL355" s="182"/>
      <c r="HM355" s="182"/>
      <c r="HN355" s="182"/>
      <c r="HO355" s="182"/>
      <c r="HP355" s="182"/>
      <c r="HQ355" s="182"/>
      <c r="HR355" s="182"/>
      <c r="HS355" s="182"/>
      <c r="HT355" s="182"/>
      <c r="HU355" s="182"/>
      <c r="HV355" s="182"/>
      <c r="HW355" s="182"/>
      <c r="HX355" s="182"/>
      <c r="HY355" s="182"/>
      <c r="HZ355" s="182"/>
      <c r="IA355" s="182"/>
      <c r="IB355" s="182"/>
      <c r="IC355" s="182"/>
      <c r="ID355" s="182"/>
      <c r="IE355" s="182"/>
      <c r="IF355" s="182"/>
      <c r="IG355" s="182"/>
      <c r="IH355" s="182"/>
      <c r="II355" s="182"/>
      <c r="IJ355" s="182"/>
      <c r="IK355" s="182"/>
      <c r="IL355" s="182"/>
      <c r="IM355" s="182"/>
      <c r="IN355" s="182"/>
      <c r="IO355" s="182"/>
      <c r="IP355" s="182"/>
      <c r="IQ355" s="182"/>
      <c r="IR355" s="182"/>
      <c r="IS355" s="182"/>
      <c r="IT355" s="182"/>
      <c r="IU355" s="182"/>
      <c r="IV355" s="182"/>
      <c r="IW355" s="182"/>
      <c r="IX355" s="182"/>
      <c r="IY355" s="182"/>
      <c r="IZ355" s="182"/>
      <c r="JA355" s="182"/>
      <c r="JB355" s="182"/>
      <c r="JC355" s="182"/>
      <c r="JD355" s="182"/>
      <c r="JE355" s="182"/>
      <c r="JF355" s="182"/>
      <c r="JG355" s="182"/>
      <c r="JH355" s="182"/>
      <c r="JI355" s="182"/>
      <c r="JJ355" s="182"/>
      <c r="JK355" s="182"/>
      <c r="JL355" s="182"/>
      <c r="JM355" s="182"/>
      <c r="JN355" s="182"/>
      <c r="JO355" s="182"/>
      <c r="JP355" s="182"/>
      <c r="JQ355" s="182"/>
      <c r="JR355" s="182"/>
      <c r="JS355" s="182"/>
      <c r="JT355" s="182"/>
      <c r="JU355" s="182"/>
      <c r="JV355" s="182"/>
      <c r="JW355" s="182"/>
      <c r="JX355" s="182"/>
      <c r="JY355" s="182"/>
      <c r="JZ355" s="182"/>
      <c r="KA355" s="182"/>
      <c r="KB355" s="182"/>
      <c r="KC355" s="182"/>
      <c r="KD355" s="182"/>
      <c r="KE355" s="182"/>
      <c r="KF355" s="182"/>
      <c r="KG355" s="182"/>
      <c r="KH355" s="182"/>
      <c r="KI355" s="182"/>
      <c r="KJ355" s="182"/>
      <c r="KK355" s="182"/>
      <c r="KL355" s="182"/>
      <c r="KM355" s="182"/>
      <c r="KN355" s="182"/>
      <c r="KO355" s="182"/>
      <c r="KP355" s="182"/>
      <c r="KQ355" s="182"/>
      <c r="KR355" s="182"/>
      <c r="KS355" s="182"/>
      <c r="KT355" s="182"/>
      <c r="KU355" s="182"/>
      <c r="KV355" s="182"/>
      <c r="KW355" s="182"/>
      <c r="KX355" s="182"/>
      <c r="KY355" s="182"/>
      <c r="KZ355" s="182"/>
      <c r="LA355" s="182"/>
      <c r="LB355" s="182"/>
      <c r="LC355" s="182"/>
      <c r="LD355" s="182"/>
      <c r="LE355" s="182"/>
      <c r="LF355" s="182"/>
      <c r="LG355" s="182"/>
      <c r="LH355" s="182"/>
      <c r="LI355" s="182"/>
      <c r="LJ355" s="182"/>
      <c r="LK355" s="182"/>
      <c r="LL355" s="182"/>
      <c r="LM355" s="182"/>
      <c r="LN355" s="182"/>
      <c r="LO355" s="182"/>
      <c r="LP355" s="182"/>
      <c r="LQ355" s="182"/>
      <c r="LR355" s="182"/>
      <c r="LS355" s="182"/>
      <c r="LT355" s="182"/>
      <c r="LU355" s="182"/>
      <c r="LV355" s="182"/>
      <c r="LW355" s="182"/>
      <c r="LX355" s="182"/>
      <c r="LY355" s="182"/>
      <c r="LZ355" s="182"/>
      <c r="MA355" s="182"/>
      <c r="MB355" s="182"/>
      <c r="MC355" s="182"/>
      <c r="MD355" s="182"/>
      <c r="ME355" s="182"/>
      <c r="MF355" s="182"/>
      <c r="MG355" s="182"/>
      <c r="MH355" s="182"/>
      <c r="MI355" s="182"/>
      <c r="MJ355" s="182"/>
      <c r="MK355" s="182"/>
      <c r="ML355" s="182"/>
      <c r="MM355" s="182"/>
      <c r="MN355" s="182"/>
      <c r="MO355" s="182"/>
      <c r="MP355" s="182"/>
      <c r="MQ355" s="182"/>
      <c r="MR355" s="182"/>
      <c r="MS355" s="182"/>
      <c r="MT355" s="182"/>
      <c r="MU355" s="182"/>
      <c r="MV355" s="182"/>
      <c r="MW355" s="182"/>
      <c r="MX355" s="182"/>
      <c r="MY355" s="182"/>
      <c r="MZ355" s="182"/>
      <c r="NA355" s="182"/>
      <c r="NB355" s="182"/>
      <c r="NC355" s="182"/>
      <c r="ND355" s="182"/>
      <c r="NE355" s="182"/>
      <c r="NF355" s="182"/>
      <c r="NG355" s="182"/>
      <c r="NH355" s="182"/>
      <c r="NI355" s="182"/>
      <c r="NJ355" s="182"/>
      <c r="NK355" s="182"/>
      <c r="NL355" s="182"/>
      <c r="NM355" s="182"/>
      <c r="NN355" s="182"/>
      <c r="NO355" s="182"/>
      <c r="NP355" s="182"/>
      <c r="NQ355" s="182"/>
      <c r="NR355" s="182"/>
      <c r="NS355" s="182"/>
      <c r="NT355" s="182"/>
      <c r="NU355" s="182"/>
      <c r="NV355" s="182"/>
      <c r="NW355" s="182"/>
      <c r="NX355" s="182"/>
      <c r="NY355" s="182"/>
      <c r="NZ355" s="182"/>
      <c r="OA355" s="182"/>
      <c r="OB355" s="182"/>
      <c r="OC355" s="182"/>
      <c r="OD355" s="182"/>
      <c r="OE355" s="182"/>
      <c r="OF355" s="182"/>
      <c r="OG355" s="182"/>
      <c r="OH355" s="182"/>
      <c r="OI355" s="182"/>
      <c r="OJ355" s="182"/>
      <c r="OK355" s="182"/>
      <c r="OL355" s="182"/>
      <c r="OM355" s="182"/>
      <c r="ON355" s="182"/>
      <c r="OO355" s="182"/>
      <c r="OP355" s="182"/>
      <c r="OQ355" s="182"/>
      <c r="OR355" s="182"/>
      <c r="OS355" s="182"/>
      <c r="OT355" s="182"/>
      <c r="OU355" s="182"/>
      <c r="OV355" s="182"/>
      <c r="OW355" s="182"/>
      <c r="OX355" s="182"/>
      <c r="OY355" s="182"/>
      <c r="OZ355" s="182"/>
      <c r="PA355" s="182"/>
      <c r="PB355" s="182"/>
      <c r="PC355" s="182"/>
      <c r="PD355" s="182"/>
      <c r="PE355" s="182"/>
      <c r="PF355" s="182"/>
      <c r="PG355" s="182"/>
      <c r="PH355" s="182"/>
      <c r="PI355" s="182"/>
      <c r="PJ355" s="182"/>
      <c r="PK355" s="182"/>
      <c r="PL355" s="182"/>
      <c r="PM355" s="182"/>
      <c r="PN355" s="182"/>
      <c r="PO355" s="182"/>
      <c r="PP355" s="182"/>
      <c r="PQ355" s="182"/>
      <c r="PR355" s="182"/>
      <c r="PS355" s="182"/>
      <c r="PT355" s="182"/>
      <c r="PU355" s="182"/>
      <c r="PV355" s="182"/>
      <c r="PW355" s="182"/>
      <c r="PX355" s="182"/>
    </row>
    <row r="356" spans="1:440" s="167" customFormat="1" ht="19.899999999999999" customHeight="1">
      <c r="A356" s="182"/>
      <c r="B356" s="1040"/>
      <c r="C356" s="900"/>
      <c r="D356" s="841"/>
      <c r="E356" s="884" t="s">
        <v>210</v>
      </c>
      <c r="F356" s="325" t="s">
        <v>20</v>
      </c>
      <c r="G356" s="289">
        <v>0.63600000000000001</v>
      </c>
      <c r="H356" s="289"/>
      <c r="I356" s="290">
        <f t="shared" ref="I356" si="197">G356+H356</f>
        <v>0.63600000000000001</v>
      </c>
      <c r="J356" s="636">
        <v>0.40500000000000003</v>
      </c>
      <c r="K356" s="290">
        <f t="shared" si="188"/>
        <v>0.23099999999999998</v>
      </c>
      <c r="L356" s="672">
        <f t="shared" si="189"/>
        <v>0.6367924528301887</v>
      </c>
      <c r="M356" s="650" t="s">
        <v>24</v>
      </c>
      <c r="N356" s="903">
        <f t="shared" ref="N356" si="198">G356+G357+G358</f>
        <v>7.2309999999999999</v>
      </c>
      <c r="O356" s="904">
        <f t="shared" ref="O356" si="199">H356+H357+H358</f>
        <v>0</v>
      </c>
      <c r="P356" s="904">
        <f t="shared" ref="P356" si="200">N356+O356</f>
        <v>7.2309999999999999</v>
      </c>
      <c r="Q356" s="904">
        <f t="shared" ref="Q356" si="201">J356+J357+J358</f>
        <v>6.0750000000000002</v>
      </c>
      <c r="R356" s="904">
        <f t="shared" ref="R356" si="202">P356-Q356</f>
        <v>1.1559999999999997</v>
      </c>
      <c r="S356" s="893">
        <f t="shared" ref="S356" si="203">Q356/P356</f>
        <v>0.84013276172037066</v>
      </c>
      <c r="T356" s="170"/>
      <c r="U356" s="182"/>
      <c r="V356" s="166"/>
      <c r="W356" s="166"/>
      <c r="X356" s="166"/>
      <c r="Y356" s="166"/>
      <c r="Z356" s="166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2"/>
      <c r="CI356" s="182"/>
      <c r="CJ356" s="182"/>
      <c r="CK356" s="182"/>
      <c r="CL356" s="182"/>
      <c r="CM356" s="182"/>
      <c r="CN356" s="182"/>
      <c r="CO356" s="182"/>
      <c r="CP356" s="182"/>
      <c r="CQ356" s="182"/>
      <c r="CR356" s="182"/>
      <c r="CS356" s="182"/>
      <c r="CT356" s="182"/>
      <c r="CU356" s="182"/>
      <c r="CV356" s="182"/>
      <c r="CW356" s="182"/>
      <c r="CX356" s="182"/>
      <c r="CY356" s="182"/>
      <c r="CZ356" s="182"/>
      <c r="DA356" s="182"/>
      <c r="DB356" s="182"/>
      <c r="DC356" s="182"/>
      <c r="DD356" s="182"/>
      <c r="DE356" s="182"/>
      <c r="DF356" s="182"/>
      <c r="DG356" s="182"/>
      <c r="DH356" s="182"/>
      <c r="DI356" s="182"/>
      <c r="DJ356" s="182"/>
      <c r="DK356" s="182"/>
      <c r="DL356" s="182"/>
      <c r="DM356" s="182"/>
      <c r="DN356" s="182"/>
      <c r="DO356" s="182"/>
      <c r="DP356" s="182"/>
      <c r="DQ356" s="182"/>
      <c r="DR356" s="182"/>
      <c r="DS356" s="182"/>
      <c r="DT356" s="182"/>
      <c r="DU356" s="182"/>
      <c r="DV356" s="182"/>
      <c r="DW356" s="182"/>
      <c r="DX356" s="182"/>
      <c r="DY356" s="182"/>
      <c r="DZ356" s="182"/>
      <c r="EA356" s="182"/>
      <c r="EB356" s="182"/>
      <c r="EC356" s="182"/>
      <c r="ED356" s="182"/>
      <c r="EE356" s="182"/>
      <c r="EF356" s="182"/>
      <c r="EG356" s="182"/>
      <c r="EH356" s="182"/>
      <c r="EI356" s="182"/>
      <c r="EJ356" s="182"/>
      <c r="EK356" s="182"/>
      <c r="EL356" s="182"/>
      <c r="EM356" s="182"/>
      <c r="EN356" s="182"/>
      <c r="EO356" s="182"/>
      <c r="EP356" s="182"/>
      <c r="EQ356" s="182"/>
      <c r="ER356" s="182"/>
      <c r="ES356" s="182"/>
      <c r="ET356" s="182"/>
      <c r="EU356" s="182"/>
      <c r="EV356" s="182"/>
      <c r="EW356" s="182"/>
      <c r="EX356" s="182"/>
      <c r="EY356" s="182"/>
      <c r="EZ356" s="182"/>
      <c r="FA356" s="182"/>
      <c r="FB356" s="182"/>
      <c r="FC356" s="182"/>
      <c r="FD356" s="182"/>
      <c r="FE356" s="182"/>
      <c r="FF356" s="182"/>
      <c r="FG356" s="182"/>
      <c r="FH356" s="182"/>
      <c r="FI356" s="182"/>
      <c r="FJ356" s="182"/>
      <c r="FK356" s="182"/>
      <c r="FL356" s="182"/>
      <c r="FM356" s="182"/>
      <c r="FN356" s="182"/>
      <c r="FO356" s="182"/>
      <c r="FP356" s="182"/>
      <c r="FQ356" s="182"/>
      <c r="FR356" s="182"/>
      <c r="FS356" s="182"/>
      <c r="FT356" s="182"/>
      <c r="FU356" s="182"/>
      <c r="FV356" s="182"/>
      <c r="FW356" s="182"/>
      <c r="FX356" s="182"/>
      <c r="FY356" s="182"/>
      <c r="FZ356" s="182"/>
      <c r="GA356" s="182"/>
      <c r="GB356" s="182"/>
      <c r="GC356" s="182"/>
      <c r="GD356" s="182"/>
      <c r="GE356" s="182"/>
      <c r="GF356" s="182"/>
      <c r="GG356" s="182"/>
      <c r="GH356" s="182"/>
      <c r="GI356" s="182"/>
      <c r="GJ356" s="182"/>
      <c r="GK356" s="182"/>
      <c r="GL356" s="182"/>
      <c r="GM356" s="182"/>
      <c r="GN356" s="182"/>
      <c r="GO356" s="182"/>
      <c r="GP356" s="182"/>
      <c r="GQ356" s="182"/>
      <c r="GR356" s="182"/>
      <c r="GS356" s="182"/>
      <c r="GT356" s="182"/>
      <c r="GU356" s="182"/>
      <c r="GV356" s="182"/>
      <c r="GW356" s="182"/>
      <c r="GX356" s="182"/>
      <c r="GY356" s="182"/>
      <c r="GZ356" s="182"/>
      <c r="HA356" s="182"/>
      <c r="HB356" s="182"/>
      <c r="HC356" s="182"/>
      <c r="HD356" s="182"/>
      <c r="HE356" s="182"/>
      <c r="HF356" s="182"/>
      <c r="HG356" s="182"/>
      <c r="HH356" s="182"/>
      <c r="HI356" s="182"/>
      <c r="HJ356" s="182"/>
      <c r="HK356" s="182"/>
      <c r="HL356" s="182"/>
      <c r="HM356" s="182"/>
      <c r="HN356" s="182"/>
      <c r="HO356" s="182"/>
      <c r="HP356" s="182"/>
      <c r="HQ356" s="182"/>
      <c r="HR356" s="182"/>
      <c r="HS356" s="182"/>
      <c r="HT356" s="182"/>
      <c r="HU356" s="182"/>
      <c r="HV356" s="182"/>
      <c r="HW356" s="182"/>
      <c r="HX356" s="182"/>
      <c r="HY356" s="182"/>
      <c r="HZ356" s="182"/>
      <c r="IA356" s="182"/>
      <c r="IB356" s="182"/>
      <c r="IC356" s="182"/>
      <c r="ID356" s="182"/>
      <c r="IE356" s="182"/>
      <c r="IF356" s="182"/>
      <c r="IG356" s="182"/>
      <c r="IH356" s="182"/>
      <c r="II356" s="182"/>
      <c r="IJ356" s="182"/>
      <c r="IK356" s="182"/>
      <c r="IL356" s="182"/>
      <c r="IM356" s="182"/>
      <c r="IN356" s="182"/>
      <c r="IO356" s="182"/>
      <c r="IP356" s="182"/>
      <c r="IQ356" s="182"/>
      <c r="IR356" s="182"/>
      <c r="IS356" s="182"/>
      <c r="IT356" s="182"/>
      <c r="IU356" s="182"/>
      <c r="IV356" s="182"/>
      <c r="IW356" s="182"/>
      <c r="IX356" s="182"/>
      <c r="IY356" s="182"/>
      <c r="IZ356" s="182"/>
      <c r="JA356" s="182"/>
      <c r="JB356" s="182"/>
      <c r="JC356" s="182"/>
      <c r="JD356" s="182"/>
      <c r="JE356" s="182"/>
      <c r="JF356" s="182"/>
      <c r="JG356" s="182"/>
      <c r="JH356" s="182"/>
      <c r="JI356" s="182"/>
      <c r="JJ356" s="182"/>
      <c r="JK356" s="182"/>
      <c r="JL356" s="182"/>
      <c r="JM356" s="182"/>
      <c r="JN356" s="182"/>
      <c r="JO356" s="182"/>
      <c r="JP356" s="182"/>
      <c r="JQ356" s="182"/>
      <c r="JR356" s="182"/>
      <c r="JS356" s="182"/>
      <c r="JT356" s="182"/>
      <c r="JU356" s="182"/>
      <c r="JV356" s="182"/>
      <c r="JW356" s="182"/>
      <c r="JX356" s="182"/>
      <c r="JY356" s="182"/>
      <c r="JZ356" s="182"/>
      <c r="KA356" s="182"/>
      <c r="KB356" s="182"/>
      <c r="KC356" s="182"/>
      <c r="KD356" s="182"/>
      <c r="KE356" s="182"/>
      <c r="KF356" s="182"/>
      <c r="KG356" s="182"/>
      <c r="KH356" s="182"/>
      <c r="KI356" s="182"/>
      <c r="KJ356" s="182"/>
      <c r="KK356" s="182"/>
      <c r="KL356" s="182"/>
      <c r="KM356" s="182"/>
      <c r="KN356" s="182"/>
      <c r="KO356" s="182"/>
      <c r="KP356" s="182"/>
      <c r="KQ356" s="182"/>
      <c r="KR356" s="182"/>
      <c r="KS356" s="182"/>
      <c r="KT356" s="182"/>
      <c r="KU356" s="182"/>
      <c r="KV356" s="182"/>
      <c r="KW356" s="182"/>
      <c r="KX356" s="182"/>
      <c r="KY356" s="182"/>
      <c r="KZ356" s="182"/>
      <c r="LA356" s="182"/>
      <c r="LB356" s="182"/>
      <c r="LC356" s="182"/>
      <c r="LD356" s="182"/>
      <c r="LE356" s="182"/>
      <c r="LF356" s="182"/>
      <c r="LG356" s="182"/>
      <c r="LH356" s="182"/>
      <c r="LI356" s="182"/>
      <c r="LJ356" s="182"/>
      <c r="LK356" s="182"/>
      <c r="LL356" s="182"/>
      <c r="LM356" s="182"/>
      <c r="LN356" s="182"/>
      <c r="LO356" s="182"/>
      <c r="LP356" s="182"/>
      <c r="LQ356" s="182"/>
      <c r="LR356" s="182"/>
      <c r="LS356" s="182"/>
      <c r="LT356" s="182"/>
      <c r="LU356" s="182"/>
      <c r="LV356" s="182"/>
      <c r="LW356" s="182"/>
      <c r="LX356" s="182"/>
      <c r="LY356" s="182"/>
      <c r="LZ356" s="182"/>
      <c r="MA356" s="182"/>
      <c r="MB356" s="182"/>
      <c r="MC356" s="182"/>
      <c r="MD356" s="182"/>
      <c r="ME356" s="182"/>
      <c r="MF356" s="182"/>
      <c r="MG356" s="182"/>
      <c r="MH356" s="182"/>
      <c r="MI356" s="182"/>
      <c r="MJ356" s="182"/>
      <c r="MK356" s="182"/>
      <c r="ML356" s="182"/>
      <c r="MM356" s="182"/>
      <c r="MN356" s="182"/>
      <c r="MO356" s="182"/>
      <c r="MP356" s="182"/>
      <c r="MQ356" s="182"/>
      <c r="MR356" s="182"/>
      <c r="MS356" s="182"/>
      <c r="MT356" s="182"/>
      <c r="MU356" s="182"/>
      <c r="MV356" s="182"/>
      <c r="MW356" s="182"/>
      <c r="MX356" s="182"/>
      <c r="MY356" s="182"/>
      <c r="MZ356" s="182"/>
      <c r="NA356" s="182"/>
      <c r="NB356" s="182"/>
      <c r="NC356" s="182"/>
      <c r="ND356" s="182"/>
      <c r="NE356" s="182"/>
      <c r="NF356" s="182"/>
      <c r="NG356" s="182"/>
      <c r="NH356" s="182"/>
      <c r="NI356" s="182"/>
      <c r="NJ356" s="182"/>
      <c r="NK356" s="182"/>
      <c r="NL356" s="182"/>
      <c r="NM356" s="182"/>
      <c r="NN356" s="182"/>
      <c r="NO356" s="182"/>
      <c r="NP356" s="182"/>
      <c r="NQ356" s="182"/>
      <c r="NR356" s="182"/>
      <c r="NS356" s="182"/>
      <c r="NT356" s="182"/>
      <c r="NU356" s="182"/>
      <c r="NV356" s="182"/>
      <c r="NW356" s="182"/>
      <c r="NX356" s="182"/>
      <c r="NY356" s="182"/>
      <c r="NZ356" s="182"/>
      <c r="OA356" s="182"/>
      <c r="OB356" s="182"/>
      <c r="OC356" s="182"/>
      <c r="OD356" s="182"/>
      <c r="OE356" s="182"/>
      <c r="OF356" s="182"/>
      <c r="OG356" s="182"/>
      <c r="OH356" s="182"/>
      <c r="OI356" s="182"/>
      <c r="OJ356" s="182"/>
      <c r="OK356" s="182"/>
      <c r="OL356" s="182"/>
      <c r="OM356" s="182"/>
      <c r="ON356" s="182"/>
      <c r="OO356" s="182"/>
      <c r="OP356" s="182"/>
      <c r="OQ356" s="182"/>
      <c r="OR356" s="182"/>
      <c r="OS356" s="182"/>
      <c r="OT356" s="182"/>
      <c r="OU356" s="182"/>
      <c r="OV356" s="182"/>
      <c r="OW356" s="182"/>
      <c r="OX356" s="182"/>
      <c r="OY356" s="182"/>
      <c r="OZ356" s="182"/>
      <c r="PA356" s="182"/>
      <c r="PB356" s="182"/>
      <c r="PC356" s="182"/>
      <c r="PD356" s="182"/>
      <c r="PE356" s="182"/>
      <c r="PF356" s="182"/>
      <c r="PG356" s="182"/>
      <c r="PH356" s="182"/>
      <c r="PI356" s="182"/>
      <c r="PJ356" s="182"/>
      <c r="PK356" s="182"/>
      <c r="PL356" s="182"/>
      <c r="PM356" s="182"/>
      <c r="PN356" s="182"/>
      <c r="PO356" s="182"/>
      <c r="PP356" s="182"/>
      <c r="PQ356" s="182"/>
      <c r="PR356" s="182"/>
      <c r="PS356" s="182"/>
      <c r="PT356" s="182"/>
      <c r="PU356" s="182"/>
      <c r="PV356" s="182"/>
      <c r="PW356" s="182"/>
      <c r="PX356" s="182"/>
    </row>
    <row r="357" spans="1:440" s="167" customFormat="1" ht="19.899999999999999" customHeight="1">
      <c r="A357" s="182"/>
      <c r="B357" s="1040"/>
      <c r="C357" s="900"/>
      <c r="D357" s="841"/>
      <c r="E357" s="876"/>
      <c r="F357" s="325" t="s">
        <v>21</v>
      </c>
      <c r="G357" s="289">
        <v>2.9790000000000001</v>
      </c>
      <c r="H357" s="289"/>
      <c r="I357" s="290">
        <f>G357+H357+K356</f>
        <v>3.21</v>
      </c>
      <c r="J357" s="636">
        <v>1.593</v>
      </c>
      <c r="K357" s="290">
        <f t="shared" si="188"/>
        <v>1.617</v>
      </c>
      <c r="L357" s="672">
        <f t="shared" si="189"/>
        <v>0.49626168224299066</v>
      </c>
      <c r="M357" s="650" t="s">
        <v>24</v>
      </c>
      <c r="N357" s="903"/>
      <c r="O357" s="904"/>
      <c r="P357" s="904"/>
      <c r="Q357" s="904"/>
      <c r="R357" s="904"/>
      <c r="S357" s="893"/>
      <c r="T357" s="170"/>
      <c r="U357" s="182"/>
      <c r="V357" s="166"/>
      <c r="W357" s="166"/>
      <c r="X357" s="166"/>
      <c r="Y357" s="166"/>
      <c r="Z357" s="166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2"/>
      <c r="CI357" s="182"/>
      <c r="CJ357" s="182"/>
      <c r="CK357" s="182"/>
      <c r="CL357" s="182"/>
      <c r="CM357" s="182"/>
      <c r="CN357" s="182"/>
      <c r="CO357" s="182"/>
      <c r="CP357" s="182"/>
      <c r="CQ357" s="182"/>
      <c r="CR357" s="182"/>
      <c r="CS357" s="182"/>
      <c r="CT357" s="182"/>
      <c r="CU357" s="182"/>
      <c r="CV357" s="182"/>
      <c r="CW357" s="182"/>
      <c r="CX357" s="182"/>
      <c r="CY357" s="182"/>
      <c r="CZ357" s="182"/>
      <c r="DA357" s="182"/>
      <c r="DB357" s="182"/>
      <c r="DC357" s="182"/>
      <c r="DD357" s="182"/>
      <c r="DE357" s="182"/>
      <c r="DF357" s="182"/>
      <c r="DG357" s="182"/>
      <c r="DH357" s="182"/>
      <c r="DI357" s="182"/>
      <c r="DJ357" s="182"/>
      <c r="DK357" s="182"/>
      <c r="DL357" s="182"/>
      <c r="DM357" s="182"/>
      <c r="DN357" s="182"/>
      <c r="DO357" s="182"/>
      <c r="DP357" s="182"/>
      <c r="DQ357" s="182"/>
      <c r="DR357" s="182"/>
      <c r="DS357" s="182"/>
      <c r="DT357" s="182"/>
      <c r="DU357" s="182"/>
      <c r="DV357" s="182"/>
      <c r="DW357" s="182"/>
      <c r="DX357" s="182"/>
      <c r="DY357" s="182"/>
      <c r="DZ357" s="182"/>
      <c r="EA357" s="182"/>
      <c r="EB357" s="182"/>
      <c r="EC357" s="182"/>
      <c r="ED357" s="182"/>
      <c r="EE357" s="182"/>
      <c r="EF357" s="182"/>
      <c r="EG357" s="182"/>
      <c r="EH357" s="182"/>
      <c r="EI357" s="182"/>
      <c r="EJ357" s="182"/>
      <c r="EK357" s="182"/>
      <c r="EL357" s="182"/>
      <c r="EM357" s="182"/>
      <c r="EN357" s="182"/>
      <c r="EO357" s="182"/>
      <c r="EP357" s="182"/>
      <c r="EQ357" s="182"/>
      <c r="ER357" s="182"/>
      <c r="ES357" s="182"/>
      <c r="ET357" s="182"/>
      <c r="EU357" s="182"/>
      <c r="EV357" s="182"/>
      <c r="EW357" s="182"/>
      <c r="EX357" s="182"/>
      <c r="EY357" s="182"/>
      <c r="EZ357" s="182"/>
      <c r="FA357" s="182"/>
      <c r="FB357" s="182"/>
      <c r="FC357" s="182"/>
      <c r="FD357" s="182"/>
      <c r="FE357" s="182"/>
      <c r="FF357" s="182"/>
      <c r="FG357" s="182"/>
      <c r="FH357" s="182"/>
      <c r="FI357" s="182"/>
      <c r="FJ357" s="182"/>
      <c r="FK357" s="182"/>
      <c r="FL357" s="182"/>
      <c r="FM357" s="182"/>
      <c r="FN357" s="182"/>
      <c r="FO357" s="182"/>
      <c r="FP357" s="182"/>
      <c r="FQ357" s="182"/>
      <c r="FR357" s="182"/>
      <c r="FS357" s="182"/>
      <c r="FT357" s="182"/>
      <c r="FU357" s="182"/>
      <c r="FV357" s="182"/>
      <c r="FW357" s="182"/>
      <c r="FX357" s="182"/>
      <c r="FY357" s="182"/>
      <c r="FZ357" s="182"/>
      <c r="GA357" s="182"/>
      <c r="GB357" s="182"/>
      <c r="GC357" s="182"/>
      <c r="GD357" s="182"/>
      <c r="GE357" s="182"/>
      <c r="GF357" s="182"/>
      <c r="GG357" s="182"/>
      <c r="GH357" s="182"/>
      <c r="GI357" s="182"/>
      <c r="GJ357" s="182"/>
      <c r="GK357" s="182"/>
      <c r="GL357" s="182"/>
      <c r="GM357" s="182"/>
      <c r="GN357" s="182"/>
      <c r="GO357" s="182"/>
      <c r="GP357" s="182"/>
      <c r="GQ357" s="182"/>
      <c r="GR357" s="182"/>
      <c r="GS357" s="182"/>
      <c r="GT357" s="182"/>
      <c r="GU357" s="182"/>
      <c r="GV357" s="182"/>
      <c r="GW357" s="182"/>
      <c r="GX357" s="182"/>
      <c r="GY357" s="182"/>
      <c r="GZ357" s="182"/>
      <c r="HA357" s="182"/>
      <c r="HB357" s="182"/>
      <c r="HC357" s="182"/>
      <c r="HD357" s="182"/>
      <c r="HE357" s="182"/>
      <c r="HF357" s="182"/>
      <c r="HG357" s="182"/>
      <c r="HH357" s="182"/>
      <c r="HI357" s="182"/>
      <c r="HJ357" s="182"/>
      <c r="HK357" s="182"/>
      <c r="HL357" s="182"/>
      <c r="HM357" s="182"/>
      <c r="HN357" s="182"/>
      <c r="HO357" s="182"/>
      <c r="HP357" s="182"/>
      <c r="HQ357" s="182"/>
      <c r="HR357" s="182"/>
      <c r="HS357" s="182"/>
      <c r="HT357" s="182"/>
      <c r="HU357" s="182"/>
      <c r="HV357" s="182"/>
      <c r="HW357" s="182"/>
      <c r="HX357" s="182"/>
      <c r="HY357" s="182"/>
      <c r="HZ357" s="182"/>
      <c r="IA357" s="182"/>
      <c r="IB357" s="182"/>
      <c r="IC357" s="182"/>
      <c r="ID357" s="182"/>
      <c r="IE357" s="182"/>
      <c r="IF357" s="182"/>
      <c r="IG357" s="182"/>
      <c r="IH357" s="182"/>
      <c r="II357" s="182"/>
      <c r="IJ357" s="182"/>
      <c r="IK357" s="182"/>
      <c r="IL357" s="182"/>
      <c r="IM357" s="182"/>
      <c r="IN357" s="182"/>
      <c r="IO357" s="182"/>
      <c r="IP357" s="182"/>
      <c r="IQ357" s="182"/>
      <c r="IR357" s="182"/>
      <c r="IS357" s="182"/>
      <c r="IT357" s="182"/>
      <c r="IU357" s="182"/>
      <c r="IV357" s="182"/>
      <c r="IW357" s="182"/>
      <c r="IX357" s="182"/>
      <c r="IY357" s="182"/>
      <c r="IZ357" s="182"/>
      <c r="JA357" s="182"/>
      <c r="JB357" s="182"/>
      <c r="JC357" s="182"/>
      <c r="JD357" s="182"/>
      <c r="JE357" s="182"/>
      <c r="JF357" s="182"/>
      <c r="JG357" s="182"/>
      <c r="JH357" s="182"/>
      <c r="JI357" s="182"/>
      <c r="JJ357" s="182"/>
      <c r="JK357" s="182"/>
      <c r="JL357" s="182"/>
      <c r="JM357" s="182"/>
      <c r="JN357" s="182"/>
      <c r="JO357" s="182"/>
      <c r="JP357" s="182"/>
      <c r="JQ357" s="182"/>
      <c r="JR357" s="182"/>
      <c r="JS357" s="182"/>
      <c r="JT357" s="182"/>
      <c r="JU357" s="182"/>
      <c r="JV357" s="182"/>
      <c r="JW357" s="182"/>
      <c r="JX357" s="182"/>
      <c r="JY357" s="182"/>
      <c r="JZ357" s="182"/>
      <c r="KA357" s="182"/>
      <c r="KB357" s="182"/>
      <c r="KC357" s="182"/>
      <c r="KD357" s="182"/>
      <c r="KE357" s="182"/>
      <c r="KF357" s="182"/>
      <c r="KG357" s="182"/>
      <c r="KH357" s="182"/>
      <c r="KI357" s="182"/>
      <c r="KJ357" s="182"/>
      <c r="KK357" s="182"/>
      <c r="KL357" s="182"/>
      <c r="KM357" s="182"/>
      <c r="KN357" s="182"/>
      <c r="KO357" s="182"/>
      <c r="KP357" s="182"/>
      <c r="KQ357" s="182"/>
      <c r="KR357" s="182"/>
      <c r="KS357" s="182"/>
      <c r="KT357" s="182"/>
      <c r="KU357" s="182"/>
      <c r="KV357" s="182"/>
      <c r="KW357" s="182"/>
      <c r="KX357" s="182"/>
      <c r="KY357" s="182"/>
      <c r="KZ357" s="182"/>
      <c r="LA357" s="182"/>
      <c r="LB357" s="182"/>
      <c r="LC357" s="182"/>
      <c r="LD357" s="182"/>
      <c r="LE357" s="182"/>
      <c r="LF357" s="182"/>
      <c r="LG357" s="182"/>
      <c r="LH357" s="182"/>
      <c r="LI357" s="182"/>
      <c r="LJ357" s="182"/>
      <c r="LK357" s="182"/>
      <c r="LL357" s="182"/>
      <c r="LM357" s="182"/>
      <c r="LN357" s="182"/>
      <c r="LO357" s="182"/>
      <c r="LP357" s="182"/>
      <c r="LQ357" s="182"/>
      <c r="LR357" s="182"/>
      <c r="LS357" s="182"/>
      <c r="LT357" s="182"/>
      <c r="LU357" s="182"/>
      <c r="LV357" s="182"/>
      <c r="LW357" s="182"/>
      <c r="LX357" s="182"/>
      <c r="LY357" s="182"/>
      <c r="LZ357" s="182"/>
      <c r="MA357" s="182"/>
      <c r="MB357" s="182"/>
      <c r="MC357" s="182"/>
      <c r="MD357" s="182"/>
      <c r="ME357" s="182"/>
      <c r="MF357" s="182"/>
      <c r="MG357" s="182"/>
      <c r="MH357" s="182"/>
      <c r="MI357" s="182"/>
      <c r="MJ357" s="182"/>
      <c r="MK357" s="182"/>
      <c r="ML357" s="182"/>
      <c r="MM357" s="182"/>
      <c r="MN357" s="182"/>
      <c r="MO357" s="182"/>
      <c r="MP357" s="182"/>
      <c r="MQ357" s="182"/>
      <c r="MR357" s="182"/>
      <c r="MS357" s="182"/>
      <c r="MT357" s="182"/>
      <c r="MU357" s="182"/>
      <c r="MV357" s="182"/>
      <c r="MW357" s="182"/>
      <c r="MX357" s="182"/>
      <c r="MY357" s="182"/>
      <c r="MZ357" s="182"/>
      <c r="NA357" s="182"/>
      <c r="NB357" s="182"/>
      <c r="NC357" s="182"/>
      <c r="ND357" s="182"/>
      <c r="NE357" s="182"/>
      <c r="NF357" s="182"/>
      <c r="NG357" s="182"/>
      <c r="NH357" s="182"/>
      <c r="NI357" s="182"/>
      <c r="NJ357" s="182"/>
      <c r="NK357" s="182"/>
      <c r="NL357" s="182"/>
      <c r="NM357" s="182"/>
      <c r="NN357" s="182"/>
      <c r="NO357" s="182"/>
      <c r="NP357" s="182"/>
      <c r="NQ357" s="182"/>
      <c r="NR357" s="182"/>
      <c r="NS357" s="182"/>
      <c r="NT357" s="182"/>
      <c r="NU357" s="182"/>
      <c r="NV357" s="182"/>
      <c r="NW357" s="182"/>
      <c r="NX357" s="182"/>
      <c r="NY357" s="182"/>
      <c r="NZ357" s="182"/>
      <c r="OA357" s="182"/>
      <c r="OB357" s="182"/>
      <c r="OC357" s="182"/>
      <c r="OD357" s="182"/>
      <c r="OE357" s="182"/>
      <c r="OF357" s="182"/>
      <c r="OG357" s="182"/>
      <c r="OH357" s="182"/>
      <c r="OI357" s="182"/>
      <c r="OJ357" s="182"/>
      <c r="OK357" s="182"/>
      <c r="OL357" s="182"/>
      <c r="OM357" s="182"/>
      <c r="ON357" s="182"/>
      <c r="OO357" s="182"/>
      <c r="OP357" s="182"/>
      <c r="OQ357" s="182"/>
      <c r="OR357" s="182"/>
      <c r="OS357" s="182"/>
      <c r="OT357" s="182"/>
      <c r="OU357" s="182"/>
      <c r="OV357" s="182"/>
      <c r="OW357" s="182"/>
      <c r="OX357" s="182"/>
      <c r="OY357" s="182"/>
      <c r="OZ357" s="182"/>
      <c r="PA357" s="182"/>
      <c r="PB357" s="182"/>
      <c r="PC357" s="182"/>
      <c r="PD357" s="182"/>
      <c r="PE357" s="182"/>
      <c r="PF357" s="182"/>
      <c r="PG357" s="182"/>
      <c r="PH357" s="182"/>
      <c r="PI357" s="182"/>
      <c r="PJ357" s="182"/>
      <c r="PK357" s="182"/>
      <c r="PL357" s="182"/>
      <c r="PM357" s="182"/>
      <c r="PN357" s="182"/>
      <c r="PO357" s="182"/>
      <c r="PP357" s="182"/>
      <c r="PQ357" s="182"/>
      <c r="PR357" s="182"/>
      <c r="PS357" s="182"/>
      <c r="PT357" s="182"/>
      <c r="PU357" s="182"/>
      <c r="PV357" s="182"/>
      <c r="PW357" s="182"/>
      <c r="PX357" s="182"/>
    </row>
    <row r="358" spans="1:440" s="167" customFormat="1" ht="19.899999999999999" customHeight="1">
      <c r="A358" s="182"/>
      <c r="B358" s="1040"/>
      <c r="C358" s="900"/>
      <c r="D358" s="841"/>
      <c r="E358" s="885"/>
      <c r="F358" s="325" t="s">
        <v>22</v>
      </c>
      <c r="G358" s="289">
        <v>3.6160000000000001</v>
      </c>
      <c r="H358" s="289"/>
      <c r="I358" s="290">
        <f>G358+H358+K357</f>
        <v>5.2330000000000005</v>
      </c>
      <c r="J358" s="636">
        <v>4.077</v>
      </c>
      <c r="K358" s="290">
        <f t="shared" si="188"/>
        <v>1.1560000000000006</v>
      </c>
      <c r="L358" s="672">
        <f t="shared" si="189"/>
        <v>0.77909420982228161</v>
      </c>
      <c r="M358" s="650" t="s">
        <v>24</v>
      </c>
      <c r="N358" s="903"/>
      <c r="O358" s="904"/>
      <c r="P358" s="904"/>
      <c r="Q358" s="904"/>
      <c r="R358" s="904"/>
      <c r="S358" s="893"/>
      <c r="T358" s="170"/>
      <c r="U358" s="182"/>
      <c r="V358" s="166"/>
      <c r="W358" s="166"/>
      <c r="X358" s="166"/>
      <c r="Y358" s="166"/>
      <c r="Z358" s="166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2"/>
      <c r="CI358" s="182"/>
      <c r="CJ358" s="182"/>
      <c r="CK358" s="182"/>
      <c r="CL358" s="182"/>
      <c r="CM358" s="182"/>
      <c r="CN358" s="182"/>
      <c r="CO358" s="182"/>
      <c r="CP358" s="182"/>
      <c r="CQ358" s="182"/>
      <c r="CR358" s="182"/>
      <c r="CS358" s="182"/>
      <c r="CT358" s="182"/>
      <c r="CU358" s="182"/>
      <c r="CV358" s="182"/>
      <c r="CW358" s="182"/>
      <c r="CX358" s="182"/>
      <c r="CY358" s="182"/>
      <c r="CZ358" s="182"/>
      <c r="DA358" s="182"/>
      <c r="DB358" s="182"/>
      <c r="DC358" s="182"/>
      <c r="DD358" s="182"/>
      <c r="DE358" s="182"/>
      <c r="DF358" s="182"/>
      <c r="DG358" s="182"/>
      <c r="DH358" s="182"/>
      <c r="DI358" s="182"/>
      <c r="DJ358" s="182"/>
      <c r="DK358" s="182"/>
      <c r="DL358" s="182"/>
      <c r="DM358" s="182"/>
      <c r="DN358" s="182"/>
      <c r="DO358" s="182"/>
      <c r="DP358" s="182"/>
      <c r="DQ358" s="182"/>
      <c r="DR358" s="182"/>
      <c r="DS358" s="182"/>
      <c r="DT358" s="182"/>
      <c r="DU358" s="182"/>
      <c r="DV358" s="182"/>
      <c r="DW358" s="182"/>
      <c r="DX358" s="182"/>
      <c r="DY358" s="182"/>
      <c r="DZ358" s="182"/>
      <c r="EA358" s="182"/>
      <c r="EB358" s="182"/>
      <c r="EC358" s="182"/>
      <c r="ED358" s="182"/>
      <c r="EE358" s="182"/>
      <c r="EF358" s="182"/>
      <c r="EG358" s="182"/>
      <c r="EH358" s="182"/>
      <c r="EI358" s="182"/>
      <c r="EJ358" s="182"/>
      <c r="EK358" s="182"/>
      <c r="EL358" s="182"/>
      <c r="EM358" s="182"/>
      <c r="EN358" s="182"/>
      <c r="EO358" s="182"/>
      <c r="EP358" s="182"/>
      <c r="EQ358" s="182"/>
      <c r="ER358" s="182"/>
      <c r="ES358" s="182"/>
      <c r="ET358" s="182"/>
      <c r="EU358" s="182"/>
      <c r="EV358" s="182"/>
      <c r="EW358" s="182"/>
      <c r="EX358" s="182"/>
      <c r="EY358" s="182"/>
      <c r="EZ358" s="182"/>
      <c r="FA358" s="182"/>
      <c r="FB358" s="182"/>
      <c r="FC358" s="182"/>
      <c r="FD358" s="182"/>
      <c r="FE358" s="182"/>
      <c r="FF358" s="182"/>
      <c r="FG358" s="182"/>
      <c r="FH358" s="182"/>
      <c r="FI358" s="182"/>
      <c r="FJ358" s="182"/>
      <c r="FK358" s="182"/>
      <c r="FL358" s="182"/>
      <c r="FM358" s="182"/>
      <c r="FN358" s="182"/>
      <c r="FO358" s="182"/>
      <c r="FP358" s="182"/>
      <c r="FQ358" s="182"/>
      <c r="FR358" s="182"/>
      <c r="FS358" s="182"/>
      <c r="FT358" s="182"/>
      <c r="FU358" s="182"/>
      <c r="FV358" s="182"/>
      <c r="FW358" s="182"/>
      <c r="FX358" s="182"/>
      <c r="FY358" s="182"/>
      <c r="FZ358" s="182"/>
      <c r="GA358" s="182"/>
      <c r="GB358" s="182"/>
      <c r="GC358" s="182"/>
      <c r="GD358" s="182"/>
      <c r="GE358" s="182"/>
      <c r="GF358" s="182"/>
      <c r="GG358" s="182"/>
      <c r="GH358" s="182"/>
      <c r="GI358" s="182"/>
      <c r="GJ358" s="182"/>
      <c r="GK358" s="182"/>
      <c r="GL358" s="182"/>
      <c r="GM358" s="182"/>
      <c r="GN358" s="182"/>
      <c r="GO358" s="182"/>
      <c r="GP358" s="182"/>
      <c r="GQ358" s="182"/>
      <c r="GR358" s="182"/>
      <c r="GS358" s="182"/>
      <c r="GT358" s="182"/>
      <c r="GU358" s="182"/>
      <c r="GV358" s="182"/>
      <c r="GW358" s="182"/>
      <c r="GX358" s="182"/>
      <c r="GY358" s="182"/>
      <c r="GZ358" s="182"/>
      <c r="HA358" s="182"/>
      <c r="HB358" s="182"/>
      <c r="HC358" s="182"/>
      <c r="HD358" s="182"/>
      <c r="HE358" s="182"/>
      <c r="HF358" s="182"/>
      <c r="HG358" s="182"/>
      <c r="HH358" s="182"/>
      <c r="HI358" s="182"/>
      <c r="HJ358" s="182"/>
      <c r="HK358" s="182"/>
      <c r="HL358" s="182"/>
      <c r="HM358" s="182"/>
      <c r="HN358" s="182"/>
      <c r="HO358" s="182"/>
      <c r="HP358" s="182"/>
      <c r="HQ358" s="182"/>
      <c r="HR358" s="182"/>
      <c r="HS358" s="182"/>
      <c r="HT358" s="182"/>
      <c r="HU358" s="182"/>
      <c r="HV358" s="182"/>
      <c r="HW358" s="182"/>
      <c r="HX358" s="182"/>
      <c r="HY358" s="182"/>
      <c r="HZ358" s="182"/>
      <c r="IA358" s="182"/>
      <c r="IB358" s="182"/>
      <c r="IC358" s="182"/>
      <c r="ID358" s="182"/>
      <c r="IE358" s="182"/>
      <c r="IF358" s="182"/>
      <c r="IG358" s="182"/>
      <c r="IH358" s="182"/>
      <c r="II358" s="182"/>
      <c r="IJ358" s="182"/>
      <c r="IK358" s="182"/>
      <c r="IL358" s="182"/>
      <c r="IM358" s="182"/>
      <c r="IN358" s="182"/>
      <c r="IO358" s="182"/>
      <c r="IP358" s="182"/>
      <c r="IQ358" s="182"/>
      <c r="IR358" s="182"/>
      <c r="IS358" s="182"/>
      <c r="IT358" s="182"/>
      <c r="IU358" s="182"/>
      <c r="IV358" s="182"/>
      <c r="IW358" s="182"/>
      <c r="IX358" s="182"/>
      <c r="IY358" s="182"/>
      <c r="IZ358" s="182"/>
      <c r="JA358" s="182"/>
      <c r="JB358" s="182"/>
      <c r="JC358" s="182"/>
      <c r="JD358" s="182"/>
      <c r="JE358" s="182"/>
      <c r="JF358" s="182"/>
      <c r="JG358" s="182"/>
      <c r="JH358" s="182"/>
      <c r="JI358" s="182"/>
      <c r="JJ358" s="182"/>
      <c r="JK358" s="182"/>
      <c r="JL358" s="182"/>
      <c r="JM358" s="182"/>
      <c r="JN358" s="182"/>
      <c r="JO358" s="182"/>
      <c r="JP358" s="182"/>
      <c r="JQ358" s="182"/>
      <c r="JR358" s="182"/>
      <c r="JS358" s="182"/>
      <c r="JT358" s="182"/>
      <c r="JU358" s="182"/>
      <c r="JV358" s="182"/>
      <c r="JW358" s="182"/>
      <c r="JX358" s="182"/>
      <c r="JY358" s="182"/>
      <c r="JZ358" s="182"/>
      <c r="KA358" s="182"/>
      <c r="KB358" s="182"/>
      <c r="KC358" s="182"/>
      <c r="KD358" s="182"/>
      <c r="KE358" s="182"/>
      <c r="KF358" s="182"/>
      <c r="KG358" s="182"/>
      <c r="KH358" s="182"/>
      <c r="KI358" s="182"/>
      <c r="KJ358" s="182"/>
      <c r="KK358" s="182"/>
      <c r="KL358" s="182"/>
      <c r="KM358" s="182"/>
      <c r="KN358" s="182"/>
      <c r="KO358" s="182"/>
      <c r="KP358" s="182"/>
      <c r="KQ358" s="182"/>
      <c r="KR358" s="182"/>
      <c r="KS358" s="182"/>
      <c r="KT358" s="182"/>
      <c r="KU358" s="182"/>
      <c r="KV358" s="182"/>
      <c r="KW358" s="182"/>
      <c r="KX358" s="182"/>
      <c r="KY358" s="182"/>
      <c r="KZ358" s="182"/>
      <c r="LA358" s="182"/>
      <c r="LB358" s="182"/>
      <c r="LC358" s="182"/>
      <c r="LD358" s="182"/>
      <c r="LE358" s="182"/>
      <c r="LF358" s="182"/>
      <c r="LG358" s="182"/>
      <c r="LH358" s="182"/>
      <c r="LI358" s="182"/>
      <c r="LJ358" s="182"/>
      <c r="LK358" s="182"/>
      <c r="LL358" s="182"/>
      <c r="LM358" s="182"/>
      <c r="LN358" s="182"/>
      <c r="LO358" s="182"/>
      <c r="LP358" s="182"/>
      <c r="LQ358" s="182"/>
      <c r="LR358" s="182"/>
      <c r="LS358" s="182"/>
      <c r="LT358" s="182"/>
      <c r="LU358" s="182"/>
      <c r="LV358" s="182"/>
      <c r="LW358" s="182"/>
      <c r="LX358" s="182"/>
      <c r="LY358" s="182"/>
      <c r="LZ358" s="182"/>
      <c r="MA358" s="182"/>
      <c r="MB358" s="182"/>
      <c r="MC358" s="182"/>
      <c r="MD358" s="182"/>
      <c r="ME358" s="182"/>
      <c r="MF358" s="182"/>
      <c r="MG358" s="182"/>
      <c r="MH358" s="182"/>
      <c r="MI358" s="182"/>
      <c r="MJ358" s="182"/>
      <c r="MK358" s="182"/>
      <c r="ML358" s="182"/>
      <c r="MM358" s="182"/>
      <c r="MN358" s="182"/>
      <c r="MO358" s="182"/>
      <c r="MP358" s="182"/>
      <c r="MQ358" s="182"/>
      <c r="MR358" s="182"/>
      <c r="MS358" s="182"/>
      <c r="MT358" s="182"/>
      <c r="MU358" s="182"/>
      <c r="MV358" s="182"/>
      <c r="MW358" s="182"/>
      <c r="MX358" s="182"/>
      <c r="MY358" s="182"/>
      <c r="MZ358" s="182"/>
      <c r="NA358" s="182"/>
      <c r="NB358" s="182"/>
      <c r="NC358" s="182"/>
      <c r="ND358" s="182"/>
      <c r="NE358" s="182"/>
      <c r="NF358" s="182"/>
      <c r="NG358" s="182"/>
      <c r="NH358" s="182"/>
      <c r="NI358" s="182"/>
      <c r="NJ358" s="182"/>
      <c r="NK358" s="182"/>
      <c r="NL358" s="182"/>
      <c r="NM358" s="182"/>
      <c r="NN358" s="182"/>
      <c r="NO358" s="182"/>
      <c r="NP358" s="182"/>
      <c r="NQ358" s="182"/>
      <c r="NR358" s="182"/>
      <c r="NS358" s="182"/>
      <c r="NT358" s="182"/>
      <c r="NU358" s="182"/>
      <c r="NV358" s="182"/>
      <c r="NW358" s="182"/>
      <c r="NX358" s="182"/>
      <c r="NY358" s="182"/>
      <c r="NZ358" s="182"/>
      <c r="OA358" s="182"/>
      <c r="OB358" s="182"/>
      <c r="OC358" s="182"/>
      <c r="OD358" s="182"/>
      <c r="OE358" s="182"/>
      <c r="OF358" s="182"/>
      <c r="OG358" s="182"/>
      <c r="OH358" s="182"/>
      <c r="OI358" s="182"/>
      <c r="OJ358" s="182"/>
      <c r="OK358" s="182"/>
      <c r="OL358" s="182"/>
      <c r="OM358" s="182"/>
      <c r="ON358" s="182"/>
      <c r="OO358" s="182"/>
      <c r="OP358" s="182"/>
      <c r="OQ358" s="182"/>
      <c r="OR358" s="182"/>
      <c r="OS358" s="182"/>
      <c r="OT358" s="182"/>
      <c r="OU358" s="182"/>
      <c r="OV358" s="182"/>
      <c r="OW358" s="182"/>
      <c r="OX358" s="182"/>
      <c r="OY358" s="182"/>
      <c r="OZ358" s="182"/>
      <c r="PA358" s="182"/>
      <c r="PB358" s="182"/>
      <c r="PC358" s="182"/>
      <c r="PD358" s="182"/>
      <c r="PE358" s="182"/>
      <c r="PF358" s="182"/>
      <c r="PG358" s="182"/>
      <c r="PH358" s="182"/>
      <c r="PI358" s="182"/>
      <c r="PJ358" s="182"/>
      <c r="PK358" s="182"/>
      <c r="PL358" s="182"/>
      <c r="PM358" s="182"/>
      <c r="PN358" s="182"/>
      <c r="PO358" s="182"/>
      <c r="PP358" s="182"/>
      <c r="PQ358" s="182"/>
      <c r="PR358" s="182"/>
      <c r="PS358" s="182"/>
      <c r="PT358" s="182"/>
      <c r="PU358" s="182"/>
      <c r="PV358" s="182"/>
      <c r="PW358" s="182"/>
      <c r="PX358" s="182"/>
    </row>
    <row r="359" spans="1:440" s="167" customFormat="1" ht="19.899999999999999" customHeight="1">
      <c r="A359" s="182"/>
      <c r="B359" s="1040"/>
      <c r="C359" s="900"/>
      <c r="D359" s="841"/>
      <c r="E359" s="884" t="s">
        <v>81</v>
      </c>
      <c r="F359" s="325" t="s">
        <v>20</v>
      </c>
      <c r="G359" s="289">
        <v>0.63500000000000001</v>
      </c>
      <c r="H359" s="289"/>
      <c r="I359" s="290">
        <f t="shared" ref="I359" si="204">G359+H359</f>
        <v>0.63500000000000001</v>
      </c>
      <c r="J359" s="636">
        <v>0.40500000000000003</v>
      </c>
      <c r="K359" s="290">
        <f t="shared" si="188"/>
        <v>0.22999999999999998</v>
      </c>
      <c r="L359" s="672">
        <f t="shared" si="189"/>
        <v>0.63779527559055127</v>
      </c>
      <c r="M359" s="650" t="s">
        <v>24</v>
      </c>
      <c r="N359" s="903">
        <f t="shared" ref="N359" si="205">G359+G360+G361</f>
        <v>7.2200000000000006</v>
      </c>
      <c r="O359" s="904">
        <f t="shared" ref="O359" si="206">H359+H360+H361</f>
        <v>0</v>
      </c>
      <c r="P359" s="904">
        <f t="shared" ref="P359" si="207">N359+O359</f>
        <v>7.2200000000000006</v>
      </c>
      <c r="Q359" s="904">
        <f t="shared" ref="Q359" si="208">J359+J360+J361</f>
        <v>6.8309999999999995</v>
      </c>
      <c r="R359" s="904">
        <f t="shared" ref="R359" si="209">P359-Q359</f>
        <v>0.38900000000000112</v>
      </c>
      <c r="S359" s="893">
        <f t="shared" ref="S359" si="210">Q359/P359</f>
        <v>0.94612188365650951</v>
      </c>
      <c r="T359" s="170"/>
      <c r="U359" s="182"/>
      <c r="V359" s="166"/>
      <c r="W359" s="166"/>
      <c r="X359" s="166"/>
      <c r="Y359" s="166"/>
      <c r="Z359" s="166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2"/>
      <c r="CI359" s="182"/>
      <c r="CJ359" s="182"/>
      <c r="CK359" s="182"/>
      <c r="CL359" s="182"/>
      <c r="CM359" s="182"/>
      <c r="CN359" s="182"/>
      <c r="CO359" s="182"/>
      <c r="CP359" s="182"/>
      <c r="CQ359" s="182"/>
      <c r="CR359" s="182"/>
      <c r="CS359" s="182"/>
      <c r="CT359" s="182"/>
      <c r="CU359" s="182"/>
      <c r="CV359" s="182"/>
      <c r="CW359" s="182"/>
      <c r="CX359" s="182"/>
      <c r="CY359" s="182"/>
      <c r="CZ359" s="182"/>
      <c r="DA359" s="182"/>
      <c r="DB359" s="182"/>
      <c r="DC359" s="182"/>
      <c r="DD359" s="182"/>
      <c r="DE359" s="182"/>
      <c r="DF359" s="182"/>
      <c r="DG359" s="182"/>
      <c r="DH359" s="182"/>
      <c r="DI359" s="182"/>
      <c r="DJ359" s="182"/>
      <c r="DK359" s="182"/>
      <c r="DL359" s="182"/>
      <c r="DM359" s="182"/>
      <c r="DN359" s="182"/>
      <c r="DO359" s="182"/>
      <c r="DP359" s="182"/>
      <c r="DQ359" s="182"/>
      <c r="DR359" s="182"/>
      <c r="DS359" s="182"/>
      <c r="DT359" s="182"/>
      <c r="DU359" s="182"/>
      <c r="DV359" s="182"/>
      <c r="DW359" s="182"/>
      <c r="DX359" s="182"/>
      <c r="DY359" s="182"/>
      <c r="DZ359" s="182"/>
      <c r="EA359" s="182"/>
      <c r="EB359" s="182"/>
      <c r="EC359" s="182"/>
      <c r="ED359" s="182"/>
      <c r="EE359" s="182"/>
      <c r="EF359" s="182"/>
      <c r="EG359" s="182"/>
      <c r="EH359" s="182"/>
      <c r="EI359" s="182"/>
      <c r="EJ359" s="182"/>
      <c r="EK359" s="182"/>
      <c r="EL359" s="182"/>
      <c r="EM359" s="182"/>
      <c r="EN359" s="182"/>
      <c r="EO359" s="182"/>
      <c r="EP359" s="182"/>
      <c r="EQ359" s="182"/>
      <c r="ER359" s="182"/>
      <c r="ES359" s="182"/>
      <c r="ET359" s="182"/>
      <c r="EU359" s="182"/>
      <c r="EV359" s="182"/>
      <c r="EW359" s="182"/>
      <c r="EX359" s="182"/>
      <c r="EY359" s="182"/>
      <c r="EZ359" s="182"/>
      <c r="FA359" s="182"/>
      <c r="FB359" s="182"/>
      <c r="FC359" s="182"/>
      <c r="FD359" s="182"/>
      <c r="FE359" s="182"/>
      <c r="FF359" s="182"/>
      <c r="FG359" s="182"/>
      <c r="FH359" s="182"/>
      <c r="FI359" s="182"/>
      <c r="FJ359" s="182"/>
      <c r="FK359" s="182"/>
      <c r="FL359" s="182"/>
      <c r="FM359" s="182"/>
      <c r="FN359" s="182"/>
      <c r="FO359" s="182"/>
      <c r="FP359" s="182"/>
      <c r="FQ359" s="182"/>
      <c r="FR359" s="182"/>
      <c r="FS359" s="182"/>
      <c r="FT359" s="182"/>
      <c r="FU359" s="182"/>
      <c r="FV359" s="182"/>
      <c r="FW359" s="182"/>
      <c r="FX359" s="182"/>
      <c r="FY359" s="182"/>
      <c r="FZ359" s="182"/>
      <c r="GA359" s="182"/>
      <c r="GB359" s="182"/>
      <c r="GC359" s="182"/>
      <c r="GD359" s="182"/>
      <c r="GE359" s="182"/>
      <c r="GF359" s="182"/>
      <c r="GG359" s="182"/>
      <c r="GH359" s="182"/>
      <c r="GI359" s="182"/>
      <c r="GJ359" s="182"/>
      <c r="GK359" s="182"/>
      <c r="GL359" s="182"/>
      <c r="GM359" s="182"/>
      <c r="GN359" s="182"/>
      <c r="GO359" s="182"/>
      <c r="GP359" s="182"/>
      <c r="GQ359" s="182"/>
      <c r="GR359" s="182"/>
      <c r="GS359" s="182"/>
      <c r="GT359" s="182"/>
      <c r="GU359" s="182"/>
      <c r="GV359" s="182"/>
      <c r="GW359" s="182"/>
      <c r="GX359" s="182"/>
      <c r="GY359" s="182"/>
      <c r="GZ359" s="182"/>
      <c r="HA359" s="182"/>
      <c r="HB359" s="182"/>
      <c r="HC359" s="182"/>
      <c r="HD359" s="182"/>
      <c r="HE359" s="182"/>
      <c r="HF359" s="182"/>
      <c r="HG359" s="182"/>
      <c r="HH359" s="182"/>
      <c r="HI359" s="182"/>
      <c r="HJ359" s="182"/>
      <c r="HK359" s="182"/>
      <c r="HL359" s="182"/>
      <c r="HM359" s="182"/>
      <c r="HN359" s="182"/>
      <c r="HO359" s="182"/>
      <c r="HP359" s="182"/>
      <c r="HQ359" s="182"/>
      <c r="HR359" s="182"/>
      <c r="HS359" s="182"/>
      <c r="HT359" s="182"/>
      <c r="HU359" s="182"/>
      <c r="HV359" s="182"/>
      <c r="HW359" s="182"/>
      <c r="HX359" s="182"/>
      <c r="HY359" s="182"/>
      <c r="HZ359" s="182"/>
      <c r="IA359" s="182"/>
      <c r="IB359" s="182"/>
      <c r="IC359" s="182"/>
      <c r="ID359" s="182"/>
      <c r="IE359" s="182"/>
      <c r="IF359" s="182"/>
      <c r="IG359" s="182"/>
      <c r="IH359" s="182"/>
      <c r="II359" s="182"/>
      <c r="IJ359" s="182"/>
      <c r="IK359" s="182"/>
      <c r="IL359" s="182"/>
      <c r="IM359" s="182"/>
      <c r="IN359" s="182"/>
      <c r="IO359" s="182"/>
      <c r="IP359" s="182"/>
      <c r="IQ359" s="182"/>
      <c r="IR359" s="182"/>
      <c r="IS359" s="182"/>
      <c r="IT359" s="182"/>
      <c r="IU359" s="182"/>
      <c r="IV359" s="182"/>
      <c r="IW359" s="182"/>
      <c r="IX359" s="182"/>
      <c r="IY359" s="182"/>
      <c r="IZ359" s="182"/>
      <c r="JA359" s="182"/>
      <c r="JB359" s="182"/>
      <c r="JC359" s="182"/>
      <c r="JD359" s="182"/>
      <c r="JE359" s="182"/>
      <c r="JF359" s="182"/>
      <c r="JG359" s="182"/>
      <c r="JH359" s="182"/>
      <c r="JI359" s="182"/>
      <c r="JJ359" s="182"/>
      <c r="JK359" s="182"/>
      <c r="JL359" s="182"/>
      <c r="JM359" s="182"/>
      <c r="JN359" s="182"/>
      <c r="JO359" s="182"/>
      <c r="JP359" s="182"/>
      <c r="JQ359" s="182"/>
      <c r="JR359" s="182"/>
      <c r="JS359" s="182"/>
      <c r="JT359" s="182"/>
      <c r="JU359" s="182"/>
      <c r="JV359" s="182"/>
      <c r="JW359" s="182"/>
      <c r="JX359" s="182"/>
      <c r="JY359" s="182"/>
      <c r="JZ359" s="182"/>
      <c r="KA359" s="182"/>
      <c r="KB359" s="182"/>
      <c r="KC359" s="182"/>
      <c r="KD359" s="182"/>
      <c r="KE359" s="182"/>
      <c r="KF359" s="182"/>
      <c r="KG359" s="182"/>
      <c r="KH359" s="182"/>
      <c r="KI359" s="182"/>
      <c r="KJ359" s="182"/>
      <c r="KK359" s="182"/>
      <c r="KL359" s="182"/>
      <c r="KM359" s="182"/>
      <c r="KN359" s="182"/>
      <c r="KO359" s="182"/>
      <c r="KP359" s="182"/>
      <c r="KQ359" s="182"/>
      <c r="KR359" s="182"/>
      <c r="KS359" s="182"/>
      <c r="KT359" s="182"/>
      <c r="KU359" s="182"/>
      <c r="KV359" s="182"/>
      <c r="KW359" s="182"/>
      <c r="KX359" s="182"/>
      <c r="KY359" s="182"/>
      <c r="KZ359" s="182"/>
      <c r="LA359" s="182"/>
      <c r="LB359" s="182"/>
      <c r="LC359" s="182"/>
      <c r="LD359" s="182"/>
      <c r="LE359" s="182"/>
      <c r="LF359" s="182"/>
      <c r="LG359" s="182"/>
      <c r="LH359" s="182"/>
      <c r="LI359" s="182"/>
      <c r="LJ359" s="182"/>
      <c r="LK359" s="182"/>
      <c r="LL359" s="182"/>
      <c r="LM359" s="182"/>
      <c r="LN359" s="182"/>
      <c r="LO359" s="182"/>
      <c r="LP359" s="182"/>
      <c r="LQ359" s="182"/>
      <c r="LR359" s="182"/>
      <c r="LS359" s="182"/>
      <c r="LT359" s="182"/>
      <c r="LU359" s="182"/>
      <c r="LV359" s="182"/>
      <c r="LW359" s="182"/>
      <c r="LX359" s="182"/>
      <c r="LY359" s="182"/>
      <c r="LZ359" s="182"/>
      <c r="MA359" s="182"/>
      <c r="MB359" s="182"/>
      <c r="MC359" s="182"/>
      <c r="MD359" s="182"/>
      <c r="ME359" s="182"/>
      <c r="MF359" s="182"/>
      <c r="MG359" s="182"/>
      <c r="MH359" s="182"/>
      <c r="MI359" s="182"/>
      <c r="MJ359" s="182"/>
      <c r="MK359" s="182"/>
      <c r="ML359" s="182"/>
      <c r="MM359" s="182"/>
      <c r="MN359" s="182"/>
      <c r="MO359" s="182"/>
      <c r="MP359" s="182"/>
      <c r="MQ359" s="182"/>
      <c r="MR359" s="182"/>
      <c r="MS359" s="182"/>
      <c r="MT359" s="182"/>
      <c r="MU359" s="182"/>
      <c r="MV359" s="182"/>
      <c r="MW359" s="182"/>
      <c r="MX359" s="182"/>
      <c r="MY359" s="182"/>
      <c r="MZ359" s="182"/>
      <c r="NA359" s="182"/>
      <c r="NB359" s="182"/>
      <c r="NC359" s="182"/>
      <c r="ND359" s="182"/>
      <c r="NE359" s="182"/>
      <c r="NF359" s="182"/>
      <c r="NG359" s="182"/>
      <c r="NH359" s="182"/>
      <c r="NI359" s="182"/>
      <c r="NJ359" s="182"/>
      <c r="NK359" s="182"/>
      <c r="NL359" s="182"/>
      <c r="NM359" s="182"/>
      <c r="NN359" s="182"/>
      <c r="NO359" s="182"/>
      <c r="NP359" s="182"/>
      <c r="NQ359" s="182"/>
      <c r="NR359" s="182"/>
      <c r="NS359" s="182"/>
      <c r="NT359" s="182"/>
      <c r="NU359" s="182"/>
      <c r="NV359" s="182"/>
      <c r="NW359" s="182"/>
      <c r="NX359" s="182"/>
      <c r="NY359" s="182"/>
      <c r="NZ359" s="182"/>
      <c r="OA359" s="182"/>
      <c r="OB359" s="182"/>
      <c r="OC359" s="182"/>
      <c r="OD359" s="182"/>
      <c r="OE359" s="182"/>
      <c r="OF359" s="182"/>
      <c r="OG359" s="182"/>
      <c r="OH359" s="182"/>
      <c r="OI359" s="182"/>
      <c r="OJ359" s="182"/>
      <c r="OK359" s="182"/>
      <c r="OL359" s="182"/>
      <c r="OM359" s="182"/>
      <c r="ON359" s="182"/>
      <c r="OO359" s="182"/>
      <c r="OP359" s="182"/>
      <c r="OQ359" s="182"/>
      <c r="OR359" s="182"/>
      <c r="OS359" s="182"/>
      <c r="OT359" s="182"/>
      <c r="OU359" s="182"/>
      <c r="OV359" s="182"/>
      <c r="OW359" s="182"/>
      <c r="OX359" s="182"/>
      <c r="OY359" s="182"/>
      <c r="OZ359" s="182"/>
      <c r="PA359" s="182"/>
      <c r="PB359" s="182"/>
      <c r="PC359" s="182"/>
      <c r="PD359" s="182"/>
      <c r="PE359" s="182"/>
      <c r="PF359" s="182"/>
      <c r="PG359" s="182"/>
      <c r="PH359" s="182"/>
      <c r="PI359" s="182"/>
      <c r="PJ359" s="182"/>
      <c r="PK359" s="182"/>
      <c r="PL359" s="182"/>
      <c r="PM359" s="182"/>
      <c r="PN359" s="182"/>
      <c r="PO359" s="182"/>
      <c r="PP359" s="182"/>
      <c r="PQ359" s="182"/>
      <c r="PR359" s="182"/>
      <c r="PS359" s="182"/>
      <c r="PT359" s="182"/>
      <c r="PU359" s="182"/>
      <c r="PV359" s="182"/>
      <c r="PW359" s="182"/>
      <c r="PX359" s="182"/>
    </row>
    <row r="360" spans="1:440" s="167" customFormat="1" ht="19.899999999999999" customHeight="1">
      <c r="A360" s="182"/>
      <c r="B360" s="1040"/>
      <c r="C360" s="900"/>
      <c r="D360" s="841"/>
      <c r="E360" s="876"/>
      <c r="F360" s="325" t="s">
        <v>21</v>
      </c>
      <c r="G360" s="289">
        <v>2.9750000000000001</v>
      </c>
      <c r="H360" s="289"/>
      <c r="I360" s="290">
        <f>G360+H360+K359</f>
        <v>3.2050000000000001</v>
      </c>
      <c r="J360" s="636">
        <v>2.0249999999999999</v>
      </c>
      <c r="K360" s="290">
        <f t="shared" si="188"/>
        <v>1.1800000000000002</v>
      </c>
      <c r="L360" s="672">
        <f t="shared" si="189"/>
        <v>0.6318252730109204</v>
      </c>
      <c r="M360" s="650" t="s">
        <v>24</v>
      </c>
      <c r="N360" s="903"/>
      <c r="O360" s="904"/>
      <c r="P360" s="904"/>
      <c r="Q360" s="904"/>
      <c r="R360" s="904"/>
      <c r="S360" s="893"/>
      <c r="T360" s="170"/>
      <c r="U360" s="182"/>
      <c r="V360" s="166"/>
      <c r="W360" s="166"/>
      <c r="X360" s="166"/>
      <c r="Y360" s="166"/>
      <c r="Z360" s="166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2"/>
      <c r="CI360" s="182"/>
      <c r="CJ360" s="182"/>
      <c r="CK360" s="182"/>
      <c r="CL360" s="182"/>
      <c r="CM360" s="182"/>
      <c r="CN360" s="182"/>
      <c r="CO360" s="182"/>
      <c r="CP360" s="182"/>
      <c r="CQ360" s="182"/>
      <c r="CR360" s="182"/>
      <c r="CS360" s="182"/>
      <c r="CT360" s="182"/>
      <c r="CU360" s="182"/>
      <c r="CV360" s="182"/>
      <c r="CW360" s="182"/>
      <c r="CX360" s="182"/>
      <c r="CY360" s="182"/>
      <c r="CZ360" s="182"/>
      <c r="DA360" s="182"/>
      <c r="DB360" s="182"/>
      <c r="DC360" s="182"/>
      <c r="DD360" s="182"/>
      <c r="DE360" s="182"/>
      <c r="DF360" s="182"/>
      <c r="DG360" s="182"/>
      <c r="DH360" s="182"/>
      <c r="DI360" s="182"/>
      <c r="DJ360" s="182"/>
      <c r="DK360" s="182"/>
      <c r="DL360" s="182"/>
      <c r="DM360" s="182"/>
      <c r="DN360" s="182"/>
      <c r="DO360" s="182"/>
      <c r="DP360" s="182"/>
      <c r="DQ360" s="182"/>
      <c r="DR360" s="182"/>
      <c r="DS360" s="182"/>
      <c r="DT360" s="182"/>
      <c r="DU360" s="182"/>
      <c r="DV360" s="182"/>
      <c r="DW360" s="182"/>
      <c r="DX360" s="182"/>
      <c r="DY360" s="182"/>
      <c r="DZ360" s="182"/>
      <c r="EA360" s="182"/>
      <c r="EB360" s="182"/>
      <c r="EC360" s="182"/>
      <c r="ED360" s="182"/>
      <c r="EE360" s="182"/>
      <c r="EF360" s="182"/>
      <c r="EG360" s="182"/>
      <c r="EH360" s="182"/>
      <c r="EI360" s="182"/>
      <c r="EJ360" s="182"/>
      <c r="EK360" s="182"/>
      <c r="EL360" s="182"/>
      <c r="EM360" s="182"/>
      <c r="EN360" s="182"/>
      <c r="EO360" s="182"/>
      <c r="EP360" s="182"/>
      <c r="EQ360" s="182"/>
      <c r="ER360" s="182"/>
      <c r="ES360" s="182"/>
      <c r="ET360" s="182"/>
      <c r="EU360" s="182"/>
      <c r="EV360" s="182"/>
      <c r="EW360" s="182"/>
      <c r="EX360" s="182"/>
      <c r="EY360" s="182"/>
      <c r="EZ360" s="182"/>
      <c r="FA360" s="182"/>
      <c r="FB360" s="182"/>
      <c r="FC360" s="182"/>
      <c r="FD360" s="182"/>
      <c r="FE360" s="182"/>
      <c r="FF360" s="182"/>
      <c r="FG360" s="182"/>
      <c r="FH360" s="182"/>
      <c r="FI360" s="182"/>
      <c r="FJ360" s="182"/>
      <c r="FK360" s="182"/>
      <c r="FL360" s="182"/>
      <c r="FM360" s="182"/>
      <c r="FN360" s="182"/>
      <c r="FO360" s="182"/>
      <c r="FP360" s="182"/>
      <c r="FQ360" s="182"/>
      <c r="FR360" s="182"/>
      <c r="FS360" s="182"/>
      <c r="FT360" s="182"/>
      <c r="FU360" s="182"/>
      <c r="FV360" s="182"/>
      <c r="FW360" s="182"/>
      <c r="FX360" s="182"/>
      <c r="FY360" s="182"/>
      <c r="FZ360" s="182"/>
      <c r="GA360" s="182"/>
      <c r="GB360" s="182"/>
      <c r="GC360" s="182"/>
      <c r="GD360" s="182"/>
      <c r="GE360" s="182"/>
      <c r="GF360" s="182"/>
      <c r="GG360" s="182"/>
      <c r="GH360" s="182"/>
      <c r="GI360" s="182"/>
      <c r="GJ360" s="182"/>
      <c r="GK360" s="182"/>
      <c r="GL360" s="182"/>
      <c r="GM360" s="182"/>
      <c r="GN360" s="182"/>
      <c r="GO360" s="182"/>
      <c r="GP360" s="182"/>
      <c r="GQ360" s="182"/>
      <c r="GR360" s="182"/>
      <c r="GS360" s="182"/>
      <c r="GT360" s="182"/>
      <c r="GU360" s="182"/>
      <c r="GV360" s="182"/>
      <c r="GW360" s="182"/>
      <c r="GX360" s="182"/>
      <c r="GY360" s="182"/>
      <c r="GZ360" s="182"/>
      <c r="HA360" s="182"/>
      <c r="HB360" s="182"/>
      <c r="HC360" s="182"/>
      <c r="HD360" s="182"/>
      <c r="HE360" s="182"/>
      <c r="HF360" s="182"/>
      <c r="HG360" s="182"/>
      <c r="HH360" s="182"/>
      <c r="HI360" s="182"/>
      <c r="HJ360" s="182"/>
      <c r="HK360" s="182"/>
      <c r="HL360" s="182"/>
      <c r="HM360" s="182"/>
      <c r="HN360" s="182"/>
      <c r="HO360" s="182"/>
      <c r="HP360" s="182"/>
      <c r="HQ360" s="182"/>
      <c r="HR360" s="182"/>
      <c r="HS360" s="182"/>
      <c r="HT360" s="182"/>
      <c r="HU360" s="182"/>
      <c r="HV360" s="182"/>
      <c r="HW360" s="182"/>
      <c r="HX360" s="182"/>
      <c r="HY360" s="182"/>
      <c r="HZ360" s="182"/>
      <c r="IA360" s="182"/>
      <c r="IB360" s="182"/>
      <c r="IC360" s="182"/>
      <c r="ID360" s="182"/>
      <c r="IE360" s="182"/>
      <c r="IF360" s="182"/>
      <c r="IG360" s="182"/>
      <c r="IH360" s="182"/>
      <c r="II360" s="182"/>
      <c r="IJ360" s="182"/>
      <c r="IK360" s="182"/>
      <c r="IL360" s="182"/>
      <c r="IM360" s="182"/>
      <c r="IN360" s="182"/>
      <c r="IO360" s="182"/>
      <c r="IP360" s="182"/>
      <c r="IQ360" s="182"/>
      <c r="IR360" s="182"/>
      <c r="IS360" s="182"/>
      <c r="IT360" s="182"/>
      <c r="IU360" s="182"/>
      <c r="IV360" s="182"/>
      <c r="IW360" s="182"/>
      <c r="IX360" s="182"/>
      <c r="IY360" s="182"/>
      <c r="IZ360" s="182"/>
      <c r="JA360" s="182"/>
      <c r="JB360" s="182"/>
      <c r="JC360" s="182"/>
      <c r="JD360" s="182"/>
      <c r="JE360" s="182"/>
      <c r="JF360" s="182"/>
      <c r="JG360" s="182"/>
      <c r="JH360" s="182"/>
      <c r="JI360" s="182"/>
      <c r="JJ360" s="182"/>
      <c r="JK360" s="182"/>
      <c r="JL360" s="182"/>
      <c r="JM360" s="182"/>
      <c r="JN360" s="182"/>
      <c r="JO360" s="182"/>
      <c r="JP360" s="182"/>
      <c r="JQ360" s="182"/>
      <c r="JR360" s="182"/>
      <c r="JS360" s="182"/>
      <c r="JT360" s="182"/>
      <c r="JU360" s="182"/>
      <c r="JV360" s="182"/>
      <c r="JW360" s="182"/>
      <c r="JX360" s="182"/>
      <c r="JY360" s="182"/>
      <c r="JZ360" s="182"/>
      <c r="KA360" s="182"/>
      <c r="KB360" s="182"/>
      <c r="KC360" s="182"/>
      <c r="KD360" s="182"/>
      <c r="KE360" s="182"/>
      <c r="KF360" s="182"/>
      <c r="KG360" s="182"/>
      <c r="KH360" s="182"/>
      <c r="KI360" s="182"/>
      <c r="KJ360" s="182"/>
      <c r="KK360" s="182"/>
      <c r="KL360" s="182"/>
      <c r="KM360" s="182"/>
      <c r="KN360" s="182"/>
      <c r="KO360" s="182"/>
      <c r="KP360" s="182"/>
      <c r="KQ360" s="182"/>
      <c r="KR360" s="182"/>
      <c r="KS360" s="182"/>
      <c r="KT360" s="182"/>
      <c r="KU360" s="182"/>
      <c r="KV360" s="182"/>
      <c r="KW360" s="182"/>
      <c r="KX360" s="182"/>
      <c r="KY360" s="182"/>
      <c r="KZ360" s="182"/>
      <c r="LA360" s="182"/>
      <c r="LB360" s="182"/>
      <c r="LC360" s="182"/>
      <c r="LD360" s="182"/>
      <c r="LE360" s="182"/>
      <c r="LF360" s="182"/>
      <c r="LG360" s="182"/>
      <c r="LH360" s="182"/>
      <c r="LI360" s="182"/>
      <c r="LJ360" s="182"/>
      <c r="LK360" s="182"/>
      <c r="LL360" s="182"/>
      <c r="LM360" s="182"/>
      <c r="LN360" s="182"/>
      <c r="LO360" s="182"/>
      <c r="LP360" s="182"/>
      <c r="LQ360" s="182"/>
      <c r="LR360" s="182"/>
      <c r="LS360" s="182"/>
      <c r="LT360" s="182"/>
      <c r="LU360" s="182"/>
      <c r="LV360" s="182"/>
      <c r="LW360" s="182"/>
      <c r="LX360" s="182"/>
      <c r="LY360" s="182"/>
      <c r="LZ360" s="182"/>
      <c r="MA360" s="182"/>
      <c r="MB360" s="182"/>
      <c r="MC360" s="182"/>
      <c r="MD360" s="182"/>
      <c r="ME360" s="182"/>
      <c r="MF360" s="182"/>
      <c r="MG360" s="182"/>
      <c r="MH360" s="182"/>
      <c r="MI360" s="182"/>
      <c r="MJ360" s="182"/>
      <c r="MK360" s="182"/>
      <c r="ML360" s="182"/>
      <c r="MM360" s="182"/>
      <c r="MN360" s="182"/>
      <c r="MO360" s="182"/>
      <c r="MP360" s="182"/>
      <c r="MQ360" s="182"/>
      <c r="MR360" s="182"/>
      <c r="MS360" s="182"/>
      <c r="MT360" s="182"/>
      <c r="MU360" s="182"/>
      <c r="MV360" s="182"/>
      <c r="MW360" s="182"/>
      <c r="MX360" s="182"/>
      <c r="MY360" s="182"/>
      <c r="MZ360" s="182"/>
      <c r="NA360" s="182"/>
      <c r="NB360" s="182"/>
      <c r="NC360" s="182"/>
      <c r="ND360" s="182"/>
      <c r="NE360" s="182"/>
      <c r="NF360" s="182"/>
      <c r="NG360" s="182"/>
      <c r="NH360" s="182"/>
      <c r="NI360" s="182"/>
      <c r="NJ360" s="182"/>
      <c r="NK360" s="182"/>
      <c r="NL360" s="182"/>
      <c r="NM360" s="182"/>
      <c r="NN360" s="182"/>
      <c r="NO360" s="182"/>
      <c r="NP360" s="182"/>
      <c r="NQ360" s="182"/>
      <c r="NR360" s="182"/>
      <c r="NS360" s="182"/>
      <c r="NT360" s="182"/>
      <c r="NU360" s="182"/>
      <c r="NV360" s="182"/>
      <c r="NW360" s="182"/>
      <c r="NX360" s="182"/>
      <c r="NY360" s="182"/>
      <c r="NZ360" s="182"/>
      <c r="OA360" s="182"/>
      <c r="OB360" s="182"/>
      <c r="OC360" s="182"/>
      <c r="OD360" s="182"/>
      <c r="OE360" s="182"/>
      <c r="OF360" s="182"/>
      <c r="OG360" s="182"/>
      <c r="OH360" s="182"/>
      <c r="OI360" s="182"/>
      <c r="OJ360" s="182"/>
      <c r="OK360" s="182"/>
      <c r="OL360" s="182"/>
      <c r="OM360" s="182"/>
      <c r="ON360" s="182"/>
      <c r="OO360" s="182"/>
      <c r="OP360" s="182"/>
      <c r="OQ360" s="182"/>
      <c r="OR360" s="182"/>
      <c r="OS360" s="182"/>
      <c r="OT360" s="182"/>
      <c r="OU360" s="182"/>
      <c r="OV360" s="182"/>
      <c r="OW360" s="182"/>
      <c r="OX360" s="182"/>
      <c r="OY360" s="182"/>
      <c r="OZ360" s="182"/>
      <c r="PA360" s="182"/>
      <c r="PB360" s="182"/>
      <c r="PC360" s="182"/>
      <c r="PD360" s="182"/>
      <c r="PE360" s="182"/>
      <c r="PF360" s="182"/>
      <c r="PG360" s="182"/>
      <c r="PH360" s="182"/>
      <c r="PI360" s="182"/>
      <c r="PJ360" s="182"/>
      <c r="PK360" s="182"/>
      <c r="PL360" s="182"/>
      <c r="PM360" s="182"/>
      <c r="PN360" s="182"/>
      <c r="PO360" s="182"/>
      <c r="PP360" s="182"/>
      <c r="PQ360" s="182"/>
      <c r="PR360" s="182"/>
      <c r="PS360" s="182"/>
      <c r="PT360" s="182"/>
      <c r="PU360" s="182"/>
      <c r="PV360" s="182"/>
      <c r="PW360" s="182"/>
      <c r="PX360" s="182"/>
    </row>
    <row r="361" spans="1:440" s="167" customFormat="1" ht="19.899999999999999" customHeight="1">
      <c r="A361" s="182"/>
      <c r="B361" s="1040"/>
      <c r="C361" s="900"/>
      <c r="D361" s="841"/>
      <c r="E361" s="885"/>
      <c r="F361" s="325" t="s">
        <v>22</v>
      </c>
      <c r="G361" s="289">
        <v>3.61</v>
      </c>
      <c r="H361" s="289"/>
      <c r="I361" s="290">
        <f>G361+H361+K360</f>
        <v>4.79</v>
      </c>
      <c r="J361" s="636">
        <v>4.4009999999999998</v>
      </c>
      <c r="K361" s="290">
        <f t="shared" si="188"/>
        <v>0.38900000000000023</v>
      </c>
      <c r="L361" s="672">
        <f t="shared" si="189"/>
        <v>0.91878914405010437</v>
      </c>
      <c r="M361" s="650" t="s">
        <v>24</v>
      </c>
      <c r="N361" s="903"/>
      <c r="O361" s="904"/>
      <c r="P361" s="904"/>
      <c r="Q361" s="904"/>
      <c r="R361" s="904"/>
      <c r="S361" s="893"/>
      <c r="T361" s="170"/>
      <c r="U361" s="182"/>
      <c r="V361" s="166"/>
      <c r="W361" s="166"/>
      <c r="X361" s="166"/>
      <c r="Y361" s="166"/>
      <c r="Z361" s="166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2"/>
      <c r="CI361" s="182"/>
      <c r="CJ361" s="182"/>
      <c r="CK361" s="182"/>
      <c r="CL361" s="182"/>
      <c r="CM361" s="182"/>
      <c r="CN361" s="182"/>
      <c r="CO361" s="182"/>
      <c r="CP361" s="182"/>
      <c r="CQ361" s="182"/>
      <c r="CR361" s="182"/>
      <c r="CS361" s="182"/>
      <c r="CT361" s="182"/>
      <c r="CU361" s="182"/>
      <c r="CV361" s="182"/>
      <c r="CW361" s="182"/>
      <c r="CX361" s="182"/>
      <c r="CY361" s="182"/>
      <c r="CZ361" s="182"/>
      <c r="DA361" s="182"/>
      <c r="DB361" s="182"/>
      <c r="DC361" s="182"/>
      <c r="DD361" s="182"/>
      <c r="DE361" s="182"/>
      <c r="DF361" s="182"/>
      <c r="DG361" s="182"/>
      <c r="DH361" s="182"/>
      <c r="DI361" s="182"/>
      <c r="DJ361" s="182"/>
      <c r="DK361" s="182"/>
      <c r="DL361" s="182"/>
      <c r="DM361" s="182"/>
      <c r="DN361" s="182"/>
      <c r="DO361" s="182"/>
      <c r="DP361" s="182"/>
      <c r="DQ361" s="182"/>
      <c r="DR361" s="182"/>
      <c r="DS361" s="182"/>
      <c r="DT361" s="182"/>
      <c r="DU361" s="182"/>
      <c r="DV361" s="182"/>
      <c r="DW361" s="182"/>
      <c r="DX361" s="182"/>
      <c r="DY361" s="182"/>
      <c r="DZ361" s="182"/>
      <c r="EA361" s="182"/>
      <c r="EB361" s="182"/>
      <c r="EC361" s="182"/>
      <c r="ED361" s="182"/>
      <c r="EE361" s="182"/>
      <c r="EF361" s="182"/>
      <c r="EG361" s="182"/>
      <c r="EH361" s="182"/>
      <c r="EI361" s="182"/>
      <c r="EJ361" s="182"/>
      <c r="EK361" s="182"/>
      <c r="EL361" s="182"/>
      <c r="EM361" s="182"/>
      <c r="EN361" s="182"/>
      <c r="EO361" s="182"/>
      <c r="EP361" s="182"/>
      <c r="EQ361" s="182"/>
      <c r="ER361" s="182"/>
      <c r="ES361" s="182"/>
      <c r="ET361" s="182"/>
      <c r="EU361" s="182"/>
      <c r="EV361" s="182"/>
      <c r="EW361" s="182"/>
      <c r="EX361" s="182"/>
      <c r="EY361" s="182"/>
      <c r="EZ361" s="182"/>
      <c r="FA361" s="182"/>
      <c r="FB361" s="182"/>
      <c r="FC361" s="182"/>
      <c r="FD361" s="182"/>
      <c r="FE361" s="182"/>
      <c r="FF361" s="182"/>
      <c r="FG361" s="182"/>
      <c r="FH361" s="182"/>
      <c r="FI361" s="182"/>
      <c r="FJ361" s="182"/>
      <c r="FK361" s="182"/>
      <c r="FL361" s="182"/>
      <c r="FM361" s="182"/>
      <c r="FN361" s="182"/>
      <c r="FO361" s="182"/>
      <c r="FP361" s="182"/>
      <c r="FQ361" s="182"/>
      <c r="FR361" s="182"/>
      <c r="FS361" s="182"/>
      <c r="FT361" s="182"/>
      <c r="FU361" s="182"/>
      <c r="FV361" s="182"/>
      <c r="FW361" s="182"/>
      <c r="FX361" s="182"/>
      <c r="FY361" s="182"/>
      <c r="FZ361" s="182"/>
      <c r="GA361" s="182"/>
      <c r="GB361" s="182"/>
      <c r="GC361" s="182"/>
      <c r="GD361" s="182"/>
      <c r="GE361" s="182"/>
      <c r="GF361" s="182"/>
      <c r="GG361" s="182"/>
      <c r="GH361" s="182"/>
      <c r="GI361" s="182"/>
      <c r="GJ361" s="182"/>
      <c r="GK361" s="182"/>
      <c r="GL361" s="182"/>
      <c r="GM361" s="182"/>
      <c r="GN361" s="182"/>
      <c r="GO361" s="182"/>
      <c r="GP361" s="182"/>
      <c r="GQ361" s="182"/>
      <c r="GR361" s="182"/>
      <c r="GS361" s="182"/>
      <c r="GT361" s="182"/>
      <c r="GU361" s="182"/>
      <c r="GV361" s="182"/>
      <c r="GW361" s="182"/>
      <c r="GX361" s="182"/>
      <c r="GY361" s="182"/>
      <c r="GZ361" s="182"/>
      <c r="HA361" s="182"/>
      <c r="HB361" s="182"/>
      <c r="HC361" s="182"/>
      <c r="HD361" s="182"/>
      <c r="HE361" s="182"/>
      <c r="HF361" s="182"/>
      <c r="HG361" s="182"/>
      <c r="HH361" s="182"/>
      <c r="HI361" s="182"/>
      <c r="HJ361" s="182"/>
      <c r="HK361" s="182"/>
      <c r="HL361" s="182"/>
      <c r="HM361" s="182"/>
      <c r="HN361" s="182"/>
      <c r="HO361" s="182"/>
      <c r="HP361" s="182"/>
      <c r="HQ361" s="182"/>
      <c r="HR361" s="182"/>
      <c r="HS361" s="182"/>
      <c r="HT361" s="182"/>
      <c r="HU361" s="182"/>
      <c r="HV361" s="182"/>
      <c r="HW361" s="182"/>
      <c r="HX361" s="182"/>
      <c r="HY361" s="182"/>
      <c r="HZ361" s="182"/>
      <c r="IA361" s="182"/>
      <c r="IB361" s="182"/>
      <c r="IC361" s="182"/>
      <c r="ID361" s="182"/>
      <c r="IE361" s="182"/>
      <c r="IF361" s="182"/>
      <c r="IG361" s="182"/>
      <c r="IH361" s="182"/>
      <c r="II361" s="182"/>
      <c r="IJ361" s="182"/>
      <c r="IK361" s="182"/>
      <c r="IL361" s="182"/>
      <c r="IM361" s="182"/>
      <c r="IN361" s="182"/>
      <c r="IO361" s="182"/>
      <c r="IP361" s="182"/>
      <c r="IQ361" s="182"/>
      <c r="IR361" s="182"/>
      <c r="IS361" s="182"/>
      <c r="IT361" s="182"/>
      <c r="IU361" s="182"/>
      <c r="IV361" s="182"/>
      <c r="IW361" s="182"/>
      <c r="IX361" s="182"/>
      <c r="IY361" s="182"/>
      <c r="IZ361" s="182"/>
      <c r="JA361" s="182"/>
      <c r="JB361" s="182"/>
      <c r="JC361" s="182"/>
      <c r="JD361" s="182"/>
      <c r="JE361" s="182"/>
      <c r="JF361" s="182"/>
      <c r="JG361" s="182"/>
      <c r="JH361" s="182"/>
      <c r="JI361" s="182"/>
      <c r="JJ361" s="182"/>
      <c r="JK361" s="182"/>
      <c r="JL361" s="182"/>
      <c r="JM361" s="182"/>
      <c r="JN361" s="182"/>
      <c r="JO361" s="182"/>
      <c r="JP361" s="182"/>
      <c r="JQ361" s="182"/>
      <c r="JR361" s="182"/>
      <c r="JS361" s="182"/>
      <c r="JT361" s="182"/>
      <c r="JU361" s="182"/>
      <c r="JV361" s="182"/>
      <c r="JW361" s="182"/>
      <c r="JX361" s="182"/>
      <c r="JY361" s="182"/>
      <c r="JZ361" s="182"/>
      <c r="KA361" s="182"/>
      <c r="KB361" s="182"/>
      <c r="KC361" s="182"/>
      <c r="KD361" s="182"/>
      <c r="KE361" s="182"/>
      <c r="KF361" s="182"/>
      <c r="KG361" s="182"/>
      <c r="KH361" s="182"/>
      <c r="KI361" s="182"/>
      <c r="KJ361" s="182"/>
      <c r="KK361" s="182"/>
      <c r="KL361" s="182"/>
      <c r="KM361" s="182"/>
      <c r="KN361" s="182"/>
      <c r="KO361" s="182"/>
      <c r="KP361" s="182"/>
      <c r="KQ361" s="182"/>
      <c r="KR361" s="182"/>
      <c r="KS361" s="182"/>
      <c r="KT361" s="182"/>
      <c r="KU361" s="182"/>
      <c r="KV361" s="182"/>
      <c r="KW361" s="182"/>
      <c r="KX361" s="182"/>
      <c r="KY361" s="182"/>
      <c r="KZ361" s="182"/>
      <c r="LA361" s="182"/>
      <c r="LB361" s="182"/>
      <c r="LC361" s="182"/>
      <c r="LD361" s="182"/>
      <c r="LE361" s="182"/>
      <c r="LF361" s="182"/>
      <c r="LG361" s="182"/>
      <c r="LH361" s="182"/>
      <c r="LI361" s="182"/>
      <c r="LJ361" s="182"/>
      <c r="LK361" s="182"/>
      <c r="LL361" s="182"/>
      <c r="LM361" s="182"/>
      <c r="LN361" s="182"/>
      <c r="LO361" s="182"/>
      <c r="LP361" s="182"/>
      <c r="LQ361" s="182"/>
      <c r="LR361" s="182"/>
      <c r="LS361" s="182"/>
      <c r="LT361" s="182"/>
      <c r="LU361" s="182"/>
      <c r="LV361" s="182"/>
      <c r="LW361" s="182"/>
      <c r="LX361" s="182"/>
      <c r="LY361" s="182"/>
      <c r="LZ361" s="182"/>
      <c r="MA361" s="182"/>
      <c r="MB361" s="182"/>
      <c r="MC361" s="182"/>
      <c r="MD361" s="182"/>
      <c r="ME361" s="182"/>
      <c r="MF361" s="182"/>
      <c r="MG361" s="182"/>
      <c r="MH361" s="182"/>
      <c r="MI361" s="182"/>
      <c r="MJ361" s="182"/>
      <c r="MK361" s="182"/>
      <c r="ML361" s="182"/>
      <c r="MM361" s="182"/>
      <c r="MN361" s="182"/>
      <c r="MO361" s="182"/>
      <c r="MP361" s="182"/>
      <c r="MQ361" s="182"/>
      <c r="MR361" s="182"/>
      <c r="MS361" s="182"/>
      <c r="MT361" s="182"/>
      <c r="MU361" s="182"/>
      <c r="MV361" s="182"/>
      <c r="MW361" s="182"/>
      <c r="MX361" s="182"/>
      <c r="MY361" s="182"/>
      <c r="MZ361" s="182"/>
      <c r="NA361" s="182"/>
      <c r="NB361" s="182"/>
      <c r="NC361" s="182"/>
      <c r="ND361" s="182"/>
      <c r="NE361" s="182"/>
      <c r="NF361" s="182"/>
      <c r="NG361" s="182"/>
      <c r="NH361" s="182"/>
      <c r="NI361" s="182"/>
      <c r="NJ361" s="182"/>
      <c r="NK361" s="182"/>
      <c r="NL361" s="182"/>
      <c r="NM361" s="182"/>
      <c r="NN361" s="182"/>
      <c r="NO361" s="182"/>
      <c r="NP361" s="182"/>
      <c r="NQ361" s="182"/>
      <c r="NR361" s="182"/>
      <c r="NS361" s="182"/>
      <c r="NT361" s="182"/>
      <c r="NU361" s="182"/>
      <c r="NV361" s="182"/>
      <c r="NW361" s="182"/>
      <c r="NX361" s="182"/>
      <c r="NY361" s="182"/>
      <c r="NZ361" s="182"/>
      <c r="OA361" s="182"/>
      <c r="OB361" s="182"/>
      <c r="OC361" s="182"/>
      <c r="OD361" s="182"/>
      <c r="OE361" s="182"/>
      <c r="OF361" s="182"/>
      <c r="OG361" s="182"/>
      <c r="OH361" s="182"/>
      <c r="OI361" s="182"/>
      <c r="OJ361" s="182"/>
      <c r="OK361" s="182"/>
      <c r="OL361" s="182"/>
      <c r="OM361" s="182"/>
      <c r="ON361" s="182"/>
      <c r="OO361" s="182"/>
      <c r="OP361" s="182"/>
      <c r="OQ361" s="182"/>
      <c r="OR361" s="182"/>
      <c r="OS361" s="182"/>
      <c r="OT361" s="182"/>
      <c r="OU361" s="182"/>
      <c r="OV361" s="182"/>
      <c r="OW361" s="182"/>
      <c r="OX361" s="182"/>
      <c r="OY361" s="182"/>
      <c r="OZ361" s="182"/>
      <c r="PA361" s="182"/>
      <c r="PB361" s="182"/>
      <c r="PC361" s="182"/>
      <c r="PD361" s="182"/>
      <c r="PE361" s="182"/>
      <c r="PF361" s="182"/>
      <c r="PG361" s="182"/>
      <c r="PH361" s="182"/>
      <c r="PI361" s="182"/>
      <c r="PJ361" s="182"/>
      <c r="PK361" s="182"/>
      <c r="PL361" s="182"/>
      <c r="PM361" s="182"/>
      <c r="PN361" s="182"/>
      <c r="PO361" s="182"/>
      <c r="PP361" s="182"/>
      <c r="PQ361" s="182"/>
      <c r="PR361" s="182"/>
      <c r="PS361" s="182"/>
      <c r="PT361" s="182"/>
      <c r="PU361" s="182"/>
      <c r="PV361" s="182"/>
      <c r="PW361" s="182"/>
      <c r="PX361" s="182"/>
    </row>
    <row r="362" spans="1:440" s="167" customFormat="1" ht="19.899999999999999" customHeight="1">
      <c r="A362" s="182"/>
      <c r="B362" s="1040"/>
      <c r="C362" s="900"/>
      <c r="D362" s="841"/>
      <c r="E362" s="884" t="s">
        <v>83</v>
      </c>
      <c r="F362" s="325" t="s">
        <v>20</v>
      </c>
      <c r="G362" s="289">
        <v>0.63600000000000001</v>
      </c>
      <c r="H362" s="289"/>
      <c r="I362" s="290">
        <f t="shared" ref="I362" si="211">G362+H362</f>
        <v>0.63600000000000001</v>
      </c>
      <c r="J362" s="636">
        <v>0</v>
      </c>
      <c r="K362" s="290">
        <f t="shared" si="188"/>
        <v>0.63600000000000001</v>
      </c>
      <c r="L362" s="672">
        <f t="shared" si="189"/>
        <v>0</v>
      </c>
      <c r="M362" s="650" t="s">
        <v>24</v>
      </c>
      <c r="N362" s="903">
        <f t="shared" ref="N362" si="212">G362+G363+G364</f>
        <v>7.2320000000000002</v>
      </c>
      <c r="O362" s="904">
        <f t="shared" ref="O362" si="213">H362+H363+H364</f>
        <v>0</v>
      </c>
      <c r="P362" s="904">
        <f t="shared" ref="P362" si="214">N362+O362</f>
        <v>7.2320000000000002</v>
      </c>
      <c r="Q362" s="904">
        <f t="shared" ref="Q362" si="215">J362+J363+J364</f>
        <v>0</v>
      </c>
      <c r="R362" s="904">
        <f t="shared" ref="R362" si="216">P362-Q362</f>
        <v>7.2320000000000002</v>
      </c>
      <c r="S362" s="893">
        <f t="shared" ref="S362" si="217">Q362/P362</f>
        <v>0</v>
      </c>
      <c r="T362" s="170"/>
      <c r="U362" s="182"/>
      <c r="V362" s="166"/>
      <c r="W362" s="166"/>
      <c r="X362" s="166"/>
      <c r="Y362" s="166"/>
      <c r="Z362" s="166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2"/>
      <c r="CI362" s="182"/>
      <c r="CJ362" s="182"/>
      <c r="CK362" s="182"/>
      <c r="CL362" s="182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82"/>
      <c r="DU362" s="182"/>
      <c r="DV362" s="182"/>
      <c r="DW362" s="182"/>
      <c r="DX362" s="182"/>
      <c r="DY362" s="182"/>
      <c r="DZ362" s="182"/>
      <c r="EA362" s="182"/>
      <c r="EB362" s="182"/>
      <c r="EC362" s="182"/>
      <c r="ED362" s="182"/>
      <c r="EE362" s="182"/>
      <c r="EF362" s="182"/>
      <c r="EG362" s="182"/>
      <c r="EH362" s="182"/>
      <c r="EI362" s="182"/>
      <c r="EJ362" s="182"/>
      <c r="EK362" s="182"/>
      <c r="EL362" s="182"/>
      <c r="EM362" s="182"/>
      <c r="EN362" s="182"/>
      <c r="EO362" s="182"/>
      <c r="EP362" s="182"/>
      <c r="EQ362" s="182"/>
      <c r="ER362" s="182"/>
      <c r="ES362" s="182"/>
      <c r="ET362" s="182"/>
      <c r="EU362" s="182"/>
      <c r="EV362" s="182"/>
      <c r="EW362" s="182"/>
      <c r="EX362" s="182"/>
      <c r="EY362" s="182"/>
      <c r="EZ362" s="182"/>
      <c r="FA362" s="182"/>
      <c r="FB362" s="182"/>
      <c r="FC362" s="182"/>
      <c r="FD362" s="182"/>
      <c r="FE362" s="182"/>
      <c r="FF362" s="182"/>
      <c r="FG362" s="182"/>
      <c r="FH362" s="182"/>
      <c r="FI362" s="182"/>
      <c r="FJ362" s="182"/>
      <c r="FK362" s="182"/>
      <c r="FL362" s="182"/>
      <c r="FM362" s="182"/>
      <c r="FN362" s="182"/>
      <c r="FO362" s="182"/>
      <c r="FP362" s="182"/>
      <c r="FQ362" s="182"/>
      <c r="FR362" s="182"/>
      <c r="FS362" s="182"/>
      <c r="FT362" s="182"/>
      <c r="FU362" s="182"/>
      <c r="FV362" s="182"/>
      <c r="FW362" s="182"/>
      <c r="FX362" s="182"/>
      <c r="FY362" s="182"/>
      <c r="FZ362" s="182"/>
      <c r="GA362" s="182"/>
      <c r="GB362" s="182"/>
      <c r="GC362" s="182"/>
      <c r="GD362" s="182"/>
      <c r="GE362" s="182"/>
      <c r="GF362" s="182"/>
      <c r="GG362" s="182"/>
      <c r="GH362" s="182"/>
      <c r="GI362" s="182"/>
      <c r="GJ362" s="182"/>
      <c r="GK362" s="182"/>
      <c r="GL362" s="182"/>
      <c r="GM362" s="182"/>
      <c r="GN362" s="182"/>
      <c r="GO362" s="182"/>
      <c r="GP362" s="182"/>
      <c r="GQ362" s="182"/>
      <c r="GR362" s="182"/>
      <c r="GS362" s="182"/>
      <c r="GT362" s="182"/>
      <c r="GU362" s="182"/>
      <c r="GV362" s="182"/>
      <c r="GW362" s="182"/>
      <c r="GX362" s="182"/>
      <c r="GY362" s="182"/>
      <c r="GZ362" s="182"/>
      <c r="HA362" s="182"/>
      <c r="HB362" s="182"/>
      <c r="HC362" s="182"/>
      <c r="HD362" s="182"/>
      <c r="HE362" s="182"/>
      <c r="HF362" s="182"/>
      <c r="HG362" s="182"/>
      <c r="HH362" s="182"/>
      <c r="HI362" s="182"/>
      <c r="HJ362" s="182"/>
      <c r="HK362" s="182"/>
      <c r="HL362" s="182"/>
      <c r="HM362" s="182"/>
      <c r="HN362" s="182"/>
      <c r="HO362" s="182"/>
      <c r="HP362" s="182"/>
      <c r="HQ362" s="182"/>
      <c r="HR362" s="182"/>
      <c r="HS362" s="182"/>
      <c r="HT362" s="182"/>
      <c r="HU362" s="182"/>
      <c r="HV362" s="182"/>
      <c r="HW362" s="182"/>
      <c r="HX362" s="182"/>
      <c r="HY362" s="182"/>
      <c r="HZ362" s="182"/>
      <c r="IA362" s="182"/>
      <c r="IB362" s="182"/>
      <c r="IC362" s="182"/>
      <c r="ID362" s="182"/>
      <c r="IE362" s="182"/>
      <c r="IF362" s="182"/>
      <c r="IG362" s="182"/>
      <c r="IH362" s="182"/>
      <c r="II362" s="182"/>
      <c r="IJ362" s="182"/>
      <c r="IK362" s="182"/>
      <c r="IL362" s="182"/>
      <c r="IM362" s="182"/>
      <c r="IN362" s="182"/>
      <c r="IO362" s="182"/>
      <c r="IP362" s="182"/>
      <c r="IQ362" s="182"/>
      <c r="IR362" s="182"/>
      <c r="IS362" s="182"/>
      <c r="IT362" s="182"/>
      <c r="IU362" s="182"/>
      <c r="IV362" s="182"/>
      <c r="IW362" s="182"/>
      <c r="IX362" s="182"/>
      <c r="IY362" s="182"/>
      <c r="IZ362" s="182"/>
      <c r="JA362" s="182"/>
      <c r="JB362" s="182"/>
      <c r="JC362" s="182"/>
      <c r="JD362" s="182"/>
      <c r="JE362" s="182"/>
      <c r="JF362" s="182"/>
      <c r="JG362" s="182"/>
      <c r="JH362" s="182"/>
      <c r="JI362" s="182"/>
      <c r="JJ362" s="182"/>
      <c r="JK362" s="182"/>
      <c r="JL362" s="182"/>
      <c r="JM362" s="182"/>
      <c r="JN362" s="182"/>
      <c r="JO362" s="182"/>
      <c r="JP362" s="182"/>
      <c r="JQ362" s="182"/>
      <c r="JR362" s="182"/>
      <c r="JS362" s="182"/>
      <c r="JT362" s="182"/>
      <c r="JU362" s="182"/>
      <c r="JV362" s="182"/>
      <c r="JW362" s="182"/>
      <c r="JX362" s="182"/>
      <c r="JY362" s="182"/>
      <c r="JZ362" s="182"/>
      <c r="KA362" s="182"/>
      <c r="KB362" s="182"/>
      <c r="KC362" s="182"/>
      <c r="KD362" s="182"/>
      <c r="KE362" s="182"/>
      <c r="KF362" s="182"/>
      <c r="KG362" s="182"/>
      <c r="KH362" s="182"/>
      <c r="KI362" s="182"/>
      <c r="KJ362" s="182"/>
      <c r="KK362" s="182"/>
      <c r="KL362" s="182"/>
      <c r="KM362" s="182"/>
      <c r="KN362" s="182"/>
      <c r="KO362" s="182"/>
      <c r="KP362" s="182"/>
      <c r="KQ362" s="182"/>
      <c r="KR362" s="182"/>
      <c r="KS362" s="182"/>
      <c r="KT362" s="182"/>
      <c r="KU362" s="182"/>
      <c r="KV362" s="182"/>
      <c r="KW362" s="182"/>
      <c r="KX362" s="182"/>
      <c r="KY362" s="182"/>
      <c r="KZ362" s="182"/>
      <c r="LA362" s="182"/>
      <c r="LB362" s="182"/>
      <c r="LC362" s="182"/>
      <c r="LD362" s="182"/>
      <c r="LE362" s="182"/>
      <c r="LF362" s="182"/>
      <c r="LG362" s="182"/>
      <c r="LH362" s="182"/>
      <c r="LI362" s="182"/>
      <c r="LJ362" s="182"/>
      <c r="LK362" s="182"/>
      <c r="LL362" s="182"/>
      <c r="LM362" s="182"/>
      <c r="LN362" s="182"/>
      <c r="LO362" s="182"/>
      <c r="LP362" s="182"/>
      <c r="LQ362" s="182"/>
      <c r="LR362" s="182"/>
      <c r="LS362" s="182"/>
      <c r="LT362" s="182"/>
      <c r="LU362" s="182"/>
      <c r="LV362" s="182"/>
      <c r="LW362" s="182"/>
      <c r="LX362" s="182"/>
      <c r="LY362" s="182"/>
      <c r="LZ362" s="182"/>
      <c r="MA362" s="182"/>
      <c r="MB362" s="182"/>
      <c r="MC362" s="182"/>
      <c r="MD362" s="182"/>
      <c r="ME362" s="182"/>
      <c r="MF362" s="182"/>
      <c r="MG362" s="182"/>
      <c r="MH362" s="182"/>
      <c r="MI362" s="182"/>
      <c r="MJ362" s="182"/>
      <c r="MK362" s="182"/>
      <c r="ML362" s="182"/>
      <c r="MM362" s="182"/>
      <c r="MN362" s="182"/>
      <c r="MO362" s="182"/>
      <c r="MP362" s="182"/>
      <c r="MQ362" s="182"/>
      <c r="MR362" s="182"/>
      <c r="MS362" s="182"/>
      <c r="MT362" s="182"/>
      <c r="MU362" s="182"/>
      <c r="MV362" s="182"/>
      <c r="MW362" s="182"/>
      <c r="MX362" s="182"/>
      <c r="MY362" s="182"/>
      <c r="MZ362" s="182"/>
      <c r="NA362" s="182"/>
      <c r="NB362" s="182"/>
      <c r="NC362" s="182"/>
      <c r="ND362" s="182"/>
      <c r="NE362" s="182"/>
      <c r="NF362" s="182"/>
      <c r="NG362" s="182"/>
      <c r="NH362" s="182"/>
      <c r="NI362" s="182"/>
      <c r="NJ362" s="182"/>
      <c r="NK362" s="182"/>
      <c r="NL362" s="182"/>
      <c r="NM362" s="182"/>
      <c r="NN362" s="182"/>
      <c r="NO362" s="182"/>
      <c r="NP362" s="182"/>
      <c r="NQ362" s="182"/>
      <c r="NR362" s="182"/>
      <c r="NS362" s="182"/>
      <c r="NT362" s="182"/>
      <c r="NU362" s="182"/>
      <c r="NV362" s="182"/>
      <c r="NW362" s="182"/>
      <c r="NX362" s="182"/>
      <c r="NY362" s="182"/>
      <c r="NZ362" s="182"/>
      <c r="OA362" s="182"/>
      <c r="OB362" s="182"/>
      <c r="OC362" s="182"/>
      <c r="OD362" s="182"/>
      <c r="OE362" s="182"/>
      <c r="OF362" s="182"/>
      <c r="OG362" s="182"/>
      <c r="OH362" s="182"/>
      <c r="OI362" s="182"/>
      <c r="OJ362" s="182"/>
      <c r="OK362" s="182"/>
      <c r="OL362" s="182"/>
      <c r="OM362" s="182"/>
      <c r="ON362" s="182"/>
      <c r="OO362" s="182"/>
      <c r="OP362" s="182"/>
      <c r="OQ362" s="182"/>
      <c r="OR362" s="182"/>
      <c r="OS362" s="182"/>
      <c r="OT362" s="182"/>
      <c r="OU362" s="182"/>
      <c r="OV362" s="182"/>
      <c r="OW362" s="182"/>
      <c r="OX362" s="182"/>
      <c r="OY362" s="182"/>
      <c r="OZ362" s="182"/>
      <c r="PA362" s="182"/>
      <c r="PB362" s="182"/>
      <c r="PC362" s="182"/>
      <c r="PD362" s="182"/>
      <c r="PE362" s="182"/>
      <c r="PF362" s="182"/>
      <c r="PG362" s="182"/>
      <c r="PH362" s="182"/>
      <c r="PI362" s="182"/>
      <c r="PJ362" s="182"/>
      <c r="PK362" s="182"/>
      <c r="PL362" s="182"/>
      <c r="PM362" s="182"/>
      <c r="PN362" s="182"/>
      <c r="PO362" s="182"/>
      <c r="PP362" s="182"/>
      <c r="PQ362" s="182"/>
      <c r="PR362" s="182"/>
      <c r="PS362" s="182"/>
      <c r="PT362" s="182"/>
      <c r="PU362" s="182"/>
      <c r="PV362" s="182"/>
      <c r="PW362" s="182"/>
      <c r="PX362" s="182"/>
    </row>
    <row r="363" spans="1:440" s="167" customFormat="1" ht="19.899999999999999" customHeight="1">
      <c r="A363" s="182"/>
      <c r="B363" s="1040"/>
      <c r="C363" s="900"/>
      <c r="D363" s="841"/>
      <c r="E363" s="876"/>
      <c r="F363" s="325" t="s">
        <v>21</v>
      </c>
      <c r="G363" s="289">
        <v>2.98</v>
      </c>
      <c r="H363" s="289"/>
      <c r="I363" s="290">
        <f>G363+H363+K362</f>
        <v>3.6160000000000001</v>
      </c>
      <c r="J363" s="636">
        <v>0</v>
      </c>
      <c r="K363" s="290">
        <f t="shared" si="188"/>
        <v>3.6160000000000001</v>
      </c>
      <c r="L363" s="672">
        <f t="shared" si="189"/>
        <v>0</v>
      </c>
      <c r="M363" s="650" t="s">
        <v>24</v>
      </c>
      <c r="N363" s="903"/>
      <c r="O363" s="904"/>
      <c r="P363" s="904"/>
      <c r="Q363" s="904"/>
      <c r="R363" s="904"/>
      <c r="S363" s="893"/>
      <c r="T363" s="170"/>
      <c r="U363" s="182"/>
      <c r="V363" s="166"/>
      <c r="W363" s="166"/>
      <c r="X363" s="166"/>
      <c r="Y363" s="166"/>
      <c r="Z363" s="166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2"/>
      <c r="CI363" s="182"/>
      <c r="CJ363" s="182"/>
      <c r="CK363" s="182"/>
      <c r="CL363" s="182"/>
      <c r="CM363" s="182"/>
      <c r="CN363" s="182"/>
      <c r="CO363" s="182"/>
      <c r="CP363" s="182"/>
      <c r="CQ363" s="182"/>
      <c r="CR363" s="182"/>
      <c r="CS363" s="182"/>
      <c r="CT363" s="182"/>
      <c r="CU363" s="182"/>
      <c r="CV363" s="182"/>
      <c r="CW363" s="182"/>
      <c r="CX363" s="182"/>
      <c r="CY363" s="182"/>
      <c r="CZ363" s="182"/>
      <c r="DA363" s="182"/>
      <c r="DB363" s="182"/>
      <c r="DC363" s="182"/>
      <c r="DD363" s="182"/>
      <c r="DE363" s="182"/>
      <c r="DF363" s="182"/>
      <c r="DG363" s="182"/>
      <c r="DH363" s="182"/>
      <c r="DI363" s="182"/>
      <c r="DJ363" s="182"/>
      <c r="DK363" s="182"/>
      <c r="DL363" s="182"/>
      <c r="DM363" s="182"/>
      <c r="DN363" s="182"/>
      <c r="DO363" s="182"/>
      <c r="DP363" s="182"/>
      <c r="DQ363" s="182"/>
      <c r="DR363" s="182"/>
      <c r="DS363" s="182"/>
      <c r="DT363" s="182"/>
      <c r="DU363" s="182"/>
      <c r="DV363" s="182"/>
      <c r="DW363" s="182"/>
      <c r="DX363" s="182"/>
      <c r="DY363" s="182"/>
      <c r="DZ363" s="182"/>
      <c r="EA363" s="182"/>
      <c r="EB363" s="182"/>
      <c r="EC363" s="182"/>
      <c r="ED363" s="182"/>
      <c r="EE363" s="182"/>
      <c r="EF363" s="182"/>
      <c r="EG363" s="182"/>
      <c r="EH363" s="182"/>
      <c r="EI363" s="182"/>
      <c r="EJ363" s="182"/>
      <c r="EK363" s="182"/>
      <c r="EL363" s="182"/>
      <c r="EM363" s="182"/>
      <c r="EN363" s="182"/>
      <c r="EO363" s="182"/>
      <c r="EP363" s="182"/>
      <c r="EQ363" s="182"/>
      <c r="ER363" s="182"/>
      <c r="ES363" s="182"/>
      <c r="ET363" s="182"/>
      <c r="EU363" s="182"/>
      <c r="EV363" s="182"/>
      <c r="EW363" s="182"/>
      <c r="EX363" s="182"/>
      <c r="EY363" s="182"/>
      <c r="EZ363" s="182"/>
      <c r="FA363" s="182"/>
      <c r="FB363" s="182"/>
      <c r="FC363" s="182"/>
      <c r="FD363" s="182"/>
      <c r="FE363" s="182"/>
      <c r="FF363" s="182"/>
      <c r="FG363" s="182"/>
      <c r="FH363" s="182"/>
      <c r="FI363" s="182"/>
      <c r="FJ363" s="182"/>
      <c r="FK363" s="182"/>
      <c r="FL363" s="182"/>
      <c r="FM363" s="182"/>
      <c r="FN363" s="182"/>
      <c r="FO363" s="182"/>
      <c r="FP363" s="182"/>
      <c r="FQ363" s="182"/>
      <c r="FR363" s="182"/>
      <c r="FS363" s="182"/>
      <c r="FT363" s="182"/>
      <c r="FU363" s="182"/>
      <c r="FV363" s="182"/>
      <c r="FW363" s="182"/>
      <c r="FX363" s="182"/>
      <c r="FY363" s="182"/>
      <c r="FZ363" s="182"/>
      <c r="GA363" s="182"/>
      <c r="GB363" s="182"/>
      <c r="GC363" s="182"/>
      <c r="GD363" s="182"/>
      <c r="GE363" s="182"/>
      <c r="GF363" s="182"/>
      <c r="GG363" s="182"/>
      <c r="GH363" s="182"/>
      <c r="GI363" s="182"/>
      <c r="GJ363" s="182"/>
      <c r="GK363" s="182"/>
      <c r="GL363" s="182"/>
      <c r="GM363" s="182"/>
      <c r="GN363" s="182"/>
      <c r="GO363" s="182"/>
      <c r="GP363" s="182"/>
      <c r="GQ363" s="182"/>
      <c r="GR363" s="182"/>
      <c r="GS363" s="182"/>
      <c r="GT363" s="182"/>
      <c r="GU363" s="182"/>
      <c r="GV363" s="182"/>
      <c r="GW363" s="182"/>
      <c r="GX363" s="182"/>
      <c r="GY363" s="182"/>
      <c r="GZ363" s="182"/>
      <c r="HA363" s="182"/>
      <c r="HB363" s="182"/>
      <c r="HC363" s="182"/>
      <c r="HD363" s="182"/>
      <c r="HE363" s="182"/>
      <c r="HF363" s="182"/>
      <c r="HG363" s="182"/>
      <c r="HH363" s="182"/>
      <c r="HI363" s="182"/>
      <c r="HJ363" s="182"/>
      <c r="HK363" s="182"/>
      <c r="HL363" s="182"/>
      <c r="HM363" s="182"/>
      <c r="HN363" s="182"/>
      <c r="HO363" s="182"/>
      <c r="HP363" s="182"/>
      <c r="HQ363" s="182"/>
      <c r="HR363" s="182"/>
      <c r="HS363" s="182"/>
      <c r="HT363" s="182"/>
      <c r="HU363" s="182"/>
      <c r="HV363" s="182"/>
      <c r="HW363" s="182"/>
      <c r="HX363" s="182"/>
      <c r="HY363" s="182"/>
      <c r="HZ363" s="182"/>
      <c r="IA363" s="182"/>
      <c r="IB363" s="182"/>
      <c r="IC363" s="182"/>
      <c r="ID363" s="182"/>
      <c r="IE363" s="182"/>
      <c r="IF363" s="182"/>
      <c r="IG363" s="182"/>
      <c r="IH363" s="182"/>
      <c r="II363" s="182"/>
      <c r="IJ363" s="182"/>
      <c r="IK363" s="182"/>
      <c r="IL363" s="182"/>
      <c r="IM363" s="182"/>
      <c r="IN363" s="182"/>
      <c r="IO363" s="182"/>
      <c r="IP363" s="182"/>
      <c r="IQ363" s="182"/>
      <c r="IR363" s="182"/>
      <c r="IS363" s="182"/>
      <c r="IT363" s="182"/>
      <c r="IU363" s="182"/>
      <c r="IV363" s="182"/>
      <c r="IW363" s="182"/>
      <c r="IX363" s="182"/>
      <c r="IY363" s="182"/>
      <c r="IZ363" s="182"/>
      <c r="JA363" s="182"/>
      <c r="JB363" s="182"/>
      <c r="JC363" s="182"/>
      <c r="JD363" s="182"/>
      <c r="JE363" s="182"/>
      <c r="JF363" s="182"/>
      <c r="JG363" s="182"/>
      <c r="JH363" s="182"/>
      <c r="JI363" s="182"/>
      <c r="JJ363" s="182"/>
      <c r="JK363" s="182"/>
      <c r="JL363" s="182"/>
      <c r="JM363" s="182"/>
      <c r="JN363" s="182"/>
      <c r="JO363" s="182"/>
      <c r="JP363" s="182"/>
      <c r="JQ363" s="182"/>
      <c r="JR363" s="182"/>
      <c r="JS363" s="182"/>
      <c r="JT363" s="182"/>
      <c r="JU363" s="182"/>
      <c r="JV363" s="182"/>
      <c r="JW363" s="182"/>
      <c r="JX363" s="182"/>
      <c r="JY363" s="182"/>
      <c r="JZ363" s="182"/>
      <c r="KA363" s="182"/>
      <c r="KB363" s="182"/>
      <c r="KC363" s="182"/>
      <c r="KD363" s="182"/>
      <c r="KE363" s="182"/>
      <c r="KF363" s="182"/>
      <c r="KG363" s="182"/>
      <c r="KH363" s="182"/>
      <c r="KI363" s="182"/>
      <c r="KJ363" s="182"/>
      <c r="KK363" s="182"/>
      <c r="KL363" s="182"/>
      <c r="KM363" s="182"/>
      <c r="KN363" s="182"/>
      <c r="KO363" s="182"/>
      <c r="KP363" s="182"/>
      <c r="KQ363" s="182"/>
      <c r="KR363" s="182"/>
      <c r="KS363" s="182"/>
      <c r="KT363" s="182"/>
      <c r="KU363" s="182"/>
      <c r="KV363" s="182"/>
      <c r="KW363" s="182"/>
      <c r="KX363" s="182"/>
      <c r="KY363" s="182"/>
      <c r="KZ363" s="182"/>
      <c r="LA363" s="182"/>
      <c r="LB363" s="182"/>
      <c r="LC363" s="182"/>
      <c r="LD363" s="182"/>
      <c r="LE363" s="182"/>
      <c r="LF363" s="182"/>
      <c r="LG363" s="182"/>
      <c r="LH363" s="182"/>
      <c r="LI363" s="182"/>
      <c r="LJ363" s="182"/>
      <c r="LK363" s="182"/>
      <c r="LL363" s="182"/>
      <c r="LM363" s="182"/>
      <c r="LN363" s="182"/>
      <c r="LO363" s="182"/>
      <c r="LP363" s="182"/>
      <c r="LQ363" s="182"/>
      <c r="LR363" s="182"/>
      <c r="LS363" s="182"/>
      <c r="LT363" s="182"/>
      <c r="LU363" s="182"/>
      <c r="LV363" s="182"/>
      <c r="LW363" s="182"/>
      <c r="LX363" s="182"/>
      <c r="LY363" s="182"/>
      <c r="LZ363" s="182"/>
      <c r="MA363" s="182"/>
      <c r="MB363" s="182"/>
      <c r="MC363" s="182"/>
      <c r="MD363" s="182"/>
      <c r="ME363" s="182"/>
      <c r="MF363" s="182"/>
      <c r="MG363" s="182"/>
      <c r="MH363" s="182"/>
      <c r="MI363" s="182"/>
      <c r="MJ363" s="182"/>
      <c r="MK363" s="182"/>
      <c r="ML363" s="182"/>
      <c r="MM363" s="182"/>
      <c r="MN363" s="182"/>
      <c r="MO363" s="182"/>
      <c r="MP363" s="182"/>
      <c r="MQ363" s="182"/>
      <c r="MR363" s="182"/>
      <c r="MS363" s="182"/>
      <c r="MT363" s="182"/>
      <c r="MU363" s="182"/>
      <c r="MV363" s="182"/>
      <c r="MW363" s="182"/>
      <c r="MX363" s="182"/>
      <c r="MY363" s="182"/>
      <c r="MZ363" s="182"/>
      <c r="NA363" s="182"/>
      <c r="NB363" s="182"/>
      <c r="NC363" s="182"/>
      <c r="ND363" s="182"/>
      <c r="NE363" s="182"/>
      <c r="NF363" s="182"/>
      <c r="NG363" s="182"/>
      <c r="NH363" s="182"/>
      <c r="NI363" s="182"/>
      <c r="NJ363" s="182"/>
      <c r="NK363" s="182"/>
      <c r="NL363" s="182"/>
      <c r="NM363" s="182"/>
      <c r="NN363" s="182"/>
      <c r="NO363" s="182"/>
      <c r="NP363" s="182"/>
      <c r="NQ363" s="182"/>
      <c r="NR363" s="182"/>
      <c r="NS363" s="182"/>
      <c r="NT363" s="182"/>
      <c r="NU363" s="182"/>
      <c r="NV363" s="182"/>
      <c r="NW363" s="182"/>
      <c r="NX363" s="182"/>
      <c r="NY363" s="182"/>
      <c r="NZ363" s="182"/>
      <c r="OA363" s="182"/>
      <c r="OB363" s="182"/>
      <c r="OC363" s="182"/>
      <c r="OD363" s="182"/>
      <c r="OE363" s="182"/>
      <c r="OF363" s="182"/>
      <c r="OG363" s="182"/>
      <c r="OH363" s="182"/>
      <c r="OI363" s="182"/>
      <c r="OJ363" s="182"/>
      <c r="OK363" s="182"/>
      <c r="OL363" s="182"/>
      <c r="OM363" s="182"/>
      <c r="ON363" s="182"/>
      <c r="OO363" s="182"/>
      <c r="OP363" s="182"/>
      <c r="OQ363" s="182"/>
      <c r="OR363" s="182"/>
      <c r="OS363" s="182"/>
      <c r="OT363" s="182"/>
      <c r="OU363" s="182"/>
      <c r="OV363" s="182"/>
      <c r="OW363" s="182"/>
      <c r="OX363" s="182"/>
      <c r="OY363" s="182"/>
      <c r="OZ363" s="182"/>
      <c r="PA363" s="182"/>
      <c r="PB363" s="182"/>
      <c r="PC363" s="182"/>
      <c r="PD363" s="182"/>
      <c r="PE363" s="182"/>
      <c r="PF363" s="182"/>
      <c r="PG363" s="182"/>
      <c r="PH363" s="182"/>
      <c r="PI363" s="182"/>
      <c r="PJ363" s="182"/>
      <c r="PK363" s="182"/>
      <c r="PL363" s="182"/>
      <c r="PM363" s="182"/>
      <c r="PN363" s="182"/>
      <c r="PO363" s="182"/>
      <c r="PP363" s="182"/>
      <c r="PQ363" s="182"/>
      <c r="PR363" s="182"/>
      <c r="PS363" s="182"/>
      <c r="PT363" s="182"/>
      <c r="PU363" s="182"/>
      <c r="PV363" s="182"/>
      <c r="PW363" s="182"/>
      <c r="PX363" s="182"/>
    </row>
    <row r="364" spans="1:440" s="167" customFormat="1" ht="19.899999999999999" customHeight="1">
      <c r="A364" s="182"/>
      <c r="B364" s="1040"/>
      <c r="C364" s="900"/>
      <c r="D364" s="841"/>
      <c r="E364" s="885"/>
      <c r="F364" s="325" t="s">
        <v>22</v>
      </c>
      <c r="G364" s="289">
        <v>3.6160000000000001</v>
      </c>
      <c r="H364" s="289"/>
      <c r="I364" s="290">
        <f>G364+H364+K363</f>
        <v>7.2320000000000002</v>
      </c>
      <c r="J364" s="636">
        <v>0</v>
      </c>
      <c r="K364" s="290">
        <f t="shared" si="188"/>
        <v>7.2320000000000002</v>
      </c>
      <c r="L364" s="672">
        <f t="shared" si="189"/>
        <v>0</v>
      </c>
      <c r="M364" s="650" t="s">
        <v>24</v>
      </c>
      <c r="N364" s="903"/>
      <c r="O364" s="904"/>
      <c r="P364" s="904"/>
      <c r="Q364" s="904"/>
      <c r="R364" s="904"/>
      <c r="S364" s="893"/>
      <c r="T364" s="170"/>
      <c r="U364" s="182"/>
      <c r="V364" s="166"/>
      <c r="W364" s="166"/>
      <c r="X364" s="166"/>
      <c r="Y364" s="166"/>
      <c r="Z364" s="166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2"/>
      <c r="CI364" s="182"/>
      <c r="CJ364" s="182"/>
      <c r="CK364" s="182"/>
      <c r="CL364" s="182"/>
      <c r="CM364" s="182"/>
      <c r="CN364" s="182"/>
      <c r="CO364" s="182"/>
      <c r="CP364" s="182"/>
      <c r="CQ364" s="182"/>
      <c r="CR364" s="182"/>
      <c r="CS364" s="182"/>
      <c r="CT364" s="182"/>
      <c r="CU364" s="182"/>
      <c r="CV364" s="182"/>
      <c r="CW364" s="182"/>
      <c r="CX364" s="182"/>
      <c r="CY364" s="182"/>
      <c r="CZ364" s="182"/>
      <c r="DA364" s="182"/>
      <c r="DB364" s="182"/>
      <c r="DC364" s="182"/>
      <c r="DD364" s="182"/>
      <c r="DE364" s="182"/>
      <c r="DF364" s="182"/>
      <c r="DG364" s="182"/>
      <c r="DH364" s="182"/>
      <c r="DI364" s="182"/>
      <c r="DJ364" s="182"/>
      <c r="DK364" s="182"/>
      <c r="DL364" s="182"/>
      <c r="DM364" s="182"/>
      <c r="DN364" s="182"/>
      <c r="DO364" s="182"/>
      <c r="DP364" s="182"/>
      <c r="DQ364" s="182"/>
      <c r="DR364" s="182"/>
      <c r="DS364" s="182"/>
      <c r="DT364" s="182"/>
      <c r="DU364" s="182"/>
      <c r="DV364" s="182"/>
      <c r="DW364" s="182"/>
      <c r="DX364" s="182"/>
      <c r="DY364" s="182"/>
      <c r="DZ364" s="182"/>
      <c r="EA364" s="182"/>
      <c r="EB364" s="182"/>
      <c r="EC364" s="182"/>
      <c r="ED364" s="182"/>
      <c r="EE364" s="182"/>
      <c r="EF364" s="182"/>
      <c r="EG364" s="182"/>
      <c r="EH364" s="182"/>
      <c r="EI364" s="182"/>
      <c r="EJ364" s="182"/>
      <c r="EK364" s="182"/>
      <c r="EL364" s="182"/>
      <c r="EM364" s="182"/>
      <c r="EN364" s="182"/>
      <c r="EO364" s="182"/>
      <c r="EP364" s="182"/>
      <c r="EQ364" s="182"/>
      <c r="ER364" s="182"/>
      <c r="ES364" s="182"/>
      <c r="ET364" s="182"/>
      <c r="EU364" s="182"/>
      <c r="EV364" s="182"/>
      <c r="EW364" s="182"/>
      <c r="EX364" s="182"/>
      <c r="EY364" s="182"/>
      <c r="EZ364" s="182"/>
      <c r="FA364" s="182"/>
      <c r="FB364" s="182"/>
      <c r="FC364" s="182"/>
      <c r="FD364" s="182"/>
      <c r="FE364" s="182"/>
      <c r="FF364" s="182"/>
      <c r="FG364" s="182"/>
      <c r="FH364" s="182"/>
      <c r="FI364" s="182"/>
      <c r="FJ364" s="182"/>
      <c r="FK364" s="182"/>
      <c r="FL364" s="182"/>
      <c r="FM364" s="182"/>
      <c r="FN364" s="182"/>
      <c r="FO364" s="182"/>
      <c r="FP364" s="182"/>
      <c r="FQ364" s="182"/>
      <c r="FR364" s="182"/>
      <c r="FS364" s="182"/>
      <c r="FT364" s="182"/>
      <c r="FU364" s="182"/>
      <c r="FV364" s="182"/>
      <c r="FW364" s="182"/>
      <c r="FX364" s="182"/>
      <c r="FY364" s="182"/>
      <c r="FZ364" s="182"/>
      <c r="GA364" s="182"/>
      <c r="GB364" s="182"/>
      <c r="GC364" s="182"/>
      <c r="GD364" s="182"/>
      <c r="GE364" s="182"/>
      <c r="GF364" s="182"/>
      <c r="GG364" s="182"/>
      <c r="GH364" s="182"/>
      <c r="GI364" s="182"/>
      <c r="GJ364" s="182"/>
      <c r="GK364" s="182"/>
      <c r="GL364" s="182"/>
      <c r="GM364" s="182"/>
      <c r="GN364" s="182"/>
      <c r="GO364" s="182"/>
      <c r="GP364" s="182"/>
      <c r="GQ364" s="182"/>
      <c r="GR364" s="182"/>
      <c r="GS364" s="182"/>
      <c r="GT364" s="182"/>
      <c r="GU364" s="182"/>
      <c r="GV364" s="182"/>
      <c r="GW364" s="182"/>
      <c r="GX364" s="182"/>
      <c r="GY364" s="182"/>
      <c r="GZ364" s="182"/>
      <c r="HA364" s="182"/>
      <c r="HB364" s="182"/>
      <c r="HC364" s="182"/>
      <c r="HD364" s="182"/>
      <c r="HE364" s="182"/>
      <c r="HF364" s="182"/>
      <c r="HG364" s="182"/>
      <c r="HH364" s="182"/>
      <c r="HI364" s="182"/>
      <c r="HJ364" s="182"/>
      <c r="HK364" s="182"/>
      <c r="HL364" s="182"/>
      <c r="HM364" s="182"/>
      <c r="HN364" s="182"/>
      <c r="HO364" s="182"/>
      <c r="HP364" s="182"/>
      <c r="HQ364" s="182"/>
      <c r="HR364" s="182"/>
      <c r="HS364" s="182"/>
      <c r="HT364" s="182"/>
      <c r="HU364" s="182"/>
      <c r="HV364" s="182"/>
      <c r="HW364" s="182"/>
      <c r="HX364" s="182"/>
      <c r="HY364" s="182"/>
      <c r="HZ364" s="182"/>
      <c r="IA364" s="182"/>
      <c r="IB364" s="182"/>
      <c r="IC364" s="182"/>
      <c r="ID364" s="182"/>
      <c r="IE364" s="182"/>
      <c r="IF364" s="182"/>
      <c r="IG364" s="182"/>
      <c r="IH364" s="182"/>
      <c r="II364" s="182"/>
      <c r="IJ364" s="182"/>
      <c r="IK364" s="182"/>
      <c r="IL364" s="182"/>
      <c r="IM364" s="182"/>
      <c r="IN364" s="182"/>
      <c r="IO364" s="182"/>
      <c r="IP364" s="182"/>
      <c r="IQ364" s="182"/>
      <c r="IR364" s="182"/>
      <c r="IS364" s="182"/>
      <c r="IT364" s="182"/>
      <c r="IU364" s="182"/>
      <c r="IV364" s="182"/>
      <c r="IW364" s="182"/>
      <c r="IX364" s="182"/>
      <c r="IY364" s="182"/>
      <c r="IZ364" s="182"/>
      <c r="JA364" s="182"/>
      <c r="JB364" s="182"/>
      <c r="JC364" s="182"/>
      <c r="JD364" s="182"/>
      <c r="JE364" s="182"/>
      <c r="JF364" s="182"/>
      <c r="JG364" s="182"/>
      <c r="JH364" s="182"/>
      <c r="JI364" s="182"/>
      <c r="JJ364" s="182"/>
      <c r="JK364" s="182"/>
      <c r="JL364" s="182"/>
      <c r="JM364" s="182"/>
      <c r="JN364" s="182"/>
      <c r="JO364" s="182"/>
      <c r="JP364" s="182"/>
      <c r="JQ364" s="182"/>
      <c r="JR364" s="182"/>
      <c r="JS364" s="182"/>
      <c r="JT364" s="182"/>
      <c r="JU364" s="182"/>
      <c r="JV364" s="182"/>
      <c r="JW364" s="182"/>
      <c r="JX364" s="182"/>
      <c r="JY364" s="182"/>
      <c r="JZ364" s="182"/>
      <c r="KA364" s="182"/>
      <c r="KB364" s="182"/>
      <c r="KC364" s="182"/>
      <c r="KD364" s="182"/>
      <c r="KE364" s="182"/>
      <c r="KF364" s="182"/>
      <c r="KG364" s="182"/>
      <c r="KH364" s="182"/>
      <c r="KI364" s="182"/>
      <c r="KJ364" s="182"/>
      <c r="KK364" s="182"/>
      <c r="KL364" s="182"/>
      <c r="KM364" s="182"/>
      <c r="KN364" s="182"/>
      <c r="KO364" s="182"/>
      <c r="KP364" s="182"/>
      <c r="KQ364" s="182"/>
      <c r="KR364" s="182"/>
      <c r="KS364" s="182"/>
      <c r="KT364" s="182"/>
      <c r="KU364" s="182"/>
      <c r="KV364" s="182"/>
      <c r="KW364" s="182"/>
      <c r="KX364" s="182"/>
      <c r="KY364" s="182"/>
      <c r="KZ364" s="182"/>
      <c r="LA364" s="182"/>
      <c r="LB364" s="182"/>
      <c r="LC364" s="182"/>
      <c r="LD364" s="182"/>
      <c r="LE364" s="182"/>
      <c r="LF364" s="182"/>
      <c r="LG364" s="182"/>
      <c r="LH364" s="182"/>
      <c r="LI364" s="182"/>
      <c r="LJ364" s="182"/>
      <c r="LK364" s="182"/>
      <c r="LL364" s="182"/>
      <c r="LM364" s="182"/>
      <c r="LN364" s="182"/>
      <c r="LO364" s="182"/>
      <c r="LP364" s="182"/>
      <c r="LQ364" s="182"/>
      <c r="LR364" s="182"/>
      <c r="LS364" s="182"/>
      <c r="LT364" s="182"/>
      <c r="LU364" s="182"/>
      <c r="LV364" s="182"/>
      <c r="LW364" s="182"/>
      <c r="LX364" s="182"/>
      <c r="LY364" s="182"/>
      <c r="LZ364" s="182"/>
      <c r="MA364" s="182"/>
      <c r="MB364" s="182"/>
      <c r="MC364" s="182"/>
      <c r="MD364" s="182"/>
      <c r="ME364" s="182"/>
      <c r="MF364" s="182"/>
      <c r="MG364" s="182"/>
      <c r="MH364" s="182"/>
      <c r="MI364" s="182"/>
      <c r="MJ364" s="182"/>
      <c r="MK364" s="182"/>
      <c r="ML364" s="182"/>
      <c r="MM364" s="182"/>
      <c r="MN364" s="182"/>
      <c r="MO364" s="182"/>
      <c r="MP364" s="182"/>
      <c r="MQ364" s="182"/>
      <c r="MR364" s="182"/>
      <c r="MS364" s="182"/>
      <c r="MT364" s="182"/>
      <c r="MU364" s="182"/>
      <c r="MV364" s="182"/>
      <c r="MW364" s="182"/>
      <c r="MX364" s="182"/>
      <c r="MY364" s="182"/>
      <c r="MZ364" s="182"/>
      <c r="NA364" s="182"/>
      <c r="NB364" s="182"/>
      <c r="NC364" s="182"/>
      <c r="ND364" s="182"/>
      <c r="NE364" s="182"/>
      <c r="NF364" s="182"/>
      <c r="NG364" s="182"/>
      <c r="NH364" s="182"/>
      <c r="NI364" s="182"/>
      <c r="NJ364" s="182"/>
      <c r="NK364" s="182"/>
      <c r="NL364" s="182"/>
      <c r="NM364" s="182"/>
      <c r="NN364" s="182"/>
      <c r="NO364" s="182"/>
      <c r="NP364" s="182"/>
      <c r="NQ364" s="182"/>
      <c r="NR364" s="182"/>
      <c r="NS364" s="182"/>
      <c r="NT364" s="182"/>
      <c r="NU364" s="182"/>
      <c r="NV364" s="182"/>
      <c r="NW364" s="182"/>
      <c r="NX364" s="182"/>
      <c r="NY364" s="182"/>
      <c r="NZ364" s="182"/>
      <c r="OA364" s="182"/>
      <c r="OB364" s="182"/>
      <c r="OC364" s="182"/>
      <c r="OD364" s="182"/>
      <c r="OE364" s="182"/>
      <c r="OF364" s="182"/>
      <c r="OG364" s="182"/>
      <c r="OH364" s="182"/>
      <c r="OI364" s="182"/>
      <c r="OJ364" s="182"/>
      <c r="OK364" s="182"/>
      <c r="OL364" s="182"/>
      <c r="OM364" s="182"/>
      <c r="ON364" s="182"/>
      <c r="OO364" s="182"/>
      <c r="OP364" s="182"/>
      <c r="OQ364" s="182"/>
      <c r="OR364" s="182"/>
      <c r="OS364" s="182"/>
      <c r="OT364" s="182"/>
      <c r="OU364" s="182"/>
      <c r="OV364" s="182"/>
      <c r="OW364" s="182"/>
      <c r="OX364" s="182"/>
      <c r="OY364" s="182"/>
      <c r="OZ364" s="182"/>
      <c r="PA364" s="182"/>
      <c r="PB364" s="182"/>
      <c r="PC364" s="182"/>
      <c r="PD364" s="182"/>
      <c r="PE364" s="182"/>
      <c r="PF364" s="182"/>
      <c r="PG364" s="182"/>
      <c r="PH364" s="182"/>
      <c r="PI364" s="182"/>
      <c r="PJ364" s="182"/>
      <c r="PK364" s="182"/>
      <c r="PL364" s="182"/>
      <c r="PM364" s="182"/>
      <c r="PN364" s="182"/>
      <c r="PO364" s="182"/>
      <c r="PP364" s="182"/>
      <c r="PQ364" s="182"/>
      <c r="PR364" s="182"/>
      <c r="PS364" s="182"/>
      <c r="PT364" s="182"/>
      <c r="PU364" s="182"/>
      <c r="PV364" s="182"/>
      <c r="PW364" s="182"/>
      <c r="PX364" s="182"/>
    </row>
    <row r="365" spans="1:440" s="167" customFormat="1" ht="19.899999999999999" customHeight="1">
      <c r="A365" s="182"/>
      <c r="B365" s="1040"/>
      <c r="C365" s="900"/>
      <c r="D365" s="841"/>
      <c r="E365" s="884" t="s">
        <v>211</v>
      </c>
      <c r="F365" s="325" t="s">
        <v>20</v>
      </c>
      <c r="G365" s="289">
        <v>0.63500000000000001</v>
      </c>
      <c r="H365" s="289"/>
      <c r="I365" s="290">
        <f t="shared" ref="I365" si="218">G365+H365</f>
        <v>0.63500000000000001</v>
      </c>
      <c r="J365" s="636">
        <v>0</v>
      </c>
      <c r="K365" s="290">
        <f t="shared" si="188"/>
        <v>0.63500000000000001</v>
      </c>
      <c r="L365" s="672">
        <f t="shared" si="189"/>
        <v>0</v>
      </c>
      <c r="M365" s="650" t="s">
        <v>24</v>
      </c>
      <c r="N365" s="903">
        <f t="shared" ref="N365" si="219">G365+G366+G367</f>
        <v>7.218</v>
      </c>
      <c r="O365" s="904">
        <f t="shared" ref="O365" si="220">H365+H366+H367</f>
        <v>0</v>
      </c>
      <c r="P365" s="904">
        <f t="shared" ref="P365" si="221">N365+O365</f>
        <v>7.218</v>
      </c>
      <c r="Q365" s="904">
        <f t="shared" ref="Q365" si="222">J365+J366+J367</f>
        <v>6.75</v>
      </c>
      <c r="R365" s="904">
        <f t="shared" ref="R365" si="223">P365-Q365</f>
        <v>0.46799999999999997</v>
      </c>
      <c r="S365" s="893">
        <f t="shared" ref="S365" si="224">Q365/P365</f>
        <v>0.93516209476309231</v>
      </c>
      <c r="T365" s="170"/>
      <c r="U365" s="182"/>
      <c r="V365" s="166"/>
      <c r="W365" s="166"/>
      <c r="X365" s="166"/>
      <c r="Y365" s="166"/>
      <c r="Z365" s="166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2"/>
      <c r="BP365" s="182"/>
      <c r="BQ365" s="182"/>
      <c r="BR365" s="182"/>
      <c r="BS365" s="182"/>
      <c r="BT365" s="182"/>
      <c r="BU365" s="182"/>
      <c r="BV365" s="182"/>
      <c r="BW365" s="182"/>
      <c r="BX365" s="182"/>
      <c r="BY365" s="182"/>
      <c r="BZ365" s="182"/>
      <c r="CA365" s="182"/>
      <c r="CB365" s="182"/>
      <c r="CC365" s="182"/>
      <c r="CD365" s="182"/>
      <c r="CE365" s="182"/>
      <c r="CF365" s="182"/>
      <c r="CG365" s="182"/>
      <c r="CH365" s="182"/>
      <c r="CI365" s="182"/>
      <c r="CJ365" s="182"/>
      <c r="CK365" s="182"/>
      <c r="CL365" s="182"/>
      <c r="CM365" s="182"/>
      <c r="CN365" s="182"/>
      <c r="CO365" s="182"/>
      <c r="CP365" s="182"/>
      <c r="CQ365" s="182"/>
      <c r="CR365" s="182"/>
      <c r="CS365" s="182"/>
      <c r="CT365" s="182"/>
      <c r="CU365" s="182"/>
      <c r="CV365" s="182"/>
      <c r="CW365" s="182"/>
      <c r="CX365" s="182"/>
      <c r="CY365" s="182"/>
      <c r="CZ365" s="182"/>
      <c r="DA365" s="182"/>
      <c r="DB365" s="182"/>
      <c r="DC365" s="182"/>
      <c r="DD365" s="182"/>
      <c r="DE365" s="182"/>
      <c r="DF365" s="182"/>
      <c r="DG365" s="182"/>
      <c r="DH365" s="182"/>
      <c r="DI365" s="182"/>
      <c r="DJ365" s="182"/>
      <c r="DK365" s="182"/>
      <c r="DL365" s="182"/>
      <c r="DM365" s="182"/>
      <c r="DN365" s="182"/>
      <c r="DO365" s="182"/>
      <c r="DP365" s="182"/>
      <c r="DQ365" s="182"/>
      <c r="DR365" s="182"/>
      <c r="DS365" s="182"/>
      <c r="DT365" s="182"/>
      <c r="DU365" s="182"/>
      <c r="DV365" s="182"/>
      <c r="DW365" s="182"/>
      <c r="DX365" s="182"/>
      <c r="DY365" s="182"/>
      <c r="DZ365" s="182"/>
      <c r="EA365" s="182"/>
      <c r="EB365" s="182"/>
      <c r="EC365" s="182"/>
      <c r="ED365" s="182"/>
      <c r="EE365" s="182"/>
      <c r="EF365" s="182"/>
      <c r="EG365" s="182"/>
      <c r="EH365" s="182"/>
      <c r="EI365" s="182"/>
      <c r="EJ365" s="182"/>
      <c r="EK365" s="182"/>
      <c r="EL365" s="182"/>
      <c r="EM365" s="182"/>
      <c r="EN365" s="182"/>
      <c r="EO365" s="182"/>
      <c r="EP365" s="182"/>
      <c r="EQ365" s="182"/>
      <c r="ER365" s="182"/>
      <c r="ES365" s="182"/>
      <c r="ET365" s="182"/>
      <c r="EU365" s="182"/>
      <c r="EV365" s="182"/>
      <c r="EW365" s="182"/>
      <c r="EX365" s="182"/>
      <c r="EY365" s="182"/>
      <c r="EZ365" s="182"/>
      <c r="FA365" s="182"/>
      <c r="FB365" s="182"/>
      <c r="FC365" s="182"/>
      <c r="FD365" s="182"/>
      <c r="FE365" s="182"/>
      <c r="FF365" s="182"/>
      <c r="FG365" s="182"/>
      <c r="FH365" s="182"/>
      <c r="FI365" s="182"/>
      <c r="FJ365" s="182"/>
      <c r="FK365" s="182"/>
      <c r="FL365" s="182"/>
      <c r="FM365" s="182"/>
      <c r="FN365" s="182"/>
      <c r="FO365" s="182"/>
      <c r="FP365" s="182"/>
      <c r="FQ365" s="182"/>
      <c r="FR365" s="182"/>
      <c r="FS365" s="182"/>
      <c r="FT365" s="182"/>
      <c r="FU365" s="182"/>
      <c r="FV365" s="182"/>
      <c r="FW365" s="182"/>
      <c r="FX365" s="182"/>
      <c r="FY365" s="182"/>
      <c r="FZ365" s="182"/>
      <c r="GA365" s="182"/>
      <c r="GB365" s="182"/>
      <c r="GC365" s="182"/>
      <c r="GD365" s="182"/>
      <c r="GE365" s="182"/>
      <c r="GF365" s="182"/>
      <c r="GG365" s="182"/>
      <c r="GH365" s="182"/>
      <c r="GI365" s="182"/>
      <c r="GJ365" s="182"/>
      <c r="GK365" s="182"/>
      <c r="GL365" s="182"/>
      <c r="GM365" s="182"/>
      <c r="GN365" s="182"/>
      <c r="GO365" s="182"/>
      <c r="GP365" s="182"/>
      <c r="GQ365" s="182"/>
      <c r="GR365" s="182"/>
      <c r="GS365" s="182"/>
      <c r="GT365" s="182"/>
      <c r="GU365" s="182"/>
      <c r="GV365" s="182"/>
      <c r="GW365" s="182"/>
      <c r="GX365" s="182"/>
      <c r="GY365" s="182"/>
      <c r="GZ365" s="182"/>
      <c r="HA365" s="182"/>
      <c r="HB365" s="182"/>
      <c r="HC365" s="182"/>
      <c r="HD365" s="182"/>
      <c r="HE365" s="182"/>
      <c r="HF365" s="182"/>
      <c r="HG365" s="182"/>
      <c r="HH365" s="182"/>
      <c r="HI365" s="182"/>
      <c r="HJ365" s="182"/>
      <c r="HK365" s="182"/>
      <c r="HL365" s="182"/>
      <c r="HM365" s="182"/>
      <c r="HN365" s="182"/>
      <c r="HO365" s="182"/>
      <c r="HP365" s="182"/>
      <c r="HQ365" s="182"/>
      <c r="HR365" s="182"/>
      <c r="HS365" s="182"/>
      <c r="HT365" s="182"/>
      <c r="HU365" s="182"/>
      <c r="HV365" s="182"/>
      <c r="HW365" s="182"/>
      <c r="HX365" s="182"/>
      <c r="HY365" s="182"/>
      <c r="HZ365" s="182"/>
      <c r="IA365" s="182"/>
      <c r="IB365" s="182"/>
      <c r="IC365" s="182"/>
      <c r="ID365" s="182"/>
      <c r="IE365" s="182"/>
      <c r="IF365" s="182"/>
      <c r="IG365" s="182"/>
      <c r="IH365" s="182"/>
      <c r="II365" s="182"/>
      <c r="IJ365" s="182"/>
      <c r="IK365" s="182"/>
      <c r="IL365" s="182"/>
      <c r="IM365" s="182"/>
      <c r="IN365" s="182"/>
      <c r="IO365" s="182"/>
      <c r="IP365" s="182"/>
      <c r="IQ365" s="182"/>
      <c r="IR365" s="182"/>
      <c r="IS365" s="182"/>
      <c r="IT365" s="182"/>
      <c r="IU365" s="182"/>
      <c r="IV365" s="182"/>
      <c r="IW365" s="182"/>
      <c r="IX365" s="182"/>
      <c r="IY365" s="182"/>
      <c r="IZ365" s="182"/>
      <c r="JA365" s="182"/>
      <c r="JB365" s="182"/>
      <c r="JC365" s="182"/>
      <c r="JD365" s="182"/>
      <c r="JE365" s="182"/>
      <c r="JF365" s="182"/>
      <c r="JG365" s="182"/>
      <c r="JH365" s="182"/>
      <c r="JI365" s="182"/>
      <c r="JJ365" s="182"/>
      <c r="JK365" s="182"/>
      <c r="JL365" s="182"/>
      <c r="JM365" s="182"/>
      <c r="JN365" s="182"/>
      <c r="JO365" s="182"/>
      <c r="JP365" s="182"/>
      <c r="JQ365" s="182"/>
      <c r="JR365" s="182"/>
      <c r="JS365" s="182"/>
      <c r="JT365" s="182"/>
      <c r="JU365" s="182"/>
      <c r="JV365" s="182"/>
      <c r="JW365" s="182"/>
      <c r="JX365" s="182"/>
      <c r="JY365" s="182"/>
      <c r="JZ365" s="182"/>
      <c r="KA365" s="182"/>
      <c r="KB365" s="182"/>
      <c r="KC365" s="182"/>
      <c r="KD365" s="182"/>
      <c r="KE365" s="182"/>
      <c r="KF365" s="182"/>
      <c r="KG365" s="182"/>
      <c r="KH365" s="182"/>
      <c r="KI365" s="182"/>
      <c r="KJ365" s="182"/>
      <c r="KK365" s="182"/>
      <c r="KL365" s="182"/>
      <c r="KM365" s="182"/>
      <c r="KN365" s="182"/>
      <c r="KO365" s="182"/>
      <c r="KP365" s="182"/>
      <c r="KQ365" s="182"/>
      <c r="KR365" s="182"/>
      <c r="KS365" s="182"/>
      <c r="KT365" s="182"/>
      <c r="KU365" s="182"/>
      <c r="KV365" s="182"/>
      <c r="KW365" s="182"/>
      <c r="KX365" s="182"/>
      <c r="KY365" s="182"/>
      <c r="KZ365" s="182"/>
      <c r="LA365" s="182"/>
      <c r="LB365" s="182"/>
      <c r="LC365" s="182"/>
      <c r="LD365" s="182"/>
      <c r="LE365" s="182"/>
      <c r="LF365" s="182"/>
      <c r="LG365" s="182"/>
      <c r="LH365" s="182"/>
      <c r="LI365" s="182"/>
      <c r="LJ365" s="182"/>
      <c r="LK365" s="182"/>
      <c r="LL365" s="182"/>
      <c r="LM365" s="182"/>
      <c r="LN365" s="182"/>
      <c r="LO365" s="182"/>
      <c r="LP365" s="182"/>
      <c r="LQ365" s="182"/>
      <c r="LR365" s="182"/>
      <c r="LS365" s="182"/>
      <c r="LT365" s="182"/>
      <c r="LU365" s="182"/>
      <c r="LV365" s="182"/>
      <c r="LW365" s="182"/>
      <c r="LX365" s="182"/>
      <c r="LY365" s="182"/>
      <c r="LZ365" s="182"/>
      <c r="MA365" s="182"/>
      <c r="MB365" s="182"/>
      <c r="MC365" s="182"/>
      <c r="MD365" s="182"/>
      <c r="ME365" s="182"/>
      <c r="MF365" s="182"/>
      <c r="MG365" s="182"/>
      <c r="MH365" s="182"/>
      <c r="MI365" s="182"/>
      <c r="MJ365" s="182"/>
      <c r="MK365" s="182"/>
      <c r="ML365" s="182"/>
      <c r="MM365" s="182"/>
      <c r="MN365" s="182"/>
      <c r="MO365" s="182"/>
      <c r="MP365" s="182"/>
      <c r="MQ365" s="182"/>
      <c r="MR365" s="182"/>
      <c r="MS365" s="182"/>
      <c r="MT365" s="182"/>
      <c r="MU365" s="182"/>
      <c r="MV365" s="182"/>
      <c r="MW365" s="182"/>
      <c r="MX365" s="182"/>
      <c r="MY365" s="182"/>
      <c r="MZ365" s="182"/>
      <c r="NA365" s="182"/>
      <c r="NB365" s="182"/>
      <c r="NC365" s="182"/>
      <c r="ND365" s="182"/>
      <c r="NE365" s="182"/>
      <c r="NF365" s="182"/>
      <c r="NG365" s="182"/>
      <c r="NH365" s="182"/>
      <c r="NI365" s="182"/>
      <c r="NJ365" s="182"/>
      <c r="NK365" s="182"/>
      <c r="NL365" s="182"/>
      <c r="NM365" s="182"/>
      <c r="NN365" s="182"/>
      <c r="NO365" s="182"/>
      <c r="NP365" s="182"/>
      <c r="NQ365" s="182"/>
      <c r="NR365" s="182"/>
      <c r="NS365" s="182"/>
      <c r="NT365" s="182"/>
      <c r="NU365" s="182"/>
      <c r="NV365" s="182"/>
      <c r="NW365" s="182"/>
      <c r="NX365" s="182"/>
      <c r="NY365" s="182"/>
      <c r="NZ365" s="182"/>
      <c r="OA365" s="182"/>
      <c r="OB365" s="182"/>
      <c r="OC365" s="182"/>
      <c r="OD365" s="182"/>
      <c r="OE365" s="182"/>
      <c r="OF365" s="182"/>
      <c r="OG365" s="182"/>
      <c r="OH365" s="182"/>
      <c r="OI365" s="182"/>
      <c r="OJ365" s="182"/>
      <c r="OK365" s="182"/>
      <c r="OL365" s="182"/>
      <c r="OM365" s="182"/>
      <c r="ON365" s="182"/>
      <c r="OO365" s="182"/>
      <c r="OP365" s="182"/>
      <c r="OQ365" s="182"/>
      <c r="OR365" s="182"/>
      <c r="OS365" s="182"/>
      <c r="OT365" s="182"/>
      <c r="OU365" s="182"/>
      <c r="OV365" s="182"/>
      <c r="OW365" s="182"/>
      <c r="OX365" s="182"/>
      <c r="OY365" s="182"/>
      <c r="OZ365" s="182"/>
      <c r="PA365" s="182"/>
      <c r="PB365" s="182"/>
      <c r="PC365" s="182"/>
      <c r="PD365" s="182"/>
      <c r="PE365" s="182"/>
      <c r="PF365" s="182"/>
      <c r="PG365" s="182"/>
      <c r="PH365" s="182"/>
      <c r="PI365" s="182"/>
      <c r="PJ365" s="182"/>
      <c r="PK365" s="182"/>
      <c r="PL365" s="182"/>
      <c r="PM365" s="182"/>
      <c r="PN365" s="182"/>
      <c r="PO365" s="182"/>
      <c r="PP365" s="182"/>
      <c r="PQ365" s="182"/>
      <c r="PR365" s="182"/>
      <c r="PS365" s="182"/>
      <c r="PT365" s="182"/>
      <c r="PU365" s="182"/>
      <c r="PV365" s="182"/>
      <c r="PW365" s="182"/>
      <c r="PX365" s="182"/>
    </row>
    <row r="366" spans="1:440" s="167" customFormat="1" ht="19.899999999999999" customHeight="1">
      <c r="A366" s="182"/>
      <c r="B366" s="1040"/>
      <c r="C366" s="900"/>
      <c r="D366" s="841"/>
      <c r="E366" s="876"/>
      <c r="F366" s="325" t="s">
        <v>21</v>
      </c>
      <c r="G366" s="289">
        <v>2.9740000000000002</v>
      </c>
      <c r="H366" s="289"/>
      <c r="I366" s="290">
        <f>G366+H366+K365</f>
        <v>3.609</v>
      </c>
      <c r="J366" s="636">
        <v>3.51</v>
      </c>
      <c r="K366" s="290">
        <f t="shared" si="188"/>
        <v>9.9000000000000199E-2</v>
      </c>
      <c r="L366" s="672">
        <f t="shared" si="189"/>
        <v>0.97256857855361589</v>
      </c>
      <c r="M366" s="650" t="s">
        <v>24</v>
      </c>
      <c r="N366" s="903"/>
      <c r="O366" s="904"/>
      <c r="P366" s="904"/>
      <c r="Q366" s="904"/>
      <c r="R366" s="904"/>
      <c r="S366" s="893"/>
      <c r="T366" s="170"/>
      <c r="U366" s="182"/>
      <c r="V366" s="166"/>
      <c r="W366" s="166"/>
      <c r="X366" s="166"/>
      <c r="Y366" s="166"/>
      <c r="Z366" s="166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2"/>
      <c r="CI366" s="182"/>
      <c r="CJ366" s="182"/>
      <c r="CK366" s="182"/>
      <c r="CL366" s="182"/>
      <c r="CM366" s="182"/>
      <c r="CN366" s="182"/>
      <c r="CO366" s="182"/>
      <c r="CP366" s="182"/>
      <c r="CQ366" s="182"/>
      <c r="CR366" s="182"/>
      <c r="CS366" s="182"/>
      <c r="CT366" s="182"/>
      <c r="CU366" s="182"/>
      <c r="CV366" s="182"/>
      <c r="CW366" s="182"/>
      <c r="CX366" s="182"/>
      <c r="CY366" s="182"/>
      <c r="CZ366" s="182"/>
      <c r="DA366" s="182"/>
      <c r="DB366" s="182"/>
      <c r="DC366" s="182"/>
      <c r="DD366" s="182"/>
      <c r="DE366" s="182"/>
      <c r="DF366" s="182"/>
      <c r="DG366" s="182"/>
      <c r="DH366" s="182"/>
      <c r="DI366" s="182"/>
      <c r="DJ366" s="182"/>
      <c r="DK366" s="182"/>
      <c r="DL366" s="182"/>
      <c r="DM366" s="182"/>
      <c r="DN366" s="182"/>
      <c r="DO366" s="182"/>
      <c r="DP366" s="182"/>
      <c r="DQ366" s="182"/>
      <c r="DR366" s="182"/>
      <c r="DS366" s="182"/>
      <c r="DT366" s="182"/>
      <c r="DU366" s="182"/>
      <c r="DV366" s="182"/>
      <c r="DW366" s="182"/>
      <c r="DX366" s="182"/>
      <c r="DY366" s="182"/>
      <c r="DZ366" s="182"/>
      <c r="EA366" s="182"/>
      <c r="EB366" s="182"/>
      <c r="EC366" s="182"/>
      <c r="ED366" s="182"/>
      <c r="EE366" s="182"/>
      <c r="EF366" s="182"/>
      <c r="EG366" s="182"/>
      <c r="EH366" s="182"/>
      <c r="EI366" s="182"/>
      <c r="EJ366" s="182"/>
      <c r="EK366" s="182"/>
      <c r="EL366" s="182"/>
      <c r="EM366" s="182"/>
      <c r="EN366" s="182"/>
      <c r="EO366" s="182"/>
      <c r="EP366" s="182"/>
      <c r="EQ366" s="182"/>
      <c r="ER366" s="182"/>
      <c r="ES366" s="182"/>
      <c r="ET366" s="182"/>
      <c r="EU366" s="182"/>
      <c r="EV366" s="182"/>
      <c r="EW366" s="182"/>
      <c r="EX366" s="182"/>
      <c r="EY366" s="182"/>
      <c r="EZ366" s="182"/>
      <c r="FA366" s="182"/>
      <c r="FB366" s="182"/>
      <c r="FC366" s="182"/>
      <c r="FD366" s="182"/>
      <c r="FE366" s="182"/>
      <c r="FF366" s="182"/>
      <c r="FG366" s="182"/>
      <c r="FH366" s="182"/>
      <c r="FI366" s="182"/>
      <c r="FJ366" s="182"/>
      <c r="FK366" s="182"/>
      <c r="FL366" s="182"/>
      <c r="FM366" s="182"/>
      <c r="FN366" s="182"/>
      <c r="FO366" s="182"/>
      <c r="FP366" s="182"/>
      <c r="FQ366" s="182"/>
      <c r="FR366" s="182"/>
      <c r="FS366" s="182"/>
      <c r="FT366" s="182"/>
      <c r="FU366" s="182"/>
      <c r="FV366" s="182"/>
      <c r="FW366" s="182"/>
      <c r="FX366" s="182"/>
      <c r="FY366" s="182"/>
      <c r="FZ366" s="182"/>
      <c r="GA366" s="182"/>
      <c r="GB366" s="182"/>
      <c r="GC366" s="182"/>
      <c r="GD366" s="182"/>
      <c r="GE366" s="182"/>
      <c r="GF366" s="182"/>
      <c r="GG366" s="182"/>
      <c r="GH366" s="182"/>
      <c r="GI366" s="182"/>
      <c r="GJ366" s="182"/>
      <c r="GK366" s="182"/>
      <c r="GL366" s="182"/>
      <c r="GM366" s="182"/>
      <c r="GN366" s="182"/>
      <c r="GO366" s="182"/>
      <c r="GP366" s="182"/>
      <c r="GQ366" s="182"/>
      <c r="GR366" s="182"/>
      <c r="GS366" s="182"/>
      <c r="GT366" s="182"/>
      <c r="GU366" s="182"/>
      <c r="GV366" s="182"/>
      <c r="GW366" s="182"/>
      <c r="GX366" s="182"/>
      <c r="GY366" s="182"/>
      <c r="GZ366" s="182"/>
      <c r="HA366" s="182"/>
      <c r="HB366" s="182"/>
      <c r="HC366" s="182"/>
      <c r="HD366" s="182"/>
      <c r="HE366" s="182"/>
      <c r="HF366" s="182"/>
      <c r="HG366" s="182"/>
      <c r="HH366" s="182"/>
      <c r="HI366" s="182"/>
      <c r="HJ366" s="182"/>
      <c r="HK366" s="182"/>
      <c r="HL366" s="182"/>
      <c r="HM366" s="182"/>
      <c r="HN366" s="182"/>
      <c r="HO366" s="182"/>
      <c r="HP366" s="182"/>
      <c r="HQ366" s="182"/>
      <c r="HR366" s="182"/>
      <c r="HS366" s="182"/>
      <c r="HT366" s="182"/>
      <c r="HU366" s="182"/>
      <c r="HV366" s="182"/>
      <c r="HW366" s="182"/>
      <c r="HX366" s="182"/>
      <c r="HY366" s="182"/>
      <c r="HZ366" s="182"/>
      <c r="IA366" s="182"/>
      <c r="IB366" s="182"/>
      <c r="IC366" s="182"/>
      <c r="ID366" s="182"/>
      <c r="IE366" s="182"/>
      <c r="IF366" s="182"/>
      <c r="IG366" s="182"/>
      <c r="IH366" s="182"/>
      <c r="II366" s="182"/>
      <c r="IJ366" s="182"/>
      <c r="IK366" s="182"/>
      <c r="IL366" s="182"/>
      <c r="IM366" s="182"/>
      <c r="IN366" s="182"/>
      <c r="IO366" s="182"/>
      <c r="IP366" s="182"/>
      <c r="IQ366" s="182"/>
      <c r="IR366" s="182"/>
      <c r="IS366" s="182"/>
      <c r="IT366" s="182"/>
      <c r="IU366" s="182"/>
      <c r="IV366" s="182"/>
      <c r="IW366" s="182"/>
      <c r="IX366" s="182"/>
      <c r="IY366" s="182"/>
      <c r="IZ366" s="182"/>
      <c r="JA366" s="182"/>
      <c r="JB366" s="182"/>
      <c r="JC366" s="182"/>
      <c r="JD366" s="182"/>
      <c r="JE366" s="182"/>
      <c r="JF366" s="182"/>
      <c r="JG366" s="182"/>
      <c r="JH366" s="182"/>
      <c r="JI366" s="182"/>
      <c r="JJ366" s="182"/>
      <c r="JK366" s="182"/>
      <c r="JL366" s="182"/>
      <c r="JM366" s="182"/>
      <c r="JN366" s="182"/>
      <c r="JO366" s="182"/>
      <c r="JP366" s="182"/>
      <c r="JQ366" s="182"/>
      <c r="JR366" s="182"/>
      <c r="JS366" s="182"/>
      <c r="JT366" s="182"/>
      <c r="JU366" s="182"/>
      <c r="JV366" s="182"/>
      <c r="JW366" s="182"/>
      <c r="JX366" s="182"/>
      <c r="JY366" s="182"/>
      <c r="JZ366" s="182"/>
      <c r="KA366" s="182"/>
      <c r="KB366" s="182"/>
      <c r="KC366" s="182"/>
      <c r="KD366" s="182"/>
      <c r="KE366" s="182"/>
      <c r="KF366" s="182"/>
      <c r="KG366" s="182"/>
      <c r="KH366" s="182"/>
      <c r="KI366" s="182"/>
      <c r="KJ366" s="182"/>
      <c r="KK366" s="182"/>
      <c r="KL366" s="182"/>
      <c r="KM366" s="182"/>
      <c r="KN366" s="182"/>
      <c r="KO366" s="182"/>
      <c r="KP366" s="182"/>
      <c r="KQ366" s="182"/>
      <c r="KR366" s="182"/>
      <c r="KS366" s="182"/>
      <c r="KT366" s="182"/>
      <c r="KU366" s="182"/>
      <c r="KV366" s="182"/>
      <c r="KW366" s="182"/>
      <c r="KX366" s="182"/>
      <c r="KY366" s="182"/>
      <c r="KZ366" s="182"/>
      <c r="LA366" s="182"/>
      <c r="LB366" s="182"/>
      <c r="LC366" s="182"/>
      <c r="LD366" s="182"/>
      <c r="LE366" s="182"/>
      <c r="LF366" s="182"/>
      <c r="LG366" s="182"/>
      <c r="LH366" s="182"/>
      <c r="LI366" s="182"/>
      <c r="LJ366" s="182"/>
      <c r="LK366" s="182"/>
      <c r="LL366" s="182"/>
      <c r="LM366" s="182"/>
      <c r="LN366" s="182"/>
      <c r="LO366" s="182"/>
      <c r="LP366" s="182"/>
      <c r="LQ366" s="182"/>
      <c r="LR366" s="182"/>
      <c r="LS366" s="182"/>
      <c r="LT366" s="182"/>
      <c r="LU366" s="182"/>
      <c r="LV366" s="182"/>
      <c r="LW366" s="182"/>
      <c r="LX366" s="182"/>
      <c r="LY366" s="182"/>
      <c r="LZ366" s="182"/>
      <c r="MA366" s="182"/>
      <c r="MB366" s="182"/>
      <c r="MC366" s="182"/>
      <c r="MD366" s="182"/>
      <c r="ME366" s="182"/>
      <c r="MF366" s="182"/>
      <c r="MG366" s="182"/>
      <c r="MH366" s="182"/>
      <c r="MI366" s="182"/>
      <c r="MJ366" s="182"/>
      <c r="MK366" s="182"/>
      <c r="ML366" s="182"/>
      <c r="MM366" s="182"/>
      <c r="MN366" s="182"/>
      <c r="MO366" s="182"/>
      <c r="MP366" s="182"/>
      <c r="MQ366" s="182"/>
      <c r="MR366" s="182"/>
      <c r="MS366" s="182"/>
      <c r="MT366" s="182"/>
      <c r="MU366" s="182"/>
      <c r="MV366" s="182"/>
      <c r="MW366" s="182"/>
      <c r="MX366" s="182"/>
      <c r="MY366" s="182"/>
      <c r="MZ366" s="182"/>
      <c r="NA366" s="182"/>
      <c r="NB366" s="182"/>
      <c r="NC366" s="182"/>
      <c r="ND366" s="182"/>
      <c r="NE366" s="182"/>
      <c r="NF366" s="182"/>
      <c r="NG366" s="182"/>
      <c r="NH366" s="182"/>
      <c r="NI366" s="182"/>
      <c r="NJ366" s="182"/>
      <c r="NK366" s="182"/>
      <c r="NL366" s="182"/>
      <c r="NM366" s="182"/>
      <c r="NN366" s="182"/>
      <c r="NO366" s="182"/>
      <c r="NP366" s="182"/>
      <c r="NQ366" s="182"/>
      <c r="NR366" s="182"/>
      <c r="NS366" s="182"/>
      <c r="NT366" s="182"/>
      <c r="NU366" s="182"/>
      <c r="NV366" s="182"/>
      <c r="NW366" s="182"/>
      <c r="NX366" s="182"/>
      <c r="NY366" s="182"/>
      <c r="NZ366" s="182"/>
      <c r="OA366" s="182"/>
      <c r="OB366" s="182"/>
      <c r="OC366" s="182"/>
      <c r="OD366" s="182"/>
      <c r="OE366" s="182"/>
      <c r="OF366" s="182"/>
      <c r="OG366" s="182"/>
      <c r="OH366" s="182"/>
      <c r="OI366" s="182"/>
      <c r="OJ366" s="182"/>
      <c r="OK366" s="182"/>
      <c r="OL366" s="182"/>
      <c r="OM366" s="182"/>
      <c r="ON366" s="182"/>
      <c r="OO366" s="182"/>
      <c r="OP366" s="182"/>
      <c r="OQ366" s="182"/>
      <c r="OR366" s="182"/>
      <c r="OS366" s="182"/>
      <c r="OT366" s="182"/>
      <c r="OU366" s="182"/>
      <c r="OV366" s="182"/>
      <c r="OW366" s="182"/>
      <c r="OX366" s="182"/>
      <c r="OY366" s="182"/>
      <c r="OZ366" s="182"/>
      <c r="PA366" s="182"/>
      <c r="PB366" s="182"/>
      <c r="PC366" s="182"/>
      <c r="PD366" s="182"/>
      <c r="PE366" s="182"/>
      <c r="PF366" s="182"/>
      <c r="PG366" s="182"/>
      <c r="PH366" s="182"/>
      <c r="PI366" s="182"/>
      <c r="PJ366" s="182"/>
      <c r="PK366" s="182"/>
      <c r="PL366" s="182"/>
      <c r="PM366" s="182"/>
      <c r="PN366" s="182"/>
      <c r="PO366" s="182"/>
      <c r="PP366" s="182"/>
      <c r="PQ366" s="182"/>
      <c r="PR366" s="182"/>
      <c r="PS366" s="182"/>
      <c r="PT366" s="182"/>
      <c r="PU366" s="182"/>
      <c r="PV366" s="182"/>
      <c r="PW366" s="182"/>
      <c r="PX366" s="182"/>
    </row>
    <row r="367" spans="1:440" s="167" customFormat="1" ht="19.899999999999999" customHeight="1">
      <c r="A367" s="182"/>
      <c r="B367" s="1040"/>
      <c r="C367" s="900"/>
      <c r="D367" s="841"/>
      <c r="E367" s="885"/>
      <c r="F367" s="325" t="s">
        <v>22</v>
      </c>
      <c r="G367" s="289">
        <v>3.609</v>
      </c>
      <c r="H367" s="289"/>
      <c r="I367" s="290">
        <f>G367+H367+K366</f>
        <v>3.7080000000000002</v>
      </c>
      <c r="J367" s="636">
        <v>3.24</v>
      </c>
      <c r="K367" s="290">
        <f t="shared" si="188"/>
        <v>0.46799999999999997</v>
      </c>
      <c r="L367" s="672">
        <f t="shared" si="189"/>
        <v>0.87378640776699035</v>
      </c>
      <c r="M367" s="650" t="s">
        <v>24</v>
      </c>
      <c r="N367" s="903"/>
      <c r="O367" s="904"/>
      <c r="P367" s="904"/>
      <c r="Q367" s="904"/>
      <c r="R367" s="904"/>
      <c r="S367" s="893"/>
      <c r="T367" s="170"/>
      <c r="U367" s="182"/>
      <c r="V367" s="166"/>
      <c r="W367" s="166"/>
      <c r="X367" s="166"/>
      <c r="Y367" s="166"/>
      <c r="Z367" s="166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2"/>
      <c r="CI367" s="182"/>
      <c r="CJ367" s="182"/>
      <c r="CK367" s="182"/>
      <c r="CL367" s="182"/>
      <c r="CM367" s="182"/>
      <c r="CN367" s="182"/>
      <c r="CO367" s="182"/>
      <c r="CP367" s="182"/>
      <c r="CQ367" s="182"/>
      <c r="CR367" s="182"/>
      <c r="CS367" s="182"/>
      <c r="CT367" s="182"/>
      <c r="CU367" s="182"/>
      <c r="CV367" s="182"/>
      <c r="CW367" s="182"/>
      <c r="CX367" s="182"/>
      <c r="CY367" s="182"/>
      <c r="CZ367" s="182"/>
      <c r="DA367" s="182"/>
      <c r="DB367" s="182"/>
      <c r="DC367" s="182"/>
      <c r="DD367" s="182"/>
      <c r="DE367" s="182"/>
      <c r="DF367" s="182"/>
      <c r="DG367" s="182"/>
      <c r="DH367" s="182"/>
      <c r="DI367" s="182"/>
      <c r="DJ367" s="182"/>
      <c r="DK367" s="182"/>
      <c r="DL367" s="182"/>
      <c r="DM367" s="182"/>
      <c r="DN367" s="182"/>
      <c r="DO367" s="182"/>
      <c r="DP367" s="182"/>
      <c r="DQ367" s="182"/>
      <c r="DR367" s="182"/>
      <c r="DS367" s="182"/>
      <c r="DT367" s="182"/>
      <c r="DU367" s="182"/>
      <c r="DV367" s="182"/>
      <c r="DW367" s="182"/>
      <c r="DX367" s="182"/>
      <c r="DY367" s="182"/>
      <c r="DZ367" s="182"/>
      <c r="EA367" s="182"/>
      <c r="EB367" s="182"/>
      <c r="EC367" s="182"/>
      <c r="ED367" s="182"/>
      <c r="EE367" s="182"/>
      <c r="EF367" s="182"/>
      <c r="EG367" s="182"/>
      <c r="EH367" s="182"/>
      <c r="EI367" s="182"/>
      <c r="EJ367" s="182"/>
      <c r="EK367" s="182"/>
      <c r="EL367" s="182"/>
      <c r="EM367" s="182"/>
      <c r="EN367" s="182"/>
      <c r="EO367" s="182"/>
      <c r="EP367" s="182"/>
      <c r="EQ367" s="182"/>
      <c r="ER367" s="182"/>
      <c r="ES367" s="182"/>
      <c r="ET367" s="182"/>
      <c r="EU367" s="182"/>
      <c r="EV367" s="182"/>
      <c r="EW367" s="182"/>
      <c r="EX367" s="182"/>
      <c r="EY367" s="182"/>
      <c r="EZ367" s="182"/>
      <c r="FA367" s="182"/>
      <c r="FB367" s="182"/>
      <c r="FC367" s="182"/>
      <c r="FD367" s="182"/>
      <c r="FE367" s="182"/>
      <c r="FF367" s="182"/>
      <c r="FG367" s="182"/>
      <c r="FH367" s="182"/>
      <c r="FI367" s="182"/>
      <c r="FJ367" s="182"/>
      <c r="FK367" s="182"/>
      <c r="FL367" s="182"/>
      <c r="FM367" s="182"/>
      <c r="FN367" s="182"/>
      <c r="FO367" s="182"/>
      <c r="FP367" s="182"/>
      <c r="FQ367" s="182"/>
      <c r="FR367" s="182"/>
      <c r="FS367" s="182"/>
      <c r="FT367" s="182"/>
      <c r="FU367" s="182"/>
      <c r="FV367" s="182"/>
      <c r="FW367" s="182"/>
      <c r="FX367" s="182"/>
      <c r="FY367" s="182"/>
      <c r="FZ367" s="182"/>
      <c r="GA367" s="182"/>
      <c r="GB367" s="182"/>
      <c r="GC367" s="182"/>
      <c r="GD367" s="182"/>
      <c r="GE367" s="182"/>
      <c r="GF367" s="182"/>
      <c r="GG367" s="182"/>
      <c r="GH367" s="182"/>
      <c r="GI367" s="182"/>
      <c r="GJ367" s="182"/>
      <c r="GK367" s="182"/>
      <c r="GL367" s="182"/>
      <c r="GM367" s="182"/>
      <c r="GN367" s="182"/>
      <c r="GO367" s="182"/>
      <c r="GP367" s="182"/>
      <c r="GQ367" s="182"/>
      <c r="GR367" s="182"/>
      <c r="GS367" s="182"/>
      <c r="GT367" s="182"/>
      <c r="GU367" s="182"/>
      <c r="GV367" s="182"/>
      <c r="GW367" s="182"/>
      <c r="GX367" s="182"/>
      <c r="GY367" s="182"/>
      <c r="GZ367" s="182"/>
      <c r="HA367" s="182"/>
      <c r="HB367" s="182"/>
      <c r="HC367" s="182"/>
      <c r="HD367" s="182"/>
      <c r="HE367" s="182"/>
      <c r="HF367" s="182"/>
      <c r="HG367" s="182"/>
      <c r="HH367" s="182"/>
      <c r="HI367" s="182"/>
      <c r="HJ367" s="182"/>
      <c r="HK367" s="182"/>
      <c r="HL367" s="182"/>
      <c r="HM367" s="182"/>
      <c r="HN367" s="182"/>
      <c r="HO367" s="182"/>
      <c r="HP367" s="182"/>
      <c r="HQ367" s="182"/>
      <c r="HR367" s="182"/>
      <c r="HS367" s="182"/>
      <c r="HT367" s="182"/>
      <c r="HU367" s="182"/>
      <c r="HV367" s="182"/>
      <c r="HW367" s="182"/>
      <c r="HX367" s="182"/>
      <c r="HY367" s="182"/>
      <c r="HZ367" s="182"/>
      <c r="IA367" s="182"/>
      <c r="IB367" s="182"/>
      <c r="IC367" s="182"/>
      <c r="ID367" s="182"/>
      <c r="IE367" s="182"/>
      <c r="IF367" s="182"/>
      <c r="IG367" s="182"/>
      <c r="IH367" s="182"/>
      <c r="II367" s="182"/>
      <c r="IJ367" s="182"/>
      <c r="IK367" s="182"/>
      <c r="IL367" s="182"/>
      <c r="IM367" s="182"/>
      <c r="IN367" s="182"/>
      <c r="IO367" s="182"/>
      <c r="IP367" s="182"/>
      <c r="IQ367" s="182"/>
      <c r="IR367" s="182"/>
      <c r="IS367" s="182"/>
      <c r="IT367" s="182"/>
      <c r="IU367" s="182"/>
      <c r="IV367" s="182"/>
      <c r="IW367" s="182"/>
      <c r="IX367" s="182"/>
      <c r="IY367" s="182"/>
      <c r="IZ367" s="182"/>
      <c r="JA367" s="182"/>
      <c r="JB367" s="182"/>
      <c r="JC367" s="182"/>
      <c r="JD367" s="182"/>
      <c r="JE367" s="182"/>
      <c r="JF367" s="182"/>
      <c r="JG367" s="182"/>
      <c r="JH367" s="182"/>
      <c r="JI367" s="182"/>
      <c r="JJ367" s="182"/>
      <c r="JK367" s="182"/>
      <c r="JL367" s="182"/>
      <c r="JM367" s="182"/>
      <c r="JN367" s="182"/>
      <c r="JO367" s="182"/>
      <c r="JP367" s="182"/>
      <c r="JQ367" s="182"/>
      <c r="JR367" s="182"/>
      <c r="JS367" s="182"/>
      <c r="JT367" s="182"/>
      <c r="JU367" s="182"/>
      <c r="JV367" s="182"/>
      <c r="JW367" s="182"/>
      <c r="JX367" s="182"/>
      <c r="JY367" s="182"/>
      <c r="JZ367" s="182"/>
      <c r="KA367" s="182"/>
      <c r="KB367" s="182"/>
      <c r="KC367" s="182"/>
      <c r="KD367" s="182"/>
      <c r="KE367" s="182"/>
      <c r="KF367" s="182"/>
      <c r="KG367" s="182"/>
      <c r="KH367" s="182"/>
      <c r="KI367" s="182"/>
      <c r="KJ367" s="182"/>
      <c r="KK367" s="182"/>
      <c r="KL367" s="182"/>
      <c r="KM367" s="182"/>
      <c r="KN367" s="182"/>
      <c r="KO367" s="182"/>
      <c r="KP367" s="182"/>
      <c r="KQ367" s="182"/>
      <c r="KR367" s="182"/>
      <c r="KS367" s="182"/>
      <c r="KT367" s="182"/>
      <c r="KU367" s="182"/>
      <c r="KV367" s="182"/>
      <c r="KW367" s="182"/>
      <c r="KX367" s="182"/>
      <c r="KY367" s="182"/>
      <c r="KZ367" s="182"/>
      <c r="LA367" s="182"/>
      <c r="LB367" s="182"/>
      <c r="LC367" s="182"/>
      <c r="LD367" s="182"/>
      <c r="LE367" s="182"/>
      <c r="LF367" s="182"/>
      <c r="LG367" s="182"/>
      <c r="LH367" s="182"/>
      <c r="LI367" s="182"/>
      <c r="LJ367" s="182"/>
      <c r="LK367" s="182"/>
      <c r="LL367" s="182"/>
      <c r="LM367" s="182"/>
      <c r="LN367" s="182"/>
      <c r="LO367" s="182"/>
      <c r="LP367" s="182"/>
      <c r="LQ367" s="182"/>
      <c r="LR367" s="182"/>
      <c r="LS367" s="182"/>
      <c r="LT367" s="182"/>
      <c r="LU367" s="182"/>
      <c r="LV367" s="182"/>
      <c r="LW367" s="182"/>
      <c r="LX367" s="182"/>
      <c r="LY367" s="182"/>
      <c r="LZ367" s="182"/>
      <c r="MA367" s="182"/>
      <c r="MB367" s="182"/>
      <c r="MC367" s="182"/>
      <c r="MD367" s="182"/>
      <c r="ME367" s="182"/>
      <c r="MF367" s="182"/>
      <c r="MG367" s="182"/>
      <c r="MH367" s="182"/>
      <c r="MI367" s="182"/>
      <c r="MJ367" s="182"/>
      <c r="MK367" s="182"/>
      <c r="ML367" s="182"/>
      <c r="MM367" s="182"/>
      <c r="MN367" s="182"/>
      <c r="MO367" s="182"/>
      <c r="MP367" s="182"/>
      <c r="MQ367" s="182"/>
      <c r="MR367" s="182"/>
      <c r="MS367" s="182"/>
      <c r="MT367" s="182"/>
      <c r="MU367" s="182"/>
      <c r="MV367" s="182"/>
      <c r="MW367" s="182"/>
      <c r="MX367" s="182"/>
      <c r="MY367" s="182"/>
      <c r="MZ367" s="182"/>
      <c r="NA367" s="182"/>
      <c r="NB367" s="182"/>
      <c r="NC367" s="182"/>
      <c r="ND367" s="182"/>
      <c r="NE367" s="182"/>
      <c r="NF367" s="182"/>
      <c r="NG367" s="182"/>
      <c r="NH367" s="182"/>
      <c r="NI367" s="182"/>
      <c r="NJ367" s="182"/>
      <c r="NK367" s="182"/>
      <c r="NL367" s="182"/>
      <c r="NM367" s="182"/>
      <c r="NN367" s="182"/>
      <c r="NO367" s="182"/>
      <c r="NP367" s="182"/>
      <c r="NQ367" s="182"/>
      <c r="NR367" s="182"/>
      <c r="NS367" s="182"/>
      <c r="NT367" s="182"/>
      <c r="NU367" s="182"/>
      <c r="NV367" s="182"/>
      <c r="NW367" s="182"/>
      <c r="NX367" s="182"/>
      <c r="NY367" s="182"/>
      <c r="NZ367" s="182"/>
      <c r="OA367" s="182"/>
      <c r="OB367" s="182"/>
      <c r="OC367" s="182"/>
      <c r="OD367" s="182"/>
      <c r="OE367" s="182"/>
      <c r="OF367" s="182"/>
      <c r="OG367" s="182"/>
      <c r="OH367" s="182"/>
      <c r="OI367" s="182"/>
      <c r="OJ367" s="182"/>
      <c r="OK367" s="182"/>
      <c r="OL367" s="182"/>
      <c r="OM367" s="182"/>
      <c r="ON367" s="182"/>
      <c r="OO367" s="182"/>
      <c r="OP367" s="182"/>
      <c r="OQ367" s="182"/>
      <c r="OR367" s="182"/>
      <c r="OS367" s="182"/>
      <c r="OT367" s="182"/>
      <c r="OU367" s="182"/>
      <c r="OV367" s="182"/>
      <c r="OW367" s="182"/>
      <c r="OX367" s="182"/>
      <c r="OY367" s="182"/>
      <c r="OZ367" s="182"/>
      <c r="PA367" s="182"/>
      <c r="PB367" s="182"/>
      <c r="PC367" s="182"/>
      <c r="PD367" s="182"/>
      <c r="PE367" s="182"/>
      <c r="PF367" s="182"/>
      <c r="PG367" s="182"/>
      <c r="PH367" s="182"/>
      <c r="PI367" s="182"/>
      <c r="PJ367" s="182"/>
      <c r="PK367" s="182"/>
      <c r="PL367" s="182"/>
      <c r="PM367" s="182"/>
      <c r="PN367" s="182"/>
      <c r="PO367" s="182"/>
      <c r="PP367" s="182"/>
      <c r="PQ367" s="182"/>
      <c r="PR367" s="182"/>
      <c r="PS367" s="182"/>
      <c r="PT367" s="182"/>
      <c r="PU367" s="182"/>
      <c r="PV367" s="182"/>
      <c r="PW367" s="182"/>
      <c r="PX367" s="182"/>
    </row>
    <row r="368" spans="1:440" s="167" customFormat="1" ht="19.899999999999999" customHeight="1">
      <c r="A368" s="182"/>
      <c r="B368" s="1040"/>
      <c r="C368" s="900"/>
      <c r="D368" s="841"/>
      <c r="E368" s="884" t="s">
        <v>84</v>
      </c>
      <c r="F368" s="325" t="s">
        <v>20</v>
      </c>
      <c r="G368" s="289">
        <v>0.63600000000000001</v>
      </c>
      <c r="H368" s="289"/>
      <c r="I368" s="290">
        <f t="shared" ref="I368" si="225">G368+H368</f>
        <v>0.63600000000000001</v>
      </c>
      <c r="J368" s="636">
        <v>0</v>
      </c>
      <c r="K368" s="290">
        <f t="shared" si="188"/>
        <v>0.63600000000000001</v>
      </c>
      <c r="L368" s="672">
        <f t="shared" si="189"/>
        <v>0</v>
      </c>
      <c r="M368" s="650" t="s">
        <v>24</v>
      </c>
      <c r="N368" s="903">
        <f t="shared" ref="N368" si="226">G368+G369+G370</f>
        <v>7.2249999999999996</v>
      </c>
      <c r="O368" s="904">
        <f t="shared" ref="O368" si="227">H368+H369+H370</f>
        <v>0</v>
      </c>
      <c r="P368" s="904">
        <f t="shared" ref="P368" si="228">N368+O368</f>
        <v>7.2249999999999996</v>
      </c>
      <c r="Q368" s="904">
        <f t="shared" ref="Q368" si="229">J368+J369+J370</f>
        <v>5.3999999999999999E-2</v>
      </c>
      <c r="R368" s="904">
        <f t="shared" ref="R368" si="230">P368-Q368</f>
        <v>7.1709999999999994</v>
      </c>
      <c r="S368" s="893">
        <f t="shared" ref="S368" si="231">Q368/P368</f>
        <v>7.4740484429065748E-3</v>
      </c>
      <c r="T368" s="170"/>
      <c r="U368" s="182"/>
      <c r="V368" s="166"/>
      <c r="W368" s="166"/>
      <c r="X368" s="166"/>
      <c r="Y368" s="166"/>
      <c r="Z368" s="166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2"/>
      <c r="BP368" s="182"/>
      <c r="BQ368" s="182"/>
      <c r="BR368" s="182"/>
      <c r="BS368" s="182"/>
      <c r="BT368" s="182"/>
      <c r="BU368" s="182"/>
      <c r="BV368" s="182"/>
      <c r="BW368" s="182"/>
      <c r="BX368" s="182"/>
      <c r="BY368" s="182"/>
      <c r="BZ368" s="182"/>
      <c r="CA368" s="182"/>
      <c r="CB368" s="182"/>
      <c r="CC368" s="182"/>
      <c r="CD368" s="182"/>
      <c r="CE368" s="182"/>
      <c r="CF368" s="182"/>
      <c r="CG368" s="182"/>
      <c r="CH368" s="182"/>
      <c r="CI368" s="182"/>
      <c r="CJ368" s="182"/>
      <c r="CK368" s="182"/>
      <c r="CL368" s="182"/>
      <c r="CM368" s="182"/>
      <c r="CN368" s="182"/>
      <c r="CO368" s="182"/>
      <c r="CP368" s="182"/>
      <c r="CQ368" s="182"/>
      <c r="CR368" s="182"/>
      <c r="CS368" s="182"/>
      <c r="CT368" s="182"/>
      <c r="CU368" s="182"/>
      <c r="CV368" s="182"/>
      <c r="CW368" s="182"/>
      <c r="CX368" s="182"/>
      <c r="CY368" s="182"/>
      <c r="CZ368" s="182"/>
      <c r="DA368" s="182"/>
      <c r="DB368" s="182"/>
      <c r="DC368" s="182"/>
      <c r="DD368" s="182"/>
      <c r="DE368" s="182"/>
      <c r="DF368" s="182"/>
      <c r="DG368" s="182"/>
      <c r="DH368" s="182"/>
      <c r="DI368" s="182"/>
      <c r="DJ368" s="182"/>
      <c r="DK368" s="182"/>
      <c r="DL368" s="182"/>
      <c r="DM368" s="182"/>
      <c r="DN368" s="182"/>
      <c r="DO368" s="182"/>
      <c r="DP368" s="182"/>
      <c r="DQ368" s="182"/>
      <c r="DR368" s="182"/>
      <c r="DS368" s="182"/>
      <c r="DT368" s="182"/>
      <c r="DU368" s="182"/>
      <c r="DV368" s="182"/>
      <c r="DW368" s="182"/>
      <c r="DX368" s="182"/>
      <c r="DY368" s="182"/>
      <c r="DZ368" s="182"/>
      <c r="EA368" s="182"/>
      <c r="EB368" s="182"/>
      <c r="EC368" s="182"/>
      <c r="ED368" s="182"/>
      <c r="EE368" s="182"/>
      <c r="EF368" s="182"/>
      <c r="EG368" s="182"/>
      <c r="EH368" s="182"/>
      <c r="EI368" s="182"/>
      <c r="EJ368" s="182"/>
      <c r="EK368" s="182"/>
      <c r="EL368" s="182"/>
      <c r="EM368" s="182"/>
      <c r="EN368" s="182"/>
      <c r="EO368" s="182"/>
      <c r="EP368" s="182"/>
      <c r="EQ368" s="182"/>
      <c r="ER368" s="182"/>
      <c r="ES368" s="182"/>
      <c r="ET368" s="182"/>
      <c r="EU368" s="182"/>
      <c r="EV368" s="182"/>
      <c r="EW368" s="182"/>
      <c r="EX368" s="182"/>
      <c r="EY368" s="182"/>
      <c r="EZ368" s="182"/>
      <c r="FA368" s="182"/>
      <c r="FB368" s="182"/>
      <c r="FC368" s="182"/>
      <c r="FD368" s="182"/>
      <c r="FE368" s="182"/>
      <c r="FF368" s="182"/>
      <c r="FG368" s="182"/>
      <c r="FH368" s="182"/>
      <c r="FI368" s="182"/>
      <c r="FJ368" s="182"/>
      <c r="FK368" s="182"/>
      <c r="FL368" s="182"/>
      <c r="FM368" s="182"/>
      <c r="FN368" s="182"/>
      <c r="FO368" s="182"/>
      <c r="FP368" s="182"/>
      <c r="FQ368" s="182"/>
      <c r="FR368" s="182"/>
      <c r="FS368" s="182"/>
      <c r="FT368" s="182"/>
      <c r="FU368" s="182"/>
      <c r="FV368" s="182"/>
      <c r="FW368" s="182"/>
      <c r="FX368" s="182"/>
      <c r="FY368" s="182"/>
      <c r="FZ368" s="182"/>
      <c r="GA368" s="182"/>
      <c r="GB368" s="182"/>
      <c r="GC368" s="182"/>
      <c r="GD368" s="182"/>
      <c r="GE368" s="182"/>
      <c r="GF368" s="182"/>
      <c r="GG368" s="182"/>
      <c r="GH368" s="182"/>
      <c r="GI368" s="182"/>
      <c r="GJ368" s="182"/>
      <c r="GK368" s="182"/>
      <c r="GL368" s="182"/>
      <c r="GM368" s="182"/>
      <c r="GN368" s="182"/>
      <c r="GO368" s="182"/>
      <c r="GP368" s="182"/>
      <c r="GQ368" s="182"/>
      <c r="GR368" s="182"/>
      <c r="GS368" s="182"/>
      <c r="GT368" s="182"/>
      <c r="GU368" s="182"/>
      <c r="GV368" s="182"/>
      <c r="GW368" s="182"/>
      <c r="GX368" s="182"/>
      <c r="GY368" s="182"/>
      <c r="GZ368" s="182"/>
      <c r="HA368" s="182"/>
      <c r="HB368" s="182"/>
      <c r="HC368" s="182"/>
      <c r="HD368" s="182"/>
      <c r="HE368" s="182"/>
      <c r="HF368" s="182"/>
      <c r="HG368" s="182"/>
      <c r="HH368" s="182"/>
      <c r="HI368" s="182"/>
      <c r="HJ368" s="182"/>
      <c r="HK368" s="182"/>
      <c r="HL368" s="182"/>
      <c r="HM368" s="182"/>
      <c r="HN368" s="182"/>
      <c r="HO368" s="182"/>
      <c r="HP368" s="182"/>
      <c r="HQ368" s="182"/>
      <c r="HR368" s="182"/>
      <c r="HS368" s="182"/>
      <c r="HT368" s="182"/>
      <c r="HU368" s="182"/>
      <c r="HV368" s="182"/>
      <c r="HW368" s="182"/>
      <c r="HX368" s="182"/>
      <c r="HY368" s="182"/>
      <c r="HZ368" s="182"/>
      <c r="IA368" s="182"/>
      <c r="IB368" s="182"/>
      <c r="IC368" s="182"/>
      <c r="ID368" s="182"/>
      <c r="IE368" s="182"/>
      <c r="IF368" s="182"/>
      <c r="IG368" s="182"/>
      <c r="IH368" s="182"/>
      <c r="II368" s="182"/>
      <c r="IJ368" s="182"/>
      <c r="IK368" s="182"/>
      <c r="IL368" s="182"/>
      <c r="IM368" s="182"/>
      <c r="IN368" s="182"/>
      <c r="IO368" s="182"/>
      <c r="IP368" s="182"/>
      <c r="IQ368" s="182"/>
      <c r="IR368" s="182"/>
      <c r="IS368" s="182"/>
      <c r="IT368" s="182"/>
      <c r="IU368" s="182"/>
      <c r="IV368" s="182"/>
      <c r="IW368" s="182"/>
      <c r="IX368" s="182"/>
      <c r="IY368" s="182"/>
      <c r="IZ368" s="182"/>
      <c r="JA368" s="182"/>
      <c r="JB368" s="182"/>
      <c r="JC368" s="182"/>
      <c r="JD368" s="182"/>
      <c r="JE368" s="182"/>
      <c r="JF368" s="182"/>
      <c r="JG368" s="182"/>
      <c r="JH368" s="182"/>
      <c r="JI368" s="182"/>
      <c r="JJ368" s="182"/>
      <c r="JK368" s="182"/>
      <c r="JL368" s="182"/>
      <c r="JM368" s="182"/>
      <c r="JN368" s="182"/>
      <c r="JO368" s="182"/>
      <c r="JP368" s="182"/>
      <c r="JQ368" s="182"/>
      <c r="JR368" s="182"/>
      <c r="JS368" s="182"/>
      <c r="JT368" s="182"/>
      <c r="JU368" s="182"/>
      <c r="JV368" s="182"/>
      <c r="JW368" s="182"/>
      <c r="JX368" s="182"/>
      <c r="JY368" s="182"/>
      <c r="JZ368" s="182"/>
      <c r="KA368" s="182"/>
      <c r="KB368" s="182"/>
      <c r="KC368" s="182"/>
      <c r="KD368" s="182"/>
      <c r="KE368" s="182"/>
      <c r="KF368" s="182"/>
      <c r="KG368" s="182"/>
      <c r="KH368" s="182"/>
      <c r="KI368" s="182"/>
      <c r="KJ368" s="182"/>
      <c r="KK368" s="182"/>
      <c r="KL368" s="182"/>
      <c r="KM368" s="182"/>
      <c r="KN368" s="182"/>
      <c r="KO368" s="182"/>
      <c r="KP368" s="182"/>
      <c r="KQ368" s="182"/>
      <c r="KR368" s="182"/>
      <c r="KS368" s="182"/>
      <c r="KT368" s="182"/>
      <c r="KU368" s="182"/>
      <c r="KV368" s="182"/>
      <c r="KW368" s="182"/>
      <c r="KX368" s="182"/>
      <c r="KY368" s="182"/>
      <c r="KZ368" s="182"/>
      <c r="LA368" s="182"/>
      <c r="LB368" s="182"/>
      <c r="LC368" s="182"/>
      <c r="LD368" s="182"/>
      <c r="LE368" s="182"/>
      <c r="LF368" s="182"/>
      <c r="LG368" s="182"/>
      <c r="LH368" s="182"/>
      <c r="LI368" s="182"/>
      <c r="LJ368" s="182"/>
      <c r="LK368" s="182"/>
      <c r="LL368" s="182"/>
      <c r="LM368" s="182"/>
      <c r="LN368" s="182"/>
      <c r="LO368" s="182"/>
      <c r="LP368" s="182"/>
      <c r="LQ368" s="182"/>
      <c r="LR368" s="182"/>
      <c r="LS368" s="182"/>
      <c r="LT368" s="182"/>
      <c r="LU368" s="182"/>
      <c r="LV368" s="182"/>
      <c r="LW368" s="182"/>
      <c r="LX368" s="182"/>
      <c r="LY368" s="182"/>
      <c r="LZ368" s="182"/>
      <c r="MA368" s="182"/>
      <c r="MB368" s="182"/>
      <c r="MC368" s="182"/>
      <c r="MD368" s="182"/>
      <c r="ME368" s="182"/>
      <c r="MF368" s="182"/>
      <c r="MG368" s="182"/>
      <c r="MH368" s="182"/>
      <c r="MI368" s="182"/>
      <c r="MJ368" s="182"/>
      <c r="MK368" s="182"/>
      <c r="ML368" s="182"/>
      <c r="MM368" s="182"/>
      <c r="MN368" s="182"/>
      <c r="MO368" s="182"/>
      <c r="MP368" s="182"/>
      <c r="MQ368" s="182"/>
      <c r="MR368" s="182"/>
      <c r="MS368" s="182"/>
      <c r="MT368" s="182"/>
      <c r="MU368" s="182"/>
      <c r="MV368" s="182"/>
      <c r="MW368" s="182"/>
      <c r="MX368" s="182"/>
      <c r="MY368" s="182"/>
      <c r="MZ368" s="182"/>
      <c r="NA368" s="182"/>
      <c r="NB368" s="182"/>
      <c r="NC368" s="182"/>
      <c r="ND368" s="182"/>
      <c r="NE368" s="182"/>
      <c r="NF368" s="182"/>
      <c r="NG368" s="182"/>
      <c r="NH368" s="182"/>
      <c r="NI368" s="182"/>
      <c r="NJ368" s="182"/>
      <c r="NK368" s="182"/>
      <c r="NL368" s="182"/>
      <c r="NM368" s="182"/>
      <c r="NN368" s="182"/>
      <c r="NO368" s="182"/>
      <c r="NP368" s="182"/>
      <c r="NQ368" s="182"/>
      <c r="NR368" s="182"/>
      <c r="NS368" s="182"/>
      <c r="NT368" s="182"/>
      <c r="NU368" s="182"/>
      <c r="NV368" s="182"/>
      <c r="NW368" s="182"/>
      <c r="NX368" s="182"/>
      <c r="NY368" s="182"/>
      <c r="NZ368" s="182"/>
      <c r="OA368" s="182"/>
      <c r="OB368" s="182"/>
      <c r="OC368" s="182"/>
      <c r="OD368" s="182"/>
      <c r="OE368" s="182"/>
      <c r="OF368" s="182"/>
      <c r="OG368" s="182"/>
      <c r="OH368" s="182"/>
      <c r="OI368" s="182"/>
      <c r="OJ368" s="182"/>
      <c r="OK368" s="182"/>
      <c r="OL368" s="182"/>
      <c r="OM368" s="182"/>
      <c r="ON368" s="182"/>
      <c r="OO368" s="182"/>
      <c r="OP368" s="182"/>
      <c r="OQ368" s="182"/>
      <c r="OR368" s="182"/>
      <c r="OS368" s="182"/>
      <c r="OT368" s="182"/>
      <c r="OU368" s="182"/>
      <c r="OV368" s="182"/>
      <c r="OW368" s="182"/>
      <c r="OX368" s="182"/>
      <c r="OY368" s="182"/>
      <c r="OZ368" s="182"/>
      <c r="PA368" s="182"/>
      <c r="PB368" s="182"/>
      <c r="PC368" s="182"/>
      <c r="PD368" s="182"/>
      <c r="PE368" s="182"/>
      <c r="PF368" s="182"/>
      <c r="PG368" s="182"/>
      <c r="PH368" s="182"/>
      <c r="PI368" s="182"/>
      <c r="PJ368" s="182"/>
      <c r="PK368" s="182"/>
      <c r="PL368" s="182"/>
      <c r="PM368" s="182"/>
      <c r="PN368" s="182"/>
      <c r="PO368" s="182"/>
      <c r="PP368" s="182"/>
      <c r="PQ368" s="182"/>
      <c r="PR368" s="182"/>
      <c r="PS368" s="182"/>
      <c r="PT368" s="182"/>
      <c r="PU368" s="182"/>
      <c r="PV368" s="182"/>
      <c r="PW368" s="182"/>
      <c r="PX368" s="182"/>
    </row>
    <row r="369" spans="1:440" s="167" customFormat="1" ht="19.899999999999999" customHeight="1">
      <c r="A369" s="182"/>
      <c r="B369" s="1040"/>
      <c r="C369" s="900"/>
      <c r="D369" s="841"/>
      <c r="E369" s="876"/>
      <c r="F369" s="325" t="s">
        <v>21</v>
      </c>
      <c r="G369" s="289">
        <v>2.9769999999999999</v>
      </c>
      <c r="H369" s="289"/>
      <c r="I369" s="290">
        <f>G369+H369+K368</f>
        <v>3.613</v>
      </c>
      <c r="J369" s="636">
        <v>0</v>
      </c>
      <c r="K369" s="290">
        <f t="shared" si="188"/>
        <v>3.613</v>
      </c>
      <c r="L369" s="672">
        <f t="shared" si="189"/>
        <v>0</v>
      </c>
      <c r="M369" s="650" t="s">
        <v>24</v>
      </c>
      <c r="N369" s="903"/>
      <c r="O369" s="904"/>
      <c r="P369" s="904"/>
      <c r="Q369" s="904"/>
      <c r="R369" s="904"/>
      <c r="S369" s="893"/>
      <c r="T369" s="170"/>
      <c r="U369" s="182"/>
      <c r="V369" s="166"/>
      <c r="W369" s="166"/>
      <c r="X369" s="166"/>
      <c r="Y369" s="166"/>
      <c r="Z369" s="166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2"/>
      <c r="BP369" s="182"/>
      <c r="BQ369" s="182"/>
      <c r="BR369" s="182"/>
      <c r="BS369" s="182"/>
      <c r="BT369" s="182"/>
      <c r="BU369" s="182"/>
      <c r="BV369" s="182"/>
      <c r="BW369" s="182"/>
      <c r="BX369" s="182"/>
      <c r="BY369" s="182"/>
      <c r="BZ369" s="182"/>
      <c r="CA369" s="182"/>
      <c r="CB369" s="182"/>
      <c r="CC369" s="182"/>
      <c r="CD369" s="182"/>
      <c r="CE369" s="182"/>
      <c r="CF369" s="182"/>
      <c r="CG369" s="182"/>
      <c r="CH369" s="182"/>
      <c r="CI369" s="182"/>
      <c r="CJ369" s="182"/>
      <c r="CK369" s="182"/>
      <c r="CL369" s="182"/>
      <c r="CM369" s="182"/>
      <c r="CN369" s="182"/>
      <c r="CO369" s="182"/>
      <c r="CP369" s="182"/>
      <c r="CQ369" s="182"/>
      <c r="CR369" s="182"/>
      <c r="CS369" s="182"/>
      <c r="CT369" s="182"/>
      <c r="CU369" s="182"/>
      <c r="CV369" s="182"/>
      <c r="CW369" s="182"/>
      <c r="CX369" s="182"/>
      <c r="CY369" s="182"/>
      <c r="CZ369" s="182"/>
      <c r="DA369" s="182"/>
      <c r="DB369" s="182"/>
      <c r="DC369" s="182"/>
      <c r="DD369" s="182"/>
      <c r="DE369" s="182"/>
      <c r="DF369" s="182"/>
      <c r="DG369" s="182"/>
      <c r="DH369" s="182"/>
      <c r="DI369" s="182"/>
      <c r="DJ369" s="182"/>
      <c r="DK369" s="182"/>
      <c r="DL369" s="182"/>
      <c r="DM369" s="182"/>
      <c r="DN369" s="182"/>
      <c r="DO369" s="182"/>
      <c r="DP369" s="182"/>
      <c r="DQ369" s="182"/>
      <c r="DR369" s="182"/>
      <c r="DS369" s="182"/>
      <c r="DT369" s="182"/>
      <c r="DU369" s="182"/>
      <c r="DV369" s="182"/>
      <c r="DW369" s="182"/>
      <c r="DX369" s="182"/>
      <c r="DY369" s="182"/>
      <c r="DZ369" s="182"/>
      <c r="EA369" s="182"/>
      <c r="EB369" s="182"/>
      <c r="EC369" s="182"/>
      <c r="ED369" s="182"/>
      <c r="EE369" s="182"/>
      <c r="EF369" s="182"/>
      <c r="EG369" s="182"/>
      <c r="EH369" s="182"/>
      <c r="EI369" s="182"/>
      <c r="EJ369" s="182"/>
      <c r="EK369" s="182"/>
      <c r="EL369" s="182"/>
      <c r="EM369" s="182"/>
      <c r="EN369" s="182"/>
      <c r="EO369" s="182"/>
      <c r="EP369" s="182"/>
      <c r="EQ369" s="182"/>
      <c r="ER369" s="182"/>
      <c r="ES369" s="182"/>
      <c r="ET369" s="182"/>
      <c r="EU369" s="182"/>
      <c r="EV369" s="182"/>
      <c r="EW369" s="182"/>
      <c r="EX369" s="182"/>
      <c r="EY369" s="182"/>
      <c r="EZ369" s="182"/>
      <c r="FA369" s="182"/>
      <c r="FB369" s="182"/>
      <c r="FC369" s="182"/>
      <c r="FD369" s="182"/>
      <c r="FE369" s="182"/>
      <c r="FF369" s="182"/>
      <c r="FG369" s="182"/>
      <c r="FH369" s="182"/>
      <c r="FI369" s="182"/>
      <c r="FJ369" s="182"/>
      <c r="FK369" s="182"/>
      <c r="FL369" s="182"/>
      <c r="FM369" s="182"/>
      <c r="FN369" s="182"/>
      <c r="FO369" s="182"/>
      <c r="FP369" s="182"/>
      <c r="FQ369" s="182"/>
      <c r="FR369" s="182"/>
      <c r="FS369" s="182"/>
      <c r="FT369" s="182"/>
      <c r="FU369" s="182"/>
      <c r="FV369" s="182"/>
      <c r="FW369" s="182"/>
      <c r="FX369" s="182"/>
      <c r="FY369" s="182"/>
      <c r="FZ369" s="182"/>
      <c r="GA369" s="182"/>
      <c r="GB369" s="182"/>
      <c r="GC369" s="182"/>
      <c r="GD369" s="182"/>
      <c r="GE369" s="182"/>
      <c r="GF369" s="182"/>
      <c r="GG369" s="182"/>
      <c r="GH369" s="182"/>
      <c r="GI369" s="182"/>
      <c r="GJ369" s="182"/>
      <c r="GK369" s="182"/>
      <c r="GL369" s="182"/>
      <c r="GM369" s="182"/>
      <c r="GN369" s="182"/>
      <c r="GO369" s="182"/>
      <c r="GP369" s="182"/>
      <c r="GQ369" s="182"/>
      <c r="GR369" s="182"/>
      <c r="GS369" s="182"/>
      <c r="GT369" s="182"/>
      <c r="GU369" s="182"/>
      <c r="GV369" s="182"/>
      <c r="GW369" s="182"/>
      <c r="GX369" s="182"/>
      <c r="GY369" s="182"/>
      <c r="GZ369" s="182"/>
      <c r="HA369" s="182"/>
      <c r="HB369" s="182"/>
      <c r="HC369" s="182"/>
      <c r="HD369" s="182"/>
      <c r="HE369" s="182"/>
      <c r="HF369" s="182"/>
      <c r="HG369" s="182"/>
      <c r="HH369" s="182"/>
      <c r="HI369" s="182"/>
      <c r="HJ369" s="182"/>
      <c r="HK369" s="182"/>
      <c r="HL369" s="182"/>
      <c r="HM369" s="182"/>
      <c r="HN369" s="182"/>
      <c r="HO369" s="182"/>
      <c r="HP369" s="182"/>
      <c r="HQ369" s="182"/>
      <c r="HR369" s="182"/>
      <c r="HS369" s="182"/>
      <c r="HT369" s="182"/>
      <c r="HU369" s="182"/>
      <c r="HV369" s="182"/>
      <c r="HW369" s="182"/>
      <c r="HX369" s="182"/>
      <c r="HY369" s="182"/>
      <c r="HZ369" s="182"/>
      <c r="IA369" s="182"/>
      <c r="IB369" s="182"/>
      <c r="IC369" s="182"/>
      <c r="ID369" s="182"/>
      <c r="IE369" s="182"/>
      <c r="IF369" s="182"/>
      <c r="IG369" s="182"/>
      <c r="IH369" s="182"/>
      <c r="II369" s="182"/>
      <c r="IJ369" s="182"/>
      <c r="IK369" s="182"/>
      <c r="IL369" s="182"/>
      <c r="IM369" s="182"/>
      <c r="IN369" s="182"/>
      <c r="IO369" s="182"/>
      <c r="IP369" s="182"/>
      <c r="IQ369" s="182"/>
      <c r="IR369" s="182"/>
      <c r="IS369" s="182"/>
      <c r="IT369" s="182"/>
      <c r="IU369" s="182"/>
      <c r="IV369" s="182"/>
      <c r="IW369" s="182"/>
      <c r="IX369" s="182"/>
      <c r="IY369" s="182"/>
      <c r="IZ369" s="182"/>
      <c r="JA369" s="182"/>
      <c r="JB369" s="182"/>
      <c r="JC369" s="182"/>
      <c r="JD369" s="182"/>
      <c r="JE369" s="182"/>
      <c r="JF369" s="182"/>
      <c r="JG369" s="182"/>
      <c r="JH369" s="182"/>
      <c r="JI369" s="182"/>
      <c r="JJ369" s="182"/>
      <c r="JK369" s="182"/>
      <c r="JL369" s="182"/>
      <c r="JM369" s="182"/>
      <c r="JN369" s="182"/>
      <c r="JO369" s="182"/>
      <c r="JP369" s="182"/>
      <c r="JQ369" s="182"/>
      <c r="JR369" s="182"/>
      <c r="JS369" s="182"/>
      <c r="JT369" s="182"/>
      <c r="JU369" s="182"/>
      <c r="JV369" s="182"/>
      <c r="JW369" s="182"/>
      <c r="JX369" s="182"/>
      <c r="JY369" s="182"/>
      <c r="JZ369" s="182"/>
      <c r="KA369" s="182"/>
      <c r="KB369" s="182"/>
      <c r="KC369" s="182"/>
      <c r="KD369" s="182"/>
      <c r="KE369" s="182"/>
      <c r="KF369" s="182"/>
      <c r="KG369" s="182"/>
      <c r="KH369" s="182"/>
      <c r="KI369" s="182"/>
      <c r="KJ369" s="182"/>
      <c r="KK369" s="182"/>
      <c r="KL369" s="182"/>
      <c r="KM369" s="182"/>
      <c r="KN369" s="182"/>
      <c r="KO369" s="182"/>
      <c r="KP369" s="182"/>
      <c r="KQ369" s="182"/>
      <c r="KR369" s="182"/>
      <c r="KS369" s="182"/>
      <c r="KT369" s="182"/>
      <c r="KU369" s="182"/>
      <c r="KV369" s="182"/>
      <c r="KW369" s="182"/>
      <c r="KX369" s="182"/>
      <c r="KY369" s="182"/>
      <c r="KZ369" s="182"/>
      <c r="LA369" s="182"/>
      <c r="LB369" s="182"/>
      <c r="LC369" s="182"/>
      <c r="LD369" s="182"/>
      <c r="LE369" s="182"/>
      <c r="LF369" s="182"/>
      <c r="LG369" s="182"/>
      <c r="LH369" s="182"/>
      <c r="LI369" s="182"/>
      <c r="LJ369" s="182"/>
      <c r="LK369" s="182"/>
      <c r="LL369" s="182"/>
      <c r="LM369" s="182"/>
      <c r="LN369" s="182"/>
      <c r="LO369" s="182"/>
      <c r="LP369" s="182"/>
      <c r="LQ369" s="182"/>
      <c r="LR369" s="182"/>
      <c r="LS369" s="182"/>
      <c r="LT369" s="182"/>
      <c r="LU369" s="182"/>
      <c r="LV369" s="182"/>
      <c r="LW369" s="182"/>
      <c r="LX369" s="182"/>
      <c r="LY369" s="182"/>
      <c r="LZ369" s="182"/>
      <c r="MA369" s="182"/>
      <c r="MB369" s="182"/>
      <c r="MC369" s="182"/>
      <c r="MD369" s="182"/>
      <c r="ME369" s="182"/>
      <c r="MF369" s="182"/>
      <c r="MG369" s="182"/>
      <c r="MH369" s="182"/>
      <c r="MI369" s="182"/>
      <c r="MJ369" s="182"/>
      <c r="MK369" s="182"/>
      <c r="ML369" s="182"/>
      <c r="MM369" s="182"/>
      <c r="MN369" s="182"/>
      <c r="MO369" s="182"/>
      <c r="MP369" s="182"/>
      <c r="MQ369" s="182"/>
      <c r="MR369" s="182"/>
      <c r="MS369" s="182"/>
      <c r="MT369" s="182"/>
      <c r="MU369" s="182"/>
      <c r="MV369" s="182"/>
      <c r="MW369" s="182"/>
      <c r="MX369" s="182"/>
      <c r="MY369" s="182"/>
      <c r="MZ369" s="182"/>
      <c r="NA369" s="182"/>
      <c r="NB369" s="182"/>
      <c r="NC369" s="182"/>
      <c r="ND369" s="182"/>
      <c r="NE369" s="182"/>
      <c r="NF369" s="182"/>
      <c r="NG369" s="182"/>
      <c r="NH369" s="182"/>
      <c r="NI369" s="182"/>
      <c r="NJ369" s="182"/>
      <c r="NK369" s="182"/>
      <c r="NL369" s="182"/>
      <c r="NM369" s="182"/>
      <c r="NN369" s="182"/>
      <c r="NO369" s="182"/>
      <c r="NP369" s="182"/>
      <c r="NQ369" s="182"/>
      <c r="NR369" s="182"/>
      <c r="NS369" s="182"/>
      <c r="NT369" s="182"/>
      <c r="NU369" s="182"/>
      <c r="NV369" s="182"/>
      <c r="NW369" s="182"/>
      <c r="NX369" s="182"/>
      <c r="NY369" s="182"/>
      <c r="NZ369" s="182"/>
      <c r="OA369" s="182"/>
      <c r="OB369" s="182"/>
      <c r="OC369" s="182"/>
      <c r="OD369" s="182"/>
      <c r="OE369" s="182"/>
      <c r="OF369" s="182"/>
      <c r="OG369" s="182"/>
      <c r="OH369" s="182"/>
      <c r="OI369" s="182"/>
      <c r="OJ369" s="182"/>
      <c r="OK369" s="182"/>
      <c r="OL369" s="182"/>
      <c r="OM369" s="182"/>
      <c r="ON369" s="182"/>
      <c r="OO369" s="182"/>
      <c r="OP369" s="182"/>
      <c r="OQ369" s="182"/>
      <c r="OR369" s="182"/>
      <c r="OS369" s="182"/>
      <c r="OT369" s="182"/>
      <c r="OU369" s="182"/>
      <c r="OV369" s="182"/>
      <c r="OW369" s="182"/>
      <c r="OX369" s="182"/>
      <c r="OY369" s="182"/>
      <c r="OZ369" s="182"/>
      <c r="PA369" s="182"/>
      <c r="PB369" s="182"/>
      <c r="PC369" s="182"/>
      <c r="PD369" s="182"/>
      <c r="PE369" s="182"/>
      <c r="PF369" s="182"/>
      <c r="PG369" s="182"/>
      <c r="PH369" s="182"/>
      <c r="PI369" s="182"/>
      <c r="PJ369" s="182"/>
      <c r="PK369" s="182"/>
      <c r="PL369" s="182"/>
      <c r="PM369" s="182"/>
      <c r="PN369" s="182"/>
      <c r="PO369" s="182"/>
      <c r="PP369" s="182"/>
      <c r="PQ369" s="182"/>
      <c r="PR369" s="182"/>
      <c r="PS369" s="182"/>
      <c r="PT369" s="182"/>
      <c r="PU369" s="182"/>
      <c r="PV369" s="182"/>
      <c r="PW369" s="182"/>
      <c r="PX369" s="182"/>
    </row>
    <row r="370" spans="1:440" s="167" customFormat="1" ht="19.899999999999999" customHeight="1">
      <c r="A370" s="182"/>
      <c r="B370" s="1040"/>
      <c r="C370" s="900"/>
      <c r="D370" s="841"/>
      <c r="E370" s="885"/>
      <c r="F370" s="325" t="s">
        <v>22</v>
      </c>
      <c r="G370" s="289">
        <v>3.6120000000000001</v>
      </c>
      <c r="H370" s="289"/>
      <c r="I370" s="290">
        <f>G370+H370+K369</f>
        <v>7.2249999999999996</v>
      </c>
      <c r="J370" s="636">
        <v>5.3999999999999999E-2</v>
      </c>
      <c r="K370" s="290">
        <f t="shared" si="188"/>
        <v>7.1709999999999994</v>
      </c>
      <c r="L370" s="672">
        <f t="shared" si="189"/>
        <v>7.4740484429065748E-3</v>
      </c>
      <c r="M370" s="650" t="s">
        <v>24</v>
      </c>
      <c r="N370" s="903"/>
      <c r="O370" s="904"/>
      <c r="P370" s="904"/>
      <c r="Q370" s="904"/>
      <c r="R370" s="904"/>
      <c r="S370" s="893"/>
      <c r="T370" s="170"/>
      <c r="U370" s="182"/>
      <c r="V370" s="166"/>
      <c r="W370" s="166"/>
      <c r="X370" s="166"/>
      <c r="Y370" s="166"/>
      <c r="Z370" s="166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2"/>
      <c r="CI370" s="182"/>
      <c r="CJ370" s="182"/>
      <c r="CK370" s="182"/>
      <c r="CL370" s="182"/>
      <c r="CM370" s="182"/>
      <c r="CN370" s="182"/>
      <c r="CO370" s="182"/>
      <c r="CP370" s="182"/>
      <c r="CQ370" s="182"/>
      <c r="CR370" s="182"/>
      <c r="CS370" s="182"/>
      <c r="CT370" s="182"/>
      <c r="CU370" s="182"/>
      <c r="CV370" s="182"/>
      <c r="CW370" s="182"/>
      <c r="CX370" s="182"/>
      <c r="CY370" s="182"/>
      <c r="CZ370" s="182"/>
      <c r="DA370" s="182"/>
      <c r="DB370" s="182"/>
      <c r="DC370" s="182"/>
      <c r="DD370" s="182"/>
      <c r="DE370" s="182"/>
      <c r="DF370" s="182"/>
      <c r="DG370" s="182"/>
      <c r="DH370" s="182"/>
      <c r="DI370" s="182"/>
      <c r="DJ370" s="182"/>
      <c r="DK370" s="182"/>
      <c r="DL370" s="182"/>
      <c r="DM370" s="182"/>
      <c r="DN370" s="182"/>
      <c r="DO370" s="182"/>
      <c r="DP370" s="182"/>
      <c r="DQ370" s="182"/>
      <c r="DR370" s="182"/>
      <c r="DS370" s="182"/>
      <c r="DT370" s="182"/>
      <c r="DU370" s="182"/>
      <c r="DV370" s="182"/>
      <c r="DW370" s="182"/>
      <c r="DX370" s="182"/>
      <c r="DY370" s="182"/>
      <c r="DZ370" s="182"/>
      <c r="EA370" s="182"/>
      <c r="EB370" s="182"/>
      <c r="EC370" s="182"/>
      <c r="ED370" s="182"/>
      <c r="EE370" s="182"/>
      <c r="EF370" s="182"/>
      <c r="EG370" s="182"/>
      <c r="EH370" s="182"/>
      <c r="EI370" s="182"/>
      <c r="EJ370" s="182"/>
      <c r="EK370" s="182"/>
      <c r="EL370" s="182"/>
      <c r="EM370" s="182"/>
      <c r="EN370" s="182"/>
      <c r="EO370" s="182"/>
      <c r="EP370" s="182"/>
      <c r="EQ370" s="182"/>
      <c r="ER370" s="182"/>
      <c r="ES370" s="182"/>
      <c r="ET370" s="182"/>
      <c r="EU370" s="182"/>
      <c r="EV370" s="182"/>
      <c r="EW370" s="182"/>
      <c r="EX370" s="182"/>
      <c r="EY370" s="182"/>
      <c r="EZ370" s="182"/>
      <c r="FA370" s="182"/>
      <c r="FB370" s="182"/>
      <c r="FC370" s="182"/>
      <c r="FD370" s="182"/>
      <c r="FE370" s="182"/>
      <c r="FF370" s="182"/>
      <c r="FG370" s="182"/>
      <c r="FH370" s="182"/>
      <c r="FI370" s="182"/>
      <c r="FJ370" s="182"/>
      <c r="FK370" s="182"/>
      <c r="FL370" s="182"/>
      <c r="FM370" s="182"/>
      <c r="FN370" s="182"/>
      <c r="FO370" s="182"/>
      <c r="FP370" s="182"/>
      <c r="FQ370" s="182"/>
      <c r="FR370" s="182"/>
      <c r="FS370" s="182"/>
      <c r="FT370" s="182"/>
      <c r="FU370" s="182"/>
      <c r="FV370" s="182"/>
      <c r="FW370" s="182"/>
      <c r="FX370" s="182"/>
      <c r="FY370" s="182"/>
      <c r="FZ370" s="182"/>
      <c r="GA370" s="182"/>
      <c r="GB370" s="182"/>
      <c r="GC370" s="182"/>
      <c r="GD370" s="182"/>
      <c r="GE370" s="182"/>
      <c r="GF370" s="182"/>
      <c r="GG370" s="182"/>
      <c r="GH370" s="182"/>
      <c r="GI370" s="182"/>
      <c r="GJ370" s="182"/>
      <c r="GK370" s="182"/>
      <c r="GL370" s="182"/>
      <c r="GM370" s="182"/>
      <c r="GN370" s="182"/>
      <c r="GO370" s="182"/>
      <c r="GP370" s="182"/>
      <c r="GQ370" s="182"/>
      <c r="GR370" s="182"/>
      <c r="GS370" s="182"/>
      <c r="GT370" s="182"/>
      <c r="GU370" s="182"/>
      <c r="GV370" s="182"/>
      <c r="GW370" s="182"/>
      <c r="GX370" s="182"/>
      <c r="GY370" s="182"/>
      <c r="GZ370" s="182"/>
      <c r="HA370" s="182"/>
      <c r="HB370" s="182"/>
      <c r="HC370" s="182"/>
      <c r="HD370" s="182"/>
      <c r="HE370" s="182"/>
      <c r="HF370" s="182"/>
      <c r="HG370" s="182"/>
      <c r="HH370" s="182"/>
      <c r="HI370" s="182"/>
      <c r="HJ370" s="182"/>
      <c r="HK370" s="182"/>
      <c r="HL370" s="182"/>
      <c r="HM370" s="182"/>
      <c r="HN370" s="182"/>
      <c r="HO370" s="182"/>
      <c r="HP370" s="182"/>
      <c r="HQ370" s="182"/>
      <c r="HR370" s="182"/>
      <c r="HS370" s="182"/>
      <c r="HT370" s="182"/>
      <c r="HU370" s="182"/>
      <c r="HV370" s="182"/>
      <c r="HW370" s="182"/>
      <c r="HX370" s="182"/>
      <c r="HY370" s="182"/>
      <c r="HZ370" s="182"/>
      <c r="IA370" s="182"/>
      <c r="IB370" s="182"/>
      <c r="IC370" s="182"/>
      <c r="ID370" s="182"/>
      <c r="IE370" s="182"/>
      <c r="IF370" s="182"/>
      <c r="IG370" s="182"/>
      <c r="IH370" s="182"/>
      <c r="II370" s="182"/>
      <c r="IJ370" s="182"/>
      <c r="IK370" s="182"/>
      <c r="IL370" s="182"/>
      <c r="IM370" s="182"/>
      <c r="IN370" s="182"/>
      <c r="IO370" s="182"/>
      <c r="IP370" s="182"/>
      <c r="IQ370" s="182"/>
      <c r="IR370" s="182"/>
      <c r="IS370" s="182"/>
      <c r="IT370" s="182"/>
      <c r="IU370" s="182"/>
      <c r="IV370" s="182"/>
      <c r="IW370" s="182"/>
      <c r="IX370" s="182"/>
      <c r="IY370" s="182"/>
      <c r="IZ370" s="182"/>
      <c r="JA370" s="182"/>
      <c r="JB370" s="182"/>
      <c r="JC370" s="182"/>
      <c r="JD370" s="182"/>
      <c r="JE370" s="182"/>
      <c r="JF370" s="182"/>
      <c r="JG370" s="182"/>
      <c r="JH370" s="182"/>
      <c r="JI370" s="182"/>
      <c r="JJ370" s="182"/>
      <c r="JK370" s="182"/>
      <c r="JL370" s="182"/>
      <c r="JM370" s="182"/>
      <c r="JN370" s="182"/>
      <c r="JO370" s="182"/>
      <c r="JP370" s="182"/>
      <c r="JQ370" s="182"/>
      <c r="JR370" s="182"/>
      <c r="JS370" s="182"/>
      <c r="JT370" s="182"/>
      <c r="JU370" s="182"/>
      <c r="JV370" s="182"/>
      <c r="JW370" s="182"/>
      <c r="JX370" s="182"/>
      <c r="JY370" s="182"/>
      <c r="JZ370" s="182"/>
      <c r="KA370" s="182"/>
      <c r="KB370" s="182"/>
      <c r="KC370" s="182"/>
      <c r="KD370" s="182"/>
      <c r="KE370" s="182"/>
      <c r="KF370" s="182"/>
      <c r="KG370" s="182"/>
      <c r="KH370" s="182"/>
      <c r="KI370" s="182"/>
      <c r="KJ370" s="182"/>
      <c r="KK370" s="182"/>
      <c r="KL370" s="182"/>
      <c r="KM370" s="182"/>
      <c r="KN370" s="182"/>
      <c r="KO370" s="182"/>
      <c r="KP370" s="182"/>
      <c r="KQ370" s="182"/>
      <c r="KR370" s="182"/>
      <c r="KS370" s="182"/>
      <c r="KT370" s="182"/>
      <c r="KU370" s="182"/>
      <c r="KV370" s="182"/>
      <c r="KW370" s="182"/>
      <c r="KX370" s="182"/>
      <c r="KY370" s="182"/>
      <c r="KZ370" s="182"/>
      <c r="LA370" s="182"/>
      <c r="LB370" s="182"/>
      <c r="LC370" s="182"/>
      <c r="LD370" s="182"/>
      <c r="LE370" s="182"/>
      <c r="LF370" s="182"/>
      <c r="LG370" s="182"/>
      <c r="LH370" s="182"/>
      <c r="LI370" s="182"/>
      <c r="LJ370" s="182"/>
      <c r="LK370" s="182"/>
      <c r="LL370" s="182"/>
      <c r="LM370" s="182"/>
      <c r="LN370" s="182"/>
      <c r="LO370" s="182"/>
      <c r="LP370" s="182"/>
      <c r="LQ370" s="182"/>
      <c r="LR370" s="182"/>
      <c r="LS370" s="182"/>
      <c r="LT370" s="182"/>
      <c r="LU370" s="182"/>
      <c r="LV370" s="182"/>
      <c r="LW370" s="182"/>
      <c r="LX370" s="182"/>
      <c r="LY370" s="182"/>
      <c r="LZ370" s="182"/>
      <c r="MA370" s="182"/>
      <c r="MB370" s="182"/>
      <c r="MC370" s="182"/>
      <c r="MD370" s="182"/>
      <c r="ME370" s="182"/>
      <c r="MF370" s="182"/>
      <c r="MG370" s="182"/>
      <c r="MH370" s="182"/>
      <c r="MI370" s="182"/>
      <c r="MJ370" s="182"/>
      <c r="MK370" s="182"/>
      <c r="ML370" s="182"/>
      <c r="MM370" s="182"/>
      <c r="MN370" s="182"/>
      <c r="MO370" s="182"/>
      <c r="MP370" s="182"/>
      <c r="MQ370" s="182"/>
      <c r="MR370" s="182"/>
      <c r="MS370" s="182"/>
      <c r="MT370" s="182"/>
      <c r="MU370" s="182"/>
      <c r="MV370" s="182"/>
      <c r="MW370" s="182"/>
      <c r="MX370" s="182"/>
      <c r="MY370" s="182"/>
      <c r="MZ370" s="182"/>
      <c r="NA370" s="182"/>
      <c r="NB370" s="182"/>
      <c r="NC370" s="182"/>
      <c r="ND370" s="182"/>
      <c r="NE370" s="182"/>
      <c r="NF370" s="182"/>
      <c r="NG370" s="182"/>
      <c r="NH370" s="182"/>
      <c r="NI370" s="182"/>
      <c r="NJ370" s="182"/>
      <c r="NK370" s="182"/>
      <c r="NL370" s="182"/>
      <c r="NM370" s="182"/>
      <c r="NN370" s="182"/>
      <c r="NO370" s="182"/>
      <c r="NP370" s="182"/>
      <c r="NQ370" s="182"/>
      <c r="NR370" s="182"/>
      <c r="NS370" s="182"/>
      <c r="NT370" s="182"/>
      <c r="NU370" s="182"/>
      <c r="NV370" s="182"/>
      <c r="NW370" s="182"/>
      <c r="NX370" s="182"/>
      <c r="NY370" s="182"/>
      <c r="NZ370" s="182"/>
      <c r="OA370" s="182"/>
      <c r="OB370" s="182"/>
      <c r="OC370" s="182"/>
      <c r="OD370" s="182"/>
      <c r="OE370" s="182"/>
      <c r="OF370" s="182"/>
      <c r="OG370" s="182"/>
      <c r="OH370" s="182"/>
      <c r="OI370" s="182"/>
      <c r="OJ370" s="182"/>
      <c r="OK370" s="182"/>
      <c r="OL370" s="182"/>
      <c r="OM370" s="182"/>
      <c r="ON370" s="182"/>
      <c r="OO370" s="182"/>
      <c r="OP370" s="182"/>
      <c r="OQ370" s="182"/>
      <c r="OR370" s="182"/>
      <c r="OS370" s="182"/>
      <c r="OT370" s="182"/>
      <c r="OU370" s="182"/>
      <c r="OV370" s="182"/>
      <c r="OW370" s="182"/>
      <c r="OX370" s="182"/>
      <c r="OY370" s="182"/>
      <c r="OZ370" s="182"/>
      <c r="PA370" s="182"/>
      <c r="PB370" s="182"/>
      <c r="PC370" s="182"/>
      <c r="PD370" s="182"/>
      <c r="PE370" s="182"/>
      <c r="PF370" s="182"/>
      <c r="PG370" s="182"/>
      <c r="PH370" s="182"/>
      <c r="PI370" s="182"/>
      <c r="PJ370" s="182"/>
      <c r="PK370" s="182"/>
      <c r="PL370" s="182"/>
      <c r="PM370" s="182"/>
      <c r="PN370" s="182"/>
      <c r="PO370" s="182"/>
      <c r="PP370" s="182"/>
      <c r="PQ370" s="182"/>
      <c r="PR370" s="182"/>
      <c r="PS370" s="182"/>
      <c r="PT370" s="182"/>
      <c r="PU370" s="182"/>
      <c r="PV370" s="182"/>
      <c r="PW370" s="182"/>
      <c r="PX370" s="182"/>
    </row>
    <row r="371" spans="1:440" s="167" customFormat="1" ht="19.899999999999999" customHeight="1">
      <c r="A371" s="182"/>
      <c r="B371" s="1040"/>
      <c r="C371" s="900"/>
      <c r="D371" s="841"/>
      <c r="E371" s="884" t="s">
        <v>260</v>
      </c>
      <c r="F371" s="325" t="s">
        <v>20</v>
      </c>
      <c r="G371" s="289">
        <v>0.63600000000000001</v>
      </c>
      <c r="H371" s="289"/>
      <c r="I371" s="290">
        <f t="shared" ref="I371" si="232">G371+H371</f>
        <v>0.63600000000000001</v>
      </c>
      <c r="J371" s="636">
        <v>0</v>
      </c>
      <c r="K371" s="290">
        <f t="shared" si="188"/>
        <v>0.63600000000000001</v>
      </c>
      <c r="L371" s="672">
        <f t="shared" si="189"/>
        <v>0</v>
      </c>
      <c r="M371" s="650" t="s">
        <v>24</v>
      </c>
      <c r="N371" s="903">
        <f t="shared" ref="N371" si="233">G371+G372+G373</f>
        <v>7.23</v>
      </c>
      <c r="O371" s="904">
        <f t="shared" ref="O371" si="234">H371+H372+H373</f>
        <v>0</v>
      </c>
      <c r="P371" s="904">
        <f t="shared" ref="P371" si="235">N371+O371</f>
        <v>7.23</v>
      </c>
      <c r="Q371" s="904">
        <f t="shared" ref="Q371" si="236">J371+J372+J373</f>
        <v>6.8040000000000003</v>
      </c>
      <c r="R371" s="904">
        <f t="shared" ref="R371" si="237">P371-Q371</f>
        <v>0.42600000000000016</v>
      </c>
      <c r="S371" s="893">
        <f t="shared" ref="S371" si="238">Q371/P371</f>
        <v>0.94107883817427385</v>
      </c>
      <c r="T371" s="170"/>
      <c r="U371" s="182"/>
      <c r="V371" s="166"/>
      <c r="W371" s="166"/>
      <c r="X371" s="166"/>
      <c r="Y371" s="166"/>
      <c r="Z371" s="166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2"/>
      <c r="CI371" s="182"/>
      <c r="CJ371" s="182"/>
      <c r="CK371" s="182"/>
      <c r="CL371" s="182"/>
      <c r="CM371" s="182"/>
      <c r="CN371" s="182"/>
      <c r="CO371" s="182"/>
      <c r="CP371" s="182"/>
      <c r="CQ371" s="182"/>
      <c r="CR371" s="182"/>
      <c r="CS371" s="182"/>
      <c r="CT371" s="182"/>
      <c r="CU371" s="182"/>
      <c r="CV371" s="182"/>
      <c r="CW371" s="182"/>
      <c r="CX371" s="182"/>
      <c r="CY371" s="182"/>
      <c r="CZ371" s="182"/>
      <c r="DA371" s="182"/>
      <c r="DB371" s="182"/>
      <c r="DC371" s="182"/>
      <c r="DD371" s="182"/>
      <c r="DE371" s="182"/>
      <c r="DF371" s="182"/>
      <c r="DG371" s="182"/>
      <c r="DH371" s="182"/>
      <c r="DI371" s="182"/>
      <c r="DJ371" s="182"/>
      <c r="DK371" s="182"/>
      <c r="DL371" s="182"/>
      <c r="DM371" s="182"/>
      <c r="DN371" s="182"/>
      <c r="DO371" s="182"/>
      <c r="DP371" s="182"/>
      <c r="DQ371" s="182"/>
      <c r="DR371" s="182"/>
      <c r="DS371" s="182"/>
      <c r="DT371" s="182"/>
      <c r="DU371" s="182"/>
      <c r="DV371" s="182"/>
      <c r="DW371" s="182"/>
      <c r="DX371" s="182"/>
      <c r="DY371" s="182"/>
      <c r="DZ371" s="182"/>
      <c r="EA371" s="182"/>
      <c r="EB371" s="182"/>
      <c r="EC371" s="182"/>
      <c r="ED371" s="182"/>
      <c r="EE371" s="182"/>
      <c r="EF371" s="182"/>
      <c r="EG371" s="182"/>
      <c r="EH371" s="182"/>
      <c r="EI371" s="182"/>
      <c r="EJ371" s="182"/>
      <c r="EK371" s="182"/>
      <c r="EL371" s="182"/>
      <c r="EM371" s="182"/>
      <c r="EN371" s="182"/>
      <c r="EO371" s="182"/>
      <c r="EP371" s="182"/>
      <c r="EQ371" s="182"/>
      <c r="ER371" s="182"/>
      <c r="ES371" s="182"/>
      <c r="ET371" s="182"/>
      <c r="EU371" s="182"/>
      <c r="EV371" s="182"/>
      <c r="EW371" s="182"/>
      <c r="EX371" s="182"/>
      <c r="EY371" s="182"/>
      <c r="EZ371" s="182"/>
      <c r="FA371" s="182"/>
      <c r="FB371" s="182"/>
      <c r="FC371" s="182"/>
      <c r="FD371" s="182"/>
      <c r="FE371" s="182"/>
      <c r="FF371" s="182"/>
      <c r="FG371" s="182"/>
      <c r="FH371" s="182"/>
      <c r="FI371" s="182"/>
      <c r="FJ371" s="182"/>
      <c r="FK371" s="182"/>
      <c r="FL371" s="182"/>
      <c r="FM371" s="182"/>
      <c r="FN371" s="182"/>
      <c r="FO371" s="182"/>
      <c r="FP371" s="182"/>
      <c r="FQ371" s="182"/>
      <c r="FR371" s="182"/>
      <c r="FS371" s="182"/>
      <c r="FT371" s="182"/>
      <c r="FU371" s="182"/>
      <c r="FV371" s="182"/>
      <c r="FW371" s="182"/>
      <c r="FX371" s="182"/>
      <c r="FY371" s="182"/>
      <c r="FZ371" s="182"/>
      <c r="GA371" s="182"/>
      <c r="GB371" s="182"/>
      <c r="GC371" s="182"/>
      <c r="GD371" s="182"/>
      <c r="GE371" s="182"/>
      <c r="GF371" s="182"/>
      <c r="GG371" s="182"/>
      <c r="GH371" s="182"/>
      <c r="GI371" s="182"/>
      <c r="GJ371" s="182"/>
      <c r="GK371" s="182"/>
      <c r="GL371" s="182"/>
      <c r="GM371" s="182"/>
      <c r="GN371" s="182"/>
      <c r="GO371" s="182"/>
      <c r="GP371" s="182"/>
      <c r="GQ371" s="182"/>
      <c r="GR371" s="182"/>
      <c r="GS371" s="182"/>
      <c r="GT371" s="182"/>
      <c r="GU371" s="182"/>
      <c r="GV371" s="182"/>
      <c r="GW371" s="182"/>
      <c r="GX371" s="182"/>
      <c r="GY371" s="182"/>
      <c r="GZ371" s="182"/>
      <c r="HA371" s="182"/>
      <c r="HB371" s="182"/>
      <c r="HC371" s="182"/>
      <c r="HD371" s="182"/>
      <c r="HE371" s="182"/>
      <c r="HF371" s="182"/>
      <c r="HG371" s="182"/>
      <c r="HH371" s="182"/>
      <c r="HI371" s="182"/>
      <c r="HJ371" s="182"/>
      <c r="HK371" s="182"/>
      <c r="HL371" s="182"/>
      <c r="HM371" s="182"/>
      <c r="HN371" s="182"/>
      <c r="HO371" s="182"/>
      <c r="HP371" s="182"/>
      <c r="HQ371" s="182"/>
      <c r="HR371" s="182"/>
      <c r="HS371" s="182"/>
      <c r="HT371" s="182"/>
      <c r="HU371" s="182"/>
      <c r="HV371" s="182"/>
      <c r="HW371" s="182"/>
      <c r="HX371" s="182"/>
      <c r="HY371" s="182"/>
      <c r="HZ371" s="182"/>
      <c r="IA371" s="182"/>
      <c r="IB371" s="182"/>
      <c r="IC371" s="182"/>
      <c r="ID371" s="182"/>
      <c r="IE371" s="182"/>
      <c r="IF371" s="182"/>
      <c r="IG371" s="182"/>
      <c r="IH371" s="182"/>
      <c r="II371" s="182"/>
      <c r="IJ371" s="182"/>
      <c r="IK371" s="182"/>
      <c r="IL371" s="182"/>
      <c r="IM371" s="182"/>
      <c r="IN371" s="182"/>
      <c r="IO371" s="182"/>
      <c r="IP371" s="182"/>
      <c r="IQ371" s="182"/>
      <c r="IR371" s="182"/>
      <c r="IS371" s="182"/>
      <c r="IT371" s="182"/>
      <c r="IU371" s="182"/>
      <c r="IV371" s="182"/>
      <c r="IW371" s="182"/>
      <c r="IX371" s="182"/>
      <c r="IY371" s="182"/>
      <c r="IZ371" s="182"/>
      <c r="JA371" s="182"/>
      <c r="JB371" s="182"/>
      <c r="JC371" s="182"/>
      <c r="JD371" s="182"/>
      <c r="JE371" s="182"/>
      <c r="JF371" s="182"/>
      <c r="JG371" s="182"/>
      <c r="JH371" s="182"/>
      <c r="JI371" s="182"/>
      <c r="JJ371" s="182"/>
      <c r="JK371" s="182"/>
      <c r="JL371" s="182"/>
      <c r="JM371" s="182"/>
      <c r="JN371" s="182"/>
      <c r="JO371" s="182"/>
      <c r="JP371" s="182"/>
      <c r="JQ371" s="182"/>
      <c r="JR371" s="182"/>
      <c r="JS371" s="182"/>
      <c r="JT371" s="182"/>
      <c r="JU371" s="182"/>
      <c r="JV371" s="182"/>
      <c r="JW371" s="182"/>
      <c r="JX371" s="182"/>
      <c r="JY371" s="182"/>
      <c r="JZ371" s="182"/>
      <c r="KA371" s="182"/>
      <c r="KB371" s="182"/>
      <c r="KC371" s="182"/>
      <c r="KD371" s="182"/>
      <c r="KE371" s="182"/>
      <c r="KF371" s="182"/>
      <c r="KG371" s="182"/>
      <c r="KH371" s="182"/>
      <c r="KI371" s="182"/>
      <c r="KJ371" s="182"/>
      <c r="KK371" s="182"/>
      <c r="KL371" s="182"/>
      <c r="KM371" s="182"/>
      <c r="KN371" s="182"/>
      <c r="KO371" s="182"/>
      <c r="KP371" s="182"/>
      <c r="KQ371" s="182"/>
      <c r="KR371" s="182"/>
      <c r="KS371" s="182"/>
      <c r="KT371" s="182"/>
      <c r="KU371" s="182"/>
      <c r="KV371" s="182"/>
      <c r="KW371" s="182"/>
      <c r="KX371" s="182"/>
      <c r="KY371" s="182"/>
      <c r="KZ371" s="182"/>
      <c r="LA371" s="182"/>
      <c r="LB371" s="182"/>
      <c r="LC371" s="182"/>
      <c r="LD371" s="182"/>
      <c r="LE371" s="182"/>
      <c r="LF371" s="182"/>
      <c r="LG371" s="182"/>
      <c r="LH371" s="182"/>
      <c r="LI371" s="182"/>
      <c r="LJ371" s="182"/>
      <c r="LK371" s="182"/>
      <c r="LL371" s="182"/>
      <c r="LM371" s="182"/>
      <c r="LN371" s="182"/>
      <c r="LO371" s="182"/>
      <c r="LP371" s="182"/>
      <c r="LQ371" s="182"/>
      <c r="LR371" s="182"/>
      <c r="LS371" s="182"/>
      <c r="LT371" s="182"/>
      <c r="LU371" s="182"/>
      <c r="LV371" s="182"/>
      <c r="LW371" s="182"/>
      <c r="LX371" s="182"/>
      <c r="LY371" s="182"/>
      <c r="LZ371" s="182"/>
      <c r="MA371" s="182"/>
      <c r="MB371" s="182"/>
      <c r="MC371" s="182"/>
      <c r="MD371" s="182"/>
      <c r="ME371" s="182"/>
      <c r="MF371" s="182"/>
      <c r="MG371" s="182"/>
      <c r="MH371" s="182"/>
      <c r="MI371" s="182"/>
      <c r="MJ371" s="182"/>
      <c r="MK371" s="182"/>
      <c r="ML371" s="182"/>
      <c r="MM371" s="182"/>
      <c r="MN371" s="182"/>
      <c r="MO371" s="182"/>
      <c r="MP371" s="182"/>
      <c r="MQ371" s="182"/>
      <c r="MR371" s="182"/>
      <c r="MS371" s="182"/>
      <c r="MT371" s="182"/>
      <c r="MU371" s="182"/>
      <c r="MV371" s="182"/>
      <c r="MW371" s="182"/>
      <c r="MX371" s="182"/>
      <c r="MY371" s="182"/>
      <c r="MZ371" s="182"/>
      <c r="NA371" s="182"/>
      <c r="NB371" s="182"/>
      <c r="NC371" s="182"/>
      <c r="ND371" s="182"/>
      <c r="NE371" s="182"/>
      <c r="NF371" s="182"/>
      <c r="NG371" s="182"/>
      <c r="NH371" s="182"/>
      <c r="NI371" s="182"/>
      <c r="NJ371" s="182"/>
      <c r="NK371" s="182"/>
      <c r="NL371" s="182"/>
      <c r="NM371" s="182"/>
      <c r="NN371" s="182"/>
      <c r="NO371" s="182"/>
      <c r="NP371" s="182"/>
      <c r="NQ371" s="182"/>
      <c r="NR371" s="182"/>
      <c r="NS371" s="182"/>
      <c r="NT371" s="182"/>
      <c r="NU371" s="182"/>
      <c r="NV371" s="182"/>
      <c r="NW371" s="182"/>
      <c r="NX371" s="182"/>
      <c r="NY371" s="182"/>
      <c r="NZ371" s="182"/>
      <c r="OA371" s="182"/>
      <c r="OB371" s="182"/>
      <c r="OC371" s="182"/>
      <c r="OD371" s="182"/>
      <c r="OE371" s="182"/>
      <c r="OF371" s="182"/>
      <c r="OG371" s="182"/>
      <c r="OH371" s="182"/>
      <c r="OI371" s="182"/>
      <c r="OJ371" s="182"/>
      <c r="OK371" s="182"/>
      <c r="OL371" s="182"/>
      <c r="OM371" s="182"/>
      <c r="ON371" s="182"/>
      <c r="OO371" s="182"/>
      <c r="OP371" s="182"/>
      <c r="OQ371" s="182"/>
      <c r="OR371" s="182"/>
      <c r="OS371" s="182"/>
      <c r="OT371" s="182"/>
      <c r="OU371" s="182"/>
      <c r="OV371" s="182"/>
      <c r="OW371" s="182"/>
      <c r="OX371" s="182"/>
      <c r="OY371" s="182"/>
      <c r="OZ371" s="182"/>
      <c r="PA371" s="182"/>
      <c r="PB371" s="182"/>
      <c r="PC371" s="182"/>
      <c r="PD371" s="182"/>
      <c r="PE371" s="182"/>
      <c r="PF371" s="182"/>
      <c r="PG371" s="182"/>
      <c r="PH371" s="182"/>
      <c r="PI371" s="182"/>
      <c r="PJ371" s="182"/>
      <c r="PK371" s="182"/>
      <c r="PL371" s="182"/>
      <c r="PM371" s="182"/>
      <c r="PN371" s="182"/>
      <c r="PO371" s="182"/>
      <c r="PP371" s="182"/>
      <c r="PQ371" s="182"/>
      <c r="PR371" s="182"/>
      <c r="PS371" s="182"/>
      <c r="PT371" s="182"/>
      <c r="PU371" s="182"/>
      <c r="PV371" s="182"/>
      <c r="PW371" s="182"/>
      <c r="PX371" s="182"/>
    </row>
    <row r="372" spans="1:440" s="167" customFormat="1" ht="19.899999999999999" customHeight="1">
      <c r="A372" s="182"/>
      <c r="B372" s="1040"/>
      <c r="C372" s="900"/>
      <c r="D372" s="841"/>
      <c r="E372" s="876"/>
      <c r="F372" s="325" t="s">
        <v>21</v>
      </c>
      <c r="G372" s="289">
        <v>2.9790000000000001</v>
      </c>
      <c r="H372" s="289"/>
      <c r="I372" s="290">
        <f>G372+H372+K371</f>
        <v>3.6150000000000002</v>
      </c>
      <c r="J372" s="636">
        <v>3.3210000000000006</v>
      </c>
      <c r="K372" s="290">
        <f t="shared" si="188"/>
        <v>0.29399999999999959</v>
      </c>
      <c r="L372" s="672">
        <f t="shared" si="189"/>
        <v>0.91867219917012455</v>
      </c>
      <c r="M372" s="650" t="s">
        <v>24</v>
      </c>
      <c r="N372" s="903"/>
      <c r="O372" s="904"/>
      <c r="P372" s="904"/>
      <c r="Q372" s="904"/>
      <c r="R372" s="904"/>
      <c r="S372" s="893"/>
      <c r="T372" s="170"/>
      <c r="U372" s="182"/>
      <c r="V372" s="166"/>
      <c r="W372" s="166"/>
      <c r="X372" s="166"/>
      <c r="Y372" s="166"/>
      <c r="Z372" s="166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2"/>
      <c r="CI372" s="182"/>
      <c r="CJ372" s="182"/>
      <c r="CK372" s="182"/>
      <c r="CL372" s="182"/>
      <c r="CM372" s="182"/>
      <c r="CN372" s="182"/>
      <c r="CO372" s="182"/>
      <c r="CP372" s="182"/>
      <c r="CQ372" s="182"/>
      <c r="CR372" s="182"/>
      <c r="CS372" s="182"/>
      <c r="CT372" s="182"/>
      <c r="CU372" s="182"/>
      <c r="CV372" s="182"/>
      <c r="CW372" s="182"/>
      <c r="CX372" s="182"/>
      <c r="CY372" s="182"/>
      <c r="CZ372" s="182"/>
      <c r="DA372" s="182"/>
      <c r="DB372" s="182"/>
      <c r="DC372" s="182"/>
      <c r="DD372" s="182"/>
      <c r="DE372" s="182"/>
      <c r="DF372" s="182"/>
      <c r="DG372" s="182"/>
      <c r="DH372" s="182"/>
      <c r="DI372" s="182"/>
      <c r="DJ372" s="182"/>
      <c r="DK372" s="182"/>
      <c r="DL372" s="182"/>
      <c r="DM372" s="182"/>
      <c r="DN372" s="182"/>
      <c r="DO372" s="182"/>
      <c r="DP372" s="182"/>
      <c r="DQ372" s="182"/>
      <c r="DR372" s="182"/>
      <c r="DS372" s="182"/>
      <c r="DT372" s="182"/>
      <c r="DU372" s="182"/>
      <c r="DV372" s="182"/>
      <c r="DW372" s="182"/>
      <c r="DX372" s="182"/>
      <c r="DY372" s="182"/>
      <c r="DZ372" s="182"/>
      <c r="EA372" s="182"/>
      <c r="EB372" s="182"/>
      <c r="EC372" s="182"/>
      <c r="ED372" s="182"/>
      <c r="EE372" s="182"/>
      <c r="EF372" s="182"/>
      <c r="EG372" s="182"/>
      <c r="EH372" s="182"/>
      <c r="EI372" s="182"/>
      <c r="EJ372" s="182"/>
      <c r="EK372" s="182"/>
      <c r="EL372" s="182"/>
      <c r="EM372" s="182"/>
      <c r="EN372" s="182"/>
      <c r="EO372" s="182"/>
      <c r="EP372" s="182"/>
      <c r="EQ372" s="182"/>
      <c r="ER372" s="182"/>
      <c r="ES372" s="182"/>
      <c r="ET372" s="182"/>
      <c r="EU372" s="182"/>
      <c r="EV372" s="182"/>
      <c r="EW372" s="182"/>
      <c r="EX372" s="182"/>
      <c r="EY372" s="182"/>
      <c r="EZ372" s="182"/>
      <c r="FA372" s="182"/>
      <c r="FB372" s="182"/>
      <c r="FC372" s="182"/>
      <c r="FD372" s="182"/>
      <c r="FE372" s="182"/>
      <c r="FF372" s="182"/>
      <c r="FG372" s="182"/>
      <c r="FH372" s="182"/>
      <c r="FI372" s="182"/>
      <c r="FJ372" s="182"/>
      <c r="FK372" s="182"/>
      <c r="FL372" s="182"/>
      <c r="FM372" s="182"/>
      <c r="FN372" s="182"/>
      <c r="FO372" s="182"/>
      <c r="FP372" s="182"/>
      <c r="FQ372" s="182"/>
      <c r="FR372" s="182"/>
      <c r="FS372" s="182"/>
      <c r="FT372" s="182"/>
      <c r="FU372" s="182"/>
      <c r="FV372" s="182"/>
      <c r="FW372" s="182"/>
      <c r="FX372" s="182"/>
      <c r="FY372" s="182"/>
      <c r="FZ372" s="182"/>
      <c r="GA372" s="182"/>
      <c r="GB372" s="182"/>
      <c r="GC372" s="182"/>
      <c r="GD372" s="182"/>
      <c r="GE372" s="182"/>
      <c r="GF372" s="182"/>
      <c r="GG372" s="182"/>
      <c r="GH372" s="182"/>
      <c r="GI372" s="182"/>
      <c r="GJ372" s="182"/>
      <c r="GK372" s="182"/>
      <c r="GL372" s="182"/>
      <c r="GM372" s="182"/>
      <c r="GN372" s="182"/>
      <c r="GO372" s="182"/>
      <c r="GP372" s="182"/>
      <c r="GQ372" s="182"/>
      <c r="GR372" s="182"/>
      <c r="GS372" s="182"/>
      <c r="GT372" s="182"/>
      <c r="GU372" s="182"/>
      <c r="GV372" s="182"/>
      <c r="GW372" s="182"/>
      <c r="GX372" s="182"/>
      <c r="GY372" s="182"/>
      <c r="GZ372" s="182"/>
      <c r="HA372" s="182"/>
      <c r="HB372" s="182"/>
      <c r="HC372" s="182"/>
      <c r="HD372" s="182"/>
      <c r="HE372" s="182"/>
      <c r="HF372" s="182"/>
      <c r="HG372" s="182"/>
      <c r="HH372" s="182"/>
      <c r="HI372" s="182"/>
      <c r="HJ372" s="182"/>
      <c r="HK372" s="182"/>
      <c r="HL372" s="182"/>
      <c r="HM372" s="182"/>
      <c r="HN372" s="182"/>
      <c r="HO372" s="182"/>
      <c r="HP372" s="182"/>
      <c r="HQ372" s="182"/>
      <c r="HR372" s="182"/>
      <c r="HS372" s="182"/>
      <c r="HT372" s="182"/>
      <c r="HU372" s="182"/>
      <c r="HV372" s="182"/>
      <c r="HW372" s="182"/>
      <c r="HX372" s="182"/>
      <c r="HY372" s="182"/>
      <c r="HZ372" s="182"/>
      <c r="IA372" s="182"/>
      <c r="IB372" s="182"/>
      <c r="IC372" s="182"/>
      <c r="ID372" s="182"/>
      <c r="IE372" s="182"/>
      <c r="IF372" s="182"/>
      <c r="IG372" s="182"/>
      <c r="IH372" s="182"/>
      <c r="II372" s="182"/>
      <c r="IJ372" s="182"/>
      <c r="IK372" s="182"/>
      <c r="IL372" s="182"/>
      <c r="IM372" s="182"/>
      <c r="IN372" s="182"/>
      <c r="IO372" s="182"/>
      <c r="IP372" s="182"/>
      <c r="IQ372" s="182"/>
      <c r="IR372" s="182"/>
      <c r="IS372" s="182"/>
      <c r="IT372" s="182"/>
      <c r="IU372" s="182"/>
      <c r="IV372" s="182"/>
      <c r="IW372" s="182"/>
      <c r="IX372" s="182"/>
      <c r="IY372" s="182"/>
      <c r="IZ372" s="182"/>
      <c r="JA372" s="182"/>
      <c r="JB372" s="182"/>
      <c r="JC372" s="182"/>
      <c r="JD372" s="182"/>
      <c r="JE372" s="182"/>
      <c r="JF372" s="182"/>
      <c r="JG372" s="182"/>
      <c r="JH372" s="182"/>
      <c r="JI372" s="182"/>
      <c r="JJ372" s="182"/>
      <c r="JK372" s="182"/>
      <c r="JL372" s="182"/>
      <c r="JM372" s="182"/>
      <c r="JN372" s="182"/>
      <c r="JO372" s="182"/>
      <c r="JP372" s="182"/>
      <c r="JQ372" s="182"/>
      <c r="JR372" s="182"/>
      <c r="JS372" s="182"/>
      <c r="JT372" s="182"/>
      <c r="JU372" s="182"/>
      <c r="JV372" s="182"/>
      <c r="JW372" s="182"/>
      <c r="JX372" s="182"/>
      <c r="JY372" s="182"/>
      <c r="JZ372" s="182"/>
      <c r="KA372" s="182"/>
      <c r="KB372" s="182"/>
      <c r="KC372" s="182"/>
      <c r="KD372" s="182"/>
      <c r="KE372" s="182"/>
      <c r="KF372" s="182"/>
      <c r="KG372" s="182"/>
      <c r="KH372" s="182"/>
      <c r="KI372" s="182"/>
      <c r="KJ372" s="182"/>
      <c r="KK372" s="182"/>
      <c r="KL372" s="182"/>
      <c r="KM372" s="182"/>
      <c r="KN372" s="182"/>
      <c r="KO372" s="182"/>
      <c r="KP372" s="182"/>
      <c r="KQ372" s="182"/>
      <c r="KR372" s="182"/>
      <c r="KS372" s="182"/>
      <c r="KT372" s="182"/>
      <c r="KU372" s="182"/>
      <c r="KV372" s="182"/>
      <c r="KW372" s="182"/>
      <c r="KX372" s="182"/>
      <c r="KY372" s="182"/>
      <c r="KZ372" s="182"/>
      <c r="LA372" s="182"/>
      <c r="LB372" s="182"/>
      <c r="LC372" s="182"/>
      <c r="LD372" s="182"/>
      <c r="LE372" s="182"/>
      <c r="LF372" s="182"/>
      <c r="LG372" s="182"/>
      <c r="LH372" s="182"/>
      <c r="LI372" s="182"/>
      <c r="LJ372" s="182"/>
      <c r="LK372" s="182"/>
      <c r="LL372" s="182"/>
      <c r="LM372" s="182"/>
      <c r="LN372" s="182"/>
      <c r="LO372" s="182"/>
      <c r="LP372" s="182"/>
      <c r="LQ372" s="182"/>
      <c r="LR372" s="182"/>
      <c r="LS372" s="182"/>
      <c r="LT372" s="182"/>
      <c r="LU372" s="182"/>
      <c r="LV372" s="182"/>
      <c r="LW372" s="182"/>
      <c r="LX372" s="182"/>
      <c r="LY372" s="182"/>
      <c r="LZ372" s="182"/>
      <c r="MA372" s="182"/>
      <c r="MB372" s="182"/>
      <c r="MC372" s="182"/>
      <c r="MD372" s="182"/>
      <c r="ME372" s="182"/>
      <c r="MF372" s="182"/>
      <c r="MG372" s="182"/>
      <c r="MH372" s="182"/>
      <c r="MI372" s="182"/>
      <c r="MJ372" s="182"/>
      <c r="MK372" s="182"/>
      <c r="ML372" s="182"/>
      <c r="MM372" s="182"/>
      <c r="MN372" s="182"/>
      <c r="MO372" s="182"/>
      <c r="MP372" s="182"/>
      <c r="MQ372" s="182"/>
      <c r="MR372" s="182"/>
      <c r="MS372" s="182"/>
      <c r="MT372" s="182"/>
      <c r="MU372" s="182"/>
      <c r="MV372" s="182"/>
      <c r="MW372" s="182"/>
      <c r="MX372" s="182"/>
      <c r="MY372" s="182"/>
      <c r="MZ372" s="182"/>
      <c r="NA372" s="182"/>
      <c r="NB372" s="182"/>
      <c r="NC372" s="182"/>
      <c r="ND372" s="182"/>
      <c r="NE372" s="182"/>
      <c r="NF372" s="182"/>
      <c r="NG372" s="182"/>
      <c r="NH372" s="182"/>
      <c r="NI372" s="182"/>
      <c r="NJ372" s="182"/>
      <c r="NK372" s="182"/>
      <c r="NL372" s="182"/>
      <c r="NM372" s="182"/>
      <c r="NN372" s="182"/>
      <c r="NO372" s="182"/>
      <c r="NP372" s="182"/>
      <c r="NQ372" s="182"/>
      <c r="NR372" s="182"/>
      <c r="NS372" s="182"/>
      <c r="NT372" s="182"/>
      <c r="NU372" s="182"/>
      <c r="NV372" s="182"/>
      <c r="NW372" s="182"/>
      <c r="NX372" s="182"/>
      <c r="NY372" s="182"/>
      <c r="NZ372" s="182"/>
      <c r="OA372" s="182"/>
      <c r="OB372" s="182"/>
      <c r="OC372" s="182"/>
      <c r="OD372" s="182"/>
      <c r="OE372" s="182"/>
      <c r="OF372" s="182"/>
      <c r="OG372" s="182"/>
      <c r="OH372" s="182"/>
      <c r="OI372" s="182"/>
      <c r="OJ372" s="182"/>
      <c r="OK372" s="182"/>
      <c r="OL372" s="182"/>
      <c r="OM372" s="182"/>
      <c r="ON372" s="182"/>
      <c r="OO372" s="182"/>
      <c r="OP372" s="182"/>
      <c r="OQ372" s="182"/>
      <c r="OR372" s="182"/>
      <c r="OS372" s="182"/>
      <c r="OT372" s="182"/>
      <c r="OU372" s="182"/>
      <c r="OV372" s="182"/>
      <c r="OW372" s="182"/>
      <c r="OX372" s="182"/>
      <c r="OY372" s="182"/>
      <c r="OZ372" s="182"/>
      <c r="PA372" s="182"/>
      <c r="PB372" s="182"/>
      <c r="PC372" s="182"/>
      <c r="PD372" s="182"/>
      <c r="PE372" s="182"/>
      <c r="PF372" s="182"/>
      <c r="PG372" s="182"/>
      <c r="PH372" s="182"/>
      <c r="PI372" s="182"/>
      <c r="PJ372" s="182"/>
      <c r="PK372" s="182"/>
      <c r="PL372" s="182"/>
      <c r="PM372" s="182"/>
      <c r="PN372" s="182"/>
      <c r="PO372" s="182"/>
      <c r="PP372" s="182"/>
      <c r="PQ372" s="182"/>
      <c r="PR372" s="182"/>
      <c r="PS372" s="182"/>
      <c r="PT372" s="182"/>
      <c r="PU372" s="182"/>
      <c r="PV372" s="182"/>
      <c r="PW372" s="182"/>
      <c r="PX372" s="182"/>
    </row>
    <row r="373" spans="1:440" s="167" customFormat="1" ht="19.899999999999999" customHeight="1">
      <c r="A373" s="182"/>
      <c r="B373" s="1040"/>
      <c r="C373" s="900"/>
      <c r="D373" s="841"/>
      <c r="E373" s="885"/>
      <c r="F373" s="325" t="s">
        <v>22</v>
      </c>
      <c r="G373" s="289">
        <v>3.6150000000000002</v>
      </c>
      <c r="H373" s="289"/>
      <c r="I373" s="290">
        <f>G373+H373+K372</f>
        <v>3.9089999999999998</v>
      </c>
      <c r="J373" s="636">
        <v>3.4830000000000001</v>
      </c>
      <c r="K373" s="290">
        <f t="shared" si="188"/>
        <v>0.42599999999999971</v>
      </c>
      <c r="L373" s="672">
        <f t="shared" si="189"/>
        <v>0.89102072141212596</v>
      </c>
      <c r="M373" s="650" t="s">
        <v>24</v>
      </c>
      <c r="N373" s="903"/>
      <c r="O373" s="904"/>
      <c r="P373" s="904"/>
      <c r="Q373" s="904"/>
      <c r="R373" s="904"/>
      <c r="S373" s="893"/>
      <c r="T373" s="170"/>
      <c r="U373" s="182"/>
      <c r="V373" s="166"/>
      <c r="W373" s="166"/>
      <c r="X373" s="166"/>
      <c r="Y373" s="166"/>
      <c r="Z373" s="166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2"/>
      <c r="CI373" s="182"/>
      <c r="CJ373" s="182"/>
      <c r="CK373" s="182"/>
      <c r="CL373" s="182"/>
      <c r="CM373" s="182"/>
      <c r="CN373" s="182"/>
      <c r="CO373" s="182"/>
      <c r="CP373" s="182"/>
      <c r="CQ373" s="182"/>
      <c r="CR373" s="182"/>
      <c r="CS373" s="182"/>
      <c r="CT373" s="182"/>
      <c r="CU373" s="182"/>
      <c r="CV373" s="182"/>
      <c r="CW373" s="182"/>
      <c r="CX373" s="182"/>
      <c r="CY373" s="182"/>
      <c r="CZ373" s="182"/>
      <c r="DA373" s="182"/>
      <c r="DB373" s="182"/>
      <c r="DC373" s="182"/>
      <c r="DD373" s="182"/>
      <c r="DE373" s="182"/>
      <c r="DF373" s="182"/>
      <c r="DG373" s="182"/>
      <c r="DH373" s="182"/>
      <c r="DI373" s="182"/>
      <c r="DJ373" s="182"/>
      <c r="DK373" s="182"/>
      <c r="DL373" s="182"/>
      <c r="DM373" s="182"/>
      <c r="DN373" s="182"/>
      <c r="DO373" s="182"/>
      <c r="DP373" s="182"/>
      <c r="DQ373" s="182"/>
      <c r="DR373" s="182"/>
      <c r="DS373" s="182"/>
      <c r="DT373" s="182"/>
      <c r="DU373" s="182"/>
      <c r="DV373" s="182"/>
      <c r="DW373" s="182"/>
      <c r="DX373" s="182"/>
      <c r="DY373" s="182"/>
      <c r="DZ373" s="182"/>
      <c r="EA373" s="182"/>
      <c r="EB373" s="182"/>
      <c r="EC373" s="182"/>
      <c r="ED373" s="182"/>
      <c r="EE373" s="182"/>
      <c r="EF373" s="182"/>
      <c r="EG373" s="182"/>
      <c r="EH373" s="182"/>
      <c r="EI373" s="182"/>
      <c r="EJ373" s="182"/>
      <c r="EK373" s="182"/>
      <c r="EL373" s="182"/>
      <c r="EM373" s="182"/>
      <c r="EN373" s="182"/>
      <c r="EO373" s="182"/>
      <c r="EP373" s="182"/>
      <c r="EQ373" s="182"/>
      <c r="ER373" s="182"/>
      <c r="ES373" s="182"/>
      <c r="ET373" s="182"/>
      <c r="EU373" s="182"/>
      <c r="EV373" s="182"/>
      <c r="EW373" s="182"/>
      <c r="EX373" s="182"/>
      <c r="EY373" s="182"/>
      <c r="EZ373" s="182"/>
      <c r="FA373" s="182"/>
      <c r="FB373" s="182"/>
      <c r="FC373" s="182"/>
      <c r="FD373" s="182"/>
      <c r="FE373" s="182"/>
      <c r="FF373" s="182"/>
      <c r="FG373" s="182"/>
      <c r="FH373" s="182"/>
      <c r="FI373" s="182"/>
      <c r="FJ373" s="182"/>
      <c r="FK373" s="182"/>
      <c r="FL373" s="182"/>
      <c r="FM373" s="182"/>
      <c r="FN373" s="182"/>
      <c r="FO373" s="182"/>
      <c r="FP373" s="182"/>
      <c r="FQ373" s="182"/>
      <c r="FR373" s="182"/>
      <c r="FS373" s="182"/>
      <c r="FT373" s="182"/>
      <c r="FU373" s="182"/>
      <c r="FV373" s="182"/>
      <c r="FW373" s="182"/>
      <c r="FX373" s="182"/>
      <c r="FY373" s="182"/>
      <c r="FZ373" s="182"/>
      <c r="GA373" s="182"/>
      <c r="GB373" s="182"/>
      <c r="GC373" s="182"/>
      <c r="GD373" s="182"/>
      <c r="GE373" s="182"/>
      <c r="GF373" s="182"/>
      <c r="GG373" s="182"/>
      <c r="GH373" s="182"/>
      <c r="GI373" s="182"/>
      <c r="GJ373" s="182"/>
      <c r="GK373" s="182"/>
      <c r="GL373" s="182"/>
      <c r="GM373" s="182"/>
      <c r="GN373" s="182"/>
      <c r="GO373" s="182"/>
      <c r="GP373" s="182"/>
      <c r="GQ373" s="182"/>
      <c r="GR373" s="182"/>
      <c r="GS373" s="182"/>
      <c r="GT373" s="182"/>
      <c r="GU373" s="182"/>
      <c r="GV373" s="182"/>
      <c r="GW373" s="182"/>
      <c r="GX373" s="182"/>
      <c r="GY373" s="182"/>
      <c r="GZ373" s="182"/>
      <c r="HA373" s="182"/>
      <c r="HB373" s="182"/>
      <c r="HC373" s="182"/>
      <c r="HD373" s="182"/>
      <c r="HE373" s="182"/>
      <c r="HF373" s="182"/>
      <c r="HG373" s="182"/>
      <c r="HH373" s="182"/>
      <c r="HI373" s="182"/>
      <c r="HJ373" s="182"/>
      <c r="HK373" s="182"/>
      <c r="HL373" s="182"/>
      <c r="HM373" s="182"/>
      <c r="HN373" s="182"/>
      <c r="HO373" s="182"/>
      <c r="HP373" s="182"/>
      <c r="HQ373" s="182"/>
      <c r="HR373" s="182"/>
      <c r="HS373" s="182"/>
      <c r="HT373" s="182"/>
      <c r="HU373" s="182"/>
      <c r="HV373" s="182"/>
      <c r="HW373" s="182"/>
      <c r="HX373" s="182"/>
      <c r="HY373" s="182"/>
      <c r="HZ373" s="182"/>
      <c r="IA373" s="182"/>
      <c r="IB373" s="182"/>
      <c r="IC373" s="182"/>
      <c r="ID373" s="182"/>
      <c r="IE373" s="182"/>
      <c r="IF373" s="182"/>
      <c r="IG373" s="182"/>
      <c r="IH373" s="182"/>
      <c r="II373" s="182"/>
      <c r="IJ373" s="182"/>
      <c r="IK373" s="182"/>
      <c r="IL373" s="182"/>
      <c r="IM373" s="182"/>
      <c r="IN373" s="182"/>
      <c r="IO373" s="182"/>
      <c r="IP373" s="182"/>
      <c r="IQ373" s="182"/>
      <c r="IR373" s="182"/>
      <c r="IS373" s="182"/>
      <c r="IT373" s="182"/>
      <c r="IU373" s="182"/>
      <c r="IV373" s="182"/>
      <c r="IW373" s="182"/>
      <c r="IX373" s="182"/>
      <c r="IY373" s="182"/>
      <c r="IZ373" s="182"/>
      <c r="JA373" s="182"/>
      <c r="JB373" s="182"/>
      <c r="JC373" s="182"/>
      <c r="JD373" s="182"/>
      <c r="JE373" s="182"/>
      <c r="JF373" s="182"/>
      <c r="JG373" s="182"/>
      <c r="JH373" s="182"/>
      <c r="JI373" s="182"/>
      <c r="JJ373" s="182"/>
      <c r="JK373" s="182"/>
      <c r="JL373" s="182"/>
      <c r="JM373" s="182"/>
      <c r="JN373" s="182"/>
      <c r="JO373" s="182"/>
      <c r="JP373" s="182"/>
      <c r="JQ373" s="182"/>
      <c r="JR373" s="182"/>
      <c r="JS373" s="182"/>
      <c r="JT373" s="182"/>
      <c r="JU373" s="182"/>
      <c r="JV373" s="182"/>
      <c r="JW373" s="182"/>
      <c r="JX373" s="182"/>
      <c r="JY373" s="182"/>
      <c r="JZ373" s="182"/>
      <c r="KA373" s="182"/>
      <c r="KB373" s="182"/>
      <c r="KC373" s="182"/>
      <c r="KD373" s="182"/>
      <c r="KE373" s="182"/>
      <c r="KF373" s="182"/>
      <c r="KG373" s="182"/>
      <c r="KH373" s="182"/>
      <c r="KI373" s="182"/>
      <c r="KJ373" s="182"/>
      <c r="KK373" s="182"/>
      <c r="KL373" s="182"/>
      <c r="KM373" s="182"/>
      <c r="KN373" s="182"/>
      <c r="KO373" s="182"/>
      <c r="KP373" s="182"/>
      <c r="KQ373" s="182"/>
      <c r="KR373" s="182"/>
      <c r="KS373" s="182"/>
      <c r="KT373" s="182"/>
      <c r="KU373" s="182"/>
      <c r="KV373" s="182"/>
      <c r="KW373" s="182"/>
      <c r="KX373" s="182"/>
      <c r="KY373" s="182"/>
      <c r="KZ373" s="182"/>
      <c r="LA373" s="182"/>
      <c r="LB373" s="182"/>
      <c r="LC373" s="182"/>
      <c r="LD373" s="182"/>
      <c r="LE373" s="182"/>
      <c r="LF373" s="182"/>
      <c r="LG373" s="182"/>
      <c r="LH373" s="182"/>
      <c r="LI373" s="182"/>
      <c r="LJ373" s="182"/>
      <c r="LK373" s="182"/>
      <c r="LL373" s="182"/>
      <c r="LM373" s="182"/>
      <c r="LN373" s="182"/>
      <c r="LO373" s="182"/>
      <c r="LP373" s="182"/>
      <c r="LQ373" s="182"/>
      <c r="LR373" s="182"/>
      <c r="LS373" s="182"/>
      <c r="LT373" s="182"/>
      <c r="LU373" s="182"/>
      <c r="LV373" s="182"/>
      <c r="LW373" s="182"/>
      <c r="LX373" s="182"/>
      <c r="LY373" s="182"/>
      <c r="LZ373" s="182"/>
      <c r="MA373" s="182"/>
      <c r="MB373" s="182"/>
      <c r="MC373" s="182"/>
      <c r="MD373" s="182"/>
      <c r="ME373" s="182"/>
      <c r="MF373" s="182"/>
      <c r="MG373" s="182"/>
      <c r="MH373" s="182"/>
      <c r="MI373" s="182"/>
      <c r="MJ373" s="182"/>
      <c r="MK373" s="182"/>
      <c r="ML373" s="182"/>
      <c r="MM373" s="182"/>
      <c r="MN373" s="182"/>
      <c r="MO373" s="182"/>
      <c r="MP373" s="182"/>
      <c r="MQ373" s="182"/>
      <c r="MR373" s="182"/>
      <c r="MS373" s="182"/>
      <c r="MT373" s="182"/>
      <c r="MU373" s="182"/>
      <c r="MV373" s="182"/>
      <c r="MW373" s="182"/>
      <c r="MX373" s="182"/>
      <c r="MY373" s="182"/>
      <c r="MZ373" s="182"/>
      <c r="NA373" s="182"/>
      <c r="NB373" s="182"/>
      <c r="NC373" s="182"/>
      <c r="ND373" s="182"/>
      <c r="NE373" s="182"/>
      <c r="NF373" s="182"/>
      <c r="NG373" s="182"/>
      <c r="NH373" s="182"/>
      <c r="NI373" s="182"/>
      <c r="NJ373" s="182"/>
      <c r="NK373" s="182"/>
      <c r="NL373" s="182"/>
      <c r="NM373" s="182"/>
      <c r="NN373" s="182"/>
      <c r="NO373" s="182"/>
      <c r="NP373" s="182"/>
      <c r="NQ373" s="182"/>
      <c r="NR373" s="182"/>
      <c r="NS373" s="182"/>
      <c r="NT373" s="182"/>
      <c r="NU373" s="182"/>
      <c r="NV373" s="182"/>
      <c r="NW373" s="182"/>
      <c r="NX373" s="182"/>
      <c r="NY373" s="182"/>
      <c r="NZ373" s="182"/>
      <c r="OA373" s="182"/>
      <c r="OB373" s="182"/>
      <c r="OC373" s="182"/>
      <c r="OD373" s="182"/>
      <c r="OE373" s="182"/>
      <c r="OF373" s="182"/>
      <c r="OG373" s="182"/>
      <c r="OH373" s="182"/>
      <c r="OI373" s="182"/>
      <c r="OJ373" s="182"/>
      <c r="OK373" s="182"/>
      <c r="OL373" s="182"/>
      <c r="OM373" s="182"/>
      <c r="ON373" s="182"/>
      <c r="OO373" s="182"/>
      <c r="OP373" s="182"/>
      <c r="OQ373" s="182"/>
      <c r="OR373" s="182"/>
      <c r="OS373" s="182"/>
      <c r="OT373" s="182"/>
      <c r="OU373" s="182"/>
      <c r="OV373" s="182"/>
      <c r="OW373" s="182"/>
      <c r="OX373" s="182"/>
      <c r="OY373" s="182"/>
      <c r="OZ373" s="182"/>
      <c r="PA373" s="182"/>
      <c r="PB373" s="182"/>
      <c r="PC373" s="182"/>
      <c r="PD373" s="182"/>
      <c r="PE373" s="182"/>
      <c r="PF373" s="182"/>
      <c r="PG373" s="182"/>
      <c r="PH373" s="182"/>
      <c r="PI373" s="182"/>
      <c r="PJ373" s="182"/>
      <c r="PK373" s="182"/>
      <c r="PL373" s="182"/>
      <c r="PM373" s="182"/>
      <c r="PN373" s="182"/>
      <c r="PO373" s="182"/>
      <c r="PP373" s="182"/>
      <c r="PQ373" s="182"/>
      <c r="PR373" s="182"/>
      <c r="PS373" s="182"/>
      <c r="PT373" s="182"/>
      <c r="PU373" s="182"/>
      <c r="PV373" s="182"/>
      <c r="PW373" s="182"/>
      <c r="PX373" s="182"/>
    </row>
    <row r="374" spans="1:440" s="167" customFormat="1" ht="19.899999999999999" customHeight="1">
      <c r="A374" s="182"/>
      <c r="B374" s="1040"/>
      <c r="C374" s="900"/>
      <c r="D374" s="841"/>
      <c r="E374" s="884" t="s">
        <v>85</v>
      </c>
      <c r="F374" s="325" t="s">
        <v>20</v>
      </c>
      <c r="G374" s="289">
        <v>0.63500000000000001</v>
      </c>
      <c r="H374" s="289"/>
      <c r="I374" s="290">
        <f t="shared" ref="I374" si="239">G374+H374</f>
        <v>0.63500000000000001</v>
      </c>
      <c r="J374" s="636">
        <v>0.27</v>
      </c>
      <c r="K374" s="290">
        <f t="shared" si="188"/>
        <v>0.36499999999999999</v>
      </c>
      <c r="L374" s="672">
        <f t="shared" si="189"/>
        <v>0.42519685039370081</v>
      </c>
      <c r="M374" s="650" t="s">
        <v>24</v>
      </c>
      <c r="N374" s="903">
        <f t="shared" ref="N374" si="240">G374+G375+G376</f>
        <v>7.2159999999999993</v>
      </c>
      <c r="O374" s="904">
        <f t="shared" ref="O374" si="241">H374+H375+H376</f>
        <v>0</v>
      </c>
      <c r="P374" s="904">
        <f t="shared" ref="P374" si="242">N374+O374</f>
        <v>7.2159999999999993</v>
      </c>
      <c r="Q374" s="904">
        <f t="shared" ref="Q374" si="243">J374+J375+J376</f>
        <v>7.2050000000000001</v>
      </c>
      <c r="R374" s="904">
        <f t="shared" ref="R374" si="244">P374-Q374</f>
        <v>1.0999999999999233E-2</v>
      </c>
      <c r="S374" s="893">
        <f t="shared" ref="S374" si="245">Q374/P374</f>
        <v>0.99847560975609762</v>
      </c>
      <c r="T374" s="170"/>
      <c r="U374" s="182"/>
      <c r="V374" s="166"/>
      <c r="W374" s="166"/>
      <c r="X374" s="166"/>
      <c r="Y374" s="166"/>
      <c r="Z374" s="166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  <c r="CP374" s="182"/>
      <c r="CQ374" s="182"/>
      <c r="CR374" s="182"/>
      <c r="CS374" s="182"/>
      <c r="CT374" s="182"/>
      <c r="CU374" s="182"/>
      <c r="CV374" s="182"/>
      <c r="CW374" s="182"/>
      <c r="CX374" s="182"/>
      <c r="CY374" s="182"/>
      <c r="CZ374" s="182"/>
      <c r="DA374" s="182"/>
      <c r="DB374" s="182"/>
      <c r="DC374" s="182"/>
      <c r="DD374" s="182"/>
      <c r="DE374" s="182"/>
      <c r="DF374" s="182"/>
      <c r="DG374" s="182"/>
      <c r="DH374" s="182"/>
      <c r="DI374" s="182"/>
      <c r="DJ374" s="182"/>
      <c r="DK374" s="182"/>
      <c r="DL374" s="182"/>
      <c r="DM374" s="182"/>
      <c r="DN374" s="182"/>
      <c r="DO374" s="182"/>
      <c r="DP374" s="182"/>
      <c r="DQ374" s="182"/>
      <c r="DR374" s="182"/>
      <c r="DS374" s="182"/>
      <c r="DT374" s="182"/>
      <c r="DU374" s="182"/>
      <c r="DV374" s="182"/>
      <c r="DW374" s="182"/>
      <c r="DX374" s="182"/>
      <c r="DY374" s="182"/>
      <c r="DZ374" s="182"/>
      <c r="EA374" s="182"/>
      <c r="EB374" s="182"/>
      <c r="EC374" s="182"/>
      <c r="ED374" s="182"/>
      <c r="EE374" s="182"/>
      <c r="EF374" s="182"/>
      <c r="EG374" s="182"/>
      <c r="EH374" s="182"/>
      <c r="EI374" s="182"/>
      <c r="EJ374" s="182"/>
      <c r="EK374" s="182"/>
      <c r="EL374" s="182"/>
      <c r="EM374" s="182"/>
      <c r="EN374" s="182"/>
      <c r="EO374" s="182"/>
      <c r="EP374" s="182"/>
      <c r="EQ374" s="182"/>
      <c r="ER374" s="182"/>
      <c r="ES374" s="182"/>
      <c r="ET374" s="182"/>
      <c r="EU374" s="182"/>
      <c r="EV374" s="182"/>
      <c r="EW374" s="182"/>
      <c r="EX374" s="182"/>
      <c r="EY374" s="182"/>
      <c r="EZ374" s="182"/>
      <c r="FA374" s="182"/>
      <c r="FB374" s="182"/>
      <c r="FC374" s="182"/>
      <c r="FD374" s="182"/>
      <c r="FE374" s="182"/>
      <c r="FF374" s="182"/>
      <c r="FG374" s="182"/>
      <c r="FH374" s="182"/>
      <c r="FI374" s="182"/>
      <c r="FJ374" s="182"/>
      <c r="FK374" s="182"/>
      <c r="FL374" s="182"/>
      <c r="FM374" s="182"/>
      <c r="FN374" s="182"/>
      <c r="FO374" s="182"/>
      <c r="FP374" s="182"/>
      <c r="FQ374" s="182"/>
      <c r="FR374" s="182"/>
      <c r="FS374" s="182"/>
      <c r="FT374" s="182"/>
      <c r="FU374" s="182"/>
      <c r="FV374" s="182"/>
      <c r="FW374" s="182"/>
      <c r="FX374" s="182"/>
      <c r="FY374" s="182"/>
      <c r="FZ374" s="182"/>
      <c r="GA374" s="182"/>
      <c r="GB374" s="182"/>
      <c r="GC374" s="182"/>
      <c r="GD374" s="182"/>
      <c r="GE374" s="182"/>
      <c r="GF374" s="182"/>
      <c r="GG374" s="182"/>
      <c r="GH374" s="182"/>
      <c r="GI374" s="182"/>
      <c r="GJ374" s="182"/>
      <c r="GK374" s="182"/>
      <c r="GL374" s="182"/>
      <c r="GM374" s="182"/>
      <c r="GN374" s="182"/>
      <c r="GO374" s="182"/>
      <c r="GP374" s="182"/>
      <c r="GQ374" s="182"/>
      <c r="GR374" s="182"/>
      <c r="GS374" s="182"/>
      <c r="GT374" s="182"/>
      <c r="GU374" s="182"/>
      <c r="GV374" s="182"/>
      <c r="GW374" s="182"/>
      <c r="GX374" s="182"/>
      <c r="GY374" s="182"/>
      <c r="GZ374" s="182"/>
      <c r="HA374" s="182"/>
      <c r="HB374" s="182"/>
      <c r="HC374" s="182"/>
      <c r="HD374" s="182"/>
      <c r="HE374" s="182"/>
      <c r="HF374" s="182"/>
      <c r="HG374" s="182"/>
      <c r="HH374" s="182"/>
      <c r="HI374" s="182"/>
      <c r="HJ374" s="182"/>
      <c r="HK374" s="182"/>
      <c r="HL374" s="182"/>
      <c r="HM374" s="182"/>
      <c r="HN374" s="182"/>
      <c r="HO374" s="182"/>
      <c r="HP374" s="182"/>
      <c r="HQ374" s="182"/>
      <c r="HR374" s="182"/>
      <c r="HS374" s="182"/>
      <c r="HT374" s="182"/>
      <c r="HU374" s="182"/>
      <c r="HV374" s="182"/>
      <c r="HW374" s="182"/>
      <c r="HX374" s="182"/>
      <c r="HY374" s="182"/>
      <c r="HZ374" s="182"/>
      <c r="IA374" s="182"/>
      <c r="IB374" s="182"/>
      <c r="IC374" s="182"/>
      <c r="ID374" s="182"/>
      <c r="IE374" s="182"/>
      <c r="IF374" s="182"/>
      <c r="IG374" s="182"/>
      <c r="IH374" s="182"/>
      <c r="II374" s="182"/>
      <c r="IJ374" s="182"/>
      <c r="IK374" s="182"/>
      <c r="IL374" s="182"/>
      <c r="IM374" s="182"/>
      <c r="IN374" s="182"/>
      <c r="IO374" s="182"/>
      <c r="IP374" s="182"/>
      <c r="IQ374" s="182"/>
      <c r="IR374" s="182"/>
      <c r="IS374" s="182"/>
      <c r="IT374" s="182"/>
      <c r="IU374" s="182"/>
      <c r="IV374" s="182"/>
      <c r="IW374" s="182"/>
      <c r="IX374" s="182"/>
      <c r="IY374" s="182"/>
      <c r="IZ374" s="182"/>
      <c r="JA374" s="182"/>
      <c r="JB374" s="182"/>
      <c r="JC374" s="182"/>
      <c r="JD374" s="182"/>
      <c r="JE374" s="182"/>
      <c r="JF374" s="182"/>
      <c r="JG374" s="182"/>
      <c r="JH374" s="182"/>
      <c r="JI374" s="182"/>
      <c r="JJ374" s="182"/>
      <c r="JK374" s="182"/>
      <c r="JL374" s="182"/>
      <c r="JM374" s="182"/>
      <c r="JN374" s="182"/>
      <c r="JO374" s="182"/>
      <c r="JP374" s="182"/>
      <c r="JQ374" s="182"/>
      <c r="JR374" s="182"/>
      <c r="JS374" s="182"/>
      <c r="JT374" s="182"/>
      <c r="JU374" s="182"/>
      <c r="JV374" s="182"/>
      <c r="JW374" s="182"/>
      <c r="JX374" s="182"/>
      <c r="JY374" s="182"/>
      <c r="JZ374" s="182"/>
      <c r="KA374" s="182"/>
      <c r="KB374" s="182"/>
      <c r="KC374" s="182"/>
      <c r="KD374" s="182"/>
      <c r="KE374" s="182"/>
      <c r="KF374" s="182"/>
      <c r="KG374" s="182"/>
      <c r="KH374" s="182"/>
      <c r="KI374" s="182"/>
      <c r="KJ374" s="182"/>
      <c r="KK374" s="182"/>
      <c r="KL374" s="182"/>
      <c r="KM374" s="182"/>
      <c r="KN374" s="182"/>
      <c r="KO374" s="182"/>
      <c r="KP374" s="182"/>
      <c r="KQ374" s="182"/>
      <c r="KR374" s="182"/>
      <c r="KS374" s="182"/>
      <c r="KT374" s="182"/>
      <c r="KU374" s="182"/>
      <c r="KV374" s="182"/>
      <c r="KW374" s="182"/>
      <c r="KX374" s="182"/>
      <c r="KY374" s="182"/>
      <c r="KZ374" s="182"/>
      <c r="LA374" s="182"/>
      <c r="LB374" s="182"/>
      <c r="LC374" s="182"/>
      <c r="LD374" s="182"/>
      <c r="LE374" s="182"/>
      <c r="LF374" s="182"/>
      <c r="LG374" s="182"/>
      <c r="LH374" s="182"/>
      <c r="LI374" s="182"/>
      <c r="LJ374" s="182"/>
      <c r="LK374" s="182"/>
      <c r="LL374" s="182"/>
      <c r="LM374" s="182"/>
      <c r="LN374" s="182"/>
      <c r="LO374" s="182"/>
      <c r="LP374" s="182"/>
      <c r="LQ374" s="182"/>
      <c r="LR374" s="182"/>
      <c r="LS374" s="182"/>
      <c r="LT374" s="182"/>
      <c r="LU374" s="182"/>
      <c r="LV374" s="182"/>
      <c r="LW374" s="182"/>
      <c r="LX374" s="182"/>
      <c r="LY374" s="182"/>
      <c r="LZ374" s="182"/>
      <c r="MA374" s="182"/>
      <c r="MB374" s="182"/>
      <c r="MC374" s="182"/>
      <c r="MD374" s="182"/>
      <c r="ME374" s="182"/>
      <c r="MF374" s="182"/>
      <c r="MG374" s="182"/>
      <c r="MH374" s="182"/>
      <c r="MI374" s="182"/>
      <c r="MJ374" s="182"/>
      <c r="MK374" s="182"/>
      <c r="ML374" s="182"/>
      <c r="MM374" s="182"/>
      <c r="MN374" s="182"/>
      <c r="MO374" s="182"/>
      <c r="MP374" s="182"/>
      <c r="MQ374" s="182"/>
      <c r="MR374" s="182"/>
      <c r="MS374" s="182"/>
      <c r="MT374" s="182"/>
      <c r="MU374" s="182"/>
      <c r="MV374" s="182"/>
      <c r="MW374" s="182"/>
      <c r="MX374" s="182"/>
      <c r="MY374" s="182"/>
      <c r="MZ374" s="182"/>
      <c r="NA374" s="182"/>
      <c r="NB374" s="182"/>
      <c r="NC374" s="182"/>
      <c r="ND374" s="182"/>
      <c r="NE374" s="182"/>
      <c r="NF374" s="182"/>
      <c r="NG374" s="182"/>
      <c r="NH374" s="182"/>
      <c r="NI374" s="182"/>
      <c r="NJ374" s="182"/>
      <c r="NK374" s="182"/>
      <c r="NL374" s="182"/>
      <c r="NM374" s="182"/>
      <c r="NN374" s="182"/>
      <c r="NO374" s="182"/>
      <c r="NP374" s="182"/>
      <c r="NQ374" s="182"/>
      <c r="NR374" s="182"/>
      <c r="NS374" s="182"/>
      <c r="NT374" s="182"/>
      <c r="NU374" s="182"/>
      <c r="NV374" s="182"/>
      <c r="NW374" s="182"/>
      <c r="NX374" s="182"/>
      <c r="NY374" s="182"/>
      <c r="NZ374" s="182"/>
      <c r="OA374" s="182"/>
      <c r="OB374" s="182"/>
      <c r="OC374" s="182"/>
      <c r="OD374" s="182"/>
      <c r="OE374" s="182"/>
      <c r="OF374" s="182"/>
      <c r="OG374" s="182"/>
      <c r="OH374" s="182"/>
      <c r="OI374" s="182"/>
      <c r="OJ374" s="182"/>
      <c r="OK374" s="182"/>
      <c r="OL374" s="182"/>
      <c r="OM374" s="182"/>
      <c r="ON374" s="182"/>
      <c r="OO374" s="182"/>
      <c r="OP374" s="182"/>
      <c r="OQ374" s="182"/>
      <c r="OR374" s="182"/>
      <c r="OS374" s="182"/>
      <c r="OT374" s="182"/>
      <c r="OU374" s="182"/>
      <c r="OV374" s="182"/>
      <c r="OW374" s="182"/>
      <c r="OX374" s="182"/>
      <c r="OY374" s="182"/>
      <c r="OZ374" s="182"/>
      <c r="PA374" s="182"/>
      <c r="PB374" s="182"/>
      <c r="PC374" s="182"/>
      <c r="PD374" s="182"/>
      <c r="PE374" s="182"/>
      <c r="PF374" s="182"/>
      <c r="PG374" s="182"/>
      <c r="PH374" s="182"/>
      <c r="PI374" s="182"/>
      <c r="PJ374" s="182"/>
      <c r="PK374" s="182"/>
      <c r="PL374" s="182"/>
      <c r="PM374" s="182"/>
      <c r="PN374" s="182"/>
      <c r="PO374" s="182"/>
      <c r="PP374" s="182"/>
      <c r="PQ374" s="182"/>
      <c r="PR374" s="182"/>
      <c r="PS374" s="182"/>
      <c r="PT374" s="182"/>
      <c r="PU374" s="182"/>
      <c r="PV374" s="182"/>
      <c r="PW374" s="182"/>
      <c r="PX374" s="182"/>
    </row>
    <row r="375" spans="1:440" s="167" customFormat="1" ht="19.899999999999999" customHeight="1">
      <c r="A375" s="182"/>
      <c r="B375" s="1040"/>
      <c r="C375" s="900"/>
      <c r="D375" s="841"/>
      <c r="E375" s="876"/>
      <c r="F375" s="325" t="s">
        <v>21</v>
      </c>
      <c r="G375" s="289">
        <v>2.9729999999999999</v>
      </c>
      <c r="H375" s="289"/>
      <c r="I375" s="290">
        <f>G375+H375+K374</f>
        <v>3.3380000000000001</v>
      </c>
      <c r="J375" s="636">
        <v>3.1280000000000001</v>
      </c>
      <c r="K375" s="290">
        <f t="shared" si="188"/>
        <v>0.20999999999999996</v>
      </c>
      <c r="L375" s="672">
        <f t="shared" si="189"/>
        <v>0.93708807669263028</v>
      </c>
      <c r="M375" s="650" t="s">
        <v>24</v>
      </c>
      <c r="N375" s="903"/>
      <c r="O375" s="904"/>
      <c r="P375" s="904"/>
      <c r="Q375" s="904"/>
      <c r="R375" s="904"/>
      <c r="S375" s="893"/>
      <c r="T375" s="170"/>
      <c r="U375" s="182"/>
      <c r="V375" s="166"/>
      <c r="W375" s="166"/>
      <c r="X375" s="166"/>
      <c r="Y375" s="166"/>
      <c r="Z375" s="166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2"/>
      <c r="CI375" s="182"/>
      <c r="CJ375" s="182"/>
      <c r="CK375" s="182"/>
      <c r="CL375" s="182"/>
      <c r="CM375" s="182"/>
      <c r="CN375" s="182"/>
      <c r="CO375" s="182"/>
      <c r="CP375" s="182"/>
      <c r="CQ375" s="182"/>
      <c r="CR375" s="182"/>
      <c r="CS375" s="182"/>
      <c r="CT375" s="182"/>
      <c r="CU375" s="182"/>
      <c r="CV375" s="182"/>
      <c r="CW375" s="182"/>
      <c r="CX375" s="182"/>
      <c r="CY375" s="182"/>
      <c r="CZ375" s="182"/>
      <c r="DA375" s="182"/>
      <c r="DB375" s="182"/>
      <c r="DC375" s="182"/>
      <c r="DD375" s="182"/>
      <c r="DE375" s="182"/>
      <c r="DF375" s="182"/>
      <c r="DG375" s="182"/>
      <c r="DH375" s="182"/>
      <c r="DI375" s="182"/>
      <c r="DJ375" s="182"/>
      <c r="DK375" s="182"/>
      <c r="DL375" s="182"/>
      <c r="DM375" s="182"/>
      <c r="DN375" s="182"/>
      <c r="DO375" s="182"/>
      <c r="DP375" s="182"/>
      <c r="DQ375" s="182"/>
      <c r="DR375" s="182"/>
      <c r="DS375" s="182"/>
      <c r="DT375" s="182"/>
      <c r="DU375" s="182"/>
      <c r="DV375" s="182"/>
      <c r="DW375" s="182"/>
      <c r="DX375" s="182"/>
      <c r="DY375" s="182"/>
      <c r="DZ375" s="182"/>
      <c r="EA375" s="182"/>
      <c r="EB375" s="182"/>
      <c r="EC375" s="182"/>
      <c r="ED375" s="182"/>
      <c r="EE375" s="182"/>
      <c r="EF375" s="182"/>
      <c r="EG375" s="182"/>
      <c r="EH375" s="182"/>
      <c r="EI375" s="182"/>
      <c r="EJ375" s="182"/>
      <c r="EK375" s="182"/>
      <c r="EL375" s="182"/>
      <c r="EM375" s="182"/>
      <c r="EN375" s="182"/>
      <c r="EO375" s="182"/>
      <c r="EP375" s="182"/>
      <c r="EQ375" s="182"/>
      <c r="ER375" s="182"/>
      <c r="ES375" s="182"/>
      <c r="ET375" s="182"/>
      <c r="EU375" s="182"/>
      <c r="EV375" s="182"/>
      <c r="EW375" s="182"/>
      <c r="EX375" s="182"/>
      <c r="EY375" s="182"/>
      <c r="EZ375" s="182"/>
      <c r="FA375" s="182"/>
      <c r="FB375" s="182"/>
      <c r="FC375" s="182"/>
      <c r="FD375" s="182"/>
      <c r="FE375" s="182"/>
      <c r="FF375" s="182"/>
      <c r="FG375" s="182"/>
      <c r="FH375" s="182"/>
      <c r="FI375" s="182"/>
      <c r="FJ375" s="182"/>
      <c r="FK375" s="182"/>
      <c r="FL375" s="182"/>
      <c r="FM375" s="182"/>
      <c r="FN375" s="182"/>
      <c r="FO375" s="182"/>
      <c r="FP375" s="182"/>
      <c r="FQ375" s="182"/>
      <c r="FR375" s="182"/>
      <c r="FS375" s="182"/>
      <c r="FT375" s="182"/>
      <c r="FU375" s="182"/>
      <c r="FV375" s="182"/>
      <c r="FW375" s="182"/>
      <c r="FX375" s="182"/>
      <c r="FY375" s="182"/>
      <c r="FZ375" s="182"/>
      <c r="GA375" s="182"/>
      <c r="GB375" s="182"/>
      <c r="GC375" s="182"/>
      <c r="GD375" s="182"/>
      <c r="GE375" s="182"/>
      <c r="GF375" s="182"/>
      <c r="GG375" s="182"/>
      <c r="GH375" s="182"/>
      <c r="GI375" s="182"/>
      <c r="GJ375" s="182"/>
      <c r="GK375" s="182"/>
      <c r="GL375" s="182"/>
      <c r="GM375" s="182"/>
      <c r="GN375" s="182"/>
      <c r="GO375" s="182"/>
      <c r="GP375" s="182"/>
      <c r="GQ375" s="182"/>
      <c r="GR375" s="182"/>
      <c r="GS375" s="182"/>
      <c r="GT375" s="182"/>
      <c r="GU375" s="182"/>
      <c r="GV375" s="182"/>
      <c r="GW375" s="182"/>
      <c r="GX375" s="182"/>
      <c r="GY375" s="182"/>
      <c r="GZ375" s="182"/>
      <c r="HA375" s="182"/>
      <c r="HB375" s="182"/>
      <c r="HC375" s="182"/>
      <c r="HD375" s="182"/>
      <c r="HE375" s="182"/>
      <c r="HF375" s="182"/>
      <c r="HG375" s="182"/>
      <c r="HH375" s="182"/>
      <c r="HI375" s="182"/>
      <c r="HJ375" s="182"/>
      <c r="HK375" s="182"/>
      <c r="HL375" s="182"/>
      <c r="HM375" s="182"/>
      <c r="HN375" s="182"/>
      <c r="HO375" s="182"/>
      <c r="HP375" s="182"/>
      <c r="HQ375" s="182"/>
      <c r="HR375" s="182"/>
      <c r="HS375" s="182"/>
      <c r="HT375" s="182"/>
      <c r="HU375" s="182"/>
      <c r="HV375" s="182"/>
      <c r="HW375" s="182"/>
      <c r="HX375" s="182"/>
      <c r="HY375" s="182"/>
      <c r="HZ375" s="182"/>
      <c r="IA375" s="182"/>
      <c r="IB375" s="182"/>
      <c r="IC375" s="182"/>
      <c r="ID375" s="182"/>
      <c r="IE375" s="182"/>
      <c r="IF375" s="182"/>
      <c r="IG375" s="182"/>
      <c r="IH375" s="182"/>
      <c r="II375" s="182"/>
      <c r="IJ375" s="182"/>
      <c r="IK375" s="182"/>
      <c r="IL375" s="182"/>
      <c r="IM375" s="182"/>
      <c r="IN375" s="182"/>
      <c r="IO375" s="182"/>
      <c r="IP375" s="182"/>
      <c r="IQ375" s="182"/>
      <c r="IR375" s="182"/>
      <c r="IS375" s="182"/>
      <c r="IT375" s="182"/>
      <c r="IU375" s="182"/>
      <c r="IV375" s="182"/>
      <c r="IW375" s="182"/>
      <c r="IX375" s="182"/>
      <c r="IY375" s="182"/>
      <c r="IZ375" s="182"/>
      <c r="JA375" s="182"/>
      <c r="JB375" s="182"/>
      <c r="JC375" s="182"/>
      <c r="JD375" s="182"/>
      <c r="JE375" s="182"/>
      <c r="JF375" s="182"/>
      <c r="JG375" s="182"/>
      <c r="JH375" s="182"/>
      <c r="JI375" s="182"/>
      <c r="JJ375" s="182"/>
      <c r="JK375" s="182"/>
      <c r="JL375" s="182"/>
      <c r="JM375" s="182"/>
      <c r="JN375" s="182"/>
      <c r="JO375" s="182"/>
      <c r="JP375" s="182"/>
      <c r="JQ375" s="182"/>
      <c r="JR375" s="182"/>
      <c r="JS375" s="182"/>
      <c r="JT375" s="182"/>
      <c r="JU375" s="182"/>
      <c r="JV375" s="182"/>
      <c r="JW375" s="182"/>
      <c r="JX375" s="182"/>
      <c r="JY375" s="182"/>
      <c r="JZ375" s="182"/>
      <c r="KA375" s="182"/>
      <c r="KB375" s="182"/>
      <c r="KC375" s="182"/>
      <c r="KD375" s="182"/>
      <c r="KE375" s="182"/>
      <c r="KF375" s="182"/>
      <c r="KG375" s="182"/>
      <c r="KH375" s="182"/>
      <c r="KI375" s="182"/>
      <c r="KJ375" s="182"/>
      <c r="KK375" s="182"/>
      <c r="KL375" s="182"/>
      <c r="KM375" s="182"/>
      <c r="KN375" s="182"/>
      <c r="KO375" s="182"/>
      <c r="KP375" s="182"/>
      <c r="KQ375" s="182"/>
      <c r="KR375" s="182"/>
      <c r="KS375" s="182"/>
      <c r="KT375" s="182"/>
      <c r="KU375" s="182"/>
      <c r="KV375" s="182"/>
      <c r="KW375" s="182"/>
      <c r="KX375" s="182"/>
      <c r="KY375" s="182"/>
      <c r="KZ375" s="182"/>
      <c r="LA375" s="182"/>
      <c r="LB375" s="182"/>
      <c r="LC375" s="182"/>
      <c r="LD375" s="182"/>
      <c r="LE375" s="182"/>
      <c r="LF375" s="182"/>
      <c r="LG375" s="182"/>
      <c r="LH375" s="182"/>
      <c r="LI375" s="182"/>
      <c r="LJ375" s="182"/>
      <c r="LK375" s="182"/>
      <c r="LL375" s="182"/>
      <c r="LM375" s="182"/>
      <c r="LN375" s="182"/>
      <c r="LO375" s="182"/>
      <c r="LP375" s="182"/>
      <c r="LQ375" s="182"/>
      <c r="LR375" s="182"/>
      <c r="LS375" s="182"/>
      <c r="LT375" s="182"/>
      <c r="LU375" s="182"/>
      <c r="LV375" s="182"/>
      <c r="LW375" s="182"/>
      <c r="LX375" s="182"/>
      <c r="LY375" s="182"/>
      <c r="LZ375" s="182"/>
      <c r="MA375" s="182"/>
      <c r="MB375" s="182"/>
      <c r="MC375" s="182"/>
      <c r="MD375" s="182"/>
      <c r="ME375" s="182"/>
      <c r="MF375" s="182"/>
      <c r="MG375" s="182"/>
      <c r="MH375" s="182"/>
      <c r="MI375" s="182"/>
      <c r="MJ375" s="182"/>
      <c r="MK375" s="182"/>
      <c r="ML375" s="182"/>
      <c r="MM375" s="182"/>
      <c r="MN375" s="182"/>
      <c r="MO375" s="182"/>
      <c r="MP375" s="182"/>
      <c r="MQ375" s="182"/>
      <c r="MR375" s="182"/>
      <c r="MS375" s="182"/>
      <c r="MT375" s="182"/>
      <c r="MU375" s="182"/>
      <c r="MV375" s="182"/>
      <c r="MW375" s="182"/>
      <c r="MX375" s="182"/>
      <c r="MY375" s="182"/>
      <c r="MZ375" s="182"/>
      <c r="NA375" s="182"/>
      <c r="NB375" s="182"/>
      <c r="NC375" s="182"/>
      <c r="ND375" s="182"/>
      <c r="NE375" s="182"/>
      <c r="NF375" s="182"/>
      <c r="NG375" s="182"/>
      <c r="NH375" s="182"/>
      <c r="NI375" s="182"/>
      <c r="NJ375" s="182"/>
      <c r="NK375" s="182"/>
      <c r="NL375" s="182"/>
      <c r="NM375" s="182"/>
      <c r="NN375" s="182"/>
      <c r="NO375" s="182"/>
      <c r="NP375" s="182"/>
      <c r="NQ375" s="182"/>
      <c r="NR375" s="182"/>
      <c r="NS375" s="182"/>
      <c r="NT375" s="182"/>
      <c r="NU375" s="182"/>
      <c r="NV375" s="182"/>
      <c r="NW375" s="182"/>
      <c r="NX375" s="182"/>
      <c r="NY375" s="182"/>
      <c r="NZ375" s="182"/>
      <c r="OA375" s="182"/>
      <c r="OB375" s="182"/>
      <c r="OC375" s="182"/>
      <c r="OD375" s="182"/>
      <c r="OE375" s="182"/>
      <c r="OF375" s="182"/>
      <c r="OG375" s="182"/>
      <c r="OH375" s="182"/>
      <c r="OI375" s="182"/>
      <c r="OJ375" s="182"/>
      <c r="OK375" s="182"/>
      <c r="OL375" s="182"/>
      <c r="OM375" s="182"/>
      <c r="ON375" s="182"/>
      <c r="OO375" s="182"/>
      <c r="OP375" s="182"/>
      <c r="OQ375" s="182"/>
      <c r="OR375" s="182"/>
      <c r="OS375" s="182"/>
      <c r="OT375" s="182"/>
      <c r="OU375" s="182"/>
      <c r="OV375" s="182"/>
      <c r="OW375" s="182"/>
      <c r="OX375" s="182"/>
      <c r="OY375" s="182"/>
      <c r="OZ375" s="182"/>
      <c r="PA375" s="182"/>
      <c r="PB375" s="182"/>
      <c r="PC375" s="182"/>
      <c r="PD375" s="182"/>
      <c r="PE375" s="182"/>
      <c r="PF375" s="182"/>
      <c r="PG375" s="182"/>
      <c r="PH375" s="182"/>
      <c r="PI375" s="182"/>
      <c r="PJ375" s="182"/>
      <c r="PK375" s="182"/>
      <c r="PL375" s="182"/>
      <c r="PM375" s="182"/>
      <c r="PN375" s="182"/>
      <c r="PO375" s="182"/>
      <c r="PP375" s="182"/>
      <c r="PQ375" s="182"/>
      <c r="PR375" s="182"/>
      <c r="PS375" s="182"/>
      <c r="PT375" s="182"/>
      <c r="PU375" s="182"/>
      <c r="PV375" s="182"/>
      <c r="PW375" s="182"/>
      <c r="PX375" s="182"/>
    </row>
    <row r="376" spans="1:440" s="167" customFormat="1" ht="19.899999999999999" customHeight="1">
      <c r="A376" s="182"/>
      <c r="B376" s="1040"/>
      <c r="C376" s="900"/>
      <c r="D376" s="841"/>
      <c r="E376" s="885"/>
      <c r="F376" s="325" t="s">
        <v>22</v>
      </c>
      <c r="G376" s="289">
        <v>3.6080000000000001</v>
      </c>
      <c r="H376" s="289"/>
      <c r="I376" s="290">
        <f>G376+H376+K375</f>
        <v>3.8180000000000001</v>
      </c>
      <c r="J376" s="636">
        <v>3.8069999999999999</v>
      </c>
      <c r="K376" s="290">
        <f t="shared" si="188"/>
        <v>1.1000000000000121E-2</v>
      </c>
      <c r="L376" s="678">
        <f t="shared" si="189"/>
        <v>0.99711891042430589</v>
      </c>
      <c r="M376" s="650">
        <v>43458</v>
      </c>
      <c r="N376" s="903"/>
      <c r="O376" s="904"/>
      <c r="P376" s="904"/>
      <c r="Q376" s="904"/>
      <c r="R376" s="904"/>
      <c r="S376" s="893"/>
      <c r="T376" s="170"/>
      <c r="U376" s="182"/>
      <c r="V376" s="166"/>
      <c r="W376" s="166"/>
      <c r="X376" s="166"/>
      <c r="Y376" s="166"/>
      <c r="Z376" s="166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  <c r="CP376" s="182"/>
      <c r="CQ376" s="182"/>
      <c r="CR376" s="182"/>
      <c r="CS376" s="182"/>
      <c r="CT376" s="182"/>
      <c r="CU376" s="182"/>
      <c r="CV376" s="182"/>
      <c r="CW376" s="182"/>
      <c r="CX376" s="182"/>
      <c r="CY376" s="182"/>
      <c r="CZ376" s="182"/>
      <c r="DA376" s="182"/>
      <c r="DB376" s="182"/>
      <c r="DC376" s="182"/>
      <c r="DD376" s="182"/>
      <c r="DE376" s="182"/>
      <c r="DF376" s="182"/>
      <c r="DG376" s="182"/>
      <c r="DH376" s="182"/>
      <c r="DI376" s="182"/>
      <c r="DJ376" s="182"/>
      <c r="DK376" s="182"/>
      <c r="DL376" s="182"/>
      <c r="DM376" s="182"/>
      <c r="DN376" s="182"/>
      <c r="DO376" s="182"/>
      <c r="DP376" s="182"/>
      <c r="DQ376" s="182"/>
      <c r="DR376" s="182"/>
      <c r="DS376" s="182"/>
      <c r="DT376" s="182"/>
      <c r="DU376" s="182"/>
      <c r="DV376" s="182"/>
      <c r="DW376" s="182"/>
      <c r="DX376" s="182"/>
      <c r="DY376" s="182"/>
      <c r="DZ376" s="182"/>
      <c r="EA376" s="182"/>
      <c r="EB376" s="182"/>
      <c r="EC376" s="182"/>
      <c r="ED376" s="182"/>
      <c r="EE376" s="182"/>
      <c r="EF376" s="182"/>
      <c r="EG376" s="182"/>
      <c r="EH376" s="182"/>
      <c r="EI376" s="182"/>
      <c r="EJ376" s="182"/>
      <c r="EK376" s="182"/>
      <c r="EL376" s="182"/>
      <c r="EM376" s="182"/>
      <c r="EN376" s="182"/>
      <c r="EO376" s="182"/>
      <c r="EP376" s="182"/>
      <c r="EQ376" s="182"/>
      <c r="ER376" s="182"/>
      <c r="ES376" s="182"/>
      <c r="ET376" s="182"/>
      <c r="EU376" s="182"/>
      <c r="EV376" s="182"/>
      <c r="EW376" s="182"/>
      <c r="EX376" s="182"/>
      <c r="EY376" s="182"/>
      <c r="EZ376" s="182"/>
      <c r="FA376" s="182"/>
      <c r="FB376" s="182"/>
      <c r="FC376" s="182"/>
      <c r="FD376" s="182"/>
      <c r="FE376" s="182"/>
      <c r="FF376" s="182"/>
      <c r="FG376" s="182"/>
      <c r="FH376" s="182"/>
      <c r="FI376" s="182"/>
      <c r="FJ376" s="182"/>
      <c r="FK376" s="182"/>
      <c r="FL376" s="182"/>
      <c r="FM376" s="182"/>
      <c r="FN376" s="182"/>
      <c r="FO376" s="182"/>
      <c r="FP376" s="182"/>
      <c r="FQ376" s="182"/>
      <c r="FR376" s="182"/>
      <c r="FS376" s="182"/>
      <c r="FT376" s="182"/>
      <c r="FU376" s="182"/>
      <c r="FV376" s="182"/>
      <c r="FW376" s="182"/>
      <c r="FX376" s="182"/>
      <c r="FY376" s="182"/>
      <c r="FZ376" s="182"/>
      <c r="GA376" s="182"/>
      <c r="GB376" s="182"/>
      <c r="GC376" s="182"/>
      <c r="GD376" s="182"/>
      <c r="GE376" s="182"/>
      <c r="GF376" s="182"/>
      <c r="GG376" s="182"/>
      <c r="GH376" s="182"/>
      <c r="GI376" s="182"/>
      <c r="GJ376" s="182"/>
      <c r="GK376" s="182"/>
      <c r="GL376" s="182"/>
      <c r="GM376" s="182"/>
      <c r="GN376" s="182"/>
      <c r="GO376" s="182"/>
      <c r="GP376" s="182"/>
      <c r="GQ376" s="182"/>
      <c r="GR376" s="182"/>
      <c r="GS376" s="182"/>
      <c r="GT376" s="182"/>
      <c r="GU376" s="182"/>
      <c r="GV376" s="182"/>
      <c r="GW376" s="182"/>
      <c r="GX376" s="182"/>
      <c r="GY376" s="182"/>
      <c r="GZ376" s="182"/>
      <c r="HA376" s="182"/>
      <c r="HB376" s="182"/>
      <c r="HC376" s="182"/>
      <c r="HD376" s="182"/>
      <c r="HE376" s="182"/>
      <c r="HF376" s="182"/>
      <c r="HG376" s="182"/>
      <c r="HH376" s="182"/>
      <c r="HI376" s="182"/>
      <c r="HJ376" s="182"/>
      <c r="HK376" s="182"/>
      <c r="HL376" s="182"/>
      <c r="HM376" s="182"/>
      <c r="HN376" s="182"/>
      <c r="HO376" s="182"/>
      <c r="HP376" s="182"/>
      <c r="HQ376" s="182"/>
      <c r="HR376" s="182"/>
      <c r="HS376" s="182"/>
      <c r="HT376" s="182"/>
      <c r="HU376" s="182"/>
      <c r="HV376" s="182"/>
      <c r="HW376" s="182"/>
      <c r="HX376" s="182"/>
      <c r="HY376" s="182"/>
      <c r="HZ376" s="182"/>
      <c r="IA376" s="182"/>
      <c r="IB376" s="182"/>
      <c r="IC376" s="182"/>
      <c r="ID376" s="182"/>
      <c r="IE376" s="182"/>
      <c r="IF376" s="182"/>
      <c r="IG376" s="182"/>
      <c r="IH376" s="182"/>
      <c r="II376" s="182"/>
      <c r="IJ376" s="182"/>
      <c r="IK376" s="182"/>
      <c r="IL376" s="182"/>
      <c r="IM376" s="182"/>
      <c r="IN376" s="182"/>
      <c r="IO376" s="182"/>
      <c r="IP376" s="182"/>
      <c r="IQ376" s="182"/>
      <c r="IR376" s="182"/>
      <c r="IS376" s="182"/>
      <c r="IT376" s="182"/>
      <c r="IU376" s="182"/>
      <c r="IV376" s="182"/>
      <c r="IW376" s="182"/>
      <c r="IX376" s="182"/>
      <c r="IY376" s="182"/>
      <c r="IZ376" s="182"/>
      <c r="JA376" s="182"/>
      <c r="JB376" s="182"/>
      <c r="JC376" s="182"/>
      <c r="JD376" s="182"/>
      <c r="JE376" s="182"/>
      <c r="JF376" s="182"/>
      <c r="JG376" s="182"/>
      <c r="JH376" s="182"/>
      <c r="JI376" s="182"/>
      <c r="JJ376" s="182"/>
      <c r="JK376" s="182"/>
      <c r="JL376" s="182"/>
      <c r="JM376" s="182"/>
      <c r="JN376" s="182"/>
      <c r="JO376" s="182"/>
      <c r="JP376" s="182"/>
      <c r="JQ376" s="182"/>
      <c r="JR376" s="182"/>
      <c r="JS376" s="182"/>
      <c r="JT376" s="182"/>
      <c r="JU376" s="182"/>
      <c r="JV376" s="182"/>
      <c r="JW376" s="182"/>
      <c r="JX376" s="182"/>
      <c r="JY376" s="182"/>
      <c r="JZ376" s="182"/>
      <c r="KA376" s="182"/>
      <c r="KB376" s="182"/>
      <c r="KC376" s="182"/>
      <c r="KD376" s="182"/>
      <c r="KE376" s="182"/>
      <c r="KF376" s="182"/>
      <c r="KG376" s="182"/>
      <c r="KH376" s="182"/>
      <c r="KI376" s="182"/>
      <c r="KJ376" s="182"/>
      <c r="KK376" s="182"/>
      <c r="KL376" s="182"/>
      <c r="KM376" s="182"/>
      <c r="KN376" s="182"/>
      <c r="KO376" s="182"/>
      <c r="KP376" s="182"/>
      <c r="KQ376" s="182"/>
      <c r="KR376" s="182"/>
      <c r="KS376" s="182"/>
      <c r="KT376" s="182"/>
      <c r="KU376" s="182"/>
      <c r="KV376" s="182"/>
      <c r="KW376" s="182"/>
      <c r="KX376" s="182"/>
      <c r="KY376" s="182"/>
      <c r="KZ376" s="182"/>
      <c r="LA376" s="182"/>
      <c r="LB376" s="182"/>
      <c r="LC376" s="182"/>
      <c r="LD376" s="182"/>
      <c r="LE376" s="182"/>
      <c r="LF376" s="182"/>
      <c r="LG376" s="182"/>
      <c r="LH376" s="182"/>
      <c r="LI376" s="182"/>
      <c r="LJ376" s="182"/>
      <c r="LK376" s="182"/>
      <c r="LL376" s="182"/>
      <c r="LM376" s="182"/>
      <c r="LN376" s="182"/>
      <c r="LO376" s="182"/>
      <c r="LP376" s="182"/>
      <c r="LQ376" s="182"/>
      <c r="LR376" s="182"/>
      <c r="LS376" s="182"/>
      <c r="LT376" s="182"/>
      <c r="LU376" s="182"/>
      <c r="LV376" s="182"/>
      <c r="LW376" s="182"/>
      <c r="LX376" s="182"/>
      <c r="LY376" s="182"/>
      <c r="LZ376" s="182"/>
      <c r="MA376" s="182"/>
      <c r="MB376" s="182"/>
      <c r="MC376" s="182"/>
      <c r="MD376" s="182"/>
      <c r="ME376" s="182"/>
      <c r="MF376" s="182"/>
      <c r="MG376" s="182"/>
      <c r="MH376" s="182"/>
      <c r="MI376" s="182"/>
      <c r="MJ376" s="182"/>
      <c r="MK376" s="182"/>
      <c r="ML376" s="182"/>
      <c r="MM376" s="182"/>
      <c r="MN376" s="182"/>
      <c r="MO376" s="182"/>
      <c r="MP376" s="182"/>
      <c r="MQ376" s="182"/>
      <c r="MR376" s="182"/>
      <c r="MS376" s="182"/>
      <c r="MT376" s="182"/>
      <c r="MU376" s="182"/>
      <c r="MV376" s="182"/>
      <c r="MW376" s="182"/>
      <c r="MX376" s="182"/>
      <c r="MY376" s="182"/>
      <c r="MZ376" s="182"/>
      <c r="NA376" s="182"/>
      <c r="NB376" s="182"/>
      <c r="NC376" s="182"/>
      <c r="ND376" s="182"/>
      <c r="NE376" s="182"/>
      <c r="NF376" s="182"/>
      <c r="NG376" s="182"/>
      <c r="NH376" s="182"/>
      <c r="NI376" s="182"/>
      <c r="NJ376" s="182"/>
      <c r="NK376" s="182"/>
      <c r="NL376" s="182"/>
      <c r="NM376" s="182"/>
      <c r="NN376" s="182"/>
      <c r="NO376" s="182"/>
      <c r="NP376" s="182"/>
      <c r="NQ376" s="182"/>
      <c r="NR376" s="182"/>
      <c r="NS376" s="182"/>
      <c r="NT376" s="182"/>
      <c r="NU376" s="182"/>
      <c r="NV376" s="182"/>
      <c r="NW376" s="182"/>
      <c r="NX376" s="182"/>
      <c r="NY376" s="182"/>
      <c r="NZ376" s="182"/>
      <c r="OA376" s="182"/>
      <c r="OB376" s="182"/>
      <c r="OC376" s="182"/>
      <c r="OD376" s="182"/>
      <c r="OE376" s="182"/>
      <c r="OF376" s="182"/>
      <c r="OG376" s="182"/>
      <c r="OH376" s="182"/>
      <c r="OI376" s="182"/>
      <c r="OJ376" s="182"/>
      <c r="OK376" s="182"/>
      <c r="OL376" s="182"/>
      <c r="OM376" s="182"/>
      <c r="ON376" s="182"/>
      <c r="OO376" s="182"/>
      <c r="OP376" s="182"/>
      <c r="OQ376" s="182"/>
      <c r="OR376" s="182"/>
      <c r="OS376" s="182"/>
      <c r="OT376" s="182"/>
      <c r="OU376" s="182"/>
      <c r="OV376" s="182"/>
      <c r="OW376" s="182"/>
      <c r="OX376" s="182"/>
      <c r="OY376" s="182"/>
      <c r="OZ376" s="182"/>
      <c r="PA376" s="182"/>
      <c r="PB376" s="182"/>
      <c r="PC376" s="182"/>
      <c r="PD376" s="182"/>
      <c r="PE376" s="182"/>
      <c r="PF376" s="182"/>
      <c r="PG376" s="182"/>
      <c r="PH376" s="182"/>
      <c r="PI376" s="182"/>
      <c r="PJ376" s="182"/>
      <c r="PK376" s="182"/>
      <c r="PL376" s="182"/>
      <c r="PM376" s="182"/>
      <c r="PN376" s="182"/>
      <c r="PO376" s="182"/>
      <c r="PP376" s="182"/>
      <c r="PQ376" s="182"/>
      <c r="PR376" s="182"/>
      <c r="PS376" s="182"/>
      <c r="PT376" s="182"/>
      <c r="PU376" s="182"/>
      <c r="PV376" s="182"/>
      <c r="PW376" s="182"/>
      <c r="PX376" s="182"/>
    </row>
    <row r="377" spans="1:440" s="167" customFormat="1" ht="19.899999999999999" customHeight="1">
      <c r="A377" s="182"/>
      <c r="B377" s="1040"/>
      <c r="C377" s="900"/>
      <c r="D377" s="841"/>
      <c r="E377" s="884" t="s">
        <v>212</v>
      </c>
      <c r="F377" s="325" t="s">
        <v>20</v>
      </c>
      <c r="G377" s="289">
        <v>0.63500000000000001</v>
      </c>
      <c r="H377" s="289"/>
      <c r="I377" s="290">
        <f t="shared" ref="I377" si="246">G377+H377</f>
        <v>0.63500000000000001</v>
      </c>
      <c r="J377" s="636">
        <v>0.48599999999999999</v>
      </c>
      <c r="K377" s="290">
        <f t="shared" si="188"/>
        <v>0.14900000000000002</v>
      </c>
      <c r="L377" s="672">
        <f t="shared" si="189"/>
        <v>0.76535433070866143</v>
      </c>
      <c r="M377" s="650" t="s">
        <v>24</v>
      </c>
      <c r="N377" s="903">
        <f t="shared" ref="N377" si="247">G377+G378+G379</f>
        <v>7.2189999999999994</v>
      </c>
      <c r="O377" s="904">
        <f t="shared" ref="O377" si="248">H377+H378+H379</f>
        <v>0</v>
      </c>
      <c r="P377" s="904">
        <f t="shared" ref="P377" si="249">N377+O377</f>
        <v>7.2189999999999994</v>
      </c>
      <c r="Q377" s="904">
        <f t="shared" ref="Q377" si="250">J377+J378+J379</f>
        <v>7.3440000000000003</v>
      </c>
      <c r="R377" s="904">
        <f t="shared" ref="R377" si="251">P377-Q377</f>
        <v>-0.12500000000000089</v>
      </c>
      <c r="S377" s="893">
        <f t="shared" ref="S377" si="252">Q377/P377</f>
        <v>1.0173154176478738</v>
      </c>
      <c r="T377" s="170"/>
      <c r="U377" s="182"/>
      <c r="V377" s="166"/>
      <c r="W377" s="166"/>
      <c r="X377" s="166"/>
      <c r="Y377" s="166"/>
      <c r="Z377" s="166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2"/>
      <c r="CI377" s="182"/>
      <c r="CJ377" s="182"/>
      <c r="CK377" s="182"/>
      <c r="CL377" s="182"/>
      <c r="CM377" s="182"/>
      <c r="CN377" s="182"/>
      <c r="CO377" s="182"/>
      <c r="CP377" s="182"/>
      <c r="CQ377" s="182"/>
      <c r="CR377" s="182"/>
      <c r="CS377" s="182"/>
      <c r="CT377" s="182"/>
      <c r="CU377" s="182"/>
      <c r="CV377" s="182"/>
      <c r="CW377" s="182"/>
      <c r="CX377" s="182"/>
      <c r="CY377" s="182"/>
      <c r="CZ377" s="182"/>
      <c r="DA377" s="182"/>
      <c r="DB377" s="182"/>
      <c r="DC377" s="182"/>
      <c r="DD377" s="182"/>
      <c r="DE377" s="182"/>
      <c r="DF377" s="182"/>
      <c r="DG377" s="182"/>
      <c r="DH377" s="182"/>
      <c r="DI377" s="182"/>
      <c r="DJ377" s="182"/>
      <c r="DK377" s="182"/>
      <c r="DL377" s="182"/>
      <c r="DM377" s="182"/>
      <c r="DN377" s="182"/>
      <c r="DO377" s="182"/>
      <c r="DP377" s="182"/>
      <c r="DQ377" s="182"/>
      <c r="DR377" s="182"/>
      <c r="DS377" s="182"/>
      <c r="DT377" s="182"/>
      <c r="DU377" s="182"/>
      <c r="DV377" s="182"/>
      <c r="DW377" s="182"/>
      <c r="DX377" s="182"/>
      <c r="DY377" s="182"/>
      <c r="DZ377" s="182"/>
      <c r="EA377" s="182"/>
      <c r="EB377" s="182"/>
      <c r="EC377" s="182"/>
      <c r="ED377" s="182"/>
      <c r="EE377" s="182"/>
      <c r="EF377" s="182"/>
      <c r="EG377" s="182"/>
      <c r="EH377" s="182"/>
      <c r="EI377" s="182"/>
      <c r="EJ377" s="182"/>
      <c r="EK377" s="182"/>
      <c r="EL377" s="182"/>
      <c r="EM377" s="182"/>
      <c r="EN377" s="182"/>
      <c r="EO377" s="182"/>
      <c r="EP377" s="182"/>
      <c r="EQ377" s="182"/>
      <c r="ER377" s="182"/>
      <c r="ES377" s="182"/>
      <c r="ET377" s="182"/>
      <c r="EU377" s="182"/>
      <c r="EV377" s="182"/>
      <c r="EW377" s="182"/>
      <c r="EX377" s="182"/>
      <c r="EY377" s="182"/>
      <c r="EZ377" s="182"/>
      <c r="FA377" s="182"/>
      <c r="FB377" s="182"/>
      <c r="FC377" s="182"/>
      <c r="FD377" s="182"/>
      <c r="FE377" s="182"/>
      <c r="FF377" s="182"/>
      <c r="FG377" s="182"/>
      <c r="FH377" s="182"/>
      <c r="FI377" s="182"/>
      <c r="FJ377" s="182"/>
      <c r="FK377" s="182"/>
      <c r="FL377" s="182"/>
      <c r="FM377" s="182"/>
      <c r="FN377" s="182"/>
      <c r="FO377" s="182"/>
      <c r="FP377" s="182"/>
      <c r="FQ377" s="182"/>
      <c r="FR377" s="182"/>
      <c r="FS377" s="182"/>
      <c r="FT377" s="182"/>
      <c r="FU377" s="182"/>
      <c r="FV377" s="182"/>
      <c r="FW377" s="182"/>
      <c r="FX377" s="182"/>
      <c r="FY377" s="182"/>
      <c r="FZ377" s="182"/>
      <c r="GA377" s="182"/>
      <c r="GB377" s="182"/>
      <c r="GC377" s="182"/>
      <c r="GD377" s="182"/>
      <c r="GE377" s="182"/>
      <c r="GF377" s="182"/>
      <c r="GG377" s="182"/>
      <c r="GH377" s="182"/>
      <c r="GI377" s="182"/>
      <c r="GJ377" s="182"/>
      <c r="GK377" s="182"/>
      <c r="GL377" s="182"/>
      <c r="GM377" s="182"/>
      <c r="GN377" s="182"/>
      <c r="GO377" s="182"/>
      <c r="GP377" s="182"/>
      <c r="GQ377" s="182"/>
      <c r="GR377" s="182"/>
      <c r="GS377" s="182"/>
      <c r="GT377" s="182"/>
      <c r="GU377" s="182"/>
      <c r="GV377" s="182"/>
      <c r="GW377" s="182"/>
      <c r="GX377" s="182"/>
      <c r="GY377" s="182"/>
      <c r="GZ377" s="182"/>
      <c r="HA377" s="182"/>
      <c r="HB377" s="182"/>
      <c r="HC377" s="182"/>
      <c r="HD377" s="182"/>
      <c r="HE377" s="182"/>
      <c r="HF377" s="182"/>
      <c r="HG377" s="182"/>
      <c r="HH377" s="182"/>
      <c r="HI377" s="182"/>
      <c r="HJ377" s="182"/>
      <c r="HK377" s="182"/>
      <c r="HL377" s="182"/>
      <c r="HM377" s="182"/>
      <c r="HN377" s="182"/>
      <c r="HO377" s="182"/>
      <c r="HP377" s="182"/>
      <c r="HQ377" s="182"/>
      <c r="HR377" s="182"/>
      <c r="HS377" s="182"/>
      <c r="HT377" s="182"/>
      <c r="HU377" s="182"/>
      <c r="HV377" s="182"/>
      <c r="HW377" s="182"/>
      <c r="HX377" s="182"/>
      <c r="HY377" s="182"/>
      <c r="HZ377" s="182"/>
      <c r="IA377" s="182"/>
      <c r="IB377" s="182"/>
      <c r="IC377" s="182"/>
      <c r="ID377" s="182"/>
      <c r="IE377" s="182"/>
      <c r="IF377" s="182"/>
      <c r="IG377" s="182"/>
      <c r="IH377" s="182"/>
      <c r="II377" s="182"/>
      <c r="IJ377" s="182"/>
      <c r="IK377" s="182"/>
      <c r="IL377" s="182"/>
      <c r="IM377" s="182"/>
      <c r="IN377" s="182"/>
      <c r="IO377" s="182"/>
      <c r="IP377" s="182"/>
      <c r="IQ377" s="182"/>
      <c r="IR377" s="182"/>
      <c r="IS377" s="182"/>
      <c r="IT377" s="182"/>
      <c r="IU377" s="182"/>
      <c r="IV377" s="182"/>
      <c r="IW377" s="182"/>
      <c r="IX377" s="182"/>
      <c r="IY377" s="182"/>
      <c r="IZ377" s="182"/>
      <c r="JA377" s="182"/>
      <c r="JB377" s="182"/>
      <c r="JC377" s="182"/>
      <c r="JD377" s="182"/>
      <c r="JE377" s="182"/>
      <c r="JF377" s="182"/>
      <c r="JG377" s="182"/>
      <c r="JH377" s="182"/>
      <c r="JI377" s="182"/>
      <c r="JJ377" s="182"/>
      <c r="JK377" s="182"/>
      <c r="JL377" s="182"/>
      <c r="JM377" s="182"/>
      <c r="JN377" s="182"/>
      <c r="JO377" s="182"/>
      <c r="JP377" s="182"/>
      <c r="JQ377" s="182"/>
      <c r="JR377" s="182"/>
      <c r="JS377" s="182"/>
      <c r="JT377" s="182"/>
      <c r="JU377" s="182"/>
      <c r="JV377" s="182"/>
      <c r="JW377" s="182"/>
      <c r="JX377" s="182"/>
      <c r="JY377" s="182"/>
      <c r="JZ377" s="182"/>
      <c r="KA377" s="182"/>
      <c r="KB377" s="182"/>
      <c r="KC377" s="182"/>
      <c r="KD377" s="182"/>
      <c r="KE377" s="182"/>
      <c r="KF377" s="182"/>
      <c r="KG377" s="182"/>
      <c r="KH377" s="182"/>
      <c r="KI377" s="182"/>
      <c r="KJ377" s="182"/>
      <c r="KK377" s="182"/>
      <c r="KL377" s="182"/>
      <c r="KM377" s="182"/>
      <c r="KN377" s="182"/>
      <c r="KO377" s="182"/>
      <c r="KP377" s="182"/>
      <c r="KQ377" s="182"/>
      <c r="KR377" s="182"/>
      <c r="KS377" s="182"/>
      <c r="KT377" s="182"/>
      <c r="KU377" s="182"/>
      <c r="KV377" s="182"/>
      <c r="KW377" s="182"/>
      <c r="KX377" s="182"/>
      <c r="KY377" s="182"/>
      <c r="KZ377" s="182"/>
      <c r="LA377" s="182"/>
      <c r="LB377" s="182"/>
      <c r="LC377" s="182"/>
      <c r="LD377" s="182"/>
      <c r="LE377" s="182"/>
      <c r="LF377" s="182"/>
      <c r="LG377" s="182"/>
      <c r="LH377" s="182"/>
      <c r="LI377" s="182"/>
      <c r="LJ377" s="182"/>
      <c r="LK377" s="182"/>
      <c r="LL377" s="182"/>
      <c r="LM377" s="182"/>
      <c r="LN377" s="182"/>
      <c r="LO377" s="182"/>
      <c r="LP377" s="182"/>
      <c r="LQ377" s="182"/>
      <c r="LR377" s="182"/>
      <c r="LS377" s="182"/>
      <c r="LT377" s="182"/>
      <c r="LU377" s="182"/>
      <c r="LV377" s="182"/>
      <c r="LW377" s="182"/>
      <c r="LX377" s="182"/>
      <c r="LY377" s="182"/>
      <c r="LZ377" s="182"/>
      <c r="MA377" s="182"/>
      <c r="MB377" s="182"/>
      <c r="MC377" s="182"/>
      <c r="MD377" s="182"/>
      <c r="ME377" s="182"/>
      <c r="MF377" s="182"/>
      <c r="MG377" s="182"/>
      <c r="MH377" s="182"/>
      <c r="MI377" s="182"/>
      <c r="MJ377" s="182"/>
      <c r="MK377" s="182"/>
      <c r="ML377" s="182"/>
      <c r="MM377" s="182"/>
      <c r="MN377" s="182"/>
      <c r="MO377" s="182"/>
      <c r="MP377" s="182"/>
      <c r="MQ377" s="182"/>
      <c r="MR377" s="182"/>
      <c r="MS377" s="182"/>
      <c r="MT377" s="182"/>
      <c r="MU377" s="182"/>
      <c r="MV377" s="182"/>
      <c r="MW377" s="182"/>
      <c r="MX377" s="182"/>
      <c r="MY377" s="182"/>
      <c r="MZ377" s="182"/>
      <c r="NA377" s="182"/>
      <c r="NB377" s="182"/>
      <c r="NC377" s="182"/>
      <c r="ND377" s="182"/>
      <c r="NE377" s="182"/>
      <c r="NF377" s="182"/>
      <c r="NG377" s="182"/>
      <c r="NH377" s="182"/>
      <c r="NI377" s="182"/>
      <c r="NJ377" s="182"/>
      <c r="NK377" s="182"/>
      <c r="NL377" s="182"/>
      <c r="NM377" s="182"/>
      <c r="NN377" s="182"/>
      <c r="NO377" s="182"/>
      <c r="NP377" s="182"/>
      <c r="NQ377" s="182"/>
      <c r="NR377" s="182"/>
      <c r="NS377" s="182"/>
      <c r="NT377" s="182"/>
      <c r="NU377" s="182"/>
      <c r="NV377" s="182"/>
      <c r="NW377" s="182"/>
      <c r="NX377" s="182"/>
      <c r="NY377" s="182"/>
      <c r="NZ377" s="182"/>
      <c r="OA377" s="182"/>
      <c r="OB377" s="182"/>
      <c r="OC377" s="182"/>
      <c r="OD377" s="182"/>
      <c r="OE377" s="182"/>
      <c r="OF377" s="182"/>
      <c r="OG377" s="182"/>
      <c r="OH377" s="182"/>
      <c r="OI377" s="182"/>
      <c r="OJ377" s="182"/>
      <c r="OK377" s="182"/>
      <c r="OL377" s="182"/>
      <c r="OM377" s="182"/>
      <c r="ON377" s="182"/>
      <c r="OO377" s="182"/>
      <c r="OP377" s="182"/>
      <c r="OQ377" s="182"/>
      <c r="OR377" s="182"/>
      <c r="OS377" s="182"/>
      <c r="OT377" s="182"/>
      <c r="OU377" s="182"/>
      <c r="OV377" s="182"/>
      <c r="OW377" s="182"/>
      <c r="OX377" s="182"/>
      <c r="OY377" s="182"/>
      <c r="OZ377" s="182"/>
      <c r="PA377" s="182"/>
      <c r="PB377" s="182"/>
      <c r="PC377" s="182"/>
      <c r="PD377" s="182"/>
      <c r="PE377" s="182"/>
      <c r="PF377" s="182"/>
      <c r="PG377" s="182"/>
      <c r="PH377" s="182"/>
      <c r="PI377" s="182"/>
      <c r="PJ377" s="182"/>
      <c r="PK377" s="182"/>
      <c r="PL377" s="182"/>
      <c r="PM377" s="182"/>
      <c r="PN377" s="182"/>
      <c r="PO377" s="182"/>
      <c r="PP377" s="182"/>
      <c r="PQ377" s="182"/>
      <c r="PR377" s="182"/>
      <c r="PS377" s="182"/>
      <c r="PT377" s="182"/>
      <c r="PU377" s="182"/>
      <c r="PV377" s="182"/>
      <c r="PW377" s="182"/>
      <c r="PX377" s="182"/>
    </row>
    <row r="378" spans="1:440" s="167" customFormat="1" ht="19.899999999999999" customHeight="1">
      <c r="A378" s="182"/>
      <c r="B378" s="1040"/>
      <c r="C378" s="900"/>
      <c r="D378" s="841"/>
      <c r="E378" s="876"/>
      <c r="F378" s="325" t="s">
        <v>21</v>
      </c>
      <c r="G378" s="289">
        <v>2.9740000000000002</v>
      </c>
      <c r="H378" s="289"/>
      <c r="I378" s="290">
        <f>G378+H378+K377</f>
        <v>3.1230000000000002</v>
      </c>
      <c r="J378" s="636">
        <v>2.4300000000000002</v>
      </c>
      <c r="K378" s="290">
        <f t="shared" si="188"/>
        <v>0.69300000000000006</v>
      </c>
      <c r="L378" s="672">
        <f t="shared" si="189"/>
        <v>0.77809798270893371</v>
      </c>
      <c r="M378" s="650" t="s">
        <v>24</v>
      </c>
      <c r="N378" s="903"/>
      <c r="O378" s="904"/>
      <c r="P378" s="904"/>
      <c r="Q378" s="904"/>
      <c r="R378" s="904"/>
      <c r="S378" s="893"/>
      <c r="T378" s="170"/>
      <c r="U378" s="182"/>
      <c r="V378" s="166"/>
      <c r="W378" s="166"/>
      <c r="X378" s="166"/>
      <c r="Y378" s="166"/>
      <c r="Z378" s="166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2"/>
      <c r="BP378" s="182"/>
      <c r="BQ378" s="182"/>
      <c r="BR378" s="182"/>
      <c r="BS378" s="182"/>
      <c r="BT378" s="182"/>
      <c r="BU378" s="182"/>
      <c r="BV378" s="182"/>
      <c r="BW378" s="182"/>
      <c r="BX378" s="182"/>
      <c r="BY378" s="182"/>
      <c r="BZ378" s="182"/>
      <c r="CA378" s="182"/>
      <c r="CB378" s="182"/>
      <c r="CC378" s="182"/>
      <c r="CD378" s="182"/>
      <c r="CE378" s="182"/>
      <c r="CF378" s="182"/>
      <c r="CG378" s="182"/>
      <c r="CH378" s="182"/>
      <c r="CI378" s="182"/>
      <c r="CJ378" s="182"/>
      <c r="CK378" s="182"/>
      <c r="CL378" s="182"/>
      <c r="CM378" s="182"/>
      <c r="CN378" s="182"/>
      <c r="CO378" s="182"/>
      <c r="CP378" s="182"/>
      <c r="CQ378" s="182"/>
      <c r="CR378" s="182"/>
      <c r="CS378" s="182"/>
      <c r="CT378" s="182"/>
      <c r="CU378" s="182"/>
      <c r="CV378" s="182"/>
      <c r="CW378" s="182"/>
      <c r="CX378" s="182"/>
      <c r="CY378" s="182"/>
      <c r="CZ378" s="182"/>
      <c r="DA378" s="182"/>
      <c r="DB378" s="182"/>
      <c r="DC378" s="182"/>
      <c r="DD378" s="182"/>
      <c r="DE378" s="182"/>
      <c r="DF378" s="182"/>
      <c r="DG378" s="182"/>
      <c r="DH378" s="182"/>
      <c r="DI378" s="182"/>
      <c r="DJ378" s="182"/>
      <c r="DK378" s="182"/>
      <c r="DL378" s="182"/>
      <c r="DM378" s="182"/>
      <c r="DN378" s="182"/>
      <c r="DO378" s="182"/>
      <c r="DP378" s="182"/>
      <c r="DQ378" s="182"/>
      <c r="DR378" s="182"/>
      <c r="DS378" s="182"/>
      <c r="DT378" s="182"/>
      <c r="DU378" s="182"/>
      <c r="DV378" s="182"/>
      <c r="DW378" s="182"/>
      <c r="DX378" s="182"/>
      <c r="DY378" s="182"/>
      <c r="DZ378" s="182"/>
      <c r="EA378" s="182"/>
      <c r="EB378" s="182"/>
      <c r="EC378" s="182"/>
      <c r="ED378" s="182"/>
      <c r="EE378" s="182"/>
      <c r="EF378" s="182"/>
      <c r="EG378" s="182"/>
      <c r="EH378" s="182"/>
      <c r="EI378" s="182"/>
      <c r="EJ378" s="182"/>
      <c r="EK378" s="182"/>
      <c r="EL378" s="182"/>
      <c r="EM378" s="182"/>
      <c r="EN378" s="182"/>
      <c r="EO378" s="182"/>
      <c r="EP378" s="182"/>
      <c r="EQ378" s="182"/>
      <c r="ER378" s="182"/>
      <c r="ES378" s="182"/>
      <c r="ET378" s="182"/>
      <c r="EU378" s="182"/>
      <c r="EV378" s="182"/>
      <c r="EW378" s="182"/>
      <c r="EX378" s="182"/>
      <c r="EY378" s="182"/>
      <c r="EZ378" s="182"/>
      <c r="FA378" s="182"/>
      <c r="FB378" s="182"/>
      <c r="FC378" s="182"/>
      <c r="FD378" s="182"/>
      <c r="FE378" s="182"/>
      <c r="FF378" s="182"/>
      <c r="FG378" s="182"/>
      <c r="FH378" s="182"/>
      <c r="FI378" s="182"/>
      <c r="FJ378" s="182"/>
      <c r="FK378" s="182"/>
      <c r="FL378" s="182"/>
      <c r="FM378" s="182"/>
      <c r="FN378" s="182"/>
      <c r="FO378" s="182"/>
      <c r="FP378" s="182"/>
      <c r="FQ378" s="182"/>
      <c r="FR378" s="182"/>
      <c r="FS378" s="182"/>
      <c r="FT378" s="182"/>
      <c r="FU378" s="182"/>
      <c r="FV378" s="182"/>
      <c r="FW378" s="182"/>
      <c r="FX378" s="182"/>
      <c r="FY378" s="182"/>
      <c r="FZ378" s="182"/>
      <c r="GA378" s="182"/>
      <c r="GB378" s="182"/>
      <c r="GC378" s="182"/>
      <c r="GD378" s="182"/>
      <c r="GE378" s="182"/>
      <c r="GF378" s="182"/>
      <c r="GG378" s="182"/>
      <c r="GH378" s="182"/>
      <c r="GI378" s="182"/>
      <c r="GJ378" s="182"/>
      <c r="GK378" s="182"/>
      <c r="GL378" s="182"/>
      <c r="GM378" s="182"/>
      <c r="GN378" s="182"/>
      <c r="GO378" s="182"/>
      <c r="GP378" s="182"/>
      <c r="GQ378" s="182"/>
      <c r="GR378" s="182"/>
      <c r="GS378" s="182"/>
      <c r="GT378" s="182"/>
      <c r="GU378" s="182"/>
      <c r="GV378" s="182"/>
      <c r="GW378" s="182"/>
      <c r="GX378" s="182"/>
      <c r="GY378" s="182"/>
      <c r="GZ378" s="182"/>
      <c r="HA378" s="182"/>
      <c r="HB378" s="182"/>
      <c r="HC378" s="182"/>
      <c r="HD378" s="182"/>
      <c r="HE378" s="182"/>
      <c r="HF378" s="182"/>
      <c r="HG378" s="182"/>
      <c r="HH378" s="182"/>
      <c r="HI378" s="182"/>
      <c r="HJ378" s="182"/>
      <c r="HK378" s="182"/>
      <c r="HL378" s="182"/>
      <c r="HM378" s="182"/>
      <c r="HN378" s="182"/>
      <c r="HO378" s="182"/>
      <c r="HP378" s="182"/>
      <c r="HQ378" s="182"/>
      <c r="HR378" s="182"/>
      <c r="HS378" s="182"/>
      <c r="HT378" s="182"/>
      <c r="HU378" s="182"/>
      <c r="HV378" s="182"/>
      <c r="HW378" s="182"/>
      <c r="HX378" s="182"/>
      <c r="HY378" s="182"/>
      <c r="HZ378" s="182"/>
      <c r="IA378" s="182"/>
      <c r="IB378" s="182"/>
      <c r="IC378" s="182"/>
      <c r="ID378" s="182"/>
      <c r="IE378" s="182"/>
      <c r="IF378" s="182"/>
      <c r="IG378" s="182"/>
      <c r="IH378" s="182"/>
      <c r="II378" s="182"/>
      <c r="IJ378" s="182"/>
      <c r="IK378" s="182"/>
      <c r="IL378" s="182"/>
      <c r="IM378" s="182"/>
      <c r="IN378" s="182"/>
      <c r="IO378" s="182"/>
      <c r="IP378" s="182"/>
      <c r="IQ378" s="182"/>
      <c r="IR378" s="182"/>
      <c r="IS378" s="182"/>
      <c r="IT378" s="182"/>
      <c r="IU378" s="182"/>
      <c r="IV378" s="182"/>
      <c r="IW378" s="182"/>
      <c r="IX378" s="182"/>
      <c r="IY378" s="182"/>
      <c r="IZ378" s="182"/>
      <c r="JA378" s="182"/>
      <c r="JB378" s="182"/>
      <c r="JC378" s="182"/>
      <c r="JD378" s="182"/>
      <c r="JE378" s="182"/>
      <c r="JF378" s="182"/>
      <c r="JG378" s="182"/>
      <c r="JH378" s="182"/>
      <c r="JI378" s="182"/>
      <c r="JJ378" s="182"/>
      <c r="JK378" s="182"/>
      <c r="JL378" s="182"/>
      <c r="JM378" s="182"/>
      <c r="JN378" s="182"/>
      <c r="JO378" s="182"/>
      <c r="JP378" s="182"/>
      <c r="JQ378" s="182"/>
      <c r="JR378" s="182"/>
      <c r="JS378" s="182"/>
      <c r="JT378" s="182"/>
      <c r="JU378" s="182"/>
      <c r="JV378" s="182"/>
      <c r="JW378" s="182"/>
      <c r="JX378" s="182"/>
      <c r="JY378" s="182"/>
      <c r="JZ378" s="182"/>
      <c r="KA378" s="182"/>
      <c r="KB378" s="182"/>
      <c r="KC378" s="182"/>
      <c r="KD378" s="182"/>
      <c r="KE378" s="182"/>
      <c r="KF378" s="182"/>
      <c r="KG378" s="182"/>
      <c r="KH378" s="182"/>
      <c r="KI378" s="182"/>
      <c r="KJ378" s="182"/>
      <c r="KK378" s="182"/>
      <c r="KL378" s="182"/>
      <c r="KM378" s="182"/>
      <c r="KN378" s="182"/>
      <c r="KO378" s="182"/>
      <c r="KP378" s="182"/>
      <c r="KQ378" s="182"/>
      <c r="KR378" s="182"/>
      <c r="KS378" s="182"/>
      <c r="KT378" s="182"/>
      <c r="KU378" s="182"/>
      <c r="KV378" s="182"/>
      <c r="KW378" s="182"/>
      <c r="KX378" s="182"/>
      <c r="KY378" s="182"/>
      <c r="KZ378" s="182"/>
      <c r="LA378" s="182"/>
      <c r="LB378" s="182"/>
      <c r="LC378" s="182"/>
      <c r="LD378" s="182"/>
      <c r="LE378" s="182"/>
      <c r="LF378" s="182"/>
      <c r="LG378" s="182"/>
      <c r="LH378" s="182"/>
      <c r="LI378" s="182"/>
      <c r="LJ378" s="182"/>
      <c r="LK378" s="182"/>
      <c r="LL378" s="182"/>
      <c r="LM378" s="182"/>
      <c r="LN378" s="182"/>
      <c r="LO378" s="182"/>
      <c r="LP378" s="182"/>
      <c r="LQ378" s="182"/>
      <c r="LR378" s="182"/>
      <c r="LS378" s="182"/>
      <c r="LT378" s="182"/>
      <c r="LU378" s="182"/>
      <c r="LV378" s="182"/>
      <c r="LW378" s="182"/>
      <c r="LX378" s="182"/>
      <c r="LY378" s="182"/>
      <c r="LZ378" s="182"/>
      <c r="MA378" s="182"/>
      <c r="MB378" s="182"/>
      <c r="MC378" s="182"/>
      <c r="MD378" s="182"/>
      <c r="ME378" s="182"/>
      <c r="MF378" s="182"/>
      <c r="MG378" s="182"/>
      <c r="MH378" s="182"/>
      <c r="MI378" s="182"/>
      <c r="MJ378" s="182"/>
      <c r="MK378" s="182"/>
      <c r="ML378" s="182"/>
      <c r="MM378" s="182"/>
      <c r="MN378" s="182"/>
      <c r="MO378" s="182"/>
      <c r="MP378" s="182"/>
      <c r="MQ378" s="182"/>
      <c r="MR378" s="182"/>
      <c r="MS378" s="182"/>
      <c r="MT378" s="182"/>
      <c r="MU378" s="182"/>
      <c r="MV378" s="182"/>
      <c r="MW378" s="182"/>
      <c r="MX378" s="182"/>
      <c r="MY378" s="182"/>
      <c r="MZ378" s="182"/>
      <c r="NA378" s="182"/>
      <c r="NB378" s="182"/>
      <c r="NC378" s="182"/>
      <c r="ND378" s="182"/>
      <c r="NE378" s="182"/>
      <c r="NF378" s="182"/>
      <c r="NG378" s="182"/>
      <c r="NH378" s="182"/>
      <c r="NI378" s="182"/>
      <c r="NJ378" s="182"/>
      <c r="NK378" s="182"/>
      <c r="NL378" s="182"/>
      <c r="NM378" s="182"/>
      <c r="NN378" s="182"/>
      <c r="NO378" s="182"/>
      <c r="NP378" s="182"/>
      <c r="NQ378" s="182"/>
      <c r="NR378" s="182"/>
      <c r="NS378" s="182"/>
      <c r="NT378" s="182"/>
      <c r="NU378" s="182"/>
      <c r="NV378" s="182"/>
      <c r="NW378" s="182"/>
      <c r="NX378" s="182"/>
      <c r="NY378" s="182"/>
      <c r="NZ378" s="182"/>
      <c r="OA378" s="182"/>
      <c r="OB378" s="182"/>
      <c r="OC378" s="182"/>
      <c r="OD378" s="182"/>
      <c r="OE378" s="182"/>
      <c r="OF378" s="182"/>
      <c r="OG378" s="182"/>
      <c r="OH378" s="182"/>
      <c r="OI378" s="182"/>
      <c r="OJ378" s="182"/>
      <c r="OK378" s="182"/>
      <c r="OL378" s="182"/>
      <c r="OM378" s="182"/>
      <c r="ON378" s="182"/>
      <c r="OO378" s="182"/>
      <c r="OP378" s="182"/>
      <c r="OQ378" s="182"/>
      <c r="OR378" s="182"/>
      <c r="OS378" s="182"/>
      <c r="OT378" s="182"/>
      <c r="OU378" s="182"/>
      <c r="OV378" s="182"/>
      <c r="OW378" s="182"/>
      <c r="OX378" s="182"/>
      <c r="OY378" s="182"/>
      <c r="OZ378" s="182"/>
      <c r="PA378" s="182"/>
      <c r="PB378" s="182"/>
      <c r="PC378" s="182"/>
      <c r="PD378" s="182"/>
      <c r="PE378" s="182"/>
      <c r="PF378" s="182"/>
      <c r="PG378" s="182"/>
      <c r="PH378" s="182"/>
      <c r="PI378" s="182"/>
      <c r="PJ378" s="182"/>
      <c r="PK378" s="182"/>
      <c r="PL378" s="182"/>
      <c r="PM378" s="182"/>
      <c r="PN378" s="182"/>
      <c r="PO378" s="182"/>
      <c r="PP378" s="182"/>
      <c r="PQ378" s="182"/>
      <c r="PR378" s="182"/>
      <c r="PS378" s="182"/>
      <c r="PT378" s="182"/>
      <c r="PU378" s="182"/>
      <c r="PV378" s="182"/>
      <c r="PW378" s="182"/>
      <c r="PX378" s="182"/>
    </row>
    <row r="379" spans="1:440" s="167" customFormat="1" ht="19.899999999999999" customHeight="1">
      <c r="A379" s="182"/>
      <c r="B379" s="1040"/>
      <c r="C379" s="900"/>
      <c r="D379" s="841"/>
      <c r="E379" s="885"/>
      <c r="F379" s="325" t="s">
        <v>22</v>
      </c>
      <c r="G379" s="289">
        <v>3.61</v>
      </c>
      <c r="H379" s="289"/>
      <c r="I379" s="290">
        <f>G379+H379+K378</f>
        <v>4.3029999999999999</v>
      </c>
      <c r="J379" s="636">
        <v>4.4279999999999999</v>
      </c>
      <c r="K379" s="290">
        <f t="shared" si="188"/>
        <v>-0.125</v>
      </c>
      <c r="L379" s="672">
        <f t="shared" si="189"/>
        <v>1.029049500348594</v>
      </c>
      <c r="M379" s="650">
        <v>43462</v>
      </c>
      <c r="N379" s="903"/>
      <c r="O379" s="904"/>
      <c r="P379" s="904"/>
      <c r="Q379" s="904"/>
      <c r="R379" s="904"/>
      <c r="S379" s="893"/>
      <c r="T379" s="170"/>
      <c r="U379" s="182"/>
      <c r="V379" s="166"/>
      <c r="W379" s="166"/>
      <c r="X379" s="166"/>
      <c r="Y379" s="166"/>
      <c r="Z379" s="166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2"/>
      <c r="CI379" s="182"/>
      <c r="CJ379" s="182"/>
      <c r="CK379" s="182"/>
      <c r="CL379" s="182"/>
      <c r="CM379" s="182"/>
      <c r="CN379" s="182"/>
      <c r="CO379" s="182"/>
      <c r="CP379" s="182"/>
      <c r="CQ379" s="182"/>
      <c r="CR379" s="182"/>
      <c r="CS379" s="182"/>
      <c r="CT379" s="182"/>
      <c r="CU379" s="182"/>
      <c r="CV379" s="182"/>
      <c r="CW379" s="182"/>
      <c r="CX379" s="182"/>
      <c r="CY379" s="182"/>
      <c r="CZ379" s="182"/>
      <c r="DA379" s="182"/>
      <c r="DB379" s="182"/>
      <c r="DC379" s="182"/>
      <c r="DD379" s="182"/>
      <c r="DE379" s="182"/>
      <c r="DF379" s="182"/>
      <c r="DG379" s="182"/>
      <c r="DH379" s="182"/>
      <c r="DI379" s="182"/>
      <c r="DJ379" s="182"/>
      <c r="DK379" s="182"/>
      <c r="DL379" s="182"/>
      <c r="DM379" s="182"/>
      <c r="DN379" s="182"/>
      <c r="DO379" s="182"/>
      <c r="DP379" s="182"/>
      <c r="DQ379" s="182"/>
      <c r="DR379" s="182"/>
      <c r="DS379" s="182"/>
      <c r="DT379" s="182"/>
      <c r="DU379" s="182"/>
      <c r="DV379" s="182"/>
      <c r="DW379" s="182"/>
      <c r="DX379" s="182"/>
      <c r="DY379" s="182"/>
      <c r="DZ379" s="182"/>
      <c r="EA379" s="182"/>
      <c r="EB379" s="182"/>
      <c r="EC379" s="182"/>
      <c r="ED379" s="182"/>
      <c r="EE379" s="182"/>
      <c r="EF379" s="182"/>
      <c r="EG379" s="182"/>
      <c r="EH379" s="182"/>
      <c r="EI379" s="182"/>
      <c r="EJ379" s="182"/>
      <c r="EK379" s="182"/>
      <c r="EL379" s="182"/>
      <c r="EM379" s="182"/>
      <c r="EN379" s="182"/>
      <c r="EO379" s="182"/>
      <c r="EP379" s="182"/>
      <c r="EQ379" s="182"/>
      <c r="ER379" s="182"/>
      <c r="ES379" s="182"/>
      <c r="ET379" s="182"/>
      <c r="EU379" s="182"/>
      <c r="EV379" s="182"/>
      <c r="EW379" s="182"/>
      <c r="EX379" s="182"/>
      <c r="EY379" s="182"/>
      <c r="EZ379" s="182"/>
      <c r="FA379" s="182"/>
      <c r="FB379" s="182"/>
      <c r="FC379" s="182"/>
      <c r="FD379" s="182"/>
      <c r="FE379" s="182"/>
      <c r="FF379" s="182"/>
      <c r="FG379" s="182"/>
      <c r="FH379" s="182"/>
      <c r="FI379" s="182"/>
      <c r="FJ379" s="182"/>
      <c r="FK379" s="182"/>
      <c r="FL379" s="182"/>
      <c r="FM379" s="182"/>
      <c r="FN379" s="182"/>
      <c r="FO379" s="182"/>
      <c r="FP379" s="182"/>
      <c r="FQ379" s="182"/>
      <c r="FR379" s="182"/>
      <c r="FS379" s="182"/>
      <c r="FT379" s="182"/>
      <c r="FU379" s="182"/>
      <c r="FV379" s="182"/>
      <c r="FW379" s="182"/>
      <c r="FX379" s="182"/>
      <c r="FY379" s="182"/>
      <c r="FZ379" s="182"/>
      <c r="GA379" s="182"/>
      <c r="GB379" s="182"/>
      <c r="GC379" s="182"/>
      <c r="GD379" s="182"/>
      <c r="GE379" s="182"/>
      <c r="GF379" s="182"/>
      <c r="GG379" s="182"/>
      <c r="GH379" s="182"/>
      <c r="GI379" s="182"/>
      <c r="GJ379" s="182"/>
      <c r="GK379" s="182"/>
      <c r="GL379" s="182"/>
      <c r="GM379" s="182"/>
      <c r="GN379" s="182"/>
      <c r="GO379" s="182"/>
      <c r="GP379" s="182"/>
      <c r="GQ379" s="182"/>
      <c r="GR379" s="182"/>
      <c r="GS379" s="182"/>
      <c r="GT379" s="182"/>
      <c r="GU379" s="182"/>
      <c r="GV379" s="182"/>
      <c r="GW379" s="182"/>
      <c r="GX379" s="182"/>
      <c r="GY379" s="182"/>
      <c r="GZ379" s="182"/>
      <c r="HA379" s="182"/>
      <c r="HB379" s="182"/>
      <c r="HC379" s="182"/>
      <c r="HD379" s="182"/>
      <c r="HE379" s="182"/>
      <c r="HF379" s="182"/>
      <c r="HG379" s="182"/>
      <c r="HH379" s="182"/>
      <c r="HI379" s="182"/>
      <c r="HJ379" s="182"/>
      <c r="HK379" s="182"/>
      <c r="HL379" s="182"/>
      <c r="HM379" s="182"/>
      <c r="HN379" s="182"/>
      <c r="HO379" s="182"/>
      <c r="HP379" s="182"/>
      <c r="HQ379" s="182"/>
      <c r="HR379" s="182"/>
      <c r="HS379" s="182"/>
      <c r="HT379" s="182"/>
      <c r="HU379" s="182"/>
      <c r="HV379" s="182"/>
      <c r="HW379" s="182"/>
      <c r="HX379" s="182"/>
      <c r="HY379" s="182"/>
      <c r="HZ379" s="182"/>
      <c r="IA379" s="182"/>
      <c r="IB379" s="182"/>
      <c r="IC379" s="182"/>
      <c r="ID379" s="182"/>
      <c r="IE379" s="182"/>
      <c r="IF379" s="182"/>
      <c r="IG379" s="182"/>
      <c r="IH379" s="182"/>
      <c r="II379" s="182"/>
      <c r="IJ379" s="182"/>
      <c r="IK379" s="182"/>
      <c r="IL379" s="182"/>
      <c r="IM379" s="182"/>
      <c r="IN379" s="182"/>
      <c r="IO379" s="182"/>
      <c r="IP379" s="182"/>
      <c r="IQ379" s="182"/>
      <c r="IR379" s="182"/>
      <c r="IS379" s="182"/>
      <c r="IT379" s="182"/>
      <c r="IU379" s="182"/>
      <c r="IV379" s="182"/>
      <c r="IW379" s="182"/>
      <c r="IX379" s="182"/>
      <c r="IY379" s="182"/>
      <c r="IZ379" s="182"/>
      <c r="JA379" s="182"/>
      <c r="JB379" s="182"/>
      <c r="JC379" s="182"/>
      <c r="JD379" s="182"/>
      <c r="JE379" s="182"/>
      <c r="JF379" s="182"/>
      <c r="JG379" s="182"/>
      <c r="JH379" s="182"/>
      <c r="JI379" s="182"/>
      <c r="JJ379" s="182"/>
      <c r="JK379" s="182"/>
      <c r="JL379" s="182"/>
      <c r="JM379" s="182"/>
      <c r="JN379" s="182"/>
      <c r="JO379" s="182"/>
      <c r="JP379" s="182"/>
      <c r="JQ379" s="182"/>
      <c r="JR379" s="182"/>
      <c r="JS379" s="182"/>
      <c r="JT379" s="182"/>
      <c r="JU379" s="182"/>
      <c r="JV379" s="182"/>
      <c r="JW379" s="182"/>
      <c r="JX379" s="182"/>
      <c r="JY379" s="182"/>
      <c r="JZ379" s="182"/>
      <c r="KA379" s="182"/>
      <c r="KB379" s="182"/>
      <c r="KC379" s="182"/>
      <c r="KD379" s="182"/>
      <c r="KE379" s="182"/>
      <c r="KF379" s="182"/>
      <c r="KG379" s="182"/>
      <c r="KH379" s="182"/>
      <c r="KI379" s="182"/>
      <c r="KJ379" s="182"/>
      <c r="KK379" s="182"/>
      <c r="KL379" s="182"/>
      <c r="KM379" s="182"/>
      <c r="KN379" s="182"/>
      <c r="KO379" s="182"/>
      <c r="KP379" s="182"/>
      <c r="KQ379" s="182"/>
      <c r="KR379" s="182"/>
      <c r="KS379" s="182"/>
      <c r="KT379" s="182"/>
      <c r="KU379" s="182"/>
      <c r="KV379" s="182"/>
      <c r="KW379" s="182"/>
      <c r="KX379" s="182"/>
      <c r="KY379" s="182"/>
      <c r="KZ379" s="182"/>
      <c r="LA379" s="182"/>
      <c r="LB379" s="182"/>
      <c r="LC379" s="182"/>
      <c r="LD379" s="182"/>
      <c r="LE379" s="182"/>
      <c r="LF379" s="182"/>
      <c r="LG379" s="182"/>
      <c r="LH379" s="182"/>
      <c r="LI379" s="182"/>
      <c r="LJ379" s="182"/>
      <c r="LK379" s="182"/>
      <c r="LL379" s="182"/>
      <c r="LM379" s="182"/>
      <c r="LN379" s="182"/>
      <c r="LO379" s="182"/>
      <c r="LP379" s="182"/>
      <c r="LQ379" s="182"/>
      <c r="LR379" s="182"/>
      <c r="LS379" s="182"/>
      <c r="LT379" s="182"/>
      <c r="LU379" s="182"/>
      <c r="LV379" s="182"/>
      <c r="LW379" s="182"/>
      <c r="LX379" s="182"/>
      <c r="LY379" s="182"/>
      <c r="LZ379" s="182"/>
      <c r="MA379" s="182"/>
      <c r="MB379" s="182"/>
      <c r="MC379" s="182"/>
      <c r="MD379" s="182"/>
      <c r="ME379" s="182"/>
      <c r="MF379" s="182"/>
      <c r="MG379" s="182"/>
      <c r="MH379" s="182"/>
      <c r="MI379" s="182"/>
      <c r="MJ379" s="182"/>
      <c r="MK379" s="182"/>
      <c r="ML379" s="182"/>
      <c r="MM379" s="182"/>
      <c r="MN379" s="182"/>
      <c r="MO379" s="182"/>
      <c r="MP379" s="182"/>
      <c r="MQ379" s="182"/>
      <c r="MR379" s="182"/>
      <c r="MS379" s="182"/>
      <c r="MT379" s="182"/>
      <c r="MU379" s="182"/>
      <c r="MV379" s="182"/>
      <c r="MW379" s="182"/>
      <c r="MX379" s="182"/>
      <c r="MY379" s="182"/>
      <c r="MZ379" s="182"/>
      <c r="NA379" s="182"/>
      <c r="NB379" s="182"/>
      <c r="NC379" s="182"/>
      <c r="ND379" s="182"/>
      <c r="NE379" s="182"/>
      <c r="NF379" s="182"/>
      <c r="NG379" s="182"/>
      <c r="NH379" s="182"/>
      <c r="NI379" s="182"/>
      <c r="NJ379" s="182"/>
      <c r="NK379" s="182"/>
      <c r="NL379" s="182"/>
      <c r="NM379" s="182"/>
      <c r="NN379" s="182"/>
      <c r="NO379" s="182"/>
      <c r="NP379" s="182"/>
      <c r="NQ379" s="182"/>
      <c r="NR379" s="182"/>
      <c r="NS379" s="182"/>
      <c r="NT379" s="182"/>
      <c r="NU379" s="182"/>
      <c r="NV379" s="182"/>
      <c r="NW379" s="182"/>
      <c r="NX379" s="182"/>
      <c r="NY379" s="182"/>
      <c r="NZ379" s="182"/>
      <c r="OA379" s="182"/>
      <c r="OB379" s="182"/>
      <c r="OC379" s="182"/>
      <c r="OD379" s="182"/>
      <c r="OE379" s="182"/>
      <c r="OF379" s="182"/>
      <c r="OG379" s="182"/>
      <c r="OH379" s="182"/>
      <c r="OI379" s="182"/>
      <c r="OJ379" s="182"/>
      <c r="OK379" s="182"/>
      <c r="OL379" s="182"/>
      <c r="OM379" s="182"/>
      <c r="ON379" s="182"/>
      <c r="OO379" s="182"/>
      <c r="OP379" s="182"/>
      <c r="OQ379" s="182"/>
      <c r="OR379" s="182"/>
      <c r="OS379" s="182"/>
      <c r="OT379" s="182"/>
      <c r="OU379" s="182"/>
      <c r="OV379" s="182"/>
      <c r="OW379" s="182"/>
      <c r="OX379" s="182"/>
      <c r="OY379" s="182"/>
      <c r="OZ379" s="182"/>
      <c r="PA379" s="182"/>
      <c r="PB379" s="182"/>
      <c r="PC379" s="182"/>
      <c r="PD379" s="182"/>
      <c r="PE379" s="182"/>
      <c r="PF379" s="182"/>
      <c r="PG379" s="182"/>
      <c r="PH379" s="182"/>
      <c r="PI379" s="182"/>
      <c r="PJ379" s="182"/>
      <c r="PK379" s="182"/>
      <c r="PL379" s="182"/>
      <c r="PM379" s="182"/>
      <c r="PN379" s="182"/>
      <c r="PO379" s="182"/>
      <c r="PP379" s="182"/>
      <c r="PQ379" s="182"/>
      <c r="PR379" s="182"/>
      <c r="PS379" s="182"/>
      <c r="PT379" s="182"/>
      <c r="PU379" s="182"/>
      <c r="PV379" s="182"/>
      <c r="PW379" s="182"/>
      <c r="PX379" s="182"/>
    </row>
    <row r="380" spans="1:440" s="167" customFormat="1" ht="19.899999999999999" customHeight="1">
      <c r="A380" s="182"/>
      <c r="B380" s="1040"/>
      <c r="C380" s="900"/>
      <c r="D380" s="841"/>
      <c r="E380" s="884" t="s">
        <v>849</v>
      </c>
      <c r="F380" s="325" t="s">
        <v>20</v>
      </c>
      <c r="G380" s="289">
        <v>0.63600000000000001</v>
      </c>
      <c r="H380" s="289"/>
      <c r="I380" s="290">
        <f t="shared" ref="I380" si="253">G380+H380</f>
        <v>0.63600000000000001</v>
      </c>
      <c r="J380" s="636">
        <v>0.59399999999999997</v>
      </c>
      <c r="K380" s="290">
        <f t="shared" si="188"/>
        <v>4.2000000000000037E-2</v>
      </c>
      <c r="L380" s="672">
        <f t="shared" si="189"/>
        <v>0.9339622641509433</v>
      </c>
      <c r="M380" s="650" t="s">
        <v>24</v>
      </c>
      <c r="N380" s="903">
        <f t="shared" ref="N380" si="254">G380+G381+G382</f>
        <v>7.226</v>
      </c>
      <c r="O380" s="904">
        <f t="shared" ref="O380" si="255">H380+H381+H382</f>
        <v>0</v>
      </c>
      <c r="P380" s="904">
        <f t="shared" ref="P380" si="256">N380+O380</f>
        <v>7.226</v>
      </c>
      <c r="Q380" s="904">
        <f t="shared" ref="Q380" si="257">J380+J381+J382</f>
        <v>6.0210000000000008</v>
      </c>
      <c r="R380" s="904">
        <f t="shared" ref="R380" si="258">P380-Q380</f>
        <v>1.2049999999999992</v>
      </c>
      <c r="S380" s="893">
        <f t="shared" ref="S380" si="259">Q380/P380</f>
        <v>0.83324107389980639</v>
      </c>
      <c r="T380" s="170"/>
      <c r="U380" s="182"/>
      <c r="V380" s="166"/>
      <c r="W380" s="166"/>
      <c r="X380" s="166"/>
      <c r="Y380" s="166"/>
      <c r="Z380" s="166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2"/>
      <c r="CI380" s="182"/>
      <c r="CJ380" s="182"/>
      <c r="CK380" s="182"/>
      <c r="CL380" s="182"/>
      <c r="CM380" s="182"/>
      <c r="CN380" s="182"/>
      <c r="CO380" s="182"/>
      <c r="CP380" s="182"/>
      <c r="CQ380" s="182"/>
      <c r="CR380" s="182"/>
      <c r="CS380" s="182"/>
      <c r="CT380" s="182"/>
      <c r="CU380" s="182"/>
      <c r="CV380" s="182"/>
      <c r="CW380" s="182"/>
      <c r="CX380" s="182"/>
      <c r="CY380" s="182"/>
      <c r="CZ380" s="182"/>
      <c r="DA380" s="182"/>
      <c r="DB380" s="182"/>
      <c r="DC380" s="182"/>
      <c r="DD380" s="182"/>
      <c r="DE380" s="182"/>
      <c r="DF380" s="182"/>
      <c r="DG380" s="182"/>
      <c r="DH380" s="182"/>
      <c r="DI380" s="182"/>
      <c r="DJ380" s="182"/>
      <c r="DK380" s="182"/>
      <c r="DL380" s="182"/>
      <c r="DM380" s="182"/>
      <c r="DN380" s="182"/>
      <c r="DO380" s="182"/>
      <c r="DP380" s="182"/>
      <c r="DQ380" s="182"/>
      <c r="DR380" s="182"/>
      <c r="DS380" s="182"/>
      <c r="DT380" s="182"/>
      <c r="DU380" s="182"/>
      <c r="DV380" s="182"/>
      <c r="DW380" s="182"/>
      <c r="DX380" s="182"/>
      <c r="DY380" s="182"/>
      <c r="DZ380" s="182"/>
      <c r="EA380" s="182"/>
      <c r="EB380" s="182"/>
      <c r="EC380" s="182"/>
      <c r="ED380" s="182"/>
      <c r="EE380" s="182"/>
      <c r="EF380" s="182"/>
      <c r="EG380" s="182"/>
      <c r="EH380" s="182"/>
      <c r="EI380" s="182"/>
      <c r="EJ380" s="182"/>
      <c r="EK380" s="182"/>
      <c r="EL380" s="182"/>
      <c r="EM380" s="182"/>
      <c r="EN380" s="182"/>
      <c r="EO380" s="182"/>
      <c r="EP380" s="182"/>
      <c r="EQ380" s="182"/>
      <c r="ER380" s="182"/>
      <c r="ES380" s="182"/>
      <c r="ET380" s="182"/>
      <c r="EU380" s="182"/>
      <c r="EV380" s="182"/>
      <c r="EW380" s="182"/>
      <c r="EX380" s="182"/>
      <c r="EY380" s="182"/>
      <c r="EZ380" s="182"/>
      <c r="FA380" s="182"/>
      <c r="FB380" s="182"/>
      <c r="FC380" s="182"/>
      <c r="FD380" s="182"/>
      <c r="FE380" s="182"/>
      <c r="FF380" s="182"/>
      <c r="FG380" s="182"/>
      <c r="FH380" s="182"/>
      <c r="FI380" s="182"/>
      <c r="FJ380" s="182"/>
      <c r="FK380" s="182"/>
      <c r="FL380" s="182"/>
      <c r="FM380" s="182"/>
      <c r="FN380" s="182"/>
      <c r="FO380" s="182"/>
      <c r="FP380" s="182"/>
      <c r="FQ380" s="182"/>
      <c r="FR380" s="182"/>
      <c r="FS380" s="182"/>
      <c r="FT380" s="182"/>
      <c r="FU380" s="182"/>
      <c r="FV380" s="182"/>
      <c r="FW380" s="182"/>
      <c r="FX380" s="182"/>
      <c r="FY380" s="182"/>
      <c r="FZ380" s="182"/>
      <c r="GA380" s="182"/>
      <c r="GB380" s="182"/>
      <c r="GC380" s="182"/>
      <c r="GD380" s="182"/>
      <c r="GE380" s="182"/>
      <c r="GF380" s="182"/>
      <c r="GG380" s="182"/>
      <c r="GH380" s="182"/>
      <c r="GI380" s="182"/>
      <c r="GJ380" s="182"/>
      <c r="GK380" s="182"/>
      <c r="GL380" s="182"/>
      <c r="GM380" s="182"/>
      <c r="GN380" s="182"/>
      <c r="GO380" s="182"/>
      <c r="GP380" s="182"/>
      <c r="GQ380" s="182"/>
      <c r="GR380" s="182"/>
      <c r="GS380" s="182"/>
      <c r="GT380" s="182"/>
      <c r="GU380" s="182"/>
      <c r="GV380" s="182"/>
      <c r="GW380" s="182"/>
      <c r="GX380" s="182"/>
      <c r="GY380" s="182"/>
      <c r="GZ380" s="182"/>
      <c r="HA380" s="182"/>
      <c r="HB380" s="182"/>
      <c r="HC380" s="182"/>
      <c r="HD380" s="182"/>
      <c r="HE380" s="182"/>
      <c r="HF380" s="182"/>
      <c r="HG380" s="182"/>
      <c r="HH380" s="182"/>
      <c r="HI380" s="182"/>
      <c r="HJ380" s="182"/>
      <c r="HK380" s="182"/>
      <c r="HL380" s="182"/>
      <c r="HM380" s="182"/>
      <c r="HN380" s="182"/>
      <c r="HO380" s="182"/>
      <c r="HP380" s="182"/>
      <c r="HQ380" s="182"/>
      <c r="HR380" s="182"/>
      <c r="HS380" s="182"/>
      <c r="HT380" s="182"/>
      <c r="HU380" s="182"/>
      <c r="HV380" s="182"/>
      <c r="HW380" s="182"/>
      <c r="HX380" s="182"/>
      <c r="HY380" s="182"/>
      <c r="HZ380" s="182"/>
      <c r="IA380" s="182"/>
      <c r="IB380" s="182"/>
      <c r="IC380" s="182"/>
      <c r="ID380" s="182"/>
      <c r="IE380" s="182"/>
      <c r="IF380" s="182"/>
      <c r="IG380" s="182"/>
      <c r="IH380" s="182"/>
      <c r="II380" s="182"/>
      <c r="IJ380" s="182"/>
      <c r="IK380" s="182"/>
      <c r="IL380" s="182"/>
      <c r="IM380" s="182"/>
      <c r="IN380" s="182"/>
      <c r="IO380" s="182"/>
      <c r="IP380" s="182"/>
      <c r="IQ380" s="182"/>
      <c r="IR380" s="182"/>
      <c r="IS380" s="182"/>
      <c r="IT380" s="182"/>
      <c r="IU380" s="182"/>
      <c r="IV380" s="182"/>
      <c r="IW380" s="182"/>
      <c r="IX380" s="182"/>
      <c r="IY380" s="182"/>
      <c r="IZ380" s="182"/>
      <c r="JA380" s="182"/>
      <c r="JB380" s="182"/>
      <c r="JC380" s="182"/>
      <c r="JD380" s="182"/>
      <c r="JE380" s="182"/>
      <c r="JF380" s="182"/>
      <c r="JG380" s="182"/>
      <c r="JH380" s="182"/>
      <c r="JI380" s="182"/>
      <c r="JJ380" s="182"/>
      <c r="JK380" s="182"/>
      <c r="JL380" s="182"/>
      <c r="JM380" s="182"/>
      <c r="JN380" s="182"/>
      <c r="JO380" s="182"/>
      <c r="JP380" s="182"/>
      <c r="JQ380" s="182"/>
      <c r="JR380" s="182"/>
      <c r="JS380" s="182"/>
      <c r="JT380" s="182"/>
      <c r="JU380" s="182"/>
      <c r="JV380" s="182"/>
      <c r="JW380" s="182"/>
      <c r="JX380" s="182"/>
      <c r="JY380" s="182"/>
      <c r="JZ380" s="182"/>
      <c r="KA380" s="182"/>
      <c r="KB380" s="182"/>
      <c r="KC380" s="182"/>
      <c r="KD380" s="182"/>
      <c r="KE380" s="182"/>
      <c r="KF380" s="182"/>
      <c r="KG380" s="182"/>
      <c r="KH380" s="182"/>
      <c r="KI380" s="182"/>
      <c r="KJ380" s="182"/>
      <c r="KK380" s="182"/>
      <c r="KL380" s="182"/>
      <c r="KM380" s="182"/>
      <c r="KN380" s="182"/>
      <c r="KO380" s="182"/>
      <c r="KP380" s="182"/>
      <c r="KQ380" s="182"/>
      <c r="KR380" s="182"/>
      <c r="KS380" s="182"/>
      <c r="KT380" s="182"/>
      <c r="KU380" s="182"/>
      <c r="KV380" s="182"/>
      <c r="KW380" s="182"/>
      <c r="KX380" s="182"/>
      <c r="KY380" s="182"/>
      <c r="KZ380" s="182"/>
      <c r="LA380" s="182"/>
      <c r="LB380" s="182"/>
      <c r="LC380" s="182"/>
      <c r="LD380" s="182"/>
      <c r="LE380" s="182"/>
      <c r="LF380" s="182"/>
      <c r="LG380" s="182"/>
      <c r="LH380" s="182"/>
      <c r="LI380" s="182"/>
      <c r="LJ380" s="182"/>
      <c r="LK380" s="182"/>
      <c r="LL380" s="182"/>
      <c r="LM380" s="182"/>
      <c r="LN380" s="182"/>
      <c r="LO380" s="182"/>
      <c r="LP380" s="182"/>
      <c r="LQ380" s="182"/>
      <c r="LR380" s="182"/>
      <c r="LS380" s="182"/>
      <c r="LT380" s="182"/>
      <c r="LU380" s="182"/>
      <c r="LV380" s="182"/>
      <c r="LW380" s="182"/>
      <c r="LX380" s="182"/>
      <c r="LY380" s="182"/>
      <c r="LZ380" s="182"/>
      <c r="MA380" s="182"/>
      <c r="MB380" s="182"/>
      <c r="MC380" s="182"/>
      <c r="MD380" s="182"/>
      <c r="ME380" s="182"/>
      <c r="MF380" s="182"/>
      <c r="MG380" s="182"/>
      <c r="MH380" s="182"/>
      <c r="MI380" s="182"/>
      <c r="MJ380" s="182"/>
      <c r="MK380" s="182"/>
      <c r="ML380" s="182"/>
      <c r="MM380" s="182"/>
      <c r="MN380" s="182"/>
      <c r="MO380" s="182"/>
      <c r="MP380" s="182"/>
      <c r="MQ380" s="182"/>
      <c r="MR380" s="182"/>
      <c r="MS380" s="182"/>
      <c r="MT380" s="182"/>
      <c r="MU380" s="182"/>
      <c r="MV380" s="182"/>
      <c r="MW380" s="182"/>
      <c r="MX380" s="182"/>
      <c r="MY380" s="182"/>
      <c r="MZ380" s="182"/>
      <c r="NA380" s="182"/>
      <c r="NB380" s="182"/>
      <c r="NC380" s="182"/>
      <c r="ND380" s="182"/>
      <c r="NE380" s="182"/>
      <c r="NF380" s="182"/>
      <c r="NG380" s="182"/>
      <c r="NH380" s="182"/>
      <c r="NI380" s="182"/>
      <c r="NJ380" s="182"/>
      <c r="NK380" s="182"/>
      <c r="NL380" s="182"/>
      <c r="NM380" s="182"/>
      <c r="NN380" s="182"/>
      <c r="NO380" s="182"/>
      <c r="NP380" s="182"/>
      <c r="NQ380" s="182"/>
      <c r="NR380" s="182"/>
      <c r="NS380" s="182"/>
      <c r="NT380" s="182"/>
      <c r="NU380" s="182"/>
      <c r="NV380" s="182"/>
      <c r="NW380" s="182"/>
      <c r="NX380" s="182"/>
      <c r="NY380" s="182"/>
      <c r="NZ380" s="182"/>
      <c r="OA380" s="182"/>
      <c r="OB380" s="182"/>
      <c r="OC380" s="182"/>
      <c r="OD380" s="182"/>
      <c r="OE380" s="182"/>
      <c r="OF380" s="182"/>
      <c r="OG380" s="182"/>
      <c r="OH380" s="182"/>
      <c r="OI380" s="182"/>
      <c r="OJ380" s="182"/>
      <c r="OK380" s="182"/>
      <c r="OL380" s="182"/>
      <c r="OM380" s="182"/>
      <c r="ON380" s="182"/>
      <c r="OO380" s="182"/>
      <c r="OP380" s="182"/>
      <c r="OQ380" s="182"/>
      <c r="OR380" s="182"/>
      <c r="OS380" s="182"/>
      <c r="OT380" s="182"/>
      <c r="OU380" s="182"/>
      <c r="OV380" s="182"/>
      <c r="OW380" s="182"/>
      <c r="OX380" s="182"/>
      <c r="OY380" s="182"/>
      <c r="OZ380" s="182"/>
      <c r="PA380" s="182"/>
      <c r="PB380" s="182"/>
      <c r="PC380" s="182"/>
      <c r="PD380" s="182"/>
      <c r="PE380" s="182"/>
      <c r="PF380" s="182"/>
      <c r="PG380" s="182"/>
      <c r="PH380" s="182"/>
      <c r="PI380" s="182"/>
      <c r="PJ380" s="182"/>
      <c r="PK380" s="182"/>
      <c r="PL380" s="182"/>
      <c r="PM380" s="182"/>
      <c r="PN380" s="182"/>
      <c r="PO380" s="182"/>
      <c r="PP380" s="182"/>
      <c r="PQ380" s="182"/>
      <c r="PR380" s="182"/>
      <c r="PS380" s="182"/>
      <c r="PT380" s="182"/>
      <c r="PU380" s="182"/>
      <c r="PV380" s="182"/>
      <c r="PW380" s="182"/>
      <c r="PX380" s="182"/>
    </row>
    <row r="381" spans="1:440" s="167" customFormat="1" ht="19.899999999999999" customHeight="1">
      <c r="A381" s="182"/>
      <c r="B381" s="1040"/>
      <c r="C381" s="900"/>
      <c r="D381" s="841"/>
      <c r="E381" s="876"/>
      <c r="F381" s="325" t="s">
        <v>21</v>
      </c>
      <c r="G381" s="289">
        <v>2.9769999999999999</v>
      </c>
      <c r="H381" s="289"/>
      <c r="I381" s="290">
        <f>G381+H381+K380</f>
        <v>3.0190000000000001</v>
      </c>
      <c r="J381" s="636">
        <v>0.91800000000000004</v>
      </c>
      <c r="K381" s="290">
        <f t="shared" si="188"/>
        <v>2.101</v>
      </c>
      <c r="L381" s="672">
        <f t="shared" si="189"/>
        <v>0.30407419675389202</v>
      </c>
      <c r="M381" s="650" t="s">
        <v>24</v>
      </c>
      <c r="N381" s="903"/>
      <c r="O381" s="904"/>
      <c r="P381" s="904"/>
      <c r="Q381" s="904"/>
      <c r="R381" s="904"/>
      <c r="S381" s="893"/>
      <c r="T381" s="170"/>
      <c r="U381" s="182"/>
      <c r="V381" s="166"/>
      <c r="W381" s="166"/>
      <c r="X381" s="166"/>
      <c r="Y381" s="166"/>
      <c r="Z381" s="166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2"/>
      <c r="CI381" s="182"/>
      <c r="CJ381" s="182"/>
      <c r="CK381" s="182"/>
      <c r="CL381" s="182"/>
      <c r="CM381" s="182"/>
      <c r="CN381" s="182"/>
      <c r="CO381" s="182"/>
      <c r="CP381" s="182"/>
      <c r="CQ381" s="182"/>
      <c r="CR381" s="182"/>
      <c r="CS381" s="182"/>
      <c r="CT381" s="182"/>
      <c r="CU381" s="182"/>
      <c r="CV381" s="182"/>
      <c r="CW381" s="182"/>
      <c r="CX381" s="182"/>
      <c r="CY381" s="182"/>
      <c r="CZ381" s="182"/>
      <c r="DA381" s="182"/>
      <c r="DB381" s="182"/>
      <c r="DC381" s="182"/>
      <c r="DD381" s="182"/>
      <c r="DE381" s="182"/>
      <c r="DF381" s="182"/>
      <c r="DG381" s="182"/>
      <c r="DH381" s="182"/>
      <c r="DI381" s="182"/>
      <c r="DJ381" s="182"/>
      <c r="DK381" s="182"/>
      <c r="DL381" s="182"/>
      <c r="DM381" s="182"/>
      <c r="DN381" s="182"/>
      <c r="DO381" s="182"/>
      <c r="DP381" s="182"/>
      <c r="DQ381" s="182"/>
      <c r="DR381" s="182"/>
      <c r="DS381" s="182"/>
      <c r="DT381" s="182"/>
      <c r="DU381" s="182"/>
      <c r="DV381" s="182"/>
      <c r="DW381" s="182"/>
      <c r="DX381" s="182"/>
      <c r="DY381" s="182"/>
      <c r="DZ381" s="182"/>
      <c r="EA381" s="182"/>
      <c r="EB381" s="182"/>
      <c r="EC381" s="182"/>
      <c r="ED381" s="182"/>
      <c r="EE381" s="182"/>
      <c r="EF381" s="182"/>
      <c r="EG381" s="182"/>
      <c r="EH381" s="182"/>
      <c r="EI381" s="182"/>
      <c r="EJ381" s="182"/>
      <c r="EK381" s="182"/>
      <c r="EL381" s="182"/>
      <c r="EM381" s="182"/>
      <c r="EN381" s="182"/>
      <c r="EO381" s="182"/>
      <c r="EP381" s="182"/>
      <c r="EQ381" s="182"/>
      <c r="ER381" s="182"/>
      <c r="ES381" s="182"/>
      <c r="ET381" s="182"/>
      <c r="EU381" s="182"/>
      <c r="EV381" s="182"/>
      <c r="EW381" s="182"/>
      <c r="EX381" s="182"/>
      <c r="EY381" s="182"/>
      <c r="EZ381" s="182"/>
      <c r="FA381" s="182"/>
      <c r="FB381" s="182"/>
      <c r="FC381" s="182"/>
      <c r="FD381" s="182"/>
      <c r="FE381" s="182"/>
      <c r="FF381" s="182"/>
      <c r="FG381" s="182"/>
      <c r="FH381" s="182"/>
      <c r="FI381" s="182"/>
      <c r="FJ381" s="182"/>
      <c r="FK381" s="182"/>
      <c r="FL381" s="182"/>
      <c r="FM381" s="182"/>
      <c r="FN381" s="182"/>
      <c r="FO381" s="182"/>
      <c r="FP381" s="182"/>
      <c r="FQ381" s="182"/>
      <c r="FR381" s="182"/>
      <c r="FS381" s="182"/>
      <c r="FT381" s="182"/>
      <c r="FU381" s="182"/>
      <c r="FV381" s="182"/>
      <c r="FW381" s="182"/>
      <c r="FX381" s="182"/>
      <c r="FY381" s="182"/>
      <c r="FZ381" s="182"/>
      <c r="GA381" s="182"/>
      <c r="GB381" s="182"/>
      <c r="GC381" s="182"/>
      <c r="GD381" s="182"/>
      <c r="GE381" s="182"/>
      <c r="GF381" s="182"/>
      <c r="GG381" s="182"/>
      <c r="GH381" s="182"/>
      <c r="GI381" s="182"/>
      <c r="GJ381" s="182"/>
      <c r="GK381" s="182"/>
      <c r="GL381" s="182"/>
      <c r="GM381" s="182"/>
      <c r="GN381" s="182"/>
      <c r="GO381" s="182"/>
      <c r="GP381" s="182"/>
      <c r="GQ381" s="182"/>
      <c r="GR381" s="182"/>
      <c r="GS381" s="182"/>
      <c r="GT381" s="182"/>
      <c r="GU381" s="182"/>
      <c r="GV381" s="182"/>
      <c r="GW381" s="182"/>
      <c r="GX381" s="182"/>
      <c r="GY381" s="182"/>
      <c r="GZ381" s="182"/>
      <c r="HA381" s="182"/>
      <c r="HB381" s="182"/>
      <c r="HC381" s="182"/>
      <c r="HD381" s="182"/>
      <c r="HE381" s="182"/>
      <c r="HF381" s="182"/>
      <c r="HG381" s="182"/>
      <c r="HH381" s="182"/>
      <c r="HI381" s="182"/>
      <c r="HJ381" s="182"/>
      <c r="HK381" s="182"/>
      <c r="HL381" s="182"/>
      <c r="HM381" s="182"/>
      <c r="HN381" s="182"/>
      <c r="HO381" s="182"/>
      <c r="HP381" s="182"/>
      <c r="HQ381" s="182"/>
      <c r="HR381" s="182"/>
      <c r="HS381" s="182"/>
      <c r="HT381" s="182"/>
      <c r="HU381" s="182"/>
      <c r="HV381" s="182"/>
      <c r="HW381" s="182"/>
      <c r="HX381" s="182"/>
      <c r="HY381" s="182"/>
      <c r="HZ381" s="182"/>
      <c r="IA381" s="182"/>
      <c r="IB381" s="182"/>
      <c r="IC381" s="182"/>
      <c r="ID381" s="182"/>
      <c r="IE381" s="182"/>
      <c r="IF381" s="182"/>
      <c r="IG381" s="182"/>
      <c r="IH381" s="182"/>
      <c r="II381" s="182"/>
      <c r="IJ381" s="182"/>
      <c r="IK381" s="182"/>
      <c r="IL381" s="182"/>
      <c r="IM381" s="182"/>
      <c r="IN381" s="182"/>
      <c r="IO381" s="182"/>
      <c r="IP381" s="182"/>
      <c r="IQ381" s="182"/>
      <c r="IR381" s="182"/>
      <c r="IS381" s="182"/>
      <c r="IT381" s="182"/>
      <c r="IU381" s="182"/>
      <c r="IV381" s="182"/>
      <c r="IW381" s="182"/>
      <c r="IX381" s="182"/>
      <c r="IY381" s="182"/>
      <c r="IZ381" s="182"/>
      <c r="JA381" s="182"/>
      <c r="JB381" s="182"/>
      <c r="JC381" s="182"/>
      <c r="JD381" s="182"/>
      <c r="JE381" s="182"/>
      <c r="JF381" s="182"/>
      <c r="JG381" s="182"/>
      <c r="JH381" s="182"/>
      <c r="JI381" s="182"/>
      <c r="JJ381" s="182"/>
      <c r="JK381" s="182"/>
      <c r="JL381" s="182"/>
      <c r="JM381" s="182"/>
      <c r="JN381" s="182"/>
      <c r="JO381" s="182"/>
      <c r="JP381" s="182"/>
      <c r="JQ381" s="182"/>
      <c r="JR381" s="182"/>
      <c r="JS381" s="182"/>
      <c r="JT381" s="182"/>
      <c r="JU381" s="182"/>
      <c r="JV381" s="182"/>
      <c r="JW381" s="182"/>
      <c r="JX381" s="182"/>
      <c r="JY381" s="182"/>
      <c r="JZ381" s="182"/>
      <c r="KA381" s="182"/>
      <c r="KB381" s="182"/>
      <c r="KC381" s="182"/>
      <c r="KD381" s="182"/>
      <c r="KE381" s="182"/>
      <c r="KF381" s="182"/>
      <c r="KG381" s="182"/>
      <c r="KH381" s="182"/>
      <c r="KI381" s="182"/>
      <c r="KJ381" s="182"/>
      <c r="KK381" s="182"/>
      <c r="KL381" s="182"/>
      <c r="KM381" s="182"/>
      <c r="KN381" s="182"/>
      <c r="KO381" s="182"/>
      <c r="KP381" s="182"/>
      <c r="KQ381" s="182"/>
      <c r="KR381" s="182"/>
      <c r="KS381" s="182"/>
      <c r="KT381" s="182"/>
      <c r="KU381" s="182"/>
      <c r="KV381" s="182"/>
      <c r="KW381" s="182"/>
      <c r="KX381" s="182"/>
      <c r="KY381" s="182"/>
      <c r="KZ381" s="182"/>
      <c r="LA381" s="182"/>
      <c r="LB381" s="182"/>
      <c r="LC381" s="182"/>
      <c r="LD381" s="182"/>
      <c r="LE381" s="182"/>
      <c r="LF381" s="182"/>
      <c r="LG381" s="182"/>
      <c r="LH381" s="182"/>
      <c r="LI381" s="182"/>
      <c r="LJ381" s="182"/>
      <c r="LK381" s="182"/>
      <c r="LL381" s="182"/>
      <c r="LM381" s="182"/>
      <c r="LN381" s="182"/>
      <c r="LO381" s="182"/>
      <c r="LP381" s="182"/>
      <c r="LQ381" s="182"/>
      <c r="LR381" s="182"/>
      <c r="LS381" s="182"/>
      <c r="LT381" s="182"/>
      <c r="LU381" s="182"/>
      <c r="LV381" s="182"/>
      <c r="LW381" s="182"/>
      <c r="LX381" s="182"/>
      <c r="LY381" s="182"/>
      <c r="LZ381" s="182"/>
      <c r="MA381" s="182"/>
      <c r="MB381" s="182"/>
      <c r="MC381" s="182"/>
      <c r="MD381" s="182"/>
      <c r="ME381" s="182"/>
      <c r="MF381" s="182"/>
      <c r="MG381" s="182"/>
      <c r="MH381" s="182"/>
      <c r="MI381" s="182"/>
      <c r="MJ381" s="182"/>
      <c r="MK381" s="182"/>
      <c r="ML381" s="182"/>
      <c r="MM381" s="182"/>
      <c r="MN381" s="182"/>
      <c r="MO381" s="182"/>
      <c r="MP381" s="182"/>
      <c r="MQ381" s="182"/>
      <c r="MR381" s="182"/>
      <c r="MS381" s="182"/>
      <c r="MT381" s="182"/>
      <c r="MU381" s="182"/>
      <c r="MV381" s="182"/>
      <c r="MW381" s="182"/>
      <c r="MX381" s="182"/>
      <c r="MY381" s="182"/>
      <c r="MZ381" s="182"/>
      <c r="NA381" s="182"/>
      <c r="NB381" s="182"/>
      <c r="NC381" s="182"/>
      <c r="ND381" s="182"/>
      <c r="NE381" s="182"/>
      <c r="NF381" s="182"/>
      <c r="NG381" s="182"/>
      <c r="NH381" s="182"/>
      <c r="NI381" s="182"/>
      <c r="NJ381" s="182"/>
      <c r="NK381" s="182"/>
      <c r="NL381" s="182"/>
      <c r="NM381" s="182"/>
      <c r="NN381" s="182"/>
      <c r="NO381" s="182"/>
      <c r="NP381" s="182"/>
      <c r="NQ381" s="182"/>
      <c r="NR381" s="182"/>
      <c r="NS381" s="182"/>
      <c r="NT381" s="182"/>
      <c r="NU381" s="182"/>
      <c r="NV381" s="182"/>
      <c r="NW381" s="182"/>
      <c r="NX381" s="182"/>
      <c r="NY381" s="182"/>
      <c r="NZ381" s="182"/>
      <c r="OA381" s="182"/>
      <c r="OB381" s="182"/>
      <c r="OC381" s="182"/>
      <c r="OD381" s="182"/>
      <c r="OE381" s="182"/>
      <c r="OF381" s="182"/>
      <c r="OG381" s="182"/>
      <c r="OH381" s="182"/>
      <c r="OI381" s="182"/>
      <c r="OJ381" s="182"/>
      <c r="OK381" s="182"/>
      <c r="OL381" s="182"/>
      <c r="OM381" s="182"/>
      <c r="ON381" s="182"/>
      <c r="OO381" s="182"/>
      <c r="OP381" s="182"/>
      <c r="OQ381" s="182"/>
      <c r="OR381" s="182"/>
      <c r="OS381" s="182"/>
      <c r="OT381" s="182"/>
      <c r="OU381" s="182"/>
      <c r="OV381" s="182"/>
      <c r="OW381" s="182"/>
      <c r="OX381" s="182"/>
      <c r="OY381" s="182"/>
      <c r="OZ381" s="182"/>
      <c r="PA381" s="182"/>
      <c r="PB381" s="182"/>
      <c r="PC381" s="182"/>
      <c r="PD381" s="182"/>
      <c r="PE381" s="182"/>
      <c r="PF381" s="182"/>
      <c r="PG381" s="182"/>
      <c r="PH381" s="182"/>
      <c r="PI381" s="182"/>
      <c r="PJ381" s="182"/>
      <c r="PK381" s="182"/>
      <c r="PL381" s="182"/>
      <c r="PM381" s="182"/>
      <c r="PN381" s="182"/>
      <c r="PO381" s="182"/>
      <c r="PP381" s="182"/>
      <c r="PQ381" s="182"/>
      <c r="PR381" s="182"/>
      <c r="PS381" s="182"/>
      <c r="PT381" s="182"/>
      <c r="PU381" s="182"/>
      <c r="PV381" s="182"/>
      <c r="PW381" s="182"/>
      <c r="PX381" s="182"/>
    </row>
    <row r="382" spans="1:440" s="167" customFormat="1" ht="19.899999999999999" customHeight="1">
      <c r="A382" s="182"/>
      <c r="B382" s="1040"/>
      <c r="C382" s="900"/>
      <c r="D382" s="841"/>
      <c r="E382" s="885"/>
      <c r="F382" s="325" t="s">
        <v>22</v>
      </c>
      <c r="G382" s="289">
        <v>3.613</v>
      </c>
      <c r="H382" s="289"/>
      <c r="I382" s="290">
        <f>G382+H382+K381</f>
        <v>5.7140000000000004</v>
      </c>
      <c r="J382" s="636">
        <v>4.5090000000000003</v>
      </c>
      <c r="K382" s="290">
        <f t="shared" si="188"/>
        <v>1.2050000000000001</v>
      </c>
      <c r="L382" s="672">
        <f t="shared" si="189"/>
        <v>0.78911445572278616</v>
      </c>
      <c r="M382" s="650" t="s">
        <v>24</v>
      </c>
      <c r="N382" s="903"/>
      <c r="O382" s="904"/>
      <c r="P382" s="904"/>
      <c r="Q382" s="904"/>
      <c r="R382" s="904"/>
      <c r="S382" s="893"/>
      <c r="T382" s="170"/>
      <c r="U382" s="182"/>
      <c r="V382" s="166"/>
      <c r="W382" s="166"/>
      <c r="X382" s="166"/>
      <c r="Y382" s="166"/>
      <c r="Z382" s="166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2"/>
      <c r="CI382" s="182"/>
      <c r="CJ382" s="182"/>
      <c r="CK382" s="182"/>
      <c r="CL382" s="182"/>
      <c r="CM382" s="182"/>
      <c r="CN382" s="182"/>
      <c r="CO382" s="182"/>
      <c r="CP382" s="182"/>
      <c r="CQ382" s="182"/>
      <c r="CR382" s="182"/>
      <c r="CS382" s="182"/>
      <c r="CT382" s="182"/>
      <c r="CU382" s="182"/>
      <c r="CV382" s="182"/>
      <c r="CW382" s="182"/>
      <c r="CX382" s="182"/>
      <c r="CY382" s="182"/>
      <c r="CZ382" s="182"/>
      <c r="DA382" s="182"/>
      <c r="DB382" s="182"/>
      <c r="DC382" s="182"/>
      <c r="DD382" s="182"/>
      <c r="DE382" s="182"/>
      <c r="DF382" s="182"/>
      <c r="DG382" s="182"/>
      <c r="DH382" s="182"/>
      <c r="DI382" s="182"/>
      <c r="DJ382" s="182"/>
      <c r="DK382" s="182"/>
      <c r="DL382" s="182"/>
      <c r="DM382" s="182"/>
      <c r="DN382" s="182"/>
      <c r="DO382" s="182"/>
      <c r="DP382" s="182"/>
      <c r="DQ382" s="182"/>
      <c r="DR382" s="182"/>
      <c r="DS382" s="182"/>
      <c r="DT382" s="182"/>
      <c r="DU382" s="182"/>
      <c r="DV382" s="182"/>
      <c r="DW382" s="182"/>
      <c r="DX382" s="182"/>
      <c r="DY382" s="182"/>
      <c r="DZ382" s="182"/>
      <c r="EA382" s="182"/>
      <c r="EB382" s="182"/>
      <c r="EC382" s="182"/>
      <c r="ED382" s="182"/>
      <c r="EE382" s="182"/>
      <c r="EF382" s="182"/>
      <c r="EG382" s="182"/>
      <c r="EH382" s="182"/>
      <c r="EI382" s="182"/>
      <c r="EJ382" s="182"/>
      <c r="EK382" s="182"/>
      <c r="EL382" s="182"/>
      <c r="EM382" s="182"/>
      <c r="EN382" s="182"/>
      <c r="EO382" s="182"/>
      <c r="EP382" s="182"/>
      <c r="EQ382" s="182"/>
      <c r="ER382" s="182"/>
      <c r="ES382" s="182"/>
      <c r="ET382" s="182"/>
      <c r="EU382" s="182"/>
      <c r="EV382" s="182"/>
      <c r="EW382" s="182"/>
      <c r="EX382" s="182"/>
      <c r="EY382" s="182"/>
      <c r="EZ382" s="182"/>
      <c r="FA382" s="182"/>
      <c r="FB382" s="182"/>
      <c r="FC382" s="182"/>
      <c r="FD382" s="182"/>
      <c r="FE382" s="182"/>
      <c r="FF382" s="182"/>
      <c r="FG382" s="182"/>
      <c r="FH382" s="182"/>
      <c r="FI382" s="182"/>
      <c r="FJ382" s="182"/>
      <c r="FK382" s="182"/>
      <c r="FL382" s="182"/>
      <c r="FM382" s="182"/>
      <c r="FN382" s="182"/>
      <c r="FO382" s="182"/>
      <c r="FP382" s="182"/>
      <c r="FQ382" s="182"/>
      <c r="FR382" s="182"/>
      <c r="FS382" s="182"/>
      <c r="FT382" s="182"/>
      <c r="FU382" s="182"/>
      <c r="FV382" s="182"/>
      <c r="FW382" s="182"/>
      <c r="FX382" s="182"/>
      <c r="FY382" s="182"/>
      <c r="FZ382" s="182"/>
      <c r="GA382" s="182"/>
      <c r="GB382" s="182"/>
      <c r="GC382" s="182"/>
      <c r="GD382" s="182"/>
      <c r="GE382" s="182"/>
      <c r="GF382" s="182"/>
      <c r="GG382" s="182"/>
      <c r="GH382" s="182"/>
      <c r="GI382" s="182"/>
      <c r="GJ382" s="182"/>
      <c r="GK382" s="182"/>
      <c r="GL382" s="182"/>
      <c r="GM382" s="182"/>
      <c r="GN382" s="182"/>
      <c r="GO382" s="182"/>
      <c r="GP382" s="182"/>
      <c r="GQ382" s="182"/>
      <c r="GR382" s="182"/>
      <c r="GS382" s="182"/>
      <c r="GT382" s="182"/>
      <c r="GU382" s="182"/>
      <c r="GV382" s="182"/>
      <c r="GW382" s="182"/>
      <c r="GX382" s="182"/>
      <c r="GY382" s="182"/>
      <c r="GZ382" s="182"/>
      <c r="HA382" s="182"/>
      <c r="HB382" s="182"/>
      <c r="HC382" s="182"/>
      <c r="HD382" s="182"/>
      <c r="HE382" s="182"/>
      <c r="HF382" s="182"/>
      <c r="HG382" s="182"/>
      <c r="HH382" s="182"/>
      <c r="HI382" s="182"/>
      <c r="HJ382" s="182"/>
      <c r="HK382" s="182"/>
      <c r="HL382" s="182"/>
      <c r="HM382" s="182"/>
      <c r="HN382" s="182"/>
      <c r="HO382" s="182"/>
      <c r="HP382" s="182"/>
      <c r="HQ382" s="182"/>
      <c r="HR382" s="182"/>
      <c r="HS382" s="182"/>
      <c r="HT382" s="182"/>
      <c r="HU382" s="182"/>
      <c r="HV382" s="182"/>
      <c r="HW382" s="182"/>
      <c r="HX382" s="182"/>
      <c r="HY382" s="182"/>
      <c r="HZ382" s="182"/>
      <c r="IA382" s="182"/>
      <c r="IB382" s="182"/>
      <c r="IC382" s="182"/>
      <c r="ID382" s="182"/>
      <c r="IE382" s="182"/>
      <c r="IF382" s="182"/>
      <c r="IG382" s="182"/>
      <c r="IH382" s="182"/>
      <c r="II382" s="182"/>
      <c r="IJ382" s="182"/>
      <c r="IK382" s="182"/>
      <c r="IL382" s="182"/>
      <c r="IM382" s="182"/>
      <c r="IN382" s="182"/>
      <c r="IO382" s="182"/>
      <c r="IP382" s="182"/>
      <c r="IQ382" s="182"/>
      <c r="IR382" s="182"/>
      <c r="IS382" s="182"/>
      <c r="IT382" s="182"/>
      <c r="IU382" s="182"/>
      <c r="IV382" s="182"/>
      <c r="IW382" s="182"/>
      <c r="IX382" s="182"/>
      <c r="IY382" s="182"/>
      <c r="IZ382" s="182"/>
      <c r="JA382" s="182"/>
      <c r="JB382" s="182"/>
      <c r="JC382" s="182"/>
      <c r="JD382" s="182"/>
      <c r="JE382" s="182"/>
      <c r="JF382" s="182"/>
      <c r="JG382" s="182"/>
      <c r="JH382" s="182"/>
      <c r="JI382" s="182"/>
      <c r="JJ382" s="182"/>
      <c r="JK382" s="182"/>
      <c r="JL382" s="182"/>
      <c r="JM382" s="182"/>
      <c r="JN382" s="182"/>
      <c r="JO382" s="182"/>
      <c r="JP382" s="182"/>
      <c r="JQ382" s="182"/>
      <c r="JR382" s="182"/>
      <c r="JS382" s="182"/>
      <c r="JT382" s="182"/>
      <c r="JU382" s="182"/>
      <c r="JV382" s="182"/>
      <c r="JW382" s="182"/>
      <c r="JX382" s="182"/>
      <c r="JY382" s="182"/>
      <c r="JZ382" s="182"/>
      <c r="KA382" s="182"/>
      <c r="KB382" s="182"/>
      <c r="KC382" s="182"/>
      <c r="KD382" s="182"/>
      <c r="KE382" s="182"/>
      <c r="KF382" s="182"/>
      <c r="KG382" s="182"/>
      <c r="KH382" s="182"/>
      <c r="KI382" s="182"/>
      <c r="KJ382" s="182"/>
      <c r="KK382" s="182"/>
      <c r="KL382" s="182"/>
      <c r="KM382" s="182"/>
      <c r="KN382" s="182"/>
      <c r="KO382" s="182"/>
      <c r="KP382" s="182"/>
      <c r="KQ382" s="182"/>
      <c r="KR382" s="182"/>
      <c r="KS382" s="182"/>
      <c r="KT382" s="182"/>
      <c r="KU382" s="182"/>
      <c r="KV382" s="182"/>
      <c r="KW382" s="182"/>
      <c r="KX382" s="182"/>
      <c r="KY382" s="182"/>
      <c r="KZ382" s="182"/>
      <c r="LA382" s="182"/>
      <c r="LB382" s="182"/>
      <c r="LC382" s="182"/>
      <c r="LD382" s="182"/>
      <c r="LE382" s="182"/>
      <c r="LF382" s="182"/>
      <c r="LG382" s="182"/>
      <c r="LH382" s="182"/>
      <c r="LI382" s="182"/>
      <c r="LJ382" s="182"/>
      <c r="LK382" s="182"/>
      <c r="LL382" s="182"/>
      <c r="LM382" s="182"/>
      <c r="LN382" s="182"/>
      <c r="LO382" s="182"/>
      <c r="LP382" s="182"/>
      <c r="LQ382" s="182"/>
      <c r="LR382" s="182"/>
      <c r="LS382" s="182"/>
      <c r="LT382" s="182"/>
      <c r="LU382" s="182"/>
      <c r="LV382" s="182"/>
      <c r="LW382" s="182"/>
      <c r="LX382" s="182"/>
      <c r="LY382" s="182"/>
      <c r="LZ382" s="182"/>
      <c r="MA382" s="182"/>
      <c r="MB382" s="182"/>
      <c r="MC382" s="182"/>
      <c r="MD382" s="182"/>
      <c r="ME382" s="182"/>
      <c r="MF382" s="182"/>
      <c r="MG382" s="182"/>
      <c r="MH382" s="182"/>
      <c r="MI382" s="182"/>
      <c r="MJ382" s="182"/>
      <c r="MK382" s="182"/>
      <c r="ML382" s="182"/>
      <c r="MM382" s="182"/>
      <c r="MN382" s="182"/>
      <c r="MO382" s="182"/>
      <c r="MP382" s="182"/>
      <c r="MQ382" s="182"/>
      <c r="MR382" s="182"/>
      <c r="MS382" s="182"/>
      <c r="MT382" s="182"/>
      <c r="MU382" s="182"/>
      <c r="MV382" s="182"/>
      <c r="MW382" s="182"/>
      <c r="MX382" s="182"/>
      <c r="MY382" s="182"/>
      <c r="MZ382" s="182"/>
      <c r="NA382" s="182"/>
      <c r="NB382" s="182"/>
      <c r="NC382" s="182"/>
      <c r="ND382" s="182"/>
      <c r="NE382" s="182"/>
      <c r="NF382" s="182"/>
      <c r="NG382" s="182"/>
      <c r="NH382" s="182"/>
      <c r="NI382" s="182"/>
      <c r="NJ382" s="182"/>
      <c r="NK382" s="182"/>
      <c r="NL382" s="182"/>
      <c r="NM382" s="182"/>
      <c r="NN382" s="182"/>
      <c r="NO382" s="182"/>
      <c r="NP382" s="182"/>
      <c r="NQ382" s="182"/>
      <c r="NR382" s="182"/>
      <c r="NS382" s="182"/>
      <c r="NT382" s="182"/>
      <c r="NU382" s="182"/>
      <c r="NV382" s="182"/>
      <c r="NW382" s="182"/>
      <c r="NX382" s="182"/>
      <c r="NY382" s="182"/>
      <c r="NZ382" s="182"/>
      <c r="OA382" s="182"/>
      <c r="OB382" s="182"/>
      <c r="OC382" s="182"/>
      <c r="OD382" s="182"/>
      <c r="OE382" s="182"/>
      <c r="OF382" s="182"/>
      <c r="OG382" s="182"/>
      <c r="OH382" s="182"/>
      <c r="OI382" s="182"/>
      <c r="OJ382" s="182"/>
      <c r="OK382" s="182"/>
      <c r="OL382" s="182"/>
      <c r="OM382" s="182"/>
      <c r="ON382" s="182"/>
      <c r="OO382" s="182"/>
      <c r="OP382" s="182"/>
      <c r="OQ382" s="182"/>
      <c r="OR382" s="182"/>
      <c r="OS382" s="182"/>
      <c r="OT382" s="182"/>
      <c r="OU382" s="182"/>
      <c r="OV382" s="182"/>
      <c r="OW382" s="182"/>
      <c r="OX382" s="182"/>
      <c r="OY382" s="182"/>
      <c r="OZ382" s="182"/>
      <c r="PA382" s="182"/>
      <c r="PB382" s="182"/>
      <c r="PC382" s="182"/>
      <c r="PD382" s="182"/>
      <c r="PE382" s="182"/>
      <c r="PF382" s="182"/>
      <c r="PG382" s="182"/>
      <c r="PH382" s="182"/>
      <c r="PI382" s="182"/>
      <c r="PJ382" s="182"/>
      <c r="PK382" s="182"/>
      <c r="PL382" s="182"/>
      <c r="PM382" s="182"/>
      <c r="PN382" s="182"/>
      <c r="PO382" s="182"/>
      <c r="PP382" s="182"/>
      <c r="PQ382" s="182"/>
      <c r="PR382" s="182"/>
      <c r="PS382" s="182"/>
      <c r="PT382" s="182"/>
      <c r="PU382" s="182"/>
      <c r="PV382" s="182"/>
      <c r="PW382" s="182"/>
      <c r="PX382" s="182"/>
    </row>
    <row r="383" spans="1:440" s="167" customFormat="1" ht="19.899999999999999" customHeight="1">
      <c r="A383" s="182"/>
      <c r="B383" s="1040"/>
      <c r="C383" s="900"/>
      <c r="D383" s="841"/>
      <c r="E383" s="884" t="s">
        <v>214</v>
      </c>
      <c r="F383" s="325" t="s">
        <v>20</v>
      </c>
      <c r="G383" s="289">
        <v>0.63700000000000001</v>
      </c>
      <c r="H383" s="289"/>
      <c r="I383" s="290">
        <f t="shared" ref="I383" si="260">G383+H383</f>
        <v>0.63700000000000001</v>
      </c>
      <c r="J383" s="636">
        <v>0.27</v>
      </c>
      <c r="K383" s="290">
        <f>I383-J383</f>
        <v>0.36699999999999999</v>
      </c>
      <c r="L383" s="672">
        <f>J383/I383</f>
        <v>0.42386185243328101</v>
      </c>
      <c r="M383" s="650" t="s">
        <v>24</v>
      </c>
      <c r="N383" s="903">
        <f t="shared" ref="N383" si="261">G383+G384+G385</f>
        <v>7.234</v>
      </c>
      <c r="O383" s="904">
        <f t="shared" ref="O383" si="262">H383+H384+H385</f>
        <v>0</v>
      </c>
      <c r="P383" s="904">
        <f t="shared" ref="P383" si="263">N383+O383</f>
        <v>7.234</v>
      </c>
      <c r="Q383" s="904">
        <f t="shared" ref="Q383" si="264">J383+J384+J385</f>
        <v>6.7770000000000001</v>
      </c>
      <c r="R383" s="904">
        <f t="shared" ref="R383" si="265">P383-Q383</f>
        <v>0.45699999999999985</v>
      </c>
      <c r="S383" s="893">
        <f t="shared" ref="S383" si="266">Q383/P383</f>
        <v>0.93682609897705282</v>
      </c>
      <c r="T383" s="170"/>
      <c r="U383" s="182"/>
      <c r="V383" s="166"/>
      <c r="W383" s="166"/>
      <c r="X383" s="166"/>
      <c r="Y383" s="166"/>
      <c r="Z383" s="166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2"/>
      <c r="CI383" s="182"/>
      <c r="CJ383" s="182"/>
      <c r="CK383" s="182"/>
      <c r="CL383" s="182"/>
      <c r="CM383" s="182"/>
      <c r="CN383" s="182"/>
      <c r="CO383" s="182"/>
      <c r="CP383" s="182"/>
      <c r="CQ383" s="182"/>
      <c r="CR383" s="182"/>
      <c r="CS383" s="182"/>
      <c r="CT383" s="182"/>
      <c r="CU383" s="182"/>
      <c r="CV383" s="182"/>
      <c r="CW383" s="182"/>
      <c r="CX383" s="182"/>
      <c r="CY383" s="182"/>
      <c r="CZ383" s="182"/>
      <c r="DA383" s="182"/>
      <c r="DB383" s="182"/>
      <c r="DC383" s="182"/>
      <c r="DD383" s="182"/>
      <c r="DE383" s="182"/>
      <c r="DF383" s="182"/>
      <c r="DG383" s="182"/>
      <c r="DH383" s="182"/>
      <c r="DI383" s="182"/>
      <c r="DJ383" s="182"/>
      <c r="DK383" s="182"/>
      <c r="DL383" s="182"/>
      <c r="DM383" s="182"/>
      <c r="DN383" s="182"/>
      <c r="DO383" s="182"/>
      <c r="DP383" s="182"/>
      <c r="DQ383" s="182"/>
      <c r="DR383" s="182"/>
      <c r="DS383" s="182"/>
      <c r="DT383" s="182"/>
      <c r="DU383" s="182"/>
      <c r="DV383" s="182"/>
      <c r="DW383" s="182"/>
      <c r="DX383" s="182"/>
      <c r="DY383" s="182"/>
      <c r="DZ383" s="182"/>
      <c r="EA383" s="182"/>
      <c r="EB383" s="182"/>
      <c r="EC383" s="182"/>
      <c r="ED383" s="182"/>
      <c r="EE383" s="182"/>
      <c r="EF383" s="182"/>
      <c r="EG383" s="182"/>
      <c r="EH383" s="182"/>
      <c r="EI383" s="182"/>
      <c r="EJ383" s="182"/>
      <c r="EK383" s="182"/>
      <c r="EL383" s="182"/>
      <c r="EM383" s="182"/>
      <c r="EN383" s="182"/>
      <c r="EO383" s="182"/>
      <c r="EP383" s="182"/>
      <c r="EQ383" s="182"/>
      <c r="ER383" s="182"/>
      <c r="ES383" s="182"/>
      <c r="ET383" s="182"/>
      <c r="EU383" s="182"/>
      <c r="EV383" s="182"/>
      <c r="EW383" s="182"/>
      <c r="EX383" s="182"/>
      <c r="EY383" s="182"/>
      <c r="EZ383" s="182"/>
      <c r="FA383" s="182"/>
      <c r="FB383" s="182"/>
      <c r="FC383" s="182"/>
      <c r="FD383" s="182"/>
      <c r="FE383" s="182"/>
      <c r="FF383" s="182"/>
      <c r="FG383" s="182"/>
      <c r="FH383" s="182"/>
      <c r="FI383" s="182"/>
      <c r="FJ383" s="182"/>
      <c r="FK383" s="182"/>
      <c r="FL383" s="182"/>
      <c r="FM383" s="182"/>
      <c r="FN383" s="182"/>
      <c r="FO383" s="182"/>
      <c r="FP383" s="182"/>
      <c r="FQ383" s="182"/>
      <c r="FR383" s="182"/>
      <c r="FS383" s="182"/>
      <c r="FT383" s="182"/>
      <c r="FU383" s="182"/>
      <c r="FV383" s="182"/>
      <c r="FW383" s="182"/>
      <c r="FX383" s="182"/>
      <c r="FY383" s="182"/>
      <c r="FZ383" s="182"/>
      <c r="GA383" s="182"/>
      <c r="GB383" s="182"/>
      <c r="GC383" s="182"/>
      <c r="GD383" s="182"/>
      <c r="GE383" s="182"/>
      <c r="GF383" s="182"/>
      <c r="GG383" s="182"/>
      <c r="GH383" s="182"/>
      <c r="GI383" s="182"/>
      <c r="GJ383" s="182"/>
      <c r="GK383" s="182"/>
      <c r="GL383" s="182"/>
      <c r="GM383" s="182"/>
      <c r="GN383" s="182"/>
      <c r="GO383" s="182"/>
      <c r="GP383" s="182"/>
      <c r="GQ383" s="182"/>
      <c r="GR383" s="182"/>
      <c r="GS383" s="182"/>
      <c r="GT383" s="182"/>
      <c r="GU383" s="182"/>
      <c r="GV383" s="182"/>
      <c r="GW383" s="182"/>
      <c r="GX383" s="182"/>
      <c r="GY383" s="182"/>
      <c r="GZ383" s="182"/>
      <c r="HA383" s="182"/>
      <c r="HB383" s="182"/>
      <c r="HC383" s="182"/>
      <c r="HD383" s="182"/>
      <c r="HE383" s="182"/>
      <c r="HF383" s="182"/>
      <c r="HG383" s="182"/>
      <c r="HH383" s="182"/>
      <c r="HI383" s="182"/>
      <c r="HJ383" s="182"/>
      <c r="HK383" s="182"/>
      <c r="HL383" s="182"/>
      <c r="HM383" s="182"/>
      <c r="HN383" s="182"/>
      <c r="HO383" s="182"/>
      <c r="HP383" s="182"/>
      <c r="HQ383" s="182"/>
      <c r="HR383" s="182"/>
      <c r="HS383" s="182"/>
      <c r="HT383" s="182"/>
      <c r="HU383" s="182"/>
      <c r="HV383" s="182"/>
      <c r="HW383" s="182"/>
      <c r="HX383" s="182"/>
      <c r="HY383" s="182"/>
      <c r="HZ383" s="182"/>
      <c r="IA383" s="182"/>
      <c r="IB383" s="182"/>
      <c r="IC383" s="182"/>
      <c r="ID383" s="182"/>
      <c r="IE383" s="182"/>
      <c r="IF383" s="182"/>
      <c r="IG383" s="182"/>
      <c r="IH383" s="182"/>
      <c r="II383" s="182"/>
      <c r="IJ383" s="182"/>
      <c r="IK383" s="182"/>
      <c r="IL383" s="182"/>
      <c r="IM383" s="182"/>
      <c r="IN383" s="182"/>
      <c r="IO383" s="182"/>
      <c r="IP383" s="182"/>
      <c r="IQ383" s="182"/>
      <c r="IR383" s="182"/>
      <c r="IS383" s="182"/>
      <c r="IT383" s="182"/>
      <c r="IU383" s="182"/>
      <c r="IV383" s="182"/>
      <c r="IW383" s="182"/>
      <c r="IX383" s="182"/>
      <c r="IY383" s="182"/>
      <c r="IZ383" s="182"/>
      <c r="JA383" s="182"/>
      <c r="JB383" s="182"/>
      <c r="JC383" s="182"/>
      <c r="JD383" s="182"/>
      <c r="JE383" s="182"/>
      <c r="JF383" s="182"/>
      <c r="JG383" s="182"/>
      <c r="JH383" s="182"/>
      <c r="JI383" s="182"/>
      <c r="JJ383" s="182"/>
      <c r="JK383" s="182"/>
      <c r="JL383" s="182"/>
      <c r="JM383" s="182"/>
      <c r="JN383" s="182"/>
      <c r="JO383" s="182"/>
      <c r="JP383" s="182"/>
      <c r="JQ383" s="182"/>
      <c r="JR383" s="182"/>
      <c r="JS383" s="182"/>
      <c r="JT383" s="182"/>
      <c r="JU383" s="182"/>
      <c r="JV383" s="182"/>
      <c r="JW383" s="182"/>
      <c r="JX383" s="182"/>
      <c r="JY383" s="182"/>
      <c r="JZ383" s="182"/>
      <c r="KA383" s="182"/>
      <c r="KB383" s="182"/>
      <c r="KC383" s="182"/>
      <c r="KD383" s="182"/>
      <c r="KE383" s="182"/>
      <c r="KF383" s="182"/>
      <c r="KG383" s="182"/>
      <c r="KH383" s="182"/>
      <c r="KI383" s="182"/>
      <c r="KJ383" s="182"/>
      <c r="KK383" s="182"/>
      <c r="KL383" s="182"/>
      <c r="KM383" s="182"/>
      <c r="KN383" s="182"/>
      <c r="KO383" s="182"/>
      <c r="KP383" s="182"/>
      <c r="KQ383" s="182"/>
      <c r="KR383" s="182"/>
      <c r="KS383" s="182"/>
      <c r="KT383" s="182"/>
      <c r="KU383" s="182"/>
      <c r="KV383" s="182"/>
      <c r="KW383" s="182"/>
      <c r="KX383" s="182"/>
      <c r="KY383" s="182"/>
      <c r="KZ383" s="182"/>
      <c r="LA383" s="182"/>
      <c r="LB383" s="182"/>
      <c r="LC383" s="182"/>
      <c r="LD383" s="182"/>
      <c r="LE383" s="182"/>
      <c r="LF383" s="182"/>
      <c r="LG383" s="182"/>
      <c r="LH383" s="182"/>
      <c r="LI383" s="182"/>
      <c r="LJ383" s="182"/>
      <c r="LK383" s="182"/>
      <c r="LL383" s="182"/>
      <c r="LM383" s="182"/>
      <c r="LN383" s="182"/>
      <c r="LO383" s="182"/>
      <c r="LP383" s="182"/>
      <c r="LQ383" s="182"/>
      <c r="LR383" s="182"/>
      <c r="LS383" s="182"/>
      <c r="LT383" s="182"/>
      <c r="LU383" s="182"/>
      <c r="LV383" s="182"/>
      <c r="LW383" s="182"/>
      <c r="LX383" s="182"/>
      <c r="LY383" s="182"/>
      <c r="LZ383" s="182"/>
      <c r="MA383" s="182"/>
      <c r="MB383" s="182"/>
      <c r="MC383" s="182"/>
      <c r="MD383" s="182"/>
      <c r="ME383" s="182"/>
      <c r="MF383" s="182"/>
      <c r="MG383" s="182"/>
      <c r="MH383" s="182"/>
      <c r="MI383" s="182"/>
      <c r="MJ383" s="182"/>
      <c r="MK383" s="182"/>
      <c r="ML383" s="182"/>
      <c r="MM383" s="182"/>
      <c r="MN383" s="182"/>
      <c r="MO383" s="182"/>
      <c r="MP383" s="182"/>
      <c r="MQ383" s="182"/>
      <c r="MR383" s="182"/>
      <c r="MS383" s="182"/>
      <c r="MT383" s="182"/>
      <c r="MU383" s="182"/>
      <c r="MV383" s="182"/>
      <c r="MW383" s="182"/>
      <c r="MX383" s="182"/>
      <c r="MY383" s="182"/>
      <c r="MZ383" s="182"/>
      <c r="NA383" s="182"/>
      <c r="NB383" s="182"/>
      <c r="NC383" s="182"/>
      <c r="ND383" s="182"/>
      <c r="NE383" s="182"/>
      <c r="NF383" s="182"/>
      <c r="NG383" s="182"/>
      <c r="NH383" s="182"/>
      <c r="NI383" s="182"/>
      <c r="NJ383" s="182"/>
      <c r="NK383" s="182"/>
      <c r="NL383" s="182"/>
      <c r="NM383" s="182"/>
      <c r="NN383" s="182"/>
      <c r="NO383" s="182"/>
      <c r="NP383" s="182"/>
      <c r="NQ383" s="182"/>
      <c r="NR383" s="182"/>
      <c r="NS383" s="182"/>
      <c r="NT383" s="182"/>
      <c r="NU383" s="182"/>
      <c r="NV383" s="182"/>
      <c r="NW383" s="182"/>
      <c r="NX383" s="182"/>
      <c r="NY383" s="182"/>
      <c r="NZ383" s="182"/>
      <c r="OA383" s="182"/>
      <c r="OB383" s="182"/>
      <c r="OC383" s="182"/>
      <c r="OD383" s="182"/>
      <c r="OE383" s="182"/>
      <c r="OF383" s="182"/>
      <c r="OG383" s="182"/>
      <c r="OH383" s="182"/>
      <c r="OI383" s="182"/>
      <c r="OJ383" s="182"/>
      <c r="OK383" s="182"/>
      <c r="OL383" s="182"/>
      <c r="OM383" s="182"/>
      <c r="ON383" s="182"/>
      <c r="OO383" s="182"/>
      <c r="OP383" s="182"/>
      <c r="OQ383" s="182"/>
      <c r="OR383" s="182"/>
      <c r="OS383" s="182"/>
      <c r="OT383" s="182"/>
      <c r="OU383" s="182"/>
      <c r="OV383" s="182"/>
      <c r="OW383" s="182"/>
      <c r="OX383" s="182"/>
      <c r="OY383" s="182"/>
      <c r="OZ383" s="182"/>
      <c r="PA383" s="182"/>
      <c r="PB383" s="182"/>
      <c r="PC383" s="182"/>
      <c r="PD383" s="182"/>
      <c r="PE383" s="182"/>
      <c r="PF383" s="182"/>
      <c r="PG383" s="182"/>
      <c r="PH383" s="182"/>
      <c r="PI383" s="182"/>
      <c r="PJ383" s="182"/>
      <c r="PK383" s="182"/>
      <c r="PL383" s="182"/>
      <c r="PM383" s="182"/>
      <c r="PN383" s="182"/>
      <c r="PO383" s="182"/>
      <c r="PP383" s="182"/>
      <c r="PQ383" s="182"/>
      <c r="PR383" s="182"/>
      <c r="PS383" s="182"/>
      <c r="PT383" s="182"/>
      <c r="PU383" s="182"/>
      <c r="PV383" s="182"/>
      <c r="PW383" s="182"/>
      <c r="PX383" s="182"/>
    </row>
    <row r="384" spans="1:440" s="167" customFormat="1" ht="19.899999999999999" customHeight="1">
      <c r="A384" s="182"/>
      <c r="B384" s="1040"/>
      <c r="C384" s="900"/>
      <c r="D384" s="841"/>
      <c r="E384" s="876"/>
      <c r="F384" s="325" t="s">
        <v>21</v>
      </c>
      <c r="G384" s="289">
        <v>2.98</v>
      </c>
      <c r="H384" s="289"/>
      <c r="I384" s="290">
        <f>G384+H384+K383</f>
        <v>3.347</v>
      </c>
      <c r="J384" s="636">
        <v>3.4830000000000001</v>
      </c>
      <c r="K384" s="290">
        <f>I384-J384</f>
        <v>-0.13600000000000012</v>
      </c>
      <c r="L384" s="672">
        <f>J384/I384</f>
        <v>1.0406334030475053</v>
      </c>
      <c r="M384" s="650" t="s">
        <v>24</v>
      </c>
      <c r="N384" s="903"/>
      <c r="O384" s="904"/>
      <c r="P384" s="904"/>
      <c r="Q384" s="904"/>
      <c r="R384" s="904"/>
      <c r="S384" s="893"/>
      <c r="T384" s="170"/>
      <c r="U384" s="182"/>
      <c r="V384" s="166"/>
      <c r="W384" s="166"/>
      <c r="X384" s="166"/>
      <c r="Y384" s="166"/>
      <c r="Z384" s="166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2"/>
      <c r="CI384" s="182"/>
      <c r="CJ384" s="182"/>
      <c r="CK384" s="182"/>
      <c r="CL384" s="182"/>
      <c r="CM384" s="182"/>
      <c r="CN384" s="182"/>
      <c r="CO384" s="182"/>
      <c r="CP384" s="182"/>
      <c r="CQ384" s="182"/>
      <c r="CR384" s="182"/>
      <c r="CS384" s="182"/>
      <c r="CT384" s="182"/>
      <c r="CU384" s="182"/>
      <c r="CV384" s="182"/>
      <c r="CW384" s="182"/>
      <c r="CX384" s="182"/>
      <c r="CY384" s="182"/>
      <c r="CZ384" s="182"/>
      <c r="DA384" s="182"/>
      <c r="DB384" s="182"/>
      <c r="DC384" s="182"/>
      <c r="DD384" s="182"/>
      <c r="DE384" s="182"/>
      <c r="DF384" s="182"/>
      <c r="DG384" s="182"/>
      <c r="DH384" s="182"/>
      <c r="DI384" s="182"/>
      <c r="DJ384" s="182"/>
      <c r="DK384" s="182"/>
      <c r="DL384" s="182"/>
      <c r="DM384" s="182"/>
      <c r="DN384" s="182"/>
      <c r="DO384" s="182"/>
      <c r="DP384" s="182"/>
      <c r="DQ384" s="182"/>
      <c r="DR384" s="182"/>
      <c r="DS384" s="182"/>
      <c r="DT384" s="182"/>
      <c r="DU384" s="182"/>
      <c r="DV384" s="182"/>
      <c r="DW384" s="182"/>
      <c r="DX384" s="182"/>
      <c r="DY384" s="182"/>
      <c r="DZ384" s="182"/>
      <c r="EA384" s="182"/>
      <c r="EB384" s="182"/>
      <c r="EC384" s="182"/>
      <c r="ED384" s="182"/>
      <c r="EE384" s="182"/>
      <c r="EF384" s="182"/>
      <c r="EG384" s="182"/>
      <c r="EH384" s="182"/>
      <c r="EI384" s="182"/>
      <c r="EJ384" s="182"/>
      <c r="EK384" s="182"/>
      <c r="EL384" s="182"/>
      <c r="EM384" s="182"/>
      <c r="EN384" s="182"/>
      <c r="EO384" s="182"/>
      <c r="EP384" s="182"/>
      <c r="EQ384" s="182"/>
      <c r="ER384" s="182"/>
      <c r="ES384" s="182"/>
      <c r="ET384" s="182"/>
      <c r="EU384" s="182"/>
      <c r="EV384" s="182"/>
      <c r="EW384" s="182"/>
      <c r="EX384" s="182"/>
      <c r="EY384" s="182"/>
      <c r="EZ384" s="182"/>
      <c r="FA384" s="182"/>
      <c r="FB384" s="182"/>
      <c r="FC384" s="182"/>
      <c r="FD384" s="182"/>
      <c r="FE384" s="182"/>
      <c r="FF384" s="182"/>
      <c r="FG384" s="182"/>
      <c r="FH384" s="182"/>
      <c r="FI384" s="182"/>
      <c r="FJ384" s="182"/>
      <c r="FK384" s="182"/>
      <c r="FL384" s="182"/>
      <c r="FM384" s="182"/>
      <c r="FN384" s="182"/>
      <c r="FO384" s="182"/>
      <c r="FP384" s="182"/>
      <c r="FQ384" s="182"/>
      <c r="FR384" s="182"/>
      <c r="FS384" s="182"/>
      <c r="FT384" s="182"/>
      <c r="FU384" s="182"/>
      <c r="FV384" s="182"/>
      <c r="FW384" s="182"/>
      <c r="FX384" s="182"/>
      <c r="FY384" s="182"/>
      <c r="FZ384" s="182"/>
      <c r="GA384" s="182"/>
      <c r="GB384" s="182"/>
      <c r="GC384" s="182"/>
      <c r="GD384" s="182"/>
      <c r="GE384" s="182"/>
      <c r="GF384" s="182"/>
      <c r="GG384" s="182"/>
      <c r="GH384" s="182"/>
      <c r="GI384" s="182"/>
      <c r="GJ384" s="182"/>
      <c r="GK384" s="182"/>
      <c r="GL384" s="182"/>
      <c r="GM384" s="182"/>
      <c r="GN384" s="182"/>
      <c r="GO384" s="182"/>
      <c r="GP384" s="182"/>
      <c r="GQ384" s="182"/>
      <c r="GR384" s="182"/>
      <c r="GS384" s="182"/>
      <c r="GT384" s="182"/>
      <c r="GU384" s="182"/>
      <c r="GV384" s="182"/>
      <c r="GW384" s="182"/>
      <c r="GX384" s="182"/>
      <c r="GY384" s="182"/>
      <c r="GZ384" s="182"/>
      <c r="HA384" s="182"/>
      <c r="HB384" s="182"/>
      <c r="HC384" s="182"/>
      <c r="HD384" s="182"/>
      <c r="HE384" s="182"/>
      <c r="HF384" s="182"/>
      <c r="HG384" s="182"/>
      <c r="HH384" s="182"/>
      <c r="HI384" s="182"/>
      <c r="HJ384" s="182"/>
      <c r="HK384" s="182"/>
      <c r="HL384" s="182"/>
      <c r="HM384" s="182"/>
      <c r="HN384" s="182"/>
      <c r="HO384" s="182"/>
      <c r="HP384" s="182"/>
      <c r="HQ384" s="182"/>
      <c r="HR384" s="182"/>
      <c r="HS384" s="182"/>
      <c r="HT384" s="182"/>
      <c r="HU384" s="182"/>
      <c r="HV384" s="182"/>
      <c r="HW384" s="182"/>
      <c r="HX384" s="182"/>
      <c r="HY384" s="182"/>
      <c r="HZ384" s="182"/>
      <c r="IA384" s="182"/>
      <c r="IB384" s="182"/>
      <c r="IC384" s="182"/>
      <c r="ID384" s="182"/>
      <c r="IE384" s="182"/>
      <c r="IF384" s="182"/>
      <c r="IG384" s="182"/>
      <c r="IH384" s="182"/>
      <c r="II384" s="182"/>
      <c r="IJ384" s="182"/>
      <c r="IK384" s="182"/>
      <c r="IL384" s="182"/>
      <c r="IM384" s="182"/>
      <c r="IN384" s="182"/>
      <c r="IO384" s="182"/>
      <c r="IP384" s="182"/>
      <c r="IQ384" s="182"/>
      <c r="IR384" s="182"/>
      <c r="IS384" s="182"/>
      <c r="IT384" s="182"/>
      <c r="IU384" s="182"/>
      <c r="IV384" s="182"/>
      <c r="IW384" s="182"/>
      <c r="IX384" s="182"/>
      <c r="IY384" s="182"/>
      <c r="IZ384" s="182"/>
      <c r="JA384" s="182"/>
      <c r="JB384" s="182"/>
      <c r="JC384" s="182"/>
      <c r="JD384" s="182"/>
      <c r="JE384" s="182"/>
      <c r="JF384" s="182"/>
      <c r="JG384" s="182"/>
      <c r="JH384" s="182"/>
      <c r="JI384" s="182"/>
      <c r="JJ384" s="182"/>
      <c r="JK384" s="182"/>
      <c r="JL384" s="182"/>
      <c r="JM384" s="182"/>
      <c r="JN384" s="182"/>
      <c r="JO384" s="182"/>
      <c r="JP384" s="182"/>
      <c r="JQ384" s="182"/>
      <c r="JR384" s="182"/>
      <c r="JS384" s="182"/>
      <c r="JT384" s="182"/>
      <c r="JU384" s="182"/>
      <c r="JV384" s="182"/>
      <c r="JW384" s="182"/>
      <c r="JX384" s="182"/>
      <c r="JY384" s="182"/>
      <c r="JZ384" s="182"/>
      <c r="KA384" s="182"/>
      <c r="KB384" s="182"/>
      <c r="KC384" s="182"/>
      <c r="KD384" s="182"/>
      <c r="KE384" s="182"/>
      <c r="KF384" s="182"/>
      <c r="KG384" s="182"/>
      <c r="KH384" s="182"/>
      <c r="KI384" s="182"/>
      <c r="KJ384" s="182"/>
      <c r="KK384" s="182"/>
      <c r="KL384" s="182"/>
      <c r="KM384" s="182"/>
      <c r="KN384" s="182"/>
      <c r="KO384" s="182"/>
      <c r="KP384" s="182"/>
      <c r="KQ384" s="182"/>
      <c r="KR384" s="182"/>
      <c r="KS384" s="182"/>
      <c r="KT384" s="182"/>
      <c r="KU384" s="182"/>
      <c r="KV384" s="182"/>
      <c r="KW384" s="182"/>
      <c r="KX384" s="182"/>
      <c r="KY384" s="182"/>
      <c r="KZ384" s="182"/>
      <c r="LA384" s="182"/>
      <c r="LB384" s="182"/>
      <c r="LC384" s="182"/>
      <c r="LD384" s="182"/>
      <c r="LE384" s="182"/>
      <c r="LF384" s="182"/>
      <c r="LG384" s="182"/>
      <c r="LH384" s="182"/>
      <c r="LI384" s="182"/>
      <c r="LJ384" s="182"/>
      <c r="LK384" s="182"/>
      <c r="LL384" s="182"/>
      <c r="LM384" s="182"/>
      <c r="LN384" s="182"/>
      <c r="LO384" s="182"/>
      <c r="LP384" s="182"/>
      <c r="LQ384" s="182"/>
      <c r="LR384" s="182"/>
      <c r="LS384" s="182"/>
      <c r="LT384" s="182"/>
      <c r="LU384" s="182"/>
      <c r="LV384" s="182"/>
      <c r="LW384" s="182"/>
      <c r="LX384" s="182"/>
      <c r="LY384" s="182"/>
      <c r="LZ384" s="182"/>
      <c r="MA384" s="182"/>
      <c r="MB384" s="182"/>
      <c r="MC384" s="182"/>
      <c r="MD384" s="182"/>
      <c r="ME384" s="182"/>
      <c r="MF384" s="182"/>
      <c r="MG384" s="182"/>
      <c r="MH384" s="182"/>
      <c r="MI384" s="182"/>
      <c r="MJ384" s="182"/>
      <c r="MK384" s="182"/>
      <c r="ML384" s="182"/>
      <c r="MM384" s="182"/>
      <c r="MN384" s="182"/>
      <c r="MO384" s="182"/>
      <c r="MP384" s="182"/>
      <c r="MQ384" s="182"/>
      <c r="MR384" s="182"/>
      <c r="MS384" s="182"/>
      <c r="MT384" s="182"/>
      <c r="MU384" s="182"/>
      <c r="MV384" s="182"/>
      <c r="MW384" s="182"/>
      <c r="MX384" s="182"/>
      <c r="MY384" s="182"/>
      <c r="MZ384" s="182"/>
      <c r="NA384" s="182"/>
      <c r="NB384" s="182"/>
      <c r="NC384" s="182"/>
      <c r="ND384" s="182"/>
      <c r="NE384" s="182"/>
      <c r="NF384" s="182"/>
      <c r="NG384" s="182"/>
      <c r="NH384" s="182"/>
      <c r="NI384" s="182"/>
      <c r="NJ384" s="182"/>
      <c r="NK384" s="182"/>
      <c r="NL384" s="182"/>
      <c r="NM384" s="182"/>
      <c r="NN384" s="182"/>
      <c r="NO384" s="182"/>
      <c r="NP384" s="182"/>
      <c r="NQ384" s="182"/>
      <c r="NR384" s="182"/>
      <c r="NS384" s="182"/>
      <c r="NT384" s="182"/>
      <c r="NU384" s="182"/>
      <c r="NV384" s="182"/>
      <c r="NW384" s="182"/>
      <c r="NX384" s="182"/>
      <c r="NY384" s="182"/>
      <c r="NZ384" s="182"/>
      <c r="OA384" s="182"/>
      <c r="OB384" s="182"/>
      <c r="OC384" s="182"/>
      <c r="OD384" s="182"/>
      <c r="OE384" s="182"/>
      <c r="OF384" s="182"/>
      <c r="OG384" s="182"/>
      <c r="OH384" s="182"/>
      <c r="OI384" s="182"/>
      <c r="OJ384" s="182"/>
      <c r="OK384" s="182"/>
      <c r="OL384" s="182"/>
      <c r="OM384" s="182"/>
      <c r="ON384" s="182"/>
      <c r="OO384" s="182"/>
      <c r="OP384" s="182"/>
      <c r="OQ384" s="182"/>
      <c r="OR384" s="182"/>
      <c r="OS384" s="182"/>
      <c r="OT384" s="182"/>
      <c r="OU384" s="182"/>
      <c r="OV384" s="182"/>
      <c r="OW384" s="182"/>
      <c r="OX384" s="182"/>
      <c r="OY384" s="182"/>
      <c r="OZ384" s="182"/>
      <c r="PA384" s="182"/>
      <c r="PB384" s="182"/>
      <c r="PC384" s="182"/>
      <c r="PD384" s="182"/>
      <c r="PE384" s="182"/>
      <c r="PF384" s="182"/>
      <c r="PG384" s="182"/>
      <c r="PH384" s="182"/>
      <c r="PI384" s="182"/>
      <c r="PJ384" s="182"/>
      <c r="PK384" s="182"/>
      <c r="PL384" s="182"/>
      <c r="PM384" s="182"/>
      <c r="PN384" s="182"/>
      <c r="PO384" s="182"/>
      <c r="PP384" s="182"/>
      <c r="PQ384" s="182"/>
      <c r="PR384" s="182"/>
      <c r="PS384" s="182"/>
      <c r="PT384" s="182"/>
      <c r="PU384" s="182"/>
      <c r="PV384" s="182"/>
      <c r="PW384" s="182"/>
      <c r="PX384" s="182"/>
    </row>
    <row r="385" spans="1:440" s="167" customFormat="1" ht="19.899999999999999" customHeight="1">
      <c r="A385" s="182"/>
      <c r="B385" s="1040"/>
      <c r="C385" s="900"/>
      <c r="D385" s="841"/>
      <c r="E385" s="885"/>
      <c r="F385" s="325" t="s">
        <v>22</v>
      </c>
      <c r="G385" s="289">
        <v>3.617</v>
      </c>
      <c r="H385" s="289"/>
      <c r="I385" s="290">
        <f>G385+H385+K384</f>
        <v>3.4809999999999999</v>
      </c>
      <c r="J385" s="636">
        <v>3.024</v>
      </c>
      <c r="K385" s="290">
        <f>I385-J385</f>
        <v>0.45699999999999985</v>
      </c>
      <c r="L385" s="672">
        <f>J385/I385</f>
        <v>0.8687158862395864</v>
      </c>
      <c r="M385" s="650" t="s">
        <v>24</v>
      </c>
      <c r="N385" s="903"/>
      <c r="O385" s="904"/>
      <c r="P385" s="904"/>
      <c r="Q385" s="904"/>
      <c r="R385" s="904"/>
      <c r="S385" s="893"/>
      <c r="T385" s="170"/>
      <c r="U385" s="182"/>
      <c r="V385" s="166"/>
      <c r="W385" s="166"/>
      <c r="X385" s="166"/>
      <c r="Y385" s="166"/>
      <c r="Z385" s="166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2"/>
      <c r="CI385" s="182"/>
      <c r="CJ385" s="182"/>
      <c r="CK385" s="182"/>
      <c r="CL385" s="182"/>
      <c r="CM385" s="182"/>
      <c r="CN385" s="182"/>
      <c r="CO385" s="182"/>
      <c r="CP385" s="182"/>
      <c r="CQ385" s="182"/>
      <c r="CR385" s="182"/>
      <c r="CS385" s="182"/>
      <c r="CT385" s="182"/>
      <c r="CU385" s="182"/>
      <c r="CV385" s="182"/>
      <c r="CW385" s="182"/>
      <c r="CX385" s="182"/>
      <c r="CY385" s="182"/>
      <c r="CZ385" s="182"/>
      <c r="DA385" s="182"/>
      <c r="DB385" s="182"/>
      <c r="DC385" s="182"/>
      <c r="DD385" s="182"/>
      <c r="DE385" s="182"/>
      <c r="DF385" s="182"/>
      <c r="DG385" s="182"/>
      <c r="DH385" s="182"/>
      <c r="DI385" s="182"/>
      <c r="DJ385" s="182"/>
      <c r="DK385" s="182"/>
      <c r="DL385" s="182"/>
      <c r="DM385" s="182"/>
      <c r="DN385" s="182"/>
      <c r="DO385" s="182"/>
      <c r="DP385" s="182"/>
      <c r="DQ385" s="182"/>
      <c r="DR385" s="182"/>
      <c r="DS385" s="182"/>
      <c r="DT385" s="182"/>
      <c r="DU385" s="182"/>
      <c r="DV385" s="182"/>
      <c r="DW385" s="182"/>
      <c r="DX385" s="182"/>
      <c r="DY385" s="182"/>
      <c r="DZ385" s="182"/>
      <c r="EA385" s="182"/>
      <c r="EB385" s="182"/>
      <c r="EC385" s="182"/>
      <c r="ED385" s="182"/>
      <c r="EE385" s="182"/>
      <c r="EF385" s="182"/>
      <c r="EG385" s="182"/>
      <c r="EH385" s="182"/>
      <c r="EI385" s="182"/>
      <c r="EJ385" s="182"/>
      <c r="EK385" s="182"/>
      <c r="EL385" s="182"/>
      <c r="EM385" s="182"/>
      <c r="EN385" s="182"/>
      <c r="EO385" s="182"/>
      <c r="EP385" s="182"/>
      <c r="EQ385" s="182"/>
      <c r="ER385" s="182"/>
      <c r="ES385" s="182"/>
      <c r="ET385" s="182"/>
      <c r="EU385" s="182"/>
      <c r="EV385" s="182"/>
      <c r="EW385" s="182"/>
      <c r="EX385" s="182"/>
      <c r="EY385" s="182"/>
      <c r="EZ385" s="182"/>
      <c r="FA385" s="182"/>
      <c r="FB385" s="182"/>
      <c r="FC385" s="182"/>
      <c r="FD385" s="182"/>
      <c r="FE385" s="182"/>
      <c r="FF385" s="182"/>
      <c r="FG385" s="182"/>
      <c r="FH385" s="182"/>
      <c r="FI385" s="182"/>
      <c r="FJ385" s="182"/>
      <c r="FK385" s="182"/>
      <c r="FL385" s="182"/>
      <c r="FM385" s="182"/>
      <c r="FN385" s="182"/>
      <c r="FO385" s="182"/>
      <c r="FP385" s="182"/>
      <c r="FQ385" s="182"/>
      <c r="FR385" s="182"/>
      <c r="FS385" s="182"/>
      <c r="FT385" s="182"/>
      <c r="FU385" s="182"/>
      <c r="FV385" s="182"/>
      <c r="FW385" s="182"/>
      <c r="FX385" s="182"/>
      <c r="FY385" s="182"/>
      <c r="FZ385" s="182"/>
      <c r="GA385" s="182"/>
      <c r="GB385" s="182"/>
      <c r="GC385" s="182"/>
      <c r="GD385" s="182"/>
      <c r="GE385" s="182"/>
      <c r="GF385" s="182"/>
      <c r="GG385" s="182"/>
      <c r="GH385" s="182"/>
      <c r="GI385" s="182"/>
      <c r="GJ385" s="182"/>
      <c r="GK385" s="182"/>
      <c r="GL385" s="182"/>
      <c r="GM385" s="182"/>
      <c r="GN385" s="182"/>
      <c r="GO385" s="182"/>
      <c r="GP385" s="182"/>
      <c r="GQ385" s="182"/>
      <c r="GR385" s="182"/>
      <c r="GS385" s="182"/>
      <c r="GT385" s="182"/>
      <c r="GU385" s="182"/>
      <c r="GV385" s="182"/>
      <c r="GW385" s="182"/>
      <c r="GX385" s="182"/>
      <c r="GY385" s="182"/>
      <c r="GZ385" s="182"/>
      <c r="HA385" s="182"/>
      <c r="HB385" s="182"/>
      <c r="HC385" s="182"/>
      <c r="HD385" s="182"/>
      <c r="HE385" s="182"/>
      <c r="HF385" s="182"/>
      <c r="HG385" s="182"/>
      <c r="HH385" s="182"/>
      <c r="HI385" s="182"/>
      <c r="HJ385" s="182"/>
      <c r="HK385" s="182"/>
      <c r="HL385" s="182"/>
      <c r="HM385" s="182"/>
      <c r="HN385" s="182"/>
      <c r="HO385" s="182"/>
      <c r="HP385" s="182"/>
      <c r="HQ385" s="182"/>
      <c r="HR385" s="182"/>
      <c r="HS385" s="182"/>
      <c r="HT385" s="182"/>
      <c r="HU385" s="182"/>
      <c r="HV385" s="182"/>
      <c r="HW385" s="182"/>
      <c r="HX385" s="182"/>
      <c r="HY385" s="182"/>
      <c r="HZ385" s="182"/>
      <c r="IA385" s="182"/>
      <c r="IB385" s="182"/>
      <c r="IC385" s="182"/>
      <c r="ID385" s="182"/>
      <c r="IE385" s="182"/>
      <c r="IF385" s="182"/>
      <c r="IG385" s="182"/>
      <c r="IH385" s="182"/>
      <c r="II385" s="182"/>
      <c r="IJ385" s="182"/>
      <c r="IK385" s="182"/>
      <c r="IL385" s="182"/>
      <c r="IM385" s="182"/>
      <c r="IN385" s="182"/>
      <c r="IO385" s="182"/>
      <c r="IP385" s="182"/>
      <c r="IQ385" s="182"/>
      <c r="IR385" s="182"/>
      <c r="IS385" s="182"/>
      <c r="IT385" s="182"/>
      <c r="IU385" s="182"/>
      <c r="IV385" s="182"/>
      <c r="IW385" s="182"/>
      <c r="IX385" s="182"/>
      <c r="IY385" s="182"/>
      <c r="IZ385" s="182"/>
      <c r="JA385" s="182"/>
      <c r="JB385" s="182"/>
      <c r="JC385" s="182"/>
      <c r="JD385" s="182"/>
      <c r="JE385" s="182"/>
      <c r="JF385" s="182"/>
      <c r="JG385" s="182"/>
      <c r="JH385" s="182"/>
      <c r="JI385" s="182"/>
      <c r="JJ385" s="182"/>
      <c r="JK385" s="182"/>
      <c r="JL385" s="182"/>
      <c r="JM385" s="182"/>
      <c r="JN385" s="182"/>
      <c r="JO385" s="182"/>
      <c r="JP385" s="182"/>
      <c r="JQ385" s="182"/>
      <c r="JR385" s="182"/>
      <c r="JS385" s="182"/>
      <c r="JT385" s="182"/>
      <c r="JU385" s="182"/>
      <c r="JV385" s="182"/>
      <c r="JW385" s="182"/>
      <c r="JX385" s="182"/>
      <c r="JY385" s="182"/>
      <c r="JZ385" s="182"/>
      <c r="KA385" s="182"/>
      <c r="KB385" s="182"/>
      <c r="KC385" s="182"/>
      <c r="KD385" s="182"/>
      <c r="KE385" s="182"/>
      <c r="KF385" s="182"/>
      <c r="KG385" s="182"/>
      <c r="KH385" s="182"/>
      <c r="KI385" s="182"/>
      <c r="KJ385" s="182"/>
      <c r="KK385" s="182"/>
      <c r="KL385" s="182"/>
      <c r="KM385" s="182"/>
      <c r="KN385" s="182"/>
      <c r="KO385" s="182"/>
      <c r="KP385" s="182"/>
      <c r="KQ385" s="182"/>
      <c r="KR385" s="182"/>
      <c r="KS385" s="182"/>
      <c r="KT385" s="182"/>
      <c r="KU385" s="182"/>
      <c r="KV385" s="182"/>
      <c r="KW385" s="182"/>
      <c r="KX385" s="182"/>
      <c r="KY385" s="182"/>
      <c r="KZ385" s="182"/>
      <c r="LA385" s="182"/>
      <c r="LB385" s="182"/>
      <c r="LC385" s="182"/>
      <c r="LD385" s="182"/>
      <c r="LE385" s="182"/>
      <c r="LF385" s="182"/>
      <c r="LG385" s="182"/>
      <c r="LH385" s="182"/>
      <c r="LI385" s="182"/>
      <c r="LJ385" s="182"/>
      <c r="LK385" s="182"/>
      <c r="LL385" s="182"/>
      <c r="LM385" s="182"/>
      <c r="LN385" s="182"/>
      <c r="LO385" s="182"/>
      <c r="LP385" s="182"/>
      <c r="LQ385" s="182"/>
      <c r="LR385" s="182"/>
      <c r="LS385" s="182"/>
      <c r="LT385" s="182"/>
      <c r="LU385" s="182"/>
      <c r="LV385" s="182"/>
      <c r="LW385" s="182"/>
      <c r="LX385" s="182"/>
      <c r="LY385" s="182"/>
      <c r="LZ385" s="182"/>
      <c r="MA385" s="182"/>
      <c r="MB385" s="182"/>
      <c r="MC385" s="182"/>
      <c r="MD385" s="182"/>
      <c r="ME385" s="182"/>
      <c r="MF385" s="182"/>
      <c r="MG385" s="182"/>
      <c r="MH385" s="182"/>
      <c r="MI385" s="182"/>
      <c r="MJ385" s="182"/>
      <c r="MK385" s="182"/>
      <c r="ML385" s="182"/>
      <c r="MM385" s="182"/>
      <c r="MN385" s="182"/>
      <c r="MO385" s="182"/>
      <c r="MP385" s="182"/>
      <c r="MQ385" s="182"/>
      <c r="MR385" s="182"/>
      <c r="MS385" s="182"/>
      <c r="MT385" s="182"/>
      <c r="MU385" s="182"/>
      <c r="MV385" s="182"/>
      <c r="MW385" s="182"/>
      <c r="MX385" s="182"/>
      <c r="MY385" s="182"/>
      <c r="MZ385" s="182"/>
      <c r="NA385" s="182"/>
      <c r="NB385" s="182"/>
      <c r="NC385" s="182"/>
      <c r="ND385" s="182"/>
      <c r="NE385" s="182"/>
      <c r="NF385" s="182"/>
      <c r="NG385" s="182"/>
      <c r="NH385" s="182"/>
      <c r="NI385" s="182"/>
      <c r="NJ385" s="182"/>
      <c r="NK385" s="182"/>
      <c r="NL385" s="182"/>
      <c r="NM385" s="182"/>
      <c r="NN385" s="182"/>
      <c r="NO385" s="182"/>
      <c r="NP385" s="182"/>
      <c r="NQ385" s="182"/>
      <c r="NR385" s="182"/>
      <c r="NS385" s="182"/>
      <c r="NT385" s="182"/>
      <c r="NU385" s="182"/>
      <c r="NV385" s="182"/>
      <c r="NW385" s="182"/>
      <c r="NX385" s="182"/>
      <c r="NY385" s="182"/>
      <c r="NZ385" s="182"/>
      <c r="OA385" s="182"/>
      <c r="OB385" s="182"/>
      <c r="OC385" s="182"/>
      <c r="OD385" s="182"/>
      <c r="OE385" s="182"/>
      <c r="OF385" s="182"/>
      <c r="OG385" s="182"/>
      <c r="OH385" s="182"/>
      <c r="OI385" s="182"/>
      <c r="OJ385" s="182"/>
      <c r="OK385" s="182"/>
      <c r="OL385" s="182"/>
      <c r="OM385" s="182"/>
      <c r="ON385" s="182"/>
      <c r="OO385" s="182"/>
      <c r="OP385" s="182"/>
      <c r="OQ385" s="182"/>
      <c r="OR385" s="182"/>
      <c r="OS385" s="182"/>
      <c r="OT385" s="182"/>
      <c r="OU385" s="182"/>
      <c r="OV385" s="182"/>
      <c r="OW385" s="182"/>
      <c r="OX385" s="182"/>
      <c r="OY385" s="182"/>
      <c r="OZ385" s="182"/>
      <c r="PA385" s="182"/>
      <c r="PB385" s="182"/>
      <c r="PC385" s="182"/>
      <c r="PD385" s="182"/>
      <c r="PE385" s="182"/>
      <c r="PF385" s="182"/>
      <c r="PG385" s="182"/>
      <c r="PH385" s="182"/>
      <c r="PI385" s="182"/>
      <c r="PJ385" s="182"/>
      <c r="PK385" s="182"/>
      <c r="PL385" s="182"/>
      <c r="PM385" s="182"/>
      <c r="PN385" s="182"/>
      <c r="PO385" s="182"/>
      <c r="PP385" s="182"/>
      <c r="PQ385" s="182"/>
      <c r="PR385" s="182"/>
      <c r="PS385" s="182"/>
      <c r="PT385" s="182"/>
      <c r="PU385" s="182"/>
      <c r="PV385" s="182"/>
      <c r="PW385" s="182"/>
      <c r="PX385" s="182"/>
    </row>
    <row r="386" spans="1:440" s="167" customFormat="1" ht="19.899999999999999" customHeight="1">
      <c r="A386" s="182"/>
      <c r="B386" s="1040"/>
      <c r="C386" s="900"/>
      <c r="D386" s="841"/>
      <c r="E386" s="884" t="s">
        <v>213</v>
      </c>
      <c r="F386" s="325" t="s">
        <v>20</v>
      </c>
      <c r="G386" s="289">
        <v>0.63600000000000001</v>
      </c>
      <c r="H386" s="289"/>
      <c r="I386" s="290">
        <f t="shared" ref="I386" si="267">G386+H386</f>
        <v>0.63600000000000001</v>
      </c>
      <c r="J386" s="636">
        <v>0.378</v>
      </c>
      <c r="K386" s="290">
        <f t="shared" si="188"/>
        <v>0.25800000000000001</v>
      </c>
      <c r="L386" s="672">
        <f t="shared" si="189"/>
        <v>0.59433962264150941</v>
      </c>
      <c r="M386" s="650" t="s">
        <v>24</v>
      </c>
      <c r="N386" s="903">
        <f t="shared" ref="N386" si="268">G386+G387+G388</f>
        <v>7.2279999999999998</v>
      </c>
      <c r="O386" s="904">
        <f t="shared" ref="O386" si="269">H386+H387+H388</f>
        <v>0</v>
      </c>
      <c r="P386" s="904">
        <f t="shared" ref="P386" si="270">N386+O386</f>
        <v>7.2279999999999998</v>
      </c>
      <c r="Q386" s="904">
        <f t="shared" ref="Q386" si="271">J386+J387+J388</f>
        <v>6.8040000000000003</v>
      </c>
      <c r="R386" s="904">
        <f t="shared" ref="R386" si="272">P386-Q386</f>
        <v>0.42399999999999949</v>
      </c>
      <c r="S386" s="893">
        <f t="shared" ref="S386" si="273">Q386/P386</f>
        <v>0.9413392363032651</v>
      </c>
      <c r="T386" s="170"/>
      <c r="U386" s="182"/>
      <c r="V386" s="166"/>
      <c r="W386" s="166"/>
      <c r="X386" s="166"/>
      <c r="Y386" s="166"/>
      <c r="Z386" s="166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2"/>
      <c r="CI386" s="182"/>
      <c r="CJ386" s="182"/>
      <c r="CK386" s="182"/>
      <c r="CL386" s="182"/>
      <c r="CM386" s="182"/>
      <c r="CN386" s="182"/>
      <c r="CO386" s="182"/>
      <c r="CP386" s="182"/>
      <c r="CQ386" s="182"/>
      <c r="CR386" s="182"/>
      <c r="CS386" s="182"/>
      <c r="CT386" s="182"/>
      <c r="CU386" s="182"/>
      <c r="CV386" s="182"/>
      <c r="CW386" s="182"/>
      <c r="CX386" s="182"/>
      <c r="CY386" s="182"/>
      <c r="CZ386" s="182"/>
      <c r="DA386" s="182"/>
      <c r="DB386" s="182"/>
      <c r="DC386" s="182"/>
      <c r="DD386" s="182"/>
      <c r="DE386" s="182"/>
      <c r="DF386" s="182"/>
      <c r="DG386" s="182"/>
      <c r="DH386" s="182"/>
      <c r="DI386" s="182"/>
      <c r="DJ386" s="182"/>
      <c r="DK386" s="182"/>
      <c r="DL386" s="182"/>
      <c r="DM386" s="182"/>
      <c r="DN386" s="182"/>
      <c r="DO386" s="182"/>
      <c r="DP386" s="182"/>
      <c r="DQ386" s="182"/>
      <c r="DR386" s="182"/>
      <c r="DS386" s="182"/>
      <c r="DT386" s="182"/>
      <c r="DU386" s="182"/>
      <c r="DV386" s="182"/>
      <c r="DW386" s="182"/>
      <c r="DX386" s="182"/>
      <c r="DY386" s="182"/>
      <c r="DZ386" s="182"/>
      <c r="EA386" s="182"/>
      <c r="EB386" s="182"/>
      <c r="EC386" s="182"/>
      <c r="ED386" s="182"/>
      <c r="EE386" s="182"/>
      <c r="EF386" s="182"/>
      <c r="EG386" s="182"/>
      <c r="EH386" s="182"/>
      <c r="EI386" s="182"/>
      <c r="EJ386" s="182"/>
      <c r="EK386" s="182"/>
      <c r="EL386" s="182"/>
      <c r="EM386" s="182"/>
      <c r="EN386" s="182"/>
      <c r="EO386" s="182"/>
      <c r="EP386" s="182"/>
      <c r="EQ386" s="182"/>
      <c r="ER386" s="182"/>
      <c r="ES386" s="182"/>
      <c r="ET386" s="182"/>
      <c r="EU386" s="182"/>
      <c r="EV386" s="182"/>
      <c r="EW386" s="182"/>
      <c r="EX386" s="182"/>
      <c r="EY386" s="182"/>
      <c r="EZ386" s="182"/>
      <c r="FA386" s="182"/>
      <c r="FB386" s="182"/>
      <c r="FC386" s="182"/>
      <c r="FD386" s="182"/>
      <c r="FE386" s="182"/>
      <c r="FF386" s="182"/>
      <c r="FG386" s="182"/>
      <c r="FH386" s="182"/>
      <c r="FI386" s="182"/>
      <c r="FJ386" s="182"/>
      <c r="FK386" s="182"/>
      <c r="FL386" s="182"/>
      <c r="FM386" s="182"/>
      <c r="FN386" s="182"/>
      <c r="FO386" s="182"/>
      <c r="FP386" s="182"/>
      <c r="FQ386" s="182"/>
      <c r="FR386" s="182"/>
      <c r="FS386" s="182"/>
      <c r="FT386" s="182"/>
      <c r="FU386" s="182"/>
      <c r="FV386" s="182"/>
      <c r="FW386" s="182"/>
      <c r="FX386" s="182"/>
      <c r="FY386" s="182"/>
      <c r="FZ386" s="182"/>
      <c r="GA386" s="182"/>
      <c r="GB386" s="182"/>
      <c r="GC386" s="182"/>
      <c r="GD386" s="182"/>
      <c r="GE386" s="182"/>
      <c r="GF386" s="182"/>
      <c r="GG386" s="182"/>
      <c r="GH386" s="182"/>
      <c r="GI386" s="182"/>
      <c r="GJ386" s="182"/>
      <c r="GK386" s="182"/>
      <c r="GL386" s="182"/>
      <c r="GM386" s="182"/>
      <c r="GN386" s="182"/>
      <c r="GO386" s="182"/>
      <c r="GP386" s="182"/>
      <c r="GQ386" s="182"/>
      <c r="GR386" s="182"/>
      <c r="GS386" s="182"/>
      <c r="GT386" s="182"/>
      <c r="GU386" s="182"/>
      <c r="GV386" s="182"/>
      <c r="GW386" s="182"/>
      <c r="GX386" s="182"/>
      <c r="GY386" s="182"/>
      <c r="GZ386" s="182"/>
      <c r="HA386" s="182"/>
      <c r="HB386" s="182"/>
      <c r="HC386" s="182"/>
      <c r="HD386" s="182"/>
      <c r="HE386" s="182"/>
      <c r="HF386" s="182"/>
      <c r="HG386" s="182"/>
      <c r="HH386" s="182"/>
      <c r="HI386" s="182"/>
      <c r="HJ386" s="182"/>
      <c r="HK386" s="182"/>
      <c r="HL386" s="182"/>
      <c r="HM386" s="182"/>
      <c r="HN386" s="182"/>
      <c r="HO386" s="182"/>
      <c r="HP386" s="182"/>
      <c r="HQ386" s="182"/>
      <c r="HR386" s="182"/>
      <c r="HS386" s="182"/>
      <c r="HT386" s="182"/>
      <c r="HU386" s="182"/>
      <c r="HV386" s="182"/>
      <c r="HW386" s="182"/>
      <c r="HX386" s="182"/>
      <c r="HY386" s="182"/>
      <c r="HZ386" s="182"/>
      <c r="IA386" s="182"/>
      <c r="IB386" s="182"/>
      <c r="IC386" s="182"/>
      <c r="ID386" s="182"/>
      <c r="IE386" s="182"/>
      <c r="IF386" s="182"/>
      <c r="IG386" s="182"/>
      <c r="IH386" s="182"/>
      <c r="II386" s="182"/>
      <c r="IJ386" s="182"/>
      <c r="IK386" s="182"/>
      <c r="IL386" s="182"/>
      <c r="IM386" s="182"/>
      <c r="IN386" s="182"/>
      <c r="IO386" s="182"/>
      <c r="IP386" s="182"/>
      <c r="IQ386" s="182"/>
      <c r="IR386" s="182"/>
      <c r="IS386" s="182"/>
      <c r="IT386" s="182"/>
      <c r="IU386" s="182"/>
      <c r="IV386" s="182"/>
      <c r="IW386" s="182"/>
      <c r="IX386" s="182"/>
      <c r="IY386" s="182"/>
      <c r="IZ386" s="182"/>
      <c r="JA386" s="182"/>
      <c r="JB386" s="182"/>
      <c r="JC386" s="182"/>
      <c r="JD386" s="182"/>
      <c r="JE386" s="182"/>
      <c r="JF386" s="182"/>
      <c r="JG386" s="182"/>
      <c r="JH386" s="182"/>
      <c r="JI386" s="182"/>
      <c r="JJ386" s="182"/>
      <c r="JK386" s="182"/>
      <c r="JL386" s="182"/>
      <c r="JM386" s="182"/>
      <c r="JN386" s="182"/>
      <c r="JO386" s="182"/>
      <c r="JP386" s="182"/>
      <c r="JQ386" s="182"/>
      <c r="JR386" s="182"/>
      <c r="JS386" s="182"/>
      <c r="JT386" s="182"/>
      <c r="JU386" s="182"/>
      <c r="JV386" s="182"/>
      <c r="JW386" s="182"/>
      <c r="JX386" s="182"/>
      <c r="JY386" s="182"/>
      <c r="JZ386" s="182"/>
      <c r="KA386" s="182"/>
      <c r="KB386" s="182"/>
      <c r="KC386" s="182"/>
      <c r="KD386" s="182"/>
      <c r="KE386" s="182"/>
      <c r="KF386" s="182"/>
      <c r="KG386" s="182"/>
      <c r="KH386" s="182"/>
      <c r="KI386" s="182"/>
      <c r="KJ386" s="182"/>
      <c r="KK386" s="182"/>
      <c r="KL386" s="182"/>
      <c r="KM386" s="182"/>
      <c r="KN386" s="182"/>
      <c r="KO386" s="182"/>
      <c r="KP386" s="182"/>
      <c r="KQ386" s="182"/>
      <c r="KR386" s="182"/>
      <c r="KS386" s="182"/>
      <c r="KT386" s="182"/>
      <c r="KU386" s="182"/>
      <c r="KV386" s="182"/>
      <c r="KW386" s="182"/>
      <c r="KX386" s="182"/>
      <c r="KY386" s="182"/>
      <c r="KZ386" s="182"/>
      <c r="LA386" s="182"/>
      <c r="LB386" s="182"/>
      <c r="LC386" s="182"/>
      <c r="LD386" s="182"/>
      <c r="LE386" s="182"/>
      <c r="LF386" s="182"/>
      <c r="LG386" s="182"/>
      <c r="LH386" s="182"/>
      <c r="LI386" s="182"/>
      <c r="LJ386" s="182"/>
      <c r="LK386" s="182"/>
      <c r="LL386" s="182"/>
      <c r="LM386" s="182"/>
      <c r="LN386" s="182"/>
      <c r="LO386" s="182"/>
      <c r="LP386" s="182"/>
      <c r="LQ386" s="182"/>
      <c r="LR386" s="182"/>
      <c r="LS386" s="182"/>
      <c r="LT386" s="182"/>
      <c r="LU386" s="182"/>
      <c r="LV386" s="182"/>
      <c r="LW386" s="182"/>
      <c r="LX386" s="182"/>
      <c r="LY386" s="182"/>
      <c r="LZ386" s="182"/>
      <c r="MA386" s="182"/>
      <c r="MB386" s="182"/>
      <c r="MC386" s="182"/>
      <c r="MD386" s="182"/>
      <c r="ME386" s="182"/>
      <c r="MF386" s="182"/>
      <c r="MG386" s="182"/>
      <c r="MH386" s="182"/>
      <c r="MI386" s="182"/>
      <c r="MJ386" s="182"/>
      <c r="MK386" s="182"/>
      <c r="ML386" s="182"/>
      <c r="MM386" s="182"/>
      <c r="MN386" s="182"/>
      <c r="MO386" s="182"/>
      <c r="MP386" s="182"/>
      <c r="MQ386" s="182"/>
      <c r="MR386" s="182"/>
      <c r="MS386" s="182"/>
      <c r="MT386" s="182"/>
      <c r="MU386" s="182"/>
      <c r="MV386" s="182"/>
      <c r="MW386" s="182"/>
      <c r="MX386" s="182"/>
      <c r="MY386" s="182"/>
      <c r="MZ386" s="182"/>
      <c r="NA386" s="182"/>
      <c r="NB386" s="182"/>
      <c r="NC386" s="182"/>
      <c r="ND386" s="182"/>
      <c r="NE386" s="182"/>
      <c r="NF386" s="182"/>
      <c r="NG386" s="182"/>
      <c r="NH386" s="182"/>
      <c r="NI386" s="182"/>
      <c r="NJ386" s="182"/>
      <c r="NK386" s="182"/>
      <c r="NL386" s="182"/>
      <c r="NM386" s="182"/>
      <c r="NN386" s="182"/>
      <c r="NO386" s="182"/>
      <c r="NP386" s="182"/>
      <c r="NQ386" s="182"/>
      <c r="NR386" s="182"/>
      <c r="NS386" s="182"/>
      <c r="NT386" s="182"/>
      <c r="NU386" s="182"/>
      <c r="NV386" s="182"/>
      <c r="NW386" s="182"/>
      <c r="NX386" s="182"/>
      <c r="NY386" s="182"/>
      <c r="NZ386" s="182"/>
      <c r="OA386" s="182"/>
      <c r="OB386" s="182"/>
      <c r="OC386" s="182"/>
      <c r="OD386" s="182"/>
      <c r="OE386" s="182"/>
      <c r="OF386" s="182"/>
      <c r="OG386" s="182"/>
      <c r="OH386" s="182"/>
      <c r="OI386" s="182"/>
      <c r="OJ386" s="182"/>
      <c r="OK386" s="182"/>
      <c r="OL386" s="182"/>
      <c r="OM386" s="182"/>
      <c r="ON386" s="182"/>
      <c r="OO386" s="182"/>
      <c r="OP386" s="182"/>
      <c r="OQ386" s="182"/>
      <c r="OR386" s="182"/>
      <c r="OS386" s="182"/>
      <c r="OT386" s="182"/>
      <c r="OU386" s="182"/>
      <c r="OV386" s="182"/>
      <c r="OW386" s="182"/>
      <c r="OX386" s="182"/>
      <c r="OY386" s="182"/>
      <c r="OZ386" s="182"/>
      <c r="PA386" s="182"/>
      <c r="PB386" s="182"/>
      <c r="PC386" s="182"/>
      <c r="PD386" s="182"/>
      <c r="PE386" s="182"/>
      <c r="PF386" s="182"/>
      <c r="PG386" s="182"/>
      <c r="PH386" s="182"/>
      <c r="PI386" s="182"/>
      <c r="PJ386" s="182"/>
      <c r="PK386" s="182"/>
      <c r="PL386" s="182"/>
      <c r="PM386" s="182"/>
      <c r="PN386" s="182"/>
      <c r="PO386" s="182"/>
      <c r="PP386" s="182"/>
      <c r="PQ386" s="182"/>
      <c r="PR386" s="182"/>
      <c r="PS386" s="182"/>
      <c r="PT386" s="182"/>
      <c r="PU386" s="182"/>
      <c r="PV386" s="182"/>
      <c r="PW386" s="182"/>
      <c r="PX386" s="182"/>
    </row>
    <row r="387" spans="1:440" s="167" customFormat="1" ht="19.899999999999999" customHeight="1">
      <c r="A387" s="182"/>
      <c r="B387" s="1040"/>
      <c r="C387" s="900"/>
      <c r="D387" s="841"/>
      <c r="E387" s="876"/>
      <c r="F387" s="325" t="s">
        <v>21</v>
      </c>
      <c r="G387" s="289">
        <v>2.9780000000000002</v>
      </c>
      <c r="H387" s="289"/>
      <c r="I387" s="290">
        <f>G387+H387+K386</f>
        <v>3.2360000000000002</v>
      </c>
      <c r="J387" s="636">
        <v>0.91800000000000004</v>
      </c>
      <c r="K387" s="290">
        <f t="shared" si="188"/>
        <v>2.3180000000000001</v>
      </c>
      <c r="L387" s="672">
        <f t="shared" si="189"/>
        <v>0.28368355995055622</v>
      </c>
      <c r="M387" s="650" t="s">
        <v>24</v>
      </c>
      <c r="N387" s="903"/>
      <c r="O387" s="904"/>
      <c r="P387" s="904"/>
      <c r="Q387" s="904"/>
      <c r="R387" s="904"/>
      <c r="S387" s="893"/>
      <c r="T387" s="170"/>
      <c r="U387" s="182"/>
      <c r="V387" s="166"/>
      <c r="W387" s="166"/>
      <c r="X387" s="166"/>
      <c r="Y387" s="166"/>
      <c r="Z387" s="166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2"/>
      <c r="CI387" s="182"/>
      <c r="CJ387" s="182"/>
      <c r="CK387" s="182"/>
      <c r="CL387" s="182"/>
      <c r="CM387" s="182"/>
      <c r="CN387" s="182"/>
      <c r="CO387" s="182"/>
      <c r="CP387" s="182"/>
      <c r="CQ387" s="182"/>
      <c r="CR387" s="182"/>
      <c r="CS387" s="182"/>
      <c r="CT387" s="182"/>
      <c r="CU387" s="182"/>
      <c r="CV387" s="182"/>
      <c r="CW387" s="182"/>
      <c r="CX387" s="182"/>
      <c r="CY387" s="182"/>
      <c r="CZ387" s="182"/>
      <c r="DA387" s="182"/>
      <c r="DB387" s="182"/>
      <c r="DC387" s="182"/>
      <c r="DD387" s="182"/>
      <c r="DE387" s="182"/>
      <c r="DF387" s="182"/>
      <c r="DG387" s="182"/>
      <c r="DH387" s="182"/>
      <c r="DI387" s="182"/>
      <c r="DJ387" s="182"/>
      <c r="DK387" s="182"/>
      <c r="DL387" s="182"/>
      <c r="DM387" s="182"/>
      <c r="DN387" s="182"/>
      <c r="DO387" s="182"/>
      <c r="DP387" s="182"/>
      <c r="DQ387" s="182"/>
      <c r="DR387" s="182"/>
      <c r="DS387" s="182"/>
      <c r="DT387" s="182"/>
      <c r="DU387" s="182"/>
      <c r="DV387" s="182"/>
      <c r="DW387" s="182"/>
      <c r="DX387" s="182"/>
      <c r="DY387" s="182"/>
      <c r="DZ387" s="182"/>
      <c r="EA387" s="182"/>
      <c r="EB387" s="182"/>
      <c r="EC387" s="182"/>
      <c r="ED387" s="182"/>
      <c r="EE387" s="182"/>
      <c r="EF387" s="182"/>
      <c r="EG387" s="182"/>
      <c r="EH387" s="182"/>
      <c r="EI387" s="182"/>
      <c r="EJ387" s="182"/>
      <c r="EK387" s="182"/>
      <c r="EL387" s="182"/>
      <c r="EM387" s="182"/>
      <c r="EN387" s="182"/>
      <c r="EO387" s="182"/>
      <c r="EP387" s="182"/>
      <c r="EQ387" s="182"/>
      <c r="ER387" s="182"/>
      <c r="ES387" s="182"/>
      <c r="ET387" s="182"/>
      <c r="EU387" s="182"/>
      <c r="EV387" s="182"/>
      <c r="EW387" s="182"/>
      <c r="EX387" s="182"/>
      <c r="EY387" s="182"/>
      <c r="EZ387" s="182"/>
      <c r="FA387" s="182"/>
      <c r="FB387" s="182"/>
      <c r="FC387" s="182"/>
      <c r="FD387" s="182"/>
      <c r="FE387" s="182"/>
      <c r="FF387" s="182"/>
      <c r="FG387" s="182"/>
      <c r="FH387" s="182"/>
      <c r="FI387" s="182"/>
      <c r="FJ387" s="182"/>
      <c r="FK387" s="182"/>
      <c r="FL387" s="182"/>
      <c r="FM387" s="182"/>
      <c r="FN387" s="182"/>
      <c r="FO387" s="182"/>
      <c r="FP387" s="182"/>
      <c r="FQ387" s="182"/>
      <c r="FR387" s="182"/>
      <c r="FS387" s="182"/>
      <c r="FT387" s="182"/>
      <c r="FU387" s="182"/>
      <c r="FV387" s="182"/>
      <c r="FW387" s="182"/>
      <c r="FX387" s="182"/>
      <c r="FY387" s="182"/>
      <c r="FZ387" s="182"/>
      <c r="GA387" s="182"/>
      <c r="GB387" s="182"/>
      <c r="GC387" s="182"/>
      <c r="GD387" s="182"/>
      <c r="GE387" s="182"/>
      <c r="GF387" s="182"/>
      <c r="GG387" s="182"/>
      <c r="GH387" s="182"/>
      <c r="GI387" s="182"/>
      <c r="GJ387" s="182"/>
      <c r="GK387" s="182"/>
      <c r="GL387" s="182"/>
      <c r="GM387" s="182"/>
      <c r="GN387" s="182"/>
      <c r="GO387" s="182"/>
      <c r="GP387" s="182"/>
      <c r="GQ387" s="182"/>
      <c r="GR387" s="182"/>
      <c r="GS387" s="182"/>
      <c r="GT387" s="182"/>
      <c r="GU387" s="182"/>
      <c r="GV387" s="182"/>
      <c r="GW387" s="182"/>
      <c r="GX387" s="182"/>
      <c r="GY387" s="182"/>
      <c r="GZ387" s="182"/>
      <c r="HA387" s="182"/>
      <c r="HB387" s="182"/>
      <c r="HC387" s="182"/>
      <c r="HD387" s="182"/>
      <c r="HE387" s="182"/>
      <c r="HF387" s="182"/>
      <c r="HG387" s="182"/>
      <c r="HH387" s="182"/>
      <c r="HI387" s="182"/>
      <c r="HJ387" s="182"/>
      <c r="HK387" s="182"/>
      <c r="HL387" s="182"/>
      <c r="HM387" s="182"/>
      <c r="HN387" s="182"/>
      <c r="HO387" s="182"/>
      <c r="HP387" s="182"/>
      <c r="HQ387" s="182"/>
      <c r="HR387" s="182"/>
      <c r="HS387" s="182"/>
      <c r="HT387" s="182"/>
      <c r="HU387" s="182"/>
      <c r="HV387" s="182"/>
      <c r="HW387" s="182"/>
      <c r="HX387" s="182"/>
      <c r="HY387" s="182"/>
      <c r="HZ387" s="182"/>
      <c r="IA387" s="182"/>
      <c r="IB387" s="182"/>
      <c r="IC387" s="182"/>
      <c r="ID387" s="182"/>
      <c r="IE387" s="182"/>
      <c r="IF387" s="182"/>
      <c r="IG387" s="182"/>
      <c r="IH387" s="182"/>
      <c r="II387" s="182"/>
      <c r="IJ387" s="182"/>
      <c r="IK387" s="182"/>
      <c r="IL387" s="182"/>
      <c r="IM387" s="182"/>
      <c r="IN387" s="182"/>
      <c r="IO387" s="182"/>
      <c r="IP387" s="182"/>
      <c r="IQ387" s="182"/>
      <c r="IR387" s="182"/>
      <c r="IS387" s="182"/>
      <c r="IT387" s="182"/>
      <c r="IU387" s="182"/>
      <c r="IV387" s="182"/>
      <c r="IW387" s="182"/>
      <c r="IX387" s="182"/>
      <c r="IY387" s="182"/>
      <c r="IZ387" s="182"/>
      <c r="JA387" s="182"/>
      <c r="JB387" s="182"/>
      <c r="JC387" s="182"/>
      <c r="JD387" s="182"/>
      <c r="JE387" s="182"/>
      <c r="JF387" s="182"/>
      <c r="JG387" s="182"/>
      <c r="JH387" s="182"/>
      <c r="JI387" s="182"/>
      <c r="JJ387" s="182"/>
      <c r="JK387" s="182"/>
      <c r="JL387" s="182"/>
      <c r="JM387" s="182"/>
      <c r="JN387" s="182"/>
      <c r="JO387" s="182"/>
      <c r="JP387" s="182"/>
      <c r="JQ387" s="182"/>
      <c r="JR387" s="182"/>
      <c r="JS387" s="182"/>
      <c r="JT387" s="182"/>
      <c r="JU387" s="182"/>
      <c r="JV387" s="182"/>
      <c r="JW387" s="182"/>
      <c r="JX387" s="182"/>
      <c r="JY387" s="182"/>
      <c r="JZ387" s="182"/>
      <c r="KA387" s="182"/>
      <c r="KB387" s="182"/>
      <c r="KC387" s="182"/>
      <c r="KD387" s="182"/>
      <c r="KE387" s="182"/>
      <c r="KF387" s="182"/>
      <c r="KG387" s="182"/>
      <c r="KH387" s="182"/>
      <c r="KI387" s="182"/>
      <c r="KJ387" s="182"/>
      <c r="KK387" s="182"/>
      <c r="KL387" s="182"/>
      <c r="KM387" s="182"/>
      <c r="KN387" s="182"/>
      <c r="KO387" s="182"/>
      <c r="KP387" s="182"/>
      <c r="KQ387" s="182"/>
      <c r="KR387" s="182"/>
      <c r="KS387" s="182"/>
      <c r="KT387" s="182"/>
      <c r="KU387" s="182"/>
      <c r="KV387" s="182"/>
      <c r="KW387" s="182"/>
      <c r="KX387" s="182"/>
      <c r="KY387" s="182"/>
      <c r="KZ387" s="182"/>
      <c r="LA387" s="182"/>
      <c r="LB387" s="182"/>
      <c r="LC387" s="182"/>
      <c r="LD387" s="182"/>
      <c r="LE387" s="182"/>
      <c r="LF387" s="182"/>
      <c r="LG387" s="182"/>
      <c r="LH387" s="182"/>
      <c r="LI387" s="182"/>
      <c r="LJ387" s="182"/>
      <c r="LK387" s="182"/>
      <c r="LL387" s="182"/>
      <c r="LM387" s="182"/>
      <c r="LN387" s="182"/>
      <c r="LO387" s="182"/>
      <c r="LP387" s="182"/>
      <c r="LQ387" s="182"/>
      <c r="LR387" s="182"/>
      <c r="LS387" s="182"/>
      <c r="LT387" s="182"/>
      <c r="LU387" s="182"/>
      <c r="LV387" s="182"/>
      <c r="LW387" s="182"/>
      <c r="LX387" s="182"/>
      <c r="LY387" s="182"/>
      <c r="LZ387" s="182"/>
      <c r="MA387" s="182"/>
      <c r="MB387" s="182"/>
      <c r="MC387" s="182"/>
      <c r="MD387" s="182"/>
      <c r="ME387" s="182"/>
      <c r="MF387" s="182"/>
      <c r="MG387" s="182"/>
      <c r="MH387" s="182"/>
      <c r="MI387" s="182"/>
      <c r="MJ387" s="182"/>
      <c r="MK387" s="182"/>
      <c r="ML387" s="182"/>
      <c r="MM387" s="182"/>
      <c r="MN387" s="182"/>
      <c r="MO387" s="182"/>
      <c r="MP387" s="182"/>
      <c r="MQ387" s="182"/>
      <c r="MR387" s="182"/>
      <c r="MS387" s="182"/>
      <c r="MT387" s="182"/>
      <c r="MU387" s="182"/>
      <c r="MV387" s="182"/>
      <c r="MW387" s="182"/>
      <c r="MX387" s="182"/>
      <c r="MY387" s="182"/>
      <c r="MZ387" s="182"/>
      <c r="NA387" s="182"/>
      <c r="NB387" s="182"/>
      <c r="NC387" s="182"/>
      <c r="ND387" s="182"/>
      <c r="NE387" s="182"/>
      <c r="NF387" s="182"/>
      <c r="NG387" s="182"/>
      <c r="NH387" s="182"/>
      <c r="NI387" s="182"/>
      <c r="NJ387" s="182"/>
      <c r="NK387" s="182"/>
      <c r="NL387" s="182"/>
      <c r="NM387" s="182"/>
      <c r="NN387" s="182"/>
      <c r="NO387" s="182"/>
      <c r="NP387" s="182"/>
      <c r="NQ387" s="182"/>
      <c r="NR387" s="182"/>
      <c r="NS387" s="182"/>
      <c r="NT387" s="182"/>
      <c r="NU387" s="182"/>
      <c r="NV387" s="182"/>
      <c r="NW387" s="182"/>
      <c r="NX387" s="182"/>
      <c r="NY387" s="182"/>
      <c r="NZ387" s="182"/>
      <c r="OA387" s="182"/>
      <c r="OB387" s="182"/>
      <c r="OC387" s="182"/>
      <c r="OD387" s="182"/>
      <c r="OE387" s="182"/>
      <c r="OF387" s="182"/>
      <c r="OG387" s="182"/>
      <c r="OH387" s="182"/>
      <c r="OI387" s="182"/>
      <c r="OJ387" s="182"/>
      <c r="OK387" s="182"/>
      <c r="OL387" s="182"/>
      <c r="OM387" s="182"/>
      <c r="ON387" s="182"/>
      <c r="OO387" s="182"/>
      <c r="OP387" s="182"/>
      <c r="OQ387" s="182"/>
      <c r="OR387" s="182"/>
      <c r="OS387" s="182"/>
      <c r="OT387" s="182"/>
      <c r="OU387" s="182"/>
      <c r="OV387" s="182"/>
      <c r="OW387" s="182"/>
      <c r="OX387" s="182"/>
      <c r="OY387" s="182"/>
      <c r="OZ387" s="182"/>
      <c r="PA387" s="182"/>
      <c r="PB387" s="182"/>
      <c r="PC387" s="182"/>
      <c r="PD387" s="182"/>
      <c r="PE387" s="182"/>
      <c r="PF387" s="182"/>
      <c r="PG387" s="182"/>
      <c r="PH387" s="182"/>
      <c r="PI387" s="182"/>
      <c r="PJ387" s="182"/>
      <c r="PK387" s="182"/>
      <c r="PL387" s="182"/>
      <c r="PM387" s="182"/>
      <c r="PN387" s="182"/>
      <c r="PO387" s="182"/>
      <c r="PP387" s="182"/>
      <c r="PQ387" s="182"/>
      <c r="PR387" s="182"/>
      <c r="PS387" s="182"/>
      <c r="PT387" s="182"/>
      <c r="PU387" s="182"/>
      <c r="PV387" s="182"/>
      <c r="PW387" s="182"/>
      <c r="PX387" s="182"/>
    </row>
    <row r="388" spans="1:440" s="167" customFormat="1" ht="19.899999999999999" customHeight="1">
      <c r="A388" s="182"/>
      <c r="B388" s="1040"/>
      <c r="C388" s="900"/>
      <c r="D388" s="841"/>
      <c r="E388" s="885"/>
      <c r="F388" s="325" t="s">
        <v>22</v>
      </c>
      <c r="G388" s="289">
        <v>3.6139999999999999</v>
      </c>
      <c r="H388" s="289"/>
      <c r="I388" s="290">
        <f>G388+H388+K387</f>
        <v>5.9320000000000004</v>
      </c>
      <c r="J388" s="636">
        <v>5.508</v>
      </c>
      <c r="K388" s="290">
        <f t="shared" si="188"/>
        <v>0.42400000000000038</v>
      </c>
      <c r="L388" s="672">
        <f t="shared" si="189"/>
        <v>0.92852326365475379</v>
      </c>
      <c r="M388" s="650" t="s">
        <v>24</v>
      </c>
      <c r="N388" s="903"/>
      <c r="O388" s="904"/>
      <c r="P388" s="904"/>
      <c r="Q388" s="904"/>
      <c r="R388" s="904"/>
      <c r="S388" s="893"/>
      <c r="T388" s="170"/>
      <c r="U388" s="182"/>
      <c r="V388" s="166"/>
      <c r="W388" s="166"/>
      <c r="X388" s="166"/>
      <c r="Y388" s="166"/>
      <c r="Z388" s="166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2"/>
      <c r="CI388" s="182"/>
      <c r="CJ388" s="182"/>
      <c r="CK388" s="182"/>
      <c r="CL388" s="182"/>
      <c r="CM388" s="182"/>
      <c r="CN388" s="182"/>
      <c r="CO388" s="182"/>
      <c r="CP388" s="182"/>
      <c r="CQ388" s="182"/>
      <c r="CR388" s="182"/>
      <c r="CS388" s="182"/>
      <c r="CT388" s="182"/>
      <c r="CU388" s="182"/>
      <c r="CV388" s="182"/>
      <c r="CW388" s="182"/>
      <c r="CX388" s="182"/>
      <c r="CY388" s="182"/>
      <c r="CZ388" s="182"/>
      <c r="DA388" s="182"/>
      <c r="DB388" s="182"/>
      <c r="DC388" s="182"/>
      <c r="DD388" s="182"/>
      <c r="DE388" s="182"/>
      <c r="DF388" s="182"/>
      <c r="DG388" s="182"/>
      <c r="DH388" s="182"/>
      <c r="DI388" s="182"/>
      <c r="DJ388" s="182"/>
      <c r="DK388" s="182"/>
      <c r="DL388" s="182"/>
      <c r="DM388" s="182"/>
      <c r="DN388" s="182"/>
      <c r="DO388" s="182"/>
      <c r="DP388" s="182"/>
      <c r="DQ388" s="182"/>
      <c r="DR388" s="182"/>
      <c r="DS388" s="182"/>
      <c r="DT388" s="182"/>
      <c r="DU388" s="182"/>
      <c r="DV388" s="182"/>
      <c r="DW388" s="182"/>
      <c r="DX388" s="182"/>
      <c r="DY388" s="182"/>
      <c r="DZ388" s="182"/>
      <c r="EA388" s="182"/>
      <c r="EB388" s="182"/>
      <c r="EC388" s="182"/>
      <c r="ED388" s="182"/>
      <c r="EE388" s="182"/>
      <c r="EF388" s="182"/>
      <c r="EG388" s="182"/>
      <c r="EH388" s="182"/>
      <c r="EI388" s="182"/>
      <c r="EJ388" s="182"/>
      <c r="EK388" s="182"/>
      <c r="EL388" s="182"/>
      <c r="EM388" s="182"/>
      <c r="EN388" s="182"/>
      <c r="EO388" s="182"/>
      <c r="EP388" s="182"/>
      <c r="EQ388" s="182"/>
      <c r="ER388" s="182"/>
      <c r="ES388" s="182"/>
      <c r="ET388" s="182"/>
      <c r="EU388" s="182"/>
      <c r="EV388" s="182"/>
      <c r="EW388" s="182"/>
      <c r="EX388" s="182"/>
      <c r="EY388" s="182"/>
      <c r="EZ388" s="182"/>
      <c r="FA388" s="182"/>
      <c r="FB388" s="182"/>
      <c r="FC388" s="182"/>
      <c r="FD388" s="182"/>
      <c r="FE388" s="182"/>
      <c r="FF388" s="182"/>
      <c r="FG388" s="182"/>
      <c r="FH388" s="182"/>
      <c r="FI388" s="182"/>
      <c r="FJ388" s="182"/>
      <c r="FK388" s="182"/>
      <c r="FL388" s="182"/>
      <c r="FM388" s="182"/>
      <c r="FN388" s="182"/>
      <c r="FO388" s="182"/>
      <c r="FP388" s="182"/>
      <c r="FQ388" s="182"/>
      <c r="FR388" s="182"/>
      <c r="FS388" s="182"/>
      <c r="FT388" s="182"/>
      <c r="FU388" s="182"/>
      <c r="FV388" s="182"/>
      <c r="FW388" s="182"/>
      <c r="FX388" s="182"/>
      <c r="FY388" s="182"/>
      <c r="FZ388" s="182"/>
      <c r="GA388" s="182"/>
      <c r="GB388" s="182"/>
      <c r="GC388" s="182"/>
      <c r="GD388" s="182"/>
      <c r="GE388" s="182"/>
      <c r="GF388" s="182"/>
      <c r="GG388" s="182"/>
      <c r="GH388" s="182"/>
      <c r="GI388" s="182"/>
      <c r="GJ388" s="182"/>
      <c r="GK388" s="182"/>
      <c r="GL388" s="182"/>
      <c r="GM388" s="182"/>
      <c r="GN388" s="182"/>
      <c r="GO388" s="182"/>
      <c r="GP388" s="182"/>
      <c r="GQ388" s="182"/>
      <c r="GR388" s="182"/>
      <c r="GS388" s="182"/>
      <c r="GT388" s="182"/>
      <c r="GU388" s="182"/>
      <c r="GV388" s="182"/>
      <c r="GW388" s="182"/>
      <c r="GX388" s="182"/>
      <c r="GY388" s="182"/>
      <c r="GZ388" s="182"/>
      <c r="HA388" s="182"/>
      <c r="HB388" s="182"/>
      <c r="HC388" s="182"/>
      <c r="HD388" s="182"/>
      <c r="HE388" s="182"/>
      <c r="HF388" s="182"/>
      <c r="HG388" s="182"/>
      <c r="HH388" s="182"/>
      <c r="HI388" s="182"/>
      <c r="HJ388" s="182"/>
      <c r="HK388" s="182"/>
      <c r="HL388" s="182"/>
      <c r="HM388" s="182"/>
      <c r="HN388" s="182"/>
      <c r="HO388" s="182"/>
      <c r="HP388" s="182"/>
      <c r="HQ388" s="182"/>
      <c r="HR388" s="182"/>
      <c r="HS388" s="182"/>
      <c r="HT388" s="182"/>
      <c r="HU388" s="182"/>
      <c r="HV388" s="182"/>
      <c r="HW388" s="182"/>
      <c r="HX388" s="182"/>
      <c r="HY388" s="182"/>
      <c r="HZ388" s="182"/>
      <c r="IA388" s="182"/>
      <c r="IB388" s="182"/>
      <c r="IC388" s="182"/>
      <c r="ID388" s="182"/>
      <c r="IE388" s="182"/>
      <c r="IF388" s="182"/>
      <c r="IG388" s="182"/>
      <c r="IH388" s="182"/>
      <c r="II388" s="182"/>
      <c r="IJ388" s="182"/>
      <c r="IK388" s="182"/>
      <c r="IL388" s="182"/>
      <c r="IM388" s="182"/>
      <c r="IN388" s="182"/>
      <c r="IO388" s="182"/>
      <c r="IP388" s="182"/>
      <c r="IQ388" s="182"/>
      <c r="IR388" s="182"/>
      <c r="IS388" s="182"/>
      <c r="IT388" s="182"/>
      <c r="IU388" s="182"/>
      <c r="IV388" s="182"/>
      <c r="IW388" s="182"/>
      <c r="IX388" s="182"/>
      <c r="IY388" s="182"/>
      <c r="IZ388" s="182"/>
      <c r="JA388" s="182"/>
      <c r="JB388" s="182"/>
      <c r="JC388" s="182"/>
      <c r="JD388" s="182"/>
      <c r="JE388" s="182"/>
      <c r="JF388" s="182"/>
      <c r="JG388" s="182"/>
      <c r="JH388" s="182"/>
      <c r="JI388" s="182"/>
      <c r="JJ388" s="182"/>
      <c r="JK388" s="182"/>
      <c r="JL388" s="182"/>
      <c r="JM388" s="182"/>
      <c r="JN388" s="182"/>
      <c r="JO388" s="182"/>
      <c r="JP388" s="182"/>
      <c r="JQ388" s="182"/>
      <c r="JR388" s="182"/>
      <c r="JS388" s="182"/>
      <c r="JT388" s="182"/>
      <c r="JU388" s="182"/>
      <c r="JV388" s="182"/>
      <c r="JW388" s="182"/>
      <c r="JX388" s="182"/>
      <c r="JY388" s="182"/>
      <c r="JZ388" s="182"/>
      <c r="KA388" s="182"/>
      <c r="KB388" s="182"/>
      <c r="KC388" s="182"/>
      <c r="KD388" s="182"/>
      <c r="KE388" s="182"/>
      <c r="KF388" s="182"/>
      <c r="KG388" s="182"/>
      <c r="KH388" s="182"/>
      <c r="KI388" s="182"/>
      <c r="KJ388" s="182"/>
      <c r="KK388" s="182"/>
      <c r="KL388" s="182"/>
      <c r="KM388" s="182"/>
      <c r="KN388" s="182"/>
      <c r="KO388" s="182"/>
      <c r="KP388" s="182"/>
      <c r="KQ388" s="182"/>
      <c r="KR388" s="182"/>
      <c r="KS388" s="182"/>
      <c r="KT388" s="182"/>
      <c r="KU388" s="182"/>
      <c r="KV388" s="182"/>
      <c r="KW388" s="182"/>
      <c r="KX388" s="182"/>
      <c r="KY388" s="182"/>
      <c r="KZ388" s="182"/>
      <c r="LA388" s="182"/>
      <c r="LB388" s="182"/>
      <c r="LC388" s="182"/>
      <c r="LD388" s="182"/>
      <c r="LE388" s="182"/>
      <c r="LF388" s="182"/>
      <c r="LG388" s="182"/>
      <c r="LH388" s="182"/>
      <c r="LI388" s="182"/>
      <c r="LJ388" s="182"/>
      <c r="LK388" s="182"/>
      <c r="LL388" s="182"/>
      <c r="LM388" s="182"/>
      <c r="LN388" s="182"/>
      <c r="LO388" s="182"/>
      <c r="LP388" s="182"/>
      <c r="LQ388" s="182"/>
      <c r="LR388" s="182"/>
      <c r="LS388" s="182"/>
      <c r="LT388" s="182"/>
      <c r="LU388" s="182"/>
      <c r="LV388" s="182"/>
      <c r="LW388" s="182"/>
      <c r="LX388" s="182"/>
      <c r="LY388" s="182"/>
      <c r="LZ388" s="182"/>
      <c r="MA388" s="182"/>
      <c r="MB388" s="182"/>
      <c r="MC388" s="182"/>
      <c r="MD388" s="182"/>
      <c r="ME388" s="182"/>
      <c r="MF388" s="182"/>
      <c r="MG388" s="182"/>
      <c r="MH388" s="182"/>
      <c r="MI388" s="182"/>
      <c r="MJ388" s="182"/>
      <c r="MK388" s="182"/>
      <c r="ML388" s="182"/>
      <c r="MM388" s="182"/>
      <c r="MN388" s="182"/>
      <c r="MO388" s="182"/>
      <c r="MP388" s="182"/>
      <c r="MQ388" s="182"/>
      <c r="MR388" s="182"/>
      <c r="MS388" s="182"/>
      <c r="MT388" s="182"/>
      <c r="MU388" s="182"/>
      <c r="MV388" s="182"/>
      <c r="MW388" s="182"/>
      <c r="MX388" s="182"/>
      <c r="MY388" s="182"/>
      <c r="MZ388" s="182"/>
      <c r="NA388" s="182"/>
      <c r="NB388" s="182"/>
      <c r="NC388" s="182"/>
      <c r="ND388" s="182"/>
      <c r="NE388" s="182"/>
      <c r="NF388" s="182"/>
      <c r="NG388" s="182"/>
      <c r="NH388" s="182"/>
      <c r="NI388" s="182"/>
      <c r="NJ388" s="182"/>
      <c r="NK388" s="182"/>
      <c r="NL388" s="182"/>
      <c r="NM388" s="182"/>
      <c r="NN388" s="182"/>
      <c r="NO388" s="182"/>
      <c r="NP388" s="182"/>
      <c r="NQ388" s="182"/>
      <c r="NR388" s="182"/>
      <c r="NS388" s="182"/>
      <c r="NT388" s="182"/>
      <c r="NU388" s="182"/>
      <c r="NV388" s="182"/>
      <c r="NW388" s="182"/>
      <c r="NX388" s="182"/>
      <c r="NY388" s="182"/>
      <c r="NZ388" s="182"/>
      <c r="OA388" s="182"/>
      <c r="OB388" s="182"/>
      <c r="OC388" s="182"/>
      <c r="OD388" s="182"/>
      <c r="OE388" s="182"/>
      <c r="OF388" s="182"/>
      <c r="OG388" s="182"/>
      <c r="OH388" s="182"/>
      <c r="OI388" s="182"/>
      <c r="OJ388" s="182"/>
      <c r="OK388" s="182"/>
      <c r="OL388" s="182"/>
      <c r="OM388" s="182"/>
      <c r="ON388" s="182"/>
      <c r="OO388" s="182"/>
      <c r="OP388" s="182"/>
      <c r="OQ388" s="182"/>
      <c r="OR388" s="182"/>
      <c r="OS388" s="182"/>
      <c r="OT388" s="182"/>
      <c r="OU388" s="182"/>
      <c r="OV388" s="182"/>
      <c r="OW388" s="182"/>
      <c r="OX388" s="182"/>
      <c r="OY388" s="182"/>
      <c r="OZ388" s="182"/>
      <c r="PA388" s="182"/>
      <c r="PB388" s="182"/>
      <c r="PC388" s="182"/>
      <c r="PD388" s="182"/>
      <c r="PE388" s="182"/>
      <c r="PF388" s="182"/>
      <c r="PG388" s="182"/>
      <c r="PH388" s="182"/>
      <c r="PI388" s="182"/>
      <c r="PJ388" s="182"/>
      <c r="PK388" s="182"/>
      <c r="PL388" s="182"/>
      <c r="PM388" s="182"/>
      <c r="PN388" s="182"/>
      <c r="PO388" s="182"/>
      <c r="PP388" s="182"/>
      <c r="PQ388" s="182"/>
      <c r="PR388" s="182"/>
      <c r="PS388" s="182"/>
      <c r="PT388" s="182"/>
      <c r="PU388" s="182"/>
      <c r="PV388" s="182"/>
      <c r="PW388" s="182"/>
      <c r="PX388" s="182"/>
    </row>
    <row r="389" spans="1:440" s="167" customFormat="1" ht="19.899999999999999" customHeight="1">
      <c r="A389" s="182"/>
      <c r="B389" s="1040"/>
      <c r="C389" s="900"/>
      <c r="D389" s="841"/>
      <c r="E389" s="884" t="s">
        <v>215</v>
      </c>
      <c r="F389" s="325" t="s">
        <v>20</v>
      </c>
      <c r="G389" s="289">
        <v>0.63500000000000001</v>
      </c>
      <c r="H389" s="289"/>
      <c r="I389" s="290">
        <f t="shared" ref="I389" si="274">G389+H389</f>
        <v>0.63500000000000001</v>
      </c>
      <c r="J389" s="636">
        <v>0</v>
      </c>
      <c r="K389" s="290">
        <f t="shared" si="188"/>
        <v>0.63500000000000001</v>
      </c>
      <c r="L389" s="672">
        <f t="shared" si="189"/>
        <v>0</v>
      </c>
      <c r="M389" s="650" t="s">
        <v>24</v>
      </c>
      <c r="N389" s="903">
        <f t="shared" ref="N389" si="275">G389+G390+G391</f>
        <v>7.218</v>
      </c>
      <c r="O389" s="904">
        <f t="shared" ref="O389" si="276">H389+H390+H391</f>
        <v>0</v>
      </c>
      <c r="P389" s="904">
        <f t="shared" ref="P389" si="277">N389+O389</f>
        <v>7.218</v>
      </c>
      <c r="Q389" s="904">
        <f t="shared" ref="Q389" si="278">J389+J390+J391</f>
        <v>6.7229999999999999</v>
      </c>
      <c r="R389" s="904">
        <f t="shared" ref="R389" si="279">P389-Q389</f>
        <v>0.49500000000000011</v>
      </c>
      <c r="S389" s="893">
        <f t="shared" ref="S389" si="280">Q389/P389</f>
        <v>0.9314214463840399</v>
      </c>
      <c r="T389" s="170"/>
      <c r="U389" s="182">
        <f>G287+G290+G293+G296+G299+G302+G305+G308+G311+G314+G317+G320+G323+G326+G329+G332+G335+G338+G341+G344+G347+G350+G353+G356+G359+G362+G365+G368+G371+G374+G377+G380+G383+G386+G389</f>
        <v>22.245999999999999</v>
      </c>
      <c r="V389" s="166"/>
      <c r="W389" s="166"/>
      <c r="X389" s="166"/>
      <c r="Y389" s="166"/>
      <c r="Z389" s="166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2"/>
      <c r="CI389" s="182"/>
      <c r="CJ389" s="182"/>
      <c r="CK389" s="182"/>
      <c r="CL389" s="182"/>
      <c r="CM389" s="182"/>
      <c r="CN389" s="182"/>
      <c r="CO389" s="182"/>
      <c r="CP389" s="182"/>
      <c r="CQ389" s="182"/>
      <c r="CR389" s="182"/>
      <c r="CS389" s="182"/>
      <c r="CT389" s="182"/>
      <c r="CU389" s="182"/>
      <c r="CV389" s="182"/>
      <c r="CW389" s="182"/>
      <c r="CX389" s="182"/>
      <c r="CY389" s="182"/>
      <c r="CZ389" s="182"/>
      <c r="DA389" s="182"/>
      <c r="DB389" s="182"/>
      <c r="DC389" s="182"/>
      <c r="DD389" s="182"/>
      <c r="DE389" s="182"/>
      <c r="DF389" s="182"/>
      <c r="DG389" s="182"/>
      <c r="DH389" s="182"/>
      <c r="DI389" s="182"/>
      <c r="DJ389" s="182"/>
      <c r="DK389" s="182"/>
      <c r="DL389" s="182"/>
      <c r="DM389" s="182"/>
      <c r="DN389" s="182"/>
      <c r="DO389" s="182"/>
      <c r="DP389" s="182"/>
      <c r="DQ389" s="182"/>
      <c r="DR389" s="182"/>
      <c r="DS389" s="182"/>
      <c r="DT389" s="182"/>
      <c r="DU389" s="182"/>
      <c r="DV389" s="182"/>
      <c r="DW389" s="182"/>
      <c r="DX389" s="182"/>
      <c r="DY389" s="182"/>
      <c r="DZ389" s="182"/>
      <c r="EA389" s="182"/>
      <c r="EB389" s="182"/>
      <c r="EC389" s="182"/>
      <c r="ED389" s="182"/>
      <c r="EE389" s="182"/>
      <c r="EF389" s="182"/>
      <c r="EG389" s="182"/>
      <c r="EH389" s="182"/>
      <c r="EI389" s="182"/>
      <c r="EJ389" s="182"/>
      <c r="EK389" s="182"/>
      <c r="EL389" s="182"/>
      <c r="EM389" s="182"/>
      <c r="EN389" s="182"/>
      <c r="EO389" s="182"/>
      <c r="EP389" s="182"/>
      <c r="EQ389" s="182"/>
      <c r="ER389" s="182"/>
      <c r="ES389" s="182"/>
      <c r="ET389" s="182"/>
      <c r="EU389" s="182"/>
      <c r="EV389" s="182"/>
      <c r="EW389" s="182"/>
      <c r="EX389" s="182"/>
      <c r="EY389" s="182"/>
      <c r="EZ389" s="182"/>
      <c r="FA389" s="182"/>
      <c r="FB389" s="182"/>
      <c r="FC389" s="182"/>
      <c r="FD389" s="182"/>
      <c r="FE389" s="182"/>
      <c r="FF389" s="182"/>
      <c r="FG389" s="182"/>
      <c r="FH389" s="182"/>
      <c r="FI389" s="182"/>
      <c r="FJ389" s="182"/>
      <c r="FK389" s="182"/>
      <c r="FL389" s="182"/>
      <c r="FM389" s="182"/>
      <c r="FN389" s="182"/>
      <c r="FO389" s="182"/>
      <c r="FP389" s="182"/>
      <c r="FQ389" s="182"/>
      <c r="FR389" s="182"/>
      <c r="FS389" s="182"/>
      <c r="FT389" s="182"/>
      <c r="FU389" s="182"/>
      <c r="FV389" s="182"/>
      <c r="FW389" s="182"/>
      <c r="FX389" s="182"/>
      <c r="FY389" s="182"/>
      <c r="FZ389" s="182"/>
      <c r="GA389" s="182"/>
      <c r="GB389" s="182"/>
      <c r="GC389" s="182"/>
      <c r="GD389" s="182"/>
      <c r="GE389" s="182"/>
      <c r="GF389" s="182"/>
      <c r="GG389" s="182"/>
      <c r="GH389" s="182"/>
      <c r="GI389" s="182"/>
      <c r="GJ389" s="182"/>
      <c r="GK389" s="182"/>
      <c r="GL389" s="182"/>
      <c r="GM389" s="182"/>
      <c r="GN389" s="182"/>
      <c r="GO389" s="182"/>
      <c r="GP389" s="182"/>
      <c r="GQ389" s="182"/>
      <c r="GR389" s="182"/>
      <c r="GS389" s="182"/>
      <c r="GT389" s="182"/>
      <c r="GU389" s="182"/>
      <c r="GV389" s="182"/>
      <c r="GW389" s="182"/>
      <c r="GX389" s="182"/>
      <c r="GY389" s="182"/>
      <c r="GZ389" s="182"/>
      <c r="HA389" s="182"/>
      <c r="HB389" s="182"/>
      <c r="HC389" s="182"/>
      <c r="HD389" s="182"/>
      <c r="HE389" s="182"/>
      <c r="HF389" s="182"/>
      <c r="HG389" s="182"/>
      <c r="HH389" s="182"/>
      <c r="HI389" s="182"/>
      <c r="HJ389" s="182"/>
      <c r="HK389" s="182"/>
      <c r="HL389" s="182"/>
      <c r="HM389" s="182"/>
      <c r="HN389" s="182"/>
      <c r="HO389" s="182"/>
      <c r="HP389" s="182"/>
      <c r="HQ389" s="182"/>
      <c r="HR389" s="182"/>
      <c r="HS389" s="182"/>
      <c r="HT389" s="182"/>
      <c r="HU389" s="182"/>
      <c r="HV389" s="182"/>
      <c r="HW389" s="182"/>
      <c r="HX389" s="182"/>
      <c r="HY389" s="182"/>
      <c r="HZ389" s="182"/>
      <c r="IA389" s="182"/>
      <c r="IB389" s="182"/>
      <c r="IC389" s="182"/>
      <c r="ID389" s="182"/>
      <c r="IE389" s="182"/>
      <c r="IF389" s="182"/>
      <c r="IG389" s="182"/>
      <c r="IH389" s="182"/>
      <c r="II389" s="182"/>
      <c r="IJ389" s="182"/>
      <c r="IK389" s="182"/>
      <c r="IL389" s="182"/>
      <c r="IM389" s="182"/>
      <c r="IN389" s="182"/>
      <c r="IO389" s="182"/>
      <c r="IP389" s="182"/>
      <c r="IQ389" s="182"/>
      <c r="IR389" s="182"/>
      <c r="IS389" s="182"/>
      <c r="IT389" s="182"/>
      <c r="IU389" s="182"/>
      <c r="IV389" s="182"/>
      <c r="IW389" s="182"/>
      <c r="IX389" s="182"/>
      <c r="IY389" s="182"/>
      <c r="IZ389" s="182"/>
      <c r="JA389" s="182"/>
      <c r="JB389" s="182"/>
      <c r="JC389" s="182"/>
      <c r="JD389" s="182"/>
      <c r="JE389" s="182"/>
      <c r="JF389" s="182"/>
      <c r="JG389" s="182"/>
      <c r="JH389" s="182"/>
      <c r="JI389" s="182"/>
      <c r="JJ389" s="182"/>
      <c r="JK389" s="182"/>
      <c r="JL389" s="182"/>
      <c r="JM389" s="182"/>
      <c r="JN389" s="182"/>
      <c r="JO389" s="182"/>
      <c r="JP389" s="182"/>
      <c r="JQ389" s="182"/>
      <c r="JR389" s="182"/>
      <c r="JS389" s="182"/>
      <c r="JT389" s="182"/>
      <c r="JU389" s="182"/>
      <c r="JV389" s="182"/>
      <c r="JW389" s="182"/>
      <c r="JX389" s="182"/>
      <c r="JY389" s="182"/>
      <c r="JZ389" s="182"/>
      <c r="KA389" s="182"/>
      <c r="KB389" s="182"/>
      <c r="KC389" s="182"/>
      <c r="KD389" s="182"/>
      <c r="KE389" s="182"/>
      <c r="KF389" s="182"/>
      <c r="KG389" s="182"/>
      <c r="KH389" s="182"/>
      <c r="KI389" s="182"/>
      <c r="KJ389" s="182"/>
      <c r="KK389" s="182"/>
      <c r="KL389" s="182"/>
      <c r="KM389" s="182"/>
      <c r="KN389" s="182"/>
      <c r="KO389" s="182"/>
      <c r="KP389" s="182"/>
      <c r="KQ389" s="182"/>
      <c r="KR389" s="182"/>
      <c r="KS389" s="182"/>
      <c r="KT389" s="182"/>
      <c r="KU389" s="182"/>
      <c r="KV389" s="182"/>
      <c r="KW389" s="182"/>
      <c r="KX389" s="182"/>
      <c r="KY389" s="182"/>
      <c r="KZ389" s="182"/>
      <c r="LA389" s="182"/>
      <c r="LB389" s="182"/>
      <c r="LC389" s="182"/>
      <c r="LD389" s="182"/>
      <c r="LE389" s="182"/>
      <c r="LF389" s="182"/>
      <c r="LG389" s="182"/>
      <c r="LH389" s="182"/>
      <c r="LI389" s="182"/>
      <c r="LJ389" s="182"/>
      <c r="LK389" s="182"/>
      <c r="LL389" s="182"/>
      <c r="LM389" s="182"/>
      <c r="LN389" s="182"/>
      <c r="LO389" s="182"/>
      <c r="LP389" s="182"/>
      <c r="LQ389" s="182"/>
      <c r="LR389" s="182"/>
      <c r="LS389" s="182"/>
      <c r="LT389" s="182"/>
      <c r="LU389" s="182"/>
      <c r="LV389" s="182"/>
      <c r="LW389" s="182"/>
      <c r="LX389" s="182"/>
      <c r="LY389" s="182"/>
      <c r="LZ389" s="182"/>
      <c r="MA389" s="182"/>
      <c r="MB389" s="182"/>
      <c r="MC389" s="182"/>
      <c r="MD389" s="182"/>
      <c r="ME389" s="182"/>
      <c r="MF389" s="182"/>
      <c r="MG389" s="182"/>
      <c r="MH389" s="182"/>
      <c r="MI389" s="182"/>
      <c r="MJ389" s="182"/>
      <c r="MK389" s="182"/>
      <c r="ML389" s="182"/>
      <c r="MM389" s="182"/>
      <c r="MN389" s="182"/>
      <c r="MO389" s="182"/>
      <c r="MP389" s="182"/>
      <c r="MQ389" s="182"/>
      <c r="MR389" s="182"/>
      <c r="MS389" s="182"/>
      <c r="MT389" s="182"/>
      <c r="MU389" s="182"/>
      <c r="MV389" s="182"/>
      <c r="MW389" s="182"/>
      <c r="MX389" s="182"/>
      <c r="MY389" s="182"/>
      <c r="MZ389" s="182"/>
      <c r="NA389" s="182"/>
      <c r="NB389" s="182"/>
      <c r="NC389" s="182"/>
      <c r="ND389" s="182"/>
      <c r="NE389" s="182"/>
      <c r="NF389" s="182"/>
      <c r="NG389" s="182"/>
      <c r="NH389" s="182"/>
      <c r="NI389" s="182"/>
      <c r="NJ389" s="182"/>
      <c r="NK389" s="182"/>
      <c r="NL389" s="182"/>
      <c r="NM389" s="182"/>
      <c r="NN389" s="182"/>
      <c r="NO389" s="182"/>
      <c r="NP389" s="182"/>
      <c r="NQ389" s="182"/>
      <c r="NR389" s="182"/>
      <c r="NS389" s="182"/>
      <c r="NT389" s="182"/>
      <c r="NU389" s="182"/>
      <c r="NV389" s="182"/>
      <c r="NW389" s="182"/>
      <c r="NX389" s="182"/>
      <c r="NY389" s="182"/>
      <c r="NZ389" s="182"/>
      <c r="OA389" s="182"/>
      <c r="OB389" s="182"/>
      <c r="OC389" s="182"/>
      <c r="OD389" s="182"/>
      <c r="OE389" s="182"/>
      <c r="OF389" s="182"/>
      <c r="OG389" s="182"/>
      <c r="OH389" s="182"/>
      <c r="OI389" s="182"/>
      <c r="OJ389" s="182"/>
      <c r="OK389" s="182"/>
      <c r="OL389" s="182"/>
      <c r="OM389" s="182"/>
      <c r="ON389" s="182"/>
      <c r="OO389" s="182"/>
      <c r="OP389" s="182"/>
      <c r="OQ389" s="182"/>
      <c r="OR389" s="182"/>
      <c r="OS389" s="182"/>
      <c r="OT389" s="182"/>
      <c r="OU389" s="182"/>
      <c r="OV389" s="182"/>
      <c r="OW389" s="182"/>
      <c r="OX389" s="182"/>
      <c r="OY389" s="182"/>
      <c r="OZ389" s="182"/>
      <c r="PA389" s="182"/>
      <c r="PB389" s="182"/>
      <c r="PC389" s="182"/>
      <c r="PD389" s="182"/>
      <c r="PE389" s="182"/>
      <c r="PF389" s="182"/>
      <c r="PG389" s="182"/>
      <c r="PH389" s="182"/>
      <c r="PI389" s="182"/>
      <c r="PJ389" s="182"/>
      <c r="PK389" s="182"/>
      <c r="PL389" s="182"/>
      <c r="PM389" s="182"/>
      <c r="PN389" s="182"/>
      <c r="PO389" s="182"/>
      <c r="PP389" s="182"/>
      <c r="PQ389" s="182"/>
      <c r="PR389" s="182"/>
      <c r="PS389" s="182"/>
      <c r="PT389" s="182"/>
      <c r="PU389" s="182"/>
      <c r="PV389" s="182"/>
      <c r="PW389" s="182"/>
      <c r="PX389" s="182"/>
    </row>
    <row r="390" spans="1:440" s="167" customFormat="1" ht="19.899999999999999" customHeight="1">
      <c r="A390" s="182"/>
      <c r="B390" s="1040"/>
      <c r="C390" s="900"/>
      <c r="D390" s="841"/>
      <c r="E390" s="876"/>
      <c r="F390" s="325" t="s">
        <v>21</v>
      </c>
      <c r="G390" s="289">
        <v>2.9740000000000002</v>
      </c>
      <c r="H390" s="289"/>
      <c r="I390" s="290">
        <f>G390+H390+K389</f>
        <v>3.609</v>
      </c>
      <c r="J390" s="636">
        <v>2.3490000000000002</v>
      </c>
      <c r="K390" s="290">
        <f t="shared" si="188"/>
        <v>1.2599999999999998</v>
      </c>
      <c r="L390" s="672">
        <f t="shared" si="189"/>
        <v>0.65087281795511231</v>
      </c>
      <c r="M390" s="650" t="s">
        <v>24</v>
      </c>
      <c r="N390" s="903"/>
      <c r="O390" s="904"/>
      <c r="P390" s="904"/>
      <c r="Q390" s="904"/>
      <c r="R390" s="904"/>
      <c r="S390" s="893"/>
      <c r="T390" s="170"/>
      <c r="U390" s="182">
        <f t="shared" ref="U390:U391" si="281">G288+G291+G294+G297+G300+G303+G306+G309+G312+G315+G318+G321+G324+G327+G330+G333+G336+G339+G342+G345+G348+G351+G354+G357+G360+G363+G366+G369+G372+G375+G378+G381+G384+G387+G390</f>
        <v>104.15200000000002</v>
      </c>
      <c r="V390" s="166"/>
      <c r="W390" s="166"/>
      <c r="X390" s="166"/>
      <c r="Y390" s="166"/>
      <c r="Z390" s="166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2"/>
      <c r="CI390" s="182"/>
      <c r="CJ390" s="182"/>
      <c r="CK390" s="182"/>
      <c r="CL390" s="182"/>
      <c r="CM390" s="182"/>
      <c r="CN390" s="182"/>
      <c r="CO390" s="182"/>
      <c r="CP390" s="182"/>
      <c r="CQ390" s="182"/>
      <c r="CR390" s="182"/>
      <c r="CS390" s="182"/>
      <c r="CT390" s="182"/>
      <c r="CU390" s="182"/>
      <c r="CV390" s="182"/>
      <c r="CW390" s="182"/>
      <c r="CX390" s="182"/>
      <c r="CY390" s="182"/>
      <c r="CZ390" s="182"/>
      <c r="DA390" s="182"/>
      <c r="DB390" s="182"/>
      <c r="DC390" s="182"/>
      <c r="DD390" s="182"/>
      <c r="DE390" s="182"/>
      <c r="DF390" s="182"/>
      <c r="DG390" s="182"/>
      <c r="DH390" s="182"/>
      <c r="DI390" s="182"/>
      <c r="DJ390" s="182"/>
      <c r="DK390" s="182"/>
      <c r="DL390" s="182"/>
      <c r="DM390" s="182"/>
      <c r="DN390" s="182"/>
      <c r="DO390" s="182"/>
      <c r="DP390" s="182"/>
      <c r="DQ390" s="182"/>
      <c r="DR390" s="182"/>
      <c r="DS390" s="182"/>
      <c r="DT390" s="182"/>
      <c r="DU390" s="182"/>
      <c r="DV390" s="182"/>
      <c r="DW390" s="182"/>
      <c r="DX390" s="182"/>
      <c r="DY390" s="182"/>
      <c r="DZ390" s="182"/>
      <c r="EA390" s="182"/>
      <c r="EB390" s="182"/>
      <c r="EC390" s="182"/>
      <c r="ED390" s="182"/>
      <c r="EE390" s="182"/>
      <c r="EF390" s="182"/>
      <c r="EG390" s="182"/>
      <c r="EH390" s="182"/>
      <c r="EI390" s="182"/>
      <c r="EJ390" s="182"/>
      <c r="EK390" s="182"/>
      <c r="EL390" s="182"/>
      <c r="EM390" s="182"/>
      <c r="EN390" s="182"/>
      <c r="EO390" s="182"/>
      <c r="EP390" s="182"/>
      <c r="EQ390" s="182"/>
      <c r="ER390" s="182"/>
      <c r="ES390" s="182"/>
      <c r="ET390" s="182"/>
      <c r="EU390" s="182"/>
      <c r="EV390" s="182"/>
      <c r="EW390" s="182"/>
      <c r="EX390" s="182"/>
      <c r="EY390" s="182"/>
      <c r="EZ390" s="182"/>
      <c r="FA390" s="182"/>
      <c r="FB390" s="182"/>
      <c r="FC390" s="182"/>
      <c r="FD390" s="182"/>
      <c r="FE390" s="182"/>
      <c r="FF390" s="182"/>
      <c r="FG390" s="182"/>
      <c r="FH390" s="182"/>
      <c r="FI390" s="182"/>
      <c r="FJ390" s="182"/>
      <c r="FK390" s="182"/>
      <c r="FL390" s="182"/>
      <c r="FM390" s="182"/>
      <c r="FN390" s="182"/>
      <c r="FO390" s="182"/>
      <c r="FP390" s="182"/>
      <c r="FQ390" s="182"/>
      <c r="FR390" s="182"/>
      <c r="FS390" s="182"/>
      <c r="FT390" s="182"/>
      <c r="FU390" s="182"/>
      <c r="FV390" s="182"/>
      <c r="FW390" s="182"/>
      <c r="FX390" s="182"/>
      <c r="FY390" s="182"/>
      <c r="FZ390" s="182"/>
      <c r="GA390" s="182"/>
      <c r="GB390" s="182"/>
      <c r="GC390" s="182"/>
      <c r="GD390" s="182"/>
      <c r="GE390" s="182"/>
      <c r="GF390" s="182"/>
      <c r="GG390" s="182"/>
      <c r="GH390" s="182"/>
      <c r="GI390" s="182"/>
      <c r="GJ390" s="182"/>
      <c r="GK390" s="182"/>
      <c r="GL390" s="182"/>
      <c r="GM390" s="182"/>
      <c r="GN390" s="182"/>
      <c r="GO390" s="182"/>
      <c r="GP390" s="182"/>
      <c r="GQ390" s="182"/>
      <c r="GR390" s="182"/>
      <c r="GS390" s="182"/>
      <c r="GT390" s="182"/>
      <c r="GU390" s="182"/>
      <c r="GV390" s="182"/>
      <c r="GW390" s="182"/>
      <c r="GX390" s="182"/>
      <c r="GY390" s="182"/>
      <c r="GZ390" s="182"/>
      <c r="HA390" s="182"/>
      <c r="HB390" s="182"/>
      <c r="HC390" s="182"/>
      <c r="HD390" s="182"/>
      <c r="HE390" s="182"/>
      <c r="HF390" s="182"/>
      <c r="HG390" s="182"/>
      <c r="HH390" s="182"/>
      <c r="HI390" s="182"/>
      <c r="HJ390" s="182"/>
      <c r="HK390" s="182"/>
      <c r="HL390" s="182"/>
      <c r="HM390" s="182"/>
      <c r="HN390" s="182"/>
      <c r="HO390" s="182"/>
      <c r="HP390" s="182"/>
      <c r="HQ390" s="182"/>
      <c r="HR390" s="182"/>
      <c r="HS390" s="182"/>
      <c r="HT390" s="182"/>
      <c r="HU390" s="182"/>
      <c r="HV390" s="182"/>
      <c r="HW390" s="182"/>
      <c r="HX390" s="182"/>
      <c r="HY390" s="182"/>
      <c r="HZ390" s="182"/>
      <c r="IA390" s="182"/>
      <c r="IB390" s="182"/>
      <c r="IC390" s="182"/>
      <c r="ID390" s="182"/>
      <c r="IE390" s="182"/>
      <c r="IF390" s="182"/>
      <c r="IG390" s="182"/>
      <c r="IH390" s="182"/>
      <c r="II390" s="182"/>
      <c r="IJ390" s="182"/>
      <c r="IK390" s="182"/>
      <c r="IL390" s="182"/>
      <c r="IM390" s="182"/>
      <c r="IN390" s="182"/>
      <c r="IO390" s="182"/>
      <c r="IP390" s="182"/>
      <c r="IQ390" s="182"/>
      <c r="IR390" s="182"/>
      <c r="IS390" s="182"/>
      <c r="IT390" s="182"/>
      <c r="IU390" s="182"/>
      <c r="IV390" s="182"/>
      <c r="IW390" s="182"/>
      <c r="IX390" s="182"/>
      <c r="IY390" s="182"/>
      <c r="IZ390" s="182"/>
      <c r="JA390" s="182"/>
      <c r="JB390" s="182"/>
      <c r="JC390" s="182"/>
      <c r="JD390" s="182"/>
      <c r="JE390" s="182"/>
      <c r="JF390" s="182"/>
      <c r="JG390" s="182"/>
      <c r="JH390" s="182"/>
      <c r="JI390" s="182"/>
      <c r="JJ390" s="182"/>
      <c r="JK390" s="182"/>
      <c r="JL390" s="182"/>
      <c r="JM390" s="182"/>
      <c r="JN390" s="182"/>
      <c r="JO390" s="182"/>
      <c r="JP390" s="182"/>
      <c r="JQ390" s="182"/>
      <c r="JR390" s="182"/>
      <c r="JS390" s="182"/>
      <c r="JT390" s="182"/>
      <c r="JU390" s="182"/>
      <c r="JV390" s="182"/>
      <c r="JW390" s="182"/>
      <c r="JX390" s="182"/>
      <c r="JY390" s="182"/>
      <c r="JZ390" s="182"/>
      <c r="KA390" s="182"/>
      <c r="KB390" s="182"/>
      <c r="KC390" s="182"/>
      <c r="KD390" s="182"/>
      <c r="KE390" s="182"/>
      <c r="KF390" s="182"/>
      <c r="KG390" s="182"/>
      <c r="KH390" s="182"/>
      <c r="KI390" s="182"/>
      <c r="KJ390" s="182"/>
      <c r="KK390" s="182"/>
      <c r="KL390" s="182"/>
      <c r="KM390" s="182"/>
      <c r="KN390" s="182"/>
      <c r="KO390" s="182"/>
      <c r="KP390" s="182"/>
      <c r="KQ390" s="182"/>
      <c r="KR390" s="182"/>
      <c r="KS390" s="182"/>
      <c r="KT390" s="182"/>
      <c r="KU390" s="182"/>
      <c r="KV390" s="182"/>
      <c r="KW390" s="182"/>
      <c r="KX390" s="182"/>
      <c r="KY390" s="182"/>
      <c r="KZ390" s="182"/>
      <c r="LA390" s="182"/>
      <c r="LB390" s="182"/>
      <c r="LC390" s="182"/>
      <c r="LD390" s="182"/>
      <c r="LE390" s="182"/>
      <c r="LF390" s="182"/>
      <c r="LG390" s="182"/>
      <c r="LH390" s="182"/>
      <c r="LI390" s="182"/>
      <c r="LJ390" s="182"/>
      <c r="LK390" s="182"/>
      <c r="LL390" s="182"/>
      <c r="LM390" s="182"/>
      <c r="LN390" s="182"/>
      <c r="LO390" s="182"/>
      <c r="LP390" s="182"/>
      <c r="LQ390" s="182"/>
      <c r="LR390" s="182"/>
      <c r="LS390" s="182"/>
      <c r="LT390" s="182"/>
      <c r="LU390" s="182"/>
      <c r="LV390" s="182"/>
      <c r="LW390" s="182"/>
      <c r="LX390" s="182"/>
      <c r="LY390" s="182"/>
      <c r="LZ390" s="182"/>
      <c r="MA390" s="182"/>
      <c r="MB390" s="182"/>
      <c r="MC390" s="182"/>
      <c r="MD390" s="182"/>
      <c r="ME390" s="182"/>
      <c r="MF390" s="182"/>
      <c r="MG390" s="182"/>
      <c r="MH390" s="182"/>
      <c r="MI390" s="182"/>
      <c r="MJ390" s="182"/>
      <c r="MK390" s="182"/>
      <c r="ML390" s="182"/>
      <c r="MM390" s="182"/>
      <c r="MN390" s="182"/>
      <c r="MO390" s="182"/>
      <c r="MP390" s="182"/>
      <c r="MQ390" s="182"/>
      <c r="MR390" s="182"/>
      <c r="MS390" s="182"/>
      <c r="MT390" s="182"/>
      <c r="MU390" s="182"/>
      <c r="MV390" s="182"/>
      <c r="MW390" s="182"/>
      <c r="MX390" s="182"/>
      <c r="MY390" s="182"/>
      <c r="MZ390" s="182"/>
      <c r="NA390" s="182"/>
      <c r="NB390" s="182"/>
      <c r="NC390" s="182"/>
      <c r="ND390" s="182"/>
      <c r="NE390" s="182"/>
      <c r="NF390" s="182"/>
      <c r="NG390" s="182"/>
      <c r="NH390" s="182"/>
      <c r="NI390" s="182"/>
      <c r="NJ390" s="182"/>
      <c r="NK390" s="182"/>
      <c r="NL390" s="182"/>
      <c r="NM390" s="182"/>
      <c r="NN390" s="182"/>
      <c r="NO390" s="182"/>
      <c r="NP390" s="182"/>
      <c r="NQ390" s="182"/>
      <c r="NR390" s="182"/>
      <c r="NS390" s="182"/>
      <c r="NT390" s="182"/>
      <c r="NU390" s="182"/>
      <c r="NV390" s="182"/>
      <c r="NW390" s="182"/>
      <c r="NX390" s="182"/>
      <c r="NY390" s="182"/>
      <c r="NZ390" s="182"/>
      <c r="OA390" s="182"/>
      <c r="OB390" s="182"/>
      <c r="OC390" s="182"/>
      <c r="OD390" s="182"/>
      <c r="OE390" s="182"/>
      <c r="OF390" s="182"/>
      <c r="OG390" s="182"/>
      <c r="OH390" s="182"/>
      <c r="OI390" s="182"/>
      <c r="OJ390" s="182"/>
      <c r="OK390" s="182"/>
      <c r="OL390" s="182"/>
      <c r="OM390" s="182"/>
      <c r="ON390" s="182"/>
      <c r="OO390" s="182"/>
      <c r="OP390" s="182"/>
      <c r="OQ390" s="182"/>
      <c r="OR390" s="182"/>
      <c r="OS390" s="182"/>
      <c r="OT390" s="182"/>
      <c r="OU390" s="182"/>
      <c r="OV390" s="182"/>
      <c r="OW390" s="182"/>
      <c r="OX390" s="182"/>
      <c r="OY390" s="182"/>
      <c r="OZ390" s="182"/>
      <c r="PA390" s="182"/>
      <c r="PB390" s="182"/>
      <c r="PC390" s="182"/>
      <c r="PD390" s="182"/>
      <c r="PE390" s="182"/>
      <c r="PF390" s="182"/>
      <c r="PG390" s="182"/>
      <c r="PH390" s="182"/>
      <c r="PI390" s="182"/>
      <c r="PJ390" s="182"/>
      <c r="PK390" s="182"/>
      <c r="PL390" s="182"/>
      <c r="PM390" s="182"/>
      <c r="PN390" s="182"/>
      <c r="PO390" s="182"/>
      <c r="PP390" s="182"/>
      <c r="PQ390" s="182"/>
      <c r="PR390" s="182"/>
      <c r="PS390" s="182"/>
      <c r="PT390" s="182"/>
      <c r="PU390" s="182"/>
      <c r="PV390" s="182"/>
      <c r="PW390" s="182"/>
      <c r="PX390" s="182"/>
    </row>
    <row r="391" spans="1:440" s="167" customFormat="1" ht="19.899999999999999" customHeight="1">
      <c r="A391" s="182"/>
      <c r="B391" s="1040"/>
      <c r="C391" s="900"/>
      <c r="D391" s="842"/>
      <c r="E391" s="885"/>
      <c r="F391" s="325" t="s">
        <v>22</v>
      </c>
      <c r="G391" s="289">
        <v>3.609</v>
      </c>
      <c r="H391" s="289"/>
      <c r="I391" s="290">
        <f>G391+H391+K390</f>
        <v>4.8689999999999998</v>
      </c>
      <c r="J391" s="636">
        <v>4.3739999999999997</v>
      </c>
      <c r="K391" s="290">
        <f t="shared" si="188"/>
        <v>0.49500000000000011</v>
      </c>
      <c r="L391" s="672">
        <f t="shared" si="189"/>
        <v>0.89833641404805908</v>
      </c>
      <c r="M391" s="650" t="s">
        <v>24</v>
      </c>
      <c r="N391" s="903"/>
      <c r="O391" s="904"/>
      <c r="P391" s="904"/>
      <c r="Q391" s="904"/>
      <c r="R391" s="904"/>
      <c r="S391" s="893"/>
      <c r="T391" s="199">
        <f>N287+N290+N293+N296+N299+N302+N305+N308+N311+N314+N317+N320+N323+N326+N329+N332+N335+N338+N341+N344+N347+N350+N353+N356+N359+N362+N365+N368+N371+N374+N377+N380+N383+N386+N389</f>
        <v>252.79699999999994</v>
      </c>
      <c r="U391" s="190">
        <f t="shared" si="281"/>
        <v>126.39899999999997</v>
      </c>
      <c r="V391" s="166"/>
      <c r="W391" s="166"/>
      <c r="X391" s="166"/>
      <c r="Y391" s="166"/>
      <c r="Z391" s="166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2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2"/>
      <c r="CI391" s="182"/>
      <c r="CJ391" s="182"/>
      <c r="CK391" s="182"/>
      <c r="CL391" s="182"/>
      <c r="CM391" s="182"/>
      <c r="CN391" s="182"/>
      <c r="CO391" s="182"/>
      <c r="CP391" s="182"/>
      <c r="CQ391" s="182"/>
      <c r="CR391" s="182"/>
      <c r="CS391" s="182"/>
      <c r="CT391" s="182"/>
      <c r="CU391" s="182"/>
      <c r="CV391" s="182"/>
      <c r="CW391" s="182"/>
      <c r="CX391" s="182"/>
      <c r="CY391" s="182"/>
      <c r="CZ391" s="182"/>
      <c r="DA391" s="182"/>
      <c r="DB391" s="182"/>
      <c r="DC391" s="182"/>
      <c r="DD391" s="182"/>
      <c r="DE391" s="182"/>
      <c r="DF391" s="182"/>
      <c r="DG391" s="182"/>
      <c r="DH391" s="182"/>
      <c r="DI391" s="182"/>
      <c r="DJ391" s="182"/>
      <c r="DK391" s="182"/>
      <c r="DL391" s="182"/>
      <c r="DM391" s="182"/>
      <c r="DN391" s="182"/>
      <c r="DO391" s="182"/>
      <c r="DP391" s="182"/>
      <c r="DQ391" s="182"/>
      <c r="DR391" s="182"/>
      <c r="DS391" s="182"/>
      <c r="DT391" s="182"/>
      <c r="DU391" s="182"/>
      <c r="DV391" s="182"/>
      <c r="DW391" s="182"/>
      <c r="DX391" s="182"/>
      <c r="DY391" s="182"/>
      <c r="DZ391" s="182"/>
      <c r="EA391" s="182"/>
      <c r="EB391" s="182"/>
      <c r="EC391" s="182"/>
      <c r="ED391" s="182"/>
      <c r="EE391" s="182"/>
      <c r="EF391" s="182"/>
      <c r="EG391" s="182"/>
      <c r="EH391" s="182"/>
      <c r="EI391" s="182"/>
      <c r="EJ391" s="182"/>
      <c r="EK391" s="182"/>
      <c r="EL391" s="182"/>
      <c r="EM391" s="182"/>
      <c r="EN391" s="182"/>
      <c r="EO391" s="182"/>
      <c r="EP391" s="182"/>
      <c r="EQ391" s="182"/>
      <c r="ER391" s="182"/>
      <c r="ES391" s="182"/>
      <c r="ET391" s="182"/>
      <c r="EU391" s="182"/>
      <c r="EV391" s="182"/>
      <c r="EW391" s="182"/>
      <c r="EX391" s="182"/>
      <c r="EY391" s="182"/>
      <c r="EZ391" s="182"/>
      <c r="FA391" s="182"/>
      <c r="FB391" s="182"/>
      <c r="FC391" s="182"/>
      <c r="FD391" s="182"/>
      <c r="FE391" s="182"/>
      <c r="FF391" s="182"/>
      <c r="FG391" s="182"/>
      <c r="FH391" s="182"/>
      <c r="FI391" s="182"/>
      <c r="FJ391" s="182"/>
      <c r="FK391" s="182"/>
      <c r="FL391" s="182"/>
      <c r="FM391" s="182"/>
      <c r="FN391" s="182"/>
      <c r="FO391" s="182"/>
      <c r="FP391" s="182"/>
      <c r="FQ391" s="182"/>
      <c r="FR391" s="182"/>
      <c r="FS391" s="182"/>
      <c r="FT391" s="182"/>
      <c r="FU391" s="182"/>
      <c r="FV391" s="182"/>
      <c r="FW391" s="182"/>
      <c r="FX391" s="182"/>
      <c r="FY391" s="182"/>
      <c r="FZ391" s="182"/>
      <c r="GA391" s="182"/>
      <c r="GB391" s="182"/>
      <c r="GC391" s="182"/>
      <c r="GD391" s="182"/>
      <c r="GE391" s="182"/>
      <c r="GF391" s="182"/>
      <c r="GG391" s="182"/>
      <c r="GH391" s="182"/>
      <c r="GI391" s="182"/>
      <c r="GJ391" s="182"/>
      <c r="GK391" s="182"/>
      <c r="GL391" s="182"/>
      <c r="GM391" s="182"/>
      <c r="GN391" s="182"/>
      <c r="GO391" s="182"/>
      <c r="GP391" s="182"/>
      <c r="GQ391" s="182"/>
      <c r="GR391" s="182"/>
      <c r="GS391" s="182"/>
      <c r="GT391" s="182"/>
      <c r="GU391" s="182"/>
      <c r="GV391" s="182"/>
      <c r="GW391" s="182"/>
      <c r="GX391" s="182"/>
      <c r="GY391" s="182"/>
      <c r="GZ391" s="182"/>
      <c r="HA391" s="182"/>
      <c r="HB391" s="182"/>
      <c r="HC391" s="182"/>
      <c r="HD391" s="182"/>
      <c r="HE391" s="182"/>
      <c r="HF391" s="182"/>
      <c r="HG391" s="182"/>
      <c r="HH391" s="182"/>
      <c r="HI391" s="182"/>
      <c r="HJ391" s="182"/>
      <c r="HK391" s="182"/>
      <c r="HL391" s="182"/>
      <c r="HM391" s="182"/>
      <c r="HN391" s="182"/>
      <c r="HO391" s="182"/>
      <c r="HP391" s="182"/>
      <c r="HQ391" s="182"/>
      <c r="HR391" s="182"/>
      <c r="HS391" s="182"/>
      <c r="HT391" s="182"/>
      <c r="HU391" s="182"/>
      <c r="HV391" s="182"/>
      <c r="HW391" s="182"/>
      <c r="HX391" s="182"/>
      <c r="HY391" s="182"/>
      <c r="HZ391" s="182"/>
      <c r="IA391" s="182"/>
      <c r="IB391" s="182"/>
      <c r="IC391" s="182"/>
      <c r="ID391" s="182"/>
      <c r="IE391" s="182"/>
      <c r="IF391" s="182"/>
      <c r="IG391" s="182"/>
      <c r="IH391" s="182"/>
      <c r="II391" s="182"/>
      <c r="IJ391" s="182"/>
      <c r="IK391" s="182"/>
      <c r="IL391" s="182"/>
      <c r="IM391" s="182"/>
      <c r="IN391" s="182"/>
      <c r="IO391" s="182"/>
      <c r="IP391" s="182"/>
      <c r="IQ391" s="182"/>
      <c r="IR391" s="182"/>
      <c r="IS391" s="182"/>
      <c r="IT391" s="182"/>
      <c r="IU391" s="182"/>
      <c r="IV391" s="182"/>
      <c r="IW391" s="182"/>
      <c r="IX391" s="182"/>
      <c r="IY391" s="182"/>
      <c r="IZ391" s="182"/>
      <c r="JA391" s="182"/>
      <c r="JB391" s="182"/>
      <c r="JC391" s="182"/>
      <c r="JD391" s="182"/>
      <c r="JE391" s="182"/>
      <c r="JF391" s="182"/>
      <c r="JG391" s="182"/>
      <c r="JH391" s="182"/>
      <c r="JI391" s="182"/>
      <c r="JJ391" s="182"/>
      <c r="JK391" s="182"/>
      <c r="JL391" s="182"/>
      <c r="JM391" s="182"/>
      <c r="JN391" s="182"/>
      <c r="JO391" s="182"/>
      <c r="JP391" s="182"/>
      <c r="JQ391" s="182"/>
      <c r="JR391" s="182"/>
      <c r="JS391" s="182"/>
      <c r="JT391" s="182"/>
      <c r="JU391" s="182"/>
      <c r="JV391" s="182"/>
      <c r="JW391" s="182"/>
      <c r="JX391" s="182"/>
      <c r="JY391" s="182"/>
      <c r="JZ391" s="182"/>
      <c r="KA391" s="182"/>
      <c r="KB391" s="182"/>
      <c r="KC391" s="182"/>
      <c r="KD391" s="182"/>
      <c r="KE391" s="182"/>
      <c r="KF391" s="182"/>
      <c r="KG391" s="182"/>
      <c r="KH391" s="182"/>
      <c r="KI391" s="182"/>
      <c r="KJ391" s="182"/>
      <c r="KK391" s="182"/>
      <c r="KL391" s="182"/>
      <c r="KM391" s="182"/>
      <c r="KN391" s="182"/>
      <c r="KO391" s="182"/>
      <c r="KP391" s="182"/>
      <c r="KQ391" s="182"/>
      <c r="KR391" s="182"/>
      <c r="KS391" s="182"/>
      <c r="KT391" s="182"/>
      <c r="KU391" s="182"/>
      <c r="KV391" s="182"/>
      <c r="KW391" s="182"/>
      <c r="KX391" s="182"/>
      <c r="KY391" s="182"/>
      <c r="KZ391" s="182"/>
      <c r="LA391" s="182"/>
      <c r="LB391" s="182"/>
      <c r="LC391" s="182"/>
      <c r="LD391" s="182"/>
      <c r="LE391" s="182"/>
      <c r="LF391" s="182"/>
      <c r="LG391" s="182"/>
      <c r="LH391" s="182"/>
      <c r="LI391" s="182"/>
      <c r="LJ391" s="182"/>
      <c r="LK391" s="182"/>
      <c r="LL391" s="182"/>
      <c r="LM391" s="182"/>
      <c r="LN391" s="182"/>
      <c r="LO391" s="182"/>
      <c r="LP391" s="182"/>
      <c r="LQ391" s="182"/>
      <c r="LR391" s="182"/>
      <c r="LS391" s="182"/>
      <c r="LT391" s="182"/>
      <c r="LU391" s="182"/>
      <c r="LV391" s="182"/>
      <c r="LW391" s="182"/>
      <c r="LX391" s="182"/>
      <c r="LY391" s="182"/>
      <c r="LZ391" s="182"/>
      <c r="MA391" s="182"/>
      <c r="MB391" s="182"/>
      <c r="MC391" s="182"/>
      <c r="MD391" s="182"/>
      <c r="ME391" s="182"/>
      <c r="MF391" s="182"/>
      <c r="MG391" s="182"/>
      <c r="MH391" s="182"/>
      <c r="MI391" s="182"/>
      <c r="MJ391" s="182"/>
      <c r="MK391" s="182"/>
      <c r="ML391" s="182"/>
      <c r="MM391" s="182"/>
      <c r="MN391" s="182"/>
      <c r="MO391" s="182"/>
      <c r="MP391" s="182"/>
      <c r="MQ391" s="182"/>
      <c r="MR391" s="182"/>
      <c r="MS391" s="182"/>
      <c r="MT391" s="182"/>
      <c r="MU391" s="182"/>
      <c r="MV391" s="182"/>
      <c r="MW391" s="182"/>
      <c r="MX391" s="182"/>
      <c r="MY391" s="182"/>
      <c r="MZ391" s="182"/>
      <c r="NA391" s="182"/>
      <c r="NB391" s="182"/>
      <c r="NC391" s="182"/>
      <c r="ND391" s="182"/>
      <c r="NE391" s="182"/>
      <c r="NF391" s="182"/>
      <c r="NG391" s="182"/>
      <c r="NH391" s="182"/>
      <c r="NI391" s="182"/>
      <c r="NJ391" s="182"/>
      <c r="NK391" s="182"/>
      <c r="NL391" s="182"/>
      <c r="NM391" s="182"/>
      <c r="NN391" s="182"/>
      <c r="NO391" s="182"/>
      <c r="NP391" s="182"/>
      <c r="NQ391" s="182"/>
      <c r="NR391" s="182"/>
      <c r="NS391" s="182"/>
      <c r="NT391" s="182"/>
      <c r="NU391" s="182"/>
      <c r="NV391" s="182"/>
      <c r="NW391" s="182"/>
      <c r="NX391" s="182"/>
      <c r="NY391" s="182"/>
      <c r="NZ391" s="182"/>
      <c r="OA391" s="182"/>
      <c r="OB391" s="182"/>
      <c r="OC391" s="182"/>
      <c r="OD391" s="182"/>
      <c r="OE391" s="182"/>
      <c r="OF391" s="182"/>
      <c r="OG391" s="182"/>
      <c r="OH391" s="182"/>
      <c r="OI391" s="182"/>
      <c r="OJ391" s="182"/>
      <c r="OK391" s="182"/>
      <c r="OL391" s="182"/>
      <c r="OM391" s="182"/>
      <c r="ON391" s="182"/>
      <c r="OO391" s="182"/>
      <c r="OP391" s="182"/>
      <c r="OQ391" s="182"/>
      <c r="OR391" s="182"/>
      <c r="OS391" s="182"/>
      <c r="OT391" s="182"/>
      <c r="OU391" s="182"/>
      <c r="OV391" s="182"/>
      <c r="OW391" s="182"/>
      <c r="OX391" s="182"/>
      <c r="OY391" s="182"/>
      <c r="OZ391" s="182"/>
      <c r="PA391" s="182"/>
      <c r="PB391" s="182"/>
      <c r="PC391" s="182"/>
      <c r="PD391" s="182"/>
      <c r="PE391" s="182"/>
      <c r="PF391" s="182"/>
      <c r="PG391" s="182"/>
      <c r="PH391" s="182"/>
      <c r="PI391" s="182"/>
      <c r="PJ391" s="182"/>
      <c r="PK391" s="182"/>
      <c r="PL391" s="182"/>
      <c r="PM391" s="182"/>
      <c r="PN391" s="182"/>
      <c r="PO391" s="182"/>
      <c r="PP391" s="182"/>
      <c r="PQ391" s="182"/>
      <c r="PR391" s="182"/>
      <c r="PS391" s="182"/>
      <c r="PT391" s="182"/>
      <c r="PU391" s="182"/>
      <c r="PV391" s="182"/>
      <c r="PW391" s="182"/>
      <c r="PX391" s="182"/>
    </row>
    <row r="392" spans="1:440" s="167" customFormat="1" ht="19.899999999999999" customHeight="1">
      <c r="A392" s="182"/>
      <c r="B392" s="1040"/>
      <c r="C392" s="900"/>
      <c r="D392" s="836" t="s">
        <v>681</v>
      </c>
      <c r="E392" s="875" t="s">
        <v>88</v>
      </c>
      <c r="F392" s="327" t="s">
        <v>20</v>
      </c>
      <c r="G392" s="291">
        <v>0.63500000000000001</v>
      </c>
      <c r="H392" s="291"/>
      <c r="I392" s="292">
        <f t="shared" ref="I392" si="282">G392+H392</f>
        <v>0.63500000000000001</v>
      </c>
      <c r="J392" s="424">
        <v>0.67500000000000004</v>
      </c>
      <c r="K392" s="292">
        <f t="shared" ref="K392:K430" si="283">I392-J392</f>
        <v>-4.0000000000000036E-2</v>
      </c>
      <c r="L392" s="675">
        <f t="shared" ref="L392:L430" si="284">J392/I392</f>
        <v>1.0629921259842521</v>
      </c>
      <c r="M392" s="653" t="s">
        <v>24</v>
      </c>
      <c r="N392" s="976">
        <f t="shared" ref="N392:O392" si="285">G392+G393+G394</f>
        <v>7.2189999999999994</v>
      </c>
      <c r="O392" s="977">
        <f t="shared" si="285"/>
        <v>0</v>
      </c>
      <c r="P392" s="977">
        <f t="shared" ref="P392" si="286">N392+O392</f>
        <v>7.2189999999999994</v>
      </c>
      <c r="Q392" s="977">
        <f>J392+J393+J394</f>
        <v>6.6770000000000005</v>
      </c>
      <c r="R392" s="977">
        <f t="shared" ref="R392" si="287">P392-Q392</f>
        <v>0.54199999999999893</v>
      </c>
      <c r="S392" s="975">
        <f t="shared" ref="S392" si="288">Q392/P392</f>
        <v>0.92492034907881993</v>
      </c>
      <c r="T392" s="170"/>
      <c r="U392" s="182"/>
      <c r="V392" s="166"/>
      <c r="W392" s="166"/>
      <c r="X392" s="166"/>
      <c r="Y392" s="166"/>
      <c r="Z392" s="166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2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2"/>
      <c r="CI392" s="182"/>
      <c r="CJ392" s="182"/>
      <c r="CK392" s="182"/>
      <c r="CL392" s="182"/>
      <c r="CM392" s="182"/>
      <c r="CN392" s="182"/>
      <c r="CO392" s="182"/>
      <c r="CP392" s="182"/>
      <c r="CQ392" s="182"/>
      <c r="CR392" s="182"/>
      <c r="CS392" s="182"/>
      <c r="CT392" s="182"/>
      <c r="CU392" s="182"/>
      <c r="CV392" s="182"/>
      <c r="CW392" s="182"/>
      <c r="CX392" s="182"/>
      <c r="CY392" s="182"/>
      <c r="CZ392" s="182"/>
      <c r="DA392" s="182"/>
      <c r="DB392" s="182"/>
      <c r="DC392" s="182"/>
      <c r="DD392" s="182"/>
      <c r="DE392" s="182"/>
      <c r="DF392" s="182"/>
      <c r="DG392" s="182"/>
      <c r="DH392" s="182"/>
      <c r="DI392" s="182"/>
      <c r="DJ392" s="182"/>
      <c r="DK392" s="182"/>
      <c r="DL392" s="182"/>
      <c r="DM392" s="182"/>
      <c r="DN392" s="182"/>
      <c r="DO392" s="182"/>
      <c r="DP392" s="182"/>
      <c r="DQ392" s="182"/>
      <c r="DR392" s="182"/>
      <c r="DS392" s="182"/>
      <c r="DT392" s="182"/>
      <c r="DU392" s="182"/>
      <c r="DV392" s="182"/>
      <c r="DW392" s="182"/>
      <c r="DX392" s="182"/>
      <c r="DY392" s="182"/>
      <c r="DZ392" s="182"/>
      <c r="EA392" s="182"/>
      <c r="EB392" s="182"/>
      <c r="EC392" s="182"/>
      <c r="ED392" s="182"/>
      <c r="EE392" s="182"/>
      <c r="EF392" s="182"/>
      <c r="EG392" s="182"/>
      <c r="EH392" s="182"/>
      <c r="EI392" s="182"/>
      <c r="EJ392" s="182"/>
      <c r="EK392" s="182"/>
      <c r="EL392" s="182"/>
      <c r="EM392" s="182"/>
      <c r="EN392" s="182"/>
      <c r="EO392" s="182"/>
      <c r="EP392" s="182"/>
      <c r="EQ392" s="182"/>
      <c r="ER392" s="182"/>
      <c r="ES392" s="182"/>
      <c r="ET392" s="182"/>
      <c r="EU392" s="182"/>
      <c r="EV392" s="182"/>
      <c r="EW392" s="182"/>
      <c r="EX392" s="182"/>
      <c r="EY392" s="182"/>
      <c r="EZ392" s="182"/>
      <c r="FA392" s="182"/>
      <c r="FB392" s="182"/>
      <c r="FC392" s="182"/>
      <c r="FD392" s="182"/>
      <c r="FE392" s="182"/>
      <c r="FF392" s="182"/>
      <c r="FG392" s="182"/>
      <c r="FH392" s="182"/>
      <c r="FI392" s="182"/>
      <c r="FJ392" s="182"/>
      <c r="FK392" s="182"/>
      <c r="FL392" s="182"/>
      <c r="FM392" s="182"/>
      <c r="FN392" s="182"/>
      <c r="FO392" s="182"/>
      <c r="FP392" s="182"/>
      <c r="FQ392" s="182"/>
      <c r="FR392" s="182"/>
      <c r="FS392" s="182"/>
      <c r="FT392" s="182"/>
      <c r="FU392" s="182"/>
      <c r="FV392" s="182"/>
      <c r="FW392" s="182"/>
      <c r="FX392" s="182"/>
      <c r="FY392" s="182"/>
      <c r="FZ392" s="182"/>
      <c r="GA392" s="182"/>
      <c r="GB392" s="182"/>
      <c r="GC392" s="182"/>
      <c r="GD392" s="182"/>
      <c r="GE392" s="182"/>
      <c r="GF392" s="182"/>
      <c r="GG392" s="182"/>
      <c r="GH392" s="182"/>
      <c r="GI392" s="182"/>
      <c r="GJ392" s="182"/>
      <c r="GK392" s="182"/>
      <c r="GL392" s="182"/>
      <c r="GM392" s="182"/>
      <c r="GN392" s="182"/>
      <c r="GO392" s="182"/>
      <c r="GP392" s="182"/>
      <c r="GQ392" s="182"/>
      <c r="GR392" s="182"/>
      <c r="GS392" s="182"/>
      <c r="GT392" s="182"/>
      <c r="GU392" s="182"/>
      <c r="GV392" s="182"/>
      <c r="GW392" s="182"/>
      <c r="GX392" s="182"/>
      <c r="GY392" s="182"/>
      <c r="GZ392" s="182"/>
      <c r="HA392" s="182"/>
      <c r="HB392" s="182"/>
      <c r="HC392" s="182"/>
      <c r="HD392" s="182"/>
      <c r="HE392" s="182"/>
      <c r="HF392" s="182"/>
      <c r="HG392" s="182"/>
      <c r="HH392" s="182"/>
      <c r="HI392" s="182"/>
      <c r="HJ392" s="182"/>
      <c r="HK392" s="182"/>
      <c r="HL392" s="182"/>
      <c r="HM392" s="182"/>
      <c r="HN392" s="182"/>
      <c r="HO392" s="182"/>
      <c r="HP392" s="182"/>
      <c r="HQ392" s="182"/>
      <c r="HR392" s="182"/>
      <c r="HS392" s="182"/>
      <c r="HT392" s="182"/>
      <c r="HU392" s="182"/>
      <c r="HV392" s="182"/>
      <c r="HW392" s="182"/>
      <c r="HX392" s="182"/>
      <c r="HY392" s="182"/>
      <c r="HZ392" s="182"/>
      <c r="IA392" s="182"/>
      <c r="IB392" s="182"/>
      <c r="IC392" s="182"/>
      <c r="ID392" s="182"/>
      <c r="IE392" s="182"/>
      <c r="IF392" s="182"/>
      <c r="IG392" s="182"/>
      <c r="IH392" s="182"/>
      <c r="II392" s="182"/>
      <c r="IJ392" s="182"/>
      <c r="IK392" s="182"/>
      <c r="IL392" s="182"/>
      <c r="IM392" s="182"/>
      <c r="IN392" s="182"/>
      <c r="IO392" s="182"/>
      <c r="IP392" s="182"/>
      <c r="IQ392" s="182"/>
      <c r="IR392" s="182"/>
      <c r="IS392" s="182"/>
      <c r="IT392" s="182"/>
      <c r="IU392" s="182"/>
      <c r="IV392" s="182"/>
      <c r="IW392" s="182"/>
      <c r="IX392" s="182"/>
      <c r="IY392" s="182"/>
      <c r="IZ392" s="182"/>
      <c r="JA392" s="182"/>
      <c r="JB392" s="182"/>
      <c r="JC392" s="182"/>
      <c r="JD392" s="182"/>
      <c r="JE392" s="182"/>
      <c r="JF392" s="182"/>
      <c r="JG392" s="182"/>
      <c r="JH392" s="182"/>
      <c r="JI392" s="182"/>
      <c r="JJ392" s="182"/>
      <c r="JK392" s="182"/>
      <c r="JL392" s="182"/>
      <c r="JM392" s="182"/>
      <c r="JN392" s="182"/>
      <c r="JO392" s="182"/>
      <c r="JP392" s="182"/>
      <c r="JQ392" s="182"/>
      <c r="JR392" s="182"/>
      <c r="JS392" s="182"/>
      <c r="JT392" s="182"/>
      <c r="JU392" s="182"/>
      <c r="JV392" s="182"/>
      <c r="JW392" s="182"/>
      <c r="JX392" s="182"/>
      <c r="JY392" s="182"/>
      <c r="JZ392" s="182"/>
      <c r="KA392" s="182"/>
      <c r="KB392" s="182"/>
      <c r="KC392" s="182"/>
      <c r="KD392" s="182"/>
      <c r="KE392" s="182"/>
      <c r="KF392" s="182"/>
      <c r="KG392" s="182"/>
      <c r="KH392" s="182"/>
      <c r="KI392" s="182"/>
      <c r="KJ392" s="182"/>
      <c r="KK392" s="182"/>
      <c r="KL392" s="182"/>
      <c r="KM392" s="182"/>
      <c r="KN392" s="182"/>
      <c r="KO392" s="182"/>
      <c r="KP392" s="182"/>
      <c r="KQ392" s="182"/>
      <c r="KR392" s="182"/>
      <c r="KS392" s="182"/>
      <c r="KT392" s="182"/>
      <c r="KU392" s="182"/>
      <c r="KV392" s="182"/>
      <c r="KW392" s="182"/>
      <c r="KX392" s="182"/>
      <c r="KY392" s="182"/>
      <c r="KZ392" s="182"/>
      <c r="LA392" s="182"/>
      <c r="LB392" s="182"/>
      <c r="LC392" s="182"/>
      <c r="LD392" s="182"/>
      <c r="LE392" s="182"/>
      <c r="LF392" s="182"/>
      <c r="LG392" s="182"/>
      <c r="LH392" s="182"/>
      <c r="LI392" s="182"/>
      <c r="LJ392" s="182"/>
      <c r="LK392" s="182"/>
      <c r="LL392" s="182"/>
      <c r="LM392" s="182"/>
      <c r="LN392" s="182"/>
      <c r="LO392" s="182"/>
      <c r="LP392" s="182"/>
      <c r="LQ392" s="182"/>
      <c r="LR392" s="182"/>
      <c r="LS392" s="182"/>
      <c r="LT392" s="182"/>
      <c r="LU392" s="182"/>
      <c r="LV392" s="182"/>
      <c r="LW392" s="182"/>
      <c r="LX392" s="182"/>
      <c r="LY392" s="182"/>
      <c r="LZ392" s="182"/>
      <c r="MA392" s="182"/>
      <c r="MB392" s="182"/>
      <c r="MC392" s="182"/>
      <c r="MD392" s="182"/>
      <c r="ME392" s="182"/>
      <c r="MF392" s="182"/>
      <c r="MG392" s="182"/>
      <c r="MH392" s="182"/>
      <c r="MI392" s="182"/>
      <c r="MJ392" s="182"/>
      <c r="MK392" s="182"/>
      <c r="ML392" s="182"/>
      <c r="MM392" s="182"/>
      <c r="MN392" s="182"/>
      <c r="MO392" s="182"/>
      <c r="MP392" s="182"/>
      <c r="MQ392" s="182"/>
      <c r="MR392" s="182"/>
      <c r="MS392" s="182"/>
      <c r="MT392" s="182"/>
      <c r="MU392" s="182"/>
      <c r="MV392" s="182"/>
      <c r="MW392" s="182"/>
      <c r="MX392" s="182"/>
      <c r="MY392" s="182"/>
      <c r="MZ392" s="182"/>
      <c r="NA392" s="182"/>
      <c r="NB392" s="182"/>
      <c r="NC392" s="182"/>
      <c r="ND392" s="182"/>
      <c r="NE392" s="182"/>
      <c r="NF392" s="182"/>
      <c r="NG392" s="182"/>
      <c r="NH392" s="182"/>
      <c r="NI392" s="182"/>
      <c r="NJ392" s="182"/>
      <c r="NK392" s="182"/>
      <c r="NL392" s="182"/>
      <c r="NM392" s="182"/>
      <c r="NN392" s="182"/>
      <c r="NO392" s="182"/>
      <c r="NP392" s="182"/>
      <c r="NQ392" s="182"/>
      <c r="NR392" s="182"/>
      <c r="NS392" s="182"/>
      <c r="NT392" s="182"/>
      <c r="NU392" s="182"/>
      <c r="NV392" s="182"/>
      <c r="NW392" s="182"/>
      <c r="NX392" s="182"/>
      <c r="NY392" s="182"/>
      <c r="NZ392" s="182"/>
      <c r="OA392" s="182"/>
      <c r="OB392" s="182"/>
      <c r="OC392" s="182"/>
      <c r="OD392" s="182"/>
      <c r="OE392" s="182"/>
      <c r="OF392" s="182"/>
      <c r="OG392" s="182"/>
      <c r="OH392" s="182"/>
      <c r="OI392" s="182"/>
      <c r="OJ392" s="182"/>
      <c r="OK392" s="182"/>
      <c r="OL392" s="182"/>
      <c r="OM392" s="182"/>
      <c r="ON392" s="182"/>
      <c r="OO392" s="182"/>
      <c r="OP392" s="182"/>
      <c r="OQ392" s="182"/>
      <c r="OR392" s="182"/>
      <c r="OS392" s="182"/>
      <c r="OT392" s="182"/>
      <c r="OU392" s="182"/>
      <c r="OV392" s="182"/>
      <c r="OW392" s="182"/>
      <c r="OX392" s="182"/>
      <c r="OY392" s="182"/>
      <c r="OZ392" s="182"/>
      <c r="PA392" s="182"/>
      <c r="PB392" s="182"/>
      <c r="PC392" s="182"/>
      <c r="PD392" s="182"/>
      <c r="PE392" s="182"/>
      <c r="PF392" s="182"/>
      <c r="PG392" s="182"/>
      <c r="PH392" s="182"/>
      <c r="PI392" s="182"/>
      <c r="PJ392" s="182"/>
      <c r="PK392" s="182"/>
      <c r="PL392" s="182"/>
      <c r="PM392" s="182"/>
      <c r="PN392" s="182"/>
      <c r="PO392" s="182"/>
      <c r="PP392" s="182"/>
      <c r="PQ392" s="182"/>
      <c r="PR392" s="182"/>
      <c r="PS392" s="182"/>
      <c r="PT392" s="182"/>
      <c r="PU392" s="182"/>
      <c r="PV392" s="182"/>
      <c r="PW392" s="182"/>
      <c r="PX392" s="182"/>
    </row>
    <row r="393" spans="1:440" s="167" customFormat="1" ht="19.899999999999999" customHeight="1">
      <c r="A393" s="182"/>
      <c r="B393" s="1040"/>
      <c r="C393" s="900"/>
      <c r="D393" s="837"/>
      <c r="E393" s="875"/>
      <c r="F393" s="327" t="s">
        <v>21</v>
      </c>
      <c r="G393" s="291">
        <v>2.9740000000000002</v>
      </c>
      <c r="H393" s="291"/>
      <c r="I393" s="292">
        <f>G393+H393+K392</f>
        <v>2.9340000000000002</v>
      </c>
      <c r="J393" s="424">
        <v>1.8280000000000001</v>
      </c>
      <c r="K393" s="292">
        <f t="shared" si="283"/>
        <v>1.1060000000000001</v>
      </c>
      <c r="L393" s="675">
        <f t="shared" si="284"/>
        <v>0.62304021813224264</v>
      </c>
      <c r="M393" s="653" t="s">
        <v>24</v>
      </c>
      <c r="N393" s="976"/>
      <c r="O393" s="977"/>
      <c r="P393" s="977"/>
      <c r="Q393" s="977"/>
      <c r="R393" s="977"/>
      <c r="S393" s="975"/>
      <c r="T393" s="170"/>
      <c r="U393" s="182"/>
      <c r="V393" s="166"/>
      <c r="W393" s="166"/>
      <c r="X393" s="166"/>
      <c r="Y393" s="166"/>
      <c r="Z393" s="166"/>
      <c r="AA393" s="182"/>
      <c r="AB393" s="182"/>
      <c r="AC393" s="182"/>
      <c r="AD393" s="182"/>
      <c r="AE393" s="182"/>
      <c r="AF393" s="182"/>
      <c r="AG393" s="182"/>
      <c r="AH393" s="182"/>
      <c r="AI393" s="182"/>
      <c r="AJ393" s="182"/>
      <c r="AK393" s="182"/>
      <c r="AL393" s="182"/>
      <c r="AM393" s="182"/>
      <c r="AN393" s="182"/>
      <c r="AO393" s="182"/>
      <c r="AP393" s="182"/>
      <c r="AQ393" s="182"/>
      <c r="AR393" s="182"/>
      <c r="AS393" s="182"/>
      <c r="AT393" s="182"/>
      <c r="AU393" s="182"/>
      <c r="AV393" s="182"/>
      <c r="AW393" s="182"/>
      <c r="AX393" s="182"/>
      <c r="AY393" s="182"/>
      <c r="AZ393" s="182"/>
      <c r="BA393" s="182"/>
      <c r="BB393" s="182"/>
      <c r="BC393" s="182"/>
      <c r="BD393" s="182"/>
      <c r="BE393" s="182"/>
      <c r="BF393" s="182"/>
      <c r="BG393" s="182"/>
      <c r="BH393" s="182"/>
      <c r="BI393" s="182"/>
      <c r="BJ393" s="182"/>
      <c r="BK393" s="182"/>
      <c r="BL393" s="182"/>
      <c r="BM393" s="182"/>
      <c r="BN393" s="182"/>
      <c r="BO393" s="182"/>
      <c r="BP393" s="182"/>
      <c r="BQ393" s="182"/>
      <c r="BR393" s="182"/>
      <c r="BS393" s="182"/>
      <c r="BT393" s="182"/>
      <c r="BU393" s="182"/>
      <c r="BV393" s="182"/>
      <c r="BW393" s="182"/>
      <c r="BX393" s="182"/>
      <c r="BY393" s="182"/>
      <c r="BZ393" s="182"/>
      <c r="CA393" s="182"/>
      <c r="CB393" s="182"/>
      <c r="CC393" s="182"/>
      <c r="CD393" s="182"/>
      <c r="CE393" s="182"/>
      <c r="CF393" s="182"/>
      <c r="CG393" s="182"/>
      <c r="CH393" s="182"/>
      <c r="CI393" s="182"/>
      <c r="CJ393" s="182"/>
      <c r="CK393" s="182"/>
      <c r="CL393" s="182"/>
      <c r="CM393" s="182"/>
      <c r="CN393" s="182"/>
      <c r="CO393" s="182"/>
      <c r="CP393" s="182"/>
      <c r="CQ393" s="182"/>
      <c r="CR393" s="182"/>
      <c r="CS393" s="182"/>
      <c r="CT393" s="182"/>
      <c r="CU393" s="182"/>
      <c r="CV393" s="182"/>
      <c r="CW393" s="182"/>
      <c r="CX393" s="182"/>
      <c r="CY393" s="182"/>
      <c r="CZ393" s="182"/>
      <c r="DA393" s="182"/>
      <c r="DB393" s="182"/>
      <c r="DC393" s="182"/>
      <c r="DD393" s="182"/>
      <c r="DE393" s="182"/>
      <c r="DF393" s="182"/>
      <c r="DG393" s="182"/>
      <c r="DH393" s="182"/>
      <c r="DI393" s="182"/>
      <c r="DJ393" s="182"/>
      <c r="DK393" s="182"/>
      <c r="DL393" s="182"/>
      <c r="DM393" s="182"/>
      <c r="DN393" s="182"/>
      <c r="DO393" s="182"/>
      <c r="DP393" s="182"/>
      <c r="DQ393" s="182"/>
      <c r="DR393" s="182"/>
      <c r="DS393" s="182"/>
      <c r="DT393" s="182"/>
      <c r="DU393" s="182"/>
      <c r="DV393" s="182"/>
      <c r="DW393" s="182"/>
      <c r="DX393" s="182"/>
      <c r="DY393" s="182"/>
      <c r="DZ393" s="182"/>
      <c r="EA393" s="182"/>
      <c r="EB393" s="182"/>
      <c r="EC393" s="182"/>
      <c r="ED393" s="182"/>
      <c r="EE393" s="182"/>
      <c r="EF393" s="182"/>
      <c r="EG393" s="182"/>
      <c r="EH393" s="182"/>
      <c r="EI393" s="182"/>
      <c r="EJ393" s="182"/>
      <c r="EK393" s="182"/>
      <c r="EL393" s="182"/>
      <c r="EM393" s="182"/>
      <c r="EN393" s="182"/>
      <c r="EO393" s="182"/>
      <c r="EP393" s="182"/>
      <c r="EQ393" s="182"/>
      <c r="ER393" s="182"/>
      <c r="ES393" s="182"/>
      <c r="ET393" s="182"/>
      <c r="EU393" s="182"/>
      <c r="EV393" s="182"/>
      <c r="EW393" s="182"/>
      <c r="EX393" s="182"/>
      <c r="EY393" s="182"/>
      <c r="EZ393" s="182"/>
      <c r="FA393" s="182"/>
      <c r="FB393" s="182"/>
      <c r="FC393" s="182"/>
      <c r="FD393" s="182"/>
      <c r="FE393" s="182"/>
      <c r="FF393" s="182"/>
      <c r="FG393" s="182"/>
      <c r="FH393" s="182"/>
      <c r="FI393" s="182"/>
      <c r="FJ393" s="182"/>
      <c r="FK393" s="182"/>
      <c r="FL393" s="182"/>
      <c r="FM393" s="182"/>
      <c r="FN393" s="182"/>
      <c r="FO393" s="182"/>
      <c r="FP393" s="182"/>
      <c r="FQ393" s="182"/>
      <c r="FR393" s="182"/>
      <c r="FS393" s="182"/>
      <c r="FT393" s="182"/>
      <c r="FU393" s="182"/>
      <c r="FV393" s="182"/>
      <c r="FW393" s="182"/>
      <c r="FX393" s="182"/>
      <c r="FY393" s="182"/>
      <c r="FZ393" s="182"/>
      <c r="GA393" s="182"/>
      <c r="GB393" s="182"/>
      <c r="GC393" s="182"/>
      <c r="GD393" s="182"/>
      <c r="GE393" s="182"/>
      <c r="GF393" s="182"/>
      <c r="GG393" s="182"/>
      <c r="GH393" s="182"/>
      <c r="GI393" s="182"/>
      <c r="GJ393" s="182"/>
      <c r="GK393" s="182"/>
      <c r="GL393" s="182"/>
      <c r="GM393" s="182"/>
      <c r="GN393" s="182"/>
      <c r="GO393" s="182"/>
      <c r="GP393" s="182"/>
      <c r="GQ393" s="182"/>
      <c r="GR393" s="182"/>
      <c r="GS393" s="182"/>
      <c r="GT393" s="182"/>
      <c r="GU393" s="182"/>
      <c r="GV393" s="182"/>
      <c r="GW393" s="182"/>
      <c r="GX393" s="182"/>
      <c r="GY393" s="182"/>
      <c r="GZ393" s="182"/>
      <c r="HA393" s="182"/>
      <c r="HB393" s="182"/>
      <c r="HC393" s="182"/>
      <c r="HD393" s="182"/>
      <c r="HE393" s="182"/>
      <c r="HF393" s="182"/>
      <c r="HG393" s="182"/>
      <c r="HH393" s="182"/>
      <c r="HI393" s="182"/>
      <c r="HJ393" s="182"/>
      <c r="HK393" s="182"/>
      <c r="HL393" s="182"/>
      <c r="HM393" s="182"/>
      <c r="HN393" s="182"/>
      <c r="HO393" s="182"/>
      <c r="HP393" s="182"/>
      <c r="HQ393" s="182"/>
      <c r="HR393" s="182"/>
      <c r="HS393" s="182"/>
      <c r="HT393" s="182"/>
      <c r="HU393" s="182"/>
      <c r="HV393" s="182"/>
      <c r="HW393" s="182"/>
      <c r="HX393" s="182"/>
      <c r="HY393" s="182"/>
      <c r="HZ393" s="182"/>
      <c r="IA393" s="182"/>
      <c r="IB393" s="182"/>
      <c r="IC393" s="182"/>
      <c r="ID393" s="182"/>
      <c r="IE393" s="182"/>
      <c r="IF393" s="182"/>
      <c r="IG393" s="182"/>
      <c r="IH393" s="182"/>
      <c r="II393" s="182"/>
      <c r="IJ393" s="182"/>
      <c r="IK393" s="182"/>
      <c r="IL393" s="182"/>
      <c r="IM393" s="182"/>
      <c r="IN393" s="182"/>
      <c r="IO393" s="182"/>
      <c r="IP393" s="182"/>
      <c r="IQ393" s="182"/>
      <c r="IR393" s="182"/>
      <c r="IS393" s="182"/>
      <c r="IT393" s="182"/>
      <c r="IU393" s="182"/>
      <c r="IV393" s="182"/>
      <c r="IW393" s="182"/>
      <c r="IX393" s="182"/>
      <c r="IY393" s="182"/>
      <c r="IZ393" s="182"/>
      <c r="JA393" s="182"/>
      <c r="JB393" s="182"/>
      <c r="JC393" s="182"/>
      <c r="JD393" s="182"/>
      <c r="JE393" s="182"/>
      <c r="JF393" s="182"/>
      <c r="JG393" s="182"/>
      <c r="JH393" s="182"/>
      <c r="JI393" s="182"/>
      <c r="JJ393" s="182"/>
      <c r="JK393" s="182"/>
      <c r="JL393" s="182"/>
      <c r="JM393" s="182"/>
      <c r="JN393" s="182"/>
      <c r="JO393" s="182"/>
      <c r="JP393" s="182"/>
      <c r="JQ393" s="182"/>
      <c r="JR393" s="182"/>
      <c r="JS393" s="182"/>
      <c r="JT393" s="182"/>
      <c r="JU393" s="182"/>
      <c r="JV393" s="182"/>
      <c r="JW393" s="182"/>
      <c r="JX393" s="182"/>
      <c r="JY393" s="182"/>
      <c r="JZ393" s="182"/>
      <c r="KA393" s="182"/>
      <c r="KB393" s="182"/>
      <c r="KC393" s="182"/>
      <c r="KD393" s="182"/>
      <c r="KE393" s="182"/>
      <c r="KF393" s="182"/>
      <c r="KG393" s="182"/>
      <c r="KH393" s="182"/>
      <c r="KI393" s="182"/>
      <c r="KJ393" s="182"/>
      <c r="KK393" s="182"/>
      <c r="KL393" s="182"/>
      <c r="KM393" s="182"/>
      <c r="KN393" s="182"/>
      <c r="KO393" s="182"/>
      <c r="KP393" s="182"/>
      <c r="KQ393" s="182"/>
      <c r="KR393" s="182"/>
      <c r="KS393" s="182"/>
      <c r="KT393" s="182"/>
      <c r="KU393" s="182"/>
      <c r="KV393" s="182"/>
      <c r="KW393" s="182"/>
      <c r="KX393" s="182"/>
      <c r="KY393" s="182"/>
      <c r="KZ393" s="182"/>
      <c r="LA393" s="182"/>
      <c r="LB393" s="182"/>
      <c r="LC393" s="182"/>
      <c r="LD393" s="182"/>
      <c r="LE393" s="182"/>
      <c r="LF393" s="182"/>
      <c r="LG393" s="182"/>
      <c r="LH393" s="182"/>
      <c r="LI393" s="182"/>
      <c r="LJ393" s="182"/>
      <c r="LK393" s="182"/>
      <c r="LL393" s="182"/>
      <c r="LM393" s="182"/>
      <c r="LN393" s="182"/>
      <c r="LO393" s="182"/>
      <c r="LP393" s="182"/>
      <c r="LQ393" s="182"/>
      <c r="LR393" s="182"/>
      <c r="LS393" s="182"/>
      <c r="LT393" s="182"/>
      <c r="LU393" s="182"/>
      <c r="LV393" s="182"/>
      <c r="LW393" s="182"/>
      <c r="LX393" s="182"/>
      <c r="LY393" s="182"/>
      <c r="LZ393" s="182"/>
      <c r="MA393" s="182"/>
      <c r="MB393" s="182"/>
      <c r="MC393" s="182"/>
      <c r="MD393" s="182"/>
      <c r="ME393" s="182"/>
      <c r="MF393" s="182"/>
      <c r="MG393" s="182"/>
      <c r="MH393" s="182"/>
      <c r="MI393" s="182"/>
      <c r="MJ393" s="182"/>
      <c r="MK393" s="182"/>
      <c r="ML393" s="182"/>
      <c r="MM393" s="182"/>
      <c r="MN393" s="182"/>
      <c r="MO393" s="182"/>
      <c r="MP393" s="182"/>
      <c r="MQ393" s="182"/>
      <c r="MR393" s="182"/>
      <c r="MS393" s="182"/>
      <c r="MT393" s="182"/>
      <c r="MU393" s="182"/>
      <c r="MV393" s="182"/>
      <c r="MW393" s="182"/>
      <c r="MX393" s="182"/>
      <c r="MY393" s="182"/>
      <c r="MZ393" s="182"/>
      <c r="NA393" s="182"/>
      <c r="NB393" s="182"/>
      <c r="NC393" s="182"/>
      <c r="ND393" s="182"/>
      <c r="NE393" s="182"/>
      <c r="NF393" s="182"/>
      <c r="NG393" s="182"/>
      <c r="NH393" s="182"/>
      <c r="NI393" s="182"/>
      <c r="NJ393" s="182"/>
      <c r="NK393" s="182"/>
      <c r="NL393" s="182"/>
      <c r="NM393" s="182"/>
      <c r="NN393" s="182"/>
      <c r="NO393" s="182"/>
      <c r="NP393" s="182"/>
      <c r="NQ393" s="182"/>
      <c r="NR393" s="182"/>
      <c r="NS393" s="182"/>
      <c r="NT393" s="182"/>
      <c r="NU393" s="182"/>
      <c r="NV393" s="182"/>
      <c r="NW393" s="182"/>
      <c r="NX393" s="182"/>
      <c r="NY393" s="182"/>
      <c r="NZ393" s="182"/>
      <c r="OA393" s="182"/>
      <c r="OB393" s="182"/>
      <c r="OC393" s="182"/>
      <c r="OD393" s="182"/>
      <c r="OE393" s="182"/>
      <c r="OF393" s="182"/>
      <c r="OG393" s="182"/>
      <c r="OH393" s="182"/>
      <c r="OI393" s="182"/>
      <c r="OJ393" s="182"/>
      <c r="OK393" s="182"/>
      <c r="OL393" s="182"/>
      <c r="OM393" s="182"/>
      <c r="ON393" s="182"/>
      <c r="OO393" s="182"/>
      <c r="OP393" s="182"/>
      <c r="OQ393" s="182"/>
      <c r="OR393" s="182"/>
      <c r="OS393" s="182"/>
      <c r="OT393" s="182"/>
      <c r="OU393" s="182"/>
      <c r="OV393" s="182"/>
      <c r="OW393" s="182"/>
      <c r="OX393" s="182"/>
      <c r="OY393" s="182"/>
      <c r="OZ393" s="182"/>
      <c r="PA393" s="182"/>
      <c r="PB393" s="182"/>
      <c r="PC393" s="182"/>
      <c r="PD393" s="182"/>
      <c r="PE393" s="182"/>
      <c r="PF393" s="182"/>
      <c r="PG393" s="182"/>
      <c r="PH393" s="182"/>
      <c r="PI393" s="182"/>
      <c r="PJ393" s="182"/>
      <c r="PK393" s="182"/>
      <c r="PL393" s="182"/>
      <c r="PM393" s="182"/>
      <c r="PN393" s="182"/>
      <c r="PO393" s="182"/>
      <c r="PP393" s="182"/>
      <c r="PQ393" s="182"/>
      <c r="PR393" s="182"/>
      <c r="PS393" s="182"/>
      <c r="PT393" s="182"/>
      <c r="PU393" s="182"/>
      <c r="PV393" s="182"/>
      <c r="PW393" s="182"/>
      <c r="PX393" s="182"/>
    </row>
    <row r="394" spans="1:440" s="167" customFormat="1" ht="19.899999999999999" customHeight="1">
      <c r="A394" s="182"/>
      <c r="B394" s="1040"/>
      <c r="C394" s="900"/>
      <c r="D394" s="837"/>
      <c r="E394" s="875"/>
      <c r="F394" s="327" t="s">
        <v>22</v>
      </c>
      <c r="G394" s="291">
        <v>3.61</v>
      </c>
      <c r="H394" s="291"/>
      <c r="I394" s="292">
        <f>G394+H394+K393</f>
        <v>4.7160000000000002</v>
      </c>
      <c r="J394" s="424">
        <v>4.1740000000000004</v>
      </c>
      <c r="K394" s="292">
        <f t="shared" si="283"/>
        <v>0.54199999999999982</v>
      </c>
      <c r="L394" s="675">
        <f t="shared" si="284"/>
        <v>0.88507209499575912</v>
      </c>
      <c r="M394" s="653" t="s">
        <v>24</v>
      </c>
      <c r="N394" s="976"/>
      <c r="O394" s="977"/>
      <c r="P394" s="977"/>
      <c r="Q394" s="977"/>
      <c r="R394" s="977"/>
      <c r="S394" s="975"/>
      <c r="T394" s="170"/>
      <c r="U394" s="182"/>
      <c r="V394" s="166"/>
      <c r="W394" s="166"/>
      <c r="X394" s="166"/>
      <c r="Y394" s="166"/>
      <c r="Z394" s="166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  <c r="AU394" s="182"/>
      <c r="AV394" s="182"/>
      <c r="AW394" s="182"/>
      <c r="AX394" s="182"/>
      <c r="AY394" s="182"/>
      <c r="AZ394" s="182"/>
      <c r="BA394" s="182"/>
      <c r="BB394" s="182"/>
      <c r="BC394" s="182"/>
      <c r="BD394" s="182"/>
      <c r="BE394" s="182"/>
      <c r="BF394" s="182"/>
      <c r="BG394" s="182"/>
      <c r="BH394" s="182"/>
      <c r="BI394" s="182"/>
      <c r="BJ394" s="182"/>
      <c r="BK394" s="182"/>
      <c r="BL394" s="182"/>
      <c r="BM394" s="182"/>
      <c r="BN394" s="182"/>
      <c r="BO394" s="182"/>
      <c r="BP394" s="182"/>
      <c r="BQ394" s="182"/>
      <c r="BR394" s="182"/>
      <c r="BS394" s="182"/>
      <c r="BT394" s="182"/>
      <c r="BU394" s="182"/>
      <c r="BV394" s="182"/>
      <c r="BW394" s="182"/>
      <c r="BX394" s="182"/>
      <c r="BY394" s="182"/>
      <c r="BZ394" s="182"/>
      <c r="CA394" s="182"/>
      <c r="CB394" s="182"/>
      <c r="CC394" s="182"/>
      <c r="CD394" s="182"/>
      <c r="CE394" s="182"/>
      <c r="CF394" s="182"/>
      <c r="CG394" s="182"/>
      <c r="CH394" s="182"/>
      <c r="CI394" s="182"/>
      <c r="CJ394" s="182"/>
      <c r="CK394" s="182"/>
      <c r="CL394" s="182"/>
      <c r="CM394" s="182"/>
      <c r="CN394" s="182"/>
      <c r="CO394" s="182"/>
      <c r="CP394" s="182"/>
      <c r="CQ394" s="182"/>
      <c r="CR394" s="182"/>
      <c r="CS394" s="182"/>
      <c r="CT394" s="182"/>
      <c r="CU394" s="182"/>
      <c r="CV394" s="182"/>
      <c r="CW394" s="182"/>
      <c r="CX394" s="182"/>
      <c r="CY394" s="182"/>
      <c r="CZ394" s="182"/>
      <c r="DA394" s="182"/>
      <c r="DB394" s="182"/>
      <c r="DC394" s="182"/>
      <c r="DD394" s="182"/>
      <c r="DE394" s="182"/>
      <c r="DF394" s="182"/>
      <c r="DG394" s="182"/>
      <c r="DH394" s="182"/>
      <c r="DI394" s="182"/>
      <c r="DJ394" s="182"/>
      <c r="DK394" s="182"/>
      <c r="DL394" s="182"/>
      <c r="DM394" s="182"/>
      <c r="DN394" s="182"/>
      <c r="DO394" s="182"/>
      <c r="DP394" s="182"/>
      <c r="DQ394" s="182"/>
      <c r="DR394" s="182"/>
      <c r="DS394" s="182"/>
      <c r="DT394" s="182"/>
      <c r="DU394" s="182"/>
      <c r="DV394" s="182"/>
      <c r="DW394" s="182"/>
      <c r="DX394" s="182"/>
      <c r="DY394" s="182"/>
      <c r="DZ394" s="182"/>
      <c r="EA394" s="182"/>
      <c r="EB394" s="182"/>
      <c r="EC394" s="182"/>
      <c r="ED394" s="182"/>
      <c r="EE394" s="182"/>
      <c r="EF394" s="182"/>
      <c r="EG394" s="182"/>
      <c r="EH394" s="182"/>
      <c r="EI394" s="182"/>
      <c r="EJ394" s="182"/>
      <c r="EK394" s="182"/>
      <c r="EL394" s="182"/>
      <c r="EM394" s="182"/>
      <c r="EN394" s="182"/>
      <c r="EO394" s="182"/>
      <c r="EP394" s="182"/>
      <c r="EQ394" s="182"/>
      <c r="ER394" s="182"/>
      <c r="ES394" s="182"/>
      <c r="ET394" s="182"/>
      <c r="EU394" s="182"/>
      <c r="EV394" s="182"/>
      <c r="EW394" s="182"/>
      <c r="EX394" s="182"/>
      <c r="EY394" s="182"/>
      <c r="EZ394" s="182"/>
      <c r="FA394" s="182"/>
      <c r="FB394" s="182"/>
      <c r="FC394" s="182"/>
      <c r="FD394" s="182"/>
      <c r="FE394" s="182"/>
      <c r="FF394" s="182"/>
      <c r="FG394" s="182"/>
      <c r="FH394" s="182"/>
      <c r="FI394" s="182"/>
      <c r="FJ394" s="182"/>
      <c r="FK394" s="182"/>
      <c r="FL394" s="182"/>
      <c r="FM394" s="182"/>
      <c r="FN394" s="182"/>
      <c r="FO394" s="182"/>
      <c r="FP394" s="182"/>
      <c r="FQ394" s="182"/>
      <c r="FR394" s="182"/>
      <c r="FS394" s="182"/>
      <c r="FT394" s="182"/>
      <c r="FU394" s="182"/>
      <c r="FV394" s="182"/>
      <c r="FW394" s="182"/>
      <c r="FX394" s="182"/>
      <c r="FY394" s="182"/>
      <c r="FZ394" s="182"/>
      <c r="GA394" s="182"/>
      <c r="GB394" s="182"/>
      <c r="GC394" s="182"/>
      <c r="GD394" s="182"/>
      <c r="GE394" s="182"/>
      <c r="GF394" s="182"/>
      <c r="GG394" s="182"/>
      <c r="GH394" s="182"/>
      <c r="GI394" s="182"/>
      <c r="GJ394" s="182"/>
      <c r="GK394" s="182"/>
      <c r="GL394" s="182"/>
      <c r="GM394" s="182"/>
      <c r="GN394" s="182"/>
      <c r="GO394" s="182"/>
      <c r="GP394" s="182"/>
      <c r="GQ394" s="182"/>
      <c r="GR394" s="182"/>
      <c r="GS394" s="182"/>
      <c r="GT394" s="182"/>
      <c r="GU394" s="182"/>
      <c r="GV394" s="182"/>
      <c r="GW394" s="182"/>
      <c r="GX394" s="182"/>
      <c r="GY394" s="182"/>
      <c r="GZ394" s="182"/>
      <c r="HA394" s="182"/>
      <c r="HB394" s="182"/>
      <c r="HC394" s="182"/>
      <c r="HD394" s="182"/>
      <c r="HE394" s="182"/>
      <c r="HF394" s="182"/>
      <c r="HG394" s="182"/>
      <c r="HH394" s="182"/>
      <c r="HI394" s="182"/>
      <c r="HJ394" s="182"/>
      <c r="HK394" s="182"/>
      <c r="HL394" s="182"/>
      <c r="HM394" s="182"/>
      <c r="HN394" s="182"/>
      <c r="HO394" s="182"/>
      <c r="HP394" s="182"/>
      <c r="HQ394" s="182"/>
      <c r="HR394" s="182"/>
      <c r="HS394" s="182"/>
      <c r="HT394" s="182"/>
      <c r="HU394" s="182"/>
      <c r="HV394" s="182"/>
      <c r="HW394" s="182"/>
      <c r="HX394" s="182"/>
      <c r="HY394" s="182"/>
      <c r="HZ394" s="182"/>
      <c r="IA394" s="182"/>
      <c r="IB394" s="182"/>
      <c r="IC394" s="182"/>
      <c r="ID394" s="182"/>
      <c r="IE394" s="182"/>
      <c r="IF394" s="182"/>
      <c r="IG394" s="182"/>
      <c r="IH394" s="182"/>
      <c r="II394" s="182"/>
      <c r="IJ394" s="182"/>
      <c r="IK394" s="182"/>
      <c r="IL394" s="182"/>
      <c r="IM394" s="182"/>
      <c r="IN394" s="182"/>
      <c r="IO394" s="182"/>
      <c r="IP394" s="182"/>
      <c r="IQ394" s="182"/>
      <c r="IR394" s="182"/>
      <c r="IS394" s="182"/>
      <c r="IT394" s="182"/>
      <c r="IU394" s="182"/>
      <c r="IV394" s="182"/>
      <c r="IW394" s="182"/>
      <c r="IX394" s="182"/>
      <c r="IY394" s="182"/>
      <c r="IZ394" s="182"/>
      <c r="JA394" s="182"/>
      <c r="JB394" s="182"/>
      <c r="JC394" s="182"/>
      <c r="JD394" s="182"/>
      <c r="JE394" s="182"/>
      <c r="JF394" s="182"/>
      <c r="JG394" s="182"/>
      <c r="JH394" s="182"/>
      <c r="JI394" s="182"/>
      <c r="JJ394" s="182"/>
      <c r="JK394" s="182"/>
      <c r="JL394" s="182"/>
      <c r="JM394" s="182"/>
      <c r="JN394" s="182"/>
      <c r="JO394" s="182"/>
      <c r="JP394" s="182"/>
      <c r="JQ394" s="182"/>
      <c r="JR394" s="182"/>
      <c r="JS394" s="182"/>
      <c r="JT394" s="182"/>
      <c r="JU394" s="182"/>
      <c r="JV394" s="182"/>
      <c r="JW394" s="182"/>
      <c r="JX394" s="182"/>
      <c r="JY394" s="182"/>
      <c r="JZ394" s="182"/>
      <c r="KA394" s="182"/>
      <c r="KB394" s="182"/>
      <c r="KC394" s="182"/>
      <c r="KD394" s="182"/>
      <c r="KE394" s="182"/>
      <c r="KF394" s="182"/>
      <c r="KG394" s="182"/>
      <c r="KH394" s="182"/>
      <c r="KI394" s="182"/>
      <c r="KJ394" s="182"/>
      <c r="KK394" s="182"/>
      <c r="KL394" s="182"/>
      <c r="KM394" s="182"/>
      <c r="KN394" s="182"/>
      <c r="KO394" s="182"/>
      <c r="KP394" s="182"/>
      <c r="KQ394" s="182"/>
      <c r="KR394" s="182"/>
      <c r="KS394" s="182"/>
      <c r="KT394" s="182"/>
      <c r="KU394" s="182"/>
      <c r="KV394" s="182"/>
      <c r="KW394" s="182"/>
      <c r="KX394" s="182"/>
      <c r="KY394" s="182"/>
      <c r="KZ394" s="182"/>
      <c r="LA394" s="182"/>
      <c r="LB394" s="182"/>
      <c r="LC394" s="182"/>
      <c r="LD394" s="182"/>
      <c r="LE394" s="182"/>
      <c r="LF394" s="182"/>
      <c r="LG394" s="182"/>
      <c r="LH394" s="182"/>
      <c r="LI394" s="182"/>
      <c r="LJ394" s="182"/>
      <c r="LK394" s="182"/>
      <c r="LL394" s="182"/>
      <c r="LM394" s="182"/>
      <c r="LN394" s="182"/>
      <c r="LO394" s="182"/>
      <c r="LP394" s="182"/>
      <c r="LQ394" s="182"/>
      <c r="LR394" s="182"/>
      <c r="LS394" s="182"/>
      <c r="LT394" s="182"/>
      <c r="LU394" s="182"/>
      <c r="LV394" s="182"/>
      <c r="LW394" s="182"/>
      <c r="LX394" s="182"/>
      <c r="LY394" s="182"/>
      <c r="LZ394" s="182"/>
      <c r="MA394" s="182"/>
      <c r="MB394" s="182"/>
      <c r="MC394" s="182"/>
      <c r="MD394" s="182"/>
      <c r="ME394" s="182"/>
      <c r="MF394" s="182"/>
      <c r="MG394" s="182"/>
      <c r="MH394" s="182"/>
      <c r="MI394" s="182"/>
      <c r="MJ394" s="182"/>
      <c r="MK394" s="182"/>
      <c r="ML394" s="182"/>
      <c r="MM394" s="182"/>
      <c r="MN394" s="182"/>
      <c r="MO394" s="182"/>
      <c r="MP394" s="182"/>
      <c r="MQ394" s="182"/>
      <c r="MR394" s="182"/>
      <c r="MS394" s="182"/>
      <c r="MT394" s="182"/>
      <c r="MU394" s="182"/>
      <c r="MV394" s="182"/>
      <c r="MW394" s="182"/>
      <c r="MX394" s="182"/>
      <c r="MY394" s="182"/>
      <c r="MZ394" s="182"/>
      <c r="NA394" s="182"/>
      <c r="NB394" s="182"/>
      <c r="NC394" s="182"/>
      <c r="ND394" s="182"/>
      <c r="NE394" s="182"/>
      <c r="NF394" s="182"/>
      <c r="NG394" s="182"/>
      <c r="NH394" s="182"/>
      <c r="NI394" s="182"/>
      <c r="NJ394" s="182"/>
      <c r="NK394" s="182"/>
      <c r="NL394" s="182"/>
      <c r="NM394" s="182"/>
      <c r="NN394" s="182"/>
      <c r="NO394" s="182"/>
      <c r="NP394" s="182"/>
      <c r="NQ394" s="182"/>
      <c r="NR394" s="182"/>
      <c r="NS394" s="182"/>
      <c r="NT394" s="182"/>
      <c r="NU394" s="182"/>
      <c r="NV394" s="182"/>
      <c r="NW394" s="182"/>
      <c r="NX394" s="182"/>
      <c r="NY394" s="182"/>
      <c r="NZ394" s="182"/>
      <c r="OA394" s="182"/>
      <c r="OB394" s="182"/>
      <c r="OC394" s="182"/>
      <c r="OD394" s="182"/>
      <c r="OE394" s="182"/>
      <c r="OF394" s="182"/>
      <c r="OG394" s="182"/>
      <c r="OH394" s="182"/>
      <c r="OI394" s="182"/>
      <c r="OJ394" s="182"/>
      <c r="OK394" s="182"/>
      <c r="OL394" s="182"/>
      <c r="OM394" s="182"/>
      <c r="ON394" s="182"/>
      <c r="OO394" s="182"/>
      <c r="OP394" s="182"/>
      <c r="OQ394" s="182"/>
      <c r="OR394" s="182"/>
      <c r="OS394" s="182"/>
      <c r="OT394" s="182"/>
      <c r="OU394" s="182"/>
      <c r="OV394" s="182"/>
      <c r="OW394" s="182"/>
      <c r="OX394" s="182"/>
      <c r="OY394" s="182"/>
      <c r="OZ394" s="182"/>
      <c r="PA394" s="182"/>
      <c r="PB394" s="182"/>
      <c r="PC394" s="182"/>
      <c r="PD394" s="182"/>
      <c r="PE394" s="182"/>
      <c r="PF394" s="182"/>
      <c r="PG394" s="182"/>
      <c r="PH394" s="182"/>
      <c r="PI394" s="182"/>
      <c r="PJ394" s="182"/>
      <c r="PK394" s="182"/>
      <c r="PL394" s="182"/>
      <c r="PM394" s="182"/>
      <c r="PN394" s="182"/>
      <c r="PO394" s="182"/>
      <c r="PP394" s="182"/>
      <c r="PQ394" s="182"/>
      <c r="PR394" s="182"/>
      <c r="PS394" s="182"/>
      <c r="PT394" s="182"/>
      <c r="PU394" s="182"/>
      <c r="PV394" s="182"/>
      <c r="PW394" s="182"/>
      <c r="PX394" s="182"/>
    </row>
    <row r="395" spans="1:440" s="167" customFormat="1" ht="19.899999999999999" customHeight="1">
      <c r="A395" s="182"/>
      <c r="B395" s="1040"/>
      <c r="C395" s="900"/>
      <c r="D395" s="837"/>
      <c r="E395" s="947" t="s">
        <v>296</v>
      </c>
      <c r="F395" s="327" t="s">
        <v>20</v>
      </c>
      <c r="G395" s="291">
        <v>0.63500000000000001</v>
      </c>
      <c r="H395" s="291"/>
      <c r="I395" s="292">
        <f t="shared" ref="I395" si="289">G395+H395</f>
        <v>0.63500000000000001</v>
      </c>
      <c r="J395" s="424">
        <v>0</v>
      </c>
      <c r="K395" s="292">
        <f t="shared" si="283"/>
        <v>0.63500000000000001</v>
      </c>
      <c r="L395" s="675">
        <f t="shared" si="284"/>
        <v>0</v>
      </c>
      <c r="M395" s="653" t="s">
        <v>24</v>
      </c>
      <c r="N395" s="976">
        <f t="shared" ref="N395:O395" si="290">G395+G396+G397</f>
        <v>7.2309999999999999</v>
      </c>
      <c r="O395" s="977">
        <f t="shared" si="290"/>
        <v>0</v>
      </c>
      <c r="P395" s="977">
        <f t="shared" ref="P395" si="291">N395+O395</f>
        <v>7.2309999999999999</v>
      </c>
      <c r="Q395" s="977">
        <f>J395+J396+J397</f>
        <v>6.4919999999999991</v>
      </c>
      <c r="R395" s="977">
        <f t="shared" ref="R395" si="292">P395-Q395</f>
        <v>0.73900000000000077</v>
      </c>
      <c r="S395" s="975">
        <f t="shared" ref="S395" si="293">Q395/P395</f>
        <v>0.89780113400636141</v>
      </c>
      <c r="T395" s="170"/>
      <c r="U395" s="182"/>
      <c r="V395" s="166"/>
      <c r="W395" s="166"/>
      <c r="X395" s="166"/>
      <c r="Y395" s="166"/>
      <c r="Z395" s="166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182"/>
      <c r="AT395" s="182"/>
      <c r="AU395" s="182"/>
      <c r="AV395" s="182"/>
      <c r="AW395" s="182"/>
      <c r="AX395" s="182"/>
      <c r="AY395" s="182"/>
      <c r="AZ395" s="182"/>
      <c r="BA395" s="182"/>
      <c r="BB395" s="182"/>
      <c r="BC395" s="182"/>
      <c r="BD395" s="182"/>
      <c r="BE395" s="182"/>
      <c r="BF395" s="182"/>
      <c r="BG395" s="182"/>
      <c r="BH395" s="182"/>
      <c r="BI395" s="182"/>
      <c r="BJ395" s="182"/>
      <c r="BK395" s="182"/>
      <c r="BL395" s="182"/>
      <c r="BM395" s="182"/>
      <c r="BN395" s="182"/>
      <c r="BO395" s="182"/>
      <c r="BP395" s="182"/>
      <c r="BQ395" s="182"/>
      <c r="BR395" s="182"/>
      <c r="BS395" s="182"/>
      <c r="BT395" s="182"/>
      <c r="BU395" s="182"/>
      <c r="BV395" s="182"/>
      <c r="BW395" s="182"/>
      <c r="BX395" s="182"/>
      <c r="BY395" s="182"/>
      <c r="BZ395" s="182"/>
      <c r="CA395" s="182"/>
      <c r="CB395" s="182"/>
      <c r="CC395" s="182"/>
      <c r="CD395" s="182"/>
      <c r="CE395" s="182"/>
      <c r="CF395" s="182"/>
      <c r="CG395" s="182"/>
      <c r="CH395" s="182"/>
      <c r="CI395" s="182"/>
      <c r="CJ395" s="182"/>
      <c r="CK395" s="182"/>
      <c r="CL395" s="182"/>
      <c r="CM395" s="182"/>
      <c r="CN395" s="182"/>
      <c r="CO395" s="182"/>
      <c r="CP395" s="182"/>
      <c r="CQ395" s="182"/>
      <c r="CR395" s="182"/>
      <c r="CS395" s="182"/>
      <c r="CT395" s="182"/>
      <c r="CU395" s="182"/>
      <c r="CV395" s="182"/>
      <c r="CW395" s="182"/>
      <c r="CX395" s="182"/>
      <c r="CY395" s="182"/>
      <c r="CZ395" s="182"/>
      <c r="DA395" s="182"/>
      <c r="DB395" s="182"/>
      <c r="DC395" s="182"/>
      <c r="DD395" s="182"/>
      <c r="DE395" s="182"/>
      <c r="DF395" s="182"/>
      <c r="DG395" s="182"/>
      <c r="DH395" s="182"/>
      <c r="DI395" s="182"/>
      <c r="DJ395" s="182"/>
      <c r="DK395" s="182"/>
      <c r="DL395" s="182"/>
      <c r="DM395" s="182"/>
      <c r="DN395" s="182"/>
      <c r="DO395" s="182"/>
      <c r="DP395" s="182"/>
      <c r="DQ395" s="182"/>
      <c r="DR395" s="182"/>
      <c r="DS395" s="182"/>
      <c r="DT395" s="182"/>
      <c r="DU395" s="182"/>
      <c r="DV395" s="182"/>
      <c r="DW395" s="182"/>
      <c r="DX395" s="182"/>
      <c r="DY395" s="182"/>
      <c r="DZ395" s="182"/>
      <c r="EA395" s="182"/>
      <c r="EB395" s="182"/>
      <c r="EC395" s="182"/>
      <c r="ED395" s="182"/>
      <c r="EE395" s="182"/>
      <c r="EF395" s="182"/>
      <c r="EG395" s="182"/>
      <c r="EH395" s="182"/>
      <c r="EI395" s="182"/>
      <c r="EJ395" s="182"/>
      <c r="EK395" s="182"/>
      <c r="EL395" s="182"/>
      <c r="EM395" s="182"/>
      <c r="EN395" s="182"/>
      <c r="EO395" s="182"/>
      <c r="EP395" s="182"/>
      <c r="EQ395" s="182"/>
      <c r="ER395" s="182"/>
      <c r="ES395" s="182"/>
      <c r="ET395" s="182"/>
      <c r="EU395" s="182"/>
      <c r="EV395" s="182"/>
      <c r="EW395" s="182"/>
      <c r="EX395" s="182"/>
      <c r="EY395" s="182"/>
      <c r="EZ395" s="182"/>
      <c r="FA395" s="182"/>
      <c r="FB395" s="182"/>
      <c r="FC395" s="182"/>
      <c r="FD395" s="182"/>
      <c r="FE395" s="182"/>
      <c r="FF395" s="182"/>
      <c r="FG395" s="182"/>
      <c r="FH395" s="182"/>
      <c r="FI395" s="182"/>
      <c r="FJ395" s="182"/>
      <c r="FK395" s="182"/>
      <c r="FL395" s="182"/>
      <c r="FM395" s="182"/>
      <c r="FN395" s="182"/>
      <c r="FO395" s="182"/>
      <c r="FP395" s="182"/>
      <c r="FQ395" s="182"/>
      <c r="FR395" s="182"/>
      <c r="FS395" s="182"/>
      <c r="FT395" s="182"/>
      <c r="FU395" s="182"/>
      <c r="FV395" s="182"/>
      <c r="FW395" s="182"/>
      <c r="FX395" s="182"/>
      <c r="FY395" s="182"/>
      <c r="FZ395" s="182"/>
      <c r="GA395" s="182"/>
      <c r="GB395" s="182"/>
      <c r="GC395" s="182"/>
      <c r="GD395" s="182"/>
      <c r="GE395" s="182"/>
      <c r="GF395" s="182"/>
      <c r="GG395" s="182"/>
      <c r="GH395" s="182"/>
      <c r="GI395" s="182"/>
      <c r="GJ395" s="182"/>
      <c r="GK395" s="182"/>
      <c r="GL395" s="182"/>
      <c r="GM395" s="182"/>
      <c r="GN395" s="182"/>
      <c r="GO395" s="182"/>
      <c r="GP395" s="182"/>
      <c r="GQ395" s="182"/>
      <c r="GR395" s="182"/>
      <c r="GS395" s="182"/>
      <c r="GT395" s="182"/>
      <c r="GU395" s="182"/>
      <c r="GV395" s="182"/>
      <c r="GW395" s="182"/>
      <c r="GX395" s="182"/>
      <c r="GY395" s="182"/>
      <c r="GZ395" s="182"/>
      <c r="HA395" s="182"/>
      <c r="HB395" s="182"/>
      <c r="HC395" s="182"/>
      <c r="HD395" s="182"/>
      <c r="HE395" s="182"/>
      <c r="HF395" s="182"/>
      <c r="HG395" s="182"/>
      <c r="HH395" s="182"/>
      <c r="HI395" s="182"/>
      <c r="HJ395" s="182"/>
      <c r="HK395" s="182"/>
      <c r="HL395" s="182"/>
      <c r="HM395" s="182"/>
      <c r="HN395" s="182"/>
      <c r="HO395" s="182"/>
      <c r="HP395" s="182"/>
      <c r="HQ395" s="182"/>
      <c r="HR395" s="182"/>
      <c r="HS395" s="182"/>
      <c r="HT395" s="182"/>
      <c r="HU395" s="182"/>
      <c r="HV395" s="182"/>
      <c r="HW395" s="182"/>
      <c r="HX395" s="182"/>
      <c r="HY395" s="182"/>
      <c r="HZ395" s="182"/>
      <c r="IA395" s="182"/>
      <c r="IB395" s="182"/>
      <c r="IC395" s="182"/>
      <c r="ID395" s="182"/>
      <c r="IE395" s="182"/>
      <c r="IF395" s="182"/>
      <c r="IG395" s="182"/>
      <c r="IH395" s="182"/>
      <c r="II395" s="182"/>
      <c r="IJ395" s="182"/>
      <c r="IK395" s="182"/>
      <c r="IL395" s="182"/>
      <c r="IM395" s="182"/>
      <c r="IN395" s="182"/>
      <c r="IO395" s="182"/>
      <c r="IP395" s="182"/>
      <c r="IQ395" s="182"/>
      <c r="IR395" s="182"/>
      <c r="IS395" s="182"/>
      <c r="IT395" s="182"/>
      <c r="IU395" s="182"/>
      <c r="IV395" s="182"/>
      <c r="IW395" s="182"/>
      <c r="IX395" s="182"/>
      <c r="IY395" s="182"/>
      <c r="IZ395" s="182"/>
      <c r="JA395" s="182"/>
      <c r="JB395" s="182"/>
      <c r="JC395" s="182"/>
      <c r="JD395" s="182"/>
      <c r="JE395" s="182"/>
      <c r="JF395" s="182"/>
      <c r="JG395" s="182"/>
      <c r="JH395" s="182"/>
      <c r="JI395" s="182"/>
      <c r="JJ395" s="182"/>
      <c r="JK395" s="182"/>
      <c r="JL395" s="182"/>
      <c r="JM395" s="182"/>
      <c r="JN395" s="182"/>
      <c r="JO395" s="182"/>
      <c r="JP395" s="182"/>
      <c r="JQ395" s="182"/>
      <c r="JR395" s="182"/>
      <c r="JS395" s="182"/>
      <c r="JT395" s="182"/>
      <c r="JU395" s="182"/>
      <c r="JV395" s="182"/>
      <c r="JW395" s="182"/>
      <c r="JX395" s="182"/>
      <c r="JY395" s="182"/>
      <c r="JZ395" s="182"/>
      <c r="KA395" s="182"/>
      <c r="KB395" s="182"/>
      <c r="KC395" s="182"/>
      <c r="KD395" s="182"/>
      <c r="KE395" s="182"/>
      <c r="KF395" s="182"/>
      <c r="KG395" s="182"/>
      <c r="KH395" s="182"/>
      <c r="KI395" s="182"/>
      <c r="KJ395" s="182"/>
      <c r="KK395" s="182"/>
      <c r="KL395" s="182"/>
      <c r="KM395" s="182"/>
      <c r="KN395" s="182"/>
      <c r="KO395" s="182"/>
      <c r="KP395" s="182"/>
      <c r="KQ395" s="182"/>
      <c r="KR395" s="182"/>
      <c r="KS395" s="182"/>
      <c r="KT395" s="182"/>
      <c r="KU395" s="182"/>
      <c r="KV395" s="182"/>
      <c r="KW395" s="182"/>
      <c r="KX395" s="182"/>
      <c r="KY395" s="182"/>
      <c r="KZ395" s="182"/>
      <c r="LA395" s="182"/>
      <c r="LB395" s="182"/>
      <c r="LC395" s="182"/>
      <c r="LD395" s="182"/>
      <c r="LE395" s="182"/>
      <c r="LF395" s="182"/>
      <c r="LG395" s="182"/>
      <c r="LH395" s="182"/>
      <c r="LI395" s="182"/>
      <c r="LJ395" s="182"/>
      <c r="LK395" s="182"/>
      <c r="LL395" s="182"/>
      <c r="LM395" s="182"/>
      <c r="LN395" s="182"/>
      <c r="LO395" s="182"/>
      <c r="LP395" s="182"/>
      <c r="LQ395" s="182"/>
      <c r="LR395" s="182"/>
      <c r="LS395" s="182"/>
      <c r="LT395" s="182"/>
      <c r="LU395" s="182"/>
      <c r="LV395" s="182"/>
      <c r="LW395" s="182"/>
      <c r="LX395" s="182"/>
      <c r="LY395" s="182"/>
      <c r="LZ395" s="182"/>
      <c r="MA395" s="182"/>
      <c r="MB395" s="182"/>
      <c r="MC395" s="182"/>
      <c r="MD395" s="182"/>
      <c r="ME395" s="182"/>
      <c r="MF395" s="182"/>
      <c r="MG395" s="182"/>
      <c r="MH395" s="182"/>
      <c r="MI395" s="182"/>
      <c r="MJ395" s="182"/>
      <c r="MK395" s="182"/>
      <c r="ML395" s="182"/>
      <c r="MM395" s="182"/>
      <c r="MN395" s="182"/>
      <c r="MO395" s="182"/>
      <c r="MP395" s="182"/>
      <c r="MQ395" s="182"/>
      <c r="MR395" s="182"/>
      <c r="MS395" s="182"/>
      <c r="MT395" s="182"/>
      <c r="MU395" s="182"/>
      <c r="MV395" s="182"/>
      <c r="MW395" s="182"/>
      <c r="MX395" s="182"/>
      <c r="MY395" s="182"/>
      <c r="MZ395" s="182"/>
      <c r="NA395" s="182"/>
      <c r="NB395" s="182"/>
      <c r="NC395" s="182"/>
      <c r="ND395" s="182"/>
      <c r="NE395" s="182"/>
      <c r="NF395" s="182"/>
      <c r="NG395" s="182"/>
      <c r="NH395" s="182"/>
      <c r="NI395" s="182"/>
      <c r="NJ395" s="182"/>
      <c r="NK395" s="182"/>
      <c r="NL395" s="182"/>
      <c r="NM395" s="182"/>
      <c r="NN395" s="182"/>
      <c r="NO395" s="182"/>
      <c r="NP395" s="182"/>
      <c r="NQ395" s="182"/>
      <c r="NR395" s="182"/>
      <c r="NS395" s="182"/>
      <c r="NT395" s="182"/>
      <c r="NU395" s="182"/>
      <c r="NV395" s="182"/>
      <c r="NW395" s="182"/>
      <c r="NX395" s="182"/>
      <c r="NY395" s="182"/>
      <c r="NZ395" s="182"/>
      <c r="OA395" s="182"/>
      <c r="OB395" s="182"/>
      <c r="OC395" s="182"/>
      <c r="OD395" s="182"/>
      <c r="OE395" s="182"/>
      <c r="OF395" s="182"/>
      <c r="OG395" s="182"/>
      <c r="OH395" s="182"/>
      <c r="OI395" s="182"/>
      <c r="OJ395" s="182"/>
      <c r="OK395" s="182"/>
      <c r="OL395" s="182"/>
      <c r="OM395" s="182"/>
      <c r="ON395" s="182"/>
      <c r="OO395" s="182"/>
      <c r="OP395" s="182"/>
      <c r="OQ395" s="182"/>
      <c r="OR395" s="182"/>
      <c r="OS395" s="182"/>
      <c r="OT395" s="182"/>
      <c r="OU395" s="182"/>
      <c r="OV395" s="182"/>
      <c r="OW395" s="182"/>
      <c r="OX395" s="182"/>
      <c r="OY395" s="182"/>
      <c r="OZ395" s="182"/>
      <c r="PA395" s="182"/>
      <c r="PB395" s="182"/>
      <c r="PC395" s="182"/>
      <c r="PD395" s="182"/>
      <c r="PE395" s="182"/>
      <c r="PF395" s="182"/>
      <c r="PG395" s="182"/>
      <c r="PH395" s="182"/>
      <c r="PI395" s="182"/>
      <c r="PJ395" s="182"/>
      <c r="PK395" s="182"/>
      <c r="PL395" s="182"/>
      <c r="PM395" s="182"/>
      <c r="PN395" s="182"/>
      <c r="PO395" s="182"/>
      <c r="PP395" s="182"/>
      <c r="PQ395" s="182"/>
      <c r="PR395" s="182"/>
      <c r="PS395" s="182"/>
      <c r="PT395" s="182"/>
      <c r="PU395" s="182"/>
      <c r="PV395" s="182"/>
      <c r="PW395" s="182"/>
      <c r="PX395" s="182"/>
    </row>
    <row r="396" spans="1:440" s="167" customFormat="1" ht="19.899999999999999" customHeight="1">
      <c r="A396" s="182"/>
      <c r="B396" s="1040"/>
      <c r="C396" s="900"/>
      <c r="D396" s="837"/>
      <c r="E396" s="948"/>
      <c r="F396" s="327" t="s">
        <v>21</v>
      </c>
      <c r="G396" s="291">
        <v>2.98</v>
      </c>
      <c r="H396" s="291"/>
      <c r="I396" s="292">
        <f>G396+H396+K395</f>
        <v>3.6150000000000002</v>
      </c>
      <c r="J396" s="424">
        <v>2.488</v>
      </c>
      <c r="K396" s="292">
        <f t="shared" si="283"/>
        <v>1.1270000000000002</v>
      </c>
      <c r="L396" s="675">
        <f t="shared" si="284"/>
        <v>0.68824343015214384</v>
      </c>
      <c r="M396" s="653" t="s">
        <v>24</v>
      </c>
      <c r="N396" s="976"/>
      <c r="O396" s="977"/>
      <c r="P396" s="977"/>
      <c r="Q396" s="977"/>
      <c r="R396" s="977"/>
      <c r="S396" s="975"/>
      <c r="T396" s="170"/>
      <c r="U396" s="182"/>
      <c r="V396" s="166"/>
      <c r="W396" s="166"/>
      <c r="X396" s="166"/>
      <c r="Y396" s="166"/>
      <c r="Z396" s="166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  <c r="AU396" s="182"/>
      <c r="AV396" s="182"/>
      <c r="AW396" s="182"/>
      <c r="AX396" s="182"/>
      <c r="AY396" s="182"/>
      <c r="AZ396" s="182"/>
      <c r="BA396" s="182"/>
      <c r="BB396" s="182"/>
      <c r="BC396" s="182"/>
      <c r="BD396" s="182"/>
      <c r="BE396" s="182"/>
      <c r="BF396" s="182"/>
      <c r="BG396" s="182"/>
      <c r="BH396" s="182"/>
      <c r="BI396" s="182"/>
      <c r="BJ396" s="182"/>
      <c r="BK396" s="182"/>
      <c r="BL396" s="182"/>
      <c r="BM396" s="182"/>
      <c r="BN396" s="182"/>
      <c r="BO396" s="182"/>
      <c r="BP396" s="182"/>
      <c r="BQ396" s="182"/>
      <c r="BR396" s="182"/>
      <c r="BS396" s="182"/>
      <c r="BT396" s="182"/>
      <c r="BU396" s="182"/>
      <c r="BV396" s="182"/>
      <c r="BW396" s="182"/>
      <c r="BX396" s="182"/>
      <c r="BY396" s="182"/>
      <c r="BZ396" s="182"/>
      <c r="CA396" s="182"/>
      <c r="CB396" s="182"/>
      <c r="CC396" s="182"/>
      <c r="CD396" s="182"/>
      <c r="CE396" s="182"/>
      <c r="CF396" s="182"/>
      <c r="CG396" s="182"/>
      <c r="CH396" s="182"/>
      <c r="CI396" s="182"/>
      <c r="CJ396" s="182"/>
      <c r="CK396" s="182"/>
      <c r="CL396" s="182"/>
      <c r="CM396" s="182"/>
      <c r="CN396" s="182"/>
      <c r="CO396" s="182"/>
      <c r="CP396" s="182"/>
      <c r="CQ396" s="182"/>
      <c r="CR396" s="182"/>
      <c r="CS396" s="182"/>
      <c r="CT396" s="182"/>
      <c r="CU396" s="182"/>
      <c r="CV396" s="182"/>
      <c r="CW396" s="182"/>
      <c r="CX396" s="182"/>
      <c r="CY396" s="182"/>
      <c r="CZ396" s="182"/>
      <c r="DA396" s="182"/>
      <c r="DB396" s="182"/>
      <c r="DC396" s="182"/>
      <c r="DD396" s="182"/>
      <c r="DE396" s="182"/>
      <c r="DF396" s="182"/>
      <c r="DG396" s="182"/>
      <c r="DH396" s="182"/>
      <c r="DI396" s="182"/>
      <c r="DJ396" s="182"/>
      <c r="DK396" s="182"/>
      <c r="DL396" s="182"/>
      <c r="DM396" s="182"/>
      <c r="DN396" s="182"/>
      <c r="DO396" s="182"/>
      <c r="DP396" s="182"/>
      <c r="DQ396" s="182"/>
      <c r="DR396" s="182"/>
      <c r="DS396" s="182"/>
      <c r="DT396" s="182"/>
      <c r="DU396" s="182"/>
      <c r="DV396" s="182"/>
      <c r="DW396" s="182"/>
      <c r="DX396" s="182"/>
      <c r="DY396" s="182"/>
      <c r="DZ396" s="182"/>
      <c r="EA396" s="182"/>
      <c r="EB396" s="182"/>
      <c r="EC396" s="182"/>
      <c r="ED396" s="182"/>
      <c r="EE396" s="182"/>
      <c r="EF396" s="182"/>
      <c r="EG396" s="182"/>
      <c r="EH396" s="182"/>
      <c r="EI396" s="182"/>
      <c r="EJ396" s="182"/>
      <c r="EK396" s="182"/>
      <c r="EL396" s="182"/>
      <c r="EM396" s="182"/>
      <c r="EN396" s="182"/>
      <c r="EO396" s="182"/>
      <c r="EP396" s="182"/>
      <c r="EQ396" s="182"/>
      <c r="ER396" s="182"/>
      <c r="ES396" s="182"/>
      <c r="ET396" s="182"/>
      <c r="EU396" s="182"/>
      <c r="EV396" s="182"/>
      <c r="EW396" s="182"/>
      <c r="EX396" s="182"/>
      <c r="EY396" s="182"/>
      <c r="EZ396" s="182"/>
      <c r="FA396" s="182"/>
      <c r="FB396" s="182"/>
      <c r="FC396" s="182"/>
      <c r="FD396" s="182"/>
      <c r="FE396" s="182"/>
      <c r="FF396" s="182"/>
      <c r="FG396" s="182"/>
      <c r="FH396" s="182"/>
      <c r="FI396" s="182"/>
      <c r="FJ396" s="182"/>
      <c r="FK396" s="182"/>
      <c r="FL396" s="182"/>
      <c r="FM396" s="182"/>
      <c r="FN396" s="182"/>
      <c r="FO396" s="182"/>
      <c r="FP396" s="182"/>
      <c r="FQ396" s="182"/>
      <c r="FR396" s="182"/>
      <c r="FS396" s="182"/>
      <c r="FT396" s="182"/>
      <c r="FU396" s="182"/>
      <c r="FV396" s="182"/>
      <c r="FW396" s="182"/>
      <c r="FX396" s="182"/>
      <c r="FY396" s="182"/>
      <c r="FZ396" s="182"/>
      <c r="GA396" s="182"/>
      <c r="GB396" s="182"/>
      <c r="GC396" s="182"/>
      <c r="GD396" s="182"/>
      <c r="GE396" s="182"/>
      <c r="GF396" s="182"/>
      <c r="GG396" s="182"/>
      <c r="GH396" s="182"/>
      <c r="GI396" s="182"/>
      <c r="GJ396" s="182"/>
      <c r="GK396" s="182"/>
      <c r="GL396" s="182"/>
      <c r="GM396" s="182"/>
      <c r="GN396" s="182"/>
      <c r="GO396" s="182"/>
      <c r="GP396" s="182"/>
      <c r="GQ396" s="182"/>
      <c r="GR396" s="182"/>
      <c r="GS396" s="182"/>
      <c r="GT396" s="182"/>
      <c r="GU396" s="182"/>
      <c r="GV396" s="182"/>
      <c r="GW396" s="182"/>
      <c r="GX396" s="182"/>
      <c r="GY396" s="182"/>
      <c r="GZ396" s="182"/>
      <c r="HA396" s="182"/>
      <c r="HB396" s="182"/>
      <c r="HC396" s="182"/>
      <c r="HD396" s="182"/>
      <c r="HE396" s="182"/>
      <c r="HF396" s="182"/>
      <c r="HG396" s="182"/>
      <c r="HH396" s="182"/>
      <c r="HI396" s="182"/>
      <c r="HJ396" s="182"/>
      <c r="HK396" s="182"/>
      <c r="HL396" s="182"/>
      <c r="HM396" s="182"/>
      <c r="HN396" s="182"/>
      <c r="HO396" s="182"/>
      <c r="HP396" s="182"/>
      <c r="HQ396" s="182"/>
      <c r="HR396" s="182"/>
      <c r="HS396" s="182"/>
      <c r="HT396" s="182"/>
      <c r="HU396" s="182"/>
      <c r="HV396" s="182"/>
      <c r="HW396" s="182"/>
      <c r="HX396" s="182"/>
      <c r="HY396" s="182"/>
      <c r="HZ396" s="182"/>
      <c r="IA396" s="182"/>
      <c r="IB396" s="182"/>
      <c r="IC396" s="182"/>
      <c r="ID396" s="182"/>
      <c r="IE396" s="182"/>
      <c r="IF396" s="182"/>
      <c r="IG396" s="182"/>
      <c r="IH396" s="182"/>
      <c r="II396" s="182"/>
      <c r="IJ396" s="182"/>
      <c r="IK396" s="182"/>
      <c r="IL396" s="182"/>
      <c r="IM396" s="182"/>
      <c r="IN396" s="182"/>
      <c r="IO396" s="182"/>
      <c r="IP396" s="182"/>
      <c r="IQ396" s="182"/>
      <c r="IR396" s="182"/>
      <c r="IS396" s="182"/>
      <c r="IT396" s="182"/>
      <c r="IU396" s="182"/>
      <c r="IV396" s="182"/>
      <c r="IW396" s="182"/>
      <c r="IX396" s="182"/>
      <c r="IY396" s="182"/>
      <c r="IZ396" s="182"/>
      <c r="JA396" s="182"/>
      <c r="JB396" s="182"/>
      <c r="JC396" s="182"/>
      <c r="JD396" s="182"/>
      <c r="JE396" s="182"/>
      <c r="JF396" s="182"/>
      <c r="JG396" s="182"/>
      <c r="JH396" s="182"/>
      <c r="JI396" s="182"/>
      <c r="JJ396" s="182"/>
      <c r="JK396" s="182"/>
      <c r="JL396" s="182"/>
      <c r="JM396" s="182"/>
      <c r="JN396" s="182"/>
      <c r="JO396" s="182"/>
      <c r="JP396" s="182"/>
      <c r="JQ396" s="182"/>
      <c r="JR396" s="182"/>
      <c r="JS396" s="182"/>
      <c r="JT396" s="182"/>
      <c r="JU396" s="182"/>
      <c r="JV396" s="182"/>
      <c r="JW396" s="182"/>
      <c r="JX396" s="182"/>
      <c r="JY396" s="182"/>
      <c r="JZ396" s="182"/>
      <c r="KA396" s="182"/>
      <c r="KB396" s="182"/>
      <c r="KC396" s="182"/>
      <c r="KD396" s="182"/>
      <c r="KE396" s="182"/>
      <c r="KF396" s="182"/>
      <c r="KG396" s="182"/>
      <c r="KH396" s="182"/>
      <c r="KI396" s="182"/>
      <c r="KJ396" s="182"/>
      <c r="KK396" s="182"/>
      <c r="KL396" s="182"/>
      <c r="KM396" s="182"/>
      <c r="KN396" s="182"/>
      <c r="KO396" s="182"/>
      <c r="KP396" s="182"/>
      <c r="KQ396" s="182"/>
      <c r="KR396" s="182"/>
      <c r="KS396" s="182"/>
      <c r="KT396" s="182"/>
      <c r="KU396" s="182"/>
      <c r="KV396" s="182"/>
      <c r="KW396" s="182"/>
      <c r="KX396" s="182"/>
      <c r="KY396" s="182"/>
      <c r="KZ396" s="182"/>
      <c r="LA396" s="182"/>
      <c r="LB396" s="182"/>
      <c r="LC396" s="182"/>
      <c r="LD396" s="182"/>
      <c r="LE396" s="182"/>
      <c r="LF396" s="182"/>
      <c r="LG396" s="182"/>
      <c r="LH396" s="182"/>
      <c r="LI396" s="182"/>
      <c r="LJ396" s="182"/>
      <c r="LK396" s="182"/>
      <c r="LL396" s="182"/>
      <c r="LM396" s="182"/>
      <c r="LN396" s="182"/>
      <c r="LO396" s="182"/>
      <c r="LP396" s="182"/>
      <c r="LQ396" s="182"/>
      <c r="LR396" s="182"/>
      <c r="LS396" s="182"/>
      <c r="LT396" s="182"/>
      <c r="LU396" s="182"/>
      <c r="LV396" s="182"/>
      <c r="LW396" s="182"/>
      <c r="LX396" s="182"/>
      <c r="LY396" s="182"/>
      <c r="LZ396" s="182"/>
      <c r="MA396" s="182"/>
      <c r="MB396" s="182"/>
      <c r="MC396" s="182"/>
      <c r="MD396" s="182"/>
      <c r="ME396" s="182"/>
      <c r="MF396" s="182"/>
      <c r="MG396" s="182"/>
      <c r="MH396" s="182"/>
      <c r="MI396" s="182"/>
      <c r="MJ396" s="182"/>
      <c r="MK396" s="182"/>
      <c r="ML396" s="182"/>
      <c r="MM396" s="182"/>
      <c r="MN396" s="182"/>
      <c r="MO396" s="182"/>
      <c r="MP396" s="182"/>
      <c r="MQ396" s="182"/>
      <c r="MR396" s="182"/>
      <c r="MS396" s="182"/>
      <c r="MT396" s="182"/>
      <c r="MU396" s="182"/>
      <c r="MV396" s="182"/>
      <c r="MW396" s="182"/>
      <c r="MX396" s="182"/>
      <c r="MY396" s="182"/>
      <c r="MZ396" s="182"/>
      <c r="NA396" s="182"/>
      <c r="NB396" s="182"/>
      <c r="NC396" s="182"/>
      <c r="ND396" s="182"/>
      <c r="NE396" s="182"/>
      <c r="NF396" s="182"/>
      <c r="NG396" s="182"/>
      <c r="NH396" s="182"/>
      <c r="NI396" s="182"/>
      <c r="NJ396" s="182"/>
      <c r="NK396" s="182"/>
      <c r="NL396" s="182"/>
      <c r="NM396" s="182"/>
      <c r="NN396" s="182"/>
      <c r="NO396" s="182"/>
      <c r="NP396" s="182"/>
      <c r="NQ396" s="182"/>
      <c r="NR396" s="182"/>
      <c r="NS396" s="182"/>
      <c r="NT396" s="182"/>
      <c r="NU396" s="182"/>
      <c r="NV396" s="182"/>
      <c r="NW396" s="182"/>
      <c r="NX396" s="182"/>
      <c r="NY396" s="182"/>
      <c r="NZ396" s="182"/>
      <c r="OA396" s="182"/>
      <c r="OB396" s="182"/>
      <c r="OC396" s="182"/>
      <c r="OD396" s="182"/>
      <c r="OE396" s="182"/>
      <c r="OF396" s="182"/>
      <c r="OG396" s="182"/>
      <c r="OH396" s="182"/>
      <c r="OI396" s="182"/>
      <c r="OJ396" s="182"/>
      <c r="OK396" s="182"/>
      <c r="OL396" s="182"/>
      <c r="OM396" s="182"/>
      <c r="ON396" s="182"/>
      <c r="OO396" s="182"/>
      <c r="OP396" s="182"/>
      <c r="OQ396" s="182"/>
      <c r="OR396" s="182"/>
      <c r="OS396" s="182"/>
      <c r="OT396" s="182"/>
      <c r="OU396" s="182"/>
      <c r="OV396" s="182"/>
      <c r="OW396" s="182"/>
      <c r="OX396" s="182"/>
      <c r="OY396" s="182"/>
      <c r="OZ396" s="182"/>
      <c r="PA396" s="182"/>
      <c r="PB396" s="182"/>
      <c r="PC396" s="182"/>
      <c r="PD396" s="182"/>
      <c r="PE396" s="182"/>
      <c r="PF396" s="182"/>
      <c r="PG396" s="182"/>
      <c r="PH396" s="182"/>
      <c r="PI396" s="182"/>
      <c r="PJ396" s="182"/>
      <c r="PK396" s="182"/>
      <c r="PL396" s="182"/>
      <c r="PM396" s="182"/>
      <c r="PN396" s="182"/>
      <c r="PO396" s="182"/>
      <c r="PP396" s="182"/>
      <c r="PQ396" s="182"/>
      <c r="PR396" s="182"/>
      <c r="PS396" s="182"/>
      <c r="PT396" s="182"/>
      <c r="PU396" s="182"/>
      <c r="PV396" s="182"/>
      <c r="PW396" s="182"/>
      <c r="PX396" s="182"/>
    </row>
    <row r="397" spans="1:440" s="167" customFormat="1" ht="19.899999999999999" customHeight="1">
      <c r="A397" s="182"/>
      <c r="B397" s="1040"/>
      <c r="C397" s="900"/>
      <c r="D397" s="837"/>
      <c r="E397" s="949"/>
      <c r="F397" s="327" t="s">
        <v>22</v>
      </c>
      <c r="G397" s="291">
        <v>3.6160000000000001</v>
      </c>
      <c r="H397" s="291"/>
      <c r="I397" s="292">
        <f>G397+H397+K396</f>
        <v>4.7430000000000003</v>
      </c>
      <c r="J397" s="424">
        <v>4.0039999999999996</v>
      </c>
      <c r="K397" s="292">
        <f t="shared" si="283"/>
        <v>0.73900000000000077</v>
      </c>
      <c r="L397" s="675">
        <f t="shared" si="284"/>
        <v>0.84419144001686686</v>
      </c>
      <c r="M397" s="653">
        <v>43465</v>
      </c>
      <c r="N397" s="976"/>
      <c r="O397" s="977"/>
      <c r="P397" s="977"/>
      <c r="Q397" s="977"/>
      <c r="R397" s="977"/>
      <c r="S397" s="975"/>
      <c r="T397" s="170"/>
      <c r="U397" s="182"/>
      <c r="V397" s="166"/>
      <c r="W397" s="166"/>
      <c r="X397" s="166"/>
      <c r="Y397" s="166"/>
      <c r="Z397" s="166"/>
      <c r="AA397" s="182"/>
      <c r="AB397" s="182"/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  <c r="AU397" s="182"/>
      <c r="AV397" s="182"/>
      <c r="AW397" s="182"/>
      <c r="AX397" s="182"/>
      <c r="AY397" s="182"/>
      <c r="AZ397" s="182"/>
      <c r="BA397" s="182"/>
      <c r="BB397" s="182"/>
      <c r="BC397" s="182"/>
      <c r="BD397" s="182"/>
      <c r="BE397" s="182"/>
      <c r="BF397" s="182"/>
      <c r="BG397" s="182"/>
      <c r="BH397" s="182"/>
      <c r="BI397" s="182"/>
      <c r="BJ397" s="182"/>
      <c r="BK397" s="182"/>
      <c r="BL397" s="182"/>
      <c r="BM397" s="182"/>
      <c r="BN397" s="182"/>
      <c r="BO397" s="182"/>
      <c r="BP397" s="182"/>
      <c r="BQ397" s="182"/>
      <c r="BR397" s="182"/>
      <c r="BS397" s="182"/>
      <c r="BT397" s="182"/>
      <c r="BU397" s="182"/>
      <c r="BV397" s="182"/>
      <c r="BW397" s="182"/>
      <c r="BX397" s="182"/>
      <c r="BY397" s="182"/>
      <c r="BZ397" s="182"/>
      <c r="CA397" s="182"/>
      <c r="CB397" s="182"/>
      <c r="CC397" s="182"/>
      <c r="CD397" s="182"/>
      <c r="CE397" s="182"/>
      <c r="CF397" s="182"/>
      <c r="CG397" s="182"/>
      <c r="CH397" s="182"/>
      <c r="CI397" s="182"/>
      <c r="CJ397" s="182"/>
      <c r="CK397" s="182"/>
      <c r="CL397" s="182"/>
      <c r="CM397" s="182"/>
      <c r="CN397" s="182"/>
      <c r="CO397" s="182"/>
      <c r="CP397" s="182"/>
      <c r="CQ397" s="182"/>
      <c r="CR397" s="182"/>
      <c r="CS397" s="182"/>
      <c r="CT397" s="182"/>
      <c r="CU397" s="182"/>
      <c r="CV397" s="182"/>
      <c r="CW397" s="182"/>
      <c r="CX397" s="182"/>
      <c r="CY397" s="182"/>
      <c r="CZ397" s="182"/>
      <c r="DA397" s="182"/>
      <c r="DB397" s="182"/>
      <c r="DC397" s="182"/>
      <c r="DD397" s="182"/>
      <c r="DE397" s="182"/>
      <c r="DF397" s="182"/>
      <c r="DG397" s="182"/>
      <c r="DH397" s="182"/>
      <c r="DI397" s="182"/>
      <c r="DJ397" s="182"/>
      <c r="DK397" s="182"/>
      <c r="DL397" s="182"/>
      <c r="DM397" s="182"/>
      <c r="DN397" s="182"/>
      <c r="DO397" s="182"/>
      <c r="DP397" s="182"/>
      <c r="DQ397" s="182"/>
      <c r="DR397" s="182"/>
      <c r="DS397" s="182"/>
      <c r="DT397" s="182"/>
      <c r="DU397" s="182"/>
      <c r="DV397" s="182"/>
      <c r="DW397" s="182"/>
      <c r="DX397" s="182"/>
      <c r="DY397" s="182"/>
      <c r="DZ397" s="182"/>
      <c r="EA397" s="182"/>
      <c r="EB397" s="182"/>
      <c r="EC397" s="182"/>
      <c r="ED397" s="182"/>
      <c r="EE397" s="182"/>
      <c r="EF397" s="182"/>
      <c r="EG397" s="182"/>
      <c r="EH397" s="182"/>
      <c r="EI397" s="182"/>
      <c r="EJ397" s="182"/>
      <c r="EK397" s="182"/>
      <c r="EL397" s="182"/>
      <c r="EM397" s="182"/>
      <c r="EN397" s="182"/>
      <c r="EO397" s="182"/>
      <c r="EP397" s="182"/>
      <c r="EQ397" s="182"/>
      <c r="ER397" s="182"/>
      <c r="ES397" s="182"/>
      <c r="ET397" s="182"/>
      <c r="EU397" s="182"/>
      <c r="EV397" s="182"/>
      <c r="EW397" s="182"/>
      <c r="EX397" s="182"/>
      <c r="EY397" s="182"/>
      <c r="EZ397" s="182"/>
      <c r="FA397" s="182"/>
      <c r="FB397" s="182"/>
      <c r="FC397" s="182"/>
      <c r="FD397" s="182"/>
      <c r="FE397" s="182"/>
      <c r="FF397" s="182"/>
      <c r="FG397" s="182"/>
      <c r="FH397" s="182"/>
      <c r="FI397" s="182"/>
      <c r="FJ397" s="182"/>
      <c r="FK397" s="182"/>
      <c r="FL397" s="182"/>
      <c r="FM397" s="182"/>
      <c r="FN397" s="182"/>
      <c r="FO397" s="182"/>
      <c r="FP397" s="182"/>
      <c r="FQ397" s="182"/>
      <c r="FR397" s="182"/>
      <c r="FS397" s="182"/>
      <c r="FT397" s="182"/>
      <c r="FU397" s="182"/>
      <c r="FV397" s="182"/>
      <c r="FW397" s="182"/>
      <c r="FX397" s="182"/>
      <c r="FY397" s="182"/>
      <c r="FZ397" s="182"/>
      <c r="GA397" s="182"/>
      <c r="GB397" s="182"/>
      <c r="GC397" s="182"/>
      <c r="GD397" s="182"/>
      <c r="GE397" s="182"/>
      <c r="GF397" s="182"/>
      <c r="GG397" s="182"/>
      <c r="GH397" s="182"/>
      <c r="GI397" s="182"/>
      <c r="GJ397" s="182"/>
      <c r="GK397" s="182"/>
      <c r="GL397" s="182"/>
      <c r="GM397" s="182"/>
      <c r="GN397" s="182"/>
      <c r="GO397" s="182"/>
      <c r="GP397" s="182"/>
      <c r="GQ397" s="182"/>
      <c r="GR397" s="182"/>
      <c r="GS397" s="182"/>
      <c r="GT397" s="182"/>
      <c r="GU397" s="182"/>
      <c r="GV397" s="182"/>
      <c r="GW397" s="182"/>
      <c r="GX397" s="182"/>
      <c r="GY397" s="182"/>
      <c r="GZ397" s="182"/>
      <c r="HA397" s="182"/>
      <c r="HB397" s="182"/>
      <c r="HC397" s="182"/>
      <c r="HD397" s="182"/>
      <c r="HE397" s="182"/>
      <c r="HF397" s="182"/>
      <c r="HG397" s="182"/>
      <c r="HH397" s="182"/>
      <c r="HI397" s="182"/>
      <c r="HJ397" s="182"/>
      <c r="HK397" s="182"/>
      <c r="HL397" s="182"/>
      <c r="HM397" s="182"/>
      <c r="HN397" s="182"/>
      <c r="HO397" s="182"/>
      <c r="HP397" s="182"/>
      <c r="HQ397" s="182"/>
      <c r="HR397" s="182"/>
      <c r="HS397" s="182"/>
      <c r="HT397" s="182"/>
      <c r="HU397" s="182"/>
      <c r="HV397" s="182"/>
      <c r="HW397" s="182"/>
      <c r="HX397" s="182"/>
      <c r="HY397" s="182"/>
      <c r="HZ397" s="182"/>
      <c r="IA397" s="182"/>
      <c r="IB397" s="182"/>
      <c r="IC397" s="182"/>
      <c r="ID397" s="182"/>
      <c r="IE397" s="182"/>
      <c r="IF397" s="182"/>
      <c r="IG397" s="182"/>
      <c r="IH397" s="182"/>
      <c r="II397" s="182"/>
      <c r="IJ397" s="182"/>
      <c r="IK397" s="182"/>
      <c r="IL397" s="182"/>
      <c r="IM397" s="182"/>
      <c r="IN397" s="182"/>
      <c r="IO397" s="182"/>
      <c r="IP397" s="182"/>
      <c r="IQ397" s="182"/>
      <c r="IR397" s="182"/>
      <c r="IS397" s="182"/>
      <c r="IT397" s="182"/>
      <c r="IU397" s="182"/>
      <c r="IV397" s="182"/>
      <c r="IW397" s="182"/>
      <c r="IX397" s="182"/>
      <c r="IY397" s="182"/>
      <c r="IZ397" s="182"/>
      <c r="JA397" s="182"/>
      <c r="JB397" s="182"/>
      <c r="JC397" s="182"/>
      <c r="JD397" s="182"/>
      <c r="JE397" s="182"/>
      <c r="JF397" s="182"/>
      <c r="JG397" s="182"/>
      <c r="JH397" s="182"/>
      <c r="JI397" s="182"/>
      <c r="JJ397" s="182"/>
      <c r="JK397" s="182"/>
      <c r="JL397" s="182"/>
      <c r="JM397" s="182"/>
      <c r="JN397" s="182"/>
      <c r="JO397" s="182"/>
      <c r="JP397" s="182"/>
      <c r="JQ397" s="182"/>
      <c r="JR397" s="182"/>
      <c r="JS397" s="182"/>
      <c r="JT397" s="182"/>
      <c r="JU397" s="182"/>
      <c r="JV397" s="182"/>
      <c r="JW397" s="182"/>
      <c r="JX397" s="182"/>
      <c r="JY397" s="182"/>
      <c r="JZ397" s="182"/>
      <c r="KA397" s="182"/>
      <c r="KB397" s="182"/>
      <c r="KC397" s="182"/>
      <c r="KD397" s="182"/>
      <c r="KE397" s="182"/>
      <c r="KF397" s="182"/>
      <c r="KG397" s="182"/>
      <c r="KH397" s="182"/>
      <c r="KI397" s="182"/>
      <c r="KJ397" s="182"/>
      <c r="KK397" s="182"/>
      <c r="KL397" s="182"/>
      <c r="KM397" s="182"/>
      <c r="KN397" s="182"/>
      <c r="KO397" s="182"/>
      <c r="KP397" s="182"/>
      <c r="KQ397" s="182"/>
      <c r="KR397" s="182"/>
      <c r="KS397" s="182"/>
      <c r="KT397" s="182"/>
      <c r="KU397" s="182"/>
      <c r="KV397" s="182"/>
      <c r="KW397" s="182"/>
      <c r="KX397" s="182"/>
      <c r="KY397" s="182"/>
      <c r="KZ397" s="182"/>
      <c r="LA397" s="182"/>
      <c r="LB397" s="182"/>
      <c r="LC397" s="182"/>
      <c r="LD397" s="182"/>
      <c r="LE397" s="182"/>
      <c r="LF397" s="182"/>
      <c r="LG397" s="182"/>
      <c r="LH397" s="182"/>
      <c r="LI397" s="182"/>
      <c r="LJ397" s="182"/>
      <c r="LK397" s="182"/>
      <c r="LL397" s="182"/>
      <c r="LM397" s="182"/>
      <c r="LN397" s="182"/>
      <c r="LO397" s="182"/>
      <c r="LP397" s="182"/>
      <c r="LQ397" s="182"/>
      <c r="LR397" s="182"/>
      <c r="LS397" s="182"/>
      <c r="LT397" s="182"/>
      <c r="LU397" s="182"/>
      <c r="LV397" s="182"/>
      <c r="LW397" s="182"/>
      <c r="LX397" s="182"/>
      <c r="LY397" s="182"/>
      <c r="LZ397" s="182"/>
      <c r="MA397" s="182"/>
      <c r="MB397" s="182"/>
      <c r="MC397" s="182"/>
      <c r="MD397" s="182"/>
      <c r="ME397" s="182"/>
      <c r="MF397" s="182"/>
      <c r="MG397" s="182"/>
      <c r="MH397" s="182"/>
      <c r="MI397" s="182"/>
      <c r="MJ397" s="182"/>
      <c r="MK397" s="182"/>
      <c r="ML397" s="182"/>
      <c r="MM397" s="182"/>
      <c r="MN397" s="182"/>
      <c r="MO397" s="182"/>
      <c r="MP397" s="182"/>
      <c r="MQ397" s="182"/>
      <c r="MR397" s="182"/>
      <c r="MS397" s="182"/>
      <c r="MT397" s="182"/>
      <c r="MU397" s="182"/>
      <c r="MV397" s="182"/>
      <c r="MW397" s="182"/>
      <c r="MX397" s="182"/>
      <c r="MY397" s="182"/>
      <c r="MZ397" s="182"/>
      <c r="NA397" s="182"/>
      <c r="NB397" s="182"/>
      <c r="NC397" s="182"/>
      <c r="ND397" s="182"/>
      <c r="NE397" s="182"/>
      <c r="NF397" s="182"/>
      <c r="NG397" s="182"/>
      <c r="NH397" s="182"/>
      <c r="NI397" s="182"/>
      <c r="NJ397" s="182"/>
      <c r="NK397" s="182"/>
      <c r="NL397" s="182"/>
      <c r="NM397" s="182"/>
      <c r="NN397" s="182"/>
      <c r="NO397" s="182"/>
      <c r="NP397" s="182"/>
      <c r="NQ397" s="182"/>
      <c r="NR397" s="182"/>
      <c r="NS397" s="182"/>
      <c r="NT397" s="182"/>
      <c r="NU397" s="182"/>
      <c r="NV397" s="182"/>
      <c r="NW397" s="182"/>
      <c r="NX397" s="182"/>
      <c r="NY397" s="182"/>
      <c r="NZ397" s="182"/>
      <c r="OA397" s="182"/>
      <c r="OB397" s="182"/>
      <c r="OC397" s="182"/>
      <c r="OD397" s="182"/>
      <c r="OE397" s="182"/>
      <c r="OF397" s="182"/>
      <c r="OG397" s="182"/>
      <c r="OH397" s="182"/>
      <c r="OI397" s="182"/>
      <c r="OJ397" s="182"/>
      <c r="OK397" s="182"/>
      <c r="OL397" s="182"/>
      <c r="OM397" s="182"/>
      <c r="ON397" s="182"/>
      <c r="OO397" s="182"/>
      <c r="OP397" s="182"/>
      <c r="OQ397" s="182"/>
      <c r="OR397" s="182"/>
      <c r="OS397" s="182"/>
      <c r="OT397" s="182"/>
      <c r="OU397" s="182"/>
      <c r="OV397" s="182"/>
      <c r="OW397" s="182"/>
      <c r="OX397" s="182"/>
      <c r="OY397" s="182"/>
      <c r="OZ397" s="182"/>
      <c r="PA397" s="182"/>
      <c r="PB397" s="182"/>
      <c r="PC397" s="182"/>
      <c r="PD397" s="182"/>
      <c r="PE397" s="182"/>
      <c r="PF397" s="182"/>
      <c r="PG397" s="182"/>
      <c r="PH397" s="182"/>
      <c r="PI397" s="182"/>
      <c r="PJ397" s="182"/>
      <c r="PK397" s="182"/>
      <c r="PL397" s="182"/>
      <c r="PM397" s="182"/>
      <c r="PN397" s="182"/>
      <c r="PO397" s="182"/>
      <c r="PP397" s="182"/>
      <c r="PQ397" s="182"/>
      <c r="PR397" s="182"/>
      <c r="PS397" s="182"/>
      <c r="PT397" s="182"/>
      <c r="PU397" s="182"/>
      <c r="PV397" s="182"/>
      <c r="PW397" s="182"/>
      <c r="PX397" s="182"/>
    </row>
    <row r="398" spans="1:440" s="167" customFormat="1" ht="19.899999999999999" customHeight="1">
      <c r="A398" s="182"/>
      <c r="B398" s="1040"/>
      <c r="C398" s="900"/>
      <c r="D398" s="837"/>
      <c r="E398" s="875" t="s">
        <v>297</v>
      </c>
      <c r="F398" s="327" t="s">
        <v>20</v>
      </c>
      <c r="G398" s="291">
        <v>0.63500000000000001</v>
      </c>
      <c r="H398" s="291"/>
      <c r="I398" s="292">
        <f t="shared" ref="I398" si="294">G398+H398</f>
        <v>0.63500000000000001</v>
      </c>
      <c r="J398" s="424">
        <v>0</v>
      </c>
      <c r="K398" s="292">
        <f t="shared" si="283"/>
        <v>0.63500000000000001</v>
      </c>
      <c r="L398" s="675">
        <f t="shared" si="284"/>
        <v>0</v>
      </c>
      <c r="M398" s="653" t="s">
        <v>24</v>
      </c>
      <c r="N398" s="976">
        <f t="shared" ref="N398:O398" si="295">G398+G399+G400</f>
        <v>7.2190000000000003</v>
      </c>
      <c r="O398" s="977">
        <f t="shared" si="295"/>
        <v>0</v>
      </c>
      <c r="P398" s="977">
        <f t="shared" ref="P398" si="296">N398+O398</f>
        <v>7.2190000000000003</v>
      </c>
      <c r="Q398" s="977">
        <f>J398+J399+J400</f>
        <v>6.6930000000000005</v>
      </c>
      <c r="R398" s="977">
        <f t="shared" ref="R398" si="297">P398-Q398</f>
        <v>0.5259999999999998</v>
      </c>
      <c r="S398" s="975">
        <f t="shared" ref="S398" si="298">Q398/P398</f>
        <v>0.92713672253774759</v>
      </c>
      <c r="T398" s="170"/>
      <c r="U398" s="182"/>
      <c r="V398" s="166"/>
      <c r="W398" s="166"/>
      <c r="X398" s="166"/>
      <c r="Y398" s="166"/>
      <c r="Z398" s="166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  <c r="AZ398" s="182"/>
      <c r="BA398" s="182"/>
      <c r="BB398" s="182"/>
      <c r="BC398" s="182"/>
      <c r="BD398" s="182"/>
      <c r="BE398" s="182"/>
      <c r="BF398" s="182"/>
      <c r="BG398" s="182"/>
      <c r="BH398" s="182"/>
      <c r="BI398" s="182"/>
      <c r="BJ398" s="182"/>
      <c r="BK398" s="182"/>
      <c r="BL398" s="182"/>
      <c r="BM398" s="182"/>
      <c r="BN398" s="182"/>
      <c r="BO398" s="182"/>
      <c r="BP398" s="182"/>
      <c r="BQ398" s="182"/>
      <c r="BR398" s="182"/>
      <c r="BS398" s="182"/>
      <c r="BT398" s="182"/>
      <c r="BU398" s="182"/>
      <c r="BV398" s="182"/>
      <c r="BW398" s="182"/>
      <c r="BX398" s="182"/>
      <c r="BY398" s="182"/>
      <c r="BZ398" s="182"/>
      <c r="CA398" s="182"/>
      <c r="CB398" s="182"/>
      <c r="CC398" s="182"/>
      <c r="CD398" s="182"/>
      <c r="CE398" s="182"/>
      <c r="CF398" s="182"/>
      <c r="CG398" s="182"/>
      <c r="CH398" s="182"/>
      <c r="CI398" s="182"/>
      <c r="CJ398" s="182"/>
      <c r="CK398" s="182"/>
      <c r="CL398" s="182"/>
      <c r="CM398" s="182"/>
      <c r="CN398" s="182"/>
      <c r="CO398" s="182"/>
      <c r="CP398" s="182"/>
      <c r="CQ398" s="182"/>
      <c r="CR398" s="182"/>
      <c r="CS398" s="182"/>
      <c r="CT398" s="182"/>
      <c r="CU398" s="182"/>
      <c r="CV398" s="182"/>
      <c r="CW398" s="182"/>
      <c r="CX398" s="182"/>
      <c r="CY398" s="182"/>
      <c r="CZ398" s="182"/>
      <c r="DA398" s="182"/>
      <c r="DB398" s="182"/>
      <c r="DC398" s="182"/>
      <c r="DD398" s="182"/>
      <c r="DE398" s="182"/>
      <c r="DF398" s="182"/>
      <c r="DG398" s="182"/>
      <c r="DH398" s="182"/>
      <c r="DI398" s="182"/>
      <c r="DJ398" s="182"/>
      <c r="DK398" s="182"/>
      <c r="DL398" s="182"/>
      <c r="DM398" s="182"/>
      <c r="DN398" s="182"/>
      <c r="DO398" s="182"/>
      <c r="DP398" s="182"/>
      <c r="DQ398" s="182"/>
      <c r="DR398" s="182"/>
      <c r="DS398" s="182"/>
      <c r="DT398" s="182"/>
      <c r="DU398" s="182"/>
      <c r="DV398" s="182"/>
      <c r="DW398" s="182"/>
      <c r="DX398" s="182"/>
      <c r="DY398" s="182"/>
      <c r="DZ398" s="182"/>
      <c r="EA398" s="182"/>
      <c r="EB398" s="182"/>
      <c r="EC398" s="182"/>
      <c r="ED398" s="182"/>
      <c r="EE398" s="182"/>
      <c r="EF398" s="182"/>
      <c r="EG398" s="182"/>
      <c r="EH398" s="182"/>
      <c r="EI398" s="182"/>
      <c r="EJ398" s="182"/>
      <c r="EK398" s="182"/>
      <c r="EL398" s="182"/>
      <c r="EM398" s="182"/>
      <c r="EN398" s="182"/>
      <c r="EO398" s="182"/>
      <c r="EP398" s="182"/>
      <c r="EQ398" s="182"/>
      <c r="ER398" s="182"/>
      <c r="ES398" s="182"/>
      <c r="ET398" s="182"/>
      <c r="EU398" s="182"/>
      <c r="EV398" s="182"/>
      <c r="EW398" s="182"/>
      <c r="EX398" s="182"/>
      <c r="EY398" s="182"/>
      <c r="EZ398" s="182"/>
      <c r="FA398" s="182"/>
      <c r="FB398" s="182"/>
      <c r="FC398" s="182"/>
      <c r="FD398" s="182"/>
      <c r="FE398" s="182"/>
      <c r="FF398" s="182"/>
      <c r="FG398" s="182"/>
      <c r="FH398" s="182"/>
      <c r="FI398" s="182"/>
      <c r="FJ398" s="182"/>
      <c r="FK398" s="182"/>
      <c r="FL398" s="182"/>
      <c r="FM398" s="182"/>
      <c r="FN398" s="182"/>
      <c r="FO398" s="182"/>
      <c r="FP398" s="182"/>
      <c r="FQ398" s="182"/>
      <c r="FR398" s="182"/>
      <c r="FS398" s="182"/>
      <c r="FT398" s="182"/>
      <c r="FU398" s="182"/>
      <c r="FV398" s="182"/>
      <c r="FW398" s="182"/>
      <c r="FX398" s="182"/>
      <c r="FY398" s="182"/>
      <c r="FZ398" s="182"/>
      <c r="GA398" s="182"/>
      <c r="GB398" s="182"/>
      <c r="GC398" s="182"/>
      <c r="GD398" s="182"/>
      <c r="GE398" s="182"/>
      <c r="GF398" s="182"/>
      <c r="GG398" s="182"/>
      <c r="GH398" s="182"/>
      <c r="GI398" s="182"/>
      <c r="GJ398" s="182"/>
      <c r="GK398" s="182"/>
      <c r="GL398" s="182"/>
      <c r="GM398" s="182"/>
      <c r="GN398" s="182"/>
      <c r="GO398" s="182"/>
      <c r="GP398" s="182"/>
      <c r="GQ398" s="182"/>
      <c r="GR398" s="182"/>
      <c r="GS398" s="182"/>
      <c r="GT398" s="182"/>
      <c r="GU398" s="182"/>
      <c r="GV398" s="182"/>
      <c r="GW398" s="182"/>
      <c r="GX398" s="182"/>
      <c r="GY398" s="182"/>
      <c r="GZ398" s="182"/>
      <c r="HA398" s="182"/>
      <c r="HB398" s="182"/>
      <c r="HC398" s="182"/>
      <c r="HD398" s="182"/>
      <c r="HE398" s="182"/>
      <c r="HF398" s="182"/>
      <c r="HG398" s="182"/>
      <c r="HH398" s="182"/>
      <c r="HI398" s="182"/>
      <c r="HJ398" s="182"/>
      <c r="HK398" s="182"/>
      <c r="HL398" s="182"/>
      <c r="HM398" s="182"/>
      <c r="HN398" s="182"/>
      <c r="HO398" s="182"/>
      <c r="HP398" s="182"/>
      <c r="HQ398" s="182"/>
      <c r="HR398" s="182"/>
      <c r="HS398" s="182"/>
      <c r="HT398" s="182"/>
      <c r="HU398" s="182"/>
      <c r="HV398" s="182"/>
      <c r="HW398" s="182"/>
      <c r="HX398" s="182"/>
      <c r="HY398" s="182"/>
      <c r="HZ398" s="182"/>
      <c r="IA398" s="182"/>
      <c r="IB398" s="182"/>
      <c r="IC398" s="182"/>
      <c r="ID398" s="182"/>
      <c r="IE398" s="182"/>
      <c r="IF398" s="182"/>
      <c r="IG398" s="182"/>
      <c r="IH398" s="182"/>
      <c r="II398" s="182"/>
      <c r="IJ398" s="182"/>
      <c r="IK398" s="182"/>
      <c r="IL398" s="182"/>
      <c r="IM398" s="182"/>
      <c r="IN398" s="182"/>
      <c r="IO398" s="182"/>
      <c r="IP398" s="182"/>
      <c r="IQ398" s="182"/>
      <c r="IR398" s="182"/>
      <c r="IS398" s="182"/>
      <c r="IT398" s="182"/>
      <c r="IU398" s="182"/>
      <c r="IV398" s="182"/>
      <c r="IW398" s="182"/>
      <c r="IX398" s="182"/>
      <c r="IY398" s="182"/>
      <c r="IZ398" s="182"/>
      <c r="JA398" s="182"/>
      <c r="JB398" s="182"/>
      <c r="JC398" s="182"/>
      <c r="JD398" s="182"/>
      <c r="JE398" s="182"/>
      <c r="JF398" s="182"/>
      <c r="JG398" s="182"/>
      <c r="JH398" s="182"/>
      <c r="JI398" s="182"/>
      <c r="JJ398" s="182"/>
      <c r="JK398" s="182"/>
      <c r="JL398" s="182"/>
      <c r="JM398" s="182"/>
      <c r="JN398" s="182"/>
      <c r="JO398" s="182"/>
      <c r="JP398" s="182"/>
      <c r="JQ398" s="182"/>
      <c r="JR398" s="182"/>
      <c r="JS398" s="182"/>
      <c r="JT398" s="182"/>
      <c r="JU398" s="182"/>
      <c r="JV398" s="182"/>
      <c r="JW398" s="182"/>
      <c r="JX398" s="182"/>
      <c r="JY398" s="182"/>
      <c r="JZ398" s="182"/>
      <c r="KA398" s="182"/>
      <c r="KB398" s="182"/>
      <c r="KC398" s="182"/>
      <c r="KD398" s="182"/>
      <c r="KE398" s="182"/>
      <c r="KF398" s="182"/>
      <c r="KG398" s="182"/>
      <c r="KH398" s="182"/>
      <c r="KI398" s="182"/>
      <c r="KJ398" s="182"/>
      <c r="KK398" s="182"/>
      <c r="KL398" s="182"/>
      <c r="KM398" s="182"/>
      <c r="KN398" s="182"/>
      <c r="KO398" s="182"/>
      <c r="KP398" s="182"/>
      <c r="KQ398" s="182"/>
      <c r="KR398" s="182"/>
      <c r="KS398" s="182"/>
      <c r="KT398" s="182"/>
      <c r="KU398" s="182"/>
      <c r="KV398" s="182"/>
      <c r="KW398" s="182"/>
      <c r="KX398" s="182"/>
      <c r="KY398" s="182"/>
      <c r="KZ398" s="182"/>
      <c r="LA398" s="182"/>
      <c r="LB398" s="182"/>
      <c r="LC398" s="182"/>
      <c r="LD398" s="182"/>
      <c r="LE398" s="182"/>
      <c r="LF398" s="182"/>
      <c r="LG398" s="182"/>
      <c r="LH398" s="182"/>
      <c r="LI398" s="182"/>
      <c r="LJ398" s="182"/>
      <c r="LK398" s="182"/>
      <c r="LL398" s="182"/>
      <c r="LM398" s="182"/>
      <c r="LN398" s="182"/>
      <c r="LO398" s="182"/>
      <c r="LP398" s="182"/>
      <c r="LQ398" s="182"/>
      <c r="LR398" s="182"/>
      <c r="LS398" s="182"/>
      <c r="LT398" s="182"/>
      <c r="LU398" s="182"/>
      <c r="LV398" s="182"/>
      <c r="LW398" s="182"/>
      <c r="LX398" s="182"/>
      <c r="LY398" s="182"/>
      <c r="LZ398" s="182"/>
      <c r="MA398" s="182"/>
      <c r="MB398" s="182"/>
      <c r="MC398" s="182"/>
      <c r="MD398" s="182"/>
      <c r="ME398" s="182"/>
      <c r="MF398" s="182"/>
      <c r="MG398" s="182"/>
      <c r="MH398" s="182"/>
      <c r="MI398" s="182"/>
      <c r="MJ398" s="182"/>
      <c r="MK398" s="182"/>
      <c r="ML398" s="182"/>
      <c r="MM398" s="182"/>
      <c r="MN398" s="182"/>
      <c r="MO398" s="182"/>
      <c r="MP398" s="182"/>
      <c r="MQ398" s="182"/>
      <c r="MR398" s="182"/>
      <c r="MS398" s="182"/>
      <c r="MT398" s="182"/>
      <c r="MU398" s="182"/>
      <c r="MV398" s="182"/>
      <c r="MW398" s="182"/>
      <c r="MX398" s="182"/>
      <c r="MY398" s="182"/>
      <c r="MZ398" s="182"/>
      <c r="NA398" s="182"/>
      <c r="NB398" s="182"/>
      <c r="NC398" s="182"/>
      <c r="ND398" s="182"/>
      <c r="NE398" s="182"/>
      <c r="NF398" s="182"/>
      <c r="NG398" s="182"/>
      <c r="NH398" s="182"/>
      <c r="NI398" s="182"/>
      <c r="NJ398" s="182"/>
      <c r="NK398" s="182"/>
      <c r="NL398" s="182"/>
      <c r="NM398" s="182"/>
      <c r="NN398" s="182"/>
      <c r="NO398" s="182"/>
      <c r="NP398" s="182"/>
      <c r="NQ398" s="182"/>
      <c r="NR398" s="182"/>
      <c r="NS398" s="182"/>
      <c r="NT398" s="182"/>
      <c r="NU398" s="182"/>
      <c r="NV398" s="182"/>
      <c r="NW398" s="182"/>
      <c r="NX398" s="182"/>
      <c r="NY398" s="182"/>
      <c r="NZ398" s="182"/>
      <c r="OA398" s="182"/>
      <c r="OB398" s="182"/>
      <c r="OC398" s="182"/>
      <c r="OD398" s="182"/>
      <c r="OE398" s="182"/>
      <c r="OF398" s="182"/>
      <c r="OG398" s="182"/>
      <c r="OH398" s="182"/>
      <c r="OI398" s="182"/>
      <c r="OJ398" s="182"/>
      <c r="OK398" s="182"/>
      <c r="OL398" s="182"/>
      <c r="OM398" s="182"/>
      <c r="ON398" s="182"/>
      <c r="OO398" s="182"/>
      <c r="OP398" s="182"/>
      <c r="OQ398" s="182"/>
      <c r="OR398" s="182"/>
      <c r="OS398" s="182"/>
      <c r="OT398" s="182"/>
      <c r="OU398" s="182"/>
      <c r="OV398" s="182"/>
      <c r="OW398" s="182"/>
      <c r="OX398" s="182"/>
      <c r="OY398" s="182"/>
      <c r="OZ398" s="182"/>
      <c r="PA398" s="182"/>
      <c r="PB398" s="182"/>
      <c r="PC398" s="182"/>
      <c r="PD398" s="182"/>
      <c r="PE398" s="182"/>
      <c r="PF398" s="182"/>
      <c r="PG398" s="182"/>
      <c r="PH398" s="182"/>
      <c r="PI398" s="182"/>
      <c r="PJ398" s="182"/>
      <c r="PK398" s="182"/>
      <c r="PL398" s="182"/>
      <c r="PM398" s="182"/>
      <c r="PN398" s="182"/>
      <c r="PO398" s="182"/>
      <c r="PP398" s="182"/>
      <c r="PQ398" s="182"/>
      <c r="PR398" s="182"/>
      <c r="PS398" s="182"/>
      <c r="PT398" s="182"/>
      <c r="PU398" s="182"/>
      <c r="PV398" s="182"/>
      <c r="PW398" s="182"/>
      <c r="PX398" s="182"/>
    </row>
    <row r="399" spans="1:440" s="167" customFormat="1" ht="19.899999999999999" customHeight="1">
      <c r="A399" s="182"/>
      <c r="B399" s="1040"/>
      <c r="C399" s="900"/>
      <c r="D399" s="837"/>
      <c r="E399" s="875"/>
      <c r="F399" s="327" t="s">
        <v>21</v>
      </c>
      <c r="G399" s="291">
        <v>2.9750000000000001</v>
      </c>
      <c r="H399" s="291"/>
      <c r="I399" s="292">
        <f>G399+H399+K398</f>
        <v>3.6100000000000003</v>
      </c>
      <c r="J399" s="424">
        <v>1.8860000000000001</v>
      </c>
      <c r="K399" s="292">
        <f t="shared" si="283"/>
        <v>1.7240000000000002</v>
      </c>
      <c r="L399" s="675">
        <f t="shared" si="284"/>
        <v>0.52243767313019385</v>
      </c>
      <c r="M399" s="653" t="s">
        <v>24</v>
      </c>
      <c r="N399" s="976"/>
      <c r="O399" s="977"/>
      <c r="P399" s="977"/>
      <c r="Q399" s="977"/>
      <c r="R399" s="977"/>
      <c r="S399" s="975"/>
      <c r="T399" s="170"/>
      <c r="U399" s="182"/>
      <c r="V399" s="166"/>
      <c r="W399" s="166"/>
      <c r="X399" s="166"/>
      <c r="Y399" s="166"/>
      <c r="Z399" s="166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182"/>
      <c r="BK399" s="182"/>
      <c r="BL399" s="182"/>
      <c r="BM399" s="182"/>
      <c r="BN399" s="182"/>
      <c r="BO399" s="182"/>
      <c r="BP399" s="182"/>
      <c r="BQ399" s="182"/>
      <c r="BR399" s="182"/>
      <c r="BS399" s="182"/>
      <c r="BT399" s="182"/>
      <c r="BU399" s="182"/>
      <c r="BV399" s="182"/>
      <c r="BW399" s="182"/>
      <c r="BX399" s="182"/>
      <c r="BY399" s="182"/>
      <c r="BZ399" s="182"/>
      <c r="CA399" s="182"/>
      <c r="CB399" s="182"/>
      <c r="CC399" s="182"/>
      <c r="CD399" s="182"/>
      <c r="CE399" s="182"/>
      <c r="CF399" s="182"/>
      <c r="CG399" s="182"/>
      <c r="CH399" s="182"/>
      <c r="CI399" s="182"/>
      <c r="CJ399" s="182"/>
      <c r="CK399" s="182"/>
      <c r="CL399" s="182"/>
      <c r="CM399" s="182"/>
      <c r="CN399" s="182"/>
      <c r="CO399" s="182"/>
      <c r="CP399" s="182"/>
      <c r="CQ399" s="182"/>
      <c r="CR399" s="182"/>
      <c r="CS399" s="182"/>
      <c r="CT399" s="182"/>
      <c r="CU399" s="182"/>
      <c r="CV399" s="182"/>
      <c r="CW399" s="182"/>
      <c r="CX399" s="182"/>
      <c r="CY399" s="182"/>
      <c r="CZ399" s="182"/>
      <c r="DA399" s="182"/>
      <c r="DB399" s="182"/>
      <c r="DC399" s="182"/>
      <c r="DD399" s="182"/>
      <c r="DE399" s="182"/>
      <c r="DF399" s="182"/>
      <c r="DG399" s="182"/>
      <c r="DH399" s="182"/>
      <c r="DI399" s="182"/>
      <c r="DJ399" s="182"/>
      <c r="DK399" s="182"/>
      <c r="DL399" s="182"/>
      <c r="DM399" s="182"/>
      <c r="DN399" s="182"/>
      <c r="DO399" s="182"/>
      <c r="DP399" s="182"/>
      <c r="DQ399" s="182"/>
      <c r="DR399" s="182"/>
      <c r="DS399" s="182"/>
      <c r="DT399" s="182"/>
      <c r="DU399" s="182"/>
      <c r="DV399" s="182"/>
      <c r="DW399" s="182"/>
      <c r="DX399" s="182"/>
      <c r="DY399" s="182"/>
      <c r="DZ399" s="182"/>
      <c r="EA399" s="182"/>
      <c r="EB399" s="182"/>
      <c r="EC399" s="182"/>
      <c r="ED399" s="182"/>
      <c r="EE399" s="182"/>
      <c r="EF399" s="182"/>
      <c r="EG399" s="182"/>
      <c r="EH399" s="182"/>
      <c r="EI399" s="182"/>
      <c r="EJ399" s="182"/>
      <c r="EK399" s="182"/>
      <c r="EL399" s="182"/>
      <c r="EM399" s="182"/>
      <c r="EN399" s="182"/>
      <c r="EO399" s="182"/>
      <c r="EP399" s="182"/>
      <c r="EQ399" s="182"/>
      <c r="ER399" s="182"/>
      <c r="ES399" s="182"/>
      <c r="ET399" s="182"/>
      <c r="EU399" s="182"/>
      <c r="EV399" s="182"/>
      <c r="EW399" s="182"/>
      <c r="EX399" s="182"/>
      <c r="EY399" s="182"/>
      <c r="EZ399" s="182"/>
      <c r="FA399" s="182"/>
      <c r="FB399" s="182"/>
      <c r="FC399" s="182"/>
      <c r="FD399" s="182"/>
      <c r="FE399" s="182"/>
      <c r="FF399" s="182"/>
      <c r="FG399" s="182"/>
      <c r="FH399" s="182"/>
      <c r="FI399" s="182"/>
      <c r="FJ399" s="182"/>
      <c r="FK399" s="182"/>
      <c r="FL399" s="182"/>
      <c r="FM399" s="182"/>
      <c r="FN399" s="182"/>
      <c r="FO399" s="182"/>
      <c r="FP399" s="182"/>
      <c r="FQ399" s="182"/>
      <c r="FR399" s="182"/>
      <c r="FS399" s="182"/>
      <c r="FT399" s="182"/>
      <c r="FU399" s="182"/>
      <c r="FV399" s="182"/>
      <c r="FW399" s="182"/>
      <c r="FX399" s="182"/>
      <c r="FY399" s="182"/>
      <c r="FZ399" s="182"/>
      <c r="GA399" s="182"/>
      <c r="GB399" s="182"/>
      <c r="GC399" s="182"/>
      <c r="GD399" s="182"/>
      <c r="GE399" s="182"/>
      <c r="GF399" s="182"/>
      <c r="GG399" s="182"/>
      <c r="GH399" s="182"/>
      <c r="GI399" s="182"/>
      <c r="GJ399" s="182"/>
      <c r="GK399" s="182"/>
      <c r="GL399" s="182"/>
      <c r="GM399" s="182"/>
      <c r="GN399" s="182"/>
      <c r="GO399" s="182"/>
      <c r="GP399" s="182"/>
      <c r="GQ399" s="182"/>
      <c r="GR399" s="182"/>
      <c r="GS399" s="182"/>
      <c r="GT399" s="182"/>
      <c r="GU399" s="182"/>
      <c r="GV399" s="182"/>
      <c r="GW399" s="182"/>
      <c r="GX399" s="182"/>
      <c r="GY399" s="182"/>
      <c r="GZ399" s="182"/>
      <c r="HA399" s="182"/>
      <c r="HB399" s="182"/>
      <c r="HC399" s="182"/>
      <c r="HD399" s="182"/>
      <c r="HE399" s="182"/>
      <c r="HF399" s="182"/>
      <c r="HG399" s="182"/>
      <c r="HH399" s="182"/>
      <c r="HI399" s="182"/>
      <c r="HJ399" s="182"/>
      <c r="HK399" s="182"/>
      <c r="HL399" s="182"/>
      <c r="HM399" s="182"/>
      <c r="HN399" s="182"/>
      <c r="HO399" s="182"/>
      <c r="HP399" s="182"/>
      <c r="HQ399" s="182"/>
      <c r="HR399" s="182"/>
      <c r="HS399" s="182"/>
      <c r="HT399" s="182"/>
      <c r="HU399" s="182"/>
      <c r="HV399" s="182"/>
      <c r="HW399" s="182"/>
      <c r="HX399" s="182"/>
      <c r="HY399" s="182"/>
      <c r="HZ399" s="182"/>
      <c r="IA399" s="182"/>
      <c r="IB399" s="182"/>
      <c r="IC399" s="182"/>
      <c r="ID399" s="182"/>
      <c r="IE399" s="182"/>
      <c r="IF399" s="182"/>
      <c r="IG399" s="182"/>
      <c r="IH399" s="182"/>
      <c r="II399" s="182"/>
      <c r="IJ399" s="182"/>
      <c r="IK399" s="182"/>
      <c r="IL399" s="182"/>
      <c r="IM399" s="182"/>
      <c r="IN399" s="182"/>
      <c r="IO399" s="182"/>
      <c r="IP399" s="182"/>
      <c r="IQ399" s="182"/>
      <c r="IR399" s="182"/>
      <c r="IS399" s="182"/>
      <c r="IT399" s="182"/>
      <c r="IU399" s="182"/>
      <c r="IV399" s="182"/>
      <c r="IW399" s="182"/>
      <c r="IX399" s="182"/>
      <c r="IY399" s="182"/>
      <c r="IZ399" s="182"/>
      <c r="JA399" s="182"/>
      <c r="JB399" s="182"/>
      <c r="JC399" s="182"/>
      <c r="JD399" s="182"/>
      <c r="JE399" s="182"/>
      <c r="JF399" s="182"/>
      <c r="JG399" s="182"/>
      <c r="JH399" s="182"/>
      <c r="JI399" s="182"/>
      <c r="JJ399" s="182"/>
      <c r="JK399" s="182"/>
      <c r="JL399" s="182"/>
      <c r="JM399" s="182"/>
      <c r="JN399" s="182"/>
      <c r="JO399" s="182"/>
      <c r="JP399" s="182"/>
      <c r="JQ399" s="182"/>
      <c r="JR399" s="182"/>
      <c r="JS399" s="182"/>
      <c r="JT399" s="182"/>
      <c r="JU399" s="182"/>
      <c r="JV399" s="182"/>
      <c r="JW399" s="182"/>
      <c r="JX399" s="182"/>
      <c r="JY399" s="182"/>
      <c r="JZ399" s="182"/>
      <c r="KA399" s="182"/>
      <c r="KB399" s="182"/>
      <c r="KC399" s="182"/>
      <c r="KD399" s="182"/>
      <c r="KE399" s="182"/>
      <c r="KF399" s="182"/>
      <c r="KG399" s="182"/>
      <c r="KH399" s="182"/>
      <c r="KI399" s="182"/>
      <c r="KJ399" s="182"/>
      <c r="KK399" s="182"/>
      <c r="KL399" s="182"/>
      <c r="KM399" s="182"/>
      <c r="KN399" s="182"/>
      <c r="KO399" s="182"/>
      <c r="KP399" s="182"/>
      <c r="KQ399" s="182"/>
      <c r="KR399" s="182"/>
      <c r="KS399" s="182"/>
      <c r="KT399" s="182"/>
      <c r="KU399" s="182"/>
      <c r="KV399" s="182"/>
      <c r="KW399" s="182"/>
      <c r="KX399" s="182"/>
      <c r="KY399" s="182"/>
      <c r="KZ399" s="182"/>
      <c r="LA399" s="182"/>
      <c r="LB399" s="182"/>
      <c r="LC399" s="182"/>
      <c r="LD399" s="182"/>
      <c r="LE399" s="182"/>
      <c r="LF399" s="182"/>
      <c r="LG399" s="182"/>
      <c r="LH399" s="182"/>
      <c r="LI399" s="182"/>
      <c r="LJ399" s="182"/>
      <c r="LK399" s="182"/>
      <c r="LL399" s="182"/>
      <c r="LM399" s="182"/>
      <c r="LN399" s="182"/>
      <c r="LO399" s="182"/>
      <c r="LP399" s="182"/>
      <c r="LQ399" s="182"/>
      <c r="LR399" s="182"/>
      <c r="LS399" s="182"/>
      <c r="LT399" s="182"/>
      <c r="LU399" s="182"/>
      <c r="LV399" s="182"/>
      <c r="LW399" s="182"/>
      <c r="LX399" s="182"/>
      <c r="LY399" s="182"/>
      <c r="LZ399" s="182"/>
      <c r="MA399" s="182"/>
      <c r="MB399" s="182"/>
      <c r="MC399" s="182"/>
      <c r="MD399" s="182"/>
      <c r="ME399" s="182"/>
      <c r="MF399" s="182"/>
      <c r="MG399" s="182"/>
      <c r="MH399" s="182"/>
      <c r="MI399" s="182"/>
      <c r="MJ399" s="182"/>
      <c r="MK399" s="182"/>
      <c r="ML399" s="182"/>
      <c r="MM399" s="182"/>
      <c r="MN399" s="182"/>
      <c r="MO399" s="182"/>
      <c r="MP399" s="182"/>
      <c r="MQ399" s="182"/>
      <c r="MR399" s="182"/>
      <c r="MS399" s="182"/>
      <c r="MT399" s="182"/>
      <c r="MU399" s="182"/>
      <c r="MV399" s="182"/>
      <c r="MW399" s="182"/>
      <c r="MX399" s="182"/>
      <c r="MY399" s="182"/>
      <c r="MZ399" s="182"/>
      <c r="NA399" s="182"/>
      <c r="NB399" s="182"/>
      <c r="NC399" s="182"/>
      <c r="ND399" s="182"/>
      <c r="NE399" s="182"/>
      <c r="NF399" s="182"/>
      <c r="NG399" s="182"/>
      <c r="NH399" s="182"/>
      <c r="NI399" s="182"/>
      <c r="NJ399" s="182"/>
      <c r="NK399" s="182"/>
      <c r="NL399" s="182"/>
      <c r="NM399" s="182"/>
      <c r="NN399" s="182"/>
      <c r="NO399" s="182"/>
      <c r="NP399" s="182"/>
      <c r="NQ399" s="182"/>
      <c r="NR399" s="182"/>
      <c r="NS399" s="182"/>
      <c r="NT399" s="182"/>
      <c r="NU399" s="182"/>
      <c r="NV399" s="182"/>
      <c r="NW399" s="182"/>
      <c r="NX399" s="182"/>
      <c r="NY399" s="182"/>
      <c r="NZ399" s="182"/>
      <c r="OA399" s="182"/>
      <c r="OB399" s="182"/>
      <c r="OC399" s="182"/>
      <c r="OD399" s="182"/>
      <c r="OE399" s="182"/>
      <c r="OF399" s="182"/>
      <c r="OG399" s="182"/>
      <c r="OH399" s="182"/>
      <c r="OI399" s="182"/>
      <c r="OJ399" s="182"/>
      <c r="OK399" s="182"/>
      <c r="OL399" s="182"/>
      <c r="OM399" s="182"/>
      <c r="ON399" s="182"/>
      <c r="OO399" s="182"/>
      <c r="OP399" s="182"/>
      <c r="OQ399" s="182"/>
      <c r="OR399" s="182"/>
      <c r="OS399" s="182"/>
      <c r="OT399" s="182"/>
      <c r="OU399" s="182"/>
      <c r="OV399" s="182"/>
      <c r="OW399" s="182"/>
      <c r="OX399" s="182"/>
      <c r="OY399" s="182"/>
      <c r="OZ399" s="182"/>
      <c r="PA399" s="182"/>
      <c r="PB399" s="182"/>
      <c r="PC399" s="182"/>
      <c r="PD399" s="182"/>
      <c r="PE399" s="182"/>
      <c r="PF399" s="182"/>
      <c r="PG399" s="182"/>
      <c r="PH399" s="182"/>
      <c r="PI399" s="182"/>
      <c r="PJ399" s="182"/>
      <c r="PK399" s="182"/>
      <c r="PL399" s="182"/>
      <c r="PM399" s="182"/>
      <c r="PN399" s="182"/>
      <c r="PO399" s="182"/>
      <c r="PP399" s="182"/>
      <c r="PQ399" s="182"/>
      <c r="PR399" s="182"/>
      <c r="PS399" s="182"/>
      <c r="PT399" s="182"/>
      <c r="PU399" s="182"/>
      <c r="PV399" s="182"/>
      <c r="PW399" s="182"/>
      <c r="PX399" s="182"/>
    </row>
    <row r="400" spans="1:440" s="167" customFormat="1" ht="19.899999999999999" customHeight="1">
      <c r="A400" s="182"/>
      <c r="B400" s="1040"/>
      <c r="C400" s="900"/>
      <c r="D400" s="837"/>
      <c r="E400" s="875"/>
      <c r="F400" s="327" t="s">
        <v>22</v>
      </c>
      <c r="G400" s="291">
        <v>3.609</v>
      </c>
      <c r="H400" s="291"/>
      <c r="I400" s="292">
        <f>G400+H400+K399</f>
        <v>5.3330000000000002</v>
      </c>
      <c r="J400" s="424">
        <v>4.8070000000000004</v>
      </c>
      <c r="K400" s="292">
        <f t="shared" si="283"/>
        <v>0.5259999999999998</v>
      </c>
      <c r="L400" s="675">
        <f t="shared" si="284"/>
        <v>0.90136883555222203</v>
      </c>
      <c r="M400" s="653">
        <v>43465</v>
      </c>
      <c r="N400" s="976"/>
      <c r="O400" s="977"/>
      <c r="P400" s="977"/>
      <c r="Q400" s="977"/>
      <c r="R400" s="977"/>
      <c r="S400" s="975"/>
      <c r="T400" s="170"/>
      <c r="U400" s="182"/>
      <c r="V400" s="166"/>
      <c r="W400" s="166"/>
      <c r="X400" s="166"/>
      <c r="Y400" s="166"/>
      <c r="Z400" s="166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  <c r="AZ400" s="182"/>
      <c r="BA400" s="182"/>
      <c r="BB400" s="182"/>
      <c r="BC400" s="182"/>
      <c r="BD400" s="182"/>
      <c r="BE400" s="182"/>
      <c r="BF400" s="182"/>
      <c r="BG400" s="182"/>
      <c r="BH400" s="182"/>
      <c r="BI400" s="182"/>
      <c r="BJ400" s="182"/>
      <c r="BK400" s="182"/>
      <c r="BL400" s="182"/>
      <c r="BM400" s="182"/>
      <c r="BN400" s="182"/>
      <c r="BO400" s="182"/>
      <c r="BP400" s="182"/>
      <c r="BQ400" s="182"/>
      <c r="BR400" s="182"/>
      <c r="BS400" s="182"/>
      <c r="BT400" s="182"/>
      <c r="BU400" s="182"/>
      <c r="BV400" s="182"/>
      <c r="BW400" s="182"/>
      <c r="BX400" s="182"/>
      <c r="BY400" s="182"/>
      <c r="BZ400" s="182"/>
      <c r="CA400" s="182"/>
      <c r="CB400" s="182"/>
      <c r="CC400" s="182"/>
      <c r="CD400" s="182"/>
      <c r="CE400" s="182"/>
      <c r="CF400" s="182"/>
      <c r="CG400" s="182"/>
      <c r="CH400" s="182"/>
      <c r="CI400" s="182"/>
      <c r="CJ400" s="182"/>
      <c r="CK400" s="182"/>
      <c r="CL400" s="182"/>
      <c r="CM400" s="182"/>
      <c r="CN400" s="182"/>
      <c r="CO400" s="182"/>
      <c r="CP400" s="182"/>
      <c r="CQ400" s="182"/>
      <c r="CR400" s="182"/>
      <c r="CS400" s="182"/>
      <c r="CT400" s="182"/>
      <c r="CU400" s="182"/>
      <c r="CV400" s="182"/>
      <c r="CW400" s="182"/>
      <c r="CX400" s="182"/>
      <c r="CY400" s="182"/>
      <c r="CZ400" s="182"/>
      <c r="DA400" s="182"/>
      <c r="DB400" s="182"/>
      <c r="DC400" s="182"/>
      <c r="DD400" s="182"/>
      <c r="DE400" s="182"/>
      <c r="DF400" s="182"/>
      <c r="DG400" s="182"/>
      <c r="DH400" s="182"/>
      <c r="DI400" s="182"/>
      <c r="DJ400" s="182"/>
      <c r="DK400" s="182"/>
      <c r="DL400" s="182"/>
      <c r="DM400" s="182"/>
      <c r="DN400" s="182"/>
      <c r="DO400" s="182"/>
      <c r="DP400" s="182"/>
      <c r="DQ400" s="182"/>
      <c r="DR400" s="182"/>
      <c r="DS400" s="182"/>
      <c r="DT400" s="182"/>
      <c r="DU400" s="182"/>
      <c r="DV400" s="182"/>
      <c r="DW400" s="182"/>
      <c r="DX400" s="182"/>
      <c r="DY400" s="182"/>
      <c r="DZ400" s="182"/>
      <c r="EA400" s="182"/>
      <c r="EB400" s="182"/>
      <c r="EC400" s="182"/>
      <c r="ED400" s="182"/>
      <c r="EE400" s="182"/>
      <c r="EF400" s="182"/>
      <c r="EG400" s="182"/>
      <c r="EH400" s="182"/>
      <c r="EI400" s="182"/>
      <c r="EJ400" s="182"/>
      <c r="EK400" s="182"/>
      <c r="EL400" s="182"/>
      <c r="EM400" s="182"/>
      <c r="EN400" s="182"/>
      <c r="EO400" s="182"/>
      <c r="EP400" s="182"/>
      <c r="EQ400" s="182"/>
      <c r="ER400" s="182"/>
      <c r="ES400" s="182"/>
      <c r="ET400" s="182"/>
      <c r="EU400" s="182"/>
      <c r="EV400" s="182"/>
      <c r="EW400" s="182"/>
      <c r="EX400" s="182"/>
      <c r="EY400" s="182"/>
      <c r="EZ400" s="182"/>
      <c r="FA400" s="182"/>
      <c r="FB400" s="182"/>
      <c r="FC400" s="182"/>
      <c r="FD400" s="182"/>
      <c r="FE400" s="182"/>
      <c r="FF400" s="182"/>
      <c r="FG400" s="182"/>
      <c r="FH400" s="182"/>
      <c r="FI400" s="182"/>
      <c r="FJ400" s="182"/>
      <c r="FK400" s="182"/>
      <c r="FL400" s="182"/>
      <c r="FM400" s="182"/>
      <c r="FN400" s="182"/>
      <c r="FO400" s="182"/>
      <c r="FP400" s="182"/>
      <c r="FQ400" s="182"/>
      <c r="FR400" s="182"/>
      <c r="FS400" s="182"/>
      <c r="FT400" s="182"/>
      <c r="FU400" s="182"/>
      <c r="FV400" s="182"/>
      <c r="FW400" s="182"/>
      <c r="FX400" s="182"/>
      <c r="FY400" s="182"/>
      <c r="FZ400" s="182"/>
      <c r="GA400" s="182"/>
      <c r="GB400" s="182"/>
      <c r="GC400" s="182"/>
      <c r="GD400" s="182"/>
      <c r="GE400" s="182"/>
      <c r="GF400" s="182"/>
      <c r="GG400" s="182"/>
      <c r="GH400" s="182"/>
      <c r="GI400" s="182"/>
      <c r="GJ400" s="182"/>
      <c r="GK400" s="182"/>
      <c r="GL400" s="182"/>
      <c r="GM400" s="182"/>
      <c r="GN400" s="182"/>
      <c r="GO400" s="182"/>
      <c r="GP400" s="182"/>
      <c r="GQ400" s="182"/>
      <c r="GR400" s="182"/>
      <c r="GS400" s="182"/>
      <c r="GT400" s="182"/>
      <c r="GU400" s="182"/>
      <c r="GV400" s="182"/>
      <c r="GW400" s="182"/>
      <c r="GX400" s="182"/>
      <c r="GY400" s="182"/>
      <c r="GZ400" s="182"/>
      <c r="HA400" s="182"/>
      <c r="HB400" s="182"/>
      <c r="HC400" s="182"/>
      <c r="HD400" s="182"/>
      <c r="HE400" s="182"/>
      <c r="HF400" s="182"/>
      <c r="HG400" s="182"/>
      <c r="HH400" s="182"/>
      <c r="HI400" s="182"/>
      <c r="HJ400" s="182"/>
      <c r="HK400" s="182"/>
      <c r="HL400" s="182"/>
      <c r="HM400" s="182"/>
      <c r="HN400" s="182"/>
      <c r="HO400" s="182"/>
      <c r="HP400" s="182"/>
      <c r="HQ400" s="182"/>
      <c r="HR400" s="182"/>
      <c r="HS400" s="182"/>
      <c r="HT400" s="182"/>
      <c r="HU400" s="182"/>
      <c r="HV400" s="182"/>
      <c r="HW400" s="182"/>
      <c r="HX400" s="182"/>
      <c r="HY400" s="182"/>
      <c r="HZ400" s="182"/>
      <c r="IA400" s="182"/>
      <c r="IB400" s="182"/>
      <c r="IC400" s="182"/>
      <c r="ID400" s="182"/>
      <c r="IE400" s="182"/>
      <c r="IF400" s="182"/>
      <c r="IG400" s="182"/>
      <c r="IH400" s="182"/>
      <c r="II400" s="182"/>
      <c r="IJ400" s="182"/>
      <c r="IK400" s="182"/>
      <c r="IL400" s="182"/>
      <c r="IM400" s="182"/>
      <c r="IN400" s="182"/>
      <c r="IO400" s="182"/>
      <c r="IP400" s="182"/>
      <c r="IQ400" s="182"/>
      <c r="IR400" s="182"/>
      <c r="IS400" s="182"/>
      <c r="IT400" s="182"/>
      <c r="IU400" s="182"/>
      <c r="IV400" s="182"/>
      <c r="IW400" s="182"/>
      <c r="IX400" s="182"/>
      <c r="IY400" s="182"/>
      <c r="IZ400" s="182"/>
      <c r="JA400" s="182"/>
      <c r="JB400" s="182"/>
      <c r="JC400" s="182"/>
      <c r="JD400" s="182"/>
      <c r="JE400" s="182"/>
      <c r="JF400" s="182"/>
      <c r="JG400" s="182"/>
      <c r="JH400" s="182"/>
      <c r="JI400" s="182"/>
      <c r="JJ400" s="182"/>
      <c r="JK400" s="182"/>
      <c r="JL400" s="182"/>
      <c r="JM400" s="182"/>
      <c r="JN400" s="182"/>
      <c r="JO400" s="182"/>
      <c r="JP400" s="182"/>
      <c r="JQ400" s="182"/>
      <c r="JR400" s="182"/>
      <c r="JS400" s="182"/>
      <c r="JT400" s="182"/>
      <c r="JU400" s="182"/>
      <c r="JV400" s="182"/>
      <c r="JW400" s="182"/>
      <c r="JX400" s="182"/>
      <c r="JY400" s="182"/>
      <c r="JZ400" s="182"/>
      <c r="KA400" s="182"/>
      <c r="KB400" s="182"/>
      <c r="KC400" s="182"/>
      <c r="KD400" s="182"/>
      <c r="KE400" s="182"/>
      <c r="KF400" s="182"/>
      <c r="KG400" s="182"/>
      <c r="KH400" s="182"/>
      <c r="KI400" s="182"/>
      <c r="KJ400" s="182"/>
      <c r="KK400" s="182"/>
      <c r="KL400" s="182"/>
      <c r="KM400" s="182"/>
      <c r="KN400" s="182"/>
      <c r="KO400" s="182"/>
      <c r="KP400" s="182"/>
      <c r="KQ400" s="182"/>
      <c r="KR400" s="182"/>
      <c r="KS400" s="182"/>
      <c r="KT400" s="182"/>
      <c r="KU400" s="182"/>
      <c r="KV400" s="182"/>
      <c r="KW400" s="182"/>
      <c r="KX400" s="182"/>
      <c r="KY400" s="182"/>
      <c r="KZ400" s="182"/>
      <c r="LA400" s="182"/>
      <c r="LB400" s="182"/>
      <c r="LC400" s="182"/>
      <c r="LD400" s="182"/>
      <c r="LE400" s="182"/>
      <c r="LF400" s="182"/>
      <c r="LG400" s="182"/>
      <c r="LH400" s="182"/>
      <c r="LI400" s="182"/>
      <c r="LJ400" s="182"/>
      <c r="LK400" s="182"/>
      <c r="LL400" s="182"/>
      <c r="LM400" s="182"/>
      <c r="LN400" s="182"/>
      <c r="LO400" s="182"/>
      <c r="LP400" s="182"/>
      <c r="LQ400" s="182"/>
      <c r="LR400" s="182"/>
      <c r="LS400" s="182"/>
      <c r="LT400" s="182"/>
      <c r="LU400" s="182"/>
      <c r="LV400" s="182"/>
      <c r="LW400" s="182"/>
      <c r="LX400" s="182"/>
      <c r="LY400" s="182"/>
      <c r="LZ400" s="182"/>
      <c r="MA400" s="182"/>
      <c r="MB400" s="182"/>
      <c r="MC400" s="182"/>
      <c r="MD400" s="182"/>
      <c r="ME400" s="182"/>
      <c r="MF400" s="182"/>
      <c r="MG400" s="182"/>
      <c r="MH400" s="182"/>
      <c r="MI400" s="182"/>
      <c r="MJ400" s="182"/>
      <c r="MK400" s="182"/>
      <c r="ML400" s="182"/>
      <c r="MM400" s="182"/>
      <c r="MN400" s="182"/>
      <c r="MO400" s="182"/>
      <c r="MP400" s="182"/>
      <c r="MQ400" s="182"/>
      <c r="MR400" s="182"/>
      <c r="MS400" s="182"/>
      <c r="MT400" s="182"/>
      <c r="MU400" s="182"/>
      <c r="MV400" s="182"/>
      <c r="MW400" s="182"/>
      <c r="MX400" s="182"/>
      <c r="MY400" s="182"/>
      <c r="MZ400" s="182"/>
      <c r="NA400" s="182"/>
      <c r="NB400" s="182"/>
      <c r="NC400" s="182"/>
      <c r="ND400" s="182"/>
      <c r="NE400" s="182"/>
      <c r="NF400" s="182"/>
      <c r="NG400" s="182"/>
      <c r="NH400" s="182"/>
      <c r="NI400" s="182"/>
      <c r="NJ400" s="182"/>
      <c r="NK400" s="182"/>
      <c r="NL400" s="182"/>
      <c r="NM400" s="182"/>
      <c r="NN400" s="182"/>
      <c r="NO400" s="182"/>
      <c r="NP400" s="182"/>
      <c r="NQ400" s="182"/>
      <c r="NR400" s="182"/>
      <c r="NS400" s="182"/>
      <c r="NT400" s="182"/>
      <c r="NU400" s="182"/>
      <c r="NV400" s="182"/>
      <c r="NW400" s="182"/>
      <c r="NX400" s="182"/>
      <c r="NY400" s="182"/>
      <c r="NZ400" s="182"/>
      <c r="OA400" s="182"/>
      <c r="OB400" s="182"/>
      <c r="OC400" s="182"/>
      <c r="OD400" s="182"/>
      <c r="OE400" s="182"/>
      <c r="OF400" s="182"/>
      <c r="OG400" s="182"/>
      <c r="OH400" s="182"/>
      <c r="OI400" s="182"/>
      <c r="OJ400" s="182"/>
      <c r="OK400" s="182"/>
      <c r="OL400" s="182"/>
      <c r="OM400" s="182"/>
      <c r="ON400" s="182"/>
      <c r="OO400" s="182"/>
      <c r="OP400" s="182"/>
      <c r="OQ400" s="182"/>
      <c r="OR400" s="182"/>
      <c r="OS400" s="182"/>
      <c r="OT400" s="182"/>
      <c r="OU400" s="182"/>
      <c r="OV400" s="182"/>
      <c r="OW400" s="182"/>
      <c r="OX400" s="182"/>
      <c r="OY400" s="182"/>
      <c r="OZ400" s="182"/>
      <c r="PA400" s="182"/>
      <c r="PB400" s="182"/>
      <c r="PC400" s="182"/>
      <c r="PD400" s="182"/>
      <c r="PE400" s="182"/>
      <c r="PF400" s="182"/>
      <c r="PG400" s="182"/>
      <c r="PH400" s="182"/>
      <c r="PI400" s="182"/>
      <c r="PJ400" s="182"/>
      <c r="PK400" s="182"/>
      <c r="PL400" s="182"/>
      <c r="PM400" s="182"/>
      <c r="PN400" s="182"/>
      <c r="PO400" s="182"/>
      <c r="PP400" s="182"/>
      <c r="PQ400" s="182"/>
      <c r="PR400" s="182"/>
      <c r="PS400" s="182"/>
      <c r="PT400" s="182"/>
      <c r="PU400" s="182"/>
      <c r="PV400" s="182"/>
      <c r="PW400" s="182"/>
      <c r="PX400" s="182"/>
    </row>
    <row r="401" spans="1:440" s="167" customFormat="1" ht="19.899999999999999" customHeight="1">
      <c r="A401" s="182"/>
      <c r="B401" s="1040"/>
      <c r="C401" s="900"/>
      <c r="D401" s="837"/>
      <c r="E401" s="947" t="s">
        <v>298</v>
      </c>
      <c r="F401" s="327" t="s">
        <v>20</v>
      </c>
      <c r="G401" s="291">
        <v>0.63500000000000001</v>
      </c>
      <c r="H401" s="291"/>
      <c r="I401" s="292">
        <f t="shared" ref="I401" si="299">G401+H401</f>
        <v>0.63500000000000001</v>
      </c>
      <c r="J401" s="424">
        <v>0</v>
      </c>
      <c r="K401" s="292">
        <f t="shared" si="283"/>
        <v>0.63500000000000001</v>
      </c>
      <c r="L401" s="675">
        <f t="shared" si="284"/>
        <v>0</v>
      </c>
      <c r="M401" s="653" t="s">
        <v>24</v>
      </c>
      <c r="N401" s="976">
        <f t="shared" ref="N401:O401" si="300">G401+G402+G403</f>
        <v>7.2119999999999997</v>
      </c>
      <c r="O401" s="977">
        <f t="shared" si="300"/>
        <v>0</v>
      </c>
      <c r="P401" s="977">
        <f t="shared" ref="P401" si="301">N401+O401</f>
        <v>7.2119999999999997</v>
      </c>
      <c r="Q401" s="977">
        <f>J401+J402+J403</f>
        <v>6.2370000000000001</v>
      </c>
      <c r="R401" s="977">
        <f t="shared" ref="R401" si="302">P401-Q401</f>
        <v>0.97499999999999964</v>
      </c>
      <c r="S401" s="975">
        <f t="shared" ref="S401" si="303">Q401/P401</f>
        <v>0.86480865224625625</v>
      </c>
      <c r="T401" s="170"/>
      <c r="U401" s="182"/>
      <c r="V401" s="166"/>
      <c r="W401" s="166"/>
      <c r="X401" s="166"/>
      <c r="Y401" s="166"/>
      <c r="Z401" s="166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  <c r="AU401" s="182"/>
      <c r="AV401" s="182"/>
      <c r="AW401" s="182"/>
      <c r="AX401" s="182"/>
      <c r="AY401" s="182"/>
      <c r="AZ401" s="182"/>
      <c r="BA401" s="182"/>
      <c r="BB401" s="182"/>
      <c r="BC401" s="182"/>
      <c r="BD401" s="182"/>
      <c r="BE401" s="182"/>
      <c r="BF401" s="182"/>
      <c r="BG401" s="182"/>
      <c r="BH401" s="182"/>
      <c r="BI401" s="182"/>
      <c r="BJ401" s="182"/>
      <c r="BK401" s="182"/>
      <c r="BL401" s="182"/>
      <c r="BM401" s="182"/>
      <c r="BN401" s="182"/>
      <c r="BO401" s="182"/>
      <c r="BP401" s="182"/>
      <c r="BQ401" s="182"/>
      <c r="BR401" s="182"/>
      <c r="BS401" s="182"/>
      <c r="BT401" s="182"/>
      <c r="BU401" s="182"/>
      <c r="BV401" s="182"/>
      <c r="BW401" s="182"/>
      <c r="BX401" s="182"/>
      <c r="BY401" s="182"/>
      <c r="BZ401" s="182"/>
      <c r="CA401" s="182"/>
      <c r="CB401" s="182"/>
      <c r="CC401" s="182"/>
      <c r="CD401" s="182"/>
      <c r="CE401" s="182"/>
      <c r="CF401" s="182"/>
      <c r="CG401" s="182"/>
      <c r="CH401" s="182"/>
      <c r="CI401" s="182"/>
      <c r="CJ401" s="182"/>
      <c r="CK401" s="182"/>
      <c r="CL401" s="182"/>
      <c r="CM401" s="182"/>
      <c r="CN401" s="182"/>
      <c r="CO401" s="182"/>
      <c r="CP401" s="182"/>
      <c r="CQ401" s="182"/>
      <c r="CR401" s="182"/>
      <c r="CS401" s="182"/>
      <c r="CT401" s="182"/>
      <c r="CU401" s="182"/>
      <c r="CV401" s="182"/>
      <c r="CW401" s="182"/>
      <c r="CX401" s="182"/>
      <c r="CY401" s="182"/>
      <c r="CZ401" s="182"/>
      <c r="DA401" s="182"/>
      <c r="DB401" s="182"/>
      <c r="DC401" s="182"/>
      <c r="DD401" s="182"/>
      <c r="DE401" s="182"/>
      <c r="DF401" s="182"/>
      <c r="DG401" s="182"/>
      <c r="DH401" s="182"/>
      <c r="DI401" s="182"/>
      <c r="DJ401" s="182"/>
      <c r="DK401" s="182"/>
      <c r="DL401" s="182"/>
      <c r="DM401" s="182"/>
      <c r="DN401" s="182"/>
      <c r="DO401" s="182"/>
      <c r="DP401" s="182"/>
      <c r="DQ401" s="182"/>
      <c r="DR401" s="182"/>
      <c r="DS401" s="182"/>
      <c r="DT401" s="182"/>
      <c r="DU401" s="182"/>
      <c r="DV401" s="182"/>
      <c r="DW401" s="182"/>
      <c r="DX401" s="182"/>
      <c r="DY401" s="182"/>
      <c r="DZ401" s="182"/>
      <c r="EA401" s="182"/>
      <c r="EB401" s="182"/>
      <c r="EC401" s="182"/>
      <c r="ED401" s="182"/>
      <c r="EE401" s="182"/>
      <c r="EF401" s="182"/>
      <c r="EG401" s="182"/>
      <c r="EH401" s="182"/>
      <c r="EI401" s="182"/>
      <c r="EJ401" s="182"/>
      <c r="EK401" s="182"/>
      <c r="EL401" s="182"/>
      <c r="EM401" s="182"/>
      <c r="EN401" s="182"/>
      <c r="EO401" s="182"/>
      <c r="EP401" s="182"/>
      <c r="EQ401" s="182"/>
      <c r="ER401" s="182"/>
      <c r="ES401" s="182"/>
      <c r="ET401" s="182"/>
      <c r="EU401" s="182"/>
      <c r="EV401" s="182"/>
      <c r="EW401" s="182"/>
      <c r="EX401" s="182"/>
      <c r="EY401" s="182"/>
      <c r="EZ401" s="182"/>
      <c r="FA401" s="182"/>
      <c r="FB401" s="182"/>
      <c r="FC401" s="182"/>
      <c r="FD401" s="182"/>
      <c r="FE401" s="182"/>
      <c r="FF401" s="182"/>
      <c r="FG401" s="182"/>
      <c r="FH401" s="182"/>
      <c r="FI401" s="182"/>
      <c r="FJ401" s="182"/>
      <c r="FK401" s="182"/>
      <c r="FL401" s="182"/>
      <c r="FM401" s="182"/>
      <c r="FN401" s="182"/>
      <c r="FO401" s="182"/>
      <c r="FP401" s="182"/>
      <c r="FQ401" s="182"/>
      <c r="FR401" s="182"/>
      <c r="FS401" s="182"/>
      <c r="FT401" s="182"/>
      <c r="FU401" s="182"/>
      <c r="FV401" s="182"/>
      <c r="FW401" s="182"/>
      <c r="FX401" s="182"/>
      <c r="FY401" s="182"/>
      <c r="FZ401" s="182"/>
      <c r="GA401" s="182"/>
      <c r="GB401" s="182"/>
      <c r="GC401" s="182"/>
      <c r="GD401" s="182"/>
      <c r="GE401" s="182"/>
      <c r="GF401" s="182"/>
      <c r="GG401" s="182"/>
      <c r="GH401" s="182"/>
      <c r="GI401" s="182"/>
      <c r="GJ401" s="182"/>
      <c r="GK401" s="182"/>
      <c r="GL401" s="182"/>
      <c r="GM401" s="182"/>
      <c r="GN401" s="182"/>
      <c r="GO401" s="182"/>
      <c r="GP401" s="182"/>
      <c r="GQ401" s="182"/>
      <c r="GR401" s="182"/>
      <c r="GS401" s="182"/>
      <c r="GT401" s="182"/>
      <c r="GU401" s="182"/>
      <c r="GV401" s="182"/>
      <c r="GW401" s="182"/>
      <c r="GX401" s="182"/>
      <c r="GY401" s="182"/>
      <c r="GZ401" s="182"/>
      <c r="HA401" s="182"/>
      <c r="HB401" s="182"/>
      <c r="HC401" s="182"/>
      <c r="HD401" s="182"/>
      <c r="HE401" s="182"/>
      <c r="HF401" s="182"/>
      <c r="HG401" s="182"/>
      <c r="HH401" s="182"/>
      <c r="HI401" s="182"/>
      <c r="HJ401" s="182"/>
      <c r="HK401" s="182"/>
      <c r="HL401" s="182"/>
      <c r="HM401" s="182"/>
      <c r="HN401" s="182"/>
      <c r="HO401" s="182"/>
      <c r="HP401" s="182"/>
      <c r="HQ401" s="182"/>
      <c r="HR401" s="182"/>
      <c r="HS401" s="182"/>
      <c r="HT401" s="182"/>
      <c r="HU401" s="182"/>
      <c r="HV401" s="182"/>
      <c r="HW401" s="182"/>
      <c r="HX401" s="182"/>
      <c r="HY401" s="182"/>
      <c r="HZ401" s="182"/>
      <c r="IA401" s="182"/>
      <c r="IB401" s="182"/>
      <c r="IC401" s="182"/>
      <c r="ID401" s="182"/>
      <c r="IE401" s="182"/>
      <c r="IF401" s="182"/>
      <c r="IG401" s="182"/>
      <c r="IH401" s="182"/>
      <c r="II401" s="182"/>
      <c r="IJ401" s="182"/>
      <c r="IK401" s="182"/>
      <c r="IL401" s="182"/>
      <c r="IM401" s="182"/>
      <c r="IN401" s="182"/>
      <c r="IO401" s="182"/>
      <c r="IP401" s="182"/>
      <c r="IQ401" s="182"/>
      <c r="IR401" s="182"/>
      <c r="IS401" s="182"/>
      <c r="IT401" s="182"/>
      <c r="IU401" s="182"/>
      <c r="IV401" s="182"/>
      <c r="IW401" s="182"/>
      <c r="IX401" s="182"/>
      <c r="IY401" s="182"/>
      <c r="IZ401" s="182"/>
      <c r="JA401" s="182"/>
      <c r="JB401" s="182"/>
      <c r="JC401" s="182"/>
      <c r="JD401" s="182"/>
      <c r="JE401" s="182"/>
      <c r="JF401" s="182"/>
      <c r="JG401" s="182"/>
      <c r="JH401" s="182"/>
      <c r="JI401" s="182"/>
      <c r="JJ401" s="182"/>
      <c r="JK401" s="182"/>
      <c r="JL401" s="182"/>
      <c r="JM401" s="182"/>
      <c r="JN401" s="182"/>
      <c r="JO401" s="182"/>
      <c r="JP401" s="182"/>
      <c r="JQ401" s="182"/>
      <c r="JR401" s="182"/>
      <c r="JS401" s="182"/>
      <c r="JT401" s="182"/>
      <c r="JU401" s="182"/>
      <c r="JV401" s="182"/>
      <c r="JW401" s="182"/>
      <c r="JX401" s="182"/>
      <c r="JY401" s="182"/>
      <c r="JZ401" s="182"/>
      <c r="KA401" s="182"/>
      <c r="KB401" s="182"/>
      <c r="KC401" s="182"/>
      <c r="KD401" s="182"/>
      <c r="KE401" s="182"/>
      <c r="KF401" s="182"/>
      <c r="KG401" s="182"/>
      <c r="KH401" s="182"/>
      <c r="KI401" s="182"/>
      <c r="KJ401" s="182"/>
      <c r="KK401" s="182"/>
      <c r="KL401" s="182"/>
      <c r="KM401" s="182"/>
      <c r="KN401" s="182"/>
      <c r="KO401" s="182"/>
      <c r="KP401" s="182"/>
      <c r="KQ401" s="182"/>
      <c r="KR401" s="182"/>
      <c r="KS401" s="182"/>
      <c r="KT401" s="182"/>
      <c r="KU401" s="182"/>
      <c r="KV401" s="182"/>
      <c r="KW401" s="182"/>
      <c r="KX401" s="182"/>
      <c r="KY401" s="182"/>
      <c r="KZ401" s="182"/>
      <c r="LA401" s="182"/>
      <c r="LB401" s="182"/>
      <c r="LC401" s="182"/>
      <c r="LD401" s="182"/>
      <c r="LE401" s="182"/>
      <c r="LF401" s="182"/>
      <c r="LG401" s="182"/>
      <c r="LH401" s="182"/>
      <c r="LI401" s="182"/>
      <c r="LJ401" s="182"/>
      <c r="LK401" s="182"/>
      <c r="LL401" s="182"/>
      <c r="LM401" s="182"/>
      <c r="LN401" s="182"/>
      <c r="LO401" s="182"/>
      <c r="LP401" s="182"/>
      <c r="LQ401" s="182"/>
      <c r="LR401" s="182"/>
      <c r="LS401" s="182"/>
      <c r="LT401" s="182"/>
      <c r="LU401" s="182"/>
      <c r="LV401" s="182"/>
      <c r="LW401" s="182"/>
      <c r="LX401" s="182"/>
      <c r="LY401" s="182"/>
      <c r="LZ401" s="182"/>
      <c r="MA401" s="182"/>
      <c r="MB401" s="182"/>
      <c r="MC401" s="182"/>
      <c r="MD401" s="182"/>
      <c r="ME401" s="182"/>
      <c r="MF401" s="182"/>
      <c r="MG401" s="182"/>
      <c r="MH401" s="182"/>
      <c r="MI401" s="182"/>
      <c r="MJ401" s="182"/>
      <c r="MK401" s="182"/>
      <c r="ML401" s="182"/>
      <c r="MM401" s="182"/>
      <c r="MN401" s="182"/>
      <c r="MO401" s="182"/>
      <c r="MP401" s="182"/>
      <c r="MQ401" s="182"/>
      <c r="MR401" s="182"/>
      <c r="MS401" s="182"/>
      <c r="MT401" s="182"/>
      <c r="MU401" s="182"/>
      <c r="MV401" s="182"/>
      <c r="MW401" s="182"/>
      <c r="MX401" s="182"/>
      <c r="MY401" s="182"/>
      <c r="MZ401" s="182"/>
      <c r="NA401" s="182"/>
      <c r="NB401" s="182"/>
      <c r="NC401" s="182"/>
      <c r="ND401" s="182"/>
      <c r="NE401" s="182"/>
      <c r="NF401" s="182"/>
      <c r="NG401" s="182"/>
      <c r="NH401" s="182"/>
      <c r="NI401" s="182"/>
      <c r="NJ401" s="182"/>
      <c r="NK401" s="182"/>
      <c r="NL401" s="182"/>
      <c r="NM401" s="182"/>
      <c r="NN401" s="182"/>
      <c r="NO401" s="182"/>
      <c r="NP401" s="182"/>
      <c r="NQ401" s="182"/>
      <c r="NR401" s="182"/>
      <c r="NS401" s="182"/>
      <c r="NT401" s="182"/>
      <c r="NU401" s="182"/>
      <c r="NV401" s="182"/>
      <c r="NW401" s="182"/>
      <c r="NX401" s="182"/>
      <c r="NY401" s="182"/>
      <c r="NZ401" s="182"/>
      <c r="OA401" s="182"/>
      <c r="OB401" s="182"/>
      <c r="OC401" s="182"/>
      <c r="OD401" s="182"/>
      <c r="OE401" s="182"/>
      <c r="OF401" s="182"/>
      <c r="OG401" s="182"/>
      <c r="OH401" s="182"/>
      <c r="OI401" s="182"/>
      <c r="OJ401" s="182"/>
      <c r="OK401" s="182"/>
      <c r="OL401" s="182"/>
      <c r="OM401" s="182"/>
      <c r="ON401" s="182"/>
      <c r="OO401" s="182"/>
      <c r="OP401" s="182"/>
      <c r="OQ401" s="182"/>
      <c r="OR401" s="182"/>
      <c r="OS401" s="182"/>
      <c r="OT401" s="182"/>
      <c r="OU401" s="182"/>
      <c r="OV401" s="182"/>
      <c r="OW401" s="182"/>
      <c r="OX401" s="182"/>
      <c r="OY401" s="182"/>
      <c r="OZ401" s="182"/>
      <c r="PA401" s="182"/>
      <c r="PB401" s="182"/>
      <c r="PC401" s="182"/>
      <c r="PD401" s="182"/>
      <c r="PE401" s="182"/>
      <c r="PF401" s="182"/>
      <c r="PG401" s="182"/>
      <c r="PH401" s="182"/>
      <c r="PI401" s="182"/>
      <c r="PJ401" s="182"/>
      <c r="PK401" s="182"/>
      <c r="PL401" s="182"/>
      <c r="PM401" s="182"/>
      <c r="PN401" s="182"/>
      <c r="PO401" s="182"/>
      <c r="PP401" s="182"/>
      <c r="PQ401" s="182"/>
      <c r="PR401" s="182"/>
      <c r="PS401" s="182"/>
      <c r="PT401" s="182"/>
      <c r="PU401" s="182"/>
      <c r="PV401" s="182"/>
      <c r="PW401" s="182"/>
      <c r="PX401" s="182"/>
    </row>
    <row r="402" spans="1:440" s="167" customFormat="1" ht="19.899999999999999" customHeight="1">
      <c r="A402" s="182"/>
      <c r="B402" s="1040"/>
      <c r="C402" s="900"/>
      <c r="D402" s="837"/>
      <c r="E402" s="948"/>
      <c r="F402" s="327" t="s">
        <v>21</v>
      </c>
      <c r="G402" s="291">
        <v>4.774</v>
      </c>
      <c r="H402" s="451"/>
      <c r="I402" s="292">
        <f>G402+H402+K401</f>
        <v>5.4089999999999998</v>
      </c>
      <c r="J402" s="424">
        <v>3.915</v>
      </c>
      <c r="K402" s="292">
        <f t="shared" si="283"/>
        <v>1.4939999999999998</v>
      </c>
      <c r="L402" s="675">
        <f t="shared" si="284"/>
        <v>0.72379367720465893</v>
      </c>
      <c r="M402" s="653">
        <v>43188</v>
      </c>
      <c r="N402" s="976"/>
      <c r="O402" s="977"/>
      <c r="P402" s="977"/>
      <c r="Q402" s="977"/>
      <c r="R402" s="977"/>
      <c r="S402" s="975"/>
      <c r="T402" s="170"/>
      <c r="U402" s="182"/>
      <c r="V402" s="166"/>
      <c r="W402" s="166"/>
      <c r="X402" s="166"/>
      <c r="Y402" s="166"/>
      <c r="Z402" s="166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  <c r="AU402" s="182"/>
      <c r="AV402" s="182"/>
      <c r="AW402" s="182"/>
      <c r="AX402" s="182"/>
      <c r="AY402" s="182"/>
      <c r="AZ402" s="182"/>
      <c r="BA402" s="182"/>
      <c r="BB402" s="182"/>
      <c r="BC402" s="182"/>
      <c r="BD402" s="182"/>
      <c r="BE402" s="182"/>
      <c r="BF402" s="182"/>
      <c r="BG402" s="182"/>
      <c r="BH402" s="182"/>
      <c r="BI402" s="182"/>
      <c r="BJ402" s="182"/>
      <c r="BK402" s="182"/>
      <c r="BL402" s="182"/>
      <c r="BM402" s="182"/>
      <c r="BN402" s="182"/>
      <c r="BO402" s="182"/>
      <c r="BP402" s="182"/>
      <c r="BQ402" s="182"/>
      <c r="BR402" s="182"/>
      <c r="BS402" s="182"/>
      <c r="BT402" s="182"/>
      <c r="BU402" s="182"/>
      <c r="BV402" s="182"/>
      <c r="BW402" s="182"/>
      <c r="BX402" s="182"/>
      <c r="BY402" s="182"/>
      <c r="BZ402" s="182"/>
      <c r="CA402" s="182"/>
      <c r="CB402" s="182"/>
      <c r="CC402" s="182"/>
      <c r="CD402" s="182"/>
      <c r="CE402" s="182"/>
      <c r="CF402" s="182"/>
      <c r="CG402" s="182"/>
      <c r="CH402" s="182"/>
      <c r="CI402" s="182"/>
      <c r="CJ402" s="182"/>
      <c r="CK402" s="182"/>
      <c r="CL402" s="182"/>
      <c r="CM402" s="182"/>
      <c r="CN402" s="182"/>
      <c r="CO402" s="182"/>
      <c r="CP402" s="182"/>
      <c r="CQ402" s="182"/>
      <c r="CR402" s="182"/>
      <c r="CS402" s="182"/>
      <c r="CT402" s="182"/>
      <c r="CU402" s="182"/>
      <c r="CV402" s="182"/>
      <c r="CW402" s="182"/>
      <c r="CX402" s="182"/>
      <c r="CY402" s="182"/>
      <c r="CZ402" s="182"/>
      <c r="DA402" s="182"/>
      <c r="DB402" s="182"/>
      <c r="DC402" s="182"/>
      <c r="DD402" s="182"/>
      <c r="DE402" s="182"/>
      <c r="DF402" s="182"/>
      <c r="DG402" s="182"/>
      <c r="DH402" s="182"/>
      <c r="DI402" s="182"/>
      <c r="DJ402" s="182"/>
      <c r="DK402" s="182"/>
      <c r="DL402" s="182"/>
      <c r="DM402" s="182"/>
      <c r="DN402" s="182"/>
      <c r="DO402" s="182"/>
      <c r="DP402" s="182"/>
      <c r="DQ402" s="182"/>
      <c r="DR402" s="182"/>
      <c r="DS402" s="182"/>
      <c r="DT402" s="182"/>
      <c r="DU402" s="182"/>
      <c r="DV402" s="182"/>
      <c r="DW402" s="182"/>
      <c r="DX402" s="182"/>
      <c r="DY402" s="182"/>
      <c r="DZ402" s="182"/>
      <c r="EA402" s="182"/>
      <c r="EB402" s="182"/>
      <c r="EC402" s="182"/>
      <c r="ED402" s="182"/>
      <c r="EE402" s="182"/>
      <c r="EF402" s="182"/>
      <c r="EG402" s="182"/>
      <c r="EH402" s="182"/>
      <c r="EI402" s="182"/>
      <c r="EJ402" s="182"/>
      <c r="EK402" s="182"/>
      <c r="EL402" s="182"/>
      <c r="EM402" s="182"/>
      <c r="EN402" s="182"/>
      <c r="EO402" s="182"/>
      <c r="EP402" s="182"/>
      <c r="EQ402" s="182"/>
      <c r="ER402" s="182"/>
      <c r="ES402" s="182"/>
      <c r="ET402" s="182"/>
      <c r="EU402" s="182"/>
      <c r="EV402" s="182"/>
      <c r="EW402" s="182"/>
      <c r="EX402" s="182"/>
      <c r="EY402" s="182"/>
      <c r="EZ402" s="182"/>
      <c r="FA402" s="182"/>
      <c r="FB402" s="182"/>
      <c r="FC402" s="182"/>
      <c r="FD402" s="182"/>
      <c r="FE402" s="182"/>
      <c r="FF402" s="182"/>
      <c r="FG402" s="182"/>
      <c r="FH402" s="182"/>
      <c r="FI402" s="182"/>
      <c r="FJ402" s="182"/>
      <c r="FK402" s="182"/>
      <c r="FL402" s="182"/>
      <c r="FM402" s="182"/>
      <c r="FN402" s="182"/>
      <c r="FO402" s="182"/>
      <c r="FP402" s="182"/>
      <c r="FQ402" s="182"/>
      <c r="FR402" s="182"/>
      <c r="FS402" s="182"/>
      <c r="FT402" s="182"/>
      <c r="FU402" s="182"/>
      <c r="FV402" s="182"/>
      <c r="FW402" s="182"/>
      <c r="FX402" s="182"/>
      <c r="FY402" s="182"/>
      <c r="FZ402" s="182"/>
      <c r="GA402" s="182"/>
      <c r="GB402" s="182"/>
      <c r="GC402" s="182"/>
      <c r="GD402" s="182"/>
      <c r="GE402" s="182"/>
      <c r="GF402" s="182"/>
      <c r="GG402" s="182"/>
      <c r="GH402" s="182"/>
      <c r="GI402" s="182"/>
      <c r="GJ402" s="182"/>
      <c r="GK402" s="182"/>
      <c r="GL402" s="182"/>
      <c r="GM402" s="182"/>
      <c r="GN402" s="182"/>
      <c r="GO402" s="182"/>
      <c r="GP402" s="182"/>
      <c r="GQ402" s="182"/>
      <c r="GR402" s="182"/>
      <c r="GS402" s="182"/>
      <c r="GT402" s="182"/>
      <c r="GU402" s="182"/>
      <c r="GV402" s="182"/>
      <c r="GW402" s="182"/>
      <c r="GX402" s="182"/>
      <c r="GY402" s="182"/>
      <c r="GZ402" s="182"/>
      <c r="HA402" s="182"/>
      <c r="HB402" s="182"/>
      <c r="HC402" s="182"/>
      <c r="HD402" s="182"/>
      <c r="HE402" s="182"/>
      <c r="HF402" s="182"/>
      <c r="HG402" s="182"/>
      <c r="HH402" s="182"/>
      <c r="HI402" s="182"/>
      <c r="HJ402" s="182"/>
      <c r="HK402" s="182"/>
      <c r="HL402" s="182"/>
      <c r="HM402" s="182"/>
      <c r="HN402" s="182"/>
      <c r="HO402" s="182"/>
      <c r="HP402" s="182"/>
      <c r="HQ402" s="182"/>
      <c r="HR402" s="182"/>
      <c r="HS402" s="182"/>
      <c r="HT402" s="182"/>
      <c r="HU402" s="182"/>
      <c r="HV402" s="182"/>
      <c r="HW402" s="182"/>
      <c r="HX402" s="182"/>
      <c r="HY402" s="182"/>
      <c r="HZ402" s="182"/>
      <c r="IA402" s="182"/>
      <c r="IB402" s="182"/>
      <c r="IC402" s="182"/>
      <c r="ID402" s="182"/>
      <c r="IE402" s="182"/>
      <c r="IF402" s="182"/>
      <c r="IG402" s="182"/>
      <c r="IH402" s="182"/>
      <c r="II402" s="182"/>
      <c r="IJ402" s="182"/>
      <c r="IK402" s="182"/>
      <c r="IL402" s="182"/>
      <c r="IM402" s="182"/>
      <c r="IN402" s="182"/>
      <c r="IO402" s="182"/>
      <c r="IP402" s="182"/>
      <c r="IQ402" s="182"/>
      <c r="IR402" s="182"/>
      <c r="IS402" s="182"/>
      <c r="IT402" s="182"/>
      <c r="IU402" s="182"/>
      <c r="IV402" s="182"/>
      <c r="IW402" s="182"/>
      <c r="IX402" s="182"/>
      <c r="IY402" s="182"/>
      <c r="IZ402" s="182"/>
      <c r="JA402" s="182"/>
      <c r="JB402" s="182"/>
      <c r="JC402" s="182"/>
      <c r="JD402" s="182"/>
      <c r="JE402" s="182"/>
      <c r="JF402" s="182"/>
      <c r="JG402" s="182"/>
      <c r="JH402" s="182"/>
      <c r="JI402" s="182"/>
      <c r="JJ402" s="182"/>
      <c r="JK402" s="182"/>
      <c r="JL402" s="182"/>
      <c r="JM402" s="182"/>
      <c r="JN402" s="182"/>
      <c r="JO402" s="182"/>
      <c r="JP402" s="182"/>
      <c r="JQ402" s="182"/>
      <c r="JR402" s="182"/>
      <c r="JS402" s="182"/>
      <c r="JT402" s="182"/>
      <c r="JU402" s="182"/>
      <c r="JV402" s="182"/>
      <c r="JW402" s="182"/>
      <c r="JX402" s="182"/>
      <c r="JY402" s="182"/>
      <c r="JZ402" s="182"/>
      <c r="KA402" s="182"/>
      <c r="KB402" s="182"/>
      <c r="KC402" s="182"/>
      <c r="KD402" s="182"/>
      <c r="KE402" s="182"/>
      <c r="KF402" s="182"/>
      <c r="KG402" s="182"/>
      <c r="KH402" s="182"/>
      <c r="KI402" s="182"/>
      <c r="KJ402" s="182"/>
      <c r="KK402" s="182"/>
      <c r="KL402" s="182"/>
      <c r="KM402" s="182"/>
      <c r="KN402" s="182"/>
      <c r="KO402" s="182"/>
      <c r="KP402" s="182"/>
      <c r="KQ402" s="182"/>
      <c r="KR402" s="182"/>
      <c r="KS402" s="182"/>
      <c r="KT402" s="182"/>
      <c r="KU402" s="182"/>
      <c r="KV402" s="182"/>
      <c r="KW402" s="182"/>
      <c r="KX402" s="182"/>
      <c r="KY402" s="182"/>
      <c r="KZ402" s="182"/>
      <c r="LA402" s="182"/>
      <c r="LB402" s="182"/>
      <c r="LC402" s="182"/>
      <c r="LD402" s="182"/>
      <c r="LE402" s="182"/>
      <c r="LF402" s="182"/>
      <c r="LG402" s="182"/>
      <c r="LH402" s="182"/>
      <c r="LI402" s="182"/>
      <c r="LJ402" s="182"/>
      <c r="LK402" s="182"/>
      <c r="LL402" s="182"/>
      <c r="LM402" s="182"/>
      <c r="LN402" s="182"/>
      <c r="LO402" s="182"/>
      <c r="LP402" s="182"/>
      <c r="LQ402" s="182"/>
      <c r="LR402" s="182"/>
      <c r="LS402" s="182"/>
      <c r="LT402" s="182"/>
      <c r="LU402" s="182"/>
      <c r="LV402" s="182"/>
      <c r="LW402" s="182"/>
      <c r="LX402" s="182"/>
      <c r="LY402" s="182"/>
      <c r="LZ402" s="182"/>
      <c r="MA402" s="182"/>
      <c r="MB402" s="182"/>
      <c r="MC402" s="182"/>
      <c r="MD402" s="182"/>
      <c r="ME402" s="182"/>
      <c r="MF402" s="182"/>
      <c r="MG402" s="182"/>
      <c r="MH402" s="182"/>
      <c r="MI402" s="182"/>
      <c r="MJ402" s="182"/>
      <c r="MK402" s="182"/>
      <c r="ML402" s="182"/>
      <c r="MM402" s="182"/>
      <c r="MN402" s="182"/>
      <c r="MO402" s="182"/>
      <c r="MP402" s="182"/>
      <c r="MQ402" s="182"/>
      <c r="MR402" s="182"/>
      <c r="MS402" s="182"/>
      <c r="MT402" s="182"/>
      <c r="MU402" s="182"/>
      <c r="MV402" s="182"/>
      <c r="MW402" s="182"/>
      <c r="MX402" s="182"/>
      <c r="MY402" s="182"/>
      <c r="MZ402" s="182"/>
      <c r="NA402" s="182"/>
      <c r="NB402" s="182"/>
      <c r="NC402" s="182"/>
      <c r="ND402" s="182"/>
      <c r="NE402" s="182"/>
      <c r="NF402" s="182"/>
      <c r="NG402" s="182"/>
      <c r="NH402" s="182"/>
      <c r="NI402" s="182"/>
      <c r="NJ402" s="182"/>
      <c r="NK402" s="182"/>
      <c r="NL402" s="182"/>
      <c r="NM402" s="182"/>
      <c r="NN402" s="182"/>
      <c r="NO402" s="182"/>
      <c r="NP402" s="182"/>
      <c r="NQ402" s="182"/>
      <c r="NR402" s="182"/>
      <c r="NS402" s="182"/>
      <c r="NT402" s="182"/>
      <c r="NU402" s="182"/>
      <c r="NV402" s="182"/>
      <c r="NW402" s="182"/>
      <c r="NX402" s="182"/>
      <c r="NY402" s="182"/>
      <c r="NZ402" s="182"/>
      <c r="OA402" s="182"/>
      <c r="OB402" s="182"/>
      <c r="OC402" s="182"/>
      <c r="OD402" s="182"/>
      <c r="OE402" s="182"/>
      <c r="OF402" s="182"/>
      <c r="OG402" s="182"/>
      <c r="OH402" s="182"/>
      <c r="OI402" s="182"/>
      <c r="OJ402" s="182"/>
      <c r="OK402" s="182"/>
      <c r="OL402" s="182"/>
      <c r="OM402" s="182"/>
      <c r="ON402" s="182"/>
      <c r="OO402" s="182"/>
      <c r="OP402" s="182"/>
      <c r="OQ402" s="182"/>
      <c r="OR402" s="182"/>
      <c r="OS402" s="182"/>
      <c r="OT402" s="182"/>
      <c r="OU402" s="182"/>
      <c r="OV402" s="182"/>
      <c r="OW402" s="182"/>
      <c r="OX402" s="182"/>
      <c r="OY402" s="182"/>
      <c r="OZ402" s="182"/>
      <c r="PA402" s="182"/>
      <c r="PB402" s="182"/>
      <c r="PC402" s="182"/>
      <c r="PD402" s="182"/>
      <c r="PE402" s="182"/>
      <c r="PF402" s="182"/>
      <c r="PG402" s="182"/>
      <c r="PH402" s="182"/>
      <c r="PI402" s="182"/>
      <c r="PJ402" s="182"/>
      <c r="PK402" s="182"/>
      <c r="PL402" s="182"/>
      <c r="PM402" s="182"/>
      <c r="PN402" s="182"/>
      <c r="PO402" s="182"/>
      <c r="PP402" s="182"/>
      <c r="PQ402" s="182"/>
      <c r="PR402" s="182"/>
      <c r="PS402" s="182"/>
      <c r="PT402" s="182"/>
      <c r="PU402" s="182"/>
      <c r="PV402" s="182"/>
      <c r="PW402" s="182"/>
      <c r="PX402" s="182"/>
    </row>
    <row r="403" spans="1:440" s="167" customFormat="1" ht="19.899999999999999" customHeight="1">
      <c r="A403" s="182"/>
      <c r="B403" s="1040"/>
      <c r="C403" s="900"/>
      <c r="D403" s="837"/>
      <c r="E403" s="949"/>
      <c r="F403" s="327" t="s">
        <v>22</v>
      </c>
      <c r="G403" s="291">
        <v>1.8029999999999999</v>
      </c>
      <c r="H403" s="451"/>
      <c r="I403" s="292">
        <f>G403+H403+K402</f>
        <v>3.2969999999999997</v>
      </c>
      <c r="J403" s="424">
        <v>2.3220000000000001</v>
      </c>
      <c r="K403" s="292">
        <f t="shared" si="283"/>
        <v>0.97499999999999964</v>
      </c>
      <c r="L403" s="675">
        <f t="shared" si="284"/>
        <v>0.70427661510464068</v>
      </c>
      <c r="M403" s="653" t="s">
        <v>24</v>
      </c>
      <c r="N403" s="976"/>
      <c r="O403" s="977"/>
      <c r="P403" s="977"/>
      <c r="Q403" s="977"/>
      <c r="R403" s="977"/>
      <c r="S403" s="975"/>
      <c r="T403" s="170"/>
      <c r="U403" s="182"/>
      <c r="V403" s="166"/>
      <c r="W403" s="166"/>
      <c r="X403" s="166"/>
      <c r="Y403" s="166"/>
      <c r="Z403" s="166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  <c r="AZ403" s="182"/>
      <c r="BA403" s="182"/>
      <c r="BB403" s="182"/>
      <c r="BC403" s="182"/>
      <c r="BD403" s="182"/>
      <c r="BE403" s="182"/>
      <c r="BF403" s="182"/>
      <c r="BG403" s="182"/>
      <c r="BH403" s="182"/>
      <c r="BI403" s="182"/>
      <c r="BJ403" s="182"/>
      <c r="BK403" s="182"/>
      <c r="BL403" s="182"/>
      <c r="BM403" s="182"/>
      <c r="BN403" s="182"/>
      <c r="BO403" s="182"/>
      <c r="BP403" s="182"/>
      <c r="BQ403" s="182"/>
      <c r="BR403" s="182"/>
      <c r="BS403" s="182"/>
      <c r="BT403" s="182"/>
      <c r="BU403" s="182"/>
      <c r="BV403" s="182"/>
      <c r="BW403" s="182"/>
      <c r="BX403" s="182"/>
      <c r="BY403" s="182"/>
      <c r="BZ403" s="182"/>
      <c r="CA403" s="182"/>
      <c r="CB403" s="182"/>
      <c r="CC403" s="182"/>
      <c r="CD403" s="182"/>
      <c r="CE403" s="182"/>
      <c r="CF403" s="182"/>
      <c r="CG403" s="182"/>
      <c r="CH403" s="182"/>
      <c r="CI403" s="182"/>
      <c r="CJ403" s="182"/>
      <c r="CK403" s="182"/>
      <c r="CL403" s="182"/>
      <c r="CM403" s="182"/>
      <c r="CN403" s="182"/>
      <c r="CO403" s="182"/>
      <c r="CP403" s="182"/>
      <c r="CQ403" s="182"/>
      <c r="CR403" s="182"/>
      <c r="CS403" s="182"/>
      <c r="CT403" s="182"/>
      <c r="CU403" s="182"/>
      <c r="CV403" s="182"/>
      <c r="CW403" s="182"/>
      <c r="CX403" s="182"/>
      <c r="CY403" s="182"/>
      <c r="CZ403" s="182"/>
      <c r="DA403" s="182"/>
      <c r="DB403" s="182"/>
      <c r="DC403" s="182"/>
      <c r="DD403" s="182"/>
      <c r="DE403" s="182"/>
      <c r="DF403" s="182"/>
      <c r="DG403" s="182"/>
      <c r="DH403" s="182"/>
      <c r="DI403" s="182"/>
      <c r="DJ403" s="182"/>
      <c r="DK403" s="182"/>
      <c r="DL403" s="182"/>
      <c r="DM403" s="182"/>
      <c r="DN403" s="182"/>
      <c r="DO403" s="182"/>
      <c r="DP403" s="182"/>
      <c r="DQ403" s="182"/>
      <c r="DR403" s="182"/>
      <c r="DS403" s="182"/>
      <c r="DT403" s="182"/>
      <c r="DU403" s="182"/>
      <c r="DV403" s="182"/>
      <c r="DW403" s="182"/>
      <c r="DX403" s="182"/>
      <c r="DY403" s="182"/>
      <c r="DZ403" s="182"/>
      <c r="EA403" s="182"/>
      <c r="EB403" s="182"/>
      <c r="EC403" s="182"/>
      <c r="ED403" s="182"/>
      <c r="EE403" s="182"/>
      <c r="EF403" s="182"/>
      <c r="EG403" s="182"/>
      <c r="EH403" s="182"/>
      <c r="EI403" s="182"/>
      <c r="EJ403" s="182"/>
      <c r="EK403" s="182"/>
      <c r="EL403" s="182"/>
      <c r="EM403" s="182"/>
      <c r="EN403" s="182"/>
      <c r="EO403" s="182"/>
      <c r="EP403" s="182"/>
      <c r="EQ403" s="182"/>
      <c r="ER403" s="182"/>
      <c r="ES403" s="182"/>
      <c r="ET403" s="182"/>
      <c r="EU403" s="182"/>
      <c r="EV403" s="182"/>
      <c r="EW403" s="182"/>
      <c r="EX403" s="182"/>
      <c r="EY403" s="182"/>
      <c r="EZ403" s="182"/>
      <c r="FA403" s="182"/>
      <c r="FB403" s="182"/>
      <c r="FC403" s="182"/>
      <c r="FD403" s="182"/>
      <c r="FE403" s="182"/>
      <c r="FF403" s="182"/>
      <c r="FG403" s="182"/>
      <c r="FH403" s="182"/>
      <c r="FI403" s="182"/>
      <c r="FJ403" s="182"/>
      <c r="FK403" s="182"/>
      <c r="FL403" s="182"/>
      <c r="FM403" s="182"/>
      <c r="FN403" s="182"/>
      <c r="FO403" s="182"/>
      <c r="FP403" s="182"/>
      <c r="FQ403" s="182"/>
      <c r="FR403" s="182"/>
      <c r="FS403" s="182"/>
      <c r="FT403" s="182"/>
      <c r="FU403" s="182"/>
      <c r="FV403" s="182"/>
      <c r="FW403" s="182"/>
      <c r="FX403" s="182"/>
      <c r="FY403" s="182"/>
      <c r="FZ403" s="182"/>
      <c r="GA403" s="182"/>
      <c r="GB403" s="182"/>
      <c r="GC403" s="182"/>
      <c r="GD403" s="182"/>
      <c r="GE403" s="182"/>
      <c r="GF403" s="182"/>
      <c r="GG403" s="182"/>
      <c r="GH403" s="182"/>
      <c r="GI403" s="182"/>
      <c r="GJ403" s="182"/>
      <c r="GK403" s="182"/>
      <c r="GL403" s="182"/>
      <c r="GM403" s="182"/>
      <c r="GN403" s="182"/>
      <c r="GO403" s="182"/>
      <c r="GP403" s="182"/>
      <c r="GQ403" s="182"/>
      <c r="GR403" s="182"/>
      <c r="GS403" s="182"/>
      <c r="GT403" s="182"/>
      <c r="GU403" s="182"/>
      <c r="GV403" s="182"/>
      <c r="GW403" s="182"/>
      <c r="GX403" s="182"/>
      <c r="GY403" s="182"/>
      <c r="GZ403" s="182"/>
      <c r="HA403" s="182"/>
      <c r="HB403" s="182"/>
      <c r="HC403" s="182"/>
      <c r="HD403" s="182"/>
      <c r="HE403" s="182"/>
      <c r="HF403" s="182"/>
      <c r="HG403" s="182"/>
      <c r="HH403" s="182"/>
      <c r="HI403" s="182"/>
      <c r="HJ403" s="182"/>
      <c r="HK403" s="182"/>
      <c r="HL403" s="182"/>
      <c r="HM403" s="182"/>
      <c r="HN403" s="182"/>
      <c r="HO403" s="182"/>
      <c r="HP403" s="182"/>
      <c r="HQ403" s="182"/>
      <c r="HR403" s="182"/>
      <c r="HS403" s="182"/>
      <c r="HT403" s="182"/>
      <c r="HU403" s="182"/>
      <c r="HV403" s="182"/>
      <c r="HW403" s="182"/>
      <c r="HX403" s="182"/>
      <c r="HY403" s="182"/>
      <c r="HZ403" s="182"/>
      <c r="IA403" s="182"/>
      <c r="IB403" s="182"/>
      <c r="IC403" s="182"/>
      <c r="ID403" s="182"/>
      <c r="IE403" s="182"/>
      <c r="IF403" s="182"/>
      <c r="IG403" s="182"/>
      <c r="IH403" s="182"/>
      <c r="II403" s="182"/>
      <c r="IJ403" s="182"/>
      <c r="IK403" s="182"/>
      <c r="IL403" s="182"/>
      <c r="IM403" s="182"/>
      <c r="IN403" s="182"/>
      <c r="IO403" s="182"/>
      <c r="IP403" s="182"/>
      <c r="IQ403" s="182"/>
      <c r="IR403" s="182"/>
      <c r="IS403" s="182"/>
      <c r="IT403" s="182"/>
      <c r="IU403" s="182"/>
      <c r="IV403" s="182"/>
      <c r="IW403" s="182"/>
      <c r="IX403" s="182"/>
      <c r="IY403" s="182"/>
      <c r="IZ403" s="182"/>
      <c r="JA403" s="182"/>
      <c r="JB403" s="182"/>
      <c r="JC403" s="182"/>
      <c r="JD403" s="182"/>
      <c r="JE403" s="182"/>
      <c r="JF403" s="182"/>
      <c r="JG403" s="182"/>
      <c r="JH403" s="182"/>
      <c r="JI403" s="182"/>
      <c r="JJ403" s="182"/>
      <c r="JK403" s="182"/>
      <c r="JL403" s="182"/>
      <c r="JM403" s="182"/>
      <c r="JN403" s="182"/>
      <c r="JO403" s="182"/>
      <c r="JP403" s="182"/>
      <c r="JQ403" s="182"/>
      <c r="JR403" s="182"/>
      <c r="JS403" s="182"/>
      <c r="JT403" s="182"/>
      <c r="JU403" s="182"/>
      <c r="JV403" s="182"/>
      <c r="JW403" s="182"/>
      <c r="JX403" s="182"/>
      <c r="JY403" s="182"/>
      <c r="JZ403" s="182"/>
      <c r="KA403" s="182"/>
      <c r="KB403" s="182"/>
      <c r="KC403" s="182"/>
      <c r="KD403" s="182"/>
      <c r="KE403" s="182"/>
      <c r="KF403" s="182"/>
      <c r="KG403" s="182"/>
      <c r="KH403" s="182"/>
      <c r="KI403" s="182"/>
      <c r="KJ403" s="182"/>
      <c r="KK403" s="182"/>
      <c r="KL403" s="182"/>
      <c r="KM403" s="182"/>
      <c r="KN403" s="182"/>
      <c r="KO403" s="182"/>
      <c r="KP403" s="182"/>
      <c r="KQ403" s="182"/>
      <c r="KR403" s="182"/>
      <c r="KS403" s="182"/>
      <c r="KT403" s="182"/>
      <c r="KU403" s="182"/>
      <c r="KV403" s="182"/>
      <c r="KW403" s="182"/>
      <c r="KX403" s="182"/>
      <c r="KY403" s="182"/>
      <c r="KZ403" s="182"/>
      <c r="LA403" s="182"/>
      <c r="LB403" s="182"/>
      <c r="LC403" s="182"/>
      <c r="LD403" s="182"/>
      <c r="LE403" s="182"/>
      <c r="LF403" s="182"/>
      <c r="LG403" s="182"/>
      <c r="LH403" s="182"/>
      <c r="LI403" s="182"/>
      <c r="LJ403" s="182"/>
      <c r="LK403" s="182"/>
      <c r="LL403" s="182"/>
      <c r="LM403" s="182"/>
      <c r="LN403" s="182"/>
      <c r="LO403" s="182"/>
      <c r="LP403" s="182"/>
      <c r="LQ403" s="182"/>
      <c r="LR403" s="182"/>
      <c r="LS403" s="182"/>
      <c r="LT403" s="182"/>
      <c r="LU403" s="182"/>
      <c r="LV403" s="182"/>
      <c r="LW403" s="182"/>
      <c r="LX403" s="182"/>
      <c r="LY403" s="182"/>
      <c r="LZ403" s="182"/>
      <c r="MA403" s="182"/>
      <c r="MB403" s="182"/>
      <c r="MC403" s="182"/>
      <c r="MD403" s="182"/>
      <c r="ME403" s="182"/>
      <c r="MF403" s="182"/>
      <c r="MG403" s="182"/>
      <c r="MH403" s="182"/>
      <c r="MI403" s="182"/>
      <c r="MJ403" s="182"/>
      <c r="MK403" s="182"/>
      <c r="ML403" s="182"/>
      <c r="MM403" s="182"/>
      <c r="MN403" s="182"/>
      <c r="MO403" s="182"/>
      <c r="MP403" s="182"/>
      <c r="MQ403" s="182"/>
      <c r="MR403" s="182"/>
      <c r="MS403" s="182"/>
      <c r="MT403" s="182"/>
      <c r="MU403" s="182"/>
      <c r="MV403" s="182"/>
      <c r="MW403" s="182"/>
      <c r="MX403" s="182"/>
      <c r="MY403" s="182"/>
      <c r="MZ403" s="182"/>
      <c r="NA403" s="182"/>
      <c r="NB403" s="182"/>
      <c r="NC403" s="182"/>
      <c r="ND403" s="182"/>
      <c r="NE403" s="182"/>
      <c r="NF403" s="182"/>
      <c r="NG403" s="182"/>
      <c r="NH403" s="182"/>
      <c r="NI403" s="182"/>
      <c r="NJ403" s="182"/>
      <c r="NK403" s="182"/>
      <c r="NL403" s="182"/>
      <c r="NM403" s="182"/>
      <c r="NN403" s="182"/>
      <c r="NO403" s="182"/>
      <c r="NP403" s="182"/>
      <c r="NQ403" s="182"/>
      <c r="NR403" s="182"/>
      <c r="NS403" s="182"/>
      <c r="NT403" s="182"/>
      <c r="NU403" s="182"/>
      <c r="NV403" s="182"/>
      <c r="NW403" s="182"/>
      <c r="NX403" s="182"/>
      <c r="NY403" s="182"/>
      <c r="NZ403" s="182"/>
      <c r="OA403" s="182"/>
      <c r="OB403" s="182"/>
      <c r="OC403" s="182"/>
      <c r="OD403" s="182"/>
      <c r="OE403" s="182"/>
      <c r="OF403" s="182"/>
      <c r="OG403" s="182"/>
      <c r="OH403" s="182"/>
      <c r="OI403" s="182"/>
      <c r="OJ403" s="182"/>
      <c r="OK403" s="182"/>
      <c r="OL403" s="182"/>
      <c r="OM403" s="182"/>
      <c r="ON403" s="182"/>
      <c r="OO403" s="182"/>
      <c r="OP403" s="182"/>
      <c r="OQ403" s="182"/>
      <c r="OR403" s="182"/>
      <c r="OS403" s="182"/>
      <c r="OT403" s="182"/>
      <c r="OU403" s="182"/>
      <c r="OV403" s="182"/>
      <c r="OW403" s="182"/>
      <c r="OX403" s="182"/>
      <c r="OY403" s="182"/>
      <c r="OZ403" s="182"/>
      <c r="PA403" s="182"/>
      <c r="PB403" s="182"/>
      <c r="PC403" s="182"/>
      <c r="PD403" s="182"/>
      <c r="PE403" s="182"/>
      <c r="PF403" s="182"/>
      <c r="PG403" s="182"/>
      <c r="PH403" s="182"/>
      <c r="PI403" s="182"/>
      <c r="PJ403" s="182"/>
      <c r="PK403" s="182"/>
      <c r="PL403" s="182"/>
      <c r="PM403" s="182"/>
      <c r="PN403" s="182"/>
      <c r="PO403" s="182"/>
      <c r="PP403" s="182"/>
      <c r="PQ403" s="182"/>
      <c r="PR403" s="182"/>
      <c r="PS403" s="182"/>
      <c r="PT403" s="182"/>
      <c r="PU403" s="182"/>
      <c r="PV403" s="182"/>
      <c r="PW403" s="182"/>
      <c r="PX403" s="182"/>
    </row>
    <row r="404" spans="1:440" s="167" customFormat="1" ht="19.899999999999999" customHeight="1">
      <c r="A404" s="182"/>
      <c r="B404" s="1040"/>
      <c r="C404" s="900"/>
      <c r="D404" s="837"/>
      <c r="E404" s="875" t="s">
        <v>89</v>
      </c>
      <c r="F404" s="327" t="s">
        <v>20</v>
      </c>
      <c r="G404" s="291">
        <v>0.63500000000000001</v>
      </c>
      <c r="H404" s="291"/>
      <c r="I404" s="292">
        <f t="shared" ref="I404" si="304">G404+H404</f>
        <v>0.63500000000000001</v>
      </c>
      <c r="J404" s="424">
        <v>0</v>
      </c>
      <c r="K404" s="292">
        <f t="shared" si="283"/>
        <v>0.63500000000000001</v>
      </c>
      <c r="L404" s="675">
        <f t="shared" si="284"/>
        <v>0</v>
      </c>
      <c r="M404" s="653" t="s">
        <v>24</v>
      </c>
      <c r="N404" s="976">
        <f t="shared" ref="N404:O404" si="305">G404+G405+G406</f>
        <v>7.2119999999999997</v>
      </c>
      <c r="O404" s="977">
        <f t="shared" si="305"/>
        <v>0</v>
      </c>
      <c r="P404" s="977">
        <f t="shared" ref="P404" si="306">N404+O404</f>
        <v>7.2119999999999997</v>
      </c>
      <c r="Q404" s="977">
        <f>J404+J405+J406</f>
        <v>6.9120000000000008</v>
      </c>
      <c r="R404" s="977">
        <f t="shared" ref="R404" si="307">P404-Q404</f>
        <v>0.29999999999999893</v>
      </c>
      <c r="S404" s="975">
        <f t="shared" ref="S404" si="308">Q404/P404</f>
        <v>0.95840266222961745</v>
      </c>
      <c r="T404" s="170"/>
      <c r="U404" s="182"/>
      <c r="V404" s="166"/>
      <c r="W404" s="166"/>
      <c r="X404" s="166"/>
      <c r="Y404" s="166"/>
      <c r="Z404" s="166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2"/>
      <c r="BB404" s="182"/>
      <c r="BC404" s="182"/>
      <c r="BD404" s="182"/>
      <c r="BE404" s="182"/>
      <c r="BF404" s="182"/>
      <c r="BG404" s="182"/>
      <c r="BH404" s="182"/>
      <c r="BI404" s="182"/>
      <c r="BJ404" s="182"/>
      <c r="BK404" s="182"/>
      <c r="BL404" s="182"/>
      <c r="BM404" s="182"/>
      <c r="BN404" s="182"/>
      <c r="BO404" s="182"/>
      <c r="BP404" s="182"/>
      <c r="BQ404" s="182"/>
      <c r="BR404" s="182"/>
      <c r="BS404" s="182"/>
      <c r="BT404" s="182"/>
      <c r="BU404" s="182"/>
      <c r="BV404" s="182"/>
      <c r="BW404" s="182"/>
      <c r="BX404" s="182"/>
      <c r="BY404" s="182"/>
      <c r="BZ404" s="182"/>
      <c r="CA404" s="182"/>
      <c r="CB404" s="182"/>
      <c r="CC404" s="182"/>
      <c r="CD404" s="182"/>
      <c r="CE404" s="182"/>
      <c r="CF404" s="182"/>
      <c r="CG404" s="182"/>
      <c r="CH404" s="182"/>
      <c r="CI404" s="182"/>
      <c r="CJ404" s="182"/>
      <c r="CK404" s="182"/>
      <c r="CL404" s="182"/>
      <c r="CM404" s="182"/>
      <c r="CN404" s="182"/>
      <c r="CO404" s="182"/>
      <c r="CP404" s="182"/>
      <c r="CQ404" s="182"/>
      <c r="CR404" s="182"/>
      <c r="CS404" s="182"/>
      <c r="CT404" s="182"/>
      <c r="CU404" s="182"/>
      <c r="CV404" s="182"/>
      <c r="CW404" s="182"/>
      <c r="CX404" s="182"/>
      <c r="CY404" s="182"/>
      <c r="CZ404" s="182"/>
      <c r="DA404" s="182"/>
      <c r="DB404" s="182"/>
      <c r="DC404" s="182"/>
      <c r="DD404" s="182"/>
      <c r="DE404" s="182"/>
      <c r="DF404" s="182"/>
      <c r="DG404" s="182"/>
      <c r="DH404" s="182"/>
      <c r="DI404" s="182"/>
      <c r="DJ404" s="182"/>
      <c r="DK404" s="182"/>
      <c r="DL404" s="182"/>
      <c r="DM404" s="182"/>
      <c r="DN404" s="182"/>
      <c r="DO404" s="182"/>
      <c r="DP404" s="182"/>
      <c r="DQ404" s="182"/>
      <c r="DR404" s="182"/>
      <c r="DS404" s="182"/>
      <c r="DT404" s="182"/>
      <c r="DU404" s="182"/>
      <c r="DV404" s="182"/>
      <c r="DW404" s="182"/>
      <c r="DX404" s="182"/>
      <c r="DY404" s="182"/>
      <c r="DZ404" s="182"/>
      <c r="EA404" s="182"/>
      <c r="EB404" s="182"/>
      <c r="EC404" s="182"/>
      <c r="ED404" s="182"/>
      <c r="EE404" s="182"/>
      <c r="EF404" s="182"/>
      <c r="EG404" s="182"/>
      <c r="EH404" s="182"/>
      <c r="EI404" s="182"/>
      <c r="EJ404" s="182"/>
      <c r="EK404" s="182"/>
      <c r="EL404" s="182"/>
      <c r="EM404" s="182"/>
      <c r="EN404" s="182"/>
      <c r="EO404" s="182"/>
      <c r="EP404" s="182"/>
      <c r="EQ404" s="182"/>
      <c r="ER404" s="182"/>
      <c r="ES404" s="182"/>
      <c r="ET404" s="182"/>
      <c r="EU404" s="182"/>
      <c r="EV404" s="182"/>
      <c r="EW404" s="182"/>
      <c r="EX404" s="182"/>
      <c r="EY404" s="182"/>
      <c r="EZ404" s="182"/>
      <c r="FA404" s="182"/>
      <c r="FB404" s="182"/>
      <c r="FC404" s="182"/>
      <c r="FD404" s="182"/>
      <c r="FE404" s="182"/>
      <c r="FF404" s="182"/>
      <c r="FG404" s="182"/>
      <c r="FH404" s="182"/>
      <c r="FI404" s="182"/>
      <c r="FJ404" s="182"/>
      <c r="FK404" s="182"/>
      <c r="FL404" s="182"/>
      <c r="FM404" s="182"/>
      <c r="FN404" s="182"/>
      <c r="FO404" s="182"/>
      <c r="FP404" s="182"/>
      <c r="FQ404" s="182"/>
      <c r="FR404" s="182"/>
      <c r="FS404" s="182"/>
      <c r="FT404" s="182"/>
      <c r="FU404" s="182"/>
      <c r="FV404" s="182"/>
      <c r="FW404" s="182"/>
      <c r="FX404" s="182"/>
      <c r="FY404" s="182"/>
      <c r="FZ404" s="182"/>
      <c r="GA404" s="182"/>
      <c r="GB404" s="182"/>
      <c r="GC404" s="182"/>
      <c r="GD404" s="182"/>
      <c r="GE404" s="182"/>
      <c r="GF404" s="182"/>
      <c r="GG404" s="182"/>
      <c r="GH404" s="182"/>
      <c r="GI404" s="182"/>
      <c r="GJ404" s="182"/>
      <c r="GK404" s="182"/>
      <c r="GL404" s="182"/>
      <c r="GM404" s="182"/>
      <c r="GN404" s="182"/>
      <c r="GO404" s="182"/>
      <c r="GP404" s="182"/>
      <c r="GQ404" s="182"/>
      <c r="GR404" s="182"/>
      <c r="GS404" s="182"/>
      <c r="GT404" s="182"/>
      <c r="GU404" s="182"/>
      <c r="GV404" s="182"/>
      <c r="GW404" s="182"/>
      <c r="GX404" s="182"/>
      <c r="GY404" s="182"/>
      <c r="GZ404" s="182"/>
      <c r="HA404" s="182"/>
      <c r="HB404" s="182"/>
      <c r="HC404" s="182"/>
      <c r="HD404" s="182"/>
      <c r="HE404" s="182"/>
      <c r="HF404" s="182"/>
      <c r="HG404" s="182"/>
      <c r="HH404" s="182"/>
      <c r="HI404" s="182"/>
      <c r="HJ404" s="182"/>
      <c r="HK404" s="182"/>
      <c r="HL404" s="182"/>
      <c r="HM404" s="182"/>
      <c r="HN404" s="182"/>
      <c r="HO404" s="182"/>
      <c r="HP404" s="182"/>
      <c r="HQ404" s="182"/>
      <c r="HR404" s="182"/>
      <c r="HS404" s="182"/>
      <c r="HT404" s="182"/>
      <c r="HU404" s="182"/>
      <c r="HV404" s="182"/>
      <c r="HW404" s="182"/>
      <c r="HX404" s="182"/>
      <c r="HY404" s="182"/>
      <c r="HZ404" s="182"/>
      <c r="IA404" s="182"/>
      <c r="IB404" s="182"/>
      <c r="IC404" s="182"/>
      <c r="ID404" s="182"/>
      <c r="IE404" s="182"/>
      <c r="IF404" s="182"/>
      <c r="IG404" s="182"/>
      <c r="IH404" s="182"/>
      <c r="II404" s="182"/>
      <c r="IJ404" s="182"/>
      <c r="IK404" s="182"/>
      <c r="IL404" s="182"/>
      <c r="IM404" s="182"/>
      <c r="IN404" s="182"/>
      <c r="IO404" s="182"/>
      <c r="IP404" s="182"/>
      <c r="IQ404" s="182"/>
      <c r="IR404" s="182"/>
      <c r="IS404" s="182"/>
      <c r="IT404" s="182"/>
      <c r="IU404" s="182"/>
      <c r="IV404" s="182"/>
      <c r="IW404" s="182"/>
      <c r="IX404" s="182"/>
      <c r="IY404" s="182"/>
      <c r="IZ404" s="182"/>
      <c r="JA404" s="182"/>
      <c r="JB404" s="182"/>
      <c r="JC404" s="182"/>
      <c r="JD404" s="182"/>
      <c r="JE404" s="182"/>
      <c r="JF404" s="182"/>
      <c r="JG404" s="182"/>
      <c r="JH404" s="182"/>
      <c r="JI404" s="182"/>
      <c r="JJ404" s="182"/>
      <c r="JK404" s="182"/>
      <c r="JL404" s="182"/>
      <c r="JM404" s="182"/>
      <c r="JN404" s="182"/>
      <c r="JO404" s="182"/>
      <c r="JP404" s="182"/>
      <c r="JQ404" s="182"/>
      <c r="JR404" s="182"/>
      <c r="JS404" s="182"/>
      <c r="JT404" s="182"/>
      <c r="JU404" s="182"/>
      <c r="JV404" s="182"/>
      <c r="JW404" s="182"/>
      <c r="JX404" s="182"/>
      <c r="JY404" s="182"/>
      <c r="JZ404" s="182"/>
      <c r="KA404" s="182"/>
      <c r="KB404" s="182"/>
      <c r="KC404" s="182"/>
      <c r="KD404" s="182"/>
      <c r="KE404" s="182"/>
      <c r="KF404" s="182"/>
      <c r="KG404" s="182"/>
      <c r="KH404" s="182"/>
      <c r="KI404" s="182"/>
      <c r="KJ404" s="182"/>
      <c r="KK404" s="182"/>
      <c r="KL404" s="182"/>
      <c r="KM404" s="182"/>
      <c r="KN404" s="182"/>
      <c r="KO404" s="182"/>
      <c r="KP404" s="182"/>
      <c r="KQ404" s="182"/>
      <c r="KR404" s="182"/>
      <c r="KS404" s="182"/>
      <c r="KT404" s="182"/>
      <c r="KU404" s="182"/>
      <c r="KV404" s="182"/>
      <c r="KW404" s="182"/>
      <c r="KX404" s="182"/>
      <c r="KY404" s="182"/>
      <c r="KZ404" s="182"/>
      <c r="LA404" s="182"/>
      <c r="LB404" s="182"/>
      <c r="LC404" s="182"/>
      <c r="LD404" s="182"/>
      <c r="LE404" s="182"/>
      <c r="LF404" s="182"/>
      <c r="LG404" s="182"/>
      <c r="LH404" s="182"/>
      <c r="LI404" s="182"/>
      <c r="LJ404" s="182"/>
      <c r="LK404" s="182"/>
      <c r="LL404" s="182"/>
      <c r="LM404" s="182"/>
      <c r="LN404" s="182"/>
      <c r="LO404" s="182"/>
      <c r="LP404" s="182"/>
      <c r="LQ404" s="182"/>
      <c r="LR404" s="182"/>
      <c r="LS404" s="182"/>
      <c r="LT404" s="182"/>
      <c r="LU404" s="182"/>
      <c r="LV404" s="182"/>
      <c r="LW404" s="182"/>
      <c r="LX404" s="182"/>
      <c r="LY404" s="182"/>
      <c r="LZ404" s="182"/>
      <c r="MA404" s="182"/>
      <c r="MB404" s="182"/>
      <c r="MC404" s="182"/>
      <c r="MD404" s="182"/>
      <c r="ME404" s="182"/>
      <c r="MF404" s="182"/>
      <c r="MG404" s="182"/>
      <c r="MH404" s="182"/>
      <c r="MI404" s="182"/>
      <c r="MJ404" s="182"/>
      <c r="MK404" s="182"/>
      <c r="ML404" s="182"/>
      <c r="MM404" s="182"/>
      <c r="MN404" s="182"/>
      <c r="MO404" s="182"/>
      <c r="MP404" s="182"/>
      <c r="MQ404" s="182"/>
      <c r="MR404" s="182"/>
      <c r="MS404" s="182"/>
      <c r="MT404" s="182"/>
      <c r="MU404" s="182"/>
      <c r="MV404" s="182"/>
      <c r="MW404" s="182"/>
      <c r="MX404" s="182"/>
      <c r="MY404" s="182"/>
      <c r="MZ404" s="182"/>
      <c r="NA404" s="182"/>
      <c r="NB404" s="182"/>
      <c r="NC404" s="182"/>
      <c r="ND404" s="182"/>
      <c r="NE404" s="182"/>
      <c r="NF404" s="182"/>
      <c r="NG404" s="182"/>
      <c r="NH404" s="182"/>
      <c r="NI404" s="182"/>
      <c r="NJ404" s="182"/>
      <c r="NK404" s="182"/>
      <c r="NL404" s="182"/>
      <c r="NM404" s="182"/>
      <c r="NN404" s="182"/>
      <c r="NO404" s="182"/>
      <c r="NP404" s="182"/>
      <c r="NQ404" s="182"/>
      <c r="NR404" s="182"/>
      <c r="NS404" s="182"/>
      <c r="NT404" s="182"/>
      <c r="NU404" s="182"/>
      <c r="NV404" s="182"/>
      <c r="NW404" s="182"/>
      <c r="NX404" s="182"/>
      <c r="NY404" s="182"/>
      <c r="NZ404" s="182"/>
      <c r="OA404" s="182"/>
      <c r="OB404" s="182"/>
      <c r="OC404" s="182"/>
      <c r="OD404" s="182"/>
      <c r="OE404" s="182"/>
      <c r="OF404" s="182"/>
      <c r="OG404" s="182"/>
      <c r="OH404" s="182"/>
      <c r="OI404" s="182"/>
      <c r="OJ404" s="182"/>
      <c r="OK404" s="182"/>
      <c r="OL404" s="182"/>
      <c r="OM404" s="182"/>
      <c r="ON404" s="182"/>
      <c r="OO404" s="182"/>
      <c r="OP404" s="182"/>
      <c r="OQ404" s="182"/>
      <c r="OR404" s="182"/>
      <c r="OS404" s="182"/>
      <c r="OT404" s="182"/>
      <c r="OU404" s="182"/>
      <c r="OV404" s="182"/>
      <c r="OW404" s="182"/>
      <c r="OX404" s="182"/>
      <c r="OY404" s="182"/>
      <c r="OZ404" s="182"/>
      <c r="PA404" s="182"/>
      <c r="PB404" s="182"/>
      <c r="PC404" s="182"/>
      <c r="PD404" s="182"/>
      <c r="PE404" s="182"/>
      <c r="PF404" s="182"/>
      <c r="PG404" s="182"/>
      <c r="PH404" s="182"/>
      <c r="PI404" s="182"/>
      <c r="PJ404" s="182"/>
      <c r="PK404" s="182"/>
      <c r="PL404" s="182"/>
      <c r="PM404" s="182"/>
      <c r="PN404" s="182"/>
      <c r="PO404" s="182"/>
      <c r="PP404" s="182"/>
      <c r="PQ404" s="182"/>
      <c r="PR404" s="182"/>
      <c r="PS404" s="182"/>
      <c r="PT404" s="182"/>
      <c r="PU404" s="182"/>
      <c r="PV404" s="182"/>
      <c r="PW404" s="182"/>
      <c r="PX404" s="182"/>
    </row>
    <row r="405" spans="1:440" s="167" customFormat="1" ht="19.899999999999999" customHeight="1">
      <c r="A405" s="182"/>
      <c r="B405" s="1040"/>
      <c r="C405" s="900"/>
      <c r="D405" s="837"/>
      <c r="E405" s="875"/>
      <c r="F405" s="327" t="s">
        <v>21</v>
      </c>
      <c r="G405" s="291">
        <v>2.9710000000000001</v>
      </c>
      <c r="H405" s="291"/>
      <c r="I405" s="292">
        <f>G405+H405+K404</f>
        <v>3.6059999999999999</v>
      </c>
      <c r="J405" s="424">
        <v>1.8150000000000002</v>
      </c>
      <c r="K405" s="292">
        <f t="shared" si="283"/>
        <v>1.7909999999999997</v>
      </c>
      <c r="L405" s="675">
        <f t="shared" si="284"/>
        <v>0.50332778702163072</v>
      </c>
      <c r="M405" s="653" t="s">
        <v>24</v>
      </c>
      <c r="N405" s="976"/>
      <c r="O405" s="977"/>
      <c r="P405" s="977"/>
      <c r="Q405" s="977"/>
      <c r="R405" s="977"/>
      <c r="S405" s="975"/>
      <c r="T405" s="170"/>
      <c r="U405" s="182"/>
      <c r="V405" s="166"/>
      <c r="W405" s="166"/>
      <c r="X405" s="166"/>
      <c r="Y405" s="166"/>
      <c r="Z405" s="166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2"/>
      <c r="AT405" s="182"/>
      <c r="AU405" s="182"/>
      <c r="AV405" s="182"/>
      <c r="AW405" s="182"/>
      <c r="AX405" s="182"/>
      <c r="AY405" s="182"/>
      <c r="AZ405" s="182"/>
      <c r="BA405" s="182"/>
      <c r="BB405" s="182"/>
      <c r="BC405" s="182"/>
      <c r="BD405" s="182"/>
      <c r="BE405" s="182"/>
      <c r="BF405" s="182"/>
      <c r="BG405" s="182"/>
      <c r="BH405" s="182"/>
      <c r="BI405" s="182"/>
      <c r="BJ405" s="182"/>
      <c r="BK405" s="182"/>
      <c r="BL405" s="182"/>
      <c r="BM405" s="182"/>
      <c r="BN405" s="182"/>
      <c r="BO405" s="182"/>
      <c r="BP405" s="182"/>
      <c r="BQ405" s="182"/>
      <c r="BR405" s="182"/>
      <c r="BS405" s="182"/>
      <c r="BT405" s="182"/>
      <c r="BU405" s="182"/>
      <c r="BV405" s="182"/>
      <c r="BW405" s="182"/>
      <c r="BX405" s="182"/>
      <c r="BY405" s="182"/>
      <c r="BZ405" s="182"/>
      <c r="CA405" s="182"/>
      <c r="CB405" s="182"/>
      <c r="CC405" s="182"/>
      <c r="CD405" s="182"/>
      <c r="CE405" s="182"/>
      <c r="CF405" s="182"/>
      <c r="CG405" s="182"/>
      <c r="CH405" s="182"/>
      <c r="CI405" s="182"/>
      <c r="CJ405" s="182"/>
      <c r="CK405" s="182"/>
      <c r="CL405" s="182"/>
      <c r="CM405" s="182"/>
      <c r="CN405" s="182"/>
      <c r="CO405" s="182"/>
      <c r="CP405" s="182"/>
      <c r="CQ405" s="182"/>
      <c r="CR405" s="182"/>
      <c r="CS405" s="182"/>
      <c r="CT405" s="182"/>
      <c r="CU405" s="182"/>
      <c r="CV405" s="182"/>
      <c r="CW405" s="182"/>
      <c r="CX405" s="182"/>
      <c r="CY405" s="182"/>
      <c r="CZ405" s="182"/>
      <c r="DA405" s="182"/>
      <c r="DB405" s="182"/>
      <c r="DC405" s="182"/>
      <c r="DD405" s="182"/>
      <c r="DE405" s="182"/>
      <c r="DF405" s="182"/>
      <c r="DG405" s="182"/>
      <c r="DH405" s="182"/>
      <c r="DI405" s="182"/>
      <c r="DJ405" s="182"/>
      <c r="DK405" s="182"/>
      <c r="DL405" s="182"/>
      <c r="DM405" s="182"/>
      <c r="DN405" s="182"/>
      <c r="DO405" s="182"/>
      <c r="DP405" s="182"/>
      <c r="DQ405" s="182"/>
      <c r="DR405" s="182"/>
      <c r="DS405" s="182"/>
      <c r="DT405" s="182"/>
      <c r="DU405" s="182"/>
      <c r="DV405" s="182"/>
      <c r="DW405" s="182"/>
      <c r="DX405" s="182"/>
      <c r="DY405" s="182"/>
      <c r="DZ405" s="182"/>
      <c r="EA405" s="182"/>
      <c r="EB405" s="182"/>
      <c r="EC405" s="182"/>
      <c r="ED405" s="182"/>
      <c r="EE405" s="182"/>
      <c r="EF405" s="182"/>
      <c r="EG405" s="182"/>
      <c r="EH405" s="182"/>
      <c r="EI405" s="182"/>
      <c r="EJ405" s="182"/>
      <c r="EK405" s="182"/>
      <c r="EL405" s="182"/>
      <c r="EM405" s="182"/>
      <c r="EN405" s="182"/>
      <c r="EO405" s="182"/>
      <c r="EP405" s="182"/>
      <c r="EQ405" s="182"/>
      <c r="ER405" s="182"/>
      <c r="ES405" s="182"/>
      <c r="ET405" s="182"/>
      <c r="EU405" s="182"/>
      <c r="EV405" s="182"/>
      <c r="EW405" s="182"/>
      <c r="EX405" s="182"/>
      <c r="EY405" s="182"/>
      <c r="EZ405" s="182"/>
      <c r="FA405" s="182"/>
      <c r="FB405" s="182"/>
      <c r="FC405" s="182"/>
      <c r="FD405" s="182"/>
      <c r="FE405" s="182"/>
      <c r="FF405" s="182"/>
      <c r="FG405" s="182"/>
      <c r="FH405" s="182"/>
      <c r="FI405" s="182"/>
      <c r="FJ405" s="182"/>
      <c r="FK405" s="182"/>
      <c r="FL405" s="182"/>
      <c r="FM405" s="182"/>
      <c r="FN405" s="182"/>
      <c r="FO405" s="182"/>
      <c r="FP405" s="182"/>
      <c r="FQ405" s="182"/>
      <c r="FR405" s="182"/>
      <c r="FS405" s="182"/>
      <c r="FT405" s="182"/>
      <c r="FU405" s="182"/>
      <c r="FV405" s="182"/>
      <c r="FW405" s="182"/>
      <c r="FX405" s="182"/>
      <c r="FY405" s="182"/>
      <c r="FZ405" s="182"/>
      <c r="GA405" s="182"/>
      <c r="GB405" s="182"/>
      <c r="GC405" s="182"/>
      <c r="GD405" s="182"/>
      <c r="GE405" s="182"/>
      <c r="GF405" s="182"/>
      <c r="GG405" s="182"/>
      <c r="GH405" s="182"/>
      <c r="GI405" s="182"/>
      <c r="GJ405" s="182"/>
      <c r="GK405" s="182"/>
      <c r="GL405" s="182"/>
      <c r="GM405" s="182"/>
      <c r="GN405" s="182"/>
      <c r="GO405" s="182"/>
      <c r="GP405" s="182"/>
      <c r="GQ405" s="182"/>
      <c r="GR405" s="182"/>
      <c r="GS405" s="182"/>
      <c r="GT405" s="182"/>
      <c r="GU405" s="182"/>
      <c r="GV405" s="182"/>
      <c r="GW405" s="182"/>
      <c r="GX405" s="182"/>
      <c r="GY405" s="182"/>
      <c r="GZ405" s="182"/>
      <c r="HA405" s="182"/>
      <c r="HB405" s="182"/>
      <c r="HC405" s="182"/>
      <c r="HD405" s="182"/>
      <c r="HE405" s="182"/>
      <c r="HF405" s="182"/>
      <c r="HG405" s="182"/>
      <c r="HH405" s="182"/>
      <c r="HI405" s="182"/>
      <c r="HJ405" s="182"/>
      <c r="HK405" s="182"/>
      <c r="HL405" s="182"/>
      <c r="HM405" s="182"/>
      <c r="HN405" s="182"/>
      <c r="HO405" s="182"/>
      <c r="HP405" s="182"/>
      <c r="HQ405" s="182"/>
      <c r="HR405" s="182"/>
      <c r="HS405" s="182"/>
      <c r="HT405" s="182"/>
      <c r="HU405" s="182"/>
      <c r="HV405" s="182"/>
      <c r="HW405" s="182"/>
      <c r="HX405" s="182"/>
      <c r="HY405" s="182"/>
      <c r="HZ405" s="182"/>
      <c r="IA405" s="182"/>
      <c r="IB405" s="182"/>
      <c r="IC405" s="182"/>
      <c r="ID405" s="182"/>
      <c r="IE405" s="182"/>
      <c r="IF405" s="182"/>
      <c r="IG405" s="182"/>
      <c r="IH405" s="182"/>
      <c r="II405" s="182"/>
      <c r="IJ405" s="182"/>
      <c r="IK405" s="182"/>
      <c r="IL405" s="182"/>
      <c r="IM405" s="182"/>
      <c r="IN405" s="182"/>
      <c r="IO405" s="182"/>
      <c r="IP405" s="182"/>
      <c r="IQ405" s="182"/>
      <c r="IR405" s="182"/>
      <c r="IS405" s="182"/>
      <c r="IT405" s="182"/>
      <c r="IU405" s="182"/>
      <c r="IV405" s="182"/>
      <c r="IW405" s="182"/>
      <c r="IX405" s="182"/>
      <c r="IY405" s="182"/>
      <c r="IZ405" s="182"/>
      <c r="JA405" s="182"/>
      <c r="JB405" s="182"/>
      <c r="JC405" s="182"/>
      <c r="JD405" s="182"/>
      <c r="JE405" s="182"/>
      <c r="JF405" s="182"/>
      <c r="JG405" s="182"/>
      <c r="JH405" s="182"/>
      <c r="JI405" s="182"/>
      <c r="JJ405" s="182"/>
      <c r="JK405" s="182"/>
      <c r="JL405" s="182"/>
      <c r="JM405" s="182"/>
      <c r="JN405" s="182"/>
      <c r="JO405" s="182"/>
      <c r="JP405" s="182"/>
      <c r="JQ405" s="182"/>
      <c r="JR405" s="182"/>
      <c r="JS405" s="182"/>
      <c r="JT405" s="182"/>
      <c r="JU405" s="182"/>
      <c r="JV405" s="182"/>
      <c r="JW405" s="182"/>
      <c r="JX405" s="182"/>
      <c r="JY405" s="182"/>
      <c r="JZ405" s="182"/>
      <c r="KA405" s="182"/>
      <c r="KB405" s="182"/>
      <c r="KC405" s="182"/>
      <c r="KD405" s="182"/>
      <c r="KE405" s="182"/>
      <c r="KF405" s="182"/>
      <c r="KG405" s="182"/>
      <c r="KH405" s="182"/>
      <c r="KI405" s="182"/>
      <c r="KJ405" s="182"/>
      <c r="KK405" s="182"/>
      <c r="KL405" s="182"/>
      <c r="KM405" s="182"/>
      <c r="KN405" s="182"/>
      <c r="KO405" s="182"/>
      <c r="KP405" s="182"/>
      <c r="KQ405" s="182"/>
      <c r="KR405" s="182"/>
      <c r="KS405" s="182"/>
      <c r="KT405" s="182"/>
      <c r="KU405" s="182"/>
      <c r="KV405" s="182"/>
      <c r="KW405" s="182"/>
      <c r="KX405" s="182"/>
      <c r="KY405" s="182"/>
      <c r="KZ405" s="182"/>
      <c r="LA405" s="182"/>
      <c r="LB405" s="182"/>
      <c r="LC405" s="182"/>
      <c r="LD405" s="182"/>
      <c r="LE405" s="182"/>
      <c r="LF405" s="182"/>
      <c r="LG405" s="182"/>
      <c r="LH405" s="182"/>
      <c r="LI405" s="182"/>
      <c r="LJ405" s="182"/>
      <c r="LK405" s="182"/>
      <c r="LL405" s="182"/>
      <c r="LM405" s="182"/>
      <c r="LN405" s="182"/>
      <c r="LO405" s="182"/>
      <c r="LP405" s="182"/>
      <c r="LQ405" s="182"/>
      <c r="LR405" s="182"/>
      <c r="LS405" s="182"/>
      <c r="LT405" s="182"/>
      <c r="LU405" s="182"/>
      <c r="LV405" s="182"/>
      <c r="LW405" s="182"/>
      <c r="LX405" s="182"/>
      <c r="LY405" s="182"/>
      <c r="LZ405" s="182"/>
      <c r="MA405" s="182"/>
      <c r="MB405" s="182"/>
      <c r="MC405" s="182"/>
      <c r="MD405" s="182"/>
      <c r="ME405" s="182"/>
      <c r="MF405" s="182"/>
      <c r="MG405" s="182"/>
      <c r="MH405" s="182"/>
      <c r="MI405" s="182"/>
      <c r="MJ405" s="182"/>
      <c r="MK405" s="182"/>
      <c r="ML405" s="182"/>
      <c r="MM405" s="182"/>
      <c r="MN405" s="182"/>
      <c r="MO405" s="182"/>
      <c r="MP405" s="182"/>
      <c r="MQ405" s="182"/>
      <c r="MR405" s="182"/>
      <c r="MS405" s="182"/>
      <c r="MT405" s="182"/>
      <c r="MU405" s="182"/>
      <c r="MV405" s="182"/>
      <c r="MW405" s="182"/>
      <c r="MX405" s="182"/>
      <c r="MY405" s="182"/>
      <c r="MZ405" s="182"/>
      <c r="NA405" s="182"/>
      <c r="NB405" s="182"/>
      <c r="NC405" s="182"/>
      <c r="ND405" s="182"/>
      <c r="NE405" s="182"/>
      <c r="NF405" s="182"/>
      <c r="NG405" s="182"/>
      <c r="NH405" s="182"/>
      <c r="NI405" s="182"/>
      <c r="NJ405" s="182"/>
      <c r="NK405" s="182"/>
      <c r="NL405" s="182"/>
      <c r="NM405" s="182"/>
      <c r="NN405" s="182"/>
      <c r="NO405" s="182"/>
      <c r="NP405" s="182"/>
      <c r="NQ405" s="182"/>
      <c r="NR405" s="182"/>
      <c r="NS405" s="182"/>
      <c r="NT405" s="182"/>
      <c r="NU405" s="182"/>
      <c r="NV405" s="182"/>
      <c r="NW405" s="182"/>
      <c r="NX405" s="182"/>
      <c r="NY405" s="182"/>
      <c r="NZ405" s="182"/>
      <c r="OA405" s="182"/>
      <c r="OB405" s="182"/>
      <c r="OC405" s="182"/>
      <c r="OD405" s="182"/>
      <c r="OE405" s="182"/>
      <c r="OF405" s="182"/>
      <c r="OG405" s="182"/>
      <c r="OH405" s="182"/>
      <c r="OI405" s="182"/>
      <c r="OJ405" s="182"/>
      <c r="OK405" s="182"/>
      <c r="OL405" s="182"/>
      <c r="OM405" s="182"/>
      <c r="ON405" s="182"/>
      <c r="OO405" s="182"/>
      <c r="OP405" s="182"/>
      <c r="OQ405" s="182"/>
      <c r="OR405" s="182"/>
      <c r="OS405" s="182"/>
      <c r="OT405" s="182"/>
      <c r="OU405" s="182"/>
      <c r="OV405" s="182"/>
      <c r="OW405" s="182"/>
      <c r="OX405" s="182"/>
      <c r="OY405" s="182"/>
      <c r="OZ405" s="182"/>
      <c r="PA405" s="182"/>
      <c r="PB405" s="182"/>
      <c r="PC405" s="182"/>
      <c r="PD405" s="182"/>
      <c r="PE405" s="182"/>
      <c r="PF405" s="182"/>
      <c r="PG405" s="182"/>
      <c r="PH405" s="182"/>
      <c r="PI405" s="182"/>
      <c r="PJ405" s="182"/>
      <c r="PK405" s="182"/>
      <c r="PL405" s="182"/>
      <c r="PM405" s="182"/>
      <c r="PN405" s="182"/>
      <c r="PO405" s="182"/>
      <c r="PP405" s="182"/>
      <c r="PQ405" s="182"/>
      <c r="PR405" s="182"/>
      <c r="PS405" s="182"/>
      <c r="PT405" s="182"/>
      <c r="PU405" s="182"/>
      <c r="PV405" s="182"/>
      <c r="PW405" s="182"/>
      <c r="PX405" s="182"/>
    </row>
    <row r="406" spans="1:440" s="167" customFormat="1" ht="19.899999999999999" customHeight="1">
      <c r="A406" s="182"/>
      <c r="B406" s="1040"/>
      <c r="C406" s="900"/>
      <c r="D406" s="837"/>
      <c r="E406" s="875"/>
      <c r="F406" s="327" t="s">
        <v>22</v>
      </c>
      <c r="G406" s="291">
        <v>3.6059999999999999</v>
      </c>
      <c r="H406" s="291"/>
      <c r="I406" s="292">
        <f>G406+H406+K405</f>
        <v>5.3969999999999994</v>
      </c>
      <c r="J406" s="424">
        <v>5.0970000000000004</v>
      </c>
      <c r="K406" s="292">
        <f t="shared" si="283"/>
        <v>0.29999999999999893</v>
      </c>
      <c r="L406" s="675">
        <f t="shared" si="284"/>
        <v>0.94441356309060609</v>
      </c>
      <c r="M406" s="653" t="s">
        <v>24</v>
      </c>
      <c r="N406" s="976"/>
      <c r="O406" s="977"/>
      <c r="P406" s="977"/>
      <c r="Q406" s="977"/>
      <c r="R406" s="977"/>
      <c r="S406" s="975"/>
      <c r="T406" s="170"/>
      <c r="U406" s="182"/>
      <c r="V406" s="166"/>
      <c r="W406" s="166"/>
      <c r="X406" s="166"/>
      <c r="Y406" s="166"/>
      <c r="Z406" s="166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  <c r="AZ406" s="182"/>
      <c r="BA406" s="182"/>
      <c r="BB406" s="182"/>
      <c r="BC406" s="182"/>
      <c r="BD406" s="182"/>
      <c r="BE406" s="182"/>
      <c r="BF406" s="182"/>
      <c r="BG406" s="182"/>
      <c r="BH406" s="182"/>
      <c r="BI406" s="182"/>
      <c r="BJ406" s="182"/>
      <c r="BK406" s="182"/>
      <c r="BL406" s="182"/>
      <c r="BM406" s="182"/>
      <c r="BN406" s="182"/>
      <c r="BO406" s="182"/>
      <c r="BP406" s="182"/>
      <c r="BQ406" s="182"/>
      <c r="BR406" s="182"/>
      <c r="BS406" s="182"/>
      <c r="BT406" s="182"/>
      <c r="BU406" s="182"/>
      <c r="BV406" s="182"/>
      <c r="BW406" s="182"/>
      <c r="BX406" s="182"/>
      <c r="BY406" s="182"/>
      <c r="BZ406" s="182"/>
      <c r="CA406" s="182"/>
      <c r="CB406" s="182"/>
      <c r="CC406" s="182"/>
      <c r="CD406" s="182"/>
      <c r="CE406" s="182"/>
      <c r="CF406" s="182"/>
      <c r="CG406" s="182"/>
      <c r="CH406" s="182"/>
      <c r="CI406" s="182"/>
      <c r="CJ406" s="182"/>
      <c r="CK406" s="182"/>
      <c r="CL406" s="182"/>
      <c r="CM406" s="182"/>
      <c r="CN406" s="182"/>
      <c r="CO406" s="182"/>
      <c r="CP406" s="182"/>
      <c r="CQ406" s="182"/>
      <c r="CR406" s="182"/>
      <c r="CS406" s="182"/>
      <c r="CT406" s="182"/>
      <c r="CU406" s="182"/>
      <c r="CV406" s="182"/>
      <c r="CW406" s="182"/>
      <c r="CX406" s="182"/>
      <c r="CY406" s="182"/>
      <c r="CZ406" s="182"/>
      <c r="DA406" s="182"/>
      <c r="DB406" s="182"/>
      <c r="DC406" s="182"/>
      <c r="DD406" s="182"/>
      <c r="DE406" s="182"/>
      <c r="DF406" s="182"/>
      <c r="DG406" s="182"/>
      <c r="DH406" s="182"/>
      <c r="DI406" s="182"/>
      <c r="DJ406" s="182"/>
      <c r="DK406" s="182"/>
      <c r="DL406" s="182"/>
      <c r="DM406" s="182"/>
      <c r="DN406" s="182"/>
      <c r="DO406" s="182"/>
      <c r="DP406" s="182"/>
      <c r="DQ406" s="182"/>
      <c r="DR406" s="182"/>
      <c r="DS406" s="182"/>
      <c r="DT406" s="182"/>
      <c r="DU406" s="182"/>
      <c r="DV406" s="182"/>
      <c r="DW406" s="182"/>
      <c r="DX406" s="182"/>
      <c r="DY406" s="182"/>
      <c r="DZ406" s="182"/>
      <c r="EA406" s="182"/>
      <c r="EB406" s="182"/>
      <c r="EC406" s="182"/>
      <c r="ED406" s="182"/>
      <c r="EE406" s="182"/>
      <c r="EF406" s="182"/>
      <c r="EG406" s="182"/>
      <c r="EH406" s="182"/>
      <c r="EI406" s="182"/>
      <c r="EJ406" s="182"/>
      <c r="EK406" s="182"/>
      <c r="EL406" s="182"/>
      <c r="EM406" s="182"/>
      <c r="EN406" s="182"/>
      <c r="EO406" s="182"/>
      <c r="EP406" s="182"/>
      <c r="EQ406" s="182"/>
      <c r="ER406" s="182"/>
      <c r="ES406" s="182"/>
      <c r="ET406" s="182"/>
      <c r="EU406" s="182"/>
      <c r="EV406" s="182"/>
      <c r="EW406" s="182"/>
      <c r="EX406" s="182"/>
      <c r="EY406" s="182"/>
      <c r="EZ406" s="182"/>
      <c r="FA406" s="182"/>
      <c r="FB406" s="182"/>
      <c r="FC406" s="182"/>
      <c r="FD406" s="182"/>
      <c r="FE406" s="182"/>
      <c r="FF406" s="182"/>
      <c r="FG406" s="182"/>
      <c r="FH406" s="182"/>
      <c r="FI406" s="182"/>
      <c r="FJ406" s="182"/>
      <c r="FK406" s="182"/>
      <c r="FL406" s="182"/>
      <c r="FM406" s="182"/>
      <c r="FN406" s="182"/>
      <c r="FO406" s="182"/>
      <c r="FP406" s="182"/>
      <c r="FQ406" s="182"/>
      <c r="FR406" s="182"/>
      <c r="FS406" s="182"/>
      <c r="FT406" s="182"/>
      <c r="FU406" s="182"/>
      <c r="FV406" s="182"/>
      <c r="FW406" s="182"/>
      <c r="FX406" s="182"/>
      <c r="FY406" s="182"/>
      <c r="FZ406" s="182"/>
      <c r="GA406" s="182"/>
      <c r="GB406" s="182"/>
      <c r="GC406" s="182"/>
      <c r="GD406" s="182"/>
      <c r="GE406" s="182"/>
      <c r="GF406" s="182"/>
      <c r="GG406" s="182"/>
      <c r="GH406" s="182"/>
      <c r="GI406" s="182"/>
      <c r="GJ406" s="182"/>
      <c r="GK406" s="182"/>
      <c r="GL406" s="182"/>
      <c r="GM406" s="182"/>
      <c r="GN406" s="182"/>
      <c r="GO406" s="182"/>
      <c r="GP406" s="182"/>
      <c r="GQ406" s="182"/>
      <c r="GR406" s="182"/>
      <c r="GS406" s="182"/>
      <c r="GT406" s="182"/>
      <c r="GU406" s="182"/>
      <c r="GV406" s="182"/>
      <c r="GW406" s="182"/>
      <c r="GX406" s="182"/>
      <c r="GY406" s="182"/>
      <c r="GZ406" s="182"/>
      <c r="HA406" s="182"/>
      <c r="HB406" s="182"/>
      <c r="HC406" s="182"/>
      <c r="HD406" s="182"/>
      <c r="HE406" s="182"/>
      <c r="HF406" s="182"/>
      <c r="HG406" s="182"/>
      <c r="HH406" s="182"/>
      <c r="HI406" s="182"/>
      <c r="HJ406" s="182"/>
      <c r="HK406" s="182"/>
      <c r="HL406" s="182"/>
      <c r="HM406" s="182"/>
      <c r="HN406" s="182"/>
      <c r="HO406" s="182"/>
      <c r="HP406" s="182"/>
      <c r="HQ406" s="182"/>
      <c r="HR406" s="182"/>
      <c r="HS406" s="182"/>
      <c r="HT406" s="182"/>
      <c r="HU406" s="182"/>
      <c r="HV406" s="182"/>
      <c r="HW406" s="182"/>
      <c r="HX406" s="182"/>
      <c r="HY406" s="182"/>
      <c r="HZ406" s="182"/>
      <c r="IA406" s="182"/>
      <c r="IB406" s="182"/>
      <c r="IC406" s="182"/>
      <c r="ID406" s="182"/>
      <c r="IE406" s="182"/>
      <c r="IF406" s="182"/>
      <c r="IG406" s="182"/>
      <c r="IH406" s="182"/>
      <c r="II406" s="182"/>
      <c r="IJ406" s="182"/>
      <c r="IK406" s="182"/>
      <c r="IL406" s="182"/>
      <c r="IM406" s="182"/>
      <c r="IN406" s="182"/>
      <c r="IO406" s="182"/>
      <c r="IP406" s="182"/>
      <c r="IQ406" s="182"/>
      <c r="IR406" s="182"/>
      <c r="IS406" s="182"/>
      <c r="IT406" s="182"/>
      <c r="IU406" s="182"/>
      <c r="IV406" s="182"/>
      <c r="IW406" s="182"/>
      <c r="IX406" s="182"/>
      <c r="IY406" s="182"/>
      <c r="IZ406" s="182"/>
      <c r="JA406" s="182"/>
      <c r="JB406" s="182"/>
      <c r="JC406" s="182"/>
      <c r="JD406" s="182"/>
      <c r="JE406" s="182"/>
      <c r="JF406" s="182"/>
      <c r="JG406" s="182"/>
      <c r="JH406" s="182"/>
      <c r="JI406" s="182"/>
      <c r="JJ406" s="182"/>
      <c r="JK406" s="182"/>
      <c r="JL406" s="182"/>
      <c r="JM406" s="182"/>
      <c r="JN406" s="182"/>
      <c r="JO406" s="182"/>
      <c r="JP406" s="182"/>
      <c r="JQ406" s="182"/>
      <c r="JR406" s="182"/>
      <c r="JS406" s="182"/>
      <c r="JT406" s="182"/>
      <c r="JU406" s="182"/>
      <c r="JV406" s="182"/>
      <c r="JW406" s="182"/>
      <c r="JX406" s="182"/>
      <c r="JY406" s="182"/>
      <c r="JZ406" s="182"/>
      <c r="KA406" s="182"/>
      <c r="KB406" s="182"/>
      <c r="KC406" s="182"/>
      <c r="KD406" s="182"/>
      <c r="KE406" s="182"/>
      <c r="KF406" s="182"/>
      <c r="KG406" s="182"/>
      <c r="KH406" s="182"/>
      <c r="KI406" s="182"/>
      <c r="KJ406" s="182"/>
      <c r="KK406" s="182"/>
      <c r="KL406" s="182"/>
      <c r="KM406" s="182"/>
      <c r="KN406" s="182"/>
      <c r="KO406" s="182"/>
      <c r="KP406" s="182"/>
      <c r="KQ406" s="182"/>
      <c r="KR406" s="182"/>
      <c r="KS406" s="182"/>
      <c r="KT406" s="182"/>
      <c r="KU406" s="182"/>
      <c r="KV406" s="182"/>
      <c r="KW406" s="182"/>
      <c r="KX406" s="182"/>
      <c r="KY406" s="182"/>
      <c r="KZ406" s="182"/>
      <c r="LA406" s="182"/>
      <c r="LB406" s="182"/>
      <c r="LC406" s="182"/>
      <c r="LD406" s="182"/>
      <c r="LE406" s="182"/>
      <c r="LF406" s="182"/>
      <c r="LG406" s="182"/>
      <c r="LH406" s="182"/>
      <c r="LI406" s="182"/>
      <c r="LJ406" s="182"/>
      <c r="LK406" s="182"/>
      <c r="LL406" s="182"/>
      <c r="LM406" s="182"/>
      <c r="LN406" s="182"/>
      <c r="LO406" s="182"/>
      <c r="LP406" s="182"/>
      <c r="LQ406" s="182"/>
      <c r="LR406" s="182"/>
      <c r="LS406" s="182"/>
      <c r="LT406" s="182"/>
      <c r="LU406" s="182"/>
      <c r="LV406" s="182"/>
      <c r="LW406" s="182"/>
      <c r="LX406" s="182"/>
      <c r="LY406" s="182"/>
      <c r="LZ406" s="182"/>
      <c r="MA406" s="182"/>
      <c r="MB406" s="182"/>
      <c r="MC406" s="182"/>
      <c r="MD406" s="182"/>
      <c r="ME406" s="182"/>
      <c r="MF406" s="182"/>
      <c r="MG406" s="182"/>
      <c r="MH406" s="182"/>
      <c r="MI406" s="182"/>
      <c r="MJ406" s="182"/>
      <c r="MK406" s="182"/>
      <c r="ML406" s="182"/>
      <c r="MM406" s="182"/>
      <c r="MN406" s="182"/>
      <c r="MO406" s="182"/>
      <c r="MP406" s="182"/>
      <c r="MQ406" s="182"/>
      <c r="MR406" s="182"/>
      <c r="MS406" s="182"/>
      <c r="MT406" s="182"/>
      <c r="MU406" s="182"/>
      <c r="MV406" s="182"/>
      <c r="MW406" s="182"/>
      <c r="MX406" s="182"/>
      <c r="MY406" s="182"/>
      <c r="MZ406" s="182"/>
      <c r="NA406" s="182"/>
      <c r="NB406" s="182"/>
      <c r="NC406" s="182"/>
      <c r="ND406" s="182"/>
      <c r="NE406" s="182"/>
      <c r="NF406" s="182"/>
      <c r="NG406" s="182"/>
      <c r="NH406" s="182"/>
      <c r="NI406" s="182"/>
      <c r="NJ406" s="182"/>
      <c r="NK406" s="182"/>
      <c r="NL406" s="182"/>
      <c r="NM406" s="182"/>
      <c r="NN406" s="182"/>
      <c r="NO406" s="182"/>
      <c r="NP406" s="182"/>
      <c r="NQ406" s="182"/>
      <c r="NR406" s="182"/>
      <c r="NS406" s="182"/>
      <c r="NT406" s="182"/>
      <c r="NU406" s="182"/>
      <c r="NV406" s="182"/>
      <c r="NW406" s="182"/>
      <c r="NX406" s="182"/>
      <c r="NY406" s="182"/>
      <c r="NZ406" s="182"/>
      <c r="OA406" s="182"/>
      <c r="OB406" s="182"/>
      <c r="OC406" s="182"/>
      <c r="OD406" s="182"/>
      <c r="OE406" s="182"/>
      <c r="OF406" s="182"/>
      <c r="OG406" s="182"/>
      <c r="OH406" s="182"/>
      <c r="OI406" s="182"/>
      <c r="OJ406" s="182"/>
      <c r="OK406" s="182"/>
      <c r="OL406" s="182"/>
      <c r="OM406" s="182"/>
      <c r="ON406" s="182"/>
      <c r="OO406" s="182"/>
      <c r="OP406" s="182"/>
      <c r="OQ406" s="182"/>
      <c r="OR406" s="182"/>
      <c r="OS406" s="182"/>
      <c r="OT406" s="182"/>
      <c r="OU406" s="182"/>
      <c r="OV406" s="182"/>
      <c r="OW406" s="182"/>
      <c r="OX406" s="182"/>
      <c r="OY406" s="182"/>
      <c r="OZ406" s="182"/>
      <c r="PA406" s="182"/>
      <c r="PB406" s="182"/>
      <c r="PC406" s="182"/>
      <c r="PD406" s="182"/>
      <c r="PE406" s="182"/>
      <c r="PF406" s="182"/>
      <c r="PG406" s="182"/>
      <c r="PH406" s="182"/>
      <c r="PI406" s="182"/>
      <c r="PJ406" s="182"/>
      <c r="PK406" s="182"/>
      <c r="PL406" s="182"/>
      <c r="PM406" s="182"/>
      <c r="PN406" s="182"/>
      <c r="PO406" s="182"/>
      <c r="PP406" s="182"/>
      <c r="PQ406" s="182"/>
      <c r="PR406" s="182"/>
      <c r="PS406" s="182"/>
      <c r="PT406" s="182"/>
      <c r="PU406" s="182"/>
      <c r="PV406" s="182"/>
      <c r="PW406" s="182"/>
      <c r="PX406" s="182"/>
    </row>
    <row r="407" spans="1:440" s="167" customFormat="1" ht="19.899999999999999" customHeight="1">
      <c r="A407" s="182"/>
      <c r="B407" s="1040"/>
      <c r="C407" s="900"/>
      <c r="D407" s="837"/>
      <c r="E407" s="875" t="s">
        <v>90</v>
      </c>
      <c r="F407" s="327" t="s">
        <v>20</v>
      </c>
      <c r="G407" s="291">
        <v>0.63500000000000001</v>
      </c>
      <c r="H407" s="291"/>
      <c r="I407" s="292">
        <f t="shared" ref="I407" si="309">G407+H407</f>
        <v>0.63500000000000001</v>
      </c>
      <c r="J407" s="424">
        <v>0</v>
      </c>
      <c r="K407" s="292">
        <f t="shared" si="283"/>
        <v>0.63500000000000001</v>
      </c>
      <c r="L407" s="675">
        <f t="shared" si="284"/>
        <v>0</v>
      </c>
      <c r="M407" s="653" t="s">
        <v>24</v>
      </c>
      <c r="N407" s="976">
        <f t="shared" ref="N407:O407" si="310">G407+G408+G409</f>
        <v>7.2119999999999997</v>
      </c>
      <c r="O407" s="977">
        <f t="shared" si="310"/>
        <v>0</v>
      </c>
      <c r="P407" s="977">
        <f t="shared" ref="P407" si="311">N407+O407</f>
        <v>7.2119999999999997</v>
      </c>
      <c r="Q407" s="977">
        <f>J407+J408+J409</f>
        <v>6.5110000000000001</v>
      </c>
      <c r="R407" s="977">
        <f t="shared" ref="R407" si="312">P407-Q407</f>
        <v>0.70099999999999962</v>
      </c>
      <c r="S407" s="975">
        <f t="shared" ref="S407" si="313">Q407/P407</f>
        <v>0.90280088740987252</v>
      </c>
      <c r="T407" s="170"/>
      <c r="U407" s="182"/>
      <c r="V407" s="166"/>
      <c r="W407" s="166"/>
      <c r="X407" s="166"/>
      <c r="Y407" s="166"/>
      <c r="Z407" s="166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  <c r="AU407" s="182"/>
      <c r="AV407" s="182"/>
      <c r="AW407" s="182"/>
      <c r="AX407" s="182"/>
      <c r="AY407" s="182"/>
      <c r="AZ407" s="182"/>
      <c r="BA407" s="182"/>
      <c r="BB407" s="182"/>
      <c r="BC407" s="182"/>
      <c r="BD407" s="182"/>
      <c r="BE407" s="182"/>
      <c r="BF407" s="182"/>
      <c r="BG407" s="182"/>
      <c r="BH407" s="182"/>
      <c r="BI407" s="182"/>
      <c r="BJ407" s="182"/>
      <c r="BK407" s="182"/>
      <c r="BL407" s="182"/>
      <c r="BM407" s="182"/>
      <c r="BN407" s="182"/>
      <c r="BO407" s="182"/>
      <c r="BP407" s="182"/>
      <c r="BQ407" s="182"/>
      <c r="BR407" s="182"/>
      <c r="BS407" s="182"/>
      <c r="BT407" s="182"/>
      <c r="BU407" s="182"/>
      <c r="BV407" s="182"/>
      <c r="BW407" s="182"/>
      <c r="BX407" s="182"/>
      <c r="BY407" s="182"/>
      <c r="BZ407" s="182"/>
      <c r="CA407" s="182"/>
      <c r="CB407" s="182"/>
      <c r="CC407" s="182"/>
      <c r="CD407" s="182"/>
      <c r="CE407" s="182"/>
      <c r="CF407" s="182"/>
      <c r="CG407" s="182"/>
      <c r="CH407" s="182"/>
      <c r="CI407" s="182"/>
      <c r="CJ407" s="182"/>
      <c r="CK407" s="182"/>
      <c r="CL407" s="182"/>
      <c r="CM407" s="182"/>
      <c r="CN407" s="182"/>
      <c r="CO407" s="182"/>
      <c r="CP407" s="182"/>
      <c r="CQ407" s="182"/>
      <c r="CR407" s="182"/>
      <c r="CS407" s="182"/>
      <c r="CT407" s="182"/>
      <c r="CU407" s="182"/>
      <c r="CV407" s="182"/>
      <c r="CW407" s="182"/>
      <c r="CX407" s="182"/>
      <c r="CY407" s="182"/>
      <c r="CZ407" s="182"/>
      <c r="DA407" s="182"/>
      <c r="DB407" s="182"/>
      <c r="DC407" s="182"/>
      <c r="DD407" s="182"/>
      <c r="DE407" s="182"/>
      <c r="DF407" s="182"/>
      <c r="DG407" s="182"/>
      <c r="DH407" s="182"/>
      <c r="DI407" s="182"/>
      <c r="DJ407" s="182"/>
      <c r="DK407" s="182"/>
      <c r="DL407" s="182"/>
      <c r="DM407" s="182"/>
      <c r="DN407" s="182"/>
      <c r="DO407" s="182"/>
      <c r="DP407" s="182"/>
      <c r="DQ407" s="182"/>
      <c r="DR407" s="182"/>
      <c r="DS407" s="182"/>
      <c r="DT407" s="182"/>
      <c r="DU407" s="182"/>
      <c r="DV407" s="182"/>
      <c r="DW407" s="182"/>
      <c r="DX407" s="182"/>
      <c r="DY407" s="182"/>
      <c r="DZ407" s="182"/>
      <c r="EA407" s="182"/>
      <c r="EB407" s="182"/>
      <c r="EC407" s="182"/>
      <c r="ED407" s="182"/>
      <c r="EE407" s="182"/>
      <c r="EF407" s="182"/>
      <c r="EG407" s="182"/>
      <c r="EH407" s="182"/>
      <c r="EI407" s="182"/>
      <c r="EJ407" s="182"/>
      <c r="EK407" s="182"/>
      <c r="EL407" s="182"/>
      <c r="EM407" s="182"/>
      <c r="EN407" s="182"/>
      <c r="EO407" s="182"/>
      <c r="EP407" s="182"/>
      <c r="EQ407" s="182"/>
      <c r="ER407" s="182"/>
      <c r="ES407" s="182"/>
      <c r="ET407" s="182"/>
      <c r="EU407" s="182"/>
      <c r="EV407" s="182"/>
      <c r="EW407" s="182"/>
      <c r="EX407" s="182"/>
      <c r="EY407" s="182"/>
      <c r="EZ407" s="182"/>
      <c r="FA407" s="182"/>
      <c r="FB407" s="182"/>
      <c r="FC407" s="182"/>
      <c r="FD407" s="182"/>
      <c r="FE407" s="182"/>
      <c r="FF407" s="182"/>
      <c r="FG407" s="182"/>
      <c r="FH407" s="182"/>
      <c r="FI407" s="182"/>
      <c r="FJ407" s="182"/>
      <c r="FK407" s="182"/>
      <c r="FL407" s="182"/>
      <c r="FM407" s="182"/>
      <c r="FN407" s="182"/>
      <c r="FO407" s="182"/>
      <c r="FP407" s="182"/>
      <c r="FQ407" s="182"/>
      <c r="FR407" s="182"/>
      <c r="FS407" s="182"/>
      <c r="FT407" s="182"/>
      <c r="FU407" s="182"/>
      <c r="FV407" s="182"/>
      <c r="FW407" s="182"/>
      <c r="FX407" s="182"/>
      <c r="FY407" s="182"/>
      <c r="FZ407" s="182"/>
      <c r="GA407" s="182"/>
      <c r="GB407" s="182"/>
      <c r="GC407" s="182"/>
      <c r="GD407" s="182"/>
      <c r="GE407" s="182"/>
      <c r="GF407" s="182"/>
      <c r="GG407" s="182"/>
      <c r="GH407" s="182"/>
      <c r="GI407" s="182"/>
      <c r="GJ407" s="182"/>
      <c r="GK407" s="182"/>
      <c r="GL407" s="182"/>
      <c r="GM407" s="182"/>
      <c r="GN407" s="182"/>
      <c r="GO407" s="182"/>
      <c r="GP407" s="182"/>
      <c r="GQ407" s="182"/>
      <c r="GR407" s="182"/>
      <c r="GS407" s="182"/>
      <c r="GT407" s="182"/>
      <c r="GU407" s="182"/>
      <c r="GV407" s="182"/>
      <c r="GW407" s="182"/>
      <c r="GX407" s="182"/>
      <c r="GY407" s="182"/>
      <c r="GZ407" s="182"/>
      <c r="HA407" s="182"/>
      <c r="HB407" s="182"/>
      <c r="HC407" s="182"/>
      <c r="HD407" s="182"/>
      <c r="HE407" s="182"/>
      <c r="HF407" s="182"/>
      <c r="HG407" s="182"/>
      <c r="HH407" s="182"/>
      <c r="HI407" s="182"/>
      <c r="HJ407" s="182"/>
      <c r="HK407" s="182"/>
      <c r="HL407" s="182"/>
      <c r="HM407" s="182"/>
      <c r="HN407" s="182"/>
      <c r="HO407" s="182"/>
      <c r="HP407" s="182"/>
      <c r="HQ407" s="182"/>
      <c r="HR407" s="182"/>
      <c r="HS407" s="182"/>
      <c r="HT407" s="182"/>
      <c r="HU407" s="182"/>
      <c r="HV407" s="182"/>
      <c r="HW407" s="182"/>
      <c r="HX407" s="182"/>
      <c r="HY407" s="182"/>
      <c r="HZ407" s="182"/>
      <c r="IA407" s="182"/>
      <c r="IB407" s="182"/>
      <c r="IC407" s="182"/>
      <c r="ID407" s="182"/>
      <c r="IE407" s="182"/>
      <c r="IF407" s="182"/>
      <c r="IG407" s="182"/>
      <c r="IH407" s="182"/>
      <c r="II407" s="182"/>
      <c r="IJ407" s="182"/>
      <c r="IK407" s="182"/>
      <c r="IL407" s="182"/>
      <c r="IM407" s="182"/>
      <c r="IN407" s="182"/>
      <c r="IO407" s="182"/>
      <c r="IP407" s="182"/>
      <c r="IQ407" s="182"/>
      <c r="IR407" s="182"/>
      <c r="IS407" s="182"/>
      <c r="IT407" s="182"/>
      <c r="IU407" s="182"/>
      <c r="IV407" s="182"/>
      <c r="IW407" s="182"/>
      <c r="IX407" s="182"/>
      <c r="IY407" s="182"/>
      <c r="IZ407" s="182"/>
      <c r="JA407" s="182"/>
      <c r="JB407" s="182"/>
      <c r="JC407" s="182"/>
      <c r="JD407" s="182"/>
      <c r="JE407" s="182"/>
      <c r="JF407" s="182"/>
      <c r="JG407" s="182"/>
      <c r="JH407" s="182"/>
      <c r="JI407" s="182"/>
      <c r="JJ407" s="182"/>
      <c r="JK407" s="182"/>
      <c r="JL407" s="182"/>
      <c r="JM407" s="182"/>
      <c r="JN407" s="182"/>
      <c r="JO407" s="182"/>
      <c r="JP407" s="182"/>
      <c r="JQ407" s="182"/>
      <c r="JR407" s="182"/>
      <c r="JS407" s="182"/>
      <c r="JT407" s="182"/>
      <c r="JU407" s="182"/>
      <c r="JV407" s="182"/>
      <c r="JW407" s="182"/>
      <c r="JX407" s="182"/>
      <c r="JY407" s="182"/>
      <c r="JZ407" s="182"/>
      <c r="KA407" s="182"/>
      <c r="KB407" s="182"/>
      <c r="KC407" s="182"/>
      <c r="KD407" s="182"/>
      <c r="KE407" s="182"/>
      <c r="KF407" s="182"/>
      <c r="KG407" s="182"/>
      <c r="KH407" s="182"/>
      <c r="KI407" s="182"/>
      <c r="KJ407" s="182"/>
      <c r="KK407" s="182"/>
      <c r="KL407" s="182"/>
      <c r="KM407" s="182"/>
      <c r="KN407" s="182"/>
      <c r="KO407" s="182"/>
      <c r="KP407" s="182"/>
      <c r="KQ407" s="182"/>
      <c r="KR407" s="182"/>
      <c r="KS407" s="182"/>
      <c r="KT407" s="182"/>
      <c r="KU407" s="182"/>
      <c r="KV407" s="182"/>
      <c r="KW407" s="182"/>
      <c r="KX407" s="182"/>
      <c r="KY407" s="182"/>
      <c r="KZ407" s="182"/>
      <c r="LA407" s="182"/>
      <c r="LB407" s="182"/>
      <c r="LC407" s="182"/>
      <c r="LD407" s="182"/>
      <c r="LE407" s="182"/>
      <c r="LF407" s="182"/>
      <c r="LG407" s="182"/>
      <c r="LH407" s="182"/>
      <c r="LI407" s="182"/>
      <c r="LJ407" s="182"/>
      <c r="LK407" s="182"/>
      <c r="LL407" s="182"/>
      <c r="LM407" s="182"/>
      <c r="LN407" s="182"/>
      <c r="LO407" s="182"/>
      <c r="LP407" s="182"/>
      <c r="LQ407" s="182"/>
      <c r="LR407" s="182"/>
      <c r="LS407" s="182"/>
      <c r="LT407" s="182"/>
      <c r="LU407" s="182"/>
      <c r="LV407" s="182"/>
      <c r="LW407" s="182"/>
      <c r="LX407" s="182"/>
      <c r="LY407" s="182"/>
      <c r="LZ407" s="182"/>
      <c r="MA407" s="182"/>
      <c r="MB407" s="182"/>
      <c r="MC407" s="182"/>
      <c r="MD407" s="182"/>
      <c r="ME407" s="182"/>
      <c r="MF407" s="182"/>
      <c r="MG407" s="182"/>
      <c r="MH407" s="182"/>
      <c r="MI407" s="182"/>
      <c r="MJ407" s="182"/>
      <c r="MK407" s="182"/>
      <c r="ML407" s="182"/>
      <c r="MM407" s="182"/>
      <c r="MN407" s="182"/>
      <c r="MO407" s="182"/>
      <c r="MP407" s="182"/>
      <c r="MQ407" s="182"/>
      <c r="MR407" s="182"/>
      <c r="MS407" s="182"/>
      <c r="MT407" s="182"/>
      <c r="MU407" s="182"/>
      <c r="MV407" s="182"/>
      <c r="MW407" s="182"/>
      <c r="MX407" s="182"/>
      <c r="MY407" s="182"/>
      <c r="MZ407" s="182"/>
      <c r="NA407" s="182"/>
      <c r="NB407" s="182"/>
      <c r="NC407" s="182"/>
      <c r="ND407" s="182"/>
      <c r="NE407" s="182"/>
      <c r="NF407" s="182"/>
      <c r="NG407" s="182"/>
      <c r="NH407" s="182"/>
      <c r="NI407" s="182"/>
      <c r="NJ407" s="182"/>
      <c r="NK407" s="182"/>
      <c r="NL407" s="182"/>
      <c r="NM407" s="182"/>
      <c r="NN407" s="182"/>
      <c r="NO407" s="182"/>
      <c r="NP407" s="182"/>
      <c r="NQ407" s="182"/>
      <c r="NR407" s="182"/>
      <c r="NS407" s="182"/>
      <c r="NT407" s="182"/>
      <c r="NU407" s="182"/>
      <c r="NV407" s="182"/>
      <c r="NW407" s="182"/>
      <c r="NX407" s="182"/>
      <c r="NY407" s="182"/>
      <c r="NZ407" s="182"/>
      <c r="OA407" s="182"/>
      <c r="OB407" s="182"/>
      <c r="OC407" s="182"/>
      <c r="OD407" s="182"/>
      <c r="OE407" s="182"/>
      <c r="OF407" s="182"/>
      <c r="OG407" s="182"/>
      <c r="OH407" s="182"/>
      <c r="OI407" s="182"/>
      <c r="OJ407" s="182"/>
      <c r="OK407" s="182"/>
      <c r="OL407" s="182"/>
      <c r="OM407" s="182"/>
      <c r="ON407" s="182"/>
      <c r="OO407" s="182"/>
      <c r="OP407" s="182"/>
      <c r="OQ407" s="182"/>
      <c r="OR407" s="182"/>
      <c r="OS407" s="182"/>
      <c r="OT407" s="182"/>
      <c r="OU407" s="182"/>
      <c r="OV407" s="182"/>
      <c r="OW407" s="182"/>
      <c r="OX407" s="182"/>
      <c r="OY407" s="182"/>
      <c r="OZ407" s="182"/>
      <c r="PA407" s="182"/>
      <c r="PB407" s="182"/>
      <c r="PC407" s="182"/>
      <c r="PD407" s="182"/>
      <c r="PE407" s="182"/>
      <c r="PF407" s="182"/>
      <c r="PG407" s="182"/>
      <c r="PH407" s="182"/>
      <c r="PI407" s="182"/>
      <c r="PJ407" s="182"/>
      <c r="PK407" s="182"/>
      <c r="PL407" s="182"/>
      <c r="PM407" s="182"/>
      <c r="PN407" s="182"/>
      <c r="PO407" s="182"/>
      <c r="PP407" s="182"/>
      <c r="PQ407" s="182"/>
      <c r="PR407" s="182"/>
      <c r="PS407" s="182"/>
      <c r="PT407" s="182"/>
      <c r="PU407" s="182"/>
      <c r="PV407" s="182"/>
      <c r="PW407" s="182"/>
      <c r="PX407" s="182"/>
    </row>
    <row r="408" spans="1:440" s="167" customFormat="1" ht="19.899999999999999" customHeight="1">
      <c r="A408" s="182"/>
      <c r="B408" s="1040"/>
      <c r="C408" s="900"/>
      <c r="D408" s="837"/>
      <c r="E408" s="875"/>
      <c r="F408" s="327" t="s">
        <v>21</v>
      </c>
      <c r="G408" s="291">
        <v>2.9710000000000001</v>
      </c>
      <c r="H408" s="291"/>
      <c r="I408" s="292">
        <f>G408+H408+K407</f>
        <v>3.6059999999999999</v>
      </c>
      <c r="J408" s="424">
        <v>0.9</v>
      </c>
      <c r="K408" s="292">
        <f t="shared" si="283"/>
        <v>2.706</v>
      </c>
      <c r="L408" s="675">
        <f t="shared" si="284"/>
        <v>0.2495840266222962</v>
      </c>
      <c r="M408" s="653" t="s">
        <v>24</v>
      </c>
      <c r="N408" s="976"/>
      <c r="O408" s="977"/>
      <c r="P408" s="977"/>
      <c r="Q408" s="977"/>
      <c r="R408" s="977"/>
      <c r="S408" s="975"/>
      <c r="T408" s="170"/>
      <c r="U408" s="182"/>
      <c r="V408" s="166"/>
      <c r="W408" s="166"/>
      <c r="X408" s="166"/>
      <c r="Y408" s="166"/>
      <c r="Z408" s="166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  <c r="AZ408" s="182"/>
      <c r="BA408" s="182"/>
      <c r="BB408" s="182"/>
      <c r="BC408" s="182"/>
      <c r="BD408" s="182"/>
      <c r="BE408" s="182"/>
      <c r="BF408" s="182"/>
      <c r="BG408" s="182"/>
      <c r="BH408" s="182"/>
      <c r="BI408" s="182"/>
      <c r="BJ408" s="182"/>
      <c r="BK408" s="182"/>
      <c r="BL408" s="182"/>
      <c r="BM408" s="182"/>
      <c r="BN408" s="182"/>
      <c r="BO408" s="182"/>
      <c r="BP408" s="182"/>
      <c r="BQ408" s="182"/>
      <c r="BR408" s="182"/>
      <c r="BS408" s="182"/>
      <c r="BT408" s="182"/>
      <c r="BU408" s="182"/>
      <c r="BV408" s="182"/>
      <c r="BW408" s="182"/>
      <c r="BX408" s="182"/>
      <c r="BY408" s="182"/>
      <c r="BZ408" s="182"/>
      <c r="CA408" s="182"/>
      <c r="CB408" s="182"/>
      <c r="CC408" s="182"/>
      <c r="CD408" s="182"/>
      <c r="CE408" s="182"/>
      <c r="CF408" s="182"/>
      <c r="CG408" s="182"/>
      <c r="CH408" s="182"/>
      <c r="CI408" s="182"/>
      <c r="CJ408" s="182"/>
      <c r="CK408" s="182"/>
      <c r="CL408" s="182"/>
      <c r="CM408" s="182"/>
      <c r="CN408" s="182"/>
      <c r="CO408" s="182"/>
      <c r="CP408" s="182"/>
      <c r="CQ408" s="182"/>
      <c r="CR408" s="182"/>
      <c r="CS408" s="182"/>
      <c r="CT408" s="182"/>
      <c r="CU408" s="182"/>
      <c r="CV408" s="182"/>
      <c r="CW408" s="182"/>
      <c r="CX408" s="182"/>
      <c r="CY408" s="182"/>
      <c r="CZ408" s="182"/>
      <c r="DA408" s="182"/>
      <c r="DB408" s="182"/>
      <c r="DC408" s="182"/>
      <c r="DD408" s="182"/>
      <c r="DE408" s="182"/>
      <c r="DF408" s="182"/>
      <c r="DG408" s="182"/>
      <c r="DH408" s="182"/>
      <c r="DI408" s="182"/>
      <c r="DJ408" s="182"/>
      <c r="DK408" s="182"/>
      <c r="DL408" s="182"/>
      <c r="DM408" s="182"/>
      <c r="DN408" s="182"/>
      <c r="DO408" s="182"/>
      <c r="DP408" s="182"/>
      <c r="DQ408" s="182"/>
      <c r="DR408" s="182"/>
      <c r="DS408" s="182"/>
      <c r="DT408" s="182"/>
      <c r="DU408" s="182"/>
      <c r="DV408" s="182"/>
      <c r="DW408" s="182"/>
      <c r="DX408" s="182"/>
      <c r="DY408" s="182"/>
      <c r="DZ408" s="182"/>
      <c r="EA408" s="182"/>
      <c r="EB408" s="182"/>
      <c r="EC408" s="182"/>
      <c r="ED408" s="182"/>
      <c r="EE408" s="182"/>
      <c r="EF408" s="182"/>
      <c r="EG408" s="182"/>
      <c r="EH408" s="182"/>
      <c r="EI408" s="182"/>
      <c r="EJ408" s="182"/>
      <c r="EK408" s="182"/>
      <c r="EL408" s="182"/>
      <c r="EM408" s="182"/>
      <c r="EN408" s="182"/>
      <c r="EO408" s="182"/>
      <c r="EP408" s="182"/>
      <c r="EQ408" s="182"/>
      <c r="ER408" s="182"/>
      <c r="ES408" s="182"/>
      <c r="ET408" s="182"/>
      <c r="EU408" s="182"/>
      <c r="EV408" s="182"/>
      <c r="EW408" s="182"/>
      <c r="EX408" s="182"/>
      <c r="EY408" s="182"/>
      <c r="EZ408" s="182"/>
      <c r="FA408" s="182"/>
      <c r="FB408" s="182"/>
      <c r="FC408" s="182"/>
      <c r="FD408" s="182"/>
      <c r="FE408" s="182"/>
      <c r="FF408" s="182"/>
      <c r="FG408" s="182"/>
      <c r="FH408" s="182"/>
      <c r="FI408" s="182"/>
      <c r="FJ408" s="182"/>
      <c r="FK408" s="182"/>
      <c r="FL408" s="182"/>
      <c r="FM408" s="182"/>
      <c r="FN408" s="182"/>
      <c r="FO408" s="182"/>
      <c r="FP408" s="182"/>
      <c r="FQ408" s="182"/>
      <c r="FR408" s="182"/>
      <c r="FS408" s="182"/>
      <c r="FT408" s="182"/>
      <c r="FU408" s="182"/>
      <c r="FV408" s="182"/>
      <c r="FW408" s="182"/>
      <c r="FX408" s="182"/>
      <c r="FY408" s="182"/>
      <c r="FZ408" s="182"/>
      <c r="GA408" s="182"/>
      <c r="GB408" s="182"/>
      <c r="GC408" s="182"/>
      <c r="GD408" s="182"/>
      <c r="GE408" s="182"/>
      <c r="GF408" s="182"/>
      <c r="GG408" s="182"/>
      <c r="GH408" s="182"/>
      <c r="GI408" s="182"/>
      <c r="GJ408" s="182"/>
      <c r="GK408" s="182"/>
      <c r="GL408" s="182"/>
      <c r="GM408" s="182"/>
      <c r="GN408" s="182"/>
      <c r="GO408" s="182"/>
      <c r="GP408" s="182"/>
      <c r="GQ408" s="182"/>
      <c r="GR408" s="182"/>
      <c r="GS408" s="182"/>
      <c r="GT408" s="182"/>
      <c r="GU408" s="182"/>
      <c r="GV408" s="182"/>
      <c r="GW408" s="182"/>
      <c r="GX408" s="182"/>
      <c r="GY408" s="182"/>
      <c r="GZ408" s="182"/>
      <c r="HA408" s="182"/>
      <c r="HB408" s="182"/>
      <c r="HC408" s="182"/>
      <c r="HD408" s="182"/>
      <c r="HE408" s="182"/>
      <c r="HF408" s="182"/>
      <c r="HG408" s="182"/>
      <c r="HH408" s="182"/>
      <c r="HI408" s="182"/>
      <c r="HJ408" s="182"/>
      <c r="HK408" s="182"/>
      <c r="HL408" s="182"/>
      <c r="HM408" s="182"/>
      <c r="HN408" s="182"/>
      <c r="HO408" s="182"/>
      <c r="HP408" s="182"/>
      <c r="HQ408" s="182"/>
      <c r="HR408" s="182"/>
      <c r="HS408" s="182"/>
      <c r="HT408" s="182"/>
      <c r="HU408" s="182"/>
      <c r="HV408" s="182"/>
      <c r="HW408" s="182"/>
      <c r="HX408" s="182"/>
      <c r="HY408" s="182"/>
      <c r="HZ408" s="182"/>
      <c r="IA408" s="182"/>
      <c r="IB408" s="182"/>
      <c r="IC408" s="182"/>
      <c r="ID408" s="182"/>
      <c r="IE408" s="182"/>
      <c r="IF408" s="182"/>
      <c r="IG408" s="182"/>
      <c r="IH408" s="182"/>
      <c r="II408" s="182"/>
      <c r="IJ408" s="182"/>
      <c r="IK408" s="182"/>
      <c r="IL408" s="182"/>
      <c r="IM408" s="182"/>
      <c r="IN408" s="182"/>
      <c r="IO408" s="182"/>
      <c r="IP408" s="182"/>
      <c r="IQ408" s="182"/>
      <c r="IR408" s="182"/>
      <c r="IS408" s="182"/>
      <c r="IT408" s="182"/>
      <c r="IU408" s="182"/>
      <c r="IV408" s="182"/>
      <c r="IW408" s="182"/>
      <c r="IX408" s="182"/>
      <c r="IY408" s="182"/>
      <c r="IZ408" s="182"/>
      <c r="JA408" s="182"/>
      <c r="JB408" s="182"/>
      <c r="JC408" s="182"/>
      <c r="JD408" s="182"/>
      <c r="JE408" s="182"/>
      <c r="JF408" s="182"/>
      <c r="JG408" s="182"/>
      <c r="JH408" s="182"/>
      <c r="JI408" s="182"/>
      <c r="JJ408" s="182"/>
      <c r="JK408" s="182"/>
      <c r="JL408" s="182"/>
      <c r="JM408" s="182"/>
      <c r="JN408" s="182"/>
      <c r="JO408" s="182"/>
      <c r="JP408" s="182"/>
      <c r="JQ408" s="182"/>
      <c r="JR408" s="182"/>
      <c r="JS408" s="182"/>
      <c r="JT408" s="182"/>
      <c r="JU408" s="182"/>
      <c r="JV408" s="182"/>
      <c r="JW408" s="182"/>
      <c r="JX408" s="182"/>
      <c r="JY408" s="182"/>
      <c r="JZ408" s="182"/>
      <c r="KA408" s="182"/>
      <c r="KB408" s="182"/>
      <c r="KC408" s="182"/>
      <c r="KD408" s="182"/>
      <c r="KE408" s="182"/>
      <c r="KF408" s="182"/>
      <c r="KG408" s="182"/>
      <c r="KH408" s="182"/>
      <c r="KI408" s="182"/>
      <c r="KJ408" s="182"/>
      <c r="KK408" s="182"/>
      <c r="KL408" s="182"/>
      <c r="KM408" s="182"/>
      <c r="KN408" s="182"/>
      <c r="KO408" s="182"/>
      <c r="KP408" s="182"/>
      <c r="KQ408" s="182"/>
      <c r="KR408" s="182"/>
      <c r="KS408" s="182"/>
      <c r="KT408" s="182"/>
      <c r="KU408" s="182"/>
      <c r="KV408" s="182"/>
      <c r="KW408" s="182"/>
      <c r="KX408" s="182"/>
      <c r="KY408" s="182"/>
      <c r="KZ408" s="182"/>
      <c r="LA408" s="182"/>
      <c r="LB408" s="182"/>
      <c r="LC408" s="182"/>
      <c r="LD408" s="182"/>
      <c r="LE408" s="182"/>
      <c r="LF408" s="182"/>
      <c r="LG408" s="182"/>
      <c r="LH408" s="182"/>
      <c r="LI408" s="182"/>
      <c r="LJ408" s="182"/>
      <c r="LK408" s="182"/>
      <c r="LL408" s="182"/>
      <c r="LM408" s="182"/>
      <c r="LN408" s="182"/>
      <c r="LO408" s="182"/>
      <c r="LP408" s="182"/>
      <c r="LQ408" s="182"/>
      <c r="LR408" s="182"/>
      <c r="LS408" s="182"/>
      <c r="LT408" s="182"/>
      <c r="LU408" s="182"/>
      <c r="LV408" s="182"/>
      <c r="LW408" s="182"/>
      <c r="LX408" s="182"/>
      <c r="LY408" s="182"/>
      <c r="LZ408" s="182"/>
      <c r="MA408" s="182"/>
      <c r="MB408" s="182"/>
      <c r="MC408" s="182"/>
      <c r="MD408" s="182"/>
      <c r="ME408" s="182"/>
      <c r="MF408" s="182"/>
      <c r="MG408" s="182"/>
      <c r="MH408" s="182"/>
      <c r="MI408" s="182"/>
      <c r="MJ408" s="182"/>
      <c r="MK408" s="182"/>
      <c r="ML408" s="182"/>
      <c r="MM408" s="182"/>
      <c r="MN408" s="182"/>
      <c r="MO408" s="182"/>
      <c r="MP408" s="182"/>
      <c r="MQ408" s="182"/>
      <c r="MR408" s="182"/>
      <c r="MS408" s="182"/>
      <c r="MT408" s="182"/>
      <c r="MU408" s="182"/>
      <c r="MV408" s="182"/>
      <c r="MW408" s="182"/>
      <c r="MX408" s="182"/>
      <c r="MY408" s="182"/>
      <c r="MZ408" s="182"/>
      <c r="NA408" s="182"/>
      <c r="NB408" s="182"/>
      <c r="NC408" s="182"/>
      <c r="ND408" s="182"/>
      <c r="NE408" s="182"/>
      <c r="NF408" s="182"/>
      <c r="NG408" s="182"/>
      <c r="NH408" s="182"/>
      <c r="NI408" s="182"/>
      <c r="NJ408" s="182"/>
      <c r="NK408" s="182"/>
      <c r="NL408" s="182"/>
      <c r="NM408" s="182"/>
      <c r="NN408" s="182"/>
      <c r="NO408" s="182"/>
      <c r="NP408" s="182"/>
      <c r="NQ408" s="182"/>
      <c r="NR408" s="182"/>
      <c r="NS408" s="182"/>
      <c r="NT408" s="182"/>
      <c r="NU408" s="182"/>
      <c r="NV408" s="182"/>
      <c r="NW408" s="182"/>
      <c r="NX408" s="182"/>
      <c r="NY408" s="182"/>
      <c r="NZ408" s="182"/>
      <c r="OA408" s="182"/>
      <c r="OB408" s="182"/>
      <c r="OC408" s="182"/>
      <c r="OD408" s="182"/>
      <c r="OE408" s="182"/>
      <c r="OF408" s="182"/>
      <c r="OG408" s="182"/>
      <c r="OH408" s="182"/>
      <c r="OI408" s="182"/>
      <c r="OJ408" s="182"/>
      <c r="OK408" s="182"/>
      <c r="OL408" s="182"/>
      <c r="OM408" s="182"/>
      <c r="ON408" s="182"/>
      <c r="OO408" s="182"/>
      <c r="OP408" s="182"/>
      <c r="OQ408" s="182"/>
      <c r="OR408" s="182"/>
      <c r="OS408" s="182"/>
      <c r="OT408" s="182"/>
      <c r="OU408" s="182"/>
      <c r="OV408" s="182"/>
      <c r="OW408" s="182"/>
      <c r="OX408" s="182"/>
      <c r="OY408" s="182"/>
      <c r="OZ408" s="182"/>
      <c r="PA408" s="182"/>
      <c r="PB408" s="182"/>
      <c r="PC408" s="182"/>
      <c r="PD408" s="182"/>
      <c r="PE408" s="182"/>
      <c r="PF408" s="182"/>
      <c r="PG408" s="182"/>
      <c r="PH408" s="182"/>
      <c r="PI408" s="182"/>
      <c r="PJ408" s="182"/>
      <c r="PK408" s="182"/>
      <c r="PL408" s="182"/>
      <c r="PM408" s="182"/>
      <c r="PN408" s="182"/>
      <c r="PO408" s="182"/>
      <c r="PP408" s="182"/>
      <c r="PQ408" s="182"/>
      <c r="PR408" s="182"/>
      <c r="PS408" s="182"/>
      <c r="PT408" s="182"/>
      <c r="PU408" s="182"/>
      <c r="PV408" s="182"/>
      <c r="PW408" s="182"/>
      <c r="PX408" s="182"/>
    </row>
    <row r="409" spans="1:440" s="167" customFormat="1" ht="19.899999999999999" customHeight="1">
      <c r="A409" s="182"/>
      <c r="B409" s="1040"/>
      <c r="C409" s="900"/>
      <c r="D409" s="837"/>
      <c r="E409" s="875"/>
      <c r="F409" s="327" t="s">
        <v>22</v>
      </c>
      <c r="G409" s="291">
        <v>3.6059999999999999</v>
      </c>
      <c r="H409" s="291"/>
      <c r="I409" s="292">
        <f>G409+H409+K408</f>
        <v>6.3119999999999994</v>
      </c>
      <c r="J409" s="424">
        <v>5.6109999999999998</v>
      </c>
      <c r="K409" s="292">
        <f t="shared" si="283"/>
        <v>0.70099999999999962</v>
      </c>
      <c r="L409" s="677">
        <f t="shared" si="284"/>
        <v>0.88894169835234482</v>
      </c>
      <c r="M409" s="653">
        <v>43465</v>
      </c>
      <c r="N409" s="976"/>
      <c r="O409" s="977"/>
      <c r="P409" s="977"/>
      <c r="Q409" s="977"/>
      <c r="R409" s="977"/>
      <c r="S409" s="975"/>
      <c r="T409" s="170"/>
      <c r="U409" s="182"/>
      <c r="V409" s="166"/>
      <c r="W409" s="166"/>
      <c r="X409" s="166"/>
      <c r="Y409" s="166"/>
      <c r="Z409" s="166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  <c r="AZ409" s="182"/>
      <c r="BA409" s="182"/>
      <c r="BB409" s="182"/>
      <c r="BC409" s="182"/>
      <c r="BD409" s="182"/>
      <c r="BE409" s="182"/>
      <c r="BF409" s="182"/>
      <c r="BG409" s="182"/>
      <c r="BH409" s="182"/>
      <c r="BI409" s="182"/>
      <c r="BJ409" s="182"/>
      <c r="BK409" s="182"/>
      <c r="BL409" s="182"/>
      <c r="BM409" s="182"/>
      <c r="BN409" s="182"/>
      <c r="BO409" s="182"/>
      <c r="BP409" s="182"/>
      <c r="BQ409" s="182"/>
      <c r="BR409" s="182"/>
      <c r="BS409" s="182"/>
      <c r="BT409" s="182"/>
      <c r="BU409" s="182"/>
      <c r="BV409" s="182"/>
      <c r="BW409" s="182"/>
      <c r="BX409" s="182"/>
      <c r="BY409" s="182"/>
      <c r="BZ409" s="182"/>
      <c r="CA409" s="182"/>
      <c r="CB409" s="182"/>
      <c r="CC409" s="182"/>
      <c r="CD409" s="182"/>
      <c r="CE409" s="182"/>
      <c r="CF409" s="182"/>
      <c r="CG409" s="182"/>
      <c r="CH409" s="182"/>
      <c r="CI409" s="182"/>
      <c r="CJ409" s="182"/>
      <c r="CK409" s="182"/>
      <c r="CL409" s="182"/>
      <c r="CM409" s="182"/>
      <c r="CN409" s="182"/>
      <c r="CO409" s="182"/>
      <c r="CP409" s="182"/>
      <c r="CQ409" s="182"/>
      <c r="CR409" s="182"/>
      <c r="CS409" s="182"/>
      <c r="CT409" s="182"/>
      <c r="CU409" s="182"/>
      <c r="CV409" s="182"/>
      <c r="CW409" s="182"/>
      <c r="CX409" s="182"/>
      <c r="CY409" s="182"/>
      <c r="CZ409" s="182"/>
      <c r="DA409" s="182"/>
      <c r="DB409" s="182"/>
      <c r="DC409" s="182"/>
      <c r="DD409" s="182"/>
      <c r="DE409" s="182"/>
      <c r="DF409" s="182"/>
      <c r="DG409" s="182"/>
      <c r="DH409" s="182"/>
      <c r="DI409" s="182"/>
      <c r="DJ409" s="182"/>
      <c r="DK409" s="182"/>
      <c r="DL409" s="182"/>
      <c r="DM409" s="182"/>
      <c r="DN409" s="182"/>
      <c r="DO409" s="182"/>
      <c r="DP409" s="182"/>
      <c r="DQ409" s="182"/>
      <c r="DR409" s="182"/>
      <c r="DS409" s="182"/>
      <c r="DT409" s="182"/>
      <c r="DU409" s="182"/>
      <c r="DV409" s="182"/>
      <c r="DW409" s="182"/>
      <c r="DX409" s="182"/>
      <c r="DY409" s="182"/>
      <c r="DZ409" s="182"/>
      <c r="EA409" s="182"/>
      <c r="EB409" s="182"/>
      <c r="EC409" s="182"/>
      <c r="ED409" s="182"/>
      <c r="EE409" s="182"/>
      <c r="EF409" s="182"/>
      <c r="EG409" s="182"/>
      <c r="EH409" s="182"/>
      <c r="EI409" s="182"/>
      <c r="EJ409" s="182"/>
      <c r="EK409" s="182"/>
      <c r="EL409" s="182"/>
      <c r="EM409" s="182"/>
      <c r="EN409" s="182"/>
      <c r="EO409" s="182"/>
      <c r="EP409" s="182"/>
      <c r="EQ409" s="182"/>
      <c r="ER409" s="182"/>
      <c r="ES409" s="182"/>
      <c r="ET409" s="182"/>
      <c r="EU409" s="182"/>
      <c r="EV409" s="182"/>
      <c r="EW409" s="182"/>
      <c r="EX409" s="182"/>
      <c r="EY409" s="182"/>
      <c r="EZ409" s="182"/>
      <c r="FA409" s="182"/>
      <c r="FB409" s="182"/>
      <c r="FC409" s="182"/>
      <c r="FD409" s="182"/>
      <c r="FE409" s="182"/>
      <c r="FF409" s="182"/>
      <c r="FG409" s="182"/>
      <c r="FH409" s="182"/>
      <c r="FI409" s="182"/>
      <c r="FJ409" s="182"/>
      <c r="FK409" s="182"/>
      <c r="FL409" s="182"/>
      <c r="FM409" s="182"/>
      <c r="FN409" s="182"/>
      <c r="FO409" s="182"/>
      <c r="FP409" s="182"/>
      <c r="FQ409" s="182"/>
      <c r="FR409" s="182"/>
      <c r="FS409" s="182"/>
      <c r="FT409" s="182"/>
      <c r="FU409" s="182"/>
      <c r="FV409" s="182"/>
      <c r="FW409" s="182"/>
      <c r="FX409" s="182"/>
      <c r="FY409" s="182"/>
      <c r="FZ409" s="182"/>
      <c r="GA409" s="182"/>
      <c r="GB409" s="182"/>
      <c r="GC409" s="182"/>
      <c r="GD409" s="182"/>
      <c r="GE409" s="182"/>
      <c r="GF409" s="182"/>
      <c r="GG409" s="182"/>
      <c r="GH409" s="182"/>
      <c r="GI409" s="182"/>
      <c r="GJ409" s="182"/>
      <c r="GK409" s="182"/>
      <c r="GL409" s="182"/>
      <c r="GM409" s="182"/>
      <c r="GN409" s="182"/>
      <c r="GO409" s="182"/>
      <c r="GP409" s="182"/>
      <c r="GQ409" s="182"/>
      <c r="GR409" s="182"/>
      <c r="GS409" s="182"/>
      <c r="GT409" s="182"/>
      <c r="GU409" s="182"/>
      <c r="GV409" s="182"/>
      <c r="GW409" s="182"/>
      <c r="GX409" s="182"/>
      <c r="GY409" s="182"/>
      <c r="GZ409" s="182"/>
      <c r="HA409" s="182"/>
      <c r="HB409" s="182"/>
      <c r="HC409" s="182"/>
      <c r="HD409" s="182"/>
      <c r="HE409" s="182"/>
      <c r="HF409" s="182"/>
      <c r="HG409" s="182"/>
      <c r="HH409" s="182"/>
      <c r="HI409" s="182"/>
      <c r="HJ409" s="182"/>
      <c r="HK409" s="182"/>
      <c r="HL409" s="182"/>
      <c r="HM409" s="182"/>
      <c r="HN409" s="182"/>
      <c r="HO409" s="182"/>
      <c r="HP409" s="182"/>
      <c r="HQ409" s="182"/>
      <c r="HR409" s="182"/>
      <c r="HS409" s="182"/>
      <c r="HT409" s="182"/>
      <c r="HU409" s="182"/>
      <c r="HV409" s="182"/>
      <c r="HW409" s="182"/>
      <c r="HX409" s="182"/>
      <c r="HY409" s="182"/>
      <c r="HZ409" s="182"/>
      <c r="IA409" s="182"/>
      <c r="IB409" s="182"/>
      <c r="IC409" s="182"/>
      <c r="ID409" s="182"/>
      <c r="IE409" s="182"/>
      <c r="IF409" s="182"/>
      <c r="IG409" s="182"/>
      <c r="IH409" s="182"/>
      <c r="II409" s="182"/>
      <c r="IJ409" s="182"/>
      <c r="IK409" s="182"/>
      <c r="IL409" s="182"/>
      <c r="IM409" s="182"/>
      <c r="IN409" s="182"/>
      <c r="IO409" s="182"/>
      <c r="IP409" s="182"/>
      <c r="IQ409" s="182"/>
      <c r="IR409" s="182"/>
      <c r="IS409" s="182"/>
      <c r="IT409" s="182"/>
      <c r="IU409" s="182"/>
      <c r="IV409" s="182"/>
      <c r="IW409" s="182"/>
      <c r="IX409" s="182"/>
      <c r="IY409" s="182"/>
      <c r="IZ409" s="182"/>
      <c r="JA409" s="182"/>
      <c r="JB409" s="182"/>
      <c r="JC409" s="182"/>
      <c r="JD409" s="182"/>
      <c r="JE409" s="182"/>
      <c r="JF409" s="182"/>
      <c r="JG409" s="182"/>
      <c r="JH409" s="182"/>
      <c r="JI409" s="182"/>
      <c r="JJ409" s="182"/>
      <c r="JK409" s="182"/>
      <c r="JL409" s="182"/>
      <c r="JM409" s="182"/>
      <c r="JN409" s="182"/>
      <c r="JO409" s="182"/>
      <c r="JP409" s="182"/>
      <c r="JQ409" s="182"/>
      <c r="JR409" s="182"/>
      <c r="JS409" s="182"/>
      <c r="JT409" s="182"/>
      <c r="JU409" s="182"/>
      <c r="JV409" s="182"/>
      <c r="JW409" s="182"/>
      <c r="JX409" s="182"/>
      <c r="JY409" s="182"/>
      <c r="JZ409" s="182"/>
      <c r="KA409" s="182"/>
      <c r="KB409" s="182"/>
      <c r="KC409" s="182"/>
      <c r="KD409" s="182"/>
      <c r="KE409" s="182"/>
      <c r="KF409" s="182"/>
      <c r="KG409" s="182"/>
      <c r="KH409" s="182"/>
      <c r="KI409" s="182"/>
      <c r="KJ409" s="182"/>
      <c r="KK409" s="182"/>
      <c r="KL409" s="182"/>
      <c r="KM409" s="182"/>
      <c r="KN409" s="182"/>
      <c r="KO409" s="182"/>
      <c r="KP409" s="182"/>
      <c r="KQ409" s="182"/>
      <c r="KR409" s="182"/>
      <c r="KS409" s="182"/>
      <c r="KT409" s="182"/>
      <c r="KU409" s="182"/>
      <c r="KV409" s="182"/>
      <c r="KW409" s="182"/>
      <c r="KX409" s="182"/>
      <c r="KY409" s="182"/>
      <c r="KZ409" s="182"/>
      <c r="LA409" s="182"/>
      <c r="LB409" s="182"/>
      <c r="LC409" s="182"/>
      <c r="LD409" s="182"/>
      <c r="LE409" s="182"/>
      <c r="LF409" s="182"/>
      <c r="LG409" s="182"/>
      <c r="LH409" s="182"/>
      <c r="LI409" s="182"/>
      <c r="LJ409" s="182"/>
      <c r="LK409" s="182"/>
      <c r="LL409" s="182"/>
      <c r="LM409" s="182"/>
      <c r="LN409" s="182"/>
      <c r="LO409" s="182"/>
      <c r="LP409" s="182"/>
      <c r="LQ409" s="182"/>
      <c r="LR409" s="182"/>
      <c r="LS409" s="182"/>
      <c r="LT409" s="182"/>
      <c r="LU409" s="182"/>
      <c r="LV409" s="182"/>
      <c r="LW409" s="182"/>
      <c r="LX409" s="182"/>
      <c r="LY409" s="182"/>
      <c r="LZ409" s="182"/>
      <c r="MA409" s="182"/>
      <c r="MB409" s="182"/>
      <c r="MC409" s="182"/>
      <c r="MD409" s="182"/>
      <c r="ME409" s="182"/>
      <c r="MF409" s="182"/>
      <c r="MG409" s="182"/>
      <c r="MH409" s="182"/>
      <c r="MI409" s="182"/>
      <c r="MJ409" s="182"/>
      <c r="MK409" s="182"/>
      <c r="ML409" s="182"/>
      <c r="MM409" s="182"/>
      <c r="MN409" s="182"/>
      <c r="MO409" s="182"/>
      <c r="MP409" s="182"/>
      <c r="MQ409" s="182"/>
      <c r="MR409" s="182"/>
      <c r="MS409" s="182"/>
      <c r="MT409" s="182"/>
      <c r="MU409" s="182"/>
      <c r="MV409" s="182"/>
      <c r="MW409" s="182"/>
      <c r="MX409" s="182"/>
      <c r="MY409" s="182"/>
      <c r="MZ409" s="182"/>
      <c r="NA409" s="182"/>
      <c r="NB409" s="182"/>
      <c r="NC409" s="182"/>
      <c r="ND409" s="182"/>
      <c r="NE409" s="182"/>
      <c r="NF409" s="182"/>
      <c r="NG409" s="182"/>
      <c r="NH409" s="182"/>
      <c r="NI409" s="182"/>
      <c r="NJ409" s="182"/>
      <c r="NK409" s="182"/>
      <c r="NL409" s="182"/>
      <c r="NM409" s="182"/>
      <c r="NN409" s="182"/>
      <c r="NO409" s="182"/>
      <c r="NP409" s="182"/>
      <c r="NQ409" s="182"/>
      <c r="NR409" s="182"/>
      <c r="NS409" s="182"/>
      <c r="NT409" s="182"/>
      <c r="NU409" s="182"/>
      <c r="NV409" s="182"/>
      <c r="NW409" s="182"/>
      <c r="NX409" s="182"/>
      <c r="NY409" s="182"/>
      <c r="NZ409" s="182"/>
      <c r="OA409" s="182"/>
      <c r="OB409" s="182"/>
      <c r="OC409" s="182"/>
      <c r="OD409" s="182"/>
      <c r="OE409" s="182"/>
      <c r="OF409" s="182"/>
      <c r="OG409" s="182"/>
      <c r="OH409" s="182"/>
      <c r="OI409" s="182"/>
      <c r="OJ409" s="182"/>
      <c r="OK409" s="182"/>
      <c r="OL409" s="182"/>
      <c r="OM409" s="182"/>
      <c r="ON409" s="182"/>
      <c r="OO409" s="182"/>
      <c r="OP409" s="182"/>
      <c r="OQ409" s="182"/>
      <c r="OR409" s="182"/>
      <c r="OS409" s="182"/>
      <c r="OT409" s="182"/>
      <c r="OU409" s="182"/>
      <c r="OV409" s="182"/>
      <c r="OW409" s="182"/>
      <c r="OX409" s="182"/>
      <c r="OY409" s="182"/>
      <c r="OZ409" s="182"/>
      <c r="PA409" s="182"/>
      <c r="PB409" s="182"/>
      <c r="PC409" s="182"/>
      <c r="PD409" s="182"/>
      <c r="PE409" s="182"/>
      <c r="PF409" s="182"/>
      <c r="PG409" s="182"/>
      <c r="PH409" s="182"/>
      <c r="PI409" s="182"/>
      <c r="PJ409" s="182"/>
      <c r="PK409" s="182"/>
      <c r="PL409" s="182"/>
      <c r="PM409" s="182"/>
      <c r="PN409" s="182"/>
      <c r="PO409" s="182"/>
      <c r="PP409" s="182"/>
      <c r="PQ409" s="182"/>
      <c r="PR409" s="182"/>
      <c r="PS409" s="182"/>
      <c r="PT409" s="182"/>
      <c r="PU409" s="182"/>
      <c r="PV409" s="182"/>
      <c r="PW409" s="182"/>
      <c r="PX409" s="182"/>
    </row>
    <row r="410" spans="1:440" s="167" customFormat="1" ht="19.899999999999999" customHeight="1">
      <c r="A410" s="182"/>
      <c r="B410" s="1040"/>
      <c r="C410" s="900"/>
      <c r="D410" s="837"/>
      <c r="E410" s="875" t="s">
        <v>91</v>
      </c>
      <c r="F410" s="327" t="s">
        <v>20</v>
      </c>
      <c r="G410" s="291">
        <v>0.63600000000000001</v>
      </c>
      <c r="H410" s="291"/>
      <c r="I410" s="292">
        <f t="shared" ref="I410" si="314">G410+H410</f>
        <v>0.63600000000000001</v>
      </c>
      <c r="J410" s="424">
        <v>0</v>
      </c>
      <c r="K410" s="292">
        <f t="shared" si="283"/>
        <v>0.63600000000000001</v>
      </c>
      <c r="L410" s="675">
        <f t="shared" si="284"/>
        <v>0</v>
      </c>
      <c r="M410" s="653" t="s">
        <v>24</v>
      </c>
      <c r="N410" s="976">
        <f t="shared" ref="N410:O410" si="315">G410+G411+G412</f>
        <v>7.2240000000000002</v>
      </c>
      <c r="O410" s="977">
        <f t="shared" si="315"/>
        <v>0</v>
      </c>
      <c r="P410" s="977">
        <f t="shared" ref="P410" si="316">N410+O410</f>
        <v>7.2240000000000002</v>
      </c>
      <c r="Q410" s="977">
        <f>J410+J411+J412</f>
        <v>6.7900000000000009</v>
      </c>
      <c r="R410" s="977">
        <f t="shared" ref="R410" si="317">P410-Q410</f>
        <v>0.43399999999999928</v>
      </c>
      <c r="S410" s="975">
        <f t="shared" ref="S410" si="318">Q410/P410</f>
        <v>0.93992248062015515</v>
      </c>
      <c r="T410" s="170"/>
      <c r="U410" s="182"/>
      <c r="V410" s="166"/>
      <c r="W410" s="166"/>
      <c r="X410" s="166"/>
      <c r="Y410" s="166"/>
      <c r="Z410" s="166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182"/>
      <c r="AT410" s="182"/>
      <c r="AU410" s="182"/>
      <c r="AV410" s="182"/>
      <c r="AW410" s="182"/>
      <c r="AX410" s="182"/>
      <c r="AY410" s="182"/>
      <c r="AZ410" s="182"/>
      <c r="BA410" s="182"/>
      <c r="BB410" s="182"/>
      <c r="BC410" s="182"/>
      <c r="BD410" s="182"/>
      <c r="BE410" s="182"/>
      <c r="BF410" s="182"/>
      <c r="BG410" s="182"/>
      <c r="BH410" s="182"/>
      <c r="BI410" s="182"/>
      <c r="BJ410" s="182"/>
      <c r="BK410" s="182"/>
      <c r="BL410" s="182"/>
      <c r="BM410" s="182"/>
      <c r="BN410" s="182"/>
      <c r="BO410" s="182"/>
      <c r="BP410" s="182"/>
      <c r="BQ410" s="182"/>
      <c r="BR410" s="182"/>
      <c r="BS410" s="182"/>
      <c r="BT410" s="182"/>
      <c r="BU410" s="182"/>
      <c r="BV410" s="182"/>
      <c r="BW410" s="182"/>
      <c r="BX410" s="182"/>
      <c r="BY410" s="182"/>
      <c r="BZ410" s="182"/>
      <c r="CA410" s="182"/>
      <c r="CB410" s="182"/>
      <c r="CC410" s="182"/>
      <c r="CD410" s="182"/>
      <c r="CE410" s="182"/>
      <c r="CF410" s="182"/>
      <c r="CG410" s="182"/>
      <c r="CH410" s="182"/>
      <c r="CI410" s="182"/>
      <c r="CJ410" s="182"/>
      <c r="CK410" s="182"/>
      <c r="CL410" s="182"/>
      <c r="CM410" s="182"/>
      <c r="CN410" s="182"/>
      <c r="CO410" s="182"/>
      <c r="CP410" s="182"/>
      <c r="CQ410" s="182"/>
      <c r="CR410" s="182"/>
      <c r="CS410" s="182"/>
      <c r="CT410" s="182"/>
      <c r="CU410" s="182"/>
      <c r="CV410" s="182"/>
      <c r="CW410" s="182"/>
      <c r="CX410" s="182"/>
      <c r="CY410" s="182"/>
      <c r="CZ410" s="182"/>
      <c r="DA410" s="182"/>
      <c r="DB410" s="182"/>
      <c r="DC410" s="182"/>
      <c r="DD410" s="182"/>
      <c r="DE410" s="182"/>
      <c r="DF410" s="182"/>
      <c r="DG410" s="182"/>
      <c r="DH410" s="182"/>
      <c r="DI410" s="182"/>
      <c r="DJ410" s="182"/>
      <c r="DK410" s="182"/>
      <c r="DL410" s="182"/>
      <c r="DM410" s="182"/>
      <c r="DN410" s="182"/>
      <c r="DO410" s="182"/>
      <c r="DP410" s="182"/>
      <c r="DQ410" s="182"/>
      <c r="DR410" s="182"/>
      <c r="DS410" s="182"/>
      <c r="DT410" s="182"/>
      <c r="DU410" s="182"/>
      <c r="DV410" s="182"/>
      <c r="DW410" s="182"/>
      <c r="DX410" s="182"/>
      <c r="DY410" s="182"/>
      <c r="DZ410" s="182"/>
      <c r="EA410" s="182"/>
      <c r="EB410" s="182"/>
      <c r="EC410" s="182"/>
      <c r="ED410" s="182"/>
      <c r="EE410" s="182"/>
      <c r="EF410" s="182"/>
      <c r="EG410" s="182"/>
      <c r="EH410" s="182"/>
      <c r="EI410" s="182"/>
      <c r="EJ410" s="182"/>
      <c r="EK410" s="182"/>
      <c r="EL410" s="182"/>
      <c r="EM410" s="182"/>
      <c r="EN410" s="182"/>
      <c r="EO410" s="182"/>
      <c r="EP410" s="182"/>
      <c r="EQ410" s="182"/>
      <c r="ER410" s="182"/>
      <c r="ES410" s="182"/>
      <c r="ET410" s="182"/>
      <c r="EU410" s="182"/>
      <c r="EV410" s="182"/>
      <c r="EW410" s="182"/>
      <c r="EX410" s="182"/>
      <c r="EY410" s="182"/>
      <c r="EZ410" s="182"/>
      <c r="FA410" s="182"/>
      <c r="FB410" s="182"/>
      <c r="FC410" s="182"/>
      <c r="FD410" s="182"/>
      <c r="FE410" s="182"/>
      <c r="FF410" s="182"/>
      <c r="FG410" s="182"/>
      <c r="FH410" s="182"/>
      <c r="FI410" s="182"/>
      <c r="FJ410" s="182"/>
      <c r="FK410" s="182"/>
      <c r="FL410" s="182"/>
      <c r="FM410" s="182"/>
      <c r="FN410" s="182"/>
      <c r="FO410" s="182"/>
      <c r="FP410" s="182"/>
      <c r="FQ410" s="182"/>
      <c r="FR410" s="182"/>
      <c r="FS410" s="182"/>
      <c r="FT410" s="182"/>
      <c r="FU410" s="182"/>
      <c r="FV410" s="182"/>
      <c r="FW410" s="182"/>
      <c r="FX410" s="182"/>
      <c r="FY410" s="182"/>
      <c r="FZ410" s="182"/>
      <c r="GA410" s="182"/>
      <c r="GB410" s="182"/>
      <c r="GC410" s="182"/>
      <c r="GD410" s="182"/>
      <c r="GE410" s="182"/>
      <c r="GF410" s="182"/>
      <c r="GG410" s="182"/>
      <c r="GH410" s="182"/>
      <c r="GI410" s="182"/>
      <c r="GJ410" s="182"/>
      <c r="GK410" s="182"/>
      <c r="GL410" s="182"/>
      <c r="GM410" s="182"/>
      <c r="GN410" s="182"/>
      <c r="GO410" s="182"/>
      <c r="GP410" s="182"/>
      <c r="GQ410" s="182"/>
      <c r="GR410" s="182"/>
      <c r="GS410" s="182"/>
      <c r="GT410" s="182"/>
      <c r="GU410" s="182"/>
      <c r="GV410" s="182"/>
      <c r="GW410" s="182"/>
      <c r="GX410" s="182"/>
      <c r="GY410" s="182"/>
      <c r="GZ410" s="182"/>
      <c r="HA410" s="182"/>
      <c r="HB410" s="182"/>
      <c r="HC410" s="182"/>
      <c r="HD410" s="182"/>
      <c r="HE410" s="182"/>
      <c r="HF410" s="182"/>
      <c r="HG410" s="182"/>
      <c r="HH410" s="182"/>
      <c r="HI410" s="182"/>
      <c r="HJ410" s="182"/>
      <c r="HK410" s="182"/>
      <c r="HL410" s="182"/>
      <c r="HM410" s="182"/>
      <c r="HN410" s="182"/>
      <c r="HO410" s="182"/>
      <c r="HP410" s="182"/>
      <c r="HQ410" s="182"/>
      <c r="HR410" s="182"/>
      <c r="HS410" s="182"/>
      <c r="HT410" s="182"/>
      <c r="HU410" s="182"/>
      <c r="HV410" s="182"/>
      <c r="HW410" s="182"/>
      <c r="HX410" s="182"/>
      <c r="HY410" s="182"/>
      <c r="HZ410" s="182"/>
      <c r="IA410" s="182"/>
      <c r="IB410" s="182"/>
      <c r="IC410" s="182"/>
      <c r="ID410" s="182"/>
      <c r="IE410" s="182"/>
      <c r="IF410" s="182"/>
      <c r="IG410" s="182"/>
      <c r="IH410" s="182"/>
      <c r="II410" s="182"/>
      <c r="IJ410" s="182"/>
      <c r="IK410" s="182"/>
      <c r="IL410" s="182"/>
      <c r="IM410" s="182"/>
      <c r="IN410" s="182"/>
      <c r="IO410" s="182"/>
      <c r="IP410" s="182"/>
      <c r="IQ410" s="182"/>
      <c r="IR410" s="182"/>
      <c r="IS410" s="182"/>
      <c r="IT410" s="182"/>
      <c r="IU410" s="182"/>
      <c r="IV410" s="182"/>
      <c r="IW410" s="182"/>
      <c r="IX410" s="182"/>
      <c r="IY410" s="182"/>
      <c r="IZ410" s="182"/>
      <c r="JA410" s="182"/>
      <c r="JB410" s="182"/>
      <c r="JC410" s="182"/>
      <c r="JD410" s="182"/>
      <c r="JE410" s="182"/>
      <c r="JF410" s="182"/>
      <c r="JG410" s="182"/>
      <c r="JH410" s="182"/>
      <c r="JI410" s="182"/>
      <c r="JJ410" s="182"/>
      <c r="JK410" s="182"/>
      <c r="JL410" s="182"/>
      <c r="JM410" s="182"/>
      <c r="JN410" s="182"/>
      <c r="JO410" s="182"/>
      <c r="JP410" s="182"/>
      <c r="JQ410" s="182"/>
      <c r="JR410" s="182"/>
      <c r="JS410" s="182"/>
      <c r="JT410" s="182"/>
      <c r="JU410" s="182"/>
      <c r="JV410" s="182"/>
      <c r="JW410" s="182"/>
      <c r="JX410" s="182"/>
      <c r="JY410" s="182"/>
      <c r="JZ410" s="182"/>
      <c r="KA410" s="182"/>
      <c r="KB410" s="182"/>
      <c r="KC410" s="182"/>
      <c r="KD410" s="182"/>
      <c r="KE410" s="182"/>
      <c r="KF410" s="182"/>
      <c r="KG410" s="182"/>
      <c r="KH410" s="182"/>
      <c r="KI410" s="182"/>
      <c r="KJ410" s="182"/>
      <c r="KK410" s="182"/>
      <c r="KL410" s="182"/>
      <c r="KM410" s="182"/>
      <c r="KN410" s="182"/>
      <c r="KO410" s="182"/>
      <c r="KP410" s="182"/>
      <c r="KQ410" s="182"/>
      <c r="KR410" s="182"/>
      <c r="KS410" s="182"/>
      <c r="KT410" s="182"/>
      <c r="KU410" s="182"/>
      <c r="KV410" s="182"/>
      <c r="KW410" s="182"/>
      <c r="KX410" s="182"/>
      <c r="KY410" s="182"/>
      <c r="KZ410" s="182"/>
      <c r="LA410" s="182"/>
      <c r="LB410" s="182"/>
      <c r="LC410" s="182"/>
      <c r="LD410" s="182"/>
      <c r="LE410" s="182"/>
      <c r="LF410" s="182"/>
      <c r="LG410" s="182"/>
      <c r="LH410" s="182"/>
      <c r="LI410" s="182"/>
      <c r="LJ410" s="182"/>
      <c r="LK410" s="182"/>
      <c r="LL410" s="182"/>
      <c r="LM410" s="182"/>
      <c r="LN410" s="182"/>
      <c r="LO410" s="182"/>
      <c r="LP410" s="182"/>
      <c r="LQ410" s="182"/>
      <c r="LR410" s="182"/>
      <c r="LS410" s="182"/>
      <c r="LT410" s="182"/>
      <c r="LU410" s="182"/>
      <c r="LV410" s="182"/>
      <c r="LW410" s="182"/>
      <c r="LX410" s="182"/>
      <c r="LY410" s="182"/>
      <c r="LZ410" s="182"/>
      <c r="MA410" s="182"/>
      <c r="MB410" s="182"/>
      <c r="MC410" s="182"/>
      <c r="MD410" s="182"/>
      <c r="ME410" s="182"/>
      <c r="MF410" s="182"/>
      <c r="MG410" s="182"/>
      <c r="MH410" s="182"/>
      <c r="MI410" s="182"/>
      <c r="MJ410" s="182"/>
      <c r="MK410" s="182"/>
      <c r="ML410" s="182"/>
      <c r="MM410" s="182"/>
      <c r="MN410" s="182"/>
      <c r="MO410" s="182"/>
      <c r="MP410" s="182"/>
      <c r="MQ410" s="182"/>
      <c r="MR410" s="182"/>
      <c r="MS410" s="182"/>
      <c r="MT410" s="182"/>
      <c r="MU410" s="182"/>
      <c r="MV410" s="182"/>
      <c r="MW410" s="182"/>
      <c r="MX410" s="182"/>
      <c r="MY410" s="182"/>
      <c r="MZ410" s="182"/>
      <c r="NA410" s="182"/>
      <c r="NB410" s="182"/>
      <c r="NC410" s="182"/>
      <c r="ND410" s="182"/>
      <c r="NE410" s="182"/>
      <c r="NF410" s="182"/>
      <c r="NG410" s="182"/>
      <c r="NH410" s="182"/>
      <c r="NI410" s="182"/>
      <c r="NJ410" s="182"/>
      <c r="NK410" s="182"/>
      <c r="NL410" s="182"/>
      <c r="NM410" s="182"/>
      <c r="NN410" s="182"/>
      <c r="NO410" s="182"/>
      <c r="NP410" s="182"/>
      <c r="NQ410" s="182"/>
      <c r="NR410" s="182"/>
      <c r="NS410" s="182"/>
      <c r="NT410" s="182"/>
      <c r="NU410" s="182"/>
      <c r="NV410" s="182"/>
      <c r="NW410" s="182"/>
      <c r="NX410" s="182"/>
      <c r="NY410" s="182"/>
      <c r="NZ410" s="182"/>
      <c r="OA410" s="182"/>
      <c r="OB410" s="182"/>
      <c r="OC410" s="182"/>
      <c r="OD410" s="182"/>
      <c r="OE410" s="182"/>
      <c r="OF410" s="182"/>
      <c r="OG410" s="182"/>
      <c r="OH410" s="182"/>
      <c r="OI410" s="182"/>
      <c r="OJ410" s="182"/>
      <c r="OK410" s="182"/>
      <c r="OL410" s="182"/>
      <c r="OM410" s="182"/>
      <c r="ON410" s="182"/>
      <c r="OO410" s="182"/>
      <c r="OP410" s="182"/>
      <c r="OQ410" s="182"/>
      <c r="OR410" s="182"/>
      <c r="OS410" s="182"/>
      <c r="OT410" s="182"/>
      <c r="OU410" s="182"/>
      <c r="OV410" s="182"/>
      <c r="OW410" s="182"/>
      <c r="OX410" s="182"/>
      <c r="OY410" s="182"/>
      <c r="OZ410" s="182"/>
      <c r="PA410" s="182"/>
      <c r="PB410" s="182"/>
      <c r="PC410" s="182"/>
      <c r="PD410" s="182"/>
      <c r="PE410" s="182"/>
      <c r="PF410" s="182"/>
      <c r="PG410" s="182"/>
      <c r="PH410" s="182"/>
      <c r="PI410" s="182"/>
      <c r="PJ410" s="182"/>
      <c r="PK410" s="182"/>
      <c r="PL410" s="182"/>
      <c r="PM410" s="182"/>
      <c r="PN410" s="182"/>
      <c r="PO410" s="182"/>
      <c r="PP410" s="182"/>
      <c r="PQ410" s="182"/>
      <c r="PR410" s="182"/>
      <c r="PS410" s="182"/>
      <c r="PT410" s="182"/>
      <c r="PU410" s="182"/>
      <c r="PV410" s="182"/>
      <c r="PW410" s="182"/>
      <c r="PX410" s="182"/>
    </row>
    <row r="411" spans="1:440" s="167" customFormat="1" ht="19.899999999999999" customHeight="1">
      <c r="A411" s="182"/>
      <c r="B411" s="1040"/>
      <c r="C411" s="900"/>
      <c r="D411" s="837"/>
      <c r="E411" s="875"/>
      <c r="F411" s="327" t="s">
        <v>21</v>
      </c>
      <c r="G411" s="291">
        <v>2.9769999999999999</v>
      </c>
      <c r="H411" s="291"/>
      <c r="I411" s="292">
        <f>G411+H411+K410</f>
        <v>3.613</v>
      </c>
      <c r="J411" s="424">
        <v>2.6320000000000001</v>
      </c>
      <c r="K411" s="292">
        <f t="shared" si="283"/>
        <v>0.98099999999999987</v>
      </c>
      <c r="L411" s="675">
        <f t="shared" si="284"/>
        <v>0.72848048712980906</v>
      </c>
      <c r="M411" s="653" t="s">
        <v>24</v>
      </c>
      <c r="N411" s="976"/>
      <c r="O411" s="977"/>
      <c r="P411" s="977"/>
      <c r="Q411" s="977"/>
      <c r="R411" s="977"/>
      <c r="S411" s="975"/>
      <c r="T411" s="170"/>
      <c r="U411" s="182"/>
      <c r="V411" s="166"/>
      <c r="W411" s="166"/>
      <c r="X411" s="166"/>
      <c r="Y411" s="166"/>
      <c r="Z411" s="166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  <c r="AU411" s="182"/>
      <c r="AV411" s="182"/>
      <c r="AW411" s="182"/>
      <c r="AX411" s="182"/>
      <c r="AY411" s="182"/>
      <c r="AZ411" s="182"/>
      <c r="BA411" s="182"/>
      <c r="BB411" s="182"/>
      <c r="BC411" s="182"/>
      <c r="BD411" s="182"/>
      <c r="BE411" s="182"/>
      <c r="BF411" s="182"/>
      <c r="BG411" s="182"/>
      <c r="BH411" s="182"/>
      <c r="BI411" s="182"/>
      <c r="BJ411" s="182"/>
      <c r="BK411" s="182"/>
      <c r="BL411" s="182"/>
      <c r="BM411" s="182"/>
      <c r="BN411" s="182"/>
      <c r="BO411" s="182"/>
      <c r="BP411" s="182"/>
      <c r="BQ411" s="182"/>
      <c r="BR411" s="182"/>
      <c r="BS411" s="182"/>
      <c r="BT411" s="182"/>
      <c r="BU411" s="182"/>
      <c r="BV411" s="182"/>
      <c r="BW411" s="182"/>
      <c r="BX411" s="182"/>
      <c r="BY411" s="182"/>
      <c r="BZ411" s="182"/>
      <c r="CA411" s="182"/>
      <c r="CB411" s="182"/>
      <c r="CC411" s="182"/>
      <c r="CD411" s="182"/>
      <c r="CE411" s="182"/>
      <c r="CF411" s="182"/>
      <c r="CG411" s="182"/>
      <c r="CH411" s="182"/>
      <c r="CI411" s="182"/>
      <c r="CJ411" s="182"/>
      <c r="CK411" s="182"/>
      <c r="CL411" s="182"/>
      <c r="CM411" s="182"/>
      <c r="CN411" s="182"/>
      <c r="CO411" s="182"/>
      <c r="CP411" s="182"/>
      <c r="CQ411" s="182"/>
      <c r="CR411" s="182"/>
      <c r="CS411" s="182"/>
      <c r="CT411" s="182"/>
      <c r="CU411" s="182"/>
      <c r="CV411" s="182"/>
      <c r="CW411" s="182"/>
      <c r="CX411" s="182"/>
      <c r="CY411" s="182"/>
      <c r="CZ411" s="182"/>
      <c r="DA411" s="182"/>
      <c r="DB411" s="182"/>
      <c r="DC411" s="182"/>
      <c r="DD411" s="182"/>
      <c r="DE411" s="182"/>
      <c r="DF411" s="182"/>
      <c r="DG411" s="182"/>
      <c r="DH411" s="182"/>
      <c r="DI411" s="182"/>
      <c r="DJ411" s="182"/>
      <c r="DK411" s="182"/>
      <c r="DL411" s="182"/>
      <c r="DM411" s="182"/>
      <c r="DN411" s="182"/>
      <c r="DO411" s="182"/>
      <c r="DP411" s="182"/>
      <c r="DQ411" s="182"/>
      <c r="DR411" s="182"/>
      <c r="DS411" s="182"/>
      <c r="DT411" s="182"/>
      <c r="DU411" s="182"/>
      <c r="DV411" s="182"/>
      <c r="DW411" s="182"/>
      <c r="DX411" s="182"/>
      <c r="DY411" s="182"/>
      <c r="DZ411" s="182"/>
      <c r="EA411" s="182"/>
      <c r="EB411" s="182"/>
      <c r="EC411" s="182"/>
      <c r="ED411" s="182"/>
      <c r="EE411" s="182"/>
      <c r="EF411" s="182"/>
      <c r="EG411" s="182"/>
      <c r="EH411" s="182"/>
      <c r="EI411" s="182"/>
      <c r="EJ411" s="182"/>
      <c r="EK411" s="182"/>
      <c r="EL411" s="182"/>
      <c r="EM411" s="182"/>
      <c r="EN411" s="182"/>
      <c r="EO411" s="182"/>
      <c r="EP411" s="182"/>
      <c r="EQ411" s="182"/>
      <c r="ER411" s="182"/>
      <c r="ES411" s="182"/>
      <c r="ET411" s="182"/>
      <c r="EU411" s="182"/>
      <c r="EV411" s="182"/>
      <c r="EW411" s="182"/>
      <c r="EX411" s="182"/>
      <c r="EY411" s="182"/>
      <c r="EZ411" s="182"/>
      <c r="FA411" s="182"/>
      <c r="FB411" s="182"/>
      <c r="FC411" s="182"/>
      <c r="FD411" s="182"/>
      <c r="FE411" s="182"/>
      <c r="FF411" s="182"/>
      <c r="FG411" s="182"/>
      <c r="FH411" s="182"/>
      <c r="FI411" s="182"/>
      <c r="FJ411" s="182"/>
      <c r="FK411" s="182"/>
      <c r="FL411" s="182"/>
      <c r="FM411" s="182"/>
      <c r="FN411" s="182"/>
      <c r="FO411" s="182"/>
      <c r="FP411" s="182"/>
      <c r="FQ411" s="182"/>
      <c r="FR411" s="182"/>
      <c r="FS411" s="182"/>
      <c r="FT411" s="182"/>
      <c r="FU411" s="182"/>
      <c r="FV411" s="182"/>
      <c r="FW411" s="182"/>
      <c r="FX411" s="182"/>
      <c r="FY411" s="182"/>
      <c r="FZ411" s="182"/>
      <c r="GA411" s="182"/>
      <c r="GB411" s="182"/>
      <c r="GC411" s="182"/>
      <c r="GD411" s="182"/>
      <c r="GE411" s="182"/>
      <c r="GF411" s="182"/>
      <c r="GG411" s="182"/>
      <c r="GH411" s="182"/>
      <c r="GI411" s="182"/>
      <c r="GJ411" s="182"/>
      <c r="GK411" s="182"/>
      <c r="GL411" s="182"/>
      <c r="GM411" s="182"/>
      <c r="GN411" s="182"/>
      <c r="GO411" s="182"/>
      <c r="GP411" s="182"/>
      <c r="GQ411" s="182"/>
      <c r="GR411" s="182"/>
      <c r="GS411" s="182"/>
      <c r="GT411" s="182"/>
      <c r="GU411" s="182"/>
      <c r="GV411" s="182"/>
      <c r="GW411" s="182"/>
      <c r="GX411" s="182"/>
      <c r="GY411" s="182"/>
      <c r="GZ411" s="182"/>
      <c r="HA411" s="182"/>
      <c r="HB411" s="182"/>
      <c r="HC411" s="182"/>
      <c r="HD411" s="182"/>
      <c r="HE411" s="182"/>
      <c r="HF411" s="182"/>
      <c r="HG411" s="182"/>
      <c r="HH411" s="182"/>
      <c r="HI411" s="182"/>
      <c r="HJ411" s="182"/>
      <c r="HK411" s="182"/>
      <c r="HL411" s="182"/>
      <c r="HM411" s="182"/>
      <c r="HN411" s="182"/>
      <c r="HO411" s="182"/>
      <c r="HP411" s="182"/>
      <c r="HQ411" s="182"/>
      <c r="HR411" s="182"/>
      <c r="HS411" s="182"/>
      <c r="HT411" s="182"/>
      <c r="HU411" s="182"/>
      <c r="HV411" s="182"/>
      <c r="HW411" s="182"/>
      <c r="HX411" s="182"/>
      <c r="HY411" s="182"/>
      <c r="HZ411" s="182"/>
      <c r="IA411" s="182"/>
      <c r="IB411" s="182"/>
      <c r="IC411" s="182"/>
      <c r="ID411" s="182"/>
      <c r="IE411" s="182"/>
      <c r="IF411" s="182"/>
      <c r="IG411" s="182"/>
      <c r="IH411" s="182"/>
      <c r="II411" s="182"/>
      <c r="IJ411" s="182"/>
      <c r="IK411" s="182"/>
      <c r="IL411" s="182"/>
      <c r="IM411" s="182"/>
      <c r="IN411" s="182"/>
      <c r="IO411" s="182"/>
      <c r="IP411" s="182"/>
      <c r="IQ411" s="182"/>
      <c r="IR411" s="182"/>
      <c r="IS411" s="182"/>
      <c r="IT411" s="182"/>
      <c r="IU411" s="182"/>
      <c r="IV411" s="182"/>
      <c r="IW411" s="182"/>
      <c r="IX411" s="182"/>
      <c r="IY411" s="182"/>
      <c r="IZ411" s="182"/>
      <c r="JA411" s="182"/>
      <c r="JB411" s="182"/>
      <c r="JC411" s="182"/>
      <c r="JD411" s="182"/>
      <c r="JE411" s="182"/>
      <c r="JF411" s="182"/>
      <c r="JG411" s="182"/>
      <c r="JH411" s="182"/>
      <c r="JI411" s="182"/>
      <c r="JJ411" s="182"/>
      <c r="JK411" s="182"/>
      <c r="JL411" s="182"/>
      <c r="JM411" s="182"/>
      <c r="JN411" s="182"/>
      <c r="JO411" s="182"/>
      <c r="JP411" s="182"/>
      <c r="JQ411" s="182"/>
      <c r="JR411" s="182"/>
      <c r="JS411" s="182"/>
      <c r="JT411" s="182"/>
      <c r="JU411" s="182"/>
      <c r="JV411" s="182"/>
      <c r="JW411" s="182"/>
      <c r="JX411" s="182"/>
      <c r="JY411" s="182"/>
      <c r="JZ411" s="182"/>
      <c r="KA411" s="182"/>
      <c r="KB411" s="182"/>
      <c r="KC411" s="182"/>
      <c r="KD411" s="182"/>
      <c r="KE411" s="182"/>
      <c r="KF411" s="182"/>
      <c r="KG411" s="182"/>
      <c r="KH411" s="182"/>
      <c r="KI411" s="182"/>
      <c r="KJ411" s="182"/>
      <c r="KK411" s="182"/>
      <c r="KL411" s="182"/>
      <c r="KM411" s="182"/>
      <c r="KN411" s="182"/>
      <c r="KO411" s="182"/>
      <c r="KP411" s="182"/>
      <c r="KQ411" s="182"/>
      <c r="KR411" s="182"/>
      <c r="KS411" s="182"/>
      <c r="KT411" s="182"/>
      <c r="KU411" s="182"/>
      <c r="KV411" s="182"/>
      <c r="KW411" s="182"/>
      <c r="KX411" s="182"/>
      <c r="KY411" s="182"/>
      <c r="KZ411" s="182"/>
      <c r="LA411" s="182"/>
      <c r="LB411" s="182"/>
      <c r="LC411" s="182"/>
      <c r="LD411" s="182"/>
      <c r="LE411" s="182"/>
      <c r="LF411" s="182"/>
      <c r="LG411" s="182"/>
      <c r="LH411" s="182"/>
      <c r="LI411" s="182"/>
      <c r="LJ411" s="182"/>
      <c r="LK411" s="182"/>
      <c r="LL411" s="182"/>
      <c r="LM411" s="182"/>
      <c r="LN411" s="182"/>
      <c r="LO411" s="182"/>
      <c r="LP411" s="182"/>
      <c r="LQ411" s="182"/>
      <c r="LR411" s="182"/>
      <c r="LS411" s="182"/>
      <c r="LT411" s="182"/>
      <c r="LU411" s="182"/>
      <c r="LV411" s="182"/>
      <c r="LW411" s="182"/>
      <c r="LX411" s="182"/>
      <c r="LY411" s="182"/>
      <c r="LZ411" s="182"/>
      <c r="MA411" s="182"/>
      <c r="MB411" s="182"/>
      <c r="MC411" s="182"/>
      <c r="MD411" s="182"/>
      <c r="ME411" s="182"/>
      <c r="MF411" s="182"/>
      <c r="MG411" s="182"/>
      <c r="MH411" s="182"/>
      <c r="MI411" s="182"/>
      <c r="MJ411" s="182"/>
      <c r="MK411" s="182"/>
      <c r="ML411" s="182"/>
      <c r="MM411" s="182"/>
      <c r="MN411" s="182"/>
      <c r="MO411" s="182"/>
      <c r="MP411" s="182"/>
      <c r="MQ411" s="182"/>
      <c r="MR411" s="182"/>
      <c r="MS411" s="182"/>
      <c r="MT411" s="182"/>
      <c r="MU411" s="182"/>
      <c r="MV411" s="182"/>
      <c r="MW411" s="182"/>
      <c r="MX411" s="182"/>
      <c r="MY411" s="182"/>
      <c r="MZ411" s="182"/>
      <c r="NA411" s="182"/>
      <c r="NB411" s="182"/>
      <c r="NC411" s="182"/>
      <c r="ND411" s="182"/>
      <c r="NE411" s="182"/>
      <c r="NF411" s="182"/>
      <c r="NG411" s="182"/>
      <c r="NH411" s="182"/>
      <c r="NI411" s="182"/>
      <c r="NJ411" s="182"/>
      <c r="NK411" s="182"/>
      <c r="NL411" s="182"/>
      <c r="NM411" s="182"/>
      <c r="NN411" s="182"/>
      <c r="NO411" s="182"/>
      <c r="NP411" s="182"/>
      <c r="NQ411" s="182"/>
      <c r="NR411" s="182"/>
      <c r="NS411" s="182"/>
      <c r="NT411" s="182"/>
      <c r="NU411" s="182"/>
      <c r="NV411" s="182"/>
      <c r="NW411" s="182"/>
      <c r="NX411" s="182"/>
      <c r="NY411" s="182"/>
      <c r="NZ411" s="182"/>
      <c r="OA411" s="182"/>
      <c r="OB411" s="182"/>
      <c r="OC411" s="182"/>
      <c r="OD411" s="182"/>
      <c r="OE411" s="182"/>
      <c r="OF411" s="182"/>
      <c r="OG411" s="182"/>
      <c r="OH411" s="182"/>
      <c r="OI411" s="182"/>
      <c r="OJ411" s="182"/>
      <c r="OK411" s="182"/>
      <c r="OL411" s="182"/>
      <c r="OM411" s="182"/>
      <c r="ON411" s="182"/>
      <c r="OO411" s="182"/>
      <c r="OP411" s="182"/>
      <c r="OQ411" s="182"/>
      <c r="OR411" s="182"/>
      <c r="OS411" s="182"/>
      <c r="OT411" s="182"/>
      <c r="OU411" s="182"/>
      <c r="OV411" s="182"/>
      <c r="OW411" s="182"/>
      <c r="OX411" s="182"/>
      <c r="OY411" s="182"/>
      <c r="OZ411" s="182"/>
      <c r="PA411" s="182"/>
      <c r="PB411" s="182"/>
      <c r="PC411" s="182"/>
      <c r="PD411" s="182"/>
      <c r="PE411" s="182"/>
      <c r="PF411" s="182"/>
      <c r="PG411" s="182"/>
      <c r="PH411" s="182"/>
      <c r="PI411" s="182"/>
      <c r="PJ411" s="182"/>
      <c r="PK411" s="182"/>
      <c r="PL411" s="182"/>
      <c r="PM411" s="182"/>
      <c r="PN411" s="182"/>
      <c r="PO411" s="182"/>
      <c r="PP411" s="182"/>
      <c r="PQ411" s="182"/>
      <c r="PR411" s="182"/>
      <c r="PS411" s="182"/>
      <c r="PT411" s="182"/>
      <c r="PU411" s="182"/>
      <c r="PV411" s="182"/>
      <c r="PW411" s="182"/>
      <c r="PX411" s="182"/>
    </row>
    <row r="412" spans="1:440" s="167" customFormat="1" ht="19.899999999999999" customHeight="1">
      <c r="A412" s="182"/>
      <c r="B412" s="1040"/>
      <c r="C412" s="900"/>
      <c r="D412" s="837"/>
      <c r="E412" s="875"/>
      <c r="F412" s="327" t="s">
        <v>22</v>
      </c>
      <c r="G412" s="291">
        <v>3.6110000000000002</v>
      </c>
      <c r="H412" s="291"/>
      <c r="I412" s="292">
        <f>G412+H412+K411</f>
        <v>4.5920000000000005</v>
      </c>
      <c r="J412" s="424">
        <v>4.1580000000000004</v>
      </c>
      <c r="K412" s="292">
        <f t="shared" si="283"/>
        <v>0.43400000000000016</v>
      </c>
      <c r="L412" s="675">
        <f t="shared" si="284"/>
        <v>0.90548780487804881</v>
      </c>
      <c r="M412" s="653" t="s">
        <v>24</v>
      </c>
      <c r="N412" s="976"/>
      <c r="O412" s="977"/>
      <c r="P412" s="977"/>
      <c r="Q412" s="977"/>
      <c r="R412" s="977"/>
      <c r="S412" s="975"/>
      <c r="T412" s="170"/>
      <c r="U412" s="182"/>
      <c r="V412" s="166"/>
      <c r="W412" s="166"/>
      <c r="X412" s="166"/>
      <c r="Y412" s="166"/>
      <c r="Z412" s="166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2"/>
      <c r="AT412" s="182"/>
      <c r="AU412" s="182"/>
      <c r="AV412" s="182"/>
      <c r="AW412" s="182"/>
      <c r="AX412" s="182"/>
      <c r="AY412" s="182"/>
      <c r="AZ412" s="182"/>
      <c r="BA412" s="182"/>
      <c r="BB412" s="182"/>
      <c r="BC412" s="182"/>
      <c r="BD412" s="182"/>
      <c r="BE412" s="182"/>
      <c r="BF412" s="182"/>
      <c r="BG412" s="182"/>
      <c r="BH412" s="182"/>
      <c r="BI412" s="182"/>
      <c r="BJ412" s="182"/>
      <c r="BK412" s="182"/>
      <c r="BL412" s="182"/>
      <c r="BM412" s="182"/>
      <c r="BN412" s="182"/>
      <c r="BO412" s="182"/>
      <c r="BP412" s="182"/>
      <c r="BQ412" s="182"/>
      <c r="BR412" s="182"/>
      <c r="BS412" s="182"/>
      <c r="BT412" s="182"/>
      <c r="BU412" s="182"/>
      <c r="BV412" s="182"/>
      <c r="BW412" s="182"/>
      <c r="BX412" s="182"/>
      <c r="BY412" s="182"/>
      <c r="BZ412" s="182"/>
      <c r="CA412" s="182"/>
      <c r="CB412" s="182"/>
      <c r="CC412" s="182"/>
      <c r="CD412" s="182"/>
      <c r="CE412" s="182"/>
      <c r="CF412" s="182"/>
      <c r="CG412" s="182"/>
      <c r="CH412" s="182"/>
      <c r="CI412" s="182"/>
      <c r="CJ412" s="182"/>
      <c r="CK412" s="182"/>
      <c r="CL412" s="182"/>
      <c r="CM412" s="182"/>
      <c r="CN412" s="182"/>
      <c r="CO412" s="182"/>
      <c r="CP412" s="182"/>
      <c r="CQ412" s="182"/>
      <c r="CR412" s="182"/>
      <c r="CS412" s="182"/>
      <c r="CT412" s="182"/>
      <c r="CU412" s="182"/>
      <c r="CV412" s="182"/>
      <c r="CW412" s="182"/>
      <c r="CX412" s="182"/>
      <c r="CY412" s="182"/>
      <c r="CZ412" s="182"/>
      <c r="DA412" s="182"/>
      <c r="DB412" s="182"/>
      <c r="DC412" s="182"/>
      <c r="DD412" s="182"/>
      <c r="DE412" s="182"/>
      <c r="DF412" s="182"/>
      <c r="DG412" s="182"/>
      <c r="DH412" s="182"/>
      <c r="DI412" s="182"/>
      <c r="DJ412" s="182"/>
      <c r="DK412" s="182"/>
      <c r="DL412" s="182"/>
      <c r="DM412" s="182"/>
      <c r="DN412" s="182"/>
      <c r="DO412" s="182"/>
      <c r="DP412" s="182"/>
      <c r="DQ412" s="182"/>
      <c r="DR412" s="182"/>
      <c r="DS412" s="182"/>
      <c r="DT412" s="182"/>
      <c r="DU412" s="182"/>
      <c r="DV412" s="182"/>
      <c r="DW412" s="182"/>
      <c r="DX412" s="182"/>
      <c r="DY412" s="182"/>
      <c r="DZ412" s="182"/>
      <c r="EA412" s="182"/>
      <c r="EB412" s="182"/>
      <c r="EC412" s="182"/>
      <c r="ED412" s="182"/>
      <c r="EE412" s="182"/>
      <c r="EF412" s="182"/>
      <c r="EG412" s="182"/>
      <c r="EH412" s="182"/>
      <c r="EI412" s="182"/>
      <c r="EJ412" s="182"/>
      <c r="EK412" s="182"/>
      <c r="EL412" s="182"/>
      <c r="EM412" s="182"/>
      <c r="EN412" s="182"/>
      <c r="EO412" s="182"/>
      <c r="EP412" s="182"/>
      <c r="EQ412" s="182"/>
      <c r="ER412" s="182"/>
      <c r="ES412" s="182"/>
      <c r="ET412" s="182"/>
      <c r="EU412" s="182"/>
      <c r="EV412" s="182"/>
      <c r="EW412" s="182"/>
      <c r="EX412" s="182"/>
      <c r="EY412" s="182"/>
      <c r="EZ412" s="182"/>
      <c r="FA412" s="182"/>
      <c r="FB412" s="182"/>
      <c r="FC412" s="182"/>
      <c r="FD412" s="182"/>
      <c r="FE412" s="182"/>
      <c r="FF412" s="182"/>
      <c r="FG412" s="182"/>
      <c r="FH412" s="182"/>
      <c r="FI412" s="182"/>
      <c r="FJ412" s="182"/>
      <c r="FK412" s="182"/>
      <c r="FL412" s="182"/>
      <c r="FM412" s="182"/>
      <c r="FN412" s="182"/>
      <c r="FO412" s="182"/>
      <c r="FP412" s="182"/>
      <c r="FQ412" s="182"/>
      <c r="FR412" s="182"/>
      <c r="FS412" s="182"/>
      <c r="FT412" s="182"/>
      <c r="FU412" s="182"/>
      <c r="FV412" s="182"/>
      <c r="FW412" s="182"/>
      <c r="FX412" s="182"/>
      <c r="FY412" s="182"/>
      <c r="FZ412" s="182"/>
      <c r="GA412" s="182"/>
      <c r="GB412" s="182"/>
      <c r="GC412" s="182"/>
      <c r="GD412" s="182"/>
      <c r="GE412" s="182"/>
      <c r="GF412" s="182"/>
      <c r="GG412" s="182"/>
      <c r="GH412" s="182"/>
      <c r="GI412" s="182"/>
      <c r="GJ412" s="182"/>
      <c r="GK412" s="182"/>
      <c r="GL412" s="182"/>
      <c r="GM412" s="182"/>
      <c r="GN412" s="182"/>
      <c r="GO412" s="182"/>
      <c r="GP412" s="182"/>
      <c r="GQ412" s="182"/>
      <c r="GR412" s="182"/>
      <c r="GS412" s="182"/>
      <c r="GT412" s="182"/>
      <c r="GU412" s="182"/>
      <c r="GV412" s="182"/>
      <c r="GW412" s="182"/>
      <c r="GX412" s="182"/>
      <c r="GY412" s="182"/>
      <c r="GZ412" s="182"/>
      <c r="HA412" s="182"/>
      <c r="HB412" s="182"/>
      <c r="HC412" s="182"/>
      <c r="HD412" s="182"/>
      <c r="HE412" s="182"/>
      <c r="HF412" s="182"/>
      <c r="HG412" s="182"/>
      <c r="HH412" s="182"/>
      <c r="HI412" s="182"/>
      <c r="HJ412" s="182"/>
      <c r="HK412" s="182"/>
      <c r="HL412" s="182"/>
      <c r="HM412" s="182"/>
      <c r="HN412" s="182"/>
      <c r="HO412" s="182"/>
      <c r="HP412" s="182"/>
      <c r="HQ412" s="182"/>
      <c r="HR412" s="182"/>
      <c r="HS412" s="182"/>
      <c r="HT412" s="182"/>
      <c r="HU412" s="182"/>
      <c r="HV412" s="182"/>
      <c r="HW412" s="182"/>
      <c r="HX412" s="182"/>
      <c r="HY412" s="182"/>
      <c r="HZ412" s="182"/>
      <c r="IA412" s="182"/>
      <c r="IB412" s="182"/>
      <c r="IC412" s="182"/>
      <c r="ID412" s="182"/>
      <c r="IE412" s="182"/>
      <c r="IF412" s="182"/>
      <c r="IG412" s="182"/>
      <c r="IH412" s="182"/>
      <c r="II412" s="182"/>
      <c r="IJ412" s="182"/>
      <c r="IK412" s="182"/>
      <c r="IL412" s="182"/>
      <c r="IM412" s="182"/>
      <c r="IN412" s="182"/>
      <c r="IO412" s="182"/>
      <c r="IP412" s="182"/>
      <c r="IQ412" s="182"/>
      <c r="IR412" s="182"/>
      <c r="IS412" s="182"/>
      <c r="IT412" s="182"/>
      <c r="IU412" s="182"/>
      <c r="IV412" s="182"/>
      <c r="IW412" s="182"/>
      <c r="IX412" s="182"/>
      <c r="IY412" s="182"/>
      <c r="IZ412" s="182"/>
      <c r="JA412" s="182"/>
      <c r="JB412" s="182"/>
      <c r="JC412" s="182"/>
      <c r="JD412" s="182"/>
      <c r="JE412" s="182"/>
      <c r="JF412" s="182"/>
      <c r="JG412" s="182"/>
      <c r="JH412" s="182"/>
      <c r="JI412" s="182"/>
      <c r="JJ412" s="182"/>
      <c r="JK412" s="182"/>
      <c r="JL412" s="182"/>
      <c r="JM412" s="182"/>
      <c r="JN412" s="182"/>
      <c r="JO412" s="182"/>
      <c r="JP412" s="182"/>
      <c r="JQ412" s="182"/>
      <c r="JR412" s="182"/>
      <c r="JS412" s="182"/>
      <c r="JT412" s="182"/>
      <c r="JU412" s="182"/>
      <c r="JV412" s="182"/>
      <c r="JW412" s="182"/>
      <c r="JX412" s="182"/>
      <c r="JY412" s="182"/>
      <c r="JZ412" s="182"/>
      <c r="KA412" s="182"/>
      <c r="KB412" s="182"/>
      <c r="KC412" s="182"/>
      <c r="KD412" s="182"/>
      <c r="KE412" s="182"/>
      <c r="KF412" s="182"/>
      <c r="KG412" s="182"/>
      <c r="KH412" s="182"/>
      <c r="KI412" s="182"/>
      <c r="KJ412" s="182"/>
      <c r="KK412" s="182"/>
      <c r="KL412" s="182"/>
      <c r="KM412" s="182"/>
      <c r="KN412" s="182"/>
      <c r="KO412" s="182"/>
      <c r="KP412" s="182"/>
      <c r="KQ412" s="182"/>
      <c r="KR412" s="182"/>
      <c r="KS412" s="182"/>
      <c r="KT412" s="182"/>
      <c r="KU412" s="182"/>
      <c r="KV412" s="182"/>
      <c r="KW412" s="182"/>
      <c r="KX412" s="182"/>
      <c r="KY412" s="182"/>
      <c r="KZ412" s="182"/>
      <c r="LA412" s="182"/>
      <c r="LB412" s="182"/>
      <c r="LC412" s="182"/>
      <c r="LD412" s="182"/>
      <c r="LE412" s="182"/>
      <c r="LF412" s="182"/>
      <c r="LG412" s="182"/>
      <c r="LH412" s="182"/>
      <c r="LI412" s="182"/>
      <c r="LJ412" s="182"/>
      <c r="LK412" s="182"/>
      <c r="LL412" s="182"/>
      <c r="LM412" s="182"/>
      <c r="LN412" s="182"/>
      <c r="LO412" s="182"/>
      <c r="LP412" s="182"/>
      <c r="LQ412" s="182"/>
      <c r="LR412" s="182"/>
      <c r="LS412" s="182"/>
      <c r="LT412" s="182"/>
      <c r="LU412" s="182"/>
      <c r="LV412" s="182"/>
      <c r="LW412" s="182"/>
      <c r="LX412" s="182"/>
      <c r="LY412" s="182"/>
      <c r="LZ412" s="182"/>
      <c r="MA412" s="182"/>
      <c r="MB412" s="182"/>
      <c r="MC412" s="182"/>
      <c r="MD412" s="182"/>
      <c r="ME412" s="182"/>
      <c r="MF412" s="182"/>
      <c r="MG412" s="182"/>
      <c r="MH412" s="182"/>
      <c r="MI412" s="182"/>
      <c r="MJ412" s="182"/>
      <c r="MK412" s="182"/>
      <c r="ML412" s="182"/>
      <c r="MM412" s="182"/>
      <c r="MN412" s="182"/>
      <c r="MO412" s="182"/>
      <c r="MP412" s="182"/>
      <c r="MQ412" s="182"/>
      <c r="MR412" s="182"/>
      <c r="MS412" s="182"/>
      <c r="MT412" s="182"/>
      <c r="MU412" s="182"/>
      <c r="MV412" s="182"/>
      <c r="MW412" s="182"/>
      <c r="MX412" s="182"/>
      <c r="MY412" s="182"/>
      <c r="MZ412" s="182"/>
      <c r="NA412" s="182"/>
      <c r="NB412" s="182"/>
      <c r="NC412" s="182"/>
      <c r="ND412" s="182"/>
      <c r="NE412" s="182"/>
      <c r="NF412" s="182"/>
      <c r="NG412" s="182"/>
      <c r="NH412" s="182"/>
      <c r="NI412" s="182"/>
      <c r="NJ412" s="182"/>
      <c r="NK412" s="182"/>
      <c r="NL412" s="182"/>
      <c r="NM412" s="182"/>
      <c r="NN412" s="182"/>
      <c r="NO412" s="182"/>
      <c r="NP412" s="182"/>
      <c r="NQ412" s="182"/>
      <c r="NR412" s="182"/>
      <c r="NS412" s="182"/>
      <c r="NT412" s="182"/>
      <c r="NU412" s="182"/>
      <c r="NV412" s="182"/>
      <c r="NW412" s="182"/>
      <c r="NX412" s="182"/>
      <c r="NY412" s="182"/>
      <c r="NZ412" s="182"/>
      <c r="OA412" s="182"/>
      <c r="OB412" s="182"/>
      <c r="OC412" s="182"/>
      <c r="OD412" s="182"/>
      <c r="OE412" s="182"/>
      <c r="OF412" s="182"/>
      <c r="OG412" s="182"/>
      <c r="OH412" s="182"/>
      <c r="OI412" s="182"/>
      <c r="OJ412" s="182"/>
      <c r="OK412" s="182"/>
      <c r="OL412" s="182"/>
      <c r="OM412" s="182"/>
      <c r="ON412" s="182"/>
      <c r="OO412" s="182"/>
      <c r="OP412" s="182"/>
      <c r="OQ412" s="182"/>
      <c r="OR412" s="182"/>
      <c r="OS412" s="182"/>
      <c r="OT412" s="182"/>
      <c r="OU412" s="182"/>
      <c r="OV412" s="182"/>
      <c r="OW412" s="182"/>
      <c r="OX412" s="182"/>
      <c r="OY412" s="182"/>
      <c r="OZ412" s="182"/>
      <c r="PA412" s="182"/>
      <c r="PB412" s="182"/>
      <c r="PC412" s="182"/>
      <c r="PD412" s="182"/>
      <c r="PE412" s="182"/>
      <c r="PF412" s="182"/>
      <c r="PG412" s="182"/>
      <c r="PH412" s="182"/>
      <c r="PI412" s="182"/>
      <c r="PJ412" s="182"/>
      <c r="PK412" s="182"/>
      <c r="PL412" s="182"/>
      <c r="PM412" s="182"/>
      <c r="PN412" s="182"/>
      <c r="PO412" s="182"/>
      <c r="PP412" s="182"/>
      <c r="PQ412" s="182"/>
      <c r="PR412" s="182"/>
      <c r="PS412" s="182"/>
      <c r="PT412" s="182"/>
      <c r="PU412" s="182"/>
      <c r="PV412" s="182"/>
      <c r="PW412" s="182"/>
      <c r="PX412" s="182"/>
    </row>
    <row r="413" spans="1:440" s="167" customFormat="1" ht="19.899999999999999" customHeight="1">
      <c r="A413" s="182"/>
      <c r="B413" s="1040"/>
      <c r="C413" s="900"/>
      <c r="D413" s="837"/>
      <c r="E413" s="875" t="s">
        <v>92</v>
      </c>
      <c r="F413" s="327" t="s">
        <v>20</v>
      </c>
      <c r="G413" s="291">
        <v>0.63500000000000001</v>
      </c>
      <c r="H413" s="291"/>
      <c r="I413" s="292">
        <f t="shared" ref="I413" si="319">G413+H413</f>
        <v>0.63500000000000001</v>
      </c>
      <c r="J413" s="424">
        <v>0</v>
      </c>
      <c r="K413" s="292">
        <f t="shared" si="283"/>
        <v>0.63500000000000001</v>
      </c>
      <c r="L413" s="675">
        <f t="shared" si="284"/>
        <v>0</v>
      </c>
      <c r="M413" s="653" t="s">
        <v>24</v>
      </c>
      <c r="N413" s="976">
        <f t="shared" ref="N413:O413" si="320">G413+G414+G415</f>
        <v>7.2119999999999997</v>
      </c>
      <c r="O413" s="977">
        <f t="shared" si="320"/>
        <v>0</v>
      </c>
      <c r="P413" s="977">
        <f t="shared" ref="P413" si="321">N413+O413</f>
        <v>7.2119999999999997</v>
      </c>
      <c r="Q413" s="977">
        <f>J413+J414+J415</f>
        <v>7.206999999999999</v>
      </c>
      <c r="R413" s="977">
        <f t="shared" ref="R413" si="322">P413-Q413</f>
        <v>5.0000000000007816E-3</v>
      </c>
      <c r="S413" s="975">
        <f t="shared" ref="S413" si="323">Q413/P413</f>
        <v>0.99930671103716018</v>
      </c>
      <c r="T413" s="170"/>
      <c r="U413" s="182"/>
      <c r="V413" s="166"/>
      <c r="W413" s="166"/>
      <c r="X413" s="166"/>
      <c r="Y413" s="166"/>
      <c r="Z413" s="166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2"/>
      <c r="AY413" s="182"/>
      <c r="AZ413" s="182"/>
      <c r="BA413" s="182"/>
      <c r="BB413" s="182"/>
      <c r="BC413" s="182"/>
      <c r="BD413" s="182"/>
      <c r="BE413" s="182"/>
      <c r="BF413" s="182"/>
      <c r="BG413" s="182"/>
      <c r="BH413" s="182"/>
      <c r="BI413" s="182"/>
      <c r="BJ413" s="182"/>
      <c r="BK413" s="182"/>
      <c r="BL413" s="182"/>
      <c r="BM413" s="182"/>
      <c r="BN413" s="182"/>
      <c r="BO413" s="182"/>
      <c r="BP413" s="182"/>
      <c r="BQ413" s="182"/>
      <c r="BR413" s="182"/>
      <c r="BS413" s="182"/>
      <c r="BT413" s="182"/>
      <c r="BU413" s="182"/>
      <c r="BV413" s="182"/>
      <c r="BW413" s="182"/>
      <c r="BX413" s="182"/>
      <c r="BY413" s="182"/>
      <c r="BZ413" s="182"/>
      <c r="CA413" s="182"/>
      <c r="CB413" s="182"/>
      <c r="CC413" s="182"/>
      <c r="CD413" s="182"/>
      <c r="CE413" s="182"/>
      <c r="CF413" s="182"/>
      <c r="CG413" s="182"/>
      <c r="CH413" s="182"/>
      <c r="CI413" s="182"/>
      <c r="CJ413" s="182"/>
      <c r="CK413" s="182"/>
      <c r="CL413" s="182"/>
      <c r="CM413" s="182"/>
      <c r="CN413" s="182"/>
      <c r="CO413" s="182"/>
      <c r="CP413" s="182"/>
      <c r="CQ413" s="182"/>
      <c r="CR413" s="182"/>
      <c r="CS413" s="182"/>
      <c r="CT413" s="182"/>
      <c r="CU413" s="182"/>
      <c r="CV413" s="182"/>
      <c r="CW413" s="182"/>
      <c r="CX413" s="182"/>
      <c r="CY413" s="182"/>
      <c r="CZ413" s="182"/>
      <c r="DA413" s="182"/>
      <c r="DB413" s="182"/>
      <c r="DC413" s="182"/>
      <c r="DD413" s="182"/>
      <c r="DE413" s="182"/>
      <c r="DF413" s="182"/>
      <c r="DG413" s="182"/>
      <c r="DH413" s="182"/>
      <c r="DI413" s="182"/>
      <c r="DJ413" s="182"/>
      <c r="DK413" s="182"/>
      <c r="DL413" s="182"/>
      <c r="DM413" s="182"/>
      <c r="DN413" s="182"/>
      <c r="DO413" s="182"/>
      <c r="DP413" s="182"/>
      <c r="DQ413" s="182"/>
      <c r="DR413" s="182"/>
      <c r="DS413" s="182"/>
      <c r="DT413" s="182"/>
      <c r="DU413" s="182"/>
      <c r="DV413" s="182"/>
      <c r="DW413" s="182"/>
      <c r="DX413" s="182"/>
      <c r="DY413" s="182"/>
      <c r="DZ413" s="182"/>
      <c r="EA413" s="182"/>
      <c r="EB413" s="182"/>
      <c r="EC413" s="182"/>
      <c r="ED413" s="182"/>
      <c r="EE413" s="182"/>
      <c r="EF413" s="182"/>
      <c r="EG413" s="182"/>
      <c r="EH413" s="182"/>
      <c r="EI413" s="182"/>
      <c r="EJ413" s="182"/>
      <c r="EK413" s="182"/>
      <c r="EL413" s="182"/>
      <c r="EM413" s="182"/>
      <c r="EN413" s="182"/>
      <c r="EO413" s="182"/>
      <c r="EP413" s="182"/>
      <c r="EQ413" s="182"/>
      <c r="ER413" s="182"/>
      <c r="ES413" s="182"/>
      <c r="ET413" s="182"/>
      <c r="EU413" s="182"/>
      <c r="EV413" s="182"/>
      <c r="EW413" s="182"/>
      <c r="EX413" s="182"/>
      <c r="EY413" s="182"/>
      <c r="EZ413" s="182"/>
      <c r="FA413" s="182"/>
      <c r="FB413" s="182"/>
      <c r="FC413" s="182"/>
      <c r="FD413" s="182"/>
      <c r="FE413" s="182"/>
      <c r="FF413" s="182"/>
      <c r="FG413" s="182"/>
      <c r="FH413" s="182"/>
      <c r="FI413" s="182"/>
      <c r="FJ413" s="182"/>
      <c r="FK413" s="182"/>
      <c r="FL413" s="182"/>
      <c r="FM413" s="182"/>
      <c r="FN413" s="182"/>
      <c r="FO413" s="182"/>
      <c r="FP413" s="182"/>
      <c r="FQ413" s="182"/>
      <c r="FR413" s="182"/>
      <c r="FS413" s="182"/>
      <c r="FT413" s="182"/>
      <c r="FU413" s="182"/>
      <c r="FV413" s="182"/>
      <c r="FW413" s="182"/>
      <c r="FX413" s="182"/>
      <c r="FY413" s="182"/>
      <c r="FZ413" s="182"/>
      <c r="GA413" s="182"/>
      <c r="GB413" s="182"/>
      <c r="GC413" s="182"/>
      <c r="GD413" s="182"/>
      <c r="GE413" s="182"/>
      <c r="GF413" s="182"/>
      <c r="GG413" s="182"/>
      <c r="GH413" s="182"/>
      <c r="GI413" s="182"/>
      <c r="GJ413" s="182"/>
      <c r="GK413" s="182"/>
      <c r="GL413" s="182"/>
      <c r="GM413" s="182"/>
      <c r="GN413" s="182"/>
      <c r="GO413" s="182"/>
      <c r="GP413" s="182"/>
      <c r="GQ413" s="182"/>
      <c r="GR413" s="182"/>
      <c r="GS413" s="182"/>
      <c r="GT413" s="182"/>
      <c r="GU413" s="182"/>
      <c r="GV413" s="182"/>
      <c r="GW413" s="182"/>
      <c r="GX413" s="182"/>
      <c r="GY413" s="182"/>
      <c r="GZ413" s="182"/>
      <c r="HA413" s="182"/>
      <c r="HB413" s="182"/>
      <c r="HC413" s="182"/>
      <c r="HD413" s="182"/>
      <c r="HE413" s="182"/>
      <c r="HF413" s="182"/>
      <c r="HG413" s="182"/>
      <c r="HH413" s="182"/>
      <c r="HI413" s="182"/>
      <c r="HJ413" s="182"/>
      <c r="HK413" s="182"/>
      <c r="HL413" s="182"/>
      <c r="HM413" s="182"/>
      <c r="HN413" s="182"/>
      <c r="HO413" s="182"/>
      <c r="HP413" s="182"/>
      <c r="HQ413" s="182"/>
      <c r="HR413" s="182"/>
      <c r="HS413" s="182"/>
      <c r="HT413" s="182"/>
      <c r="HU413" s="182"/>
      <c r="HV413" s="182"/>
      <c r="HW413" s="182"/>
      <c r="HX413" s="182"/>
      <c r="HY413" s="182"/>
      <c r="HZ413" s="182"/>
      <c r="IA413" s="182"/>
      <c r="IB413" s="182"/>
      <c r="IC413" s="182"/>
      <c r="ID413" s="182"/>
      <c r="IE413" s="182"/>
      <c r="IF413" s="182"/>
      <c r="IG413" s="182"/>
      <c r="IH413" s="182"/>
      <c r="II413" s="182"/>
      <c r="IJ413" s="182"/>
      <c r="IK413" s="182"/>
      <c r="IL413" s="182"/>
      <c r="IM413" s="182"/>
      <c r="IN413" s="182"/>
      <c r="IO413" s="182"/>
      <c r="IP413" s="182"/>
      <c r="IQ413" s="182"/>
      <c r="IR413" s="182"/>
      <c r="IS413" s="182"/>
      <c r="IT413" s="182"/>
      <c r="IU413" s="182"/>
      <c r="IV413" s="182"/>
      <c r="IW413" s="182"/>
      <c r="IX413" s="182"/>
      <c r="IY413" s="182"/>
      <c r="IZ413" s="182"/>
      <c r="JA413" s="182"/>
      <c r="JB413" s="182"/>
      <c r="JC413" s="182"/>
      <c r="JD413" s="182"/>
      <c r="JE413" s="182"/>
      <c r="JF413" s="182"/>
      <c r="JG413" s="182"/>
      <c r="JH413" s="182"/>
      <c r="JI413" s="182"/>
      <c r="JJ413" s="182"/>
      <c r="JK413" s="182"/>
      <c r="JL413" s="182"/>
      <c r="JM413" s="182"/>
      <c r="JN413" s="182"/>
      <c r="JO413" s="182"/>
      <c r="JP413" s="182"/>
      <c r="JQ413" s="182"/>
      <c r="JR413" s="182"/>
      <c r="JS413" s="182"/>
      <c r="JT413" s="182"/>
      <c r="JU413" s="182"/>
      <c r="JV413" s="182"/>
      <c r="JW413" s="182"/>
      <c r="JX413" s="182"/>
      <c r="JY413" s="182"/>
      <c r="JZ413" s="182"/>
      <c r="KA413" s="182"/>
      <c r="KB413" s="182"/>
      <c r="KC413" s="182"/>
      <c r="KD413" s="182"/>
      <c r="KE413" s="182"/>
      <c r="KF413" s="182"/>
      <c r="KG413" s="182"/>
      <c r="KH413" s="182"/>
      <c r="KI413" s="182"/>
      <c r="KJ413" s="182"/>
      <c r="KK413" s="182"/>
      <c r="KL413" s="182"/>
      <c r="KM413" s="182"/>
      <c r="KN413" s="182"/>
      <c r="KO413" s="182"/>
      <c r="KP413" s="182"/>
      <c r="KQ413" s="182"/>
      <c r="KR413" s="182"/>
      <c r="KS413" s="182"/>
      <c r="KT413" s="182"/>
      <c r="KU413" s="182"/>
      <c r="KV413" s="182"/>
      <c r="KW413" s="182"/>
      <c r="KX413" s="182"/>
      <c r="KY413" s="182"/>
      <c r="KZ413" s="182"/>
      <c r="LA413" s="182"/>
      <c r="LB413" s="182"/>
      <c r="LC413" s="182"/>
      <c r="LD413" s="182"/>
      <c r="LE413" s="182"/>
      <c r="LF413" s="182"/>
      <c r="LG413" s="182"/>
      <c r="LH413" s="182"/>
      <c r="LI413" s="182"/>
      <c r="LJ413" s="182"/>
      <c r="LK413" s="182"/>
      <c r="LL413" s="182"/>
      <c r="LM413" s="182"/>
      <c r="LN413" s="182"/>
      <c r="LO413" s="182"/>
      <c r="LP413" s="182"/>
      <c r="LQ413" s="182"/>
      <c r="LR413" s="182"/>
      <c r="LS413" s="182"/>
      <c r="LT413" s="182"/>
      <c r="LU413" s="182"/>
      <c r="LV413" s="182"/>
      <c r="LW413" s="182"/>
      <c r="LX413" s="182"/>
      <c r="LY413" s="182"/>
      <c r="LZ413" s="182"/>
      <c r="MA413" s="182"/>
      <c r="MB413" s="182"/>
      <c r="MC413" s="182"/>
      <c r="MD413" s="182"/>
      <c r="ME413" s="182"/>
      <c r="MF413" s="182"/>
      <c r="MG413" s="182"/>
      <c r="MH413" s="182"/>
      <c r="MI413" s="182"/>
      <c r="MJ413" s="182"/>
      <c r="MK413" s="182"/>
      <c r="ML413" s="182"/>
      <c r="MM413" s="182"/>
      <c r="MN413" s="182"/>
      <c r="MO413" s="182"/>
      <c r="MP413" s="182"/>
      <c r="MQ413" s="182"/>
      <c r="MR413" s="182"/>
      <c r="MS413" s="182"/>
      <c r="MT413" s="182"/>
      <c r="MU413" s="182"/>
      <c r="MV413" s="182"/>
      <c r="MW413" s="182"/>
      <c r="MX413" s="182"/>
      <c r="MY413" s="182"/>
      <c r="MZ413" s="182"/>
      <c r="NA413" s="182"/>
      <c r="NB413" s="182"/>
      <c r="NC413" s="182"/>
      <c r="ND413" s="182"/>
      <c r="NE413" s="182"/>
      <c r="NF413" s="182"/>
      <c r="NG413" s="182"/>
      <c r="NH413" s="182"/>
      <c r="NI413" s="182"/>
      <c r="NJ413" s="182"/>
      <c r="NK413" s="182"/>
      <c r="NL413" s="182"/>
      <c r="NM413" s="182"/>
      <c r="NN413" s="182"/>
      <c r="NO413" s="182"/>
      <c r="NP413" s="182"/>
      <c r="NQ413" s="182"/>
      <c r="NR413" s="182"/>
      <c r="NS413" s="182"/>
      <c r="NT413" s="182"/>
      <c r="NU413" s="182"/>
      <c r="NV413" s="182"/>
      <c r="NW413" s="182"/>
      <c r="NX413" s="182"/>
      <c r="NY413" s="182"/>
      <c r="NZ413" s="182"/>
      <c r="OA413" s="182"/>
      <c r="OB413" s="182"/>
      <c r="OC413" s="182"/>
      <c r="OD413" s="182"/>
      <c r="OE413" s="182"/>
      <c r="OF413" s="182"/>
      <c r="OG413" s="182"/>
      <c r="OH413" s="182"/>
      <c r="OI413" s="182"/>
      <c r="OJ413" s="182"/>
      <c r="OK413" s="182"/>
      <c r="OL413" s="182"/>
      <c r="OM413" s="182"/>
      <c r="ON413" s="182"/>
      <c r="OO413" s="182"/>
      <c r="OP413" s="182"/>
      <c r="OQ413" s="182"/>
      <c r="OR413" s="182"/>
      <c r="OS413" s="182"/>
      <c r="OT413" s="182"/>
      <c r="OU413" s="182"/>
      <c r="OV413" s="182"/>
      <c r="OW413" s="182"/>
      <c r="OX413" s="182"/>
      <c r="OY413" s="182"/>
      <c r="OZ413" s="182"/>
      <c r="PA413" s="182"/>
      <c r="PB413" s="182"/>
      <c r="PC413" s="182"/>
      <c r="PD413" s="182"/>
      <c r="PE413" s="182"/>
      <c r="PF413" s="182"/>
      <c r="PG413" s="182"/>
      <c r="PH413" s="182"/>
      <c r="PI413" s="182"/>
      <c r="PJ413" s="182"/>
      <c r="PK413" s="182"/>
      <c r="PL413" s="182"/>
      <c r="PM413" s="182"/>
      <c r="PN413" s="182"/>
      <c r="PO413" s="182"/>
      <c r="PP413" s="182"/>
      <c r="PQ413" s="182"/>
      <c r="PR413" s="182"/>
      <c r="PS413" s="182"/>
      <c r="PT413" s="182"/>
      <c r="PU413" s="182"/>
      <c r="PV413" s="182"/>
      <c r="PW413" s="182"/>
      <c r="PX413" s="182"/>
    </row>
    <row r="414" spans="1:440" s="167" customFormat="1" ht="19.899999999999999" customHeight="1">
      <c r="A414" s="182"/>
      <c r="B414" s="1040"/>
      <c r="C414" s="900"/>
      <c r="D414" s="837"/>
      <c r="E414" s="875"/>
      <c r="F414" s="327" t="s">
        <v>21</v>
      </c>
      <c r="G414" s="291">
        <v>2.9710000000000001</v>
      </c>
      <c r="H414" s="291"/>
      <c r="I414" s="292">
        <f>G414+H414+K413</f>
        <v>3.6059999999999999</v>
      </c>
      <c r="J414" s="424">
        <v>2.5699999999999994</v>
      </c>
      <c r="K414" s="292">
        <f t="shared" si="283"/>
        <v>1.0360000000000005</v>
      </c>
      <c r="L414" s="675">
        <f t="shared" si="284"/>
        <v>0.71270105379922333</v>
      </c>
      <c r="M414" s="653" t="s">
        <v>24</v>
      </c>
      <c r="N414" s="976"/>
      <c r="O414" s="977"/>
      <c r="P414" s="977"/>
      <c r="Q414" s="977"/>
      <c r="R414" s="977"/>
      <c r="S414" s="975"/>
      <c r="T414" s="170"/>
      <c r="U414" s="182"/>
      <c r="V414" s="166"/>
      <c r="W414" s="166"/>
      <c r="X414" s="166"/>
      <c r="Y414" s="166"/>
      <c r="Z414" s="166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2"/>
      <c r="AY414" s="182"/>
      <c r="AZ414" s="182"/>
      <c r="BA414" s="182"/>
      <c r="BB414" s="182"/>
      <c r="BC414" s="182"/>
      <c r="BD414" s="182"/>
      <c r="BE414" s="182"/>
      <c r="BF414" s="182"/>
      <c r="BG414" s="182"/>
      <c r="BH414" s="182"/>
      <c r="BI414" s="182"/>
      <c r="BJ414" s="182"/>
      <c r="BK414" s="182"/>
      <c r="BL414" s="182"/>
      <c r="BM414" s="182"/>
      <c r="BN414" s="182"/>
      <c r="BO414" s="182"/>
      <c r="BP414" s="182"/>
      <c r="BQ414" s="182"/>
      <c r="BR414" s="182"/>
      <c r="BS414" s="182"/>
      <c r="BT414" s="182"/>
      <c r="BU414" s="182"/>
      <c r="BV414" s="182"/>
      <c r="BW414" s="182"/>
      <c r="BX414" s="182"/>
      <c r="BY414" s="182"/>
      <c r="BZ414" s="182"/>
      <c r="CA414" s="182"/>
      <c r="CB414" s="182"/>
      <c r="CC414" s="182"/>
      <c r="CD414" s="182"/>
      <c r="CE414" s="182"/>
      <c r="CF414" s="182"/>
      <c r="CG414" s="182"/>
      <c r="CH414" s="182"/>
      <c r="CI414" s="182"/>
      <c r="CJ414" s="182"/>
      <c r="CK414" s="182"/>
      <c r="CL414" s="182"/>
      <c r="CM414" s="182"/>
      <c r="CN414" s="182"/>
      <c r="CO414" s="182"/>
      <c r="CP414" s="182"/>
      <c r="CQ414" s="182"/>
      <c r="CR414" s="182"/>
      <c r="CS414" s="182"/>
      <c r="CT414" s="182"/>
      <c r="CU414" s="182"/>
      <c r="CV414" s="182"/>
      <c r="CW414" s="182"/>
      <c r="CX414" s="182"/>
      <c r="CY414" s="182"/>
      <c r="CZ414" s="182"/>
      <c r="DA414" s="182"/>
      <c r="DB414" s="182"/>
      <c r="DC414" s="182"/>
      <c r="DD414" s="182"/>
      <c r="DE414" s="182"/>
      <c r="DF414" s="182"/>
      <c r="DG414" s="182"/>
      <c r="DH414" s="182"/>
      <c r="DI414" s="182"/>
      <c r="DJ414" s="182"/>
      <c r="DK414" s="182"/>
      <c r="DL414" s="182"/>
      <c r="DM414" s="182"/>
      <c r="DN414" s="182"/>
      <c r="DO414" s="182"/>
      <c r="DP414" s="182"/>
      <c r="DQ414" s="182"/>
      <c r="DR414" s="182"/>
      <c r="DS414" s="182"/>
      <c r="DT414" s="182"/>
      <c r="DU414" s="182"/>
      <c r="DV414" s="182"/>
      <c r="DW414" s="182"/>
      <c r="DX414" s="182"/>
      <c r="DY414" s="182"/>
      <c r="DZ414" s="182"/>
      <c r="EA414" s="182"/>
      <c r="EB414" s="182"/>
      <c r="EC414" s="182"/>
      <c r="ED414" s="182"/>
      <c r="EE414" s="182"/>
      <c r="EF414" s="182"/>
      <c r="EG414" s="182"/>
      <c r="EH414" s="182"/>
      <c r="EI414" s="182"/>
      <c r="EJ414" s="182"/>
      <c r="EK414" s="182"/>
      <c r="EL414" s="182"/>
      <c r="EM414" s="182"/>
      <c r="EN414" s="182"/>
      <c r="EO414" s="182"/>
      <c r="EP414" s="182"/>
      <c r="EQ414" s="182"/>
      <c r="ER414" s="182"/>
      <c r="ES414" s="182"/>
      <c r="ET414" s="182"/>
      <c r="EU414" s="182"/>
      <c r="EV414" s="182"/>
      <c r="EW414" s="182"/>
      <c r="EX414" s="182"/>
      <c r="EY414" s="182"/>
      <c r="EZ414" s="182"/>
      <c r="FA414" s="182"/>
      <c r="FB414" s="182"/>
      <c r="FC414" s="182"/>
      <c r="FD414" s="182"/>
      <c r="FE414" s="182"/>
      <c r="FF414" s="182"/>
      <c r="FG414" s="182"/>
      <c r="FH414" s="182"/>
      <c r="FI414" s="182"/>
      <c r="FJ414" s="182"/>
      <c r="FK414" s="182"/>
      <c r="FL414" s="182"/>
      <c r="FM414" s="182"/>
      <c r="FN414" s="182"/>
      <c r="FO414" s="182"/>
      <c r="FP414" s="182"/>
      <c r="FQ414" s="182"/>
      <c r="FR414" s="182"/>
      <c r="FS414" s="182"/>
      <c r="FT414" s="182"/>
      <c r="FU414" s="182"/>
      <c r="FV414" s="182"/>
      <c r="FW414" s="182"/>
      <c r="FX414" s="182"/>
      <c r="FY414" s="182"/>
      <c r="FZ414" s="182"/>
      <c r="GA414" s="182"/>
      <c r="GB414" s="182"/>
      <c r="GC414" s="182"/>
      <c r="GD414" s="182"/>
      <c r="GE414" s="182"/>
      <c r="GF414" s="182"/>
      <c r="GG414" s="182"/>
      <c r="GH414" s="182"/>
      <c r="GI414" s="182"/>
      <c r="GJ414" s="182"/>
      <c r="GK414" s="182"/>
      <c r="GL414" s="182"/>
      <c r="GM414" s="182"/>
      <c r="GN414" s="182"/>
      <c r="GO414" s="182"/>
      <c r="GP414" s="182"/>
      <c r="GQ414" s="182"/>
      <c r="GR414" s="182"/>
      <c r="GS414" s="182"/>
      <c r="GT414" s="182"/>
      <c r="GU414" s="182"/>
      <c r="GV414" s="182"/>
      <c r="GW414" s="182"/>
      <c r="GX414" s="182"/>
      <c r="GY414" s="182"/>
      <c r="GZ414" s="182"/>
      <c r="HA414" s="182"/>
      <c r="HB414" s="182"/>
      <c r="HC414" s="182"/>
      <c r="HD414" s="182"/>
      <c r="HE414" s="182"/>
      <c r="HF414" s="182"/>
      <c r="HG414" s="182"/>
      <c r="HH414" s="182"/>
      <c r="HI414" s="182"/>
      <c r="HJ414" s="182"/>
      <c r="HK414" s="182"/>
      <c r="HL414" s="182"/>
      <c r="HM414" s="182"/>
      <c r="HN414" s="182"/>
      <c r="HO414" s="182"/>
      <c r="HP414" s="182"/>
      <c r="HQ414" s="182"/>
      <c r="HR414" s="182"/>
      <c r="HS414" s="182"/>
      <c r="HT414" s="182"/>
      <c r="HU414" s="182"/>
      <c r="HV414" s="182"/>
      <c r="HW414" s="182"/>
      <c r="HX414" s="182"/>
      <c r="HY414" s="182"/>
      <c r="HZ414" s="182"/>
      <c r="IA414" s="182"/>
      <c r="IB414" s="182"/>
      <c r="IC414" s="182"/>
      <c r="ID414" s="182"/>
      <c r="IE414" s="182"/>
      <c r="IF414" s="182"/>
      <c r="IG414" s="182"/>
      <c r="IH414" s="182"/>
      <c r="II414" s="182"/>
      <c r="IJ414" s="182"/>
      <c r="IK414" s="182"/>
      <c r="IL414" s="182"/>
      <c r="IM414" s="182"/>
      <c r="IN414" s="182"/>
      <c r="IO414" s="182"/>
      <c r="IP414" s="182"/>
      <c r="IQ414" s="182"/>
      <c r="IR414" s="182"/>
      <c r="IS414" s="182"/>
      <c r="IT414" s="182"/>
      <c r="IU414" s="182"/>
      <c r="IV414" s="182"/>
      <c r="IW414" s="182"/>
      <c r="IX414" s="182"/>
      <c r="IY414" s="182"/>
      <c r="IZ414" s="182"/>
      <c r="JA414" s="182"/>
      <c r="JB414" s="182"/>
      <c r="JC414" s="182"/>
      <c r="JD414" s="182"/>
      <c r="JE414" s="182"/>
      <c r="JF414" s="182"/>
      <c r="JG414" s="182"/>
      <c r="JH414" s="182"/>
      <c r="JI414" s="182"/>
      <c r="JJ414" s="182"/>
      <c r="JK414" s="182"/>
      <c r="JL414" s="182"/>
      <c r="JM414" s="182"/>
      <c r="JN414" s="182"/>
      <c r="JO414" s="182"/>
      <c r="JP414" s="182"/>
      <c r="JQ414" s="182"/>
      <c r="JR414" s="182"/>
      <c r="JS414" s="182"/>
      <c r="JT414" s="182"/>
      <c r="JU414" s="182"/>
      <c r="JV414" s="182"/>
      <c r="JW414" s="182"/>
      <c r="JX414" s="182"/>
      <c r="JY414" s="182"/>
      <c r="JZ414" s="182"/>
      <c r="KA414" s="182"/>
      <c r="KB414" s="182"/>
      <c r="KC414" s="182"/>
      <c r="KD414" s="182"/>
      <c r="KE414" s="182"/>
      <c r="KF414" s="182"/>
      <c r="KG414" s="182"/>
      <c r="KH414" s="182"/>
      <c r="KI414" s="182"/>
      <c r="KJ414" s="182"/>
      <c r="KK414" s="182"/>
      <c r="KL414" s="182"/>
      <c r="KM414" s="182"/>
      <c r="KN414" s="182"/>
      <c r="KO414" s="182"/>
      <c r="KP414" s="182"/>
      <c r="KQ414" s="182"/>
      <c r="KR414" s="182"/>
      <c r="KS414" s="182"/>
      <c r="KT414" s="182"/>
      <c r="KU414" s="182"/>
      <c r="KV414" s="182"/>
      <c r="KW414" s="182"/>
      <c r="KX414" s="182"/>
      <c r="KY414" s="182"/>
      <c r="KZ414" s="182"/>
      <c r="LA414" s="182"/>
      <c r="LB414" s="182"/>
      <c r="LC414" s="182"/>
      <c r="LD414" s="182"/>
      <c r="LE414" s="182"/>
      <c r="LF414" s="182"/>
      <c r="LG414" s="182"/>
      <c r="LH414" s="182"/>
      <c r="LI414" s="182"/>
      <c r="LJ414" s="182"/>
      <c r="LK414" s="182"/>
      <c r="LL414" s="182"/>
      <c r="LM414" s="182"/>
      <c r="LN414" s="182"/>
      <c r="LO414" s="182"/>
      <c r="LP414" s="182"/>
      <c r="LQ414" s="182"/>
      <c r="LR414" s="182"/>
      <c r="LS414" s="182"/>
      <c r="LT414" s="182"/>
      <c r="LU414" s="182"/>
      <c r="LV414" s="182"/>
      <c r="LW414" s="182"/>
      <c r="LX414" s="182"/>
      <c r="LY414" s="182"/>
      <c r="LZ414" s="182"/>
      <c r="MA414" s="182"/>
      <c r="MB414" s="182"/>
      <c r="MC414" s="182"/>
      <c r="MD414" s="182"/>
      <c r="ME414" s="182"/>
      <c r="MF414" s="182"/>
      <c r="MG414" s="182"/>
      <c r="MH414" s="182"/>
      <c r="MI414" s="182"/>
      <c r="MJ414" s="182"/>
      <c r="MK414" s="182"/>
      <c r="ML414" s="182"/>
      <c r="MM414" s="182"/>
      <c r="MN414" s="182"/>
      <c r="MO414" s="182"/>
      <c r="MP414" s="182"/>
      <c r="MQ414" s="182"/>
      <c r="MR414" s="182"/>
      <c r="MS414" s="182"/>
      <c r="MT414" s="182"/>
      <c r="MU414" s="182"/>
      <c r="MV414" s="182"/>
      <c r="MW414" s="182"/>
      <c r="MX414" s="182"/>
      <c r="MY414" s="182"/>
      <c r="MZ414" s="182"/>
      <c r="NA414" s="182"/>
      <c r="NB414" s="182"/>
      <c r="NC414" s="182"/>
      <c r="ND414" s="182"/>
      <c r="NE414" s="182"/>
      <c r="NF414" s="182"/>
      <c r="NG414" s="182"/>
      <c r="NH414" s="182"/>
      <c r="NI414" s="182"/>
      <c r="NJ414" s="182"/>
      <c r="NK414" s="182"/>
      <c r="NL414" s="182"/>
      <c r="NM414" s="182"/>
      <c r="NN414" s="182"/>
      <c r="NO414" s="182"/>
      <c r="NP414" s="182"/>
      <c r="NQ414" s="182"/>
      <c r="NR414" s="182"/>
      <c r="NS414" s="182"/>
      <c r="NT414" s="182"/>
      <c r="NU414" s="182"/>
      <c r="NV414" s="182"/>
      <c r="NW414" s="182"/>
      <c r="NX414" s="182"/>
      <c r="NY414" s="182"/>
      <c r="NZ414" s="182"/>
      <c r="OA414" s="182"/>
      <c r="OB414" s="182"/>
      <c r="OC414" s="182"/>
      <c r="OD414" s="182"/>
      <c r="OE414" s="182"/>
      <c r="OF414" s="182"/>
      <c r="OG414" s="182"/>
      <c r="OH414" s="182"/>
      <c r="OI414" s="182"/>
      <c r="OJ414" s="182"/>
      <c r="OK414" s="182"/>
      <c r="OL414" s="182"/>
      <c r="OM414" s="182"/>
      <c r="ON414" s="182"/>
      <c r="OO414" s="182"/>
      <c r="OP414" s="182"/>
      <c r="OQ414" s="182"/>
      <c r="OR414" s="182"/>
      <c r="OS414" s="182"/>
      <c r="OT414" s="182"/>
      <c r="OU414" s="182"/>
      <c r="OV414" s="182"/>
      <c r="OW414" s="182"/>
      <c r="OX414" s="182"/>
      <c r="OY414" s="182"/>
      <c r="OZ414" s="182"/>
      <c r="PA414" s="182"/>
      <c r="PB414" s="182"/>
      <c r="PC414" s="182"/>
      <c r="PD414" s="182"/>
      <c r="PE414" s="182"/>
      <c r="PF414" s="182"/>
      <c r="PG414" s="182"/>
      <c r="PH414" s="182"/>
      <c r="PI414" s="182"/>
      <c r="PJ414" s="182"/>
      <c r="PK414" s="182"/>
      <c r="PL414" s="182"/>
      <c r="PM414" s="182"/>
      <c r="PN414" s="182"/>
      <c r="PO414" s="182"/>
      <c r="PP414" s="182"/>
      <c r="PQ414" s="182"/>
      <c r="PR414" s="182"/>
      <c r="PS414" s="182"/>
      <c r="PT414" s="182"/>
      <c r="PU414" s="182"/>
      <c r="PV414" s="182"/>
      <c r="PW414" s="182"/>
      <c r="PX414" s="182"/>
    </row>
    <row r="415" spans="1:440" s="167" customFormat="1" ht="19.899999999999999" customHeight="1">
      <c r="A415" s="182"/>
      <c r="B415" s="1040"/>
      <c r="C415" s="900"/>
      <c r="D415" s="837"/>
      <c r="E415" s="875"/>
      <c r="F415" s="327" t="s">
        <v>22</v>
      </c>
      <c r="G415" s="291">
        <v>3.6059999999999999</v>
      </c>
      <c r="H415" s="291"/>
      <c r="I415" s="292">
        <f>G415+H415+K414</f>
        <v>4.6420000000000003</v>
      </c>
      <c r="J415" s="424">
        <v>4.6369999999999996</v>
      </c>
      <c r="K415" s="292">
        <f t="shared" si="283"/>
        <v>5.0000000000007816E-3</v>
      </c>
      <c r="L415" s="675">
        <f t="shared" si="284"/>
        <v>0.99892287806979729</v>
      </c>
      <c r="M415" s="653">
        <v>43458</v>
      </c>
      <c r="N415" s="976"/>
      <c r="O415" s="977"/>
      <c r="P415" s="977"/>
      <c r="Q415" s="977"/>
      <c r="R415" s="977"/>
      <c r="S415" s="975"/>
      <c r="T415" s="170"/>
      <c r="U415" s="182"/>
      <c r="V415" s="166"/>
      <c r="W415" s="166"/>
      <c r="X415" s="166"/>
      <c r="Y415" s="166"/>
      <c r="Z415" s="166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2"/>
      <c r="AY415" s="182"/>
      <c r="AZ415" s="182"/>
      <c r="BA415" s="182"/>
      <c r="BB415" s="182"/>
      <c r="BC415" s="182"/>
      <c r="BD415" s="182"/>
      <c r="BE415" s="182"/>
      <c r="BF415" s="182"/>
      <c r="BG415" s="182"/>
      <c r="BH415" s="182"/>
      <c r="BI415" s="182"/>
      <c r="BJ415" s="182"/>
      <c r="BK415" s="182"/>
      <c r="BL415" s="182"/>
      <c r="BM415" s="182"/>
      <c r="BN415" s="182"/>
      <c r="BO415" s="182"/>
      <c r="BP415" s="182"/>
      <c r="BQ415" s="182"/>
      <c r="BR415" s="182"/>
      <c r="BS415" s="182"/>
      <c r="BT415" s="182"/>
      <c r="BU415" s="182"/>
      <c r="BV415" s="182"/>
      <c r="BW415" s="182"/>
      <c r="BX415" s="182"/>
      <c r="BY415" s="182"/>
      <c r="BZ415" s="182"/>
      <c r="CA415" s="182"/>
      <c r="CB415" s="182"/>
      <c r="CC415" s="182"/>
      <c r="CD415" s="182"/>
      <c r="CE415" s="182"/>
      <c r="CF415" s="182"/>
      <c r="CG415" s="182"/>
      <c r="CH415" s="182"/>
      <c r="CI415" s="182"/>
      <c r="CJ415" s="182"/>
      <c r="CK415" s="182"/>
      <c r="CL415" s="182"/>
      <c r="CM415" s="182"/>
      <c r="CN415" s="182"/>
      <c r="CO415" s="182"/>
      <c r="CP415" s="182"/>
      <c r="CQ415" s="182"/>
      <c r="CR415" s="182"/>
      <c r="CS415" s="182"/>
      <c r="CT415" s="182"/>
      <c r="CU415" s="182"/>
      <c r="CV415" s="182"/>
      <c r="CW415" s="182"/>
      <c r="CX415" s="182"/>
      <c r="CY415" s="182"/>
      <c r="CZ415" s="182"/>
      <c r="DA415" s="182"/>
      <c r="DB415" s="182"/>
      <c r="DC415" s="182"/>
      <c r="DD415" s="182"/>
      <c r="DE415" s="182"/>
      <c r="DF415" s="182"/>
      <c r="DG415" s="182"/>
      <c r="DH415" s="182"/>
      <c r="DI415" s="182"/>
      <c r="DJ415" s="182"/>
      <c r="DK415" s="182"/>
      <c r="DL415" s="182"/>
      <c r="DM415" s="182"/>
      <c r="DN415" s="182"/>
      <c r="DO415" s="182"/>
      <c r="DP415" s="182"/>
      <c r="DQ415" s="182"/>
      <c r="DR415" s="182"/>
      <c r="DS415" s="182"/>
      <c r="DT415" s="182"/>
      <c r="DU415" s="182"/>
      <c r="DV415" s="182"/>
      <c r="DW415" s="182"/>
      <c r="DX415" s="182"/>
      <c r="DY415" s="182"/>
      <c r="DZ415" s="182"/>
      <c r="EA415" s="182"/>
      <c r="EB415" s="182"/>
      <c r="EC415" s="182"/>
      <c r="ED415" s="182"/>
      <c r="EE415" s="182"/>
      <c r="EF415" s="182"/>
      <c r="EG415" s="182"/>
      <c r="EH415" s="182"/>
      <c r="EI415" s="182"/>
      <c r="EJ415" s="182"/>
      <c r="EK415" s="182"/>
      <c r="EL415" s="182"/>
      <c r="EM415" s="182"/>
      <c r="EN415" s="182"/>
      <c r="EO415" s="182"/>
      <c r="EP415" s="182"/>
      <c r="EQ415" s="182"/>
      <c r="ER415" s="182"/>
      <c r="ES415" s="182"/>
      <c r="ET415" s="182"/>
      <c r="EU415" s="182"/>
      <c r="EV415" s="182"/>
      <c r="EW415" s="182"/>
      <c r="EX415" s="182"/>
      <c r="EY415" s="182"/>
      <c r="EZ415" s="182"/>
      <c r="FA415" s="182"/>
      <c r="FB415" s="182"/>
      <c r="FC415" s="182"/>
      <c r="FD415" s="182"/>
      <c r="FE415" s="182"/>
      <c r="FF415" s="182"/>
      <c r="FG415" s="182"/>
      <c r="FH415" s="182"/>
      <c r="FI415" s="182"/>
      <c r="FJ415" s="182"/>
      <c r="FK415" s="182"/>
      <c r="FL415" s="182"/>
      <c r="FM415" s="182"/>
      <c r="FN415" s="182"/>
      <c r="FO415" s="182"/>
      <c r="FP415" s="182"/>
      <c r="FQ415" s="182"/>
      <c r="FR415" s="182"/>
      <c r="FS415" s="182"/>
      <c r="FT415" s="182"/>
      <c r="FU415" s="182"/>
      <c r="FV415" s="182"/>
      <c r="FW415" s="182"/>
      <c r="FX415" s="182"/>
      <c r="FY415" s="182"/>
      <c r="FZ415" s="182"/>
      <c r="GA415" s="182"/>
      <c r="GB415" s="182"/>
      <c r="GC415" s="182"/>
      <c r="GD415" s="182"/>
      <c r="GE415" s="182"/>
      <c r="GF415" s="182"/>
      <c r="GG415" s="182"/>
      <c r="GH415" s="182"/>
      <c r="GI415" s="182"/>
      <c r="GJ415" s="182"/>
      <c r="GK415" s="182"/>
      <c r="GL415" s="182"/>
      <c r="GM415" s="182"/>
      <c r="GN415" s="182"/>
      <c r="GO415" s="182"/>
      <c r="GP415" s="182"/>
      <c r="GQ415" s="182"/>
      <c r="GR415" s="182"/>
      <c r="GS415" s="182"/>
      <c r="GT415" s="182"/>
      <c r="GU415" s="182"/>
      <c r="GV415" s="182"/>
      <c r="GW415" s="182"/>
      <c r="GX415" s="182"/>
      <c r="GY415" s="182"/>
      <c r="GZ415" s="182"/>
      <c r="HA415" s="182"/>
      <c r="HB415" s="182"/>
      <c r="HC415" s="182"/>
      <c r="HD415" s="182"/>
      <c r="HE415" s="182"/>
      <c r="HF415" s="182"/>
      <c r="HG415" s="182"/>
      <c r="HH415" s="182"/>
      <c r="HI415" s="182"/>
      <c r="HJ415" s="182"/>
      <c r="HK415" s="182"/>
      <c r="HL415" s="182"/>
      <c r="HM415" s="182"/>
      <c r="HN415" s="182"/>
      <c r="HO415" s="182"/>
      <c r="HP415" s="182"/>
      <c r="HQ415" s="182"/>
      <c r="HR415" s="182"/>
      <c r="HS415" s="182"/>
      <c r="HT415" s="182"/>
      <c r="HU415" s="182"/>
      <c r="HV415" s="182"/>
      <c r="HW415" s="182"/>
      <c r="HX415" s="182"/>
      <c r="HY415" s="182"/>
      <c r="HZ415" s="182"/>
      <c r="IA415" s="182"/>
      <c r="IB415" s="182"/>
      <c r="IC415" s="182"/>
      <c r="ID415" s="182"/>
      <c r="IE415" s="182"/>
      <c r="IF415" s="182"/>
      <c r="IG415" s="182"/>
      <c r="IH415" s="182"/>
      <c r="II415" s="182"/>
      <c r="IJ415" s="182"/>
      <c r="IK415" s="182"/>
      <c r="IL415" s="182"/>
      <c r="IM415" s="182"/>
      <c r="IN415" s="182"/>
      <c r="IO415" s="182"/>
      <c r="IP415" s="182"/>
      <c r="IQ415" s="182"/>
      <c r="IR415" s="182"/>
      <c r="IS415" s="182"/>
      <c r="IT415" s="182"/>
      <c r="IU415" s="182"/>
      <c r="IV415" s="182"/>
      <c r="IW415" s="182"/>
      <c r="IX415" s="182"/>
      <c r="IY415" s="182"/>
      <c r="IZ415" s="182"/>
      <c r="JA415" s="182"/>
      <c r="JB415" s="182"/>
      <c r="JC415" s="182"/>
      <c r="JD415" s="182"/>
      <c r="JE415" s="182"/>
      <c r="JF415" s="182"/>
      <c r="JG415" s="182"/>
      <c r="JH415" s="182"/>
      <c r="JI415" s="182"/>
      <c r="JJ415" s="182"/>
      <c r="JK415" s="182"/>
      <c r="JL415" s="182"/>
      <c r="JM415" s="182"/>
      <c r="JN415" s="182"/>
      <c r="JO415" s="182"/>
      <c r="JP415" s="182"/>
      <c r="JQ415" s="182"/>
      <c r="JR415" s="182"/>
      <c r="JS415" s="182"/>
      <c r="JT415" s="182"/>
      <c r="JU415" s="182"/>
      <c r="JV415" s="182"/>
      <c r="JW415" s="182"/>
      <c r="JX415" s="182"/>
      <c r="JY415" s="182"/>
      <c r="JZ415" s="182"/>
      <c r="KA415" s="182"/>
      <c r="KB415" s="182"/>
      <c r="KC415" s="182"/>
      <c r="KD415" s="182"/>
      <c r="KE415" s="182"/>
      <c r="KF415" s="182"/>
      <c r="KG415" s="182"/>
      <c r="KH415" s="182"/>
      <c r="KI415" s="182"/>
      <c r="KJ415" s="182"/>
      <c r="KK415" s="182"/>
      <c r="KL415" s="182"/>
      <c r="KM415" s="182"/>
      <c r="KN415" s="182"/>
      <c r="KO415" s="182"/>
      <c r="KP415" s="182"/>
      <c r="KQ415" s="182"/>
      <c r="KR415" s="182"/>
      <c r="KS415" s="182"/>
      <c r="KT415" s="182"/>
      <c r="KU415" s="182"/>
      <c r="KV415" s="182"/>
      <c r="KW415" s="182"/>
      <c r="KX415" s="182"/>
      <c r="KY415" s="182"/>
      <c r="KZ415" s="182"/>
      <c r="LA415" s="182"/>
      <c r="LB415" s="182"/>
      <c r="LC415" s="182"/>
      <c r="LD415" s="182"/>
      <c r="LE415" s="182"/>
      <c r="LF415" s="182"/>
      <c r="LG415" s="182"/>
      <c r="LH415" s="182"/>
      <c r="LI415" s="182"/>
      <c r="LJ415" s="182"/>
      <c r="LK415" s="182"/>
      <c r="LL415" s="182"/>
      <c r="LM415" s="182"/>
      <c r="LN415" s="182"/>
      <c r="LO415" s="182"/>
      <c r="LP415" s="182"/>
      <c r="LQ415" s="182"/>
      <c r="LR415" s="182"/>
      <c r="LS415" s="182"/>
      <c r="LT415" s="182"/>
      <c r="LU415" s="182"/>
      <c r="LV415" s="182"/>
      <c r="LW415" s="182"/>
      <c r="LX415" s="182"/>
      <c r="LY415" s="182"/>
      <c r="LZ415" s="182"/>
      <c r="MA415" s="182"/>
      <c r="MB415" s="182"/>
      <c r="MC415" s="182"/>
      <c r="MD415" s="182"/>
      <c r="ME415" s="182"/>
      <c r="MF415" s="182"/>
      <c r="MG415" s="182"/>
      <c r="MH415" s="182"/>
      <c r="MI415" s="182"/>
      <c r="MJ415" s="182"/>
      <c r="MK415" s="182"/>
      <c r="ML415" s="182"/>
      <c r="MM415" s="182"/>
      <c r="MN415" s="182"/>
      <c r="MO415" s="182"/>
      <c r="MP415" s="182"/>
      <c r="MQ415" s="182"/>
      <c r="MR415" s="182"/>
      <c r="MS415" s="182"/>
      <c r="MT415" s="182"/>
      <c r="MU415" s="182"/>
      <c r="MV415" s="182"/>
      <c r="MW415" s="182"/>
      <c r="MX415" s="182"/>
      <c r="MY415" s="182"/>
      <c r="MZ415" s="182"/>
      <c r="NA415" s="182"/>
      <c r="NB415" s="182"/>
      <c r="NC415" s="182"/>
      <c r="ND415" s="182"/>
      <c r="NE415" s="182"/>
      <c r="NF415" s="182"/>
      <c r="NG415" s="182"/>
      <c r="NH415" s="182"/>
      <c r="NI415" s="182"/>
      <c r="NJ415" s="182"/>
      <c r="NK415" s="182"/>
      <c r="NL415" s="182"/>
      <c r="NM415" s="182"/>
      <c r="NN415" s="182"/>
      <c r="NO415" s="182"/>
      <c r="NP415" s="182"/>
      <c r="NQ415" s="182"/>
      <c r="NR415" s="182"/>
      <c r="NS415" s="182"/>
      <c r="NT415" s="182"/>
      <c r="NU415" s="182"/>
      <c r="NV415" s="182"/>
      <c r="NW415" s="182"/>
      <c r="NX415" s="182"/>
      <c r="NY415" s="182"/>
      <c r="NZ415" s="182"/>
      <c r="OA415" s="182"/>
      <c r="OB415" s="182"/>
      <c r="OC415" s="182"/>
      <c r="OD415" s="182"/>
      <c r="OE415" s="182"/>
      <c r="OF415" s="182"/>
      <c r="OG415" s="182"/>
      <c r="OH415" s="182"/>
      <c r="OI415" s="182"/>
      <c r="OJ415" s="182"/>
      <c r="OK415" s="182"/>
      <c r="OL415" s="182"/>
      <c r="OM415" s="182"/>
      <c r="ON415" s="182"/>
      <c r="OO415" s="182"/>
      <c r="OP415" s="182"/>
      <c r="OQ415" s="182"/>
      <c r="OR415" s="182"/>
      <c r="OS415" s="182"/>
      <c r="OT415" s="182"/>
      <c r="OU415" s="182"/>
      <c r="OV415" s="182"/>
      <c r="OW415" s="182"/>
      <c r="OX415" s="182"/>
      <c r="OY415" s="182"/>
      <c r="OZ415" s="182"/>
      <c r="PA415" s="182"/>
      <c r="PB415" s="182"/>
      <c r="PC415" s="182"/>
      <c r="PD415" s="182"/>
      <c r="PE415" s="182"/>
      <c r="PF415" s="182"/>
      <c r="PG415" s="182"/>
      <c r="PH415" s="182"/>
      <c r="PI415" s="182"/>
      <c r="PJ415" s="182"/>
      <c r="PK415" s="182"/>
      <c r="PL415" s="182"/>
      <c r="PM415" s="182"/>
      <c r="PN415" s="182"/>
      <c r="PO415" s="182"/>
      <c r="PP415" s="182"/>
      <c r="PQ415" s="182"/>
      <c r="PR415" s="182"/>
      <c r="PS415" s="182"/>
      <c r="PT415" s="182"/>
      <c r="PU415" s="182"/>
      <c r="PV415" s="182"/>
      <c r="PW415" s="182"/>
      <c r="PX415" s="182"/>
    </row>
    <row r="416" spans="1:440" s="167" customFormat="1" ht="19.899999999999999" customHeight="1">
      <c r="A416" s="182"/>
      <c r="B416" s="1040"/>
      <c r="C416" s="900"/>
      <c r="D416" s="837"/>
      <c r="E416" s="875" t="s">
        <v>299</v>
      </c>
      <c r="F416" s="327" t="s">
        <v>20</v>
      </c>
      <c r="G416" s="291">
        <v>0.63500000000000001</v>
      </c>
      <c r="H416" s="291"/>
      <c r="I416" s="292">
        <f t="shared" ref="I416" si="324">G416+H416</f>
        <v>0.63500000000000001</v>
      </c>
      <c r="J416" s="424">
        <v>0</v>
      </c>
      <c r="K416" s="292">
        <f t="shared" si="283"/>
        <v>0.63500000000000001</v>
      </c>
      <c r="L416" s="675">
        <f t="shared" si="284"/>
        <v>0</v>
      </c>
      <c r="M416" s="653" t="s">
        <v>24</v>
      </c>
      <c r="N416" s="976">
        <f t="shared" ref="N416:O416" si="325">G416+G417+G418</f>
        <v>7.2119999999999997</v>
      </c>
      <c r="O416" s="977">
        <f t="shared" si="325"/>
        <v>0</v>
      </c>
      <c r="P416" s="977">
        <f t="shared" ref="P416" si="326">N416+O416</f>
        <v>7.2119999999999997</v>
      </c>
      <c r="Q416" s="977">
        <f>J416+J417+J418</f>
        <v>7.1630000000000003</v>
      </c>
      <c r="R416" s="977">
        <f t="shared" ref="R416" si="327">P416-Q416</f>
        <v>4.8999999999999488E-2</v>
      </c>
      <c r="S416" s="975">
        <f t="shared" ref="S416" si="328">Q416/P416</f>
        <v>0.99320576816417094</v>
      </c>
      <c r="T416" s="170"/>
      <c r="U416" s="182"/>
      <c r="V416" s="166"/>
      <c r="W416" s="166"/>
      <c r="X416" s="166"/>
      <c r="Y416" s="166"/>
      <c r="Z416" s="166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2"/>
      <c r="AY416" s="182"/>
      <c r="AZ416" s="182"/>
      <c r="BA416" s="182"/>
      <c r="BB416" s="182"/>
      <c r="BC416" s="182"/>
      <c r="BD416" s="182"/>
      <c r="BE416" s="182"/>
      <c r="BF416" s="182"/>
      <c r="BG416" s="182"/>
      <c r="BH416" s="182"/>
      <c r="BI416" s="182"/>
      <c r="BJ416" s="182"/>
      <c r="BK416" s="182"/>
      <c r="BL416" s="182"/>
      <c r="BM416" s="182"/>
      <c r="BN416" s="182"/>
      <c r="BO416" s="182"/>
      <c r="BP416" s="182"/>
      <c r="BQ416" s="182"/>
      <c r="BR416" s="182"/>
      <c r="BS416" s="182"/>
      <c r="BT416" s="182"/>
      <c r="BU416" s="182"/>
      <c r="BV416" s="182"/>
      <c r="BW416" s="182"/>
      <c r="BX416" s="182"/>
      <c r="BY416" s="182"/>
      <c r="BZ416" s="182"/>
      <c r="CA416" s="182"/>
      <c r="CB416" s="182"/>
      <c r="CC416" s="182"/>
      <c r="CD416" s="182"/>
      <c r="CE416" s="182"/>
      <c r="CF416" s="182"/>
      <c r="CG416" s="182"/>
      <c r="CH416" s="182"/>
      <c r="CI416" s="182"/>
      <c r="CJ416" s="182"/>
      <c r="CK416" s="182"/>
      <c r="CL416" s="182"/>
      <c r="CM416" s="182"/>
      <c r="CN416" s="182"/>
      <c r="CO416" s="182"/>
      <c r="CP416" s="182"/>
      <c r="CQ416" s="182"/>
      <c r="CR416" s="182"/>
      <c r="CS416" s="182"/>
      <c r="CT416" s="182"/>
      <c r="CU416" s="182"/>
      <c r="CV416" s="182"/>
      <c r="CW416" s="182"/>
      <c r="CX416" s="182"/>
      <c r="CY416" s="182"/>
      <c r="CZ416" s="182"/>
      <c r="DA416" s="182"/>
      <c r="DB416" s="182"/>
      <c r="DC416" s="182"/>
      <c r="DD416" s="182"/>
      <c r="DE416" s="182"/>
      <c r="DF416" s="182"/>
      <c r="DG416" s="182"/>
      <c r="DH416" s="182"/>
      <c r="DI416" s="182"/>
      <c r="DJ416" s="182"/>
      <c r="DK416" s="182"/>
      <c r="DL416" s="182"/>
      <c r="DM416" s="182"/>
      <c r="DN416" s="182"/>
      <c r="DO416" s="182"/>
      <c r="DP416" s="182"/>
      <c r="DQ416" s="182"/>
      <c r="DR416" s="182"/>
      <c r="DS416" s="182"/>
      <c r="DT416" s="182"/>
      <c r="DU416" s="182"/>
      <c r="DV416" s="182"/>
      <c r="DW416" s="182"/>
      <c r="DX416" s="182"/>
      <c r="DY416" s="182"/>
      <c r="DZ416" s="182"/>
      <c r="EA416" s="182"/>
      <c r="EB416" s="182"/>
      <c r="EC416" s="182"/>
      <c r="ED416" s="182"/>
      <c r="EE416" s="182"/>
      <c r="EF416" s="182"/>
      <c r="EG416" s="182"/>
      <c r="EH416" s="182"/>
      <c r="EI416" s="182"/>
      <c r="EJ416" s="182"/>
      <c r="EK416" s="182"/>
      <c r="EL416" s="182"/>
      <c r="EM416" s="182"/>
      <c r="EN416" s="182"/>
      <c r="EO416" s="182"/>
      <c r="EP416" s="182"/>
      <c r="EQ416" s="182"/>
      <c r="ER416" s="182"/>
      <c r="ES416" s="182"/>
      <c r="ET416" s="182"/>
      <c r="EU416" s="182"/>
      <c r="EV416" s="182"/>
      <c r="EW416" s="182"/>
      <c r="EX416" s="182"/>
      <c r="EY416" s="182"/>
      <c r="EZ416" s="182"/>
      <c r="FA416" s="182"/>
      <c r="FB416" s="182"/>
      <c r="FC416" s="182"/>
      <c r="FD416" s="182"/>
      <c r="FE416" s="182"/>
      <c r="FF416" s="182"/>
      <c r="FG416" s="182"/>
      <c r="FH416" s="182"/>
      <c r="FI416" s="182"/>
      <c r="FJ416" s="182"/>
      <c r="FK416" s="182"/>
      <c r="FL416" s="182"/>
      <c r="FM416" s="182"/>
      <c r="FN416" s="182"/>
      <c r="FO416" s="182"/>
      <c r="FP416" s="182"/>
      <c r="FQ416" s="182"/>
      <c r="FR416" s="182"/>
      <c r="FS416" s="182"/>
      <c r="FT416" s="182"/>
      <c r="FU416" s="182"/>
      <c r="FV416" s="182"/>
      <c r="FW416" s="182"/>
      <c r="FX416" s="182"/>
      <c r="FY416" s="182"/>
      <c r="FZ416" s="182"/>
      <c r="GA416" s="182"/>
      <c r="GB416" s="182"/>
      <c r="GC416" s="182"/>
      <c r="GD416" s="182"/>
      <c r="GE416" s="182"/>
      <c r="GF416" s="182"/>
      <c r="GG416" s="182"/>
      <c r="GH416" s="182"/>
      <c r="GI416" s="182"/>
      <c r="GJ416" s="182"/>
      <c r="GK416" s="182"/>
      <c r="GL416" s="182"/>
      <c r="GM416" s="182"/>
      <c r="GN416" s="182"/>
      <c r="GO416" s="182"/>
      <c r="GP416" s="182"/>
      <c r="GQ416" s="182"/>
      <c r="GR416" s="182"/>
      <c r="GS416" s="182"/>
      <c r="GT416" s="182"/>
      <c r="GU416" s="182"/>
      <c r="GV416" s="182"/>
      <c r="GW416" s="182"/>
      <c r="GX416" s="182"/>
      <c r="GY416" s="182"/>
      <c r="GZ416" s="182"/>
      <c r="HA416" s="182"/>
      <c r="HB416" s="182"/>
      <c r="HC416" s="182"/>
      <c r="HD416" s="182"/>
      <c r="HE416" s="182"/>
      <c r="HF416" s="182"/>
      <c r="HG416" s="182"/>
      <c r="HH416" s="182"/>
      <c r="HI416" s="182"/>
      <c r="HJ416" s="182"/>
      <c r="HK416" s="182"/>
      <c r="HL416" s="182"/>
      <c r="HM416" s="182"/>
      <c r="HN416" s="182"/>
      <c r="HO416" s="182"/>
      <c r="HP416" s="182"/>
      <c r="HQ416" s="182"/>
      <c r="HR416" s="182"/>
      <c r="HS416" s="182"/>
      <c r="HT416" s="182"/>
      <c r="HU416" s="182"/>
      <c r="HV416" s="182"/>
      <c r="HW416" s="182"/>
      <c r="HX416" s="182"/>
      <c r="HY416" s="182"/>
      <c r="HZ416" s="182"/>
      <c r="IA416" s="182"/>
      <c r="IB416" s="182"/>
      <c r="IC416" s="182"/>
      <c r="ID416" s="182"/>
      <c r="IE416" s="182"/>
      <c r="IF416" s="182"/>
      <c r="IG416" s="182"/>
      <c r="IH416" s="182"/>
      <c r="II416" s="182"/>
      <c r="IJ416" s="182"/>
      <c r="IK416" s="182"/>
      <c r="IL416" s="182"/>
      <c r="IM416" s="182"/>
      <c r="IN416" s="182"/>
      <c r="IO416" s="182"/>
      <c r="IP416" s="182"/>
      <c r="IQ416" s="182"/>
      <c r="IR416" s="182"/>
      <c r="IS416" s="182"/>
      <c r="IT416" s="182"/>
      <c r="IU416" s="182"/>
      <c r="IV416" s="182"/>
      <c r="IW416" s="182"/>
      <c r="IX416" s="182"/>
      <c r="IY416" s="182"/>
      <c r="IZ416" s="182"/>
      <c r="JA416" s="182"/>
      <c r="JB416" s="182"/>
      <c r="JC416" s="182"/>
      <c r="JD416" s="182"/>
      <c r="JE416" s="182"/>
      <c r="JF416" s="182"/>
      <c r="JG416" s="182"/>
      <c r="JH416" s="182"/>
      <c r="JI416" s="182"/>
      <c r="JJ416" s="182"/>
      <c r="JK416" s="182"/>
      <c r="JL416" s="182"/>
      <c r="JM416" s="182"/>
      <c r="JN416" s="182"/>
      <c r="JO416" s="182"/>
      <c r="JP416" s="182"/>
      <c r="JQ416" s="182"/>
      <c r="JR416" s="182"/>
      <c r="JS416" s="182"/>
      <c r="JT416" s="182"/>
      <c r="JU416" s="182"/>
      <c r="JV416" s="182"/>
      <c r="JW416" s="182"/>
      <c r="JX416" s="182"/>
      <c r="JY416" s="182"/>
      <c r="JZ416" s="182"/>
      <c r="KA416" s="182"/>
      <c r="KB416" s="182"/>
      <c r="KC416" s="182"/>
      <c r="KD416" s="182"/>
      <c r="KE416" s="182"/>
      <c r="KF416" s="182"/>
      <c r="KG416" s="182"/>
      <c r="KH416" s="182"/>
      <c r="KI416" s="182"/>
      <c r="KJ416" s="182"/>
      <c r="KK416" s="182"/>
      <c r="KL416" s="182"/>
      <c r="KM416" s="182"/>
      <c r="KN416" s="182"/>
      <c r="KO416" s="182"/>
      <c r="KP416" s="182"/>
      <c r="KQ416" s="182"/>
      <c r="KR416" s="182"/>
      <c r="KS416" s="182"/>
      <c r="KT416" s="182"/>
      <c r="KU416" s="182"/>
      <c r="KV416" s="182"/>
      <c r="KW416" s="182"/>
      <c r="KX416" s="182"/>
      <c r="KY416" s="182"/>
      <c r="KZ416" s="182"/>
      <c r="LA416" s="182"/>
      <c r="LB416" s="182"/>
      <c r="LC416" s="182"/>
      <c r="LD416" s="182"/>
      <c r="LE416" s="182"/>
      <c r="LF416" s="182"/>
      <c r="LG416" s="182"/>
      <c r="LH416" s="182"/>
      <c r="LI416" s="182"/>
      <c r="LJ416" s="182"/>
      <c r="LK416" s="182"/>
      <c r="LL416" s="182"/>
      <c r="LM416" s="182"/>
      <c r="LN416" s="182"/>
      <c r="LO416" s="182"/>
      <c r="LP416" s="182"/>
      <c r="LQ416" s="182"/>
      <c r="LR416" s="182"/>
      <c r="LS416" s="182"/>
      <c r="LT416" s="182"/>
      <c r="LU416" s="182"/>
      <c r="LV416" s="182"/>
      <c r="LW416" s="182"/>
      <c r="LX416" s="182"/>
      <c r="LY416" s="182"/>
      <c r="LZ416" s="182"/>
      <c r="MA416" s="182"/>
      <c r="MB416" s="182"/>
      <c r="MC416" s="182"/>
      <c r="MD416" s="182"/>
      <c r="ME416" s="182"/>
      <c r="MF416" s="182"/>
      <c r="MG416" s="182"/>
      <c r="MH416" s="182"/>
      <c r="MI416" s="182"/>
      <c r="MJ416" s="182"/>
      <c r="MK416" s="182"/>
      <c r="ML416" s="182"/>
      <c r="MM416" s="182"/>
      <c r="MN416" s="182"/>
      <c r="MO416" s="182"/>
      <c r="MP416" s="182"/>
      <c r="MQ416" s="182"/>
      <c r="MR416" s="182"/>
      <c r="MS416" s="182"/>
      <c r="MT416" s="182"/>
      <c r="MU416" s="182"/>
      <c r="MV416" s="182"/>
      <c r="MW416" s="182"/>
      <c r="MX416" s="182"/>
      <c r="MY416" s="182"/>
      <c r="MZ416" s="182"/>
      <c r="NA416" s="182"/>
      <c r="NB416" s="182"/>
      <c r="NC416" s="182"/>
      <c r="ND416" s="182"/>
      <c r="NE416" s="182"/>
      <c r="NF416" s="182"/>
      <c r="NG416" s="182"/>
      <c r="NH416" s="182"/>
      <c r="NI416" s="182"/>
      <c r="NJ416" s="182"/>
      <c r="NK416" s="182"/>
      <c r="NL416" s="182"/>
      <c r="NM416" s="182"/>
      <c r="NN416" s="182"/>
      <c r="NO416" s="182"/>
      <c r="NP416" s="182"/>
      <c r="NQ416" s="182"/>
      <c r="NR416" s="182"/>
      <c r="NS416" s="182"/>
      <c r="NT416" s="182"/>
      <c r="NU416" s="182"/>
      <c r="NV416" s="182"/>
      <c r="NW416" s="182"/>
      <c r="NX416" s="182"/>
      <c r="NY416" s="182"/>
      <c r="NZ416" s="182"/>
      <c r="OA416" s="182"/>
      <c r="OB416" s="182"/>
      <c r="OC416" s="182"/>
      <c r="OD416" s="182"/>
      <c r="OE416" s="182"/>
      <c r="OF416" s="182"/>
      <c r="OG416" s="182"/>
      <c r="OH416" s="182"/>
      <c r="OI416" s="182"/>
      <c r="OJ416" s="182"/>
      <c r="OK416" s="182"/>
      <c r="OL416" s="182"/>
      <c r="OM416" s="182"/>
      <c r="ON416" s="182"/>
      <c r="OO416" s="182"/>
      <c r="OP416" s="182"/>
      <c r="OQ416" s="182"/>
      <c r="OR416" s="182"/>
      <c r="OS416" s="182"/>
      <c r="OT416" s="182"/>
      <c r="OU416" s="182"/>
      <c r="OV416" s="182"/>
      <c r="OW416" s="182"/>
      <c r="OX416" s="182"/>
      <c r="OY416" s="182"/>
      <c r="OZ416" s="182"/>
      <c r="PA416" s="182"/>
      <c r="PB416" s="182"/>
      <c r="PC416" s="182"/>
      <c r="PD416" s="182"/>
      <c r="PE416" s="182"/>
      <c r="PF416" s="182"/>
      <c r="PG416" s="182"/>
      <c r="PH416" s="182"/>
      <c r="PI416" s="182"/>
      <c r="PJ416" s="182"/>
      <c r="PK416" s="182"/>
      <c r="PL416" s="182"/>
      <c r="PM416" s="182"/>
      <c r="PN416" s="182"/>
      <c r="PO416" s="182"/>
      <c r="PP416" s="182"/>
      <c r="PQ416" s="182"/>
      <c r="PR416" s="182"/>
      <c r="PS416" s="182"/>
      <c r="PT416" s="182"/>
      <c r="PU416" s="182"/>
      <c r="PV416" s="182"/>
      <c r="PW416" s="182"/>
      <c r="PX416" s="182"/>
    </row>
    <row r="417" spans="1:440" s="167" customFormat="1" ht="19.899999999999999" customHeight="1">
      <c r="A417" s="182"/>
      <c r="B417" s="1040"/>
      <c r="C417" s="900"/>
      <c r="D417" s="837"/>
      <c r="E417" s="875"/>
      <c r="F417" s="327" t="s">
        <v>21</v>
      </c>
      <c r="G417" s="291">
        <v>2.9710000000000001</v>
      </c>
      <c r="H417" s="291"/>
      <c r="I417" s="292">
        <f>G417+H417+K416</f>
        <v>3.6059999999999999</v>
      </c>
      <c r="J417" s="424">
        <v>1.615</v>
      </c>
      <c r="K417" s="292">
        <f t="shared" si="283"/>
        <v>1.9909999999999999</v>
      </c>
      <c r="L417" s="675">
        <f t="shared" si="284"/>
        <v>0.44786466999445368</v>
      </c>
      <c r="M417" s="653" t="s">
        <v>24</v>
      </c>
      <c r="N417" s="976"/>
      <c r="O417" s="977"/>
      <c r="P417" s="977"/>
      <c r="Q417" s="977"/>
      <c r="R417" s="977"/>
      <c r="S417" s="975"/>
      <c r="T417" s="170"/>
      <c r="U417" s="182"/>
      <c r="V417" s="166"/>
      <c r="W417" s="166"/>
      <c r="X417" s="166"/>
      <c r="Y417" s="166"/>
      <c r="Z417" s="166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2"/>
      <c r="AY417" s="182"/>
      <c r="AZ417" s="182"/>
      <c r="BA417" s="182"/>
      <c r="BB417" s="182"/>
      <c r="BC417" s="182"/>
      <c r="BD417" s="182"/>
      <c r="BE417" s="182"/>
      <c r="BF417" s="182"/>
      <c r="BG417" s="182"/>
      <c r="BH417" s="182"/>
      <c r="BI417" s="182"/>
      <c r="BJ417" s="182"/>
      <c r="BK417" s="182"/>
      <c r="BL417" s="182"/>
      <c r="BM417" s="182"/>
      <c r="BN417" s="182"/>
      <c r="BO417" s="182"/>
      <c r="BP417" s="182"/>
      <c r="BQ417" s="182"/>
      <c r="BR417" s="182"/>
      <c r="BS417" s="182"/>
      <c r="BT417" s="182"/>
      <c r="BU417" s="182"/>
      <c r="BV417" s="182"/>
      <c r="BW417" s="182"/>
      <c r="BX417" s="182"/>
      <c r="BY417" s="182"/>
      <c r="BZ417" s="182"/>
      <c r="CA417" s="182"/>
      <c r="CB417" s="182"/>
      <c r="CC417" s="182"/>
      <c r="CD417" s="182"/>
      <c r="CE417" s="182"/>
      <c r="CF417" s="182"/>
      <c r="CG417" s="182"/>
      <c r="CH417" s="182"/>
      <c r="CI417" s="182"/>
      <c r="CJ417" s="182"/>
      <c r="CK417" s="182"/>
      <c r="CL417" s="182"/>
      <c r="CM417" s="182"/>
      <c r="CN417" s="182"/>
      <c r="CO417" s="182"/>
      <c r="CP417" s="182"/>
      <c r="CQ417" s="182"/>
      <c r="CR417" s="182"/>
      <c r="CS417" s="182"/>
      <c r="CT417" s="182"/>
      <c r="CU417" s="182"/>
      <c r="CV417" s="182"/>
      <c r="CW417" s="182"/>
      <c r="CX417" s="182"/>
      <c r="CY417" s="182"/>
      <c r="CZ417" s="182"/>
      <c r="DA417" s="182"/>
      <c r="DB417" s="182"/>
      <c r="DC417" s="182"/>
      <c r="DD417" s="182"/>
      <c r="DE417" s="182"/>
      <c r="DF417" s="182"/>
      <c r="DG417" s="182"/>
      <c r="DH417" s="182"/>
      <c r="DI417" s="182"/>
      <c r="DJ417" s="182"/>
      <c r="DK417" s="182"/>
      <c r="DL417" s="182"/>
      <c r="DM417" s="182"/>
      <c r="DN417" s="182"/>
      <c r="DO417" s="182"/>
      <c r="DP417" s="182"/>
      <c r="DQ417" s="182"/>
      <c r="DR417" s="182"/>
      <c r="DS417" s="182"/>
      <c r="DT417" s="182"/>
      <c r="DU417" s="182"/>
      <c r="DV417" s="182"/>
      <c r="DW417" s="182"/>
      <c r="DX417" s="182"/>
      <c r="DY417" s="182"/>
      <c r="DZ417" s="182"/>
      <c r="EA417" s="182"/>
      <c r="EB417" s="182"/>
      <c r="EC417" s="182"/>
      <c r="ED417" s="182"/>
      <c r="EE417" s="182"/>
      <c r="EF417" s="182"/>
      <c r="EG417" s="182"/>
      <c r="EH417" s="182"/>
      <c r="EI417" s="182"/>
      <c r="EJ417" s="182"/>
      <c r="EK417" s="182"/>
      <c r="EL417" s="182"/>
      <c r="EM417" s="182"/>
      <c r="EN417" s="182"/>
      <c r="EO417" s="182"/>
      <c r="EP417" s="182"/>
      <c r="EQ417" s="182"/>
      <c r="ER417" s="182"/>
      <c r="ES417" s="182"/>
      <c r="ET417" s="182"/>
      <c r="EU417" s="182"/>
      <c r="EV417" s="182"/>
      <c r="EW417" s="182"/>
      <c r="EX417" s="182"/>
      <c r="EY417" s="182"/>
      <c r="EZ417" s="182"/>
      <c r="FA417" s="182"/>
      <c r="FB417" s="182"/>
      <c r="FC417" s="182"/>
      <c r="FD417" s="182"/>
      <c r="FE417" s="182"/>
      <c r="FF417" s="182"/>
      <c r="FG417" s="182"/>
      <c r="FH417" s="182"/>
      <c r="FI417" s="182"/>
      <c r="FJ417" s="182"/>
      <c r="FK417" s="182"/>
      <c r="FL417" s="182"/>
      <c r="FM417" s="182"/>
      <c r="FN417" s="182"/>
      <c r="FO417" s="182"/>
      <c r="FP417" s="182"/>
      <c r="FQ417" s="182"/>
      <c r="FR417" s="182"/>
      <c r="FS417" s="182"/>
      <c r="FT417" s="182"/>
      <c r="FU417" s="182"/>
      <c r="FV417" s="182"/>
      <c r="FW417" s="182"/>
      <c r="FX417" s="182"/>
      <c r="FY417" s="182"/>
      <c r="FZ417" s="182"/>
      <c r="GA417" s="182"/>
      <c r="GB417" s="182"/>
      <c r="GC417" s="182"/>
      <c r="GD417" s="182"/>
      <c r="GE417" s="182"/>
      <c r="GF417" s="182"/>
      <c r="GG417" s="182"/>
      <c r="GH417" s="182"/>
      <c r="GI417" s="182"/>
      <c r="GJ417" s="182"/>
      <c r="GK417" s="182"/>
      <c r="GL417" s="182"/>
      <c r="GM417" s="182"/>
      <c r="GN417" s="182"/>
      <c r="GO417" s="182"/>
      <c r="GP417" s="182"/>
      <c r="GQ417" s="182"/>
      <c r="GR417" s="182"/>
      <c r="GS417" s="182"/>
      <c r="GT417" s="182"/>
      <c r="GU417" s="182"/>
      <c r="GV417" s="182"/>
      <c r="GW417" s="182"/>
      <c r="GX417" s="182"/>
      <c r="GY417" s="182"/>
      <c r="GZ417" s="182"/>
      <c r="HA417" s="182"/>
      <c r="HB417" s="182"/>
      <c r="HC417" s="182"/>
      <c r="HD417" s="182"/>
      <c r="HE417" s="182"/>
      <c r="HF417" s="182"/>
      <c r="HG417" s="182"/>
      <c r="HH417" s="182"/>
      <c r="HI417" s="182"/>
      <c r="HJ417" s="182"/>
      <c r="HK417" s="182"/>
      <c r="HL417" s="182"/>
      <c r="HM417" s="182"/>
      <c r="HN417" s="182"/>
      <c r="HO417" s="182"/>
      <c r="HP417" s="182"/>
      <c r="HQ417" s="182"/>
      <c r="HR417" s="182"/>
      <c r="HS417" s="182"/>
      <c r="HT417" s="182"/>
      <c r="HU417" s="182"/>
      <c r="HV417" s="182"/>
      <c r="HW417" s="182"/>
      <c r="HX417" s="182"/>
      <c r="HY417" s="182"/>
      <c r="HZ417" s="182"/>
      <c r="IA417" s="182"/>
      <c r="IB417" s="182"/>
      <c r="IC417" s="182"/>
      <c r="ID417" s="182"/>
      <c r="IE417" s="182"/>
      <c r="IF417" s="182"/>
      <c r="IG417" s="182"/>
      <c r="IH417" s="182"/>
      <c r="II417" s="182"/>
      <c r="IJ417" s="182"/>
      <c r="IK417" s="182"/>
      <c r="IL417" s="182"/>
      <c r="IM417" s="182"/>
      <c r="IN417" s="182"/>
      <c r="IO417" s="182"/>
      <c r="IP417" s="182"/>
      <c r="IQ417" s="182"/>
      <c r="IR417" s="182"/>
      <c r="IS417" s="182"/>
      <c r="IT417" s="182"/>
      <c r="IU417" s="182"/>
      <c r="IV417" s="182"/>
      <c r="IW417" s="182"/>
      <c r="IX417" s="182"/>
      <c r="IY417" s="182"/>
      <c r="IZ417" s="182"/>
      <c r="JA417" s="182"/>
      <c r="JB417" s="182"/>
      <c r="JC417" s="182"/>
      <c r="JD417" s="182"/>
      <c r="JE417" s="182"/>
      <c r="JF417" s="182"/>
      <c r="JG417" s="182"/>
      <c r="JH417" s="182"/>
      <c r="JI417" s="182"/>
      <c r="JJ417" s="182"/>
      <c r="JK417" s="182"/>
      <c r="JL417" s="182"/>
      <c r="JM417" s="182"/>
      <c r="JN417" s="182"/>
      <c r="JO417" s="182"/>
      <c r="JP417" s="182"/>
      <c r="JQ417" s="182"/>
      <c r="JR417" s="182"/>
      <c r="JS417" s="182"/>
      <c r="JT417" s="182"/>
      <c r="JU417" s="182"/>
      <c r="JV417" s="182"/>
      <c r="JW417" s="182"/>
      <c r="JX417" s="182"/>
      <c r="JY417" s="182"/>
      <c r="JZ417" s="182"/>
      <c r="KA417" s="182"/>
      <c r="KB417" s="182"/>
      <c r="KC417" s="182"/>
      <c r="KD417" s="182"/>
      <c r="KE417" s="182"/>
      <c r="KF417" s="182"/>
      <c r="KG417" s="182"/>
      <c r="KH417" s="182"/>
      <c r="KI417" s="182"/>
      <c r="KJ417" s="182"/>
      <c r="KK417" s="182"/>
      <c r="KL417" s="182"/>
      <c r="KM417" s="182"/>
      <c r="KN417" s="182"/>
      <c r="KO417" s="182"/>
      <c r="KP417" s="182"/>
      <c r="KQ417" s="182"/>
      <c r="KR417" s="182"/>
      <c r="KS417" s="182"/>
      <c r="KT417" s="182"/>
      <c r="KU417" s="182"/>
      <c r="KV417" s="182"/>
      <c r="KW417" s="182"/>
      <c r="KX417" s="182"/>
      <c r="KY417" s="182"/>
      <c r="KZ417" s="182"/>
      <c r="LA417" s="182"/>
      <c r="LB417" s="182"/>
      <c r="LC417" s="182"/>
      <c r="LD417" s="182"/>
      <c r="LE417" s="182"/>
      <c r="LF417" s="182"/>
      <c r="LG417" s="182"/>
      <c r="LH417" s="182"/>
      <c r="LI417" s="182"/>
      <c r="LJ417" s="182"/>
      <c r="LK417" s="182"/>
      <c r="LL417" s="182"/>
      <c r="LM417" s="182"/>
      <c r="LN417" s="182"/>
      <c r="LO417" s="182"/>
      <c r="LP417" s="182"/>
      <c r="LQ417" s="182"/>
      <c r="LR417" s="182"/>
      <c r="LS417" s="182"/>
      <c r="LT417" s="182"/>
      <c r="LU417" s="182"/>
      <c r="LV417" s="182"/>
      <c r="LW417" s="182"/>
      <c r="LX417" s="182"/>
      <c r="LY417" s="182"/>
      <c r="LZ417" s="182"/>
      <c r="MA417" s="182"/>
      <c r="MB417" s="182"/>
      <c r="MC417" s="182"/>
      <c r="MD417" s="182"/>
      <c r="ME417" s="182"/>
      <c r="MF417" s="182"/>
      <c r="MG417" s="182"/>
      <c r="MH417" s="182"/>
      <c r="MI417" s="182"/>
      <c r="MJ417" s="182"/>
      <c r="MK417" s="182"/>
      <c r="ML417" s="182"/>
      <c r="MM417" s="182"/>
      <c r="MN417" s="182"/>
      <c r="MO417" s="182"/>
      <c r="MP417" s="182"/>
      <c r="MQ417" s="182"/>
      <c r="MR417" s="182"/>
      <c r="MS417" s="182"/>
      <c r="MT417" s="182"/>
      <c r="MU417" s="182"/>
      <c r="MV417" s="182"/>
      <c r="MW417" s="182"/>
      <c r="MX417" s="182"/>
      <c r="MY417" s="182"/>
      <c r="MZ417" s="182"/>
      <c r="NA417" s="182"/>
      <c r="NB417" s="182"/>
      <c r="NC417" s="182"/>
      <c r="ND417" s="182"/>
      <c r="NE417" s="182"/>
      <c r="NF417" s="182"/>
      <c r="NG417" s="182"/>
      <c r="NH417" s="182"/>
      <c r="NI417" s="182"/>
      <c r="NJ417" s="182"/>
      <c r="NK417" s="182"/>
      <c r="NL417" s="182"/>
      <c r="NM417" s="182"/>
      <c r="NN417" s="182"/>
      <c r="NO417" s="182"/>
      <c r="NP417" s="182"/>
      <c r="NQ417" s="182"/>
      <c r="NR417" s="182"/>
      <c r="NS417" s="182"/>
      <c r="NT417" s="182"/>
      <c r="NU417" s="182"/>
      <c r="NV417" s="182"/>
      <c r="NW417" s="182"/>
      <c r="NX417" s="182"/>
      <c r="NY417" s="182"/>
      <c r="NZ417" s="182"/>
      <c r="OA417" s="182"/>
      <c r="OB417" s="182"/>
      <c r="OC417" s="182"/>
      <c r="OD417" s="182"/>
      <c r="OE417" s="182"/>
      <c r="OF417" s="182"/>
      <c r="OG417" s="182"/>
      <c r="OH417" s="182"/>
      <c r="OI417" s="182"/>
      <c r="OJ417" s="182"/>
      <c r="OK417" s="182"/>
      <c r="OL417" s="182"/>
      <c r="OM417" s="182"/>
      <c r="ON417" s="182"/>
      <c r="OO417" s="182"/>
      <c r="OP417" s="182"/>
      <c r="OQ417" s="182"/>
      <c r="OR417" s="182"/>
      <c r="OS417" s="182"/>
      <c r="OT417" s="182"/>
      <c r="OU417" s="182"/>
      <c r="OV417" s="182"/>
      <c r="OW417" s="182"/>
      <c r="OX417" s="182"/>
      <c r="OY417" s="182"/>
      <c r="OZ417" s="182"/>
      <c r="PA417" s="182"/>
      <c r="PB417" s="182"/>
      <c r="PC417" s="182"/>
      <c r="PD417" s="182"/>
      <c r="PE417" s="182"/>
      <c r="PF417" s="182"/>
      <c r="PG417" s="182"/>
      <c r="PH417" s="182"/>
      <c r="PI417" s="182"/>
      <c r="PJ417" s="182"/>
      <c r="PK417" s="182"/>
      <c r="PL417" s="182"/>
      <c r="PM417" s="182"/>
      <c r="PN417" s="182"/>
      <c r="PO417" s="182"/>
      <c r="PP417" s="182"/>
      <c r="PQ417" s="182"/>
      <c r="PR417" s="182"/>
      <c r="PS417" s="182"/>
      <c r="PT417" s="182"/>
      <c r="PU417" s="182"/>
      <c r="PV417" s="182"/>
      <c r="PW417" s="182"/>
      <c r="PX417" s="182"/>
    </row>
    <row r="418" spans="1:440" s="167" customFormat="1" ht="19.899999999999999" customHeight="1">
      <c r="A418" s="182"/>
      <c r="B418" s="1040"/>
      <c r="C418" s="900"/>
      <c r="D418" s="837"/>
      <c r="E418" s="875"/>
      <c r="F418" s="327" t="s">
        <v>22</v>
      </c>
      <c r="G418" s="291">
        <v>3.6059999999999999</v>
      </c>
      <c r="H418" s="291"/>
      <c r="I418" s="292">
        <f>G418+H418+K417</f>
        <v>5.5969999999999995</v>
      </c>
      <c r="J418" s="424">
        <v>5.548</v>
      </c>
      <c r="K418" s="292">
        <f t="shared" si="283"/>
        <v>4.8999999999999488E-2</v>
      </c>
      <c r="L418" s="675">
        <f t="shared" si="284"/>
        <v>0.99124530998749338</v>
      </c>
      <c r="M418" s="653" t="s">
        <v>24</v>
      </c>
      <c r="N418" s="976"/>
      <c r="O418" s="977"/>
      <c r="P418" s="977"/>
      <c r="Q418" s="977"/>
      <c r="R418" s="977"/>
      <c r="S418" s="975"/>
      <c r="T418" s="170"/>
      <c r="U418" s="182"/>
      <c r="V418" s="166"/>
      <c r="W418" s="166"/>
      <c r="X418" s="166"/>
      <c r="Y418" s="166"/>
      <c r="Z418" s="166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  <c r="AU418" s="182"/>
      <c r="AV418" s="182"/>
      <c r="AW418" s="182"/>
      <c r="AX418" s="182"/>
      <c r="AY418" s="182"/>
      <c r="AZ418" s="182"/>
      <c r="BA418" s="182"/>
      <c r="BB418" s="182"/>
      <c r="BC418" s="182"/>
      <c r="BD418" s="182"/>
      <c r="BE418" s="182"/>
      <c r="BF418" s="182"/>
      <c r="BG418" s="182"/>
      <c r="BH418" s="182"/>
      <c r="BI418" s="182"/>
      <c r="BJ418" s="182"/>
      <c r="BK418" s="182"/>
      <c r="BL418" s="182"/>
      <c r="BM418" s="182"/>
      <c r="BN418" s="182"/>
      <c r="BO418" s="182"/>
      <c r="BP418" s="182"/>
      <c r="BQ418" s="182"/>
      <c r="BR418" s="182"/>
      <c r="BS418" s="182"/>
      <c r="BT418" s="182"/>
      <c r="BU418" s="182"/>
      <c r="BV418" s="182"/>
      <c r="BW418" s="182"/>
      <c r="BX418" s="182"/>
      <c r="BY418" s="182"/>
      <c r="BZ418" s="182"/>
      <c r="CA418" s="182"/>
      <c r="CB418" s="182"/>
      <c r="CC418" s="182"/>
      <c r="CD418" s="182"/>
      <c r="CE418" s="182"/>
      <c r="CF418" s="182"/>
      <c r="CG418" s="182"/>
      <c r="CH418" s="182"/>
      <c r="CI418" s="182"/>
      <c r="CJ418" s="182"/>
      <c r="CK418" s="182"/>
      <c r="CL418" s="182"/>
      <c r="CM418" s="182"/>
      <c r="CN418" s="182"/>
      <c r="CO418" s="182"/>
      <c r="CP418" s="182"/>
      <c r="CQ418" s="182"/>
      <c r="CR418" s="182"/>
      <c r="CS418" s="182"/>
      <c r="CT418" s="182"/>
      <c r="CU418" s="182"/>
      <c r="CV418" s="182"/>
      <c r="CW418" s="182"/>
      <c r="CX418" s="182"/>
      <c r="CY418" s="182"/>
      <c r="CZ418" s="182"/>
      <c r="DA418" s="182"/>
      <c r="DB418" s="182"/>
      <c r="DC418" s="182"/>
      <c r="DD418" s="182"/>
      <c r="DE418" s="182"/>
      <c r="DF418" s="182"/>
      <c r="DG418" s="182"/>
      <c r="DH418" s="182"/>
      <c r="DI418" s="182"/>
      <c r="DJ418" s="182"/>
      <c r="DK418" s="182"/>
      <c r="DL418" s="182"/>
      <c r="DM418" s="182"/>
      <c r="DN418" s="182"/>
      <c r="DO418" s="182"/>
      <c r="DP418" s="182"/>
      <c r="DQ418" s="182"/>
      <c r="DR418" s="182"/>
      <c r="DS418" s="182"/>
      <c r="DT418" s="182"/>
      <c r="DU418" s="182"/>
      <c r="DV418" s="182"/>
      <c r="DW418" s="182"/>
      <c r="DX418" s="182"/>
      <c r="DY418" s="182"/>
      <c r="DZ418" s="182"/>
      <c r="EA418" s="182"/>
      <c r="EB418" s="182"/>
      <c r="EC418" s="182"/>
      <c r="ED418" s="182"/>
      <c r="EE418" s="182"/>
      <c r="EF418" s="182"/>
      <c r="EG418" s="182"/>
      <c r="EH418" s="182"/>
      <c r="EI418" s="182"/>
      <c r="EJ418" s="182"/>
      <c r="EK418" s="182"/>
      <c r="EL418" s="182"/>
      <c r="EM418" s="182"/>
      <c r="EN418" s="182"/>
      <c r="EO418" s="182"/>
      <c r="EP418" s="182"/>
      <c r="EQ418" s="182"/>
      <c r="ER418" s="182"/>
      <c r="ES418" s="182"/>
      <c r="ET418" s="182"/>
      <c r="EU418" s="182"/>
      <c r="EV418" s="182"/>
      <c r="EW418" s="182"/>
      <c r="EX418" s="182"/>
      <c r="EY418" s="182"/>
      <c r="EZ418" s="182"/>
      <c r="FA418" s="182"/>
      <c r="FB418" s="182"/>
      <c r="FC418" s="182"/>
      <c r="FD418" s="182"/>
      <c r="FE418" s="182"/>
      <c r="FF418" s="182"/>
      <c r="FG418" s="182"/>
      <c r="FH418" s="182"/>
      <c r="FI418" s="182"/>
      <c r="FJ418" s="182"/>
      <c r="FK418" s="182"/>
      <c r="FL418" s="182"/>
      <c r="FM418" s="182"/>
      <c r="FN418" s="182"/>
      <c r="FO418" s="182"/>
      <c r="FP418" s="182"/>
      <c r="FQ418" s="182"/>
      <c r="FR418" s="182"/>
      <c r="FS418" s="182"/>
      <c r="FT418" s="182"/>
      <c r="FU418" s="182"/>
      <c r="FV418" s="182"/>
      <c r="FW418" s="182"/>
      <c r="FX418" s="182"/>
      <c r="FY418" s="182"/>
      <c r="FZ418" s="182"/>
      <c r="GA418" s="182"/>
      <c r="GB418" s="182"/>
      <c r="GC418" s="182"/>
      <c r="GD418" s="182"/>
      <c r="GE418" s="182"/>
      <c r="GF418" s="182"/>
      <c r="GG418" s="182"/>
      <c r="GH418" s="182"/>
      <c r="GI418" s="182"/>
      <c r="GJ418" s="182"/>
      <c r="GK418" s="182"/>
      <c r="GL418" s="182"/>
      <c r="GM418" s="182"/>
      <c r="GN418" s="182"/>
      <c r="GO418" s="182"/>
      <c r="GP418" s="182"/>
      <c r="GQ418" s="182"/>
      <c r="GR418" s="182"/>
      <c r="GS418" s="182"/>
      <c r="GT418" s="182"/>
      <c r="GU418" s="182"/>
      <c r="GV418" s="182"/>
      <c r="GW418" s="182"/>
      <c r="GX418" s="182"/>
      <c r="GY418" s="182"/>
      <c r="GZ418" s="182"/>
      <c r="HA418" s="182"/>
      <c r="HB418" s="182"/>
      <c r="HC418" s="182"/>
      <c r="HD418" s="182"/>
      <c r="HE418" s="182"/>
      <c r="HF418" s="182"/>
      <c r="HG418" s="182"/>
      <c r="HH418" s="182"/>
      <c r="HI418" s="182"/>
      <c r="HJ418" s="182"/>
      <c r="HK418" s="182"/>
      <c r="HL418" s="182"/>
      <c r="HM418" s="182"/>
      <c r="HN418" s="182"/>
      <c r="HO418" s="182"/>
      <c r="HP418" s="182"/>
      <c r="HQ418" s="182"/>
      <c r="HR418" s="182"/>
      <c r="HS418" s="182"/>
      <c r="HT418" s="182"/>
      <c r="HU418" s="182"/>
      <c r="HV418" s="182"/>
      <c r="HW418" s="182"/>
      <c r="HX418" s="182"/>
      <c r="HY418" s="182"/>
      <c r="HZ418" s="182"/>
      <c r="IA418" s="182"/>
      <c r="IB418" s="182"/>
      <c r="IC418" s="182"/>
      <c r="ID418" s="182"/>
      <c r="IE418" s="182"/>
      <c r="IF418" s="182"/>
      <c r="IG418" s="182"/>
      <c r="IH418" s="182"/>
      <c r="II418" s="182"/>
      <c r="IJ418" s="182"/>
      <c r="IK418" s="182"/>
      <c r="IL418" s="182"/>
      <c r="IM418" s="182"/>
      <c r="IN418" s="182"/>
      <c r="IO418" s="182"/>
      <c r="IP418" s="182"/>
      <c r="IQ418" s="182"/>
      <c r="IR418" s="182"/>
      <c r="IS418" s="182"/>
      <c r="IT418" s="182"/>
      <c r="IU418" s="182"/>
      <c r="IV418" s="182"/>
      <c r="IW418" s="182"/>
      <c r="IX418" s="182"/>
      <c r="IY418" s="182"/>
      <c r="IZ418" s="182"/>
      <c r="JA418" s="182"/>
      <c r="JB418" s="182"/>
      <c r="JC418" s="182"/>
      <c r="JD418" s="182"/>
      <c r="JE418" s="182"/>
      <c r="JF418" s="182"/>
      <c r="JG418" s="182"/>
      <c r="JH418" s="182"/>
      <c r="JI418" s="182"/>
      <c r="JJ418" s="182"/>
      <c r="JK418" s="182"/>
      <c r="JL418" s="182"/>
      <c r="JM418" s="182"/>
      <c r="JN418" s="182"/>
      <c r="JO418" s="182"/>
      <c r="JP418" s="182"/>
      <c r="JQ418" s="182"/>
      <c r="JR418" s="182"/>
      <c r="JS418" s="182"/>
      <c r="JT418" s="182"/>
      <c r="JU418" s="182"/>
      <c r="JV418" s="182"/>
      <c r="JW418" s="182"/>
      <c r="JX418" s="182"/>
      <c r="JY418" s="182"/>
      <c r="JZ418" s="182"/>
      <c r="KA418" s="182"/>
      <c r="KB418" s="182"/>
      <c r="KC418" s="182"/>
      <c r="KD418" s="182"/>
      <c r="KE418" s="182"/>
      <c r="KF418" s="182"/>
      <c r="KG418" s="182"/>
      <c r="KH418" s="182"/>
      <c r="KI418" s="182"/>
      <c r="KJ418" s="182"/>
      <c r="KK418" s="182"/>
      <c r="KL418" s="182"/>
      <c r="KM418" s="182"/>
      <c r="KN418" s="182"/>
      <c r="KO418" s="182"/>
      <c r="KP418" s="182"/>
      <c r="KQ418" s="182"/>
      <c r="KR418" s="182"/>
      <c r="KS418" s="182"/>
      <c r="KT418" s="182"/>
      <c r="KU418" s="182"/>
      <c r="KV418" s="182"/>
      <c r="KW418" s="182"/>
      <c r="KX418" s="182"/>
      <c r="KY418" s="182"/>
      <c r="KZ418" s="182"/>
      <c r="LA418" s="182"/>
      <c r="LB418" s="182"/>
      <c r="LC418" s="182"/>
      <c r="LD418" s="182"/>
      <c r="LE418" s="182"/>
      <c r="LF418" s="182"/>
      <c r="LG418" s="182"/>
      <c r="LH418" s="182"/>
      <c r="LI418" s="182"/>
      <c r="LJ418" s="182"/>
      <c r="LK418" s="182"/>
      <c r="LL418" s="182"/>
      <c r="LM418" s="182"/>
      <c r="LN418" s="182"/>
      <c r="LO418" s="182"/>
      <c r="LP418" s="182"/>
      <c r="LQ418" s="182"/>
      <c r="LR418" s="182"/>
      <c r="LS418" s="182"/>
      <c r="LT418" s="182"/>
      <c r="LU418" s="182"/>
      <c r="LV418" s="182"/>
      <c r="LW418" s="182"/>
      <c r="LX418" s="182"/>
      <c r="LY418" s="182"/>
      <c r="LZ418" s="182"/>
      <c r="MA418" s="182"/>
      <c r="MB418" s="182"/>
      <c r="MC418" s="182"/>
      <c r="MD418" s="182"/>
      <c r="ME418" s="182"/>
      <c r="MF418" s="182"/>
      <c r="MG418" s="182"/>
      <c r="MH418" s="182"/>
      <c r="MI418" s="182"/>
      <c r="MJ418" s="182"/>
      <c r="MK418" s="182"/>
      <c r="ML418" s="182"/>
      <c r="MM418" s="182"/>
      <c r="MN418" s="182"/>
      <c r="MO418" s="182"/>
      <c r="MP418" s="182"/>
      <c r="MQ418" s="182"/>
      <c r="MR418" s="182"/>
      <c r="MS418" s="182"/>
      <c r="MT418" s="182"/>
      <c r="MU418" s="182"/>
      <c r="MV418" s="182"/>
      <c r="MW418" s="182"/>
      <c r="MX418" s="182"/>
      <c r="MY418" s="182"/>
      <c r="MZ418" s="182"/>
      <c r="NA418" s="182"/>
      <c r="NB418" s="182"/>
      <c r="NC418" s="182"/>
      <c r="ND418" s="182"/>
      <c r="NE418" s="182"/>
      <c r="NF418" s="182"/>
      <c r="NG418" s="182"/>
      <c r="NH418" s="182"/>
      <c r="NI418" s="182"/>
      <c r="NJ418" s="182"/>
      <c r="NK418" s="182"/>
      <c r="NL418" s="182"/>
      <c r="NM418" s="182"/>
      <c r="NN418" s="182"/>
      <c r="NO418" s="182"/>
      <c r="NP418" s="182"/>
      <c r="NQ418" s="182"/>
      <c r="NR418" s="182"/>
      <c r="NS418" s="182"/>
      <c r="NT418" s="182"/>
      <c r="NU418" s="182"/>
      <c r="NV418" s="182"/>
      <c r="NW418" s="182"/>
      <c r="NX418" s="182"/>
      <c r="NY418" s="182"/>
      <c r="NZ418" s="182"/>
      <c r="OA418" s="182"/>
      <c r="OB418" s="182"/>
      <c r="OC418" s="182"/>
      <c r="OD418" s="182"/>
      <c r="OE418" s="182"/>
      <c r="OF418" s="182"/>
      <c r="OG418" s="182"/>
      <c r="OH418" s="182"/>
      <c r="OI418" s="182"/>
      <c r="OJ418" s="182"/>
      <c r="OK418" s="182"/>
      <c r="OL418" s="182"/>
      <c r="OM418" s="182"/>
      <c r="ON418" s="182"/>
      <c r="OO418" s="182"/>
      <c r="OP418" s="182"/>
      <c r="OQ418" s="182"/>
      <c r="OR418" s="182"/>
      <c r="OS418" s="182"/>
      <c r="OT418" s="182"/>
      <c r="OU418" s="182"/>
      <c r="OV418" s="182"/>
      <c r="OW418" s="182"/>
      <c r="OX418" s="182"/>
      <c r="OY418" s="182"/>
      <c r="OZ418" s="182"/>
      <c r="PA418" s="182"/>
      <c r="PB418" s="182"/>
      <c r="PC418" s="182"/>
      <c r="PD418" s="182"/>
      <c r="PE418" s="182"/>
      <c r="PF418" s="182"/>
      <c r="PG418" s="182"/>
      <c r="PH418" s="182"/>
      <c r="PI418" s="182"/>
      <c r="PJ418" s="182"/>
      <c r="PK418" s="182"/>
      <c r="PL418" s="182"/>
      <c r="PM418" s="182"/>
      <c r="PN418" s="182"/>
      <c r="PO418" s="182"/>
      <c r="PP418" s="182"/>
      <c r="PQ418" s="182"/>
      <c r="PR418" s="182"/>
      <c r="PS418" s="182"/>
      <c r="PT418" s="182"/>
      <c r="PU418" s="182"/>
      <c r="PV418" s="182"/>
      <c r="PW418" s="182"/>
      <c r="PX418" s="182"/>
    </row>
    <row r="419" spans="1:440" s="167" customFormat="1" ht="19.899999999999999" customHeight="1">
      <c r="A419" s="182"/>
      <c r="B419" s="1040"/>
      <c r="C419" s="900"/>
      <c r="D419" s="837"/>
      <c r="E419" s="875" t="s">
        <v>93</v>
      </c>
      <c r="F419" s="327" t="s">
        <v>20</v>
      </c>
      <c r="G419" s="291">
        <v>0.63600000000000001</v>
      </c>
      <c r="H419" s="291"/>
      <c r="I419" s="292">
        <f t="shared" ref="I419" si="329">G419+H419</f>
        <v>0.63600000000000001</v>
      </c>
      <c r="J419" s="424">
        <v>0</v>
      </c>
      <c r="K419" s="292">
        <f t="shared" si="283"/>
        <v>0.63600000000000001</v>
      </c>
      <c r="L419" s="675">
        <f t="shared" si="284"/>
        <v>0</v>
      </c>
      <c r="M419" s="653" t="s">
        <v>24</v>
      </c>
      <c r="N419" s="976">
        <f t="shared" ref="N419:O419" si="330">G419+G420+G421</f>
        <v>7.2249999999999996</v>
      </c>
      <c r="O419" s="977">
        <f t="shared" si="330"/>
        <v>0</v>
      </c>
      <c r="P419" s="977">
        <f t="shared" ref="P419" si="331">N419+O419</f>
        <v>7.2249999999999996</v>
      </c>
      <c r="Q419" s="977">
        <f>J419+J420+J421</f>
        <v>5.9749999999999996</v>
      </c>
      <c r="R419" s="977">
        <f t="shared" ref="R419" si="332">P419-Q419</f>
        <v>1.25</v>
      </c>
      <c r="S419" s="975">
        <f t="shared" ref="S419" si="333">Q419/P419</f>
        <v>0.82698961937716264</v>
      </c>
      <c r="T419" s="170"/>
      <c r="U419" s="182"/>
      <c r="V419" s="166"/>
      <c r="W419" s="166"/>
      <c r="X419" s="166"/>
      <c r="Y419" s="166"/>
      <c r="Z419" s="166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82"/>
      <c r="AT419" s="182"/>
      <c r="AU419" s="182"/>
      <c r="AV419" s="182"/>
      <c r="AW419" s="182"/>
      <c r="AX419" s="182"/>
      <c r="AY419" s="182"/>
      <c r="AZ419" s="182"/>
      <c r="BA419" s="182"/>
      <c r="BB419" s="182"/>
      <c r="BC419" s="182"/>
      <c r="BD419" s="182"/>
      <c r="BE419" s="182"/>
      <c r="BF419" s="182"/>
      <c r="BG419" s="182"/>
      <c r="BH419" s="182"/>
      <c r="BI419" s="182"/>
      <c r="BJ419" s="182"/>
      <c r="BK419" s="182"/>
      <c r="BL419" s="182"/>
      <c r="BM419" s="182"/>
      <c r="BN419" s="182"/>
      <c r="BO419" s="182"/>
      <c r="BP419" s="182"/>
      <c r="BQ419" s="182"/>
      <c r="BR419" s="182"/>
      <c r="BS419" s="182"/>
      <c r="BT419" s="182"/>
      <c r="BU419" s="182"/>
      <c r="BV419" s="182"/>
      <c r="BW419" s="182"/>
      <c r="BX419" s="182"/>
      <c r="BY419" s="182"/>
      <c r="BZ419" s="182"/>
      <c r="CA419" s="182"/>
      <c r="CB419" s="182"/>
      <c r="CC419" s="182"/>
      <c r="CD419" s="182"/>
      <c r="CE419" s="182"/>
      <c r="CF419" s="182"/>
      <c r="CG419" s="182"/>
      <c r="CH419" s="182"/>
      <c r="CI419" s="182"/>
      <c r="CJ419" s="182"/>
      <c r="CK419" s="182"/>
      <c r="CL419" s="182"/>
      <c r="CM419" s="182"/>
      <c r="CN419" s="182"/>
      <c r="CO419" s="182"/>
      <c r="CP419" s="182"/>
      <c r="CQ419" s="182"/>
      <c r="CR419" s="182"/>
      <c r="CS419" s="182"/>
      <c r="CT419" s="182"/>
      <c r="CU419" s="182"/>
      <c r="CV419" s="182"/>
      <c r="CW419" s="182"/>
      <c r="CX419" s="182"/>
      <c r="CY419" s="182"/>
      <c r="CZ419" s="182"/>
      <c r="DA419" s="182"/>
      <c r="DB419" s="182"/>
      <c r="DC419" s="182"/>
      <c r="DD419" s="182"/>
      <c r="DE419" s="182"/>
      <c r="DF419" s="182"/>
      <c r="DG419" s="182"/>
      <c r="DH419" s="182"/>
      <c r="DI419" s="182"/>
      <c r="DJ419" s="182"/>
      <c r="DK419" s="182"/>
      <c r="DL419" s="182"/>
      <c r="DM419" s="182"/>
      <c r="DN419" s="182"/>
      <c r="DO419" s="182"/>
      <c r="DP419" s="182"/>
      <c r="DQ419" s="182"/>
      <c r="DR419" s="182"/>
      <c r="DS419" s="182"/>
      <c r="DT419" s="182"/>
      <c r="DU419" s="182"/>
      <c r="DV419" s="182"/>
      <c r="DW419" s="182"/>
      <c r="DX419" s="182"/>
      <c r="DY419" s="182"/>
      <c r="DZ419" s="182"/>
      <c r="EA419" s="182"/>
      <c r="EB419" s="182"/>
      <c r="EC419" s="182"/>
      <c r="ED419" s="182"/>
      <c r="EE419" s="182"/>
      <c r="EF419" s="182"/>
      <c r="EG419" s="182"/>
      <c r="EH419" s="182"/>
      <c r="EI419" s="182"/>
      <c r="EJ419" s="182"/>
      <c r="EK419" s="182"/>
      <c r="EL419" s="182"/>
      <c r="EM419" s="182"/>
      <c r="EN419" s="182"/>
      <c r="EO419" s="182"/>
      <c r="EP419" s="182"/>
      <c r="EQ419" s="182"/>
      <c r="ER419" s="182"/>
      <c r="ES419" s="182"/>
      <c r="ET419" s="182"/>
      <c r="EU419" s="182"/>
      <c r="EV419" s="182"/>
      <c r="EW419" s="182"/>
      <c r="EX419" s="182"/>
      <c r="EY419" s="182"/>
      <c r="EZ419" s="182"/>
      <c r="FA419" s="182"/>
      <c r="FB419" s="182"/>
      <c r="FC419" s="182"/>
      <c r="FD419" s="182"/>
      <c r="FE419" s="182"/>
      <c r="FF419" s="182"/>
      <c r="FG419" s="182"/>
      <c r="FH419" s="182"/>
      <c r="FI419" s="182"/>
      <c r="FJ419" s="182"/>
      <c r="FK419" s="182"/>
      <c r="FL419" s="182"/>
      <c r="FM419" s="182"/>
      <c r="FN419" s="182"/>
      <c r="FO419" s="182"/>
      <c r="FP419" s="182"/>
      <c r="FQ419" s="182"/>
      <c r="FR419" s="182"/>
      <c r="FS419" s="182"/>
      <c r="FT419" s="182"/>
      <c r="FU419" s="182"/>
      <c r="FV419" s="182"/>
      <c r="FW419" s="182"/>
      <c r="FX419" s="182"/>
      <c r="FY419" s="182"/>
      <c r="FZ419" s="182"/>
      <c r="GA419" s="182"/>
      <c r="GB419" s="182"/>
      <c r="GC419" s="182"/>
      <c r="GD419" s="182"/>
      <c r="GE419" s="182"/>
      <c r="GF419" s="182"/>
      <c r="GG419" s="182"/>
      <c r="GH419" s="182"/>
      <c r="GI419" s="182"/>
      <c r="GJ419" s="182"/>
      <c r="GK419" s="182"/>
      <c r="GL419" s="182"/>
      <c r="GM419" s="182"/>
      <c r="GN419" s="182"/>
      <c r="GO419" s="182"/>
      <c r="GP419" s="182"/>
      <c r="GQ419" s="182"/>
      <c r="GR419" s="182"/>
      <c r="GS419" s="182"/>
      <c r="GT419" s="182"/>
      <c r="GU419" s="182"/>
      <c r="GV419" s="182"/>
      <c r="GW419" s="182"/>
      <c r="GX419" s="182"/>
      <c r="GY419" s="182"/>
      <c r="GZ419" s="182"/>
      <c r="HA419" s="182"/>
      <c r="HB419" s="182"/>
      <c r="HC419" s="182"/>
      <c r="HD419" s="182"/>
      <c r="HE419" s="182"/>
      <c r="HF419" s="182"/>
      <c r="HG419" s="182"/>
      <c r="HH419" s="182"/>
      <c r="HI419" s="182"/>
      <c r="HJ419" s="182"/>
      <c r="HK419" s="182"/>
      <c r="HL419" s="182"/>
      <c r="HM419" s="182"/>
      <c r="HN419" s="182"/>
      <c r="HO419" s="182"/>
      <c r="HP419" s="182"/>
      <c r="HQ419" s="182"/>
      <c r="HR419" s="182"/>
      <c r="HS419" s="182"/>
      <c r="HT419" s="182"/>
      <c r="HU419" s="182"/>
      <c r="HV419" s="182"/>
      <c r="HW419" s="182"/>
      <c r="HX419" s="182"/>
      <c r="HY419" s="182"/>
      <c r="HZ419" s="182"/>
      <c r="IA419" s="182"/>
      <c r="IB419" s="182"/>
      <c r="IC419" s="182"/>
      <c r="ID419" s="182"/>
      <c r="IE419" s="182"/>
      <c r="IF419" s="182"/>
      <c r="IG419" s="182"/>
      <c r="IH419" s="182"/>
      <c r="II419" s="182"/>
      <c r="IJ419" s="182"/>
      <c r="IK419" s="182"/>
      <c r="IL419" s="182"/>
      <c r="IM419" s="182"/>
      <c r="IN419" s="182"/>
      <c r="IO419" s="182"/>
      <c r="IP419" s="182"/>
      <c r="IQ419" s="182"/>
      <c r="IR419" s="182"/>
      <c r="IS419" s="182"/>
      <c r="IT419" s="182"/>
      <c r="IU419" s="182"/>
      <c r="IV419" s="182"/>
      <c r="IW419" s="182"/>
      <c r="IX419" s="182"/>
      <c r="IY419" s="182"/>
      <c r="IZ419" s="182"/>
      <c r="JA419" s="182"/>
      <c r="JB419" s="182"/>
      <c r="JC419" s="182"/>
      <c r="JD419" s="182"/>
      <c r="JE419" s="182"/>
      <c r="JF419" s="182"/>
      <c r="JG419" s="182"/>
      <c r="JH419" s="182"/>
      <c r="JI419" s="182"/>
      <c r="JJ419" s="182"/>
      <c r="JK419" s="182"/>
      <c r="JL419" s="182"/>
      <c r="JM419" s="182"/>
      <c r="JN419" s="182"/>
      <c r="JO419" s="182"/>
      <c r="JP419" s="182"/>
      <c r="JQ419" s="182"/>
      <c r="JR419" s="182"/>
      <c r="JS419" s="182"/>
      <c r="JT419" s="182"/>
      <c r="JU419" s="182"/>
      <c r="JV419" s="182"/>
      <c r="JW419" s="182"/>
      <c r="JX419" s="182"/>
      <c r="JY419" s="182"/>
      <c r="JZ419" s="182"/>
      <c r="KA419" s="182"/>
      <c r="KB419" s="182"/>
      <c r="KC419" s="182"/>
      <c r="KD419" s="182"/>
      <c r="KE419" s="182"/>
      <c r="KF419" s="182"/>
      <c r="KG419" s="182"/>
      <c r="KH419" s="182"/>
      <c r="KI419" s="182"/>
      <c r="KJ419" s="182"/>
      <c r="KK419" s="182"/>
      <c r="KL419" s="182"/>
      <c r="KM419" s="182"/>
      <c r="KN419" s="182"/>
      <c r="KO419" s="182"/>
      <c r="KP419" s="182"/>
      <c r="KQ419" s="182"/>
      <c r="KR419" s="182"/>
      <c r="KS419" s="182"/>
      <c r="KT419" s="182"/>
      <c r="KU419" s="182"/>
      <c r="KV419" s="182"/>
      <c r="KW419" s="182"/>
      <c r="KX419" s="182"/>
      <c r="KY419" s="182"/>
      <c r="KZ419" s="182"/>
      <c r="LA419" s="182"/>
      <c r="LB419" s="182"/>
      <c r="LC419" s="182"/>
      <c r="LD419" s="182"/>
      <c r="LE419" s="182"/>
      <c r="LF419" s="182"/>
      <c r="LG419" s="182"/>
      <c r="LH419" s="182"/>
      <c r="LI419" s="182"/>
      <c r="LJ419" s="182"/>
      <c r="LK419" s="182"/>
      <c r="LL419" s="182"/>
      <c r="LM419" s="182"/>
      <c r="LN419" s="182"/>
      <c r="LO419" s="182"/>
      <c r="LP419" s="182"/>
      <c r="LQ419" s="182"/>
      <c r="LR419" s="182"/>
      <c r="LS419" s="182"/>
      <c r="LT419" s="182"/>
      <c r="LU419" s="182"/>
      <c r="LV419" s="182"/>
      <c r="LW419" s="182"/>
      <c r="LX419" s="182"/>
      <c r="LY419" s="182"/>
      <c r="LZ419" s="182"/>
      <c r="MA419" s="182"/>
      <c r="MB419" s="182"/>
      <c r="MC419" s="182"/>
      <c r="MD419" s="182"/>
      <c r="ME419" s="182"/>
      <c r="MF419" s="182"/>
      <c r="MG419" s="182"/>
      <c r="MH419" s="182"/>
      <c r="MI419" s="182"/>
      <c r="MJ419" s="182"/>
      <c r="MK419" s="182"/>
      <c r="ML419" s="182"/>
      <c r="MM419" s="182"/>
      <c r="MN419" s="182"/>
      <c r="MO419" s="182"/>
      <c r="MP419" s="182"/>
      <c r="MQ419" s="182"/>
      <c r="MR419" s="182"/>
      <c r="MS419" s="182"/>
      <c r="MT419" s="182"/>
      <c r="MU419" s="182"/>
      <c r="MV419" s="182"/>
      <c r="MW419" s="182"/>
      <c r="MX419" s="182"/>
      <c r="MY419" s="182"/>
      <c r="MZ419" s="182"/>
      <c r="NA419" s="182"/>
      <c r="NB419" s="182"/>
      <c r="NC419" s="182"/>
      <c r="ND419" s="182"/>
      <c r="NE419" s="182"/>
      <c r="NF419" s="182"/>
      <c r="NG419" s="182"/>
      <c r="NH419" s="182"/>
      <c r="NI419" s="182"/>
      <c r="NJ419" s="182"/>
      <c r="NK419" s="182"/>
      <c r="NL419" s="182"/>
      <c r="NM419" s="182"/>
      <c r="NN419" s="182"/>
      <c r="NO419" s="182"/>
      <c r="NP419" s="182"/>
      <c r="NQ419" s="182"/>
      <c r="NR419" s="182"/>
      <c r="NS419" s="182"/>
      <c r="NT419" s="182"/>
      <c r="NU419" s="182"/>
      <c r="NV419" s="182"/>
      <c r="NW419" s="182"/>
      <c r="NX419" s="182"/>
      <c r="NY419" s="182"/>
      <c r="NZ419" s="182"/>
      <c r="OA419" s="182"/>
      <c r="OB419" s="182"/>
      <c r="OC419" s="182"/>
      <c r="OD419" s="182"/>
      <c r="OE419" s="182"/>
      <c r="OF419" s="182"/>
      <c r="OG419" s="182"/>
      <c r="OH419" s="182"/>
      <c r="OI419" s="182"/>
      <c r="OJ419" s="182"/>
      <c r="OK419" s="182"/>
      <c r="OL419" s="182"/>
      <c r="OM419" s="182"/>
      <c r="ON419" s="182"/>
      <c r="OO419" s="182"/>
      <c r="OP419" s="182"/>
      <c r="OQ419" s="182"/>
      <c r="OR419" s="182"/>
      <c r="OS419" s="182"/>
      <c r="OT419" s="182"/>
      <c r="OU419" s="182"/>
      <c r="OV419" s="182"/>
      <c r="OW419" s="182"/>
      <c r="OX419" s="182"/>
      <c r="OY419" s="182"/>
      <c r="OZ419" s="182"/>
      <c r="PA419" s="182"/>
      <c r="PB419" s="182"/>
      <c r="PC419" s="182"/>
      <c r="PD419" s="182"/>
      <c r="PE419" s="182"/>
      <c r="PF419" s="182"/>
      <c r="PG419" s="182"/>
      <c r="PH419" s="182"/>
      <c r="PI419" s="182"/>
      <c r="PJ419" s="182"/>
      <c r="PK419" s="182"/>
      <c r="PL419" s="182"/>
      <c r="PM419" s="182"/>
      <c r="PN419" s="182"/>
      <c r="PO419" s="182"/>
      <c r="PP419" s="182"/>
      <c r="PQ419" s="182"/>
      <c r="PR419" s="182"/>
      <c r="PS419" s="182"/>
      <c r="PT419" s="182"/>
      <c r="PU419" s="182"/>
      <c r="PV419" s="182"/>
      <c r="PW419" s="182"/>
      <c r="PX419" s="182"/>
    </row>
    <row r="420" spans="1:440" s="167" customFormat="1" ht="19.899999999999999" customHeight="1">
      <c r="A420" s="182"/>
      <c r="B420" s="1040"/>
      <c r="C420" s="900"/>
      <c r="D420" s="837"/>
      <c r="E420" s="875"/>
      <c r="F420" s="327" t="s">
        <v>21</v>
      </c>
      <c r="G420" s="291">
        <v>2.9769999999999999</v>
      </c>
      <c r="H420" s="291"/>
      <c r="I420" s="292">
        <f>G420+H420+K419</f>
        <v>3.613</v>
      </c>
      <c r="J420" s="424">
        <v>2.2730000000000001</v>
      </c>
      <c r="K420" s="292">
        <f t="shared" si="283"/>
        <v>1.3399999999999999</v>
      </c>
      <c r="L420" s="675">
        <f t="shared" si="284"/>
        <v>0.62911707722114585</v>
      </c>
      <c r="M420" s="653" t="s">
        <v>24</v>
      </c>
      <c r="N420" s="976"/>
      <c r="O420" s="977"/>
      <c r="P420" s="977"/>
      <c r="Q420" s="977"/>
      <c r="R420" s="977"/>
      <c r="S420" s="975"/>
      <c r="T420" s="170"/>
      <c r="U420" s="182"/>
      <c r="V420" s="166"/>
      <c r="W420" s="166"/>
      <c r="X420" s="166"/>
      <c r="Y420" s="166"/>
      <c r="Z420" s="166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  <c r="AZ420" s="182"/>
      <c r="BA420" s="182"/>
      <c r="BB420" s="182"/>
      <c r="BC420" s="182"/>
      <c r="BD420" s="182"/>
      <c r="BE420" s="182"/>
      <c r="BF420" s="182"/>
      <c r="BG420" s="182"/>
      <c r="BH420" s="182"/>
      <c r="BI420" s="182"/>
      <c r="BJ420" s="182"/>
      <c r="BK420" s="182"/>
      <c r="BL420" s="182"/>
      <c r="BM420" s="182"/>
      <c r="BN420" s="182"/>
      <c r="BO420" s="182"/>
      <c r="BP420" s="182"/>
      <c r="BQ420" s="182"/>
      <c r="BR420" s="182"/>
      <c r="BS420" s="182"/>
      <c r="BT420" s="182"/>
      <c r="BU420" s="182"/>
      <c r="BV420" s="182"/>
      <c r="BW420" s="182"/>
      <c r="BX420" s="182"/>
      <c r="BY420" s="182"/>
      <c r="BZ420" s="182"/>
      <c r="CA420" s="182"/>
      <c r="CB420" s="182"/>
      <c r="CC420" s="182"/>
      <c r="CD420" s="182"/>
      <c r="CE420" s="182"/>
      <c r="CF420" s="182"/>
      <c r="CG420" s="182"/>
      <c r="CH420" s="182"/>
      <c r="CI420" s="182"/>
      <c r="CJ420" s="182"/>
      <c r="CK420" s="182"/>
      <c r="CL420" s="182"/>
      <c r="CM420" s="182"/>
      <c r="CN420" s="182"/>
      <c r="CO420" s="182"/>
      <c r="CP420" s="182"/>
      <c r="CQ420" s="182"/>
      <c r="CR420" s="182"/>
      <c r="CS420" s="182"/>
      <c r="CT420" s="182"/>
      <c r="CU420" s="182"/>
      <c r="CV420" s="182"/>
      <c r="CW420" s="182"/>
      <c r="CX420" s="182"/>
      <c r="CY420" s="182"/>
      <c r="CZ420" s="182"/>
      <c r="DA420" s="182"/>
      <c r="DB420" s="182"/>
      <c r="DC420" s="182"/>
      <c r="DD420" s="182"/>
      <c r="DE420" s="182"/>
      <c r="DF420" s="182"/>
      <c r="DG420" s="182"/>
      <c r="DH420" s="182"/>
      <c r="DI420" s="182"/>
      <c r="DJ420" s="182"/>
      <c r="DK420" s="182"/>
      <c r="DL420" s="182"/>
      <c r="DM420" s="182"/>
      <c r="DN420" s="182"/>
      <c r="DO420" s="182"/>
      <c r="DP420" s="182"/>
      <c r="DQ420" s="182"/>
      <c r="DR420" s="182"/>
      <c r="DS420" s="182"/>
      <c r="DT420" s="182"/>
      <c r="DU420" s="182"/>
      <c r="DV420" s="182"/>
      <c r="DW420" s="182"/>
      <c r="DX420" s="182"/>
      <c r="DY420" s="182"/>
      <c r="DZ420" s="182"/>
      <c r="EA420" s="182"/>
      <c r="EB420" s="182"/>
      <c r="EC420" s="182"/>
      <c r="ED420" s="182"/>
      <c r="EE420" s="182"/>
      <c r="EF420" s="182"/>
      <c r="EG420" s="182"/>
      <c r="EH420" s="182"/>
      <c r="EI420" s="182"/>
      <c r="EJ420" s="182"/>
      <c r="EK420" s="182"/>
      <c r="EL420" s="182"/>
      <c r="EM420" s="182"/>
      <c r="EN420" s="182"/>
      <c r="EO420" s="182"/>
      <c r="EP420" s="182"/>
      <c r="EQ420" s="182"/>
      <c r="ER420" s="182"/>
      <c r="ES420" s="182"/>
      <c r="ET420" s="182"/>
      <c r="EU420" s="182"/>
      <c r="EV420" s="182"/>
      <c r="EW420" s="182"/>
      <c r="EX420" s="182"/>
      <c r="EY420" s="182"/>
      <c r="EZ420" s="182"/>
      <c r="FA420" s="182"/>
      <c r="FB420" s="182"/>
      <c r="FC420" s="182"/>
      <c r="FD420" s="182"/>
      <c r="FE420" s="182"/>
      <c r="FF420" s="182"/>
      <c r="FG420" s="182"/>
      <c r="FH420" s="182"/>
      <c r="FI420" s="182"/>
      <c r="FJ420" s="182"/>
      <c r="FK420" s="182"/>
      <c r="FL420" s="182"/>
      <c r="FM420" s="182"/>
      <c r="FN420" s="182"/>
      <c r="FO420" s="182"/>
      <c r="FP420" s="182"/>
      <c r="FQ420" s="182"/>
      <c r="FR420" s="182"/>
      <c r="FS420" s="182"/>
      <c r="FT420" s="182"/>
      <c r="FU420" s="182"/>
      <c r="FV420" s="182"/>
      <c r="FW420" s="182"/>
      <c r="FX420" s="182"/>
      <c r="FY420" s="182"/>
      <c r="FZ420" s="182"/>
      <c r="GA420" s="182"/>
      <c r="GB420" s="182"/>
      <c r="GC420" s="182"/>
      <c r="GD420" s="182"/>
      <c r="GE420" s="182"/>
      <c r="GF420" s="182"/>
      <c r="GG420" s="182"/>
      <c r="GH420" s="182"/>
      <c r="GI420" s="182"/>
      <c r="GJ420" s="182"/>
      <c r="GK420" s="182"/>
      <c r="GL420" s="182"/>
      <c r="GM420" s="182"/>
      <c r="GN420" s="182"/>
      <c r="GO420" s="182"/>
      <c r="GP420" s="182"/>
      <c r="GQ420" s="182"/>
      <c r="GR420" s="182"/>
      <c r="GS420" s="182"/>
      <c r="GT420" s="182"/>
      <c r="GU420" s="182"/>
      <c r="GV420" s="182"/>
      <c r="GW420" s="182"/>
      <c r="GX420" s="182"/>
      <c r="GY420" s="182"/>
      <c r="GZ420" s="182"/>
      <c r="HA420" s="182"/>
      <c r="HB420" s="182"/>
      <c r="HC420" s="182"/>
      <c r="HD420" s="182"/>
      <c r="HE420" s="182"/>
      <c r="HF420" s="182"/>
      <c r="HG420" s="182"/>
      <c r="HH420" s="182"/>
      <c r="HI420" s="182"/>
      <c r="HJ420" s="182"/>
      <c r="HK420" s="182"/>
      <c r="HL420" s="182"/>
      <c r="HM420" s="182"/>
      <c r="HN420" s="182"/>
      <c r="HO420" s="182"/>
      <c r="HP420" s="182"/>
      <c r="HQ420" s="182"/>
      <c r="HR420" s="182"/>
      <c r="HS420" s="182"/>
      <c r="HT420" s="182"/>
      <c r="HU420" s="182"/>
      <c r="HV420" s="182"/>
      <c r="HW420" s="182"/>
      <c r="HX420" s="182"/>
      <c r="HY420" s="182"/>
      <c r="HZ420" s="182"/>
      <c r="IA420" s="182"/>
      <c r="IB420" s="182"/>
      <c r="IC420" s="182"/>
      <c r="ID420" s="182"/>
      <c r="IE420" s="182"/>
      <c r="IF420" s="182"/>
      <c r="IG420" s="182"/>
      <c r="IH420" s="182"/>
      <c r="II420" s="182"/>
      <c r="IJ420" s="182"/>
      <c r="IK420" s="182"/>
      <c r="IL420" s="182"/>
      <c r="IM420" s="182"/>
      <c r="IN420" s="182"/>
      <c r="IO420" s="182"/>
      <c r="IP420" s="182"/>
      <c r="IQ420" s="182"/>
      <c r="IR420" s="182"/>
      <c r="IS420" s="182"/>
      <c r="IT420" s="182"/>
      <c r="IU420" s="182"/>
      <c r="IV420" s="182"/>
      <c r="IW420" s="182"/>
      <c r="IX420" s="182"/>
      <c r="IY420" s="182"/>
      <c r="IZ420" s="182"/>
      <c r="JA420" s="182"/>
      <c r="JB420" s="182"/>
      <c r="JC420" s="182"/>
      <c r="JD420" s="182"/>
      <c r="JE420" s="182"/>
      <c r="JF420" s="182"/>
      <c r="JG420" s="182"/>
      <c r="JH420" s="182"/>
      <c r="JI420" s="182"/>
      <c r="JJ420" s="182"/>
      <c r="JK420" s="182"/>
      <c r="JL420" s="182"/>
      <c r="JM420" s="182"/>
      <c r="JN420" s="182"/>
      <c r="JO420" s="182"/>
      <c r="JP420" s="182"/>
      <c r="JQ420" s="182"/>
      <c r="JR420" s="182"/>
      <c r="JS420" s="182"/>
      <c r="JT420" s="182"/>
      <c r="JU420" s="182"/>
      <c r="JV420" s="182"/>
      <c r="JW420" s="182"/>
      <c r="JX420" s="182"/>
      <c r="JY420" s="182"/>
      <c r="JZ420" s="182"/>
      <c r="KA420" s="182"/>
      <c r="KB420" s="182"/>
      <c r="KC420" s="182"/>
      <c r="KD420" s="182"/>
      <c r="KE420" s="182"/>
      <c r="KF420" s="182"/>
      <c r="KG420" s="182"/>
      <c r="KH420" s="182"/>
      <c r="KI420" s="182"/>
      <c r="KJ420" s="182"/>
      <c r="KK420" s="182"/>
      <c r="KL420" s="182"/>
      <c r="KM420" s="182"/>
      <c r="KN420" s="182"/>
      <c r="KO420" s="182"/>
      <c r="KP420" s="182"/>
      <c r="KQ420" s="182"/>
      <c r="KR420" s="182"/>
      <c r="KS420" s="182"/>
      <c r="KT420" s="182"/>
      <c r="KU420" s="182"/>
      <c r="KV420" s="182"/>
      <c r="KW420" s="182"/>
      <c r="KX420" s="182"/>
      <c r="KY420" s="182"/>
      <c r="KZ420" s="182"/>
      <c r="LA420" s="182"/>
      <c r="LB420" s="182"/>
      <c r="LC420" s="182"/>
      <c r="LD420" s="182"/>
      <c r="LE420" s="182"/>
      <c r="LF420" s="182"/>
      <c r="LG420" s="182"/>
      <c r="LH420" s="182"/>
      <c r="LI420" s="182"/>
      <c r="LJ420" s="182"/>
      <c r="LK420" s="182"/>
      <c r="LL420" s="182"/>
      <c r="LM420" s="182"/>
      <c r="LN420" s="182"/>
      <c r="LO420" s="182"/>
      <c r="LP420" s="182"/>
      <c r="LQ420" s="182"/>
      <c r="LR420" s="182"/>
      <c r="LS420" s="182"/>
      <c r="LT420" s="182"/>
      <c r="LU420" s="182"/>
      <c r="LV420" s="182"/>
      <c r="LW420" s="182"/>
      <c r="LX420" s="182"/>
      <c r="LY420" s="182"/>
      <c r="LZ420" s="182"/>
      <c r="MA420" s="182"/>
      <c r="MB420" s="182"/>
      <c r="MC420" s="182"/>
      <c r="MD420" s="182"/>
      <c r="ME420" s="182"/>
      <c r="MF420" s="182"/>
      <c r="MG420" s="182"/>
      <c r="MH420" s="182"/>
      <c r="MI420" s="182"/>
      <c r="MJ420" s="182"/>
      <c r="MK420" s="182"/>
      <c r="ML420" s="182"/>
      <c r="MM420" s="182"/>
      <c r="MN420" s="182"/>
      <c r="MO420" s="182"/>
      <c r="MP420" s="182"/>
      <c r="MQ420" s="182"/>
      <c r="MR420" s="182"/>
      <c r="MS420" s="182"/>
      <c r="MT420" s="182"/>
      <c r="MU420" s="182"/>
      <c r="MV420" s="182"/>
      <c r="MW420" s="182"/>
      <c r="MX420" s="182"/>
      <c r="MY420" s="182"/>
      <c r="MZ420" s="182"/>
      <c r="NA420" s="182"/>
      <c r="NB420" s="182"/>
      <c r="NC420" s="182"/>
      <c r="ND420" s="182"/>
      <c r="NE420" s="182"/>
      <c r="NF420" s="182"/>
      <c r="NG420" s="182"/>
      <c r="NH420" s="182"/>
      <c r="NI420" s="182"/>
      <c r="NJ420" s="182"/>
      <c r="NK420" s="182"/>
      <c r="NL420" s="182"/>
      <c r="NM420" s="182"/>
      <c r="NN420" s="182"/>
      <c r="NO420" s="182"/>
      <c r="NP420" s="182"/>
      <c r="NQ420" s="182"/>
      <c r="NR420" s="182"/>
      <c r="NS420" s="182"/>
      <c r="NT420" s="182"/>
      <c r="NU420" s="182"/>
      <c r="NV420" s="182"/>
      <c r="NW420" s="182"/>
      <c r="NX420" s="182"/>
      <c r="NY420" s="182"/>
      <c r="NZ420" s="182"/>
      <c r="OA420" s="182"/>
      <c r="OB420" s="182"/>
      <c r="OC420" s="182"/>
      <c r="OD420" s="182"/>
      <c r="OE420" s="182"/>
      <c r="OF420" s="182"/>
      <c r="OG420" s="182"/>
      <c r="OH420" s="182"/>
      <c r="OI420" s="182"/>
      <c r="OJ420" s="182"/>
      <c r="OK420" s="182"/>
      <c r="OL420" s="182"/>
      <c r="OM420" s="182"/>
      <c r="ON420" s="182"/>
      <c r="OO420" s="182"/>
      <c r="OP420" s="182"/>
      <c r="OQ420" s="182"/>
      <c r="OR420" s="182"/>
      <c r="OS420" s="182"/>
      <c r="OT420" s="182"/>
      <c r="OU420" s="182"/>
      <c r="OV420" s="182"/>
      <c r="OW420" s="182"/>
      <c r="OX420" s="182"/>
      <c r="OY420" s="182"/>
      <c r="OZ420" s="182"/>
      <c r="PA420" s="182"/>
      <c r="PB420" s="182"/>
      <c r="PC420" s="182"/>
      <c r="PD420" s="182"/>
      <c r="PE420" s="182"/>
      <c r="PF420" s="182"/>
      <c r="PG420" s="182"/>
      <c r="PH420" s="182"/>
      <c r="PI420" s="182"/>
      <c r="PJ420" s="182"/>
      <c r="PK420" s="182"/>
      <c r="PL420" s="182"/>
      <c r="PM420" s="182"/>
      <c r="PN420" s="182"/>
      <c r="PO420" s="182"/>
      <c r="PP420" s="182"/>
      <c r="PQ420" s="182"/>
      <c r="PR420" s="182"/>
      <c r="PS420" s="182"/>
      <c r="PT420" s="182"/>
      <c r="PU420" s="182"/>
      <c r="PV420" s="182"/>
      <c r="PW420" s="182"/>
      <c r="PX420" s="182"/>
    </row>
    <row r="421" spans="1:440" s="167" customFormat="1" ht="19.899999999999999" customHeight="1">
      <c r="A421" s="182"/>
      <c r="B421" s="1040"/>
      <c r="C421" s="900"/>
      <c r="D421" s="837"/>
      <c r="E421" s="875"/>
      <c r="F421" s="327" t="s">
        <v>22</v>
      </c>
      <c r="G421" s="291">
        <v>3.6120000000000001</v>
      </c>
      <c r="H421" s="291"/>
      <c r="I421" s="292">
        <f>G421+H421+K420</f>
        <v>4.952</v>
      </c>
      <c r="J421" s="424">
        <v>3.702</v>
      </c>
      <c r="K421" s="292">
        <f t="shared" si="283"/>
        <v>1.25</v>
      </c>
      <c r="L421" s="675">
        <f t="shared" si="284"/>
        <v>0.74757673667205171</v>
      </c>
      <c r="M421" s="653" t="s">
        <v>24</v>
      </c>
      <c r="N421" s="976"/>
      <c r="O421" s="977"/>
      <c r="P421" s="977"/>
      <c r="Q421" s="977"/>
      <c r="R421" s="977"/>
      <c r="S421" s="975"/>
      <c r="T421" s="170"/>
      <c r="U421" s="182"/>
      <c r="V421" s="166"/>
      <c r="W421" s="166"/>
      <c r="X421" s="166"/>
      <c r="Y421" s="166"/>
      <c r="Z421" s="166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  <c r="AZ421" s="182"/>
      <c r="BA421" s="182"/>
      <c r="BB421" s="182"/>
      <c r="BC421" s="182"/>
      <c r="BD421" s="182"/>
      <c r="BE421" s="182"/>
      <c r="BF421" s="182"/>
      <c r="BG421" s="182"/>
      <c r="BH421" s="182"/>
      <c r="BI421" s="182"/>
      <c r="BJ421" s="182"/>
      <c r="BK421" s="182"/>
      <c r="BL421" s="182"/>
      <c r="BM421" s="182"/>
      <c r="BN421" s="182"/>
      <c r="BO421" s="182"/>
      <c r="BP421" s="182"/>
      <c r="BQ421" s="182"/>
      <c r="BR421" s="182"/>
      <c r="BS421" s="182"/>
      <c r="BT421" s="182"/>
      <c r="BU421" s="182"/>
      <c r="BV421" s="182"/>
      <c r="BW421" s="182"/>
      <c r="BX421" s="182"/>
      <c r="BY421" s="182"/>
      <c r="BZ421" s="182"/>
      <c r="CA421" s="182"/>
      <c r="CB421" s="182"/>
      <c r="CC421" s="182"/>
      <c r="CD421" s="182"/>
      <c r="CE421" s="182"/>
      <c r="CF421" s="182"/>
      <c r="CG421" s="182"/>
      <c r="CH421" s="182"/>
      <c r="CI421" s="182"/>
      <c r="CJ421" s="182"/>
      <c r="CK421" s="182"/>
      <c r="CL421" s="182"/>
      <c r="CM421" s="182"/>
      <c r="CN421" s="182"/>
      <c r="CO421" s="182"/>
      <c r="CP421" s="182"/>
      <c r="CQ421" s="182"/>
      <c r="CR421" s="182"/>
      <c r="CS421" s="182"/>
      <c r="CT421" s="182"/>
      <c r="CU421" s="182"/>
      <c r="CV421" s="182"/>
      <c r="CW421" s="182"/>
      <c r="CX421" s="182"/>
      <c r="CY421" s="182"/>
      <c r="CZ421" s="182"/>
      <c r="DA421" s="182"/>
      <c r="DB421" s="182"/>
      <c r="DC421" s="182"/>
      <c r="DD421" s="182"/>
      <c r="DE421" s="182"/>
      <c r="DF421" s="182"/>
      <c r="DG421" s="182"/>
      <c r="DH421" s="182"/>
      <c r="DI421" s="182"/>
      <c r="DJ421" s="182"/>
      <c r="DK421" s="182"/>
      <c r="DL421" s="182"/>
      <c r="DM421" s="182"/>
      <c r="DN421" s="182"/>
      <c r="DO421" s="182"/>
      <c r="DP421" s="182"/>
      <c r="DQ421" s="182"/>
      <c r="DR421" s="182"/>
      <c r="DS421" s="182"/>
      <c r="DT421" s="182"/>
      <c r="DU421" s="182"/>
      <c r="DV421" s="182"/>
      <c r="DW421" s="182"/>
      <c r="DX421" s="182"/>
      <c r="DY421" s="182"/>
      <c r="DZ421" s="182"/>
      <c r="EA421" s="182"/>
      <c r="EB421" s="182"/>
      <c r="EC421" s="182"/>
      <c r="ED421" s="182"/>
      <c r="EE421" s="182"/>
      <c r="EF421" s="182"/>
      <c r="EG421" s="182"/>
      <c r="EH421" s="182"/>
      <c r="EI421" s="182"/>
      <c r="EJ421" s="182"/>
      <c r="EK421" s="182"/>
      <c r="EL421" s="182"/>
      <c r="EM421" s="182"/>
      <c r="EN421" s="182"/>
      <c r="EO421" s="182"/>
      <c r="EP421" s="182"/>
      <c r="EQ421" s="182"/>
      <c r="ER421" s="182"/>
      <c r="ES421" s="182"/>
      <c r="ET421" s="182"/>
      <c r="EU421" s="182"/>
      <c r="EV421" s="182"/>
      <c r="EW421" s="182"/>
      <c r="EX421" s="182"/>
      <c r="EY421" s="182"/>
      <c r="EZ421" s="182"/>
      <c r="FA421" s="182"/>
      <c r="FB421" s="182"/>
      <c r="FC421" s="182"/>
      <c r="FD421" s="182"/>
      <c r="FE421" s="182"/>
      <c r="FF421" s="182"/>
      <c r="FG421" s="182"/>
      <c r="FH421" s="182"/>
      <c r="FI421" s="182"/>
      <c r="FJ421" s="182"/>
      <c r="FK421" s="182"/>
      <c r="FL421" s="182"/>
      <c r="FM421" s="182"/>
      <c r="FN421" s="182"/>
      <c r="FO421" s="182"/>
      <c r="FP421" s="182"/>
      <c r="FQ421" s="182"/>
      <c r="FR421" s="182"/>
      <c r="FS421" s="182"/>
      <c r="FT421" s="182"/>
      <c r="FU421" s="182"/>
      <c r="FV421" s="182"/>
      <c r="FW421" s="182"/>
      <c r="FX421" s="182"/>
      <c r="FY421" s="182"/>
      <c r="FZ421" s="182"/>
      <c r="GA421" s="182"/>
      <c r="GB421" s="182"/>
      <c r="GC421" s="182"/>
      <c r="GD421" s="182"/>
      <c r="GE421" s="182"/>
      <c r="GF421" s="182"/>
      <c r="GG421" s="182"/>
      <c r="GH421" s="182"/>
      <c r="GI421" s="182"/>
      <c r="GJ421" s="182"/>
      <c r="GK421" s="182"/>
      <c r="GL421" s="182"/>
      <c r="GM421" s="182"/>
      <c r="GN421" s="182"/>
      <c r="GO421" s="182"/>
      <c r="GP421" s="182"/>
      <c r="GQ421" s="182"/>
      <c r="GR421" s="182"/>
      <c r="GS421" s="182"/>
      <c r="GT421" s="182"/>
      <c r="GU421" s="182"/>
      <c r="GV421" s="182"/>
      <c r="GW421" s="182"/>
      <c r="GX421" s="182"/>
      <c r="GY421" s="182"/>
      <c r="GZ421" s="182"/>
      <c r="HA421" s="182"/>
      <c r="HB421" s="182"/>
      <c r="HC421" s="182"/>
      <c r="HD421" s="182"/>
      <c r="HE421" s="182"/>
      <c r="HF421" s="182"/>
      <c r="HG421" s="182"/>
      <c r="HH421" s="182"/>
      <c r="HI421" s="182"/>
      <c r="HJ421" s="182"/>
      <c r="HK421" s="182"/>
      <c r="HL421" s="182"/>
      <c r="HM421" s="182"/>
      <c r="HN421" s="182"/>
      <c r="HO421" s="182"/>
      <c r="HP421" s="182"/>
      <c r="HQ421" s="182"/>
      <c r="HR421" s="182"/>
      <c r="HS421" s="182"/>
      <c r="HT421" s="182"/>
      <c r="HU421" s="182"/>
      <c r="HV421" s="182"/>
      <c r="HW421" s="182"/>
      <c r="HX421" s="182"/>
      <c r="HY421" s="182"/>
      <c r="HZ421" s="182"/>
      <c r="IA421" s="182"/>
      <c r="IB421" s="182"/>
      <c r="IC421" s="182"/>
      <c r="ID421" s="182"/>
      <c r="IE421" s="182"/>
      <c r="IF421" s="182"/>
      <c r="IG421" s="182"/>
      <c r="IH421" s="182"/>
      <c r="II421" s="182"/>
      <c r="IJ421" s="182"/>
      <c r="IK421" s="182"/>
      <c r="IL421" s="182"/>
      <c r="IM421" s="182"/>
      <c r="IN421" s="182"/>
      <c r="IO421" s="182"/>
      <c r="IP421" s="182"/>
      <c r="IQ421" s="182"/>
      <c r="IR421" s="182"/>
      <c r="IS421" s="182"/>
      <c r="IT421" s="182"/>
      <c r="IU421" s="182"/>
      <c r="IV421" s="182"/>
      <c r="IW421" s="182"/>
      <c r="IX421" s="182"/>
      <c r="IY421" s="182"/>
      <c r="IZ421" s="182"/>
      <c r="JA421" s="182"/>
      <c r="JB421" s="182"/>
      <c r="JC421" s="182"/>
      <c r="JD421" s="182"/>
      <c r="JE421" s="182"/>
      <c r="JF421" s="182"/>
      <c r="JG421" s="182"/>
      <c r="JH421" s="182"/>
      <c r="JI421" s="182"/>
      <c r="JJ421" s="182"/>
      <c r="JK421" s="182"/>
      <c r="JL421" s="182"/>
      <c r="JM421" s="182"/>
      <c r="JN421" s="182"/>
      <c r="JO421" s="182"/>
      <c r="JP421" s="182"/>
      <c r="JQ421" s="182"/>
      <c r="JR421" s="182"/>
      <c r="JS421" s="182"/>
      <c r="JT421" s="182"/>
      <c r="JU421" s="182"/>
      <c r="JV421" s="182"/>
      <c r="JW421" s="182"/>
      <c r="JX421" s="182"/>
      <c r="JY421" s="182"/>
      <c r="JZ421" s="182"/>
      <c r="KA421" s="182"/>
      <c r="KB421" s="182"/>
      <c r="KC421" s="182"/>
      <c r="KD421" s="182"/>
      <c r="KE421" s="182"/>
      <c r="KF421" s="182"/>
      <c r="KG421" s="182"/>
      <c r="KH421" s="182"/>
      <c r="KI421" s="182"/>
      <c r="KJ421" s="182"/>
      <c r="KK421" s="182"/>
      <c r="KL421" s="182"/>
      <c r="KM421" s="182"/>
      <c r="KN421" s="182"/>
      <c r="KO421" s="182"/>
      <c r="KP421" s="182"/>
      <c r="KQ421" s="182"/>
      <c r="KR421" s="182"/>
      <c r="KS421" s="182"/>
      <c r="KT421" s="182"/>
      <c r="KU421" s="182"/>
      <c r="KV421" s="182"/>
      <c r="KW421" s="182"/>
      <c r="KX421" s="182"/>
      <c r="KY421" s="182"/>
      <c r="KZ421" s="182"/>
      <c r="LA421" s="182"/>
      <c r="LB421" s="182"/>
      <c r="LC421" s="182"/>
      <c r="LD421" s="182"/>
      <c r="LE421" s="182"/>
      <c r="LF421" s="182"/>
      <c r="LG421" s="182"/>
      <c r="LH421" s="182"/>
      <c r="LI421" s="182"/>
      <c r="LJ421" s="182"/>
      <c r="LK421" s="182"/>
      <c r="LL421" s="182"/>
      <c r="LM421" s="182"/>
      <c r="LN421" s="182"/>
      <c r="LO421" s="182"/>
      <c r="LP421" s="182"/>
      <c r="LQ421" s="182"/>
      <c r="LR421" s="182"/>
      <c r="LS421" s="182"/>
      <c r="LT421" s="182"/>
      <c r="LU421" s="182"/>
      <c r="LV421" s="182"/>
      <c r="LW421" s="182"/>
      <c r="LX421" s="182"/>
      <c r="LY421" s="182"/>
      <c r="LZ421" s="182"/>
      <c r="MA421" s="182"/>
      <c r="MB421" s="182"/>
      <c r="MC421" s="182"/>
      <c r="MD421" s="182"/>
      <c r="ME421" s="182"/>
      <c r="MF421" s="182"/>
      <c r="MG421" s="182"/>
      <c r="MH421" s="182"/>
      <c r="MI421" s="182"/>
      <c r="MJ421" s="182"/>
      <c r="MK421" s="182"/>
      <c r="ML421" s="182"/>
      <c r="MM421" s="182"/>
      <c r="MN421" s="182"/>
      <c r="MO421" s="182"/>
      <c r="MP421" s="182"/>
      <c r="MQ421" s="182"/>
      <c r="MR421" s="182"/>
      <c r="MS421" s="182"/>
      <c r="MT421" s="182"/>
      <c r="MU421" s="182"/>
      <c r="MV421" s="182"/>
      <c r="MW421" s="182"/>
      <c r="MX421" s="182"/>
      <c r="MY421" s="182"/>
      <c r="MZ421" s="182"/>
      <c r="NA421" s="182"/>
      <c r="NB421" s="182"/>
      <c r="NC421" s="182"/>
      <c r="ND421" s="182"/>
      <c r="NE421" s="182"/>
      <c r="NF421" s="182"/>
      <c r="NG421" s="182"/>
      <c r="NH421" s="182"/>
      <c r="NI421" s="182"/>
      <c r="NJ421" s="182"/>
      <c r="NK421" s="182"/>
      <c r="NL421" s="182"/>
      <c r="NM421" s="182"/>
      <c r="NN421" s="182"/>
      <c r="NO421" s="182"/>
      <c r="NP421" s="182"/>
      <c r="NQ421" s="182"/>
      <c r="NR421" s="182"/>
      <c r="NS421" s="182"/>
      <c r="NT421" s="182"/>
      <c r="NU421" s="182"/>
      <c r="NV421" s="182"/>
      <c r="NW421" s="182"/>
      <c r="NX421" s="182"/>
      <c r="NY421" s="182"/>
      <c r="NZ421" s="182"/>
      <c r="OA421" s="182"/>
      <c r="OB421" s="182"/>
      <c r="OC421" s="182"/>
      <c r="OD421" s="182"/>
      <c r="OE421" s="182"/>
      <c r="OF421" s="182"/>
      <c r="OG421" s="182"/>
      <c r="OH421" s="182"/>
      <c r="OI421" s="182"/>
      <c r="OJ421" s="182"/>
      <c r="OK421" s="182"/>
      <c r="OL421" s="182"/>
      <c r="OM421" s="182"/>
      <c r="ON421" s="182"/>
      <c r="OO421" s="182"/>
      <c r="OP421" s="182"/>
      <c r="OQ421" s="182"/>
      <c r="OR421" s="182"/>
      <c r="OS421" s="182"/>
      <c r="OT421" s="182"/>
      <c r="OU421" s="182"/>
      <c r="OV421" s="182"/>
      <c r="OW421" s="182"/>
      <c r="OX421" s="182"/>
      <c r="OY421" s="182"/>
      <c r="OZ421" s="182"/>
      <c r="PA421" s="182"/>
      <c r="PB421" s="182"/>
      <c r="PC421" s="182"/>
      <c r="PD421" s="182"/>
      <c r="PE421" s="182"/>
      <c r="PF421" s="182"/>
      <c r="PG421" s="182"/>
      <c r="PH421" s="182"/>
      <c r="PI421" s="182"/>
      <c r="PJ421" s="182"/>
      <c r="PK421" s="182"/>
      <c r="PL421" s="182"/>
      <c r="PM421" s="182"/>
      <c r="PN421" s="182"/>
      <c r="PO421" s="182"/>
      <c r="PP421" s="182"/>
      <c r="PQ421" s="182"/>
      <c r="PR421" s="182"/>
      <c r="PS421" s="182"/>
      <c r="PT421" s="182"/>
      <c r="PU421" s="182"/>
      <c r="PV421" s="182"/>
      <c r="PW421" s="182"/>
      <c r="PX421" s="182"/>
    </row>
    <row r="422" spans="1:440" s="167" customFormat="1" ht="19.899999999999999" customHeight="1">
      <c r="A422" s="182"/>
      <c r="B422" s="1040"/>
      <c r="C422" s="900"/>
      <c r="D422" s="837"/>
      <c r="E422" s="947" t="s">
        <v>301</v>
      </c>
      <c r="F422" s="327" t="s">
        <v>20</v>
      </c>
      <c r="G422" s="291">
        <v>0.63600000000000001</v>
      </c>
      <c r="H422" s="291"/>
      <c r="I422" s="292">
        <f t="shared" ref="I422" si="334">G422+H422</f>
        <v>0.63600000000000001</v>
      </c>
      <c r="J422" s="424">
        <v>0.1</v>
      </c>
      <c r="K422" s="292">
        <f t="shared" si="283"/>
        <v>0.53600000000000003</v>
      </c>
      <c r="L422" s="675">
        <f t="shared" si="284"/>
        <v>0.15723270440251572</v>
      </c>
      <c r="M422" s="653" t="s">
        <v>24</v>
      </c>
      <c r="N422" s="976">
        <f t="shared" ref="N422:O422" si="335">G422+G423+G424</f>
        <v>7.2330000000000005</v>
      </c>
      <c r="O422" s="977">
        <f t="shared" si="335"/>
        <v>0</v>
      </c>
      <c r="P422" s="977">
        <f t="shared" ref="P422" si="336">N422+O422</f>
        <v>7.2330000000000005</v>
      </c>
      <c r="Q422" s="977">
        <f t="shared" ref="Q422:Q464" si="337">J422+J423+J424</f>
        <v>7.2230000000000008</v>
      </c>
      <c r="R422" s="977">
        <f t="shared" ref="R422" si="338">P422-Q422</f>
        <v>9.9999999999997868E-3</v>
      </c>
      <c r="S422" s="975">
        <f t="shared" ref="S422" si="339">Q422/P422</f>
        <v>0.9986174478086548</v>
      </c>
      <c r="T422" s="170"/>
      <c r="U422" s="182"/>
      <c r="V422" s="166"/>
      <c r="W422" s="166"/>
      <c r="X422" s="166"/>
      <c r="Y422" s="166"/>
      <c r="Z422" s="166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  <c r="AZ422" s="182"/>
      <c r="BA422" s="182"/>
      <c r="BB422" s="182"/>
      <c r="BC422" s="182"/>
      <c r="BD422" s="182"/>
      <c r="BE422" s="182"/>
      <c r="BF422" s="182"/>
      <c r="BG422" s="182"/>
      <c r="BH422" s="182"/>
      <c r="BI422" s="182"/>
      <c r="BJ422" s="182"/>
      <c r="BK422" s="182"/>
      <c r="BL422" s="182"/>
      <c r="BM422" s="182"/>
      <c r="BN422" s="182"/>
      <c r="BO422" s="182"/>
      <c r="BP422" s="182"/>
      <c r="BQ422" s="182"/>
      <c r="BR422" s="182"/>
      <c r="BS422" s="182"/>
      <c r="BT422" s="182"/>
      <c r="BU422" s="182"/>
      <c r="BV422" s="182"/>
      <c r="BW422" s="182"/>
      <c r="BX422" s="182"/>
      <c r="BY422" s="182"/>
      <c r="BZ422" s="182"/>
      <c r="CA422" s="182"/>
      <c r="CB422" s="182"/>
      <c r="CC422" s="182"/>
      <c r="CD422" s="182"/>
      <c r="CE422" s="182"/>
      <c r="CF422" s="182"/>
      <c r="CG422" s="182"/>
      <c r="CH422" s="182"/>
      <c r="CI422" s="182"/>
      <c r="CJ422" s="182"/>
      <c r="CK422" s="182"/>
      <c r="CL422" s="182"/>
      <c r="CM422" s="182"/>
      <c r="CN422" s="182"/>
      <c r="CO422" s="182"/>
      <c r="CP422" s="182"/>
      <c r="CQ422" s="182"/>
      <c r="CR422" s="182"/>
      <c r="CS422" s="182"/>
      <c r="CT422" s="182"/>
      <c r="CU422" s="182"/>
      <c r="CV422" s="182"/>
      <c r="CW422" s="182"/>
      <c r="CX422" s="182"/>
      <c r="CY422" s="182"/>
      <c r="CZ422" s="182"/>
      <c r="DA422" s="182"/>
      <c r="DB422" s="182"/>
      <c r="DC422" s="182"/>
      <c r="DD422" s="182"/>
      <c r="DE422" s="182"/>
      <c r="DF422" s="182"/>
      <c r="DG422" s="182"/>
      <c r="DH422" s="182"/>
      <c r="DI422" s="182"/>
      <c r="DJ422" s="182"/>
      <c r="DK422" s="182"/>
      <c r="DL422" s="182"/>
      <c r="DM422" s="182"/>
      <c r="DN422" s="182"/>
      <c r="DO422" s="182"/>
      <c r="DP422" s="182"/>
      <c r="DQ422" s="182"/>
      <c r="DR422" s="182"/>
      <c r="DS422" s="182"/>
      <c r="DT422" s="182"/>
      <c r="DU422" s="182"/>
      <c r="DV422" s="182"/>
      <c r="DW422" s="182"/>
      <c r="DX422" s="182"/>
      <c r="DY422" s="182"/>
      <c r="DZ422" s="182"/>
      <c r="EA422" s="182"/>
      <c r="EB422" s="182"/>
      <c r="EC422" s="182"/>
      <c r="ED422" s="182"/>
      <c r="EE422" s="182"/>
      <c r="EF422" s="182"/>
      <c r="EG422" s="182"/>
      <c r="EH422" s="182"/>
      <c r="EI422" s="182"/>
      <c r="EJ422" s="182"/>
      <c r="EK422" s="182"/>
      <c r="EL422" s="182"/>
      <c r="EM422" s="182"/>
      <c r="EN422" s="182"/>
      <c r="EO422" s="182"/>
      <c r="EP422" s="182"/>
      <c r="EQ422" s="182"/>
      <c r="ER422" s="182"/>
      <c r="ES422" s="182"/>
      <c r="ET422" s="182"/>
      <c r="EU422" s="182"/>
      <c r="EV422" s="182"/>
      <c r="EW422" s="182"/>
      <c r="EX422" s="182"/>
      <c r="EY422" s="182"/>
      <c r="EZ422" s="182"/>
      <c r="FA422" s="182"/>
      <c r="FB422" s="182"/>
      <c r="FC422" s="182"/>
      <c r="FD422" s="182"/>
      <c r="FE422" s="182"/>
      <c r="FF422" s="182"/>
      <c r="FG422" s="182"/>
      <c r="FH422" s="182"/>
      <c r="FI422" s="182"/>
      <c r="FJ422" s="182"/>
      <c r="FK422" s="182"/>
      <c r="FL422" s="182"/>
      <c r="FM422" s="182"/>
      <c r="FN422" s="182"/>
      <c r="FO422" s="182"/>
      <c r="FP422" s="182"/>
      <c r="FQ422" s="182"/>
      <c r="FR422" s="182"/>
      <c r="FS422" s="182"/>
      <c r="FT422" s="182"/>
      <c r="FU422" s="182"/>
      <c r="FV422" s="182"/>
      <c r="FW422" s="182"/>
      <c r="FX422" s="182"/>
      <c r="FY422" s="182"/>
      <c r="FZ422" s="182"/>
      <c r="GA422" s="182"/>
      <c r="GB422" s="182"/>
      <c r="GC422" s="182"/>
      <c r="GD422" s="182"/>
      <c r="GE422" s="182"/>
      <c r="GF422" s="182"/>
      <c r="GG422" s="182"/>
      <c r="GH422" s="182"/>
      <c r="GI422" s="182"/>
      <c r="GJ422" s="182"/>
      <c r="GK422" s="182"/>
      <c r="GL422" s="182"/>
      <c r="GM422" s="182"/>
      <c r="GN422" s="182"/>
      <c r="GO422" s="182"/>
      <c r="GP422" s="182"/>
      <c r="GQ422" s="182"/>
      <c r="GR422" s="182"/>
      <c r="GS422" s="182"/>
      <c r="GT422" s="182"/>
      <c r="GU422" s="182"/>
      <c r="GV422" s="182"/>
      <c r="GW422" s="182"/>
      <c r="GX422" s="182"/>
      <c r="GY422" s="182"/>
      <c r="GZ422" s="182"/>
      <c r="HA422" s="182"/>
      <c r="HB422" s="182"/>
      <c r="HC422" s="182"/>
      <c r="HD422" s="182"/>
      <c r="HE422" s="182"/>
      <c r="HF422" s="182"/>
      <c r="HG422" s="182"/>
      <c r="HH422" s="182"/>
      <c r="HI422" s="182"/>
      <c r="HJ422" s="182"/>
      <c r="HK422" s="182"/>
      <c r="HL422" s="182"/>
      <c r="HM422" s="182"/>
      <c r="HN422" s="182"/>
      <c r="HO422" s="182"/>
      <c r="HP422" s="182"/>
      <c r="HQ422" s="182"/>
      <c r="HR422" s="182"/>
      <c r="HS422" s="182"/>
      <c r="HT422" s="182"/>
      <c r="HU422" s="182"/>
      <c r="HV422" s="182"/>
      <c r="HW422" s="182"/>
      <c r="HX422" s="182"/>
      <c r="HY422" s="182"/>
      <c r="HZ422" s="182"/>
      <c r="IA422" s="182"/>
      <c r="IB422" s="182"/>
      <c r="IC422" s="182"/>
      <c r="ID422" s="182"/>
      <c r="IE422" s="182"/>
      <c r="IF422" s="182"/>
      <c r="IG422" s="182"/>
      <c r="IH422" s="182"/>
      <c r="II422" s="182"/>
      <c r="IJ422" s="182"/>
      <c r="IK422" s="182"/>
      <c r="IL422" s="182"/>
      <c r="IM422" s="182"/>
      <c r="IN422" s="182"/>
      <c r="IO422" s="182"/>
      <c r="IP422" s="182"/>
      <c r="IQ422" s="182"/>
      <c r="IR422" s="182"/>
      <c r="IS422" s="182"/>
      <c r="IT422" s="182"/>
      <c r="IU422" s="182"/>
      <c r="IV422" s="182"/>
      <c r="IW422" s="182"/>
      <c r="IX422" s="182"/>
      <c r="IY422" s="182"/>
      <c r="IZ422" s="182"/>
      <c r="JA422" s="182"/>
      <c r="JB422" s="182"/>
      <c r="JC422" s="182"/>
      <c r="JD422" s="182"/>
      <c r="JE422" s="182"/>
      <c r="JF422" s="182"/>
      <c r="JG422" s="182"/>
      <c r="JH422" s="182"/>
      <c r="JI422" s="182"/>
      <c r="JJ422" s="182"/>
      <c r="JK422" s="182"/>
      <c r="JL422" s="182"/>
      <c r="JM422" s="182"/>
      <c r="JN422" s="182"/>
      <c r="JO422" s="182"/>
      <c r="JP422" s="182"/>
      <c r="JQ422" s="182"/>
      <c r="JR422" s="182"/>
      <c r="JS422" s="182"/>
      <c r="JT422" s="182"/>
      <c r="JU422" s="182"/>
      <c r="JV422" s="182"/>
      <c r="JW422" s="182"/>
      <c r="JX422" s="182"/>
      <c r="JY422" s="182"/>
      <c r="JZ422" s="182"/>
      <c r="KA422" s="182"/>
      <c r="KB422" s="182"/>
      <c r="KC422" s="182"/>
      <c r="KD422" s="182"/>
      <c r="KE422" s="182"/>
      <c r="KF422" s="182"/>
      <c r="KG422" s="182"/>
      <c r="KH422" s="182"/>
      <c r="KI422" s="182"/>
      <c r="KJ422" s="182"/>
      <c r="KK422" s="182"/>
      <c r="KL422" s="182"/>
      <c r="KM422" s="182"/>
      <c r="KN422" s="182"/>
      <c r="KO422" s="182"/>
      <c r="KP422" s="182"/>
      <c r="KQ422" s="182"/>
      <c r="KR422" s="182"/>
      <c r="KS422" s="182"/>
      <c r="KT422" s="182"/>
      <c r="KU422" s="182"/>
      <c r="KV422" s="182"/>
      <c r="KW422" s="182"/>
      <c r="KX422" s="182"/>
      <c r="KY422" s="182"/>
      <c r="KZ422" s="182"/>
      <c r="LA422" s="182"/>
      <c r="LB422" s="182"/>
      <c r="LC422" s="182"/>
      <c r="LD422" s="182"/>
      <c r="LE422" s="182"/>
      <c r="LF422" s="182"/>
      <c r="LG422" s="182"/>
      <c r="LH422" s="182"/>
      <c r="LI422" s="182"/>
      <c r="LJ422" s="182"/>
      <c r="LK422" s="182"/>
      <c r="LL422" s="182"/>
      <c r="LM422" s="182"/>
      <c r="LN422" s="182"/>
      <c r="LO422" s="182"/>
      <c r="LP422" s="182"/>
      <c r="LQ422" s="182"/>
      <c r="LR422" s="182"/>
      <c r="LS422" s="182"/>
      <c r="LT422" s="182"/>
      <c r="LU422" s="182"/>
      <c r="LV422" s="182"/>
      <c r="LW422" s="182"/>
      <c r="LX422" s="182"/>
      <c r="LY422" s="182"/>
      <c r="LZ422" s="182"/>
      <c r="MA422" s="182"/>
      <c r="MB422" s="182"/>
      <c r="MC422" s="182"/>
      <c r="MD422" s="182"/>
      <c r="ME422" s="182"/>
      <c r="MF422" s="182"/>
      <c r="MG422" s="182"/>
      <c r="MH422" s="182"/>
      <c r="MI422" s="182"/>
      <c r="MJ422" s="182"/>
      <c r="MK422" s="182"/>
      <c r="ML422" s="182"/>
      <c r="MM422" s="182"/>
      <c r="MN422" s="182"/>
      <c r="MO422" s="182"/>
      <c r="MP422" s="182"/>
      <c r="MQ422" s="182"/>
      <c r="MR422" s="182"/>
      <c r="MS422" s="182"/>
      <c r="MT422" s="182"/>
      <c r="MU422" s="182"/>
      <c r="MV422" s="182"/>
      <c r="MW422" s="182"/>
      <c r="MX422" s="182"/>
      <c r="MY422" s="182"/>
      <c r="MZ422" s="182"/>
      <c r="NA422" s="182"/>
      <c r="NB422" s="182"/>
      <c r="NC422" s="182"/>
      <c r="ND422" s="182"/>
      <c r="NE422" s="182"/>
      <c r="NF422" s="182"/>
      <c r="NG422" s="182"/>
      <c r="NH422" s="182"/>
      <c r="NI422" s="182"/>
      <c r="NJ422" s="182"/>
      <c r="NK422" s="182"/>
      <c r="NL422" s="182"/>
      <c r="NM422" s="182"/>
      <c r="NN422" s="182"/>
      <c r="NO422" s="182"/>
      <c r="NP422" s="182"/>
      <c r="NQ422" s="182"/>
      <c r="NR422" s="182"/>
      <c r="NS422" s="182"/>
      <c r="NT422" s="182"/>
      <c r="NU422" s="182"/>
      <c r="NV422" s="182"/>
      <c r="NW422" s="182"/>
      <c r="NX422" s="182"/>
      <c r="NY422" s="182"/>
      <c r="NZ422" s="182"/>
      <c r="OA422" s="182"/>
      <c r="OB422" s="182"/>
      <c r="OC422" s="182"/>
      <c r="OD422" s="182"/>
      <c r="OE422" s="182"/>
      <c r="OF422" s="182"/>
      <c r="OG422" s="182"/>
      <c r="OH422" s="182"/>
      <c r="OI422" s="182"/>
      <c r="OJ422" s="182"/>
      <c r="OK422" s="182"/>
      <c r="OL422" s="182"/>
      <c r="OM422" s="182"/>
      <c r="ON422" s="182"/>
      <c r="OO422" s="182"/>
      <c r="OP422" s="182"/>
      <c r="OQ422" s="182"/>
      <c r="OR422" s="182"/>
      <c r="OS422" s="182"/>
      <c r="OT422" s="182"/>
      <c r="OU422" s="182"/>
      <c r="OV422" s="182"/>
      <c r="OW422" s="182"/>
      <c r="OX422" s="182"/>
      <c r="OY422" s="182"/>
      <c r="OZ422" s="182"/>
      <c r="PA422" s="182"/>
      <c r="PB422" s="182"/>
      <c r="PC422" s="182"/>
      <c r="PD422" s="182"/>
      <c r="PE422" s="182"/>
      <c r="PF422" s="182"/>
      <c r="PG422" s="182"/>
      <c r="PH422" s="182"/>
      <c r="PI422" s="182"/>
      <c r="PJ422" s="182"/>
      <c r="PK422" s="182"/>
      <c r="PL422" s="182"/>
      <c r="PM422" s="182"/>
      <c r="PN422" s="182"/>
      <c r="PO422" s="182"/>
      <c r="PP422" s="182"/>
      <c r="PQ422" s="182"/>
      <c r="PR422" s="182"/>
      <c r="PS422" s="182"/>
      <c r="PT422" s="182"/>
      <c r="PU422" s="182"/>
      <c r="PV422" s="182"/>
      <c r="PW422" s="182"/>
      <c r="PX422" s="182"/>
    </row>
    <row r="423" spans="1:440" s="167" customFormat="1" ht="19.899999999999999" customHeight="1">
      <c r="A423" s="182"/>
      <c r="B423" s="1040"/>
      <c r="C423" s="900"/>
      <c r="D423" s="837"/>
      <c r="E423" s="948"/>
      <c r="F423" s="327" t="s">
        <v>21</v>
      </c>
      <c r="G423" s="291">
        <v>2.98</v>
      </c>
      <c r="H423" s="291"/>
      <c r="I423" s="292">
        <f>G423+H423+K422</f>
        <v>3.516</v>
      </c>
      <c r="J423" s="424">
        <v>1.7450000000000001</v>
      </c>
      <c r="K423" s="292">
        <f t="shared" si="283"/>
        <v>1.7709999999999999</v>
      </c>
      <c r="L423" s="675">
        <f t="shared" si="284"/>
        <v>0.49630261660978386</v>
      </c>
      <c r="M423" s="653" t="s">
        <v>24</v>
      </c>
      <c r="N423" s="976"/>
      <c r="O423" s="977"/>
      <c r="P423" s="977"/>
      <c r="Q423" s="977"/>
      <c r="R423" s="977"/>
      <c r="S423" s="975"/>
      <c r="T423" s="170"/>
      <c r="U423" s="182"/>
      <c r="V423" s="166"/>
      <c r="W423" s="166"/>
      <c r="X423" s="166"/>
      <c r="Y423" s="166"/>
      <c r="Z423" s="166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  <c r="AZ423" s="182"/>
      <c r="BA423" s="182"/>
      <c r="BB423" s="182"/>
      <c r="BC423" s="182"/>
      <c r="BD423" s="182"/>
      <c r="BE423" s="182"/>
      <c r="BF423" s="182"/>
      <c r="BG423" s="182"/>
      <c r="BH423" s="182"/>
      <c r="BI423" s="182"/>
      <c r="BJ423" s="182"/>
      <c r="BK423" s="182"/>
      <c r="BL423" s="182"/>
      <c r="BM423" s="182"/>
      <c r="BN423" s="182"/>
      <c r="BO423" s="182"/>
      <c r="BP423" s="182"/>
      <c r="BQ423" s="182"/>
      <c r="BR423" s="182"/>
      <c r="BS423" s="182"/>
      <c r="BT423" s="182"/>
      <c r="BU423" s="182"/>
      <c r="BV423" s="182"/>
      <c r="BW423" s="182"/>
      <c r="BX423" s="182"/>
      <c r="BY423" s="182"/>
      <c r="BZ423" s="182"/>
      <c r="CA423" s="182"/>
      <c r="CB423" s="182"/>
      <c r="CC423" s="182"/>
      <c r="CD423" s="182"/>
      <c r="CE423" s="182"/>
      <c r="CF423" s="182"/>
      <c r="CG423" s="182"/>
      <c r="CH423" s="182"/>
      <c r="CI423" s="182"/>
      <c r="CJ423" s="182"/>
      <c r="CK423" s="182"/>
      <c r="CL423" s="182"/>
      <c r="CM423" s="182"/>
      <c r="CN423" s="182"/>
      <c r="CO423" s="182"/>
      <c r="CP423" s="182"/>
      <c r="CQ423" s="182"/>
      <c r="CR423" s="182"/>
      <c r="CS423" s="182"/>
      <c r="CT423" s="182"/>
      <c r="CU423" s="182"/>
      <c r="CV423" s="182"/>
      <c r="CW423" s="182"/>
      <c r="CX423" s="182"/>
      <c r="CY423" s="182"/>
      <c r="CZ423" s="182"/>
      <c r="DA423" s="182"/>
      <c r="DB423" s="182"/>
      <c r="DC423" s="182"/>
      <c r="DD423" s="182"/>
      <c r="DE423" s="182"/>
      <c r="DF423" s="182"/>
      <c r="DG423" s="182"/>
      <c r="DH423" s="182"/>
      <c r="DI423" s="182"/>
      <c r="DJ423" s="182"/>
      <c r="DK423" s="182"/>
      <c r="DL423" s="182"/>
      <c r="DM423" s="182"/>
      <c r="DN423" s="182"/>
      <c r="DO423" s="182"/>
      <c r="DP423" s="182"/>
      <c r="DQ423" s="182"/>
      <c r="DR423" s="182"/>
      <c r="DS423" s="182"/>
      <c r="DT423" s="182"/>
      <c r="DU423" s="182"/>
      <c r="DV423" s="182"/>
      <c r="DW423" s="182"/>
      <c r="DX423" s="182"/>
      <c r="DY423" s="182"/>
      <c r="DZ423" s="182"/>
      <c r="EA423" s="182"/>
      <c r="EB423" s="182"/>
      <c r="EC423" s="182"/>
      <c r="ED423" s="182"/>
      <c r="EE423" s="182"/>
      <c r="EF423" s="182"/>
      <c r="EG423" s="182"/>
      <c r="EH423" s="182"/>
      <c r="EI423" s="182"/>
      <c r="EJ423" s="182"/>
      <c r="EK423" s="182"/>
      <c r="EL423" s="182"/>
      <c r="EM423" s="182"/>
      <c r="EN423" s="182"/>
      <c r="EO423" s="182"/>
      <c r="EP423" s="182"/>
      <c r="EQ423" s="182"/>
      <c r="ER423" s="182"/>
      <c r="ES423" s="182"/>
      <c r="ET423" s="182"/>
      <c r="EU423" s="182"/>
      <c r="EV423" s="182"/>
      <c r="EW423" s="182"/>
      <c r="EX423" s="182"/>
      <c r="EY423" s="182"/>
      <c r="EZ423" s="182"/>
      <c r="FA423" s="182"/>
      <c r="FB423" s="182"/>
      <c r="FC423" s="182"/>
      <c r="FD423" s="182"/>
      <c r="FE423" s="182"/>
      <c r="FF423" s="182"/>
      <c r="FG423" s="182"/>
      <c r="FH423" s="182"/>
      <c r="FI423" s="182"/>
      <c r="FJ423" s="182"/>
      <c r="FK423" s="182"/>
      <c r="FL423" s="182"/>
      <c r="FM423" s="182"/>
      <c r="FN423" s="182"/>
      <c r="FO423" s="182"/>
      <c r="FP423" s="182"/>
      <c r="FQ423" s="182"/>
      <c r="FR423" s="182"/>
      <c r="FS423" s="182"/>
      <c r="FT423" s="182"/>
      <c r="FU423" s="182"/>
      <c r="FV423" s="182"/>
      <c r="FW423" s="182"/>
      <c r="FX423" s="182"/>
      <c r="FY423" s="182"/>
      <c r="FZ423" s="182"/>
      <c r="GA423" s="182"/>
      <c r="GB423" s="182"/>
      <c r="GC423" s="182"/>
      <c r="GD423" s="182"/>
      <c r="GE423" s="182"/>
      <c r="GF423" s="182"/>
      <c r="GG423" s="182"/>
      <c r="GH423" s="182"/>
      <c r="GI423" s="182"/>
      <c r="GJ423" s="182"/>
      <c r="GK423" s="182"/>
      <c r="GL423" s="182"/>
      <c r="GM423" s="182"/>
      <c r="GN423" s="182"/>
      <c r="GO423" s="182"/>
      <c r="GP423" s="182"/>
      <c r="GQ423" s="182"/>
      <c r="GR423" s="182"/>
      <c r="GS423" s="182"/>
      <c r="GT423" s="182"/>
      <c r="GU423" s="182"/>
      <c r="GV423" s="182"/>
      <c r="GW423" s="182"/>
      <c r="GX423" s="182"/>
      <c r="GY423" s="182"/>
      <c r="GZ423" s="182"/>
      <c r="HA423" s="182"/>
      <c r="HB423" s="182"/>
      <c r="HC423" s="182"/>
      <c r="HD423" s="182"/>
      <c r="HE423" s="182"/>
      <c r="HF423" s="182"/>
      <c r="HG423" s="182"/>
      <c r="HH423" s="182"/>
      <c r="HI423" s="182"/>
      <c r="HJ423" s="182"/>
      <c r="HK423" s="182"/>
      <c r="HL423" s="182"/>
      <c r="HM423" s="182"/>
      <c r="HN423" s="182"/>
      <c r="HO423" s="182"/>
      <c r="HP423" s="182"/>
      <c r="HQ423" s="182"/>
      <c r="HR423" s="182"/>
      <c r="HS423" s="182"/>
      <c r="HT423" s="182"/>
      <c r="HU423" s="182"/>
      <c r="HV423" s="182"/>
      <c r="HW423" s="182"/>
      <c r="HX423" s="182"/>
      <c r="HY423" s="182"/>
      <c r="HZ423" s="182"/>
      <c r="IA423" s="182"/>
      <c r="IB423" s="182"/>
      <c r="IC423" s="182"/>
      <c r="ID423" s="182"/>
      <c r="IE423" s="182"/>
      <c r="IF423" s="182"/>
      <c r="IG423" s="182"/>
      <c r="IH423" s="182"/>
      <c r="II423" s="182"/>
      <c r="IJ423" s="182"/>
      <c r="IK423" s="182"/>
      <c r="IL423" s="182"/>
      <c r="IM423" s="182"/>
      <c r="IN423" s="182"/>
      <c r="IO423" s="182"/>
      <c r="IP423" s="182"/>
      <c r="IQ423" s="182"/>
      <c r="IR423" s="182"/>
      <c r="IS423" s="182"/>
      <c r="IT423" s="182"/>
      <c r="IU423" s="182"/>
      <c r="IV423" s="182"/>
      <c r="IW423" s="182"/>
      <c r="IX423" s="182"/>
      <c r="IY423" s="182"/>
      <c r="IZ423" s="182"/>
      <c r="JA423" s="182"/>
      <c r="JB423" s="182"/>
      <c r="JC423" s="182"/>
      <c r="JD423" s="182"/>
      <c r="JE423" s="182"/>
      <c r="JF423" s="182"/>
      <c r="JG423" s="182"/>
      <c r="JH423" s="182"/>
      <c r="JI423" s="182"/>
      <c r="JJ423" s="182"/>
      <c r="JK423" s="182"/>
      <c r="JL423" s="182"/>
      <c r="JM423" s="182"/>
      <c r="JN423" s="182"/>
      <c r="JO423" s="182"/>
      <c r="JP423" s="182"/>
      <c r="JQ423" s="182"/>
      <c r="JR423" s="182"/>
      <c r="JS423" s="182"/>
      <c r="JT423" s="182"/>
      <c r="JU423" s="182"/>
      <c r="JV423" s="182"/>
      <c r="JW423" s="182"/>
      <c r="JX423" s="182"/>
      <c r="JY423" s="182"/>
      <c r="JZ423" s="182"/>
      <c r="KA423" s="182"/>
      <c r="KB423" s="182"/>
      <c r="KC423" s="182"/>
      <c r="KD423" s="182"/>
      <c r="KE423" s="182"/>
      <c r="KF423" s="182"/>
      <c r="KG423" s="182"/>
      <c r="KH423" s="182"/>
      <c r="KI423" s="182"/>
      <c r="KJ423" s="182"/>
      <c r="KK423" s="182"/>
      <c r="KL423" s="182"/>
      <c r="KM423" s="182"/>
      <c r="KN423" s="182"/>
      <c r="KO423" s="182"/>
      <c r="KP423" s="182"/>
      <c r="KQ423" s="182"/>
      <c r="KR423" s="182"/>
      <c r="KS423" s="182"/>
      <c r="KT423" s="182"/>
      <c r="KU423" s="182"/>
      <c r="KV423" s="182"/>
      <c r="KW423" s="182"/>
      <c r="KX423" s="182"/>
      <c r="KY423" s="182"/>
      <c r="KZ423" s="182"/>
      <c r="LA423" s="182"/>
      <c r="LB423" s="182"/>
      <c r="LC423" s="182"/>
      <c r="LD423" s="182"/>
      <c r="LE423" s="182"/>
      <c r="LF423" s="182"/>
      <c r="LG423" s="182"/>
      <c r="LH423" s="182"/>
      <c r="LI423" s="182"/>
      <c r="LJ423" s="182"/>
      <c r="LK423" s="182"/>
      <c r="LL423" s="182"/>
      <c r="LM423" s="182"/>
      <c r="LN423" s="182"/>
      <c r="LO423" s="182"/>
      <c r="LP423" s="182"/>
      <c r="LQ423" s="182"/>
      <c r="LR423" s="182"/>
      <c r="LS423" s="182"/>
      <c r="LT423" s="182"/>
      <c r="LU423" s="182"/>
      <c r="LV423" s="182"/>
      <c r="LW423" s="182"/>
      <c r="LX423" s="182"/>
      <c r="LY423" s="182"/>
      <c r="LZ423" s="182"/>
      <c r="MA423" s="182"/>
      <c r="MB423" s="182"/>
      <c r="MC423" s="182"/>
      <c r="MD423" s="182"/>
      <c r="ME423" s="182"/>
      <c r="MF423" s="182"/>
      <c r="MG423" s="182"/>
      <c r="MH423" s="182"/>
      <c r="MI423" s="182"/>
      <c r="MJ423" s="182"/>
      <c r="MK423" s="182"/>
      <c r="ML423" s="182"/>
      <c r="MM423" s="182"/>
      <c r="MN423" s="182"/>
      <c r="MO423" s="182"/>
      <c r="MP423" s="182"/>
      <c r="MQ423" s="182"/>
      <c r="MR423" s="182"/>
      <c r="MS423" s="182"/>
      <c r="MT423" s="182"/>
      <c r="MU423" s="182"/>
      <c r="MV423" s="182"/>
      <c r="MW423" s="182"/>
      <c r="MX423" s="182"/>
      <c r="MY423" s="182"/>
      <c r="MZ423" s="182"/>
      <c r="NA423" s="182"/>
      <c r="NB423" s="182"/>
      <c r="NC423" s="182"/>
      <c r="ND423" s="182"/>
      <c r="NE423" s="182"/>
      <c r="NF423" s="182"/>
      <c r="NG423" s="182"/>
      <c r="NH423" s="182"/>
      <c r="NI423" s="182"/>
      <c r="NJ423" s="182"/>
      <c r="NK423" s="182"/>
      <c r="NL423" s="182"/>
      <c r="NM423" s="182"/>
      <c r="NN423" s="182"/>
      <c r="NO423" s="182"/>
      <c r="NP423" s="182"/>
      <c r="NQ423" s="182"/>
      <c r="NR423" s="182"/>
      <c r="NS423" s="182"/>
      <c r="NT423" s="182"/>
      <c r="NU423" s="182"/>
      <c r="NV423" s="182"/>
      <c r="NW423" s="182"/>
      <c r="NX423" s="182"/>
      <c r="NY423" s="182"/>
      <c r="NZ423" s="182"/>
      <c r="OA423" s="182"/>
      <c r="OB423" s="182"/>
      <c r="OC423" s="182"/>
      <c r="OD423" s="182"/>
      <c r="OE423" s="182"/>
      <c r="OF423" s="182"/>
      <c r="OG423" s="182"/>
      <c r="OH423" s="182"/>
      <c r="OI423" s="182"/>
      <c r="OJ423" s="182"/>
      <c r="OK423" s="182"/>
      <c r="OL423" s="182"/>
      <c r="OM423" s="182"/>
      <c r="ON423" s="182"/>
      <c r="OO423" s="182"/>
      <c r="OP423" s="182"/>
      <c r="OQ423" s="182"/>
      <c r="OR423" s="182"/>
      <c r="OS423" s="182"/>
      <c r="OT423" s="182"/>
      <c r="OU423" s="182"/>
      <c r="OV423" s="182"/>
      <c r="OW423" s="182"/>
      <c r="OX423" s="182"/>
      <c r="OY423" s="182"/>
      <c r="OZ423" s="182"/>
      <c r="PA423" s="182"/>
      <c r="PB423" s="182"/>
      <c r="PC423" s="182"/>
      <c r="PD423" s="182"/>
      <c r="PE423" s="182"/>
      <c r="PF423" s="182"/>
      <c r="PG423" s="182"/>
      <c r="PH423" s="182"/>
      <c r="PI423" s="182"/>
      <c r="PJ423" s="182"/>
      <c r="PK423" s="182"/>
      <c r="PL423" s="182"/>
      <c r="PM423" s="182"/>
      <c r="PN423" s="182"/>
      <c r="PO423" s="182"/>
      <c r="PP423" s="182"/>
      <c r="PQ423" s="182"/>
      <c r="PR423" s="182"/>
      <c r="PS423" s="182"/>
      <c r="PT423" s="182"/>
      <c r="PU423" s="182"/>
      <c r="PV423" s="182"/>
      <c r="PW423" s="182"/>
      <c r="PX423" s="182"/>
    </row>
    <row r="424" spans="1:440" s="167" customFormat="1" ht="19.899999999999999" customHeight="1">
      <c r="A424" s="182"/>
      <c r="B424" s="1040"/>
      <c r="C424" s="900"/>
      <c r="D424" s="837"/>
      <c r="E424" s="949"/>
      <c r="F424" s="327" t="s">
        <v>22</v>
      </c>
      <c r="G424" s="291">
        <v>3.617</v>
      </c>
      <c r="H424" s="291"/>
      <c r="I424" s="292">
        <f>G424+H424+K423</f>
        <v>5.3879999999999999</v>
      </c>
      <c r="J424" s="424">
        <v>5.3780000000000001</v>
      </c>
      <c r="K424" s="292">
        <f t="shared" si="283"/>
        <v>9.9999999999997868E-3</v>
      </c>
      <c r="L424" s="675">
        <f t="shared" si="284"/>
        <v>0.99814402375649591</v>
      </c>
      <c r="M424" s="653">
        <v>43455</v>
      </c>
      <c r="N424" s="976"/>
      <c r="O424" s="977"/>
      <c r="P424" s="977"/>
      <c r="Q424" s="977"/>
      <c r="R424" s="977"/>
      <c r="S424" s="975"/>
      <c r="T424" s="170"/>
      <c r="U424" s="182"/>
      <c r="V424" s="166"/>
      <c r="W424" s="166"/>
      <c r="X424" s="166"/>
      <c r="Y424" s="166"/>
      <c r="Z424" s="166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2"/>
      <c r="BF424" s="182"/>
      <c r="BG424" s="182"/>
      <c r="BH424" s="182"/>
      <c r="BI424" s="182"/>
      <c r="BJ424" s="182"/>
      <c r="BK424" s="182"/>
      <c r="BL424" s="182"/>
      <c r="BM424" s="182"/>
      <c r="BN424" s="182"/>
      <c r="BO424" s="182"/>
      <c r="BP424" s="182"/>
      <c r="BQ424" s="182"/>
      <c r="BR424" s="182"/>
      <c r="BS424" s="182"/>
      <c r="BT424" s="182"/>
      <c r="BU424" s="182"/>
      <c r="BV424" s="182"/>
      <c r="BW424" s="182"/>
      <c r="BX424" s="182"/>
      <c r="BY424" s="182"/>
      <c r="BZ424" s="182"/>
      <c r="CA424" s="182"/>
      <c r="CB424" s="182"/>
      <c r="CC424" s="182"/>
      <c r="CD424" s="182"/>
      <c r="CE424" s="182"/>
      <c r="CF424" s="182"/>
      <c r="CG424" s="182"/>
      <c r="CH424" s="182"/>
      <c r="CI424" s="182"/>
      <c r="CJ424" s="182"/>
      <c r="CK424" s="182"/>
      <c r="CL424" s="182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182"/>
      <c r="DU424" s="182"/>
      <c r="DV424" s="182"/>
      <c r="DW424" s="182"/>
      <c r="DX424" s="182"/>
      <c r="DY424" s="182"/>
      <c r="DZ424" s="182"/>
      <c r="EA424" s="182"/>
      <c r="EB424" s="182"/>
      <c r="EC424" s="182"/>
      <c r="ED424" s="182"/>
      <c r="EE424" s="182"/>
      <c r="EF424" s="182"/>
      <c r="EG424" s="182"/>
      <c r="EH424" s="182"/>
      <c r="EI424" s="182"/>
      <c r="EJ424" s="182"/>
      <c r="EK424" s="182"/>
      <c r="EL424" s="182"/>
      <c r="EM424" s="182"/>
      <c r="EN424" s="182"/>
      <c r="EO424" s="182"/>
      <c r="EP424" s="182"/>
      <c r="EQ424" s="182"/>
      <c r="ER424" s="182"/>
      <c r="ES424" s="182"/>
      <c r="ET424" s="182"/>
      <c r="EU424" s="182"/>
      <c r="EV424" s="182"/>
      <c r="EW424" s="182"/>
      <c r="EX424" s="182"/>
      <c r="EY424" s="182"/>
      <c r="EZ424" s="182"/>
      <c r="FA424" s="182"/>
      <c r="FB424" s="182"/>
      <c r="FC424" s="182"/>
      <c r="FD424" s="182"/>
      <c r="FE424" s="182"/>
      <c r="FF424" s="182"/>
      <c r="FG424" s="182"/>
      <c r="FH424" s="182"/>
      <c r="FI424" s="182"/>
      <c r="FJ424" s="182"/>
      <c r="FK424" s="182"/>
      <c r="FL424" s="182"/>
      <c r="FM424" s="182"/>
      <c r="FN424" s="182"/>
      <c r="FO424" s="182"/>
      <c r="FP424" s="182"/>
      <c r="FQ424" s="182"/>
      <c r="FR424" s="182"/>
      <c r="FS424" s="182"/>
      <c r="FT424" s="182"/>
      <c r="FU424" s="182"/>
      <c r="FV424" s="182"/>
      <c r="FW424" s="182"/>
      <c r="FX424" s="182"/>
      <c r="FY424" s="182"/>
      <c r="FZ424" s="182"/>
      <c r="GA424" s="182"/>
      <c r="GB424" s="182"/>
      <c r="GC424" s="182"/>
      <c r="GD424" s="182"/>
      <c r="GE424" s="182"/>
      <c r="GF424" s="182"/>
      <c r="GG424" s="182"/>
      <c r="GH424" s="182"/>
      <c r="GI424" s="182"/>
      <c r="GJ424" s="182"/>
      <c r="GK424" s="182"/>
      <c r="GL424" s="182"/>
      <c r="GM424" s="182"/>
      <c r="GN424" s="182"/>
      <c r="GO424" s="182"/>
      <c r="GP424" s="182"/>
      <c r="GQ424" s="182"/>
      <c r="GR424" s="182"/>
      <c r="GS424" s="182"/>
      <c r="GT424" s="182"/>
      <c r="GU424" s="182"/>
      <c r="GV424" s="182"/>
      <c r="GW424" s="182"/>
      <c r="GX424" s="182"/>
      <c r="GY424" s="182"/>
      <c r="GZ424" s="182"/>
      <c r="HA424" s="182"/>
      <c r="HB424" s="182"/>
      <c r="HC424" s="182"/>
      <c r="HD424" s="182"/>
      <c r="HE424" s="182"/>
      <c r="HF424" s="182"/>
      <c r="HG424" s="182"/>
      <c r="HH424" s="182"/>
      <c r="HI424" s="182"/>
      <c r="HJ424" s="182"/>
      <c r="HK424" s="182"/>
      <c r="HL424" s="182"/>
      <c r="HM424" s="182"/>
      <c r="HN424" s="182"/>
      <c r="HO424" s="182"/>
      <c r="HP424" s="182"/>
      <c r="HQ424" s="182"/>
      <c r="HR424" s="182"/>
      <c r="HS424" s="182"/>
      <c r="HT424" s="182"/>
      <c r="HU424" s="182"/>
      <c r="HV424" s="182"/>
      <c r="HW424" s="182"/>
      <c r="HX424" s="182"/>
      <c r="HY424" s="182"/>
      <c r="HZ424" s="182"/>
      <c r="IA424" s="182"/>
      <c r="IB424" s="182"/>
      <c r="IC424" s="182"/>
      <c r="ID424" s="182"/>
      <c r="IE424" s="182"/>
      <c r="IF424" s="182"/>
      <c r="IG424" s="182"/>
      <c r="IH424" s="182"/>
      <c r="II424" s="182"/>
      <c r="IJ424" s="182"/>
      <c r="IK424" s="182"/>
      <c r="IL424" s="182"/>
      <c r="IM424" s="182"/>
      <c r="IN424" s="182"/>
      <c r="IO424" s="182"/>
      <c r="IP424" s="182"/>
      <c r="IQ424" s="182"/>
      <c r="IR424" s="182"/>
      <c r="IS424" s="182"/>
      <c r="IT424" s="182"/>
      <c r="IU424" s="182"/>
      <c r="IV424" s="182"/>
      <c r="IW424" s="182"/>
      <c r="IX424" s="182"/>
      <c r="IY424" s="182"/>
      <c r="IZ424" s="182"/>
      <c r="JA424" s="182"/>
      <c r="JB424" s="182"/>
      <c r="JC424" s="182"/>
      <c r="JD424" s="182"/>
      <c r="JE424" s="182"/>
      <c r="JF424" s="182"/>
      <c r="JG424" s="182"/>
      <c r="JH424" s="182"/>
      <c r="JI424" s="182"/>
      <c r="JJ424" s="182"/>
      <c r="JK424" s="182"/>
      <c r="JL424" s="182"/>
      <c r="JM424" s="182"/>
      <c r="JN424" s="182"/>
      <c r="JO424" s="182"/>
      <c r="JP424" s="182"/>
      <c r="JQ424" s="182"/>
      <c r="JR424" s="182"/>
      <c r="JS424" s="182"/>
      <c r="JT424" s="182"/>
      <c r="JU424" s="182"/>
      <c r="JV424" s="182"/>
      <c r="JW424" s="182"/>
      <c r="JX424" s="182"/>
      <c r="JY424" s="182"/>
      <c r="JZ424" s="182"/>
      <c r="KA424" s="182"/>
      <c r="KB424" s="182"/>
      <c r="KC424" s="182"/>
      <c r="KD424" s="182"/>
      <c r="KE424" s="182"/>
      <c r="KF424" s="182"/>
      <c r="KG424" s="182"/>
      <c r="KH424" s="182"/>
      <c r="KI424" s="182"/>
      <c r="KJ424" s="182"/>
      <c r="KK424" s="182"/>
      <c r="KL424" s="182"/>
      <c r="KM424" s="182"/>
      <c r="KN424" s="182"/>
      <c r="KO424" s="182"/>
      <c r="KP424" s="182"/>
      <c r="KQ424" s="182"/>
      <c r="KR424" s="182"/>
      <c r="KS424" s="182"/>
      <c r="KT424" s="182"/>
      <c r="KU424" s="182"/>
      <c r="KV424" s="182"/>
      <c r="KW424" s="182"/>
      <c r="KX424" s="182"/>
      <c r="KY424" s="182"/>
      <c r="KZ424" s="182"/>
      <c r="LA424" s="182"/>
      <c r="LB424" s="182"/>
      <c r="LC424" s="182"/>
      <c r="LD424" s="182"/>
      <c r="LE424" s="182"/>
      <c r="LF424" s="182"/>
      <c r="LG424" s="182"/>
      <c r="LH424" s="182"/>
      <c r="LI424" s="182"/>
      <c r="LJ424" s="182"/>
      <c r="LK424" s="182"/>
      <c r="LL424" s="182"/>
      <c r="LM424" s="182"/>
      <c r="LN424" s="182"/>
      <c r="LO424" s="182"/>
      <c r="LP424" s="182"/>
      <c r="LQ424" s="182"/>
      <c r="LR424" s="182"/>
      <c r="LS424" s="182"/>
      <c r="LT424" s="182"/>
      <c r="LU424" s="182"/>
      <c r="LV424" s="182"/>
      <c r="LW424" s="182"/>
      <c r="LX424" s="182"/>
      <c r="LY424" s="182"/>
      <c r="LZ424" s="182"/>
      <c r="MA424" s="182"/>
      <c r="MB424" s="182"/>
      <c r="MC424" s="182"/>
      <c r="MD424" s="182"/>
      <c r="ME424" s="182"/>
      <c r="MF424" s="182"/>
      <c r="MG424" s="182"/>
      <c r="MH424" s="182"/>
      <c r="MI424" s="182"/>
      <c r="MJ424" s="182"/>
      <c r="MK424" s="182"/>
      <c r="ML424" s="182"/>
      <c r="MM424" s="182"/>
      <c r="MN424" s="182"/>
      <c r="MO424" s="182"/>
      <c r="MP424" s="182"/>
      <c r="MQ424" s="182"/>
      <c r="MR424" s="182"/>
      <c r="MS424" s="182"/>
      <c r="MT424" s="182"/>
      <c r="MU424" s="182"/>
      <c r="MV424" s="182"/>
      <c r="MW424" s="182"/>
      <c r="MX424" s="182"/>
      <c r="MY424" s="182"/>
      <c r="MZ424" s="182"/>
      <c r="NA424" s="182"/>
      <c r="NB424" s="182"/>
      <c r="NC424" s="182"/>
      <c r="ND424" s="182"/>
      <c r="NE424" s="182"/>
      <c r="NF424" s="182"/>
      <c r="NG424" s="182"/>
      <c r="NH424" s="182"/>
      <c r="NI424" s="182"/>
      <c r="NJ424" s="182"/>
      <c r="NK424" s="182"/>
      <c r="NL424" s="182"/>
      <c r="NM424" s="182"/>
      <c r="NN424" s="182"/>
      <c r="NO424" s="182"/>
      <c r="NP424" s="182"/>
      <c r="NQ424" s="182"/>
      <c r="NR424" s="182"/>
      <c r="NS424" s="182"/>
      <c r="NT424" s="182"/>
      <c r="NU424" s="182"/>
      <c r="NV424" s="182"/>
      <c r="NW424" s="182"/>
      <c r="NX424" s="182"/>
      <c r="NY424" s="182"/>
      <c r="NZ424" s="182"/>
      <c r="OA424" s="182"/>
      <c r="OB424" s="182"/>
      <c r="OC424" s="182"/>
      <c r="OD424" s="182"/>
      <c r="OE424" s="182"/>
      <c r="OF424" s="182"/>
      <c r="OG424" s="182"/>
      <c r="OH424" s="182"/>
      <c r="OI424" s="182"/>
      <c r="OJ424" s="182"/>
      <c r="OK424" s="182"/>
      <c r="OL424" s="182"/>
      <c r="OM424" s="182"/>
      <c r="ON424" s="182"/>
      <c r="OO424" s="182"/>
      <c r="OP424" s="182"/>
      <c r="OQ424" s="182"/>
      <c r="OR424" s="182"/>
      <c r="OS424" s="182"/>
      <c r="OT424" s="182"/>
      <c r="OU424" s="182"/>
      <c r="OV424" s="182"/>
      <c r="OW424" s="182"/>
      <c r="OX424" s="182"/>
      <c r="OY424" s="182"/>
      <c r="OZ424" s="182"/>
      <c r="PA424" s="182"/>
      <c r="PB424" s="182"/>
      <c r="PC424" s="182"/>
      <c r="PD424" s="182"/>
      <c r="PE424" s="182"/>
      <c r="PF424" s="182"/>
      <c r="PG424" s="182"/>
      <c r="PH424" s="182"/>
      <c r="PI424" s="182"/>
      <c r="PJ424" s="182"/>
      <c r="PK424" s="182"/>
      <c r="PL424" s="182"/>
      <c r="PM424" s="182"/>
      <c r="PN424" s="182"/>
      <c r="PO424" s="182"/>
      <c r="PP424" s="182"/>
      <c r="PQ424" s="182"/>
      <c r="PR424" s="182"/>
      <c r="PS424" s="182"/>
      <c r="PT424" s="182"/>
      <c r="PU424" s="182"/>
      <c r="PV424" s="182"/>
      <c r="PW424" s="182"/>
      <c r="PX424" s="182"/>
    </row>
    <row r="425" spans="1:440" s="167" customFormat="1" ht="19.899999999999999" customHeight="1">
      <c r="A425" s="182"/>
      <c r="B425" s="1040"/>
      <c r="C425" s="900"/>
      <c r="D425" s="837"/>
      <c r="E425" s="875" t="s">
        <v>94</v>
      </c>
      <c r="F425" s="327" t="s">
        <v>20</v>
      </c>
      <c r="G425" s="291">
        <v>0.63500000000000001</v>
      </c>
      <c r="H425" s="291"/>
      <c r="I425" s="292">
        <f t="shared" ref="I425" si="340">G425+H425</f>
        <v>0.63500000000000001</v>
      </c>
      <c r="J425" s="424">
        <v>0</v>
      </c>
      <c r="K425" s="292">
        <f t="shared" si="283"/>
        <v>0.63500000000000001</v>
      </c>
      <c r="L425" s="675">
        <f t="shared" si="284"/>
        <v>0</v>
      </c>
      <c r="M425" s="653" t="s">
        <v>24</v>
      </c>
      <c r="N425" s="976">
        <f t="shared" ref="N425:O425" si="341">G425+G426+G427</f>
        <v>7.2119999999999997</v>
      </c>
      <c r="O425" s="977">
        <f t="shared" si="341"/>
        <v>0</v>
      </c>
      <c r="P425" s="977">
        <f t="shared" ref="P425" si="342">N425+O425</f>
        <v>7.2119999999999997</v>
      </c>
      <c r="Q425" s="977">
        <f t="shared" si="337"/>
        <v>7.0110000000000001</v>
      </c>
      <c r="R425" s="977">
        <f t="shared" ref="R425" si="343">P425-Q425</f>
        <v>0.20099999999999962</v>
      </c>
      <c r="S425" s="975">
        <f t="shared" ref="S425" si="344">Q425/P425</f>
        <v>0.97212978369384362</v>
      </c>
      <c r="T425" s="170"/>
      <c r="U425" s="182"/>
      <c r="V425" s="166"/>
      <c r="W425" s="166"/>
      <c r="X425" s="166"/>
      <c r="Y425" s="166"/>
      <c r="Z425" s="166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2"/>
      <c r="AT425" s="182"/>
      <c r="AU425" s="182"/>
      <c r="AV425" s="182"/>
      <c r="AW425" s="182"/>
      <c r="AX425" s="182"/>
      <c r="AY425" s="182"/>
      <c r="AZ425" s="182"/>
      <c r="BA425" s="182"/>
      <c r="BB425" s="182"/>
      <c r="BC425" s="182"/>
      <c r="BD425" s="182"/>
      <c r="BE425" s="182"/>
      <c r="BF425" s="182"/>
      <c r="BG425" s="182"/>
      <c r="BH425" s="182"/>
      <c r="BI425" s="182"/>
      <c r="BJ425" s="182"/>
      <c r="BK425" s="182"/>
      <c r="BL425" s="182"/>
      <c r="BM425" s="182"/>
      <c r="BN425" s="182"/>
      <c r="BO425" s="182"/>
      <c r="BP425" s="182"/>
      <c r="BQ425" s="182"/>
      <c r="BR425" s="182"/>
      <c r="BS425" s="182"/>
      <c r="BT425" s="182"/>
      <c r="BU425" s="182"/>
      <c r="BV425" s="182"/>
      <c r="BW425" s="182"/>
      <c r="BX425" s="182"/>
      <c r="BY425" s="182"/>
      <c r="BZ425" s="182"/>
      <c r="CA425" s="182"/>
      <c r="CB425" s="182"/>
      <c r="CC425" s="182"/>
      <c r="CD425" s="182"/>
      <c r="CE425" s="182"/>
      <c r="CF425" s="182"/>
      <c r="CG425" s="182"/>
      <c r="CH425" s="182"/>
      <c r="CI425" s="182"/>
      <c r="CJ425" s="182"/>
      <c r="CK425" s="182"/>
      <c r="CL425" s="182"/>
      <c r="CM425" s="182"/>
      <c r="CN425" s="182"/>
      <c r="CO425" s="182"/>
      <c r="CP425" s="182"/>
      <c r="CQ425" s="182"/>
      <c r="CR425" s="182"/>
      <c r="CS425" s="182"/>
      <c r="CT425" s="182"/>
      <c r="CU425" s="182"/>
      <c r="CV425" s="182"/>
      <c r="CW425" s="182"/>
      <c r="CX425" s="182"/>
      <c r="CY425" s="182"/>
      <c r="CZ425" s="182"/>
      <c r="DA425" s="182"/>
      <c r="DB425" s="182"/>
      <c r="DC425" s="182"/>
      <c r="DD425" s="182"/>
      <c r="DE425" s="182"/>
      <c r="DF425" s="182"/>
      <c r="DG425" s="182"/>
      <c r="DH425" s="182"/>
      <c r="DI425" s="182"/>
      <c r="DJ425" s="182"/>
      <c r="DK425" s="182"/>
      <c r="DL425" s="182"/>
      <c r="DM425" s="182"/>
      <c r="DN425" s="182"/>
      <c r="DO425" s="182"/>
      <c r="DP425" s="182"/>
      <c r="DQ425" s="182"/>
      <c r="DR425" s="182"/>
      <c r="DS425" s="182"/>
      <c r="DT425" s="182"/>
      <c r="DU425" s="182"/>
      <c r="DV425" s="182"/>
      <c r="DW425" s="182"/>
      <c r="DX425" s="182"/>
      <c r="DY425" s="182"/>
      <c r="DZ425" s="182"/>
      <c r="EA425" s="182"/>
      <c r="EB425" s="182"/>
      <c r="EC425" s="182"/>
      <c r="ED425" s="182"/>
      <c r="EE425" s="182"/>
      <c r="EF425" s="182"/>
      <c r="EG425" s="182"/>
      <c r="EH425" s="182"/>
      <c r="EI425" s="182"/>
      <c r="EJ425" s="182"/>
      <c r="EK425" s="182"/>
      <c r="EL425" s="182"/>
      <c r="EM425" s="182"/>
      <c r="EN425" s="182"/>
      <c r="EO425" s="182"/>
      <c r="EP425" s="182"/>
      <c r="EQ425" s="182"/>
      <c r="ER425" s="182"/>
      <c r="ES425" s="182"/>
      <c r="ET425" s="182"/>
      <c r="EU425" s="182"/>
      <c r="EV425" s="182"/>
      <c r="EW425" s="182"/>
      <c r="EX425" s="182"/>
      <c r="EY425" s="182"/>
      <c r="EZ425" s="182"/>
      <c r="FA425" s="182"/>
      <c r="FB425" s="182"/>
      <c r="FC425" s="182"/>
      <c r="FD425" s="182"/>
      <c r="FE425" s="182"/>
      <c r="FF425" s="182"/>
      <c r="FG425" s="182"/>
      <c r="FH425" s="182"/>
      <c r="FI425" s="182"/>
      <c r="FJ425" s="182"/>
      <c r="FK425" s="182"/>
      <c r="FL425" s="182"/>
      <c r="FM425" s="182"/>
      <c r="FN425" s="182"/>
      <c r="FO425" s="182"/>
      <c r="FP425" s="182"/>
      <c r="FQ425" s="182"/>
      <c r="FR425" s="182"/>
      <c r="FS425" s="182"/>
      <c r="FT425" s="182"/>
      <c r="FU425" s="182"/>
      <c r="FV425" s="182"/>
      <c r="FW425" s="182"/>
      <c r="FX425" s="182"/>
      <c r="FY425" s="182"/>
      <c r="FZ425" s="182"/>
      <c r="GA425" s="182"/>
      <c r="GB425" s="182"/>
      <c r="GC425" s="182"/>
      <c r="GD425" s="182"/>
      <c r="GE425" s="182"/>
      <c r="GF425" s="182"/>
      <c r="GG425" s="182"/>
      <c r="GH425" s="182"/>
      <c r="GI425" s="182"/>
      <c r="GJ425" s="182"/>
      <c r="GK425" s="182"/>
      <c r="GL425" s="182"/>
      <c r="GM425" s="182"/>
      <c r="GN425" s="182"/>
      <c r="GO425" s="182"/>
      <c r="GP425" s="182"/>
      <c r="GQ425" s="182"/>
      <c r="GR425" s="182"/>
      <c r="GS425" s="182"/>
      <c r="GT425" s="182"/>
      <c r="GU425" s="182"/>
      <c r="GV425" s="182"/>
      <c r="GW425" s="182"/>
      <c r="GX425" s="182"/>
      <c r="GY425" s="182"/>
      <c r="GZ425" s="182"/>
      <c r="HA425" s="182"/>
      <c r="HB425" s="182"/>
      <c r="HC425" s="182"/>
      <c r="HD425" s="182"/>
      <c r="HE425" s="182"/>
      <c r="HF425" s="182"/>
      <c r="HG425" s="182"/>
      <c r="HH425" s="182"/>
      <c r="HI425" s="182"/>
      <c r="HJ425" s="182"/>
      <c r="HK425" s="182"/>
      <c r="HL425" s="182"/>
      <c r="HM425" s="182"/>
      <c r="HN425" s="182"/>
      <c r="HO425" s="182"/>
      <c r="HP425" s="182"/>
      <c r="HQ425" s="182"/>
      <c r="HR425" s="182"/>
      <c r="HS425" s="182"/>
      <c r="HT425" s="182"/>
      <c r="HU425" s="182"/>
      <c r="HV425" s="182"/>
      <c r="HW425" s="182"/>
      <c r="HX425" s="182"/>
      <c r="HY425" s="182"/>
      <c r="HZ425" s="182"/>
      <c r="IA425" s="182"/>
      <c r="IB425" s="182"/>
      <c r="IC425" s="182"/>
      <c r="ID425" s="182"/>
      <c r="IE425" s="182"/>
      <c r="IF425" s="182"/>
      <c r="IG425" s="182"/>
      <c r="IH425" s="182"/>
      <c r="II425" s="182"/>
      <c r="IJ425" s="182"/>
      <c r="IK425" s="182"/>
      <c r="IL425" s="182"/>
      <c r="IM425" s="182"/>
      <c r="IN425" s="182"/>
      <c r="IO425" s="182"/>
      <c r="IP425" s="182"/>
      <c r="IQ425" s="182"/>
      <c r="IR425" s="182"/>
      <c r="IS425" s="182"/>
      <c r="IT425" s="182"/>
      <c r="IU425" s="182"/>
      <c r="IV425" s="182"/>
      <c r="IW425" s="182"/>
      <c r="IX425" s="182"/>
      <c r="IY425" s="182"/>
      <c r="IZ425" s="182"/>
      <c r="JA425" s="182"/>
      <c r="JB425" s="182"/>
      <c r="JC425" s="182"/>
      <c r="JD425" s="182"/>
      <c r="JE425" s="182"/>
      <c r="JF425" s="182"/>
      <c r="JG425" s="182"/>
      <c r="JH425" s="182"/>
      <c r="JI425" s="182"/>
      <c r="JJ425" s="182"/>
      <c r="JK425" s="182"/>
      <c r="JL425" s="182"/>
      <c r="JM425" s="182"/>
      <c r="JN425" s="182"/>
      <c r="JO425" s="182"/>
      <c r="JP425" s="182"/>
      <c r="JQ425" s="182"/>
      <c r="JR425" s="182"/>
      <c r="JS425" s="182"/>
      <c r="JT425" s="182"/>
      <c r="JU425" s="182"/>
      <c r="JV425" s="182"/>
      <c r="JW425" s="182"/>
      <c r="JX425" s="182"/>
      <c r="JY425" s="182"/>
      <c r="JZ425" s="182"/>
      <c r="KA425" s="182"/>
      <c r="KB425" s="182"/>
      <c r="KC425" s="182"/>
      <c r="KD425" s="182"/>
      <c r="KE425" s="182"/>
      <c r="KF425" s="182"/>
      <c r="KG425" s="182"/>
      <c r="KH425" s="182"/>
      <c r="KI425" s="182"/>
      <c r="KJ425" s="182"/>
      <c r="KK425" s="182"/>
      <c r="KL425" s="182"/>
      <c r="KM425" s="182"/>
      <c r="KN425" s="182"/>
      <c r="KO425" s="182"/>
      <c r="KP425" s="182"/>
      <c r="KQ425" s="182"/>
      <c r="KR425" s="182"/>
      <c r="KS425" s="182"/>
      <c r="KT425" s="182"/>
      <c r="KU425" s="182"/>
      <c r="KV425" s="182"/>
      <c r="KW425" s="182"/>
      <c r="KX425" s="182"/>
      <c r="KY425" s="182"/>
      <c r="KZ425" s="182"/>
      <c r="LA425" s="182"/>
      <c r="LB425" s="182"/>
      <c r="LC425" s="182"/>
      <c r="LD425" s="182"/>
      <c r="LE425" s="182"/>
      <c r="LF425" s="182"/>
      <c r="LG425" s="182"/>
      <c r="LH425" s="182"/>
      <c r="LI425" s="182"/>
      <c r="LJ425" s="182"/>
      <c r="LK425" s="182"/>
      <c r="LL425" s="182"/>
      <c r="LM425" s="182"/>
      <c r="LN425" s="182"/>
      <c r="LO425" s="182"/>
      <c r="LP425" s="182"/>
      <c r="LQ425" s="182"/>
      <c r="LR425" s="182"/>
      <c r="LS425" s="182"/>
      <c r="LT425" s="182"/>
      <c r="LU425" s="182"/>
      <c r="LV425" s="182"/>
      <c r="LW425" s="182"/>
      <c r="LX425" s="182"/>
      <c r="LY425" s="182"/>
      <c r="LZ425" s="182"/>
      <c r="MA425" s="182"/>
      <c r="MB425" s="182"/>
      <c r="MC425" s="182"/>
      <c r="MD425" s="182"/>
      <c r="ME425" s="182"/>
      <c r="MF425" s="182"/>
      <c r="MG425" s="182"/>
      <c r="MH425" s="182"/>
      <c r="MI425" s="182"/>
      <c r="MJ425" s="182"/>
      <c r="MK425" s="182"/>
      <c r="ML425" s="182"/>
      <c r="MM425" s="182"/>
      <c r="MN425" s="182"/>
      <c r="MO425" s="182"/>
      <c r="MP425" s="182"/>
      <c r="MQ425" s="182"/>
      <c r="MR425" s="182"/>
      <c r="MS425" s="182"/>
      <c r="MT425" s="182"/>
      <c r="MU425" s="182"/>
      <c r="MV425" s="182"/>
      <c r="MW425" s="182"/>
      <c r="MX425" s="182"/>
      <c r="MY425" s="182"/>
      <c r="MZ425" s="182"/>
      <c r="NA425" s="182"/>
      <c r="NB425" s="182"/>
      <c r="NC425" s="182"/>
      <c r="ND425" s="182"/>
      <c r="NE425" s="182"/>
      <c r="NF425" s="182"/>
      <c r="NG425" s="182"/>
      <c r="NH425" s="182"/>
      <c r="NI425" s="182"/>
      <c r="NJ425" s="182"/>
      <c r="NK425" s="182"/>
      <c r="NL425" s="182"/>
      <c r="NM425" s="182"/>
      <c r="NN425" s="182"/>
      <c r="NO425" s="182"/>
      <c r="NP425" s="182"/>
      <c r="NQ425" s="182"/>
      <c r="NR425" s="182"/>
      <c r="NS425" s="182"/>
      <c r="NT425" s="182"/>
      <c r="NU425" s="182"/>
      <c r="NV425" s="182"/>
      <c r="NW425" s="182"/>
      <c r="NX425" s="182"/>
      <c r="NY425" s="182"/>
      <c r="NZ425" s="182"/>
      <c r="OA425" s="182"/>
      <c r="OB425" s="182"/>
      <c r="OC425" s="182"/>
      <c r="OD425" s="182"/>
      <c r="OE425" s="182"/>
      <c r="OF425" s="182"/>
      <c r="OG425" s="182"/>
      <c r="OH425" s="182"/>
      <c r="OI425" s="182"/>
      <c r="OJ425" s="182"/>
      <c r="OK425" s="182"/>
      <c r="OL425" s="182"/>
      <c r="OM425" s="182"/>
      <c r="ON425" s="182"/>
      <c r="OO425" s="182"/>
      <c r="OP425" s="182"/>
      <c r="OQ425" s="182"/>
      <c r="OR425" s="182"/>
      <c r="OS425" s="182"/>
      <c r="OT425" s="182"/>
      <c r="OU425" s="182"/>
      <c r="OV425" s="182"/>
      <c r="OW425" s="182"/>
      <c r="OX425" s="182"/>
      <c r="OY425" s="182"/>
      <c r="OZ425" s="182"/>
      <c r="PA425" s="182"/>
      <c r="PB425" s="182"/>
      <c r="PC425" s="182"/>
      <c r="PD425" s="182"/>
      <c r="PE425" s="182"/>
      <c r="PF425" s="182"/>
      <c r="PG425" s="182"/>
      <c r="PH425" s="182"/>
      <c r="PI425" s="182"/>
      <c r="PJ425" s="182"/>
      <c r="PK425" s="182"/>
      <c r="PL425" s="182"/>
      <c r="PM425" s="182"/>
      <c r="PN425" s="182"/>
      <c r="PO425" s="182"/>
      <c r="PP425" s="182"/>
      <c r="PQ425" s="182"/>
      <c r="PR425" s="182"/>
      <c r="PS425" s="182"/>
      <c r="PT425" s="182"/>
      <c r="PU425" s="182"/>
      <c r="PV425" s="182"/>
      <c r="PW425" s="182"/>
      <c r="PX425" s="182"/>
    </row>
    <row r="426" spans="1:440" s="167" customFormat="1" ht="19.899999999999999" customHeight="1">
      <c r="A426" s="182"/>
      <c r="B426" s="1040"/>
      <c r="C426" s="900"/>
      <c r="D426" s="837"/>
      <c r="E426" s="875"/>
      <c r="F426" s="327" t="s">
        <v>21</v>
      </c>
      <c r="G426" s="291">
        <v>2.9710000000000001</v>
      </c>
      <c r="H426" s="291"/>
      <c r="I426" s="292">
        <f>G426+H426+K425</f>
        <v>3.6059999999999999</v>
      </c>
      <c r="J426" s="424">
        <v>1.611</v>
      </c>
      <c r="K426" s="292">
        <f t="shared" si="283"/>
        <v>1.9949999999999999</v>
      </c>
      <c r="L426" s="675">
        <f t="shared" si="284"/>
        <v>0.44675540765391014</v>
      </c>
      <c r="M426" s="653" t="s">
        <v>24</v>
      </c>
      <c r="N426" s="976"/>
      <c r="O426" s="977"/>
      <c r="P426" s="977"/>
      <c r="Q426" s="977"/>
      <c r="R426" s="977"/>
      <c r="S426" s="975"/>
      <c r="T426" s="170"/>
      <c r="U426" s="182"/>
      <c r="V426" s="166"/>
      <c r="W426" s="166"/>
      <c r="X426" s="166"/>
      <c r="Y426" s="166"/>
      <c r="Z426" s="166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2"/>
      <c r="BB426" s="182"/>
      <c r="BC426" s="182"/>
      <c r="BD426" s="182"/>
      <c r="BE426" s="182"/>
      <c r="BF426" s="182"/>
      <c r="BG426" s="182"/>
      <c r="BH426" s="182"/>
      <c r="BI426" s="182"/>
      <c r="BJ426" s="182"/>
      <c r="BK426" s="182"/>
      <c r="BL426" s="182"/>
      <c r="BM426" s="182"/>
      <c r="BN426" s="182"/>
      <c r="BO426" s="182"/>
      <c r="BP426" s="182"/>
      <c r="BQ426" s="182"/>
      <c r="BR426" s="182"/>
      <c r="BS426" s="182"/>
      <c r="BT426" s="182"/>
      <c r="BU426" s="182"/>
      <c r="BV426" s="182"/>
      <c r="BW426" s="182"/>
      <c r="BX426" s="182"/>
      <c r="BY426" s="182"/>
      <c r="BZ426" s="182"/>
      <c r="CA426" s="182"/>
      <c r="CB426" s="182"/>
      <c r="CC426" s="182"/>
      <c r="CD426" s="182"/>
      <c r="CE426" s="182"/>
      <c r="CF426" s="182"/>
      <c r="CG426" s="182"/>
      <c r="CH426" s="182"/>
      <c r="CI426" s="182"/>
      <c r="CJ426" s="182"/>
      <c r="CK426" s="182"/>
      <c r="CL426" s="182"/>
      <c r="CM426" s="182"/>
      <c r="CN426" s="182"/>
      <c r="CO426" s="182"/>
      <c r="CP426" s="182"/>
      <c r="CQ426" s="182"/>
      <c r="CR426" s="182"/>
      <c r="CS426" s="182"/>
      <c r="CT426" s="182"/>
      <c r="CU426" s="182"/>
      <c r="CV426" s="182"/>
      <c r="CW426" s="182"/>
      <c r="CX426" s="182"/>
      <c r="CY426" s="182"/>
      <c r="CZ426" s="182"/>
      <c r="DA426" s="182"/>
      <c r="DB426" s="182"/>
      <c r="DC426" s="182"/>
      <c r="DD426" s="182"/>
      <c r="DE426" s="182"/>
      <c r="DF426" s="182"/>
      <c r="DG426" s="182"/>
      <c r="DH426" s="182"/>
      <c r="DI426" s="182"/>
      <c r="DJ426" s="182"/>
      <c r="DK426" s="182"/>
      <c r="DL426" s="182"/>
      <c r="DM426" s="182"/>
      <c r="DN426" s="182"/>
      <c r="DO426" s="182"/>
      <c r="DP426" s="182"/>
      <c r="DQ426" s="182"/>
      <c r="DR426" s="182"/>
      <c r="DS426" s="182"/>
      <c r="DT426" s="182"/>
      <c r="DU426" s="182"/>
      <c r="DV426" s="182"/>
      <c r="DW426" s="182"/>
      <c r="DX426" s="182"/>
      <c r="DY426" s="182"/>
      <c r="DZ426" s="182"/>
      <c r="EA426" s="182"/>
      <c r="EB426" s="182"/>
      <c r="EC426" s="182"/>
      <c r="ED426" s="182"/>
      <c r="EE426" s="182"/>
      <c r="EF426" s="182"/>
      <c r="EG426" s="182"/>
      <c r="EH426" s="182"/>
      <c r="EI426" s="182"/>
      <c r="EJ426" s="182"/>
      <c r="EK426" s="182"/>
      <c r="EL426" s="182"/>
      <c r="EM426" s="182"/>
      <c r="EN426" s="182"/>
      <c r="EO426" s="182"/>
      <c r="EP426" s="182"/>
      <c r="EQ426" s="182"/>
      <c r="ER426" s="182"/>
      <c r="ES426" s="182"/>
      <c r="ET426" s="182"/>
      <c r="EU426" s="182"/>
      <c r="EV426" s="182"/>
      <c r="EW426" s="182"/>
      <c r="EX426" s="182"/>
      <c r="EY426" s="182"/>
      <c r="EZ426" s="182"/>
      <c r="FA426" s="182"/>
      <c r="FB426" s="182"/>
      <c r="FC426" s="182"/>
      <c r="FD426" s="182"/>
      <c r="FE426" s="182"/>
      <c r="FF426" s="182"/>
      <c r="FG426" s="182"/>
      <c r="FH426" s="182"/>
      <c r="FI426" s="182"/>
      <c r="FJ426" s="182"/>
      <c r="FK426" s="182"/>
      <c r="FL426" s="182"/>
      <c r="FM426" s="182"/>
      <c r="FN426" s="182"/>
      <c r="FO426" s="182"/>
      <c r="FP426" s="182"/>
      <c r="FQ426" s="182"/>
      <c r="FR426" s="182"/>
      <c r="FS426" s="182"/>
      <c r="FT426" s="182"/>
      <c r="FU426" s="182"/>
      <c r="FV426" s="182"/>
      <c r="FW426" s="182"/>
      <c r="FX426" s="182"/>
      <c r="FY426" s="182"/>
      <c r="FZ426" s="182"/>
      <c r="GA426" s="182"/>
      <c r="GB426" s="182"/>
      <c r="GC426" s="182"/>
      <c r="GD426" s="182"/>
      <c r="GE426" s="182"/>
      <c r="GF426" s="182"/>
      <c r="GG426" s="182"/>
      <c r="GH426" s="182"/>
      <c r="GI426" s="182"/>
      <c r="GJ426" s="182"/>
      <c r="GK426" s="182"/>
      <c r="GL426" s="182"/>
      <c r="GM426" s="182"/>
      <c r="GN426" s="182"/>
      <c r="GO426" s="182"/>
      <c r="GP426" s="182"/>
      <c r="GQ426" s="182"/>
      <c r="GR426" s="182"/>
      <c r="GS426" s="182"/>
      <c r="GT426" s="182"/>
      <c r="GU426" s="182"/>
      <c r="GV426" s="182"/>
      <c r="GW426" s="182"/>
      <c r="GX426" s="182"/>
      <c r="GY426" s="182"/>
      <c r="GZ426" s="182"/>
      <c r="HA426" s="182"/>
      <c r="HB426" s="182"/>
      <c r="HC426" s="182"/>
      <c r="HD426" s="182"/>
      <c r="HE426" s="182"/>
      <c r="HF426" s="182"/>
      <c r="HG426" s="182"/>
      <c r="HH426" s="182"/>
      <c r="HI426" s="182"/>
      <c r="HJ426" s="182"/>
      <c r="HK426" s="182"/>
      <c r="HL426" s="182"/>
      <c r="HM426" s="182"/>
      <c r="HN426" s="182"/>
      <c r="HO426" s="182"/>
      <c r="HP426" s="182"/>
      <c r="HQ426" s="182"/>
      <c r="HR426" s="182"/>
      <c r="HS426" s="182"/>
      <c r="HT426" s="182"/>
      <c r="HU426" s="182"/>
      <c r="HV426" s="182"/>
      <c r="HW426" s="182"/>
      <c r="HX426" s="182"/>
      <c r="HY426" s="182"/>
      <c r="HZ426" s="182"/>
      <c r="IA426" s="182"/>
      <c r="IB426" s="182"/>
      <c r="IC426" s="182"/>
      <c r="ID426" s="182"/>
      <c r="IE426" s="182"/>
      <c r="IF426" s="182"/>
      <c r="IG426" s="182"/>
      <c r="IH426" s="182"/>
      <c r="II426" s="182"/>
      <c r="IJ426" s="182"/>
      <c r="IK426" s="182"/>
      <c r="IL426" s="182"/>
      <c r="IM426" s="182"/>
      <c r="IN426" s="182"/>
      <c r="IO426" s="182"/>
      <c r="IP426" s="182"/>
      <c r="IQ426" s="182"/>
      <c r="IR426" s="182"/>
      <c r="IS426" s="182"/>
      <c r="IT426" s="182"/>
      <c r="IU426" s="182"/>
      <c r="IV426" s="182"/>
      <c r="IW426" s="182"/>
      <c r="IX426" s="182"/>
      <c r="IY426" s="182"/>
      <c r="IZ426" s="182"/>
      <c r="JA426" s="182"/>
      <c r="JB426" s="182"/>
      <c r="JC426" s="182"/>
      <c r="JD426" s="182"/>
      <c r="JE426" s="182"/>
      <c r="JF426" s="182"/>
      <c r="JG426" s="182"/>
      <c r="JH426" s="182"/>
      <c r="JI426" s="182"/>
      <c r="JJ426" s="182"/>
      <c r="JK426" s="182"/>
      <c r="JL426" s="182"/>
      <c r="JM426" s="182"/>
      <c r="JN426" s="182"/>
      <c r="JO426" s="182"/>
      <c r="JP426" s="182"/>
      <c r="JQ426" s="182"/>
      <c r="JR426" s="182"/>
      <c r="JS426" s="182"/>
      <c r="JT426" s="182"/>
      <c r="JU426" s="182"/>
      <c r="JV426" s="182"/>
      <c r="JW426" s="182"/>
      <c r="JX426" s="182"/>
      <c r="JY426" s="182"/>
      <c r="JZ426" s="182"/>
      <c r="KA426" s="182"/>
      <c r="KB426" s="182"/>
      <c r="KC426" s="182"/>
      <c r="KD426" s="182"/>
      <c r="KE426" s="182"/>
      <c r="KF426" s="182"/>
      <c r="KG426" s="182"/>
      <c r="KH426" s="182"/>
      <c r="KI426" s="182"/>
      <c r="KJ426" s="182"/>
      <c r="KK426" s="182"/>
      <c r="KL426" s="182"/>
      <c r="KM426" s="182"/>
      <c r="KN426" s="182"/>
      <c r="KO426" s="182"/>
      <c r="KP426" s="182"/>
      <c r="KQ426" s="182"/>
      <c r="KR426" s="182"/>
      <c r="KS426" s="182"/>
      <c r="KT426" s="182"/>
      <c r="KU426" s="182"/>
      <c r="KV426" s="182"/>
      <c r="KW426" s="182"/>
      <c r="KX426" s="182"/>
      <c r="KY426" s="182"/>
      <c r="KZ426" s="182"/>
      <c r="LA426" s="182"/>
      <c r="LB426" s="182"/>
      <c r="LC426" s="182"/>
      <c r="LD426" s="182"/>
      <c r="LE426" s="182"/>
      <c r="LF426" s="182"/>
      <c r="LG426" s="182"/>
      <c r="LH426" s="182"/>
      <c r="LI426" s="182"/>
      <c r="LJ426" s="182"/>
      <c r="LK426" s="182"/>
      <c r="LL426" s="182"/>
      <c r="LM426" s="182"/>
      <c r="LN426" s="182"/>
      <c r="LO426" s="182"/>
      <c r="LP426" s="182"/>
      <c r="LQ426" s="182"/>
      <c r="LR426" s="182"/>
      <c r="LS426" s="182"/>
      <c r="LT426" s="182"/>
      <c r="LU426" s="182"/>
      <c r="LV426" s="182"/>
      <c r="LW426" s="182"/>
      <c r="LX426" s="182"/>
      <c r="LY426" s="182"/>
      <c r="LZ426" s="182"/>
      <c r="MA426" s="182"/>
      <c r="MB426" s="182"/>
      <c r="MC426" s="182"/>
      <c r="MD426" s="182"/>
      <c r="ME426" s="182"/>
      <c r="MF426" s="182"/>
      <c r="MG426" s="182"/>
      <c r="MH426" s="182"/>
      <c r="MI426" s="182"/>
      <c r="MJ426" s="182"/>
      <c r="MK426" s="182"/>
      <c r="ML426" s="182"/>
      <c r="MM426" s="182"/>
      <c r="MN426" s="182"/>
      <c r="MO426" s="182"/>
      <c r="MP426" s="182"/>
      <c r="MQ426" s="182"/>
      <c r="MR426" s="182"/>
      <c r="MS426" s="182"/>
      <c r="MT426" s="182"/>
      <c r="MU426" s="182"/>
      <c r="MV426" s="182"/>
      <c r="MW426" s="182"/>
      <c r="MX426" s="182"/>
      <c r="MY426" s="182"/>
      <c r="MZ426" s="182"/>
      <c r="NA426" s="182"/>
      <c r="NB426" s="182"/>
      <c r="NC426" s="182"/>
      <c r="ND426" s="182"/>
      <c r="NE426" s="182"/>
      <c r="NF426" s="182"/>
      <c r="NG426" s="182"/>
      <c r="NH426" s="182"/>
      <c r="NI426" s="182"/>
      <c r="NJ426" s="182"/>
      <c r="NK426" s="182"/>
      <c r="NL426" s="182"/>
      <c r="NM426" s="182"/>
      <c r="NN426" s="182"/>
      <c r="NO426" s="182"/>
      <c r="NP426" s="182"/>
      <c r="NQ426" s="182"/>
      <c r="NR426" s="182"/>
      <c r="NS426" s="182"/>
      <c r="NT426" s="182"/>
      <c r="NU426" s="182"/>
      <c r="NV426" s="182"/>
      <c r="NW426" s="182"/>
      <c r="NX426" s="182"/>
      <c r="NY426" s="182"/>
      <c r="NZ426" s="182"/>
      <c r="OA426" s="182"/>
      <c r="OB426" s="182"/>
      <c r="OC426" s="182"/>
      <c r="OD426" s="182"/>
      <c r="OE426" s="182"/>
      <c r="OF426" s="182"/>
      <c r="OG426" s="182"/>
      <c r="OH426" s="182"/>
      <c r="OI426" s="182"/>
      <c r="OJ426" s="182"/>
      <c r="OK426" s="182"/>
      <c r="OL426" s="182"/>
      <c r="OM426" s="182"/>
      <c r="ON426" s="182"/>
      <c r="OO426" s="182"/>
      <c r="OP426" s="182"/>
      <c r="OQ426" s="182"/>
      <c r="OR426" s="182"/>
      <c r="OS426" s="182"/>
      <c r="OT426" s="182"/>
      <c r="OU426" s="182"/>
      <c r="OV426" s="182"/>
      <c r="OW426" s="182"/>
      <c r="OX426" s="182"/>
      <c r="OY426" s="182"/>
      <c r="OZ426" s="182"/>
      <c r="PA426" s="182"/>
      <c r="PB426" s="182"/>
      <c r="PC426" s="182"/>
      <c r="PD426" s="182"/>
      <c r="PE426" s="182"/>
      <c r="PF426" s="182"/>
      <c r="PG426" s="182"/>
      <c r="PH426" s="182"/>
      <c r="PI426" s="182"/>
      <c r="PJ426" s="182"/>
      <c r="PK426" s="182"/>
      <c r="PL426" s="182"/>
      <c r="PM426" s="182"/>
      <c r="PN426" s="182"/>
      <c r="PO426" s="182"/>
      <c r="PP426" s="182"/>
      <c r="PQ426" s="182"/>
      <c r="PR426" s="182"/>
      <c r="PS426" s="182"/>
      <c r="PT426" s="182"/>
      <c r="PU426" s="182"/>
      <c r="PV426" s="182"/>
      <c r="PW426" s="182"/>
      <c r="PX426" s="182"/>
    </row>
    <row r="427" spans="1:440" s="167" customFormat="1" ht="19.899999999999999" customHeight="1">
      <c r="A427" s="182"/>
      <c r="B427" s="1040"/>
      <c r="C427" s="900"/>
      <c r="D427" s="837"/>
      <c r="E427" s="875"/>
      <c r="F427" s="327" t="s">
        <v>22</v>
      </c>
      <c r="G427" s="291">
        <v>3.6059999999999999</v>
      </c>
      <c r="H427" s="291"/>
      <c r="I427" s="292">
        <f>G427+H427+K426</f>
        <v>5.601</v>
      </c>
      <c r="J427" s="424">
        <v>5.4</v>
      </c>
      <c r="K427" s="292">
        <f t="shared" si="283"/>
        <v>0.20099999999999962</v>
      </c>
      <c r="L427" s="675">
        <f t="shared" si="284"/>
        <v>0.96411355115158015</v>
      </c>
      <c r="M427" s="653">
        <v>43465</v>
      </c>
      <c r="N427" s="976"/>
      <c r="O427" s="977"/>
      <c r="P427" s="977"/>
      <c r="Q427" s="977"/>
      <c r="R427" s="977"/>
      <c r="S427" s="975"/>
      <c r="T427" s="170"/>
      <c r="U427" s="182"/>
      <c r="V427" s="166"/>
      <c r="W427" s="166"/>
      <c r="X427" s="166"/>
      <c r="Y427" s="166"/>
      <c r="Z427" s="166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  <c r="AZ427" s="182"/>
      <c r="BA427" s="182"/>
      <c r="BB427" s="182"/>
      <c r="BC427" s="182"/>
      <c r="BD427" s="182"/>
      <c r="BE427" s="182"/>
      <c r="BF427" s="182"/>
      <c r="BG427" s="182"/>
      <c r="BH427" s="182"/>
      <c r="BI427" s="182"/>
      <c r="BJ427" s="182"/>
      <c r="BK427" s="182"/>
      <c r="BL427" s="182"/>
      <c r="BM427" s="182"/>
      <c r="BN427" s="182"/>
      <c r="BO427" s="182"/>
      <c r="BP427" s="182"/>
      <c r="BQ427" s="182"/>
      <c r="BR427" s="182"/>
      <c r="BS427" s="182"/>
      <c r="BT427" s="182"/>
      <c r="BU427" s="182"/>
      <c r="BV427" s="182"/>
      <c r="BW427" s="182"/>
      <c r="BX427" s="182"/>
      <c r="BY427" s="182"/>
      <c r="BZ427" s="182"/>
      <c r="CA427" s="182"/>
      <c r="CB427" s="182"/>
      <c r="CC427" s="182"/>
      <c r="CD427" s="182"/>
      <c r="CE427" s="182"/>
      <c r="CF427" s="182"/>
      <c r="CG427" s="182"/>
      <c r="CH427" s="182"/>
      <c r="CI427" s="182"/>
      <c r="CJ427" s="182"/>
      <c r="CK427" s="182"/>
      <c r="CL427" s="182"/>
      <c r="CM427" s="182"/>
      <c r="CN427" s="182"/>
      <c r="CO427" s="182"/>
      <c r="CP427" s="182"/>
      <c r="CQ427" s="182"/>
      <c r="CR427" s="182"/>
      <c r="CS427" s="182"/>
      <c r="CT427" s="182"/>
      <c r="CU427" s="182"/>
      <c r="CV427" s="182"/>
      <c r="CW427" s="182"/>
      <c r="CX427" s="182"/>
      <c r="CY427" s="182"/>
      <c r="CZ427" s="182"/>
      <c r="DA427" s="182"/>
      <c r="DB427" s="182"/>
      <c r="DC427" s="182"/>
      <c r="DD427" s="182"/>
      <c r="DE427" s="182"/>
      <c r="DF427" s="182"/>
      <c r="DG427" s="182"/>
      <c r="DH427" s="182"/>
      <c r="DI427" s="182"/>
      <c r="DJ427" s="182"/>
      <c r="DK427" s="182"/>
      <c r="DL427" s="182"/>
      <c r="DM427" s="182"/>
      <c r="DN427" s="182"/>
      <c r="DO427" s="182"/>
      <c r="DP427" s="182"/>
      <c r="DQ427" s="182"/>
      <c r="DR427" s="182"/>
      <c r="DS427" s="182"/>
      <c r="DT427" s="182"/>
      <c r="DU427" s="182"/>
      <c r="DV427" s="182"/>
      <c r="DW427" s="182"/>
      <c r="DX427" s="182"/>
      <c r="DY427" s="182"/>
      <c r="DZ427" s="182"/>
      <c r="EA427" s="182"/>
      <c r="EB427" s="182"/>
      <c r="EC427" s="182"/>
      <c r="ED427" s="182"/>
      <c r="EE427" s="182"/>
      <c r="EF427" s="182"/>
      <c r="EG427" s="182"/>
      <c r="EH427" s="182"/>
      <c r="EI427" s="182"/>
      <c r="EJ427" s="182"/>
      <c r="EK427" s="182"/>
      <c r="EL427" s="182"/>
      <c r="EM427" s="182"/>
      <c r="EN427" s="182"/>
      <c r="EO427" s="182"/>
      <c r="EP427" s="182"/>
      <c r="EQ427" s="182"/>
      <c r="ER427" s="182"/>
      <c r="ES427" s="182"/>
      <c r="ET427" s="182"/>
      <c r="EU427" s="182"/>
      <c r="EV427" s="182"/>
      <c r="EW427" s="182"/>
      <c r="EX427" s="182"/>
      <c r="EY427" s="182"/>
      <c r="EZ427" s="182"/>
      <c r="FA427" s="182"/>
      <c r="FB427" s="182"/>
      <c r="FC427" s="182"/>
      <c r="FD427" s="182"/>
      <c r="FE427" s="182"/>
      <c r="FF427" s="182"/>
      <c r="FG427" s="182"/>
      <c r="FH427" s="182"/>
      <c r="FI427" s="182"/>
      <c r="FJ427" s="182"/>
      <c r="FK427" s="182"/>
      <c r="FL427" s="182"/>
      <c r="FM427" s="182"/>
      <c r="FN427" s="182"/>
      <c r="FO427" s="182"/>
      <c r="FP427" s="182"/>
      <c r="FQ427" s="182"/>
      <c r="FR427" s="182"/>
      <c r="FS427" s="182"/>
      <c r="FT427" s="182"/>
      <c r="FU427" s="182"/>
      <c r="FV427" s="182"/>
      <c r="FW427" s="182"/>
      <c r="FX427" s="182"/>
      <c r="FY427" s="182"/>
      <c r="FZ427" s="182"/>
      <c r="GA427" s="182"/>
      <c r="GB427" s="182"/>
      <c r="GC427" s="182"/>
      <c r="GD427" s="182"/>
      <c r="GE427" s="182"/>
      <c r="GF427" s="182"/>
      <c r="GG427" s="182"/>
      <c r="GH427" s="182"/>
      <c r="GI427" s="182"/>
      <c r="GJ427" s="182"/>
      <c r="GK427" s="182"/>
      <c r="GL427" s="182"/>
      <c r="GM427" s="182"/>
      <c r="GN427" s="182"/>
      <c r="GO427" s="182"/>
      <c r="GP427" s="182"/>
      <c r="GQ427" s="182"/>
      <c r="GR427" s="182"/>
      <c r="GS427" s="182"/>
      <c r="GT427" s="182"/>
      <c r="GU427" s="182"/>
      <c r="GV427" s="182"/>
      <c r="GW427" s="182"/>
      <c r="GX427" s="182"/>
      <c r="GY427" s="182"/>
      <c r="GZ427" s="182"/>
      <c r="HA427" s="182"/>
      <c r="HB427" s="182"/>
      <c r="HC427" s="182"/>
      <c r="HD427" s="182"/>
      <c r="HE427" s="182"/>
      <c r="HF427" s="182"/>
      <c r="HG427" s="182"/>
      <c r="HH427" s="182"/>
      <c r="HI427" s="182"/>
      <c r="HJ427" s="182"/>
      <c r="HK427" s="182"/>
      <c r="HL427" s="182"/>
      <c r="HM427" s="182"/>
      <c r="HN427" s="182"/>
      <c r="HO427" s="182"/>
      <c r="HP427" s="182"/>
      <c r="HQ427" s="182"/>
      <c r="HR427" s="182"/>
      <c r="HS427" s="182"/>
      <c r="HT427" s="182"/>
      <c r="HU427" s="182"/>
      <c r="HV427" s="182"/>
      <c r="HW427" s="182"/>
      <c r="HX427" s="182"/>
      <c r="HY427" s="182"/>
      <c r="HZ427" s="182"/>
      <c r="IA427" s="182"/>
      <c r="IB427" s="182"/>
      <c r="IC427" s="182"/>
      <c r="ID427" s="182"/>
      <c r="IE427" s="182"/>
      <c r="IF427" s="182"/>
      <c r="IG427" s="182"/>
      <c r="IH427" s="182"/>
      <c r="II427" s="182"/>
      <c r="IJ427" s="182"/>
      <c r="IK427" s="182"/>
      <c r="IL427" s="182"/>
      <c r="IM427" s="182"/>
      <c r="IN427" s="182"/>
      <c r="IO427" s="182"/>
      <c r="IP427" s="182"/>
      <c r="IQ427" s="182"/>
      <c r="IR427" s="182"/>
      <c r="IS427" s="182"/>
      <c r="IT427" s="182"/>
      <c r="IU427" s="182"/>
      <c r="IV427" s="182"/>
      <c r="IW427" s="182"/>
      <c r="IX427" s="182"/>
      <c r="IY427" s="182"/>
      <c r="IZ427" s="182"/>
      <c r="JA427" s="182"/>
      <c r="JB427" s="182"/>
      <c r="JC427" s="182"/>
      <c r="JD427" s="182"/>
      <c r="JE427" s="182"/>
      <c r="JF427" s="182"/>
      <c r="JG427" s="182"/>
      <c r="JH427" s="182"/>
      <c r="JI427" s="182"/>
      <c r="JJ427" s="182"/>
      <c r="JK427" s="182"/>
      <c r="JL427" s="182"/>
      <c r="JM427" s="182"/>
      <c r="JN427" s="182"/>
      <c r="JO427" s="182"/>
      <c r="JP427" s="182"/>
      <c r="JQ427" s="182"/>
      <c r="JR427" s="182"/>
      <c r="JS427" s="182"/>
      <c r="JT427" s="182"/>
      <c r="JU427" s="182"/>
      <c r="JV427" s="182"/>
      <c r="JW427" s="182"/>
      <c r="JX427" s="182"/>
      <c r="JY427" s="182"/>
      <c r="JZ427" s="182"/>
      <c r="KA427" s="182"/>
      <c r="KB427" s="182"/>
      <c r="KC427" s="182"/>
      <c r="KD427" s="182"/>
      <c r="KE427" s="182"/>
      <c r="KF427" s="182"/>
      <c r="KG427" s="182"/>
      <c r="KH427" s="182"/>
      <c r="KI427" s="182"/>
      <c r="KJ427" s="182"/>
      <c r="KK427" s="182"/>
      <c r="KL427" s="182"/>
      <c r="KM427" s="182"/>
      <c r="KN427" s="182"/>
      <c r="KO427" s="182"/>
      <c r="KP427" s="182"/>
      <c r="KQ427" s="182"/>
      <c r="KR427" s="182"/>
      <c r="KS427" s="182"/>
      <c r="KT427" s="182"/>
      <c r="KU427" s="182"/>
      <c r="KV427" s="182"/>
      <c r="KW427" s="182"/>
      <c r="KX427" s="182"/>
      <c r="KY427" s="182"/>
      <c r="KZ427" s="182"/>
      <c r="LA427" s="182"/>
      <c r="LB427" s="182"/>
      <c r="LC427" s="182"/>
      <c r="LD427" s="182"/>
      <c r="LE427" s="182"/>
      <c r="LF427" s="182"/>
      <c r="LG427" s="182"/>
      <c r="LH427" s="182"/>
      <c r="LI427" s="182"/>
      <c r="LJ427" s="182"/>
      <c r="LK427" s="182"/>
      <c r="LL427" s="182"/>
      <c r="LM427" s="182"/>
      <c r="LN427" s="182"/>
      <c r="LO427" s="182"/>
      <c r="LP427" s="182"/>
      <c r="LQ427" s="182"/>
      <c r="LR427" s="182"/>
      <c r="LS427" s="182"/>
      <c r="LT427" s="182"/>
      <c r="LU427" s="182"/>
      <c r="LV427" s="182"/>
      <c r="LW427" s="182"/>
      <c r="LX427" s="182"/>
      <c r="LY427" s="182"/>
      <c r="LZ427" s="182"/>
      <c r="MA427" s="182"/>
      <c r="MB427" s="182"/>
      <c r="MC427" s="182"/>
      <c r="MD427" s="182"/>
      <c r="ME427" s="182"/>
      <c r="MF427" s="182"/>
      <c r="MG427" s="182"/>
      <c r="MH427" s="182"/>
      <c r="MI427" s="182"/>
      <c r="MJ427" s="182"/>
      <c r="MK427" s="182"/>
      <c r="ML427" s="182"/>
      <c r="MM427" s="182"/>
      <c r="MN427" s="182"/>
      <c r="MO427" s="182"/>
      <c r="MP427" s="182"/>
      <c r="MQ427" s="182"/>
      <c r="MR427" s="182"/>
      <c r="MS427" s="182"/>
      <c r="MT427" s="182"/>
      <c r="MU427" s="182"/>
      <c r="MV427" s="182"/>
      <c r="MW427" s="182"/>
      <c r="MX427" s="182"/>
      <c r="MY427" s="182"/>
      <c r="MZ427" s="182"/>
      <c r="NA427" s="182"/>
      <c r="NB427" s="182"/>
      <c r="NC427" s="182"/>
      <c r="ND427" s="182"/>
      <c r="NE427" s="182"/>
      <c r="NF427" s="182"/>
      <c r="NG427" s="182"/>
      <c r="NH427" s="182"/>
      <c r="NI427" s="182"/>
      <c r="NJ427" s="182"/>
      <c r="NK427" s="182"/>
      <c r="NL427" s="182"/>
      <c r="NM427" s="182"/>
      <c r="NN427" s="182"/>
      <c r="NO427" s="182"/>
      <c r="NP427" s="182"/>
      <c r="NQ427" s="182"/>
      <c r="NR427" s="182"/>
      <c r="NS427" s="182"/>
      <c r="NT427" s="182"/>
      <c r="NU427" s="182"/>
      <c r="NV427" s="182"/>
      <c r="NW427" s="182"/>
      <c r="NX427" s="182"/>
      <c r="NY427" s="182"/>
      <c r="NZ427" s="182"/>
      <c r="OA427" s="182"/>
      <c r="OB427" s="182"/>
      <c r="OC427" s="182"/>
      <c r="OD427" s="182"/>
      <c r="OE427" s="182"/>
      <c r="OF427" s="182"/>
      <c r="OG427" s="182"/>
      <c r="OH427" s="182"/>
      <c r="OI427" s="182"/>
      <c r="OJ427" s="182"/>
      <c r="OK427" s="182"/>
      <c r="OL427" s="182"/>
      <c r="OM427" s="182"/>
      <c r="ON427" s="182"/>
      <c r="OO427" s="182"/>
      <c r="OP427" s="182"/>
      <c r="OQ427" s="182"/>
      <c r="OR427" s="182"/>
      <c r="OS427" s="182"/>
      <c r="OT427" s="182"/>
      <c r="OU427" s="182"/>
      <c r="OV427" s="182"/>
      <c r="OW427" s="182"/>
      <c r="OX427" s="182"/>
      <c r="OY427" s="182"/>
      <c r="OZ427" s="182"/>
      <c r="PA427" s="182"/>
      <c r="PB427" s="182"/>
      <c r="PC427" s="182"/>
      <c r="PD427" s="182"/>
      <c r="PE427" s="182"/>
      <c r="PF427" s="182"/>
      <c r="PG427" s="182"/>
      <c r="PH427" s="182"/>
      <c r="PI427" s="182"/>
      <c r="PJ427" s="182"/>
      <c r="PK427" s="182"/>
      <c r="PL427" s="182"/>
      <c r="PM427" s="182"/>
      <c r="PN427" s="182"/>
      <c r="PO427" s="182"/>
      <c r="PP427" s="182"/>
      <c r="PQ427" s="182"/>
      <c r="PR427" s="182"/>
      <c r="PS427" s="182"/>
      <c r="PT427" s="182"/>
      <c r="PU427" s="182"/>
      <c r="PV427" s="182"/>
      <c r="PW427" s="182"/>
      <c r="PX427" s="182"/>
    </row>
    <row r="428" spans="1:440" s="167" customFormat="1" ht="19.899999999999999" customHeight="1">
      <c r="A428" s="182"/>
      <c r="B428" s="1040"/>
      <c r="C428" s="900"/>
      <c r="D428" s="837"/>
      <c r="E428" s="875" t="s">
        <v>302</v>
      </c>
      <c r="F428" s="327" t="s">
        <v>20</v>
      </c>
      <c r="G428" s="291">
        <v>0.63500000000000001</v>
      </c>
      <c r="H428" s="291"/>
      <c r="I428" s="292">
        <f t="shared" ref="I428" si="345">G428+H428</f>
        <v>0.63500000000000001</v>
      </c>
      <c r="J428" s="424">
        <v>0</v>
      </c>
      <c r="K428" s="292">
        <f t="shared" si="283"/>
        <v>0.63500000000000001</v>
      </c>
      <c r="L428" s="675">
        <f t="shared" si="284"/>
        <v>0</v>
      </c>
      <c r="M428" s="653" t="s">
        <v>24</v>
      </c>
      <c r="N428" s="976">
        <f t="shared" ref="N428:O428" si="346">G428+G429+G430</f>
        <v>7.2189999999999994</v>
      </c>
      <c r="O428" s="977">
        <f t="shared" si="346"/>
        <v>0</v>
      </c>
      <c r="P428" s="977">
        <f t="shared" ref="P428" si="347">N428+O428</f>
        <v>7.2189999999999994</v>
      </c>
      <c r="Q428" s="977">
        <f t="shared" si="337"/>
        <v>6.9370000000000003</v>
      </c>
      <c r="R428" s="977">
        <f t="shared" ref="R428" si="348">P428-Q428</f>
        <v>0.28199999999999914</v>
      </c>
      <c r="S428" s="975">
        <f t="shared" ref="S428" si="349">Q428/P428</f>
        <v>0.96093641778639716</v>
      </c>
      <c r="T428" s="170"/>
      <c r="U428" s="182"/>
      <c r="V428" s="166"/>
      <c r="W428" s="166"/>
      <c r="X428" s="166"/>
      <c r="Y428" s="166"/>
      <c r="Z428" s="166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2"/>
      <c r="AT428" s="182"/>
      <c r="AU428" s="182"/>
      <c r="AV428" s="182"/>
      <c r="AW428" s="182"/>
      <c r="AX428" s="182"/>
      <c r="AY428" s="182"/>
      <c r="AZ428" s="182"/>
      <c r="BA428" s="182"/>
      <c r="BB428" s="182"/>
      <c r="BC428" s="182"/>
      <c r="BD428" s="182"/>
      <c r="BE428" s="182"/>
      <c r="BF428" s="182"/>
      <c r="BG428" s="182"/>
      <c r="BH428" s="182"/>
      <c r="BI428" s="182"/>
      <c r="BJ428" s="182"/>
      <c r="BK428" s="182"/>
      <c r="BL428" s="182"/>
      <c r="BM428" s="182"/>
      <c r="BN428" s="182"/>
      <c r="BO428" s="182"/>
      <c r="BP428" s="182"/>
      <c r="BQ428" s="182"/>
      <c r="BR428" s="182"/>
      <c r="BS428" s="182"/>
      <c r="BT428" s="182"/>
      <c r="BU428" s="182"/>
      <c r="BV428" s="182"/>
      <c r="BW428" s="182"/>
      <c r="BX428" s="182"/>
      <c r="BY428" s="182"/>
      <c r="BZ428" s="182"/>
      <c r="CA428" s="182"/>
      <c r="CB428" s="182"/>
      <c r="CC428" s="182"/>
      <c r="CD428" s="182"/>
      <c r="CE428" s="182"/>
      <c r="CF428" s="182"/>
      <c r="CG428" s="182"/>
      <c r="CH428" s="182"/>
      <c r="CI428" s="182"/>
      <c r="CJ428" s="182"/>
      <c r="CK428" s="182"/>
      <c r="CL428" s="182"/>
      <c r="CM428" s="182"/>
      <c r="CN428" s="182"/>
      <c r="CO428" s="182"/>
      <c r="CP428" s="182"/>
      <c r="CQ428" s="182"/>
      <c r="CR428" s="182"/>
      <c r="CS428" s="182"/>
      <c r="CT428" s="182"/>
      <c r="CU428" s="182"/>
      <c r="CV428" s="182"/>
      <c r="CW428" s="182"/>
      <c r="CX428" s="182"/>
      <c r="CY428" s="182"/>
      <c r="CZ428" s="182"/>
      <c r="DA428" s="182"/>
      <c r="DB428" s="182"/>
      <c r="DC428" s="182"/>
      <c r="DD428" s="182"/>
      <c r="DE428" s="182"/>
      <c r="DF428" s="182"/>
      <c r="DG428" s="182"/>
      <c r="DH428" s="182"/>
      <c r="DI428" s="182"/>
      <c r="DJ428" s="182"/>
      <c r="DK428" s="182"/>
      <c r="DL428" s="182"/>
      <c r="DM428" s="182"/>
      <c r="DN428" s="182"/>
      <c r="DO428" s="182"/>
      <c r="DP428" s="182"/>
      <c r="DQ428" s="182"/>
      <c r="DR428" s="182"/>
      <c r="DS428" s="182"/>
      <c r="DT428" s="182"/>
      <c r="DU428" s="182"/>
      <c r="DV428" s="182"/>
      <c r="DW428" s="182"/>
      <c r="DX428" s="182"/>
      <c r="DY428" s="182"/>
      <c r="DZ428" s="182"/>
      <c r="EA428" s="182"/>
      <c r="EB428" s="182"/>
      <c r="EC428" s="182"/>
      <c r="ED428" s="182"/>
      <c r="EE428" s="182"/>
      <c r="EF428" s="182"/>
      <c r="EG428" s="182"/>
      <c r="EH428" s="182"/>
      <c r="EI428" s="182"/>
      <c r="EJ428" s="182"/>
      <c r="EK428" s="182"/>
      <c r="EL428" s="182"/>
      <c r="EM428" s="182"/>
      <c r="EN428" s="182"/>
      <c r="EO428" s="182"/>
      <c r="EP428" s="182"/>
      <c r="EQ428" s="182"/>
      <c r="ER428" s="182"/>
      <c r="ES428" s="182"/>
      <c r="ET428" s="182"/>
      <c r="EU428" s="182"/>
      <c r="EV428" s="182"/>
      <c r="EW428" s="182"/>
      <c r="EX428" s="182"/>
      <c r="EY428" s="182"/>
      <c r="EZ428" s="182"/>
      <c r="FA428" s="182"/>
      <c r="FB428" s="182"/>
      <c r="FC428" s="182"/>
      <c r="FD428" s="182"/>
      <c r="FE428" s="182"/>
      <c r="FF428" s="182"/>
      <c r="FG428" s="182"/>
      <c r="FH428" s="182"/>
      <c r="FI428" s="182"/>
      <c r="FJ428" s="182"/>
      <c r="FK428" s="182"/>
      <c r="FL428" s="182"/>
      <c r="FM428" s="182"/>
      <c r="FN428" s="182"/>
      <c r="FO428" s="182"/>
      <c r="FP428" s="182"/>
      <c r="FQ428" s="182"/>
      <c r="FR428" s="182"/>
      <c r="FS428" s="182"/>
      <c r="FT428" s="182"/>
      <c r="FU428" s="182"/>
      <c r="FV428" s="182"/>
      <c r="FW428" s="182"/>
      <c r="FX428" s="182"/>
      <c r="FY428" s="182"/>
      <c r="FZ428" s="182"/>
      <c r="GA428" s="182"/>
      <c r="GB428" s="182"/>
      <c r="GC428" s="182"/>
      <c r="GD428" s="182"/>
      <c r="GE428" s="182"/>
      <c r="GF428" s="182"/>
      <c r="GG428" s="182"/>
      <c r="GH428" s="182"/>
      <c r="GI428" s="182"/>
      <c r="GJ428" s="182"/>
      <c r="GK428" s="182"/>
      <c r="GL428" s="182"/>
      <c r="GM428" s="182"/>
      <c r="GN428" s="182"/>
      <c r="GO428" s="182"/>
      <c r="GP428" s="182"/>
      <c r="GQ428" s="182"/>
      <c r="GR428" s="182"/>
      <c r="GS428" s="182"/>
      <c r="GT428" s="182"/>
      <c r="GU428" s="182"/>
      <c r="GV428" s="182"/>
      <c r="GW428" s="182"/>
      <c r="GX428" s="182"/>
      <c r="GY428" s="182"/>
      <c r="GZ428" s="182"/>
      <c r="HA428" s="182"/>
      <c r="HB428" s="182"/>
      <c r="HC428" s="182"/>
      <c r="HD428" s="182"/>
      <c r="HE428" s="182"/>
      <c r="HF428" s="182"/>
      <c r="HG428" s="182"/>
      <c r="HH428" s="182"/>
      <c r="HI428" s="182"/>
      <c r="HJ428" s="182"/>
      <c r="HK428" s="182"/>
      <c r="HL428" s="182"/>
      <c r="HM428" s="182"/>
      <c r="HN428" s="182"/>
      <c r="HO428" s="182"/>
      <c r="HP428" s="182"/>
      <c r="HQ428" s="182"/>
      <c r="HR428" s="182"/>
      <c r="HS428" s="182"/>
      <c r="HT428" s="182"/>
      <c r="HU428" s="182"/>
      <c r="HV428" s="182"/>
      <c r="HW428" s="182"/>
      <c r="HX428" s="182"/>
      <c r="HY428" s="182"/>
      <c r="HZ428" s="182"/>
      <c r="IA428" s="182"/>
      <c r="IB428" s="182"/>
      <c r="IC428" s="182"/>
      <c r="ID428" s="182"/>
      <c r="IE428" s="182"/>
      <c r="IF428" s="182"/>
      <c r="IG428" s="182"/>
      <c r="IH428" s="182"/>
      <c r="II428" s="182"/>
      <c r="IJ428" s="182"/>
      <c r="IK428" s="182"/>
      <c r="IL428" s="182"/>
      <c r="IM428" s="182"/>
      <c r="IN428" s="182"/>
      <c r="IO428" s="182"/>
      <c r="IP428" s="182"/>
      <c r="IQ428" s="182"/>
      <c r="IR428" s="182"/>
      <c r="IS428" s="182"/>
      <c r="IT428" s="182"/>
      <c r="IU428" s="182"/>
      <c r="IV428" s="182"/>
      <c r="IW428" s="182"/>
      <c r="IX428" s="182"/>
      <c r="IY428" s="182"/>
      <c r="IZ428" s="182"/>
      <c r="JA428" s="182"/>
      <c r="JB428" s="182"/>
      <c r="JC428" s="182"/>
      <c r="JD428" s="182"/>
      <c r="JE428" s="182"/>
      <c r="JF428" s="182"/>
      <c r="JG428" s="182"/>
      <c r="JH428" s="182"/>
      <c r="JI428" s="182"/>
      <c r="JJ428" s="182"/>
      <c r="JK428" s="182"/>
      <c r="JL428" s="182"/>
      <c r="JM428" s="182"/>
      <c r="JN428" s="182"/>
      <c r="JO428" s="182"/>
      <c r="JP428" s="182"/>
      <c r="JQ428" s="182"/>
      <c r="JR428" s="182"/>
      <c r="JS428" s="182"/>
      <c r="JT428" s="182"/>
      <c r="JU428" s="182"/>
      <c r="JV428" s="182"/>
      <c r="JW428" s="182"/>
      <c r="JX428" s="182"/>
      <c r="JY428" s="182"/>
      <c r="JZ428" s="182"/>
      <c r="KA428" s="182"/>
      <c r="KB428" s="182"/>
      <c r="KC428" s="182"/>
      <c r="KD428" s="182"/>
      <c r="KE428" s="182"/>
      <c r="KF428" s="182"/>
      <c r="KG428" s="182"/>
      <c r="KH428" s="182"/>
      <c r="KI428" s="182"/>
      <c r="KJ428" s="182"/>
      <c r="KK428" s="182"/>
      <c r="KL428" s="182"/>
      <c r="KM428" s="182"/>
      <c r="KN428" s="182"/>
      <c r="KO428" s="182"/>
      <c r="KP428" s="182"/>
      <c r="KQ428" s="182"/>
      <c r="KR428" s="182"/>
      <c r="KS428" s="182"/>
      <c r="KT428" s="182"/>
      <c r="KU428" s="182"/>
      <c r="KV428" s="182"/>
      <c r="KW428" s="182"/>
      <c r="KX428" s="182"/>
      <c r="KY428" s="182"/>
      <c r="KZ428" s="182"/>
      <c r="LA428" s="182"/>
      <c r="LB428" s="182"/>
      <c r="LC428" s="182"/>
      <c r="LD428" s="182"/>
      <c r="LE428" s="182"/>
      <c r="LF428" s="182"/>
      <c r="LG428" s="182"/>
      <c r="LH428" s="182"/>
      <c r="LI428" s="182"/>
      <c r="LJ428" s="182"/>
      <c r="LK428" s="182"/>
      <c r="LL428" s="182"/>
      <c r="LM428" s="182"/>
      <c r="LN428" s="182"/>
      <c r="LO428" s="182"/>
      <c r="LP428" s="182"/>
      <c r="LQ428" s="182"/>
      <c r="LR428" s="182"/>
      <c r="LS428" s="182"/>
      <c r="LT428" s="182"/>
      <c r="LU428" s="182"/>
      <c r="LV428" s="182"/>
      <c r="LW428" s="182"/>
      <c r="LX428" s="182"/>
      <c r="LY428" s="182"/>
      <c r="LZ428" s="182"/>
      <c r="MA428" s="182"/>
      <c r="MB428" s="182"/>
      <c r="MC428" s="182"/>
      <c r="MD428" s="182"/>
      <c r="ME428" s="182"/>
      <c r="MF428" s="182"/>
      <c r="MG428" s="182"/>
      <c r="MH428" s="182"/>
      <c r="MI428" s="182"/>
      <c r="MJ428" s="182"/>
      <c r="MK428" s="182"/>
      <c r="ML428" s="182"/>
      <c r="MM428" s="182"/>
      <c r="MN428" s="182"/>
      <c r="MO428" s="182"/>
      <c r="MP428" s="182"/>
      <c r="MQ428" s="182"/>
      <c r="MR428" s="182"/>
      <c r="MS428" s="182"/>
      <c r="MT428" s="182"/>
      <c r="MU428" s="182"/>
      <c r="MV428" s="182"/>
      <c r="MW428" s="182"/>
      <c r="MX428" s="182"/>
      <c r="MY428" s="182"/>
      <c r="MZ428" s="182"/>
      <c r="NA428" s="182"/>
      <c r="NB428" s="182"/>
      <c r="NC428" s="182"/>
      <c r="ND428" s="182"/>
      <c r="NE428" s="182"/>
      <c r="NF428" s="182"/>
      <c r="NG428" s="182"/>
      <c r="NH428" s="182"/>
      <c r="NI428" s="182"/>
      <c r="NJ428" s="182"/>
      <c r="NK428" s="182"/>
      <c r="NL428" s="182"/>
      <c r="NM428" s="182"/>
      <c r="NN428" s="182"/>
      <c r="NO428" s="182"/>
      <c r="NP428" s="182"/>
      <c r="NQ428" s="182"/>
      <c r="NR428" s="182"/>
      <c r="NS428" s="182"/>
      <c r="NT428" s="182"/>
      <c r="NU428" s="182"/>
      <c r="NV428" s="182"/>
      <c r="NW428" s="182"/>
      <c r="NX428" s="182"/>
      <c r="NY428" s="182"/>
      <c r="NZ428" s="182"/>
      <c r="OA428" s="182"/>
      <c r="OB428" s="182"/>
      <c r="OC428" s="182"/>
      <c r="OD428" s="182"/>
      <c r="OE428" s="182"/>
      <c r="OF428" s="182"/>
      <c r="OG428" s="182"/>
      <c r="OH428" s="182"/>
      <c r="OI428" s="182"/>
      <c r="OJ428" s="182"/>
      <c r="OK428" s="182"/>
      <c r="OL428" s="182"/>
      <c r="OM428" s="182"/>
      <c r="ON428" s="182"/>
      <c r="OO428" s="182"/>
      <c r="OP428" s="182"/>
      <c r="OQ428" s="182"/>
      <c r="OR428" s="182"/>
      <c r="OS428" s="182"/>
      <c r="OT428" s="182"/>
      <c r="OU428" s="182"/>
      <c r="OV428" s="182"/>
      <c r="OW428" s="182"/>
      <c r="OX428" s="182"/>
      <c r="OY428" s="182"/>
      <c r="OZ428" s="182"/>
      <c r="PA428" s="182"/>
      <c r="PB428" s="182"/>
      <c r="PC428" s="182"/>
      <c r="PD428" s="182"/>
      <c r="PE428" s="182"/>
      <c r="PF428" s="182"/>
      <c r="PG428" s="182"/>
      <c r="PH428" s="182"/>
      <c r="PI428" s="182"/>
      <c r="PJ428" s="182"/>
      <c r="PK428" s="182"/>
      <c r="PL428" s="182"/>
      <c r="PM428" s="182"/>
      <c r="PN428" s="182"/>
      <c r="PO428" s="182"/>
      <c r="PP428" s="182"/>
      <c r="PQ428" s="182"/>
      <c r="PR428" s="182"/>
      <c r="PS428" s="182"/>
      <c r="PT428" s="182"/>
      <c r="PU428" s="182"/>
      <c r="PV428" s="182"/>
      <c r="PW428" s="182"/>
      <c r="PX428" s="182"/>
    </row>
    <row r="429" spans="1:440" s="167" customFormat="1" ht="19.899999999999999" customHeight="1">
      <c r="A429" s="182"/>
      <c r="B429" s="1040"/>
      <c r="C429" s="900"/>
      <c r="D429" s="837"/>
      <c r="E429" s="875"/>
      <c r="F429" s="327" t="s">
        <v>21</v>
      </c>
      <c r="G429" s="291">
        <v>2.9740000000000002</v>
      </c>
      <c r="H429" s="291"/>
      <c r="I429" s="292">
        <f>G429+H429+K428</f>
        <v>3.609</v>
      </c>
      <c r="J429" s="424">
        <v>2.33</v>
      </c>
      <c r="K429" s="292">
        <f t="shared" si="283"/>
        <v>1.2789999999999999</v>
      </c>
      <c r="L429" s="675">
        <f t="shared" si="284"/>
        <v>0.64560820171792743</v>
      </c>
      <c r="M429" s="653" t="s">
        <v>24</v>
      </c>
      <c r="N429" s="976"/>
      <c r="O429" s="977"/>
      <c r="P429" s="977"/>
      <c r="Q429" s="977"/>
      <c r="R429" s="977"/>
      <c r="S429" s="975"/>
      <c r="T429" s="170"/>
      <c r="U429" s="182"/>
      <c r="V429" s="166"/>
      <c r="W429" s="166"/>
      <c r="X429" s="166"/>
      <c r="Y429" s="166"/>
      <c r="Z429" s="166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  <c r="AU429" s="182"/>
      <c r="AV429" s="182"/>
      <c r="AW429" s="182"/>
      <c r="AX429" s="182"/>
      <c r="AY429" s="182"/>
      <c r="AZ429" s="182"/>
      <c r="BA429" s="182"/>
      <c r="BB429" s="182"/>
      <c r="BC429" s="182"/>
      <c r="BD429" s="182"/>
      <c r="BE429" s="182"/>
      <c r="BF429" s="182"/>
      <c r="BG429" s="182"/>
      <c r="BH429" s="182"/>
      <c r="BI429" s="182"/>
      <c r="BJ429" s="182"/>
      <c r="BK429" s="182"/>
      <c r="BL429" s="182"/>
      <c r="BM429" s="182"/>
      <c r="BN429" s="182"/>
      <c r="BO429" s="182"/>
      <c r="BP429" s="182"/>
      <c r="BQ429" s="182"/>
      <c r="BR429" s="182"/>
      <c r="BS429" s="182"/>
      <c r="BT429" s="182"/>
      <c r="BU429" s="182"/>
      <c r="BV429" s="182"/>
      <c r="BW429" s="182"/>
      <c r="BX429" s="182"/>
      <c r="BY429" s="182"/>
      <c r="BZ429" s="182"/>
      <c r="CA429" s="182"/>
      <c r="CB429" s="182"/>
      <c r="CC429" s="182"/>
      <c r="CD429" s="182"/>
      <c r="CE429" s="182"/>
      <c r="CF429" s="182"/>
      <c r="CG429" s="182"/>
      <c r="CH429" s="182"/>
      <c r="CI429" s="182"/>
      <c r="CJ429" s="182"/>
      <c r="CK429" s="182"/>
      <c r="CL429" s="182"/>
      <c r="CM429" s="182"/>
      <c r="CN429" s="182"/>
      <c r="CO429" s="182"/>
      <c r="CP429" s="182"/>
      <c r="CQ429" s="182"/>
      <c r="CR429" s="182"/>
      <c r="CS429" s="182"/>
      <c r="CT429" s="182"/>
      <c r="CU429" s="182"/>
      <c r="CV429" s="182"/>
      <c r="CW429" s="182"/>
      <c r="CX429" s="182"/>
      <c r="CY429" s="182"/>
      <c r="CZ429" s="182"/>
      <c r="DA429" s="182"/>
      <c r="DB429" s="182"/>
      <c r="DC429" s="182"/>
      <c r="DD429" s="182"/>
      <c r="DE429" s="182"/>
      <c r="DF429" s="182"/>
      <c r="DG429" s="182"/>
      <c r="DH429" s="182"/>
      <c r="DI429" s="182"/>
      <c r="DJ429" s="182"/>
      <c r="DK429" s="182"/>
      <c r="DL429" s="182"/>
      <c r="DM429" s="182"/>
      <c r="DN429" s="182"/>
      <c r="DO429" s="182"/>
      <c r="DP429" s="182"/>
      <c r="DQ429" s="182"/>
      <c r="DR429" s="182"/>
      <c r="DS429" s="182"/>
      <c r="DT429" s="182"/>
      <c r="DU429" s="182"/>
      <c r="DV429" s="182"/>
      <c r="DW429" s="182"/>
      <c r="DX429" s="182"/>
      <c r="DY429" s="182"/>
      <c r="DZ429" s="182"/>
      <c r="EA429" s="182"/>
      <c r="EB429" s="182"/>
      <c r="EC429" s="182"/>
      <c r="ED429" s="182"/>
      <c r="EE429" s="182"/>
      <c r="EF429" s="182"/>
      <c r="EG429" s="182"/>
      <c r="EH429" s="182"/>
      <c r="EI429" s="182"/>
      <c r="EJ429" s="182"/>
      <c r="EK429" s="182"/>
      <c r="EL429" s="182"/>
      <c r="EM429" s="182"/>
      <c r="EN429" s="182"/>
      <c r="EO429" s="182"/>
      <c r="EP429" s="182"/>
      <c r="EQ429" s="182"/>
      <c r="ER429" s="182"/>
      <c r="ES429" s="182"/>
      <c r="ET429" s="182"/>
      <c r="EU429" s="182"/>
      <c r="EV429" s="182"/>
      <c r="EW429" s="182"/>
      <c r="EX429" s="182"/>
      <c r="EY429" s="182"/>
      <c r="EZ429" s="182"/>
      <c r="FA429" s="182"/>
      <c r="FB429" s="182"/>
      <c r="FC429" s="182"/>
      <c r="FD429" s="182"/>
      <c r="FE429" s="182"/>
      <c r="FF429" s="182"/>
      <c r="FG429" s="182"/>
      <c r="FH429" s="182"/>
      <c r="FI429" s="182"/>
      <c r="FJ429" s="182"/>
      <c r="FK429" s="182"/>
      <c r="FL429" s="182"/>
      <c r="FM429" s="182"/>
      <c r="FN429" s="182"/>
      <c r="FO429" s="182"/>
      <c r="FP429" s="182"/>
      <c r="FQ429" s="182"/>
      <c r="FR429" s="182"/>
      <c r="FS429" s="182"/>
      <c r="FT429" s="182"/>
      <c r="FU429" s="182"/>
      <c r="FV429" s="182"/>
      <c r="FW429" s="182"/>
      <c r="FX429" s="182"/>
      <c r="FY429" s="182"/>
      <c r="FZ429" s="182"/>
      <c r="GA429" s="182"/>
      <c r="GB429" s="182"/>
      <c r="GC429" s="182"/>
      <c r="GD429" s="182"/>
      <c r="GE429" s="182"/>
      <c r="GF429" s="182"/>
      <c r="GG429" s="182"/>
      <c r="GH429" s="182"/>
      <c r="GI429" s="182"/>
      <c r="GJ429" s="182"/>
      <c r="GK429" s="182"/>
      <c r="GL429" s="182"/>
      <c r="GM429" s="182"/>
      <c r="GN429" s="182"/>
      <c r="GO429" s="182"/>
      <c r="GP429" s="182"/>
      <c r="GQ429" s="182"/>
      <c r="GR429" s="182"/>
      <c r="GS429" s="182"/>
      <c r="GT429" s="182"/>
      <c r="GU429" s="182"/>
      <c r="GV429" s="182"/>
      <c r="GW429" s="182"/>
      <c r="GX429" s="182"/>
      <c r="GY429" s="182"/>
      <c r="GZ429" s="182"/>
      <c r="HA429" s="182"/>
      <c r="HB429" s="182"/>
      <c r="HC429" s="182"/>
      <c r="HD429" s="182"/>
      <c r="HE429" s="182"/>
      <c r="HF429" s="182"/>
      <c r="HG429" s="182"/>
      <c r="HH429" s="182"/>
      <c r="HI429" s="182"/>
      <c r="HJ429" s="182"/>
      <c r="HK429" s="182"/>
      <c r="HL429" s="182"/>
      <c r="HM429" s="182"/>
      <c r="HN429" s="182"/>
      <c r="HO429" s="182"/>
      <c r="HP429" s="182"/>
      <c r="HQ429" s="182"/>
      <c r="HR429" s="182"/>
      <c r="HS429" s="182"/>
      <c r="HT429" s="182"/>
      <c r="HU429" s="182"/>
      <c r="HV429" s="182"/>
      <c r="HW429" s="182"/>
      <c r="HX429" s="182"/>
      <c r="HY429" s="182"/>
      <c r="HZ429" s="182"/>
      <c r="IA429" s="182"/>
      <c r="IB429" s="182"/>
      <c r="IC429" s="182"/>
      <c r="ID429" s="182"/>
      <c r="IE429" s="182"/>
      <c r="IF429" s="182"/>
      <c r="IG429" s="182"/>
      <c r="IH429" s="182"/>
      <c r="II429" s="182"/>
      <c r="IJ429" s="182"/>
      <c r="IK429" s="182"/>
      <c r="IL429" s="182"/>
      <c r="IM429" s="182"/>
      <c r="IN429" s="182"/>
      <c r="IO429" s="182"/>
      <c r="IP429" s="182"/>
      <c r="IQ429" s="182"/>
      <c r="IR429" s="182"/>
      <c r="IS429" s="182"/>
      <c r="IT429" s="182"/>
      <c r="IU429" s="182"/>
      <c r="IV429" s="182"/>
      <c r="IW429" s="182"/>
      <c r="IX429" s="182"/>
      <c r="IY429" s="182"/>
      <c r="IZ429" s="182"/>
      <c r="JA429" s="182"/>
      <c r="JB429" s="182"/>
      <c r="JC429" s="182"/>
      <c r="JD429" s="182"/>
      <c r="JE429" s="182"/>
      <c r="JF429" s="182"/>
      <c r="JG429" s="182"/>
      <c r="JH429" s="182"/>
      <c r="JI429" s="182"/>
      <c r="JJ429" s="182"/>
      <c r="JK429" s="182"/>
      <c r="JL429" s="182"/>
      <c r="JM429" s="182"/>
      <c r="JN429" s="182"/>
      <c r="JO429" s="182"/>
      <c r="JP429" s="182"/>
      <c r="JQ429" s="182"/>
      <c r="JR429" s="182"/>
      <c r="JS429" s="182"/>
      <c r="JT429" s="182"/>
      <c r="JU429" s="182"/>
      <c r="JV429" s="182"/>
      <c r="JW429" s="182"/>
      <c r="JX429" s="182"/>
      <c r="JY429" s="182"/>
      <c r="JZ429" s="182"/>
      <c r="KA429" s="182"/>
      <c r="KB429" s="182"/>
      <c r="KC429" s="182"/>
      <c r="KD429" s="182"/>
      <c r="KE429" s="182"/>
      <c r="KF429" s="182"/>
      <c r="KG429" s="182"/>
      <c r="KH429" s="182"/>
      <c r="KI429" s="182"/>
      <c r="KJ429" s="182"/>
      <c r="KK429" s="182"/>
      <c r="KL429" s="182"/>
      <c r="KM429" s="182"/>
      <c r="KN429" s="182"/>
      <c r="KO429" s="182"/>
      <c r="KP429" s="182"/>
      <c r="KQ429" s="182"/>
      <c r="KR429" s="182"/>
      <c r="KS429" s="182"/>
      <c r="KT429" s="182"/>
      <c r="KU429" s="182"/>
      <c r="KV429" s="182"/>
      <c r="KW429" s="182"/>
      <c r="KX429" s="182"/>
      <c r="KY429" s="182"/>
      <c r="KZ429" s="182"/>
      <c r="LA429" s="182"/>
      <c r="LB429" s="182"/>
      <c r="LC429" s="182"/>
      <c r="LD429" s="182"/>
      <c r="LE429" s="182"/>
      <c r="LF429" s="182"/>
      <c r="LG429" s="182"/>
      <c r="LH429" s="182"/>
      <c r="LI429" s="182"/>
      <c r="LJ429" s="182"/>
      <c r="LK429" s="182"/>
      <c r="LL429" s="182"/>
      <c r="LM429" s="182"/>
      <c r="LN429" s="182"/>
      <c r="LO429" s="182"/>
      <c r="LP429" s="182"/>
      <c r="LQ429" s="182"/>
      <c r="LR429" s="182"/>
      <c r="LS429" s="182"/>
      <c r="LT429" s="182"/>
      <c r="LU429" s="182"/>
      <c r="LV429" s="182"/>
      <c r="LW429" s="182"/>
      <c r="LX429" s="182"/>
      <c r="LY429" s="182"/>
      <c r="LZ429" s="182"/>
      <c r="MA429" s="182"/>
      <c r="MB429" s="182"/>
      <c r="MC429" s="182"/>
      <c r="MD429" s="182"/>
      <c r="ME429" s="182"/>
      <c r="MF429" s="182"/>
      <c r="MG429" s="182"/>
      <c r="MH429" s="182"/>
      <c r="MI429" s="182"/>
      <c r="MJ429" s="182"/>
      <c r="MK429" s="182"/>
      <c r="ML429" s="182"/>
      <c r="MM429" s="182"/>
      <c r="MN429" s="182"/>
      <c r="MO429" s="182"/>
      <c r="MP429" s="182"/>
      <c r="MQ429" s="182"/>
      <c r="MR429" s="182"/>
      <c r="MS429" s="182"/>
      <c r="MT429" s="182"/>
      <c r="MU429" s="182"/>
      <c r="MV429" s="182"/>
      <c r="MW429" s="182"/>
      <c r="MX429" s="182"/>
      <c r="MY429" s="182"/>
      <c r="MZ429" s="182"/>
      <c r="NA429" s="182"/>
      <c r="NB429" s="182"/>
      <c r="NC429" s="182"/>
      <c r="ND429" s="182"/>
      <c r="NE429" s="182"/>
      <c r="NF429" s="182"/>
      <c r="NG429" s="182"/>
      <c r="NH429" s="182"/>
      <c r="NI429" s="182"/>
      <c r="NJ429" s="182"/>
      <c r="NK429" s="182"/>
      <c r="NL429" s="182"/>
      <c r="NM429" s="182"/>
      <c r="NN429" s="182"/>
      <c r="NO429" s="182"/>
      <c r="NP429" s="182"/>
      <c r="NQ429" s="182"/>
      <c r="NR429" s="182"/>
      <c r="NS429" s="182"/>
      <c r="NT429" s="182"/>
      <c r="NU429" s="182"/>
      <c r="NV429" s="182"/>
      <c r="NW429" s="182"/>
      <c r="NX429" s="182"/>
      <c r="NY429" s="182"/>
      <c r="NZ429" s="182"/>
      <c r="OA429" s="182"/>
      <c r="OB429" s="182"/>
      <c r="OC429" s="182"/>
      <c r="OD429" s="182"/>
      <c r="OE429" s="182"/>
      <c r="OF429" s="182"/>
      <c r="OG429" s="182"/>
      <c r="OH429" s="182"/>
      <c r="OI429" s="182"/>
      <c r="OJ429" s="182"/>
      <c r="OK429" s="182"/>
      <c r="OL429" s="182"/>
      <c r="OM429" s="182"/>
      <c r="ON429" s="182"/>
      <c r="OO429" s="182"/>
      <c r="OP429" s="182"/>
      <c r="OQ429" s="182"/>
      <c r="OR429" s="182"/>
      <c r="OS429" s="182"/>
      <c r="OT429" s="182"/>
      <c r="OU429" s="182"/>
      <c r="OV429" s="182"/>
      <c r="OW429" s="182"/>
      <c r="OX429" s="182"/>
      <c r="OY429" s="182"/>
      <c r="OZ429" s="182"/>
      <c r="PA429" s="182"/>
      <c r="PB429" s="182"/>
      <c r="PC429" s="182"/>
      <c r="PD429" s="182"/>
      <c r="PE429" s="182"/>
      <c r="PF429" s="182"/>
      <c r="PG429" s="182"/>
      <c r="PH429" s="182"/>
      <c r="PI429" s="182"/>
      <c r="PJ429" s="182"/>
      <c r="PK429" s="182"/>
      <c r="PL429" s="182"/>
      <c r="PM429" s="182"/>
      <c r="PN429" s="182"/>
      <c r="PO429" s="182"/>
      <c r="PP429" s="182"/>
      <c r="PQ429" s="182"/>
      <c r="PR429" s="182"/>
      <c r="PS429" s="182"/>
      <c r="PT429" s="182"/>
      <c r="PU429" s="182"/>
      <c r="PV429" s="182"/>
      <c r="PW429" s="182"/>
      <c r="PX429" s="182"/>
    </row>
    <row r="430" spans="1:440" s="167" customFormat="1" ht="19.899999999999999" customHeight="1">
      <c r="A430" s="182"/>
      <c r="B430" s="1040"/>
      <c r="C430" s="900"/>
      <c r="D430" s="837"/>
      <c r="E430" s="875"/>
      <c r="F430" s="327" t="s">
        <v>22</v>
      </c>
      <c r="G430" s="291">
        <v>3.61</v>
      </c>
      <c r="H430" s="291"/>
      <c r="I430" s="292">
        <f>G430+H430+K429</f>
        <v>4.8889999999999993</v>
      </c>
      <c r="J430" s="424">
        <v>4.6070000000000002</v>
      </c>
      <c r="K430" s="292">
        <f t="shared" si="283"/>
        <v>0.28199999999999914</v>
      </c>
      <c r="L430" s="675">
        <f t="shared" si="284"/>
        <v>0.94231949273880156</v>
      </c>
      <c r="M430" s="653" t="s">
        <v>24</v>
      </c>
      <c r="N430" s="976"/>
      <c r="O430" s="977"/>
      <c r="P430" s="977"/>
      <c r="Q430" s="977"/>
      <c r="R430" s="977"/>
      <c r="S430" s="975"/>
      <c r="T430" s="170"/>
      <c r="U430" s="182"/>
      <c r="V430" s="166"/>
      <c r="W430" s="166"/>
      <c r="X430" s="166"/>
      <c r="Y430" s="166"/>
      <c r="Z430" s="166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182"/>
      <c r="AT430" s="182"/>
      <c r="AU430" s="182"/>
      <c r="AV430" s="182"/>
      <c r="AW430" s="182"/>
      <c r="AX430" s="182"/>
      <c r="AY430" s="182"/>
      <c r="AZ430" s="182"/>
      <c r="BA430" s="182"/>
      <c r="BB430" s="182"/>
      <c r="BC430" s="182"/>
      <c r="BD430" s="182"/>
      <c r="BE430" s="182"/>
      <c r="BF430" s="182"/>
      <c r="BG430" s="182"/>
      <c r="BH430" s="182"/>
      <c r="BI430" s="182"/>
      <c r="BJ430" s="182"/>
      <c r="BK430" s="182"/>
      <c r="BL430" s="182"/>
      <c r="BM430" s="182"/>
      <c r="BN430" s="182"/>
      <c r="BO430" s="182"/>
      <c r="BP430" s="182"/>
      <c r="BQ430" s="182"/>
      <c r="BR430" s="182"/>
      <c r="BS430" s="182"/>
      <c r="BT430" s="182"/>
      <c r="BU430" s="182"/>
      <c r="BV430" s="182"/>
      <c r="BW430" s="182"/>
      <c r="BX430" s="182"/>
      <c r="BY430" s="182"/>
      <c r="BZ430" s="182"/>
      <c r="CA430" s="182"/>
      <c r="CB430" s="182"/>
      <c r="CC430" s="182"/>
      <c r="CD430" s="182"/>
      <c r="CE430" s="182"/>
      <c r="CF430" s="182"/>
      <c r="CG430" s="182"/>
      <c r="CH430" s="182"/>
      <c r="CI430" s="182"/>
      <c r="CJ430" s="182"/>
      <c r="CK430" s="182"/>
      <c r="CL430" s="182"/>
      <c r="CM430" s="182"/>
      <c r="CN430" s="182"/>
      <c r="CO430" s="182"/>
      <c r="CP430" s="182"/>
      <c r="CQ430" s="182"/>
      <c r="CR430" s="182"/>
      <c r="CS430" s="182"/>
      <c r="CT430" s="182"/>
      <c r="CU430" s="182"/>
      <c r="CV430" s="182"/>
      <c r="CW430" s="182"/>
      <c r="CX430" s="182"/>
      <c r="CY430" s="182"/>
      <c r="CZ430" s="182"/>
      <c r="DA430" s="182"/>
      <c r="DB430" s="182"/>
      <c r="DC430" s="182"/>
      <c r="DD430" s="182"/>
      <c r="DE430" s="182"/>
      <c r="DF430" s="182"/>
      <c r="DG430" s="182"/>
      <c r="DH430" s="182"/>
      <c r="DI430" s="182"/>
      <c r="DJ430" s="182"/>
      <c r="DK430" s="182"/>
      <c r="DL430" s="182"/>
      <c r="DM430" s="182"/>
      <c r="DN430" s="182"/>
      <c r="DO430" s="182"/>
      <c r="DP430" s="182"/>
      <c r="DQ430" s="182"/>
      <c r="DR430" s="182"/>
      <c r="DS430" s="182"/>
      <c r="DT430" s="182"/>
      <c r="DU430" s="182"/>
      <c r="DV430" s="182"/>
      <c r="DW430" s="182"/>
      <c r="DX430" s="182"/>
      <c r="DY430" s="182"/>
      <c r="DZ430" s="182"/>
      <c r="EA430" s="182"/>
      <c r="EB430" s="182"/>
      <c r="EC430" s="182"/>
      <c r="ED430" s="182"/>
      <c r="EE430" s="182"/>
      <c r="EF430" s="182"/>
      <c r="EG430" s="182"/>
      <c r="EH430" s="182"/>
      <c r="EI430" s="182"/>
      <c r="EJ430" s="182"/>
      <c r="EK430" s="182"/>
      <c r="EL430" s="182"/>
      <c r="EM430" s="182"/>
      <c r="EN430" s="182"/>
      <c r="EO430" s="182"/>
      <c r="EP430" s="182"/>
      <c r="EQ430" s="182"/>
      <c r="ER430" s="182"/>
      <c r="ES430" s="182"/>
      <c r="ET430" s="182"/>
      <c r="EU430" s="182"/>
      <c r="EV430" s="182"/>
      <c r="EW430" s="182"/>
      <c r="EX430" s="182"/>
      <c r="EY430" s="182"/>
      <c r="EZ430" s="182"/>
      <c r="FA430" s="182"/>
      <c r="FB430" s="182"/>
      <c r="FC430" s="182"/>
      <c r="FD430" s="182"/>
      <c r="FE430" s="182"/>
      <c r="FF430" s="182"/>
      <c r="FG430" s="182"/>
      <c r="FH430" s="182"/>
      <c r="FI430" s="182"/>
      <c r="FJ430" s="182"/>
      <c r="FK430" s="182"/>
      <c r="FL430" s="182"/>
      <c r="FM430" s="182"/>
      <c r="FN430" s="182"/>
      <c r="FO430" s="182"/>
      <c r="FP430" s="182"/>
      <c r="FQ430" s="182"/>
      <c r="FR430" s="182"/>
      <c r="FS430" s="182"/>
      <c r="FT430" s="182"/>
      <c r="FU430" s="182"/>
      <c r="FV430" s="182"/>
      <c r="FW430" s="182"/>
      <c r="FX430" s="182"/>
      <c r="FY430" s="182"/>
      <c r="FZ430" s="182"/>
      <c r="GA430" s="182"/>
      <c r="GB430" s="182"/>
      <c r="GC430" s="182"/>
      <c r="GD430" s="182"/>
      <c r="GE430" s="182"/>
      <c r="GF430" s="182"/>
      <c r="GG430" s="182"/>
      <c r="GH430" s="182"/>
      <c r="GI430" s="182"/>
      <c r="GJ430" s="182"/>
      <c r="GK430" s="182"/>
      <c r="GL430" s="182"/>
      <c r="GM430" s="182"/>
      <c r="GN430" s="182"/>
      <c r="GO430" s="182"/>
      <c r="GP430" s="182"/>
      <c r="GQ430" s="182"/>
      <c r="GR430" s="182"/>
      <c r="GS430" s="182"/>
      <c r="GT430" s="182"/>
      <c r="GU430" s="182"/>
      <c r="GV430" s="182"/>
      <c r="GW430" s="182"/>
      <c r="GX430" s="182"/>
      <c r="GY430" s="182"/>
      <c r="GZ430" s="182"/>
      <c r="HA430" s="182"/>
      <c r="HB430" s="182"/>
      <c r="HC430" s="182"/>
      <c r="HD430" s="182"/>
      <c r="HE430" s="182"/>
      <c r="HF430" s="182"/>
      <c r="HG430" s="182"/>
      <c r="HH430" s="182"/>
      <c r="HI430" s="182"/>
      <c r="HJ430" s="182"/>
      <c r="HK430" s="182"/>
      <c r="HL430" s="182"/>
      <c r="HM430" s="182"/>
      <c r="HN430" s="182"/>
      <c r="HO430" s="182"/>
      <c r="HP430" s="182"/>
      <c r="HQ430" s="182"/>
      <c r="HR430" s="182"/>
      <c r="HS430" s="182"/>
      <c r="HT430" s="182"/>
      <c r="HU430" s="182"/>
      <c r="HV430" s="182"/>
      <c r="HW430" s="182"/>
      <c r="HX430" s="182"/>
      <c r="HY430" s="182"/>
      <c r="HZ430" s="182"/>
      <c r="IA430" s="182"/>
      <c r="IB430" s="182"/>
      <c r="IC430" s="182"/>
      <c r="ID430" s="182"/>
      <c r="IE430" s="182"/>
      <c r="IF430" s="182"/>
      <c r="IG430" s="182"/>
      <c r="IH430" s="182"/>
      <c r="II430" s="182"/>
      <c r="IJ430" s="182"/>
      <c r="IK430" s="182"/>
      <c r="IL430" s="182"/>
      <c r="IM430" s="182"/>
      <c r="IN430" s="182"/>
      <c r="IO430" s="182"/>
      <c r="IP430" s="182"/>
      <c r="IQ430" s="182"/>
      <c r="IR430" s="182"/>
      <c r="IS430" s="182"/>
      <c r="IT430" s="182"/>
      <c r="IU430" s="182"/>
      <c r="IV430" s="182"/>
      <c r="IW430" s="182"/>
      <c r="IX430" s="182"/>
      <c r="IY430" s="182"/>
      <c r="IZ430" s="182"/>
      <c r="JA430" s="182"/>
      <c r="JB430" s="182"/>
      <c r="JC430" s="182"/>
      <c r="JD430" s="182"/>
      <c r="JE430" s="182"/>
      <c r="JF430" s="182"/>
      <c r="JG430" s="182"/>
      <c r="JH430" s="182"/>
      <c r="JI430" s="182"/>
      <c r="JJ430" s="182"/>
      <c r="JK430" s="182"/>
      <c r="JL430" s="182"/>
      <c r="JM430" s="182"/>
      <c r="JN430" s="182"/>
      <c r="JO430" s="182"/>
      <c r="JP430" s="182"/>
      <c r="JQ430" s="182"/>
      <c r="JR430" s="182"/>
      <c r="JS430" s="182"/>
      <c r="JT430" s="182"/>
      <c r="JU430" s="182"/>
      <c r="JV430" s="182"/>
      <c r="JW430" s="182"/>
      <c r="JX430" s="182"/>
      <c r="JY430" s="182"/>
      <c r="JZ430" s="182"/>
      <c r="KA430" s="182"/>
      <c r="KB430" s="182"/>
      <c r="KC430" s="182"/>
      <c r="KD430" s="182"/>
      <c r="KE430" s="182"/>
      <c r="KF430" s="182"/>
      <c r="KG430" s="182"/>
      <c r="KH430" s="182"/>
      <c r="KI430" s="182"/>
      <c r="KJ430" s="182"/>
      <c r="KK430" s="182"/>
      <c r="KL430" s="182"/>
      <c r="KM430" s="182"/>
      <c r="KN430" s="182"/>
      <c r="KO430" s="182"/>
      <c r="KP430" s="182"/>
      <c r="KQ430" s="182"/>
      <c r="KR430" s="182"/>
      <c r="KS430" s="182"/>
      <c r="KT430" s="182"/>
      <c r="KU430" s="182"/>
      <c r="KV430" s="182"/>
      <c r="KW430" s="182"/>
      <c r="KX430" s="182"/>
      <c r="KY430" s="182"/>
      <c r="KZ430" s="182"/>
      <c r="LA430" s="182"/>
      <c r="LB430" s="182"/>
      <c r="LC430" s="182"/>
      <c r="LD430" s="182"/>
      <c r="LE430" s="182"/>
      <c r="LF430" s="182"/>
      <c r="LG430" s="182"/>
      <c r="LH430" s="182"/>
      <c r="LI430" s="182"/>
      <c r="LJ430" s="182"/>
      <c r="LK430" s="182"/>
      <c r="LL430" s="182"/>
      <c r="LM430" s="182"/>
      <c r="LN430" s="182"/>
      <c r="LO430" s="182"/>
      <c r="LP430" s="182"/>
      <c r="LQ430" s="182"/>
      <c r="LR430" s="182"/>
      <c r="LS430" s="182"/>
      <c r="LT430" s="182"/>
      <c r="LU430" s="182"/>
      <c r="LV430" s="182"/>
      <c r="LW430" s="182"/>
      <c r="LX430" s="182"/>
      <c r="LY430" s="182"/>
      <c r="LZ430" s="182"/>
      <c r="MA430" s="182"/>
      <c r="MB430" s="182"/>
      <c r="MC430" s="182"/>
      <c r="MD430" s="182"/>
      <c r="ME430" s="182"/>
      <c r="MF430" s="182"/>
      <c r="MG430" s="182"/>
      <c r="MH430" s="182"/>
      <c r="MI430" s="182"/>
      <c r="MJ430" s="182"/>
      <c r="MK430" s="182"/>
      <c r="ML430" s="182"/>
      <c r="MM430" s="182"/>
      <c r="MN430" s="182"/>
      <c r="MO430" s="182"/>
      <c r="MP430" s="182"/>
      <c r="MQ430" s="182"/>
      <c r="MR430" s="182"/>
      <c r="MS430" s="182"/>
      <c r="MT430" s="182"/>
      <c r="MU430" s="182"/>
      <c r="MV430" s="182"/>
      <c r="MW430" s="182"/>
      <c r="MX430" s="182"/>
      <c r="MY430" s="182"/>
      <c r="MZ430" s="182"/>
      <c r="NA430" s="182"/>
      <c r="NB430" s="182"/>
      <c r="NC430" s="182"/>
      <c r="ND430" s="182"/>
      <c r="NE430" s="182"/>
      <c r="NF430" s="182"/>
      <c r="NG430" s="182"/>
      <c r="NH430" s="182"/>
      <c r="NI430" s="182"/>
      <c r="NJ430" s="182"/>
      <c r="NK430" s="182"/>
      <c r="NL430" s="182"/>
      <c r="NM430" s="182"/>
      <c r="NN430" s="182"/>
      <c r="NO430" s="182"/>
      <c r="NP430" s="182"/>
      <c r="NQ430" s="182"/>
      <c r="NR430" s="182"/>
      <c r="NS430" s="182"/>
      <c r="NT430" s="182"/>
      <c r="NU430" s="182"/>
      <c r="NV430" s="182"/>
      <c r="NW430" s="182"/>
      <c r="NX430" s="182"/>
      <c r="NY430" s="182"/>
      <c r="NZ430" s="182"/>
      <c r="OA430" s="182"/>
      <c r="OB430" s="182"/>
      <c r="OC430" s="182"/>
      <c r="OD430" s="182"/>
      <c r="OE430" s="182"/>
      <c r="OF430" s="182"/>
      <c r="OG430" s="182"/>
      <c r="OH430" s="182"/>
      <c r="OI430" s="182"/>
      <c r="OJ430" s="182"/>
      <c r="OK430" s="182"/>
      <c r="OL430" s="182"/>
      <c r="OM430" s="182"/>
      <c r="ON430" s="182"/>
      <c r="OO430" s="182"/>
      <c r="OP430" s="182"/>
      <c r="OQ430" s="182"/>
      <c r="OR430" s="182"/>
      <c r="OS430" s="182"/>
      <c r="OT430" s="182"/>
      <c r="OU430" s="182"/>
      <c r="OV430" s="182"/>
      <c r="OW430" s="182"/>
      <c r="OX430" s="182"/>
      <c r="OY430" s="182"/>
      <c r="OZ430" s="182"/>
      <c r="PA430" s="182"/>
      <c r="PB430" s="182"/>
      <c r="PC430" s="182"/>
      <c r="PD430" s="182"/>
      <c r="PE430" s="182"/>
      <c r="PF430" s="182"/>
      <c r="PG430" s="182"/>
      <c r="PH430" s="182"/>
      <c r="PI430" s="182"/>
      <c r="PJ430" s="182"/>
      <c r="PK430" s="182"/>
      <c r="PL430" s="182"/>
      <c r="PM430" s="182"/>
      <c r="PN430" s="182"/>
      <c r="PO430" s="182"/>
      <c r="PP430" s="182"/>
      <c r="PQ430" s="182"/>
      <c r="PR430" s="182"/>
      <c r="PS430" s="182"/>
      <c r="PT430" s="182"/>
      <c r="PU430" s="182"/>
      <c r="PV430" s="182"/>
      <c r="PW430" s="182"/>
      <c r="PX430" s="182"/>
    </row>
    <row r="431" spans="1:440" s="167" customFormat="1" ht="19.899999999999999" customHeight="1">
      <c r="A431" s="182"/>
      <c r="B431" s="1040"/>
      <c r="C431" s="900"/>
      <c r="D431" s="837"/>
      <c r="E431" s="875" t="s">
        <v>261</v>
      </c>
      <c r="F431" s="327" t="s">
        <v>20</v>
      </c>
      <c r="G431" s="291">
        <v>0.63500000000000001</v>
      </c>
      <c r="H431" s="291"/>
      <c r="I431" s="292">
        <f t="shared" ref="I431" si="350">G431+H431</f>
        <v>0.63500000000000001</v>
      </c>
      <c r="J431" s="424">
        <v>0</v>
      </c>
      <c r="K431" s="292">
        <f t="shared" ref="K431:K433" si="351">I431-J431</f>
        <v>0.63500000000000001</v>
      </c>
      <c r="L431" s="675">
        <f t="shared" ref="L431:L433" si="352">J431/I431</f>
        <v>0</v>
      </c>
      <c r="M431" s="653" t="s">
        <v>24</v>
      </c>
      <c r="N431" s="976">
        <f t="shared" ref="N431" si="353">G431+G432+G433</f>
        <v>7.2140000000000004</v>
      </c>
      <c r="O431" s="977">
        <f t="shared" ref="O431" si="354">H431+H432+H433</f>
        <v>0</v>
      </c>
      <c r="P431" s="977">
        <f t="shared" ref="P431" si="355">N431+O431</f>
        <v>7.2140000000000004</v>
      </c>
      <c r="Q431" s="977">
        <f t="shared" ref="Q431" si="356">J431+J432+J433</f>
        <v>6.99</v>
      </c>
      <c r="R431" s="977">
        <f t="shared" ref="R431" si="357">P431-Q431</f>
        <v>0.2240000000000002</v>
      </c>
      <c r="S431" s="975">
        <f t="shared" ref="S431" si="358">Q431/P431</f>
        <v>0.9689492653174383</v>
      </c>
      <c r="T431" s="170"/>
      <c r="U431" s="182">
        <f>G392+G395+G398+G401+G404+G407+G410+G413+G416+G419+G422+G425+G428+G431</f>
        <v>8.8929999999999989</v>
      </c>
      <c r="V431" s="166"/>
      <c r="W431" s="166"/>
      <c r="X431" s="166"/>
      <c r="Y431" s="166"/>
      <c r="Z431" s="166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  <c r="AU431" s="182"/>
      <c r="AV431" s="182"/>
      <c r="AW431" s="182"/>
      <c r="AX431" s="182"/>
      <c r="AY431" s="182"/>
      <c r="AZ431" s="182"/>
      <c r="BA431" s="182"/>
      <c r="BB431" s="182"/>
      <c r="BC431" s="182"/>
      <c r="BD431" s="182"/>
      <c r="BE431" s="182"/>
      <c r="BF431" s="182"/>
      <c r="BG431" s="182"/>
      <c r="BH431" s="182"/>
      <c r="BI431" s="182"/>
      <c r="BJ431" s="182"/>
      <c r="BK431" s="182"/>
      <c r="BL431" s="182"/>
      <c r="BM431" s="182"/>
      <c r="BN431" s="182"/>
      <c r="BO431" s="182"/>
      <c r="BP431" s="182"/>
      <c r="BQ431" s="182"/>
      <c r="BR431" s="182"/>
      <c r="BS431" s="182"/>
      <c r="BT431" s="182"/>
      <c r="BU431" s="182"/>
      <c r="BV431" s="182"/>
      <c r="BW431" s="182"/>
      <c r="BX431" s="182"/>
      <c r="BY431" s="182"/>
      <c r="BZ431" s="182"/>
      <c r="CA431" s="182"/>
      <c r="CB431" s="182"/>
      <c r="CC431" s="182"/>
      <c r="CD431" s="182"/>
      <c r="CE431" s="182"/>
      <c r="CF431" s="182"/>
      <c r="CG431" s="182"/>
      <c r="CH431" s="182"/>
      <c r="CI431" s="182"/>
      <c r="CJ431" s="182"/>
      <c r="CK431" s="182"/>
      <c r="CL431" s="182"/>
      <c r="CM431" s="182"/>
      <c r="CN431" s="182"/>
      <c r="CO431" s="182"/>
      <c r="CP431" s="182"/>
      <c r="CQ431" s="182"/>
      <c r="CR431" s="182"/>
      <c r="CS431" s="182"/>
      <c r="CT431" s="182"/>
      <c r="CU431" s="182"/>
      <c r="CV431" s="182"/>
      <c r="CW431" s="182"/>
      <c r="CX431" s="182"/>
      <c r="CY431" s="182"/>
      <c r="CZ431" s="182"/>
      <c r="DA431" s="182"/>
      <c r="DB431" s="182"/>
      <c r="DC431" s="182"/>
      <c r="DD431" s="182"/>
      <c r="DE431" s="182"/>
      <c r="DF431" s="182"/>
      <c r="DG431" s="182"/>
      <c r="DH431" s="182"/>
      <c r="DI431" s="182"/>
      <c r="DJ431" s="182"/>
      <c r="DK431" s="182"/>
      <c r="DL431" s="182"/>
      <c r="DM431" s="182"/>
      <c r="DN431" s="182"/>
      <c r="DO431" s="182"/>
      <c r="DP431" s="182"/>
      <c r="DQ431" s="182"/>
      <c r="DR431" s="182"/>
      <c r="DS431" s="182"/>
      <c r="DT431" s="182"/>
      <c r="DU431" s="182"/>
      <c r="DV431" s="182"/>
      <c r="DW431" s="182"/>
      <c r="DX431" s="182"/>
      <c r="DY431" s="182"/>
      <c r="DZ431" s="182"/>
      <c r="EA431" s="182"/>
      <c r="EB431" s="182"/>
      <c r="EC431" s="182"/>
      <c r="ED431" s="182"/>
      <c r="EE431" s="182"/>
      <c r="EF431" s="182"/>
      <c r="EG431" s="182"/>
      <c r="EH431" s="182"/>
      <c r="EI431" s="182"/>
      <c r="EJ431" s="182"/>
      <c r="EK431" s="182"/>
      <c r="EL431" s="182"/>
      <c r="EM431" s="182"/>
      <c r="EN431" s="182"/>
      <c r="EO431" s="182"/>
      <c r="EP431" s="182"/>
      <c r="EQ431" s="182"/>
      <c r="ER431" s="182"/>
      <c r="ES431" s="182"/>
      <c r="ET431" s="182"/>
      <c r="EU431" s="182"/>
      <c r="EV431" s="182"/>
      <c r="EW431" s="182"/>
      <c r="EX431" s="182"/>
      <c r="EY431" s="182"/>
      <c r="EZ431" s="182"/>
      <c r="FA431" s="182"/>
      <c r="FB431" s="182"/>
      <c r="FC431" s="182"/>
      <c r="FD431" s="182"/>
      <c r="FE431" s="182"/>
      <c r="FF431" s="182"/>
      <c r="FG431" s="182"/>
      <c r="FH431" s="182"/>
      <c r="FI431" s="182"/>
      <c r="FJ431" s="182"/>
      <c r="FK431" s="182"/>
      <c r="FL431" s="182"/>
      <c r="FM431" s="182"/>
      <c r="FN431" s="182"/>
      <c r="FO431" s="182"/>
      <c r="FP431" s="182"/>
      <c r="FQ431" s="182"/>
      <c r="FR431" s="182"/>
      <c r="FS431" s="182"/>
      <c r="FT431" s="182"/>
      <c r="FU431" s="182"/>
      <c r="FV431" s="182"/>
      <c r="FW431" s="182"/>
      <c r="FX431" s="182"/>
      <c r="FY431" s="182"/>
      <c r="FZ431" s="182"/>
      <c r="GA431" s="182"/>
      <c r="GB431" s="182"/>
      <c r="GC431" s="182"/>
      <c r="GD431" s="182"/>
      <c r="GE431" s="182"/>
      <c r="GF431" s="182"/>
      <c r="GG431" s="182"/>
      <c r="GH431" s="182"/>
      <c r="GI431" s="182"/>
      <c r="GJ431" s="182"/>
      <c r="GK431" s="182"/>
      <c r="GL431" s="182"/>
      <c r="GM431" s="182"/>
      <c r="GN431" s="182"/>
      <c r="GO431" s="182"/>
      <c r="GP431" s="182"/>
      <c r="GQ431" s="182"/>
      <c r="GR431" s="182"/>
      <c r="GS431" s="182"/>
      <c r="GT431" s="182"/>
      <c r="GU431" s="182"/>
      <c r="GV431" s="182"/>
      <c r="GW431" s="182"/>
      <c r="GX431" s="182"/>
      <c r="GY431" s="182"/>
      <c r="GZ431" s="182"/>
      <c r="HA431" s="182"/>
      <c r="HB431" s="182"/>
      <c r="HC431" s="182"/>
      <c r="HD431" s="182"/>
      <c r="HE431" s="182"/>
      <c r="HF431" s="182"/>
      <c r="HG431" s="182"/>
      <c r="HH431" s="182"/>
      <c r="HI431" s="182"/>
      <c r="HJ431" s="182"/>
      <c r="HK431" s="182"/>
      <c r="HL431" s="182"/>
      <c r="HM431" s="182"/>
      <c r="HN431" s="182"/>
      <c r="HO431" s="182"/>
      <c r="HP431" s="182"/>
      <c r="HQ431" s="182"/>
      <c r="HR431" s="182"/>
      <c r="HS431" s="182"/>
      <c r="HT431" s="182"/>
      <c r="HU431" s="182"/>
      <c r="HV431" s="182"/>
      <c r="HW431" s="182"/>
      <c r="HX431" s="182"/>
      <c r="HY431" s="182"/>
      <c r="HZ431" s="182"/>
      <c r="IA431" s="182"/>
      <c r="IB431" s="182"/>
      <c r="IC431" s="182"/>
      <c r="ID431" s="182"/>
      <c r="IE431" s="182"/>
      <c r="IF431" s="182"/>
      <c r="IG431" s="182"/>
      <c r="IH431" s="182"/>
      <c r="II431" s="182"/>
      <c r="IJ431" s="182"/>
      <c r="IK431" s="182"/>
      <c r="IL431" s="182"/>
      <c r="IM431" s="182"/>
      <c r="IN431" s="182"/>
      <c r="IO431" s="182"/>
      <c r="IP431" s="182"/>
      <c r="IQ431" s="182"/>
      <c r="IR431" s="182"/>
      <c r="IS431" s="182"/>
      <c r="IT431" s="182"/>
      <c r="IU431" s="182"/>
      <c r="IV431" s="182"/>
      <c r="IW431" s="182"/>
      <c r="IX431" s="182"/>
      <c r="IY431" s="182"/>
      <c r="IZ431" s="182"/>
      <c r="JA431" s="182"/>
      <c r="JB431" s="182"/>
      <c r="JC431" s="182"/>
      <c r="JD431" s="182"/>
      <c r="JE431" s="182"/>
      <c r="JF431" s="182"/>
      <c r="JG431" s="182"/>
      <c r="JH431" s="182"/>
      <c r="JI431" s="182"/>
      <c r="JJ431" s="182"/>
      <c r="JK431" s="182"/>
      <c r="JL431" s="182"/>
      <c r="JM431" s="182"/>
      <c r="JN431" s="182"/>
      <c r="JO431" s="182"/>
      <c r="JP431" s="182"/>
      <c r="JQ431" s="182"/>
      <c r="JR431" s="182"/>
      <c r="JS431" s="182"/>
      <c r="JT431" s="182"/>
      <c r="JU431" s="182"/>
      <c r="JV431" s="182"/>
      <c r="JW431" s="182"/>
      <c r="JX431" s="182"/>
      <c r="JY431" s="182"/>
      <c r="JZ431" s="182"/>
      <c r="KA431" s="182"/>
      <c r="KB431" s="182"/>
      <c r="KC431" s="182"/>
      <c r="KD431" s="182"/>
      <c r="KE431" s="182"/>
      <c r="KF431" s="182"/>
      <c r="KG431" s="182"/>
      <c r="KH431" s="182"/>
      <c r="KI431" s="182"/>
      <c r="KJ431" s="182"/>
      <c r="KK431" s="182"/>
      <c r="KL431" s="182"/>
      <c r="KM431" s="182"/>
      <c r="KN431" s="182"/>
      <c r="KO431" s="182"/>
      <c r="KP431" s="182"/>
      <c r="KQ431" s="182"/>
      <c r="KR431" s="182"/>
      <c r="KS431" s="182"/>
      <c r="KT431" s="182"/>
      <c r="KU431" s="182"/>
      <c r="KV431" s="182"/>
      <c r="KW431" s="182"/>
      <c r="KX431" s="182"/>
      <c r="KY431" s="182"/>
      <c r="KZ431" s="182"/>
      <c r="LA431" s="182"/>
      <c r="LB431" s="182"/>
      <c r="LC431" s="182"/>
      <c r="LD431" s="182"/>
      <c r="LE431" s="182"/>
      <c r="LF431" s="182"/>
      <c r="LG431" s="182"/>
      <c r="LH431" s="182"/>
      <c r="LI431" s="182"/>
      <c r="LJ431" s="182"/>
      <c r="LK431" s="182"/>
      <c r="LL431" s="182"/>
      <c r="LM431" s="182"/>
      <c r="LN431" s="182"/>
      <c r="LO431" s="182"/>
      <c r="LP431" s="182"/>
      <c r="LQ431" s="182"/>
      <c r="LR431" s="182"/>
      <c r="LS431" s="182"/>
      <c r="LT431" s="182"/>
      <c r="LU431" s="182"/>
      <c r="LV431" s="182"/>
      <c r="LW431" s="182"/>
      <c r="LX431" s="182"/>
      <c r="LY431" s="182"/>
      <c r="LZ431" s="182"/>
      <c r="MA431" s="182"/>
      <c r="MB431" s="182"/>
      <c r="MC431" s="182"/>
      <c r="MD431" s="182"/>
      <c r="ME431" s="182"/>
      <c r="MF431" s="182"/>
      <c r="MG431" s="182"/>
      <c r="MH431" s="182"/>
      <c r="MI431" s="182"/>
      <c r="MJ431" s="182"/>
      <c r="MK431" s="182"/>
      <c r="ML431" s="182"/>
      <c r="MM431" s="182"/>
      <c r="MN431" s="182"/>
      <c r="MO431" s="182"/>
      <c r="MP431" s="182"/>
      <c r="MQ431" s="182"/>
      <c r="MR431" s="182"/>
      <c r="MS431" s="182"/>
      <c r="MT431" s="182"/>
      <c r="MU431" s="182"/>
      <c r="MV431" s="182"/>
      <c r="MW431" s="182"/>
      <c r="MX431" s="182"/>
      <c r="MY431" s="182"/>
      <c r="MZ431" s="182"/>
      <c r="NA431" s="182"/>
      <c r="NB431" s="182"/>
      <c r="NC431" s="182"/>
      <c r="ND431" s="182"/>
      <c r="NE431" s="182"/>
      <c r="NF431" s="182"/>
      <c r="NG431" s="182"/>
      <c r="NH431" s="182"/>
      <c r="NI431" s="182"/>
      <c r="NJ431" s="182"/>
      <c r="NK431" s="182"/>
      <c r="NL431" s="182"/>
      <c r="NM431" s="182"/>
      <c r="NN431" s="182"/>
      <c r="NO431" s="182"/>
      <c r="NP431" s="182"/>
      <c r="NQ431" s="182"/>
      <c r="NR431" s="182"/>
      <c r="NS431" s="182"/>
      <c r="NT431" s="182"/>
      <c r="NU431" s="182"/>
      <c r="NV431" s="182"/>
      <c r="NW431" s="182"/>
      <c r="NX431" s="182"/>
      <c r="NY431" s="182"/>
      <c r="NZ431" s="182"/>
      <c r="OA431" s="182"/>
      <c r="OB431" s="182"/>
      <c r="OC431" s="182"/>
      <c r="OD431" s="182"/>
      <c r="OE431" s="182"/>
      <c r="OF431" s="182"/>
      <c r="OG431" s="182"/>
      <c r="OH431" s="182"/>
      <c r="OI431" s="182"/>
      <c r="OJ431" s="182"/>
      <c r="OK431" s="182"/>
      <c r="OL431" s="182"/>
      <c r="OM431" s="182"/>
      <c r="ON431" s="182"/>
      <c r="OO431" s="182"/>
      <c r="OP431" s="182"/>
      <c r="OQ431" s="182"/>
      <c r="OR431" s="182"/>
      <c r="OS431" s="182"/>
      <c r="OT431" s="182"/>
      <c r="OU431" s="182"/>
      <c r="OV431" s="182"/>
      <c r="OW431" s="182"/>
      <c r="OX431" s="182"/>
      <c r="OY431" s="182"/>
      <c r="OZ431" s="182"/>
      <c r="PA431" s="182"/>
      <c r="PB431" s="182"/>
      <c r="PC431" s="182"/>
      <c r="PD431" s="182"/>
      <c r="PE431" s="182"/>
      <c r="PF431" s="182"/>
      <c r="PG431" s="182"/>
      <c r="PH431" s="182"/>
      <c r="PI431" s="182"/>
      <c r="PJ431" s="182"/>
      <c r="PK431" s="182"/>
      <c r="PL431" s="182"/>
      <c r="PM431" s="182"/>
      <c r="PN431" s="182"/>
      <c r="PO431" s="182"/>
      <c r="PP431" s="182"/>
      <c r="PQ431" s="182"/>
      <c r="PR431" s="182"/>
      <c r="PS431" s="182"/>
      <c r="PT431" s="182"/>
      <c r="PU431" s="182"/>
      <c r="PV431" s="182"/>
      <c r="PW431" s="182"/>
      <c r="PX431" s="182"/>
    </row>
    <row r="432" spans="1:440" s="167" customFormat="1" ht="19.899999999999999" customHeight="1">
      <c r="A432" s="182"/>
      <c r="B432" s="1040"/>
      <c r="C432" s="900"/>
      <c r="D432" s="837"/>
      <c r="E432" s="875"/>
      <c r="F432" s="327" t="s">
        <v>21</v>
      </c>
      <c r="G432" s="291">
        <v>2.972</v>
      </c>
      <c r="H432" s="291"/>
      <c r="I432" s="292">
        <f>G432+H432+K431</f>
        <v>3.6070000000000002</v>
      </c>
      <c r="J432" s="424">
        <v>2.97</v>
      </c>
      <c r="K432" s="292">
        <f t="shared" si="351"/>
        <v>0.63700000000000001</v>
      </c>
      <c r="L432" s="675">
        <f t="shared" si="352"/>
        <v>0.82339894649293044</v>
      </c>
      <c r="M432" s="653" t="s">
        <v>24</v>
      </c>
      <c r="N432" s="976"/>
      <c r="O432" s="977"/>
      <c r="P432" s="977"/>
      <c r="Q432" s="977"/>
      <c r="R432" s="977"/>
      <c r="S432" s="975"/>
      <c r="T432" s="170"/>
      <c r="U432" s="182">
        <f t="shared" ref="U432:U433" si="359">G393+G396+G399+G402+G405+G408+G411+G414+G417+G420+G423+G426+G429+G432</f>
        <v>43.438000000000009</v>
      </c>
      <c r="V432" s="166"/>
      <c r="W432" s="166"/>
      <c r="X432" s="166"/>
      <c r="Y432" s="166"/>
      <c r="Z432" s="166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  <c r="AU432" s="182"/>
      <c r="AV432" s="182"/>
      <c r="AW432" s="182"/>
      <c r="AX432" s="182"/>
      <c r="AY432" s="182"/>
      <c r="AZ432" s="182"/>
      <c r="BA432" s="182"/>
      <c r="BB432" s="182"/>
      <c r="BC432" s="182"/>
      <c r="BD432" s="182"/>
      <c r="BE432" s="182"/>
      <c r="BF432" s="182"/>
      <c r="BG432" s="182"/>
      <c r="BH432" s="182"/>
      <c r="BI432" s="182"/>
      <c r="BJ432" s="182"/>
      <c r="BK432" s="182"/>
      <c r="BL432" s="182"/>
      <c r="BM432" s="182"/>
      <c r="BN432" s="182"/>
      <c r="BO432" s="182"/>
      <c r="BP432" s="182"/>
      <c r="BQ432" s="182"/>
      <c r="BR432" s="182"/>
      <c r="BS432" s="182"/>
      <c r="BT432" s="182"/>
      <c r="BU432" s="182"/>
      <c r="BV432" s="182"/>
      <c r="BW432" s="182"/>
      <c r="BX432" s="182"/>
      <c r="BY432" s="182"/>
      <c r="BZ432" s="182"/>
      <c r="CA432" s="182"/>
      <c r="CB432" s="182"/>
      <c r="CC432" s="182"/>
      <c r="CD432" s="182"/>
      <c r="CE432" s="182"/>
      <c r="CF432" s="182"/>
      <c r="CG432" s="182"/>
      <c r="CH432" s="182"/>
      <c r="CI432" s="182"/>
      <c r="CJ432" s="182"/>
      <c r="CK432" s="182"/>
      <c r="CL432" s="182"/>
      <c r="CM432" s="182"/>
      <c r="CN432" s="182"/>
      <c r="CO432" s="182"/>
      <c r="CP432" s="182"/>
      <c r="CQ432" s="182"/>
      <c r="CR432" s="182"/>
      <c r="CS432" s="182"/>
      <c r="CT432" s="182"/>
      <c r="CU432" s="182"/>
      <c r="CV432" s="182"/>
      <c r="CW432" s="182"/>
      <c r="CX432" s="182"/>
      <c r="CY432" s="182"/>
      <c r="CZ432" s="182"/>
      <c r="DA432" s="182"/>
      <c r="DB432" s="182"/>
      <c r="DC432" s="182"/>
      <c r="DD432" s="182"/>
      <c r="DE432" s="182"/>
      <c r="DF432" s="182"/>
      <c r="DG432" s="182"/>
      <c r="DH432" s="182"/>
      <c r="DI432" s="182"/>
      <c r="DJ432" s="182"/>
      <c r="DK432" s="182"/>
      <c r="DL432" s="182"/>
      <c r="DM432" s="182"/>
      <c r="DN432" s="182"/>
      <c r="DO432" s="182"/>
      <c r="DP432" s="182"/>
      <c r="DQ432" s="182"/>
      <c r="DR432" s="182"/>
      <c r="DS432" s="182"/>
      <c r="DT432" s="182"/>
      <c r="DU432" s="182"/>
      <c r="DV432" s="182"/>
      <c r="DW432" s="182"/>
      <c r="DX432" s="182"/>
      <c r="DY432" s="182"/>
      <c r="DZ432" s="182"/>
      <c r="EA432" s="182"/>
      <c r="EB432" s="182"/>
      <c r="EC432" s="182"/>
      <c r="ED432" s="182"/>
      <c r="EE432" s="182"/>
      <c r="EF432" s="182"/>
      <c r="EG432" s="182"/>
      <c r="EH432" s="182"/>
      <c r="EI432" s="182"/>
      <c r="EJ432" s="182"/>
      <c r="EK432" s="182"/>
      <c r="EL432" s="182"/>
      <c r="EM432" s="182"/>
      <c r="EN432" s="182"/>
      <c r="EO432" s="182"/>
      <c r="EP432" s="182"/>
      <c r="EQ432" s="182"/>
      <c r="ER432" s="182"/>
      <c r="ES432" s="182"/>
      <c r="ET432" s="182"/>
      <c r="EU432" s="182"/>
      <c r="EV432" s="182"/>
      <c r="EW432" s="182"/>
      <c r="EX432" s="182"/>
      <c r="EY432" s="182"/>
      <c r="EZ432" s="182"/>
      <c r="FA432" s="182"/>
      <c r="FB432" s="182"/>
      <c r="FC432" s="182"/>
      <c r="FD432" s="182"/>
      <c r="FE432" s="182"/>
      <c r="FF432" s="182"/>
      <c r="FG432" s="182"/>
      <c r="FH432" s="182"/>
      <c r="FI432" s="182"/>
      <c r="FJ432" s="182"/>
      <c r="FK432" s="182"/>
      <c r="FL432" s="182"/>
      <c r="FM432" s="182"/>
      <c r="FN432" s="182"/>
      <c r="FO432" s="182"/>
      <c r="FP432" s="182"/>
      <c r="FQ432" s="182"/>
      <c r="FR432" s="182"/>
      <c r="FS432" s="182"/>
      <c r="FT432" s="182"/>
      <c r="FU432" s="182"/>
      <c r="FV432" s="182"/>
      <c r="FW432" s="182"/>
      <c r="FX432" s="182"/>
      <c r="FY432" s="182"/>
      <c r="FZ432" s="182"/>
      <c r="GA432" s="182"/>
      <c r="GB432" s="182"/>
      <c r="GC432" s="182"/>
      <c r="GD432" s="182"/>
      <c r="GE432" s="182"/>
      <c r="GF432" s="182"/>
      <c r="GG432" s="182"/>
      <c r="GH432" s="182"/>
      <c r="GI432" s="182"/>
      <c r="GJ432" s="182"/>
      <c r="GK432" s="182"/>
      <c r="GL432" s="182"/>
      <c r="GM432" s="182"/>
      <c r="GN432" s="182"/>
      <c r="GO432" s="182"/>
      <c r="GP432" s="182"/>
      <c r="GQ432" s="182"/>
      <c r="GR432" s="182"/>
      <c r="GS432" s="182"/>
      <c r="GT432" s="182"/>
      <c r="GU432" s="182"/>
      <c r="GV432" s="182"/>
      <c r="GW432" s="182"/>
      <c r="GX432" s="182"/>
      <c r="GY432" s="182"/>
      <c r="GZ432" s="182"/>
      <c r="HA432" s="182"/>
      <c r="HB432" s="182"/>
      <c r="HC432" s="182"/>
      <c r="HD432" s="182"/>
      <c r="HE432" s="182"/>
      <c r="HF432" s="182"/>
      <c r="HG432" s="182"/>
      <c r="HH432" s="182"/>
      <c r="HI432" s="182"/>
      <c r="HJ432" s="182"/>
      <c r="HK432" s="182"/>
      <c r="HL432" s="182"/>
      <c r="HM432" s="182"/>
      <c r="HN432" s="182"/>
      <c r="HO432" s="182"/>
      <c r="HP432" s="182"/>
      <c r="HQ432" s="182"/>
      <c r="HR432" s="182"/>
      <c r="HS432" s="182"/>
      <c r="HT432" s="182"/>
      <c r="HU432" s="182"/>
      <c r="HV432" s="182"/>
      <c r="HW432" s="182"/>
      <c r="HX432" s="182"/>
      <c r="HY432" s="182"/>
      <c r="HZ432" s="182"/>
      <c r="IA432" s="182"/>
      <c r="IB432" s="182"/>
      <c r="IC432" s="182"/>
      <c r="ID432" s="182"/>
      <c r="IE432" s="182"/>
      <c r="IF432" s="182"/>
      <c r="IG432" s="182"/>
      <c r="IH432" s="182"/>
      <c r="II432" s="182"/>
      <c r="IJ432" s="182"/>
      <c r="IK432" s="182"/>
      <c r="IL432" s="182"/>
      <c r="IM432" s="182"/>
      <c r="IN432" s="182"/>
      <c r="IO432" s="182"/>
      <c r="IP432" s="182"/>
      <c r="IQ432" s="182"/>
      <c r="IR432" s="182"/>
      <c r="IS432" s="182"/>
      <c r="IT432" s="182"/>
      <c r="IU432" s="182"/>
      <c r="IV432" s="182"/>
      <c r="IW432" s="182"/>
      <c r="IX432" s="182"/>
      <c r="IY432" s="182"/>
      <c r="IZ432" s="182"/>
      <c r="JA432" s="182"/>
      <c r="JB432" s="182"/>
      <c r="JC432" s="182"/>
      <c r="JD432" s="182"/>
      <c r="JE432" s="182"/>
      <c r="JF432" s="182"/>
      <c r="JG432" s="182"/>
      <c r="JH432" s="182"/>
      <c r="JI432" s="182"/>
      <c r="JJ432" s="182"/>
      <c r="JK432" s="182"/>
      <c r="JL432" s="182"/>
      <c r="JM432" s="182"/>
      <c r="JN432" s="182"/>
      <c r="JO432" s="182"/>
      <c r="JP432" s="182"/>
      <c r="JQ432" s="182"/>
      <c r="JR432" s="182"/>
      <c r="JS432" s="182"/>
      <c r="JT432" s="182"/>
      <c r="JU432" s="182"/>
      <c r="JV432" s="182"/>
      <c r="JW432" s="182"/>
      <c r="JX432" s="182"/>
      <c r="JY432" s="182"/>
      <c r="JZ432" s="182"/>
      <c r="KA432" s="182"/>
      <c r="KB432" s="182"/>
      <c r="KC432" s="182"/>
      <c r="KD432" s="182"/>
      <c r="KE432" s="182"/>
      <c r="KF432" s="182"/>
      <c r="KG432" s="182"/>
      <c r="KH432" s="182"/>
      <c r="KI432" s="182"/>
      <c r="KJ432" s="182"/>
      <c r="KK432" s="182"/>
      <c r="KL432" s="182"/>
      <c r="KM432" s="182"/>
      <c r="KN432" s="182"/>
      <c r="KO432" s="182"/>
      <c r="KP432" s="182"/>
      <c r="KQ432" s="182"/>
      <c r="KR432" s="182"/>
      <c r="KS432" s="182"/>
      <c r="KT432" s="182"/>
      <c r="KU432" s="182"/>
      <c r="KV432" s="182"/>
      <c r="KW432" s="182"/>
      <c r="KX432" s="182"/>
      <c r="KY432" s="182"/>
      <c r="KZ432" s="182"/>
      <c r="LA432" s="182"/>
      <c r="LB432" s="182"/>
      <c r="LC432" s="182"/>
      <c r="LD432" s="182"/>
      <c r="LE432" s="182"/>
      <c r="LF432" s="182"/>
      <c r="LG432" s="182"/>
      <c r="LH432" s="182"/>
      <c r="LI432" s="182"/>
      <c r="LJ432" s="182"/>
      <c r="LK432" s="182"/>
      <c r="LL432" s="182"/>
      <c r="LM432" s="182"/>
      <c r="LN432" s="182"/>
      <c r="LO432" s="182"/>
      <c r="LP432" s="182"/>
      <c r="LQ432" s="182"/>
      <c r="LR432" s="182"/>
      <c r="LS432" s="182"/>
      <c r="LT432" s="182"/>
      <c r="LU432" s="182"/>
      <c r="LV432" s="182"/>
      <c r="LW432" s="182"/>
      <c r="LX432" s="182"/>
      <c r="LY432" s="182"/>
      <c r="LZ432" s="182"/>
      <c r="MA432" s="182"/>
      <c r="MB432" s="182"/>
      <c r="MC432" s="182"/>
      <c r="MD432" s="182"/>
      <c r="ME432" s="182"/>
      <c r="MF432" s="182"/>
      <c r="MG432" s="182"/>
      <c r="MH432" s="182"/>
      <c r="MI432" s="182"/>
      <c r="MJ432" s="182"/>
      <c r="MK432" s="182"/>
      <c r="ML432" s="182"/>
      <c r="MM432" s="182"/>
      <c r="MN432" s="182"/>
      <c r="MO432" s="182"/>
      <c r="MP432" s="182"/>
      <c r="MQ432" s="182"/>
      <c r="MR432" s="182"/>
      <c r="MS432" s="182"/>
      <c r="MT432" s="182"/>
      <c r="MU432" s="182"/>
      <c r="MV432" s="182"/>
      <c r="MW432" s="182"/>
      <c r="MX432" s="182"/>
      <c r="MY432" s="182"/>
      <c r="MZ432" s="182"/>
      <c r="NA432" s="182"/>
      <c r="NB432" s="182"/>
      <c r="NC432" s="182"/>
      <c r="ND432" s="182"/>
      <c r="NE432" s="182"/>
      <c r="NF432" s="182"/>
      <c r="NG432" s="182"/>
      <c r="NH432" s="182"/>
      <c r="NI432" s="182"/>
      <c r="NJ432" s="182"/>
      <c r="NK432" s="182"/>
      <c r="NL432" s="182"/>
      <c r="NM432" s="182"/>
      <c r="NN432" s="182"/>
      <c r="NO432" s="182"/>
      <c r="NP432" s="182"/>
      <c r="NQ432" s="182"/>
      <c r="NR432" s="182"/>
      <c r="NS432" s="182"/>
      <c r="NT432" s="182"/>
      <c r="NU432" s="182"/>
      <c r="NV432" s="182"/>
      <c r="NW432" s="182"/>
      <c r="NX432" s="182"/>
      <c r="NY432" s="182"/>
      <c r="NZ432" s="182"/>
      <c r="OA432" s="182"/>
      <c r="OB432" s="182"/>
      <c r="OC432" s="182"/>
      <c r="OD432" s="182"/>
      <c r="OE432" s="182"/>
      <c r="OF432" s="182"/>
      <c r="OG432" s="182"/>
      <c r="OH432" s="182"/>
      <c r="OI432" s="182"/>
      <c r="OJ432" s="182"/>
      <c r="OK432" s="182"/>
      <c r="OL432" s="182"/>
      <c r="OM432" s="182"/>
      <c r="ON432" s="182"/>
      <c r="OO432" s="182"/>
      <c r="OP432" s="182"/>
      <c r="OQ432" s="182"/>
      <c r="OR432" s="182"/>
      <c r="OS432" s="182"/>
      <c r="OT432" s="182"/>
      <c r="OU432" s="182"/>
      <c r="OV432" s="182"/>
      <c r="OW432" s="182"/>
      <c r="OX432" s="182"/>
      <c r="OY432" s="182"/>
      <c r="OZ432" s="182"/>
      <c r="PA432" s="182"/>
      <c r="PB432" s="182"/>
      <c r="PC432" s="182"/>
      <c r="PD432" s="182"/>
      <c r="PE432" s="182"/>
      <c r="PF432" s="182"/>
      <c r="PG432" s="182"/>
      <c r="PH432" s="182"/>
      <c r="PI432" s="182"/>
      <c r="PJ432" s="182"/>
      <c r="PK432" s="182"/>
      <c r="PL432" s="182"/>
      <c r="PM432" s="182"/>
      <c r="PN432" s="182"/>
      <c r="PO432" s="182"/>
      <c r="PP432" s="182"/>
      <c r="PQ432" s="182"/>
      <c r="PR432" s="182"/>
      <c r="PS432" s="182"/>
      <c r="PT432" s="182"/>
      <c r="PU432" s="182"/>
      <c r="PV432" s="182"/>
      <c r="PW432" s="182"/>
      <c r="PX432" s="182"/>
    </row>
    <row r="433" spans="1:440" s="167" customFormat="1" ht="19.899999999999999" customHeight="1">
      <c r="A433" s="182"/>
      <c r="B433" s="1040"/>
      <c r="C433" s="900"/>
      <c r="D433" s="894"/>
      <c r="E433" s="875"/>
      <c r="F433" s="327" t="s">
        <v>22</v>
      </c>
      <c r="G433" s="291">
        <v>3.6070000000000002</v>
      </c>
      <c r="H433" s="291"/>
      <c r="I433" s="292">
        <f>G433+H433+K432</f>
        <v>4.2439999999999998</v>
      </c>
      <c r="J433" s="424">
        <v>4.0199999999999996</v>
      </c>
      <c r="K433" s="292">
        <f t="shared" si="351"/>
        <v>0.2240000000000002</v>
      </c>
      <c r="L433" s="675">
        <f t="shared" si="352"/>
        <v>0.9472196041470311</v>
      </c>
      <c r="M433" s="653" t="s">
        <v>24</v>
      </c>
      <c r="N433" s="976"/>
      <c r="O433" s="977"/>
      <c r="P433" s="977"/>
      <c r="Q433" s="977"/>
      <c r="R433" s="977"/>
      <c r="S433" s="975"/>
      <c r="T433" s="199">
        <f>N392+N395+N398+N401+N404+N407+N410+N413+N416+N419+N422+N425+N428+N431</f>
        <v>101.05600000000001</v>
      </c>
      <c r="U433" s="190">
        <f t="shared" si="359"/>
        <v>48.725000000000001</v>
      </c>
      <c r="V433" s="166"/>
      <c r="W433" s="166"/>
      <c r="X433" s="166"/>
      <c r="Y433" s="166"/>
      <c r="Z433" s="166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  <c r="AU433" s="182"/>
      <c r="AV433" s="182"/>
      <c r="AW433" s="182"/>
      <c r="AX433" s="182"/>
      <c r="AY433" s="182"/>
      <c r="AZ433" s="182"/>
      <c r="BA433" s="182"/>
      <c r="BB433" s="182"/>
      <c r="BC433" s="182"/>
      <c r="BD433" s="182"/>
      <c r="BE433" s="182"/>
      <c r="BF433" s="182"/>
      <c r="BG433" s="182"/>
      <c r="BH433" s="182"/>
      <c r="BI433" s="182"/>
      <c r="BJ433" s="182"/>
      <c r="BK433" s="182"/>
      <c r="BL433" s="182"/>
      <c r="BM433" s="182"/>
      <c r="BN433" s="182"/>
      <c r="BO433" s="182"/>
      <c r="BP433" s="182"/>
      <c r="BQ433" s="182"/>
      <c r="BR433" s="182"/>
      <c r="BS433" s="182"/>
      <c r="BT433" s="182"/>
      <c r="BU433" s="182"/>
      <c r="BV433" s="182"/>
      <c r="BW433" s="182"/>
      <c r="BX433" s="182"/>
      <c r="BY433" s="182"/>
      <c r="BZ433" s="182"/>
      <c r="CA433" s="182"/>
      <c r="CB433" s="182"/>
      <c r="CC433" s="182"/>
      <c r="CD433" s="182"/>
      <c r="CE433" s="182"/>
      <c r="CF433" s="182"/>
      <c r="CG433" s="182"/>
      <c r="CH433" s="182"/>
      <c r="CI433" s="182"/>
      <c r="CJ433" s="182"/>
      <c r="CK433" s="182"/>
      <c r="CL433" s="182"/>
      <c r="CM433" s="182"/>
      <c r="CN433" s="182"/>
      <c r="CO433" s="182"/>
      <c r="CP433" s="182"/>
      <c r="CQ433" s="182"/>
      <c r="CR433" s="182"/>
      <c r="CS433" s="182"/>
      <c r="CT433" s="182"/>
      <c r="CU433" s="182"/>
      <c r="CV433" s="182"/>
      <c r="CW433" s="182"/>
      <c r="CX433" s="182"/>
      <c r="CY433" s="182"/>
      <c r="CZ433" s="182"/>
      <c r="DA433" s="182"/>
      <c r="DB433" s="182"/>
      <c r="DC433" s="182"/>
      <c r="DD433" s="182"/>
      <c r="DE433" s="182"/>
      <c r="DF433" s="182"/>
      <c r="DG433" s="182"/>
      <c r="DH433" s="182"/>
      <c r="DI433" s="182"/>
      <c r="DJ433" s="182"/>
      <c r="DK433" s="182"/>
      <c r="DL433" s="182"/>
      <c r="DM433" s="182"/>
      <c r="DN433" s="182"/>
      <c r="DO433" s="182"/>
      <c r="DP433" s="182"/>
      <c r="DQ433" s="182"/>
      <c r="DR433" s="182"/>
      <c r="DS433" s="182"/>
      <c r="DT433" s="182"/>
      <c r="DU433" s="182"/>
      <c r="DV433" s="182"/>
      <c r="DW433" s="182"/>
      <c r="DX433" s="182"/>
      <c r="DY433" s="182"/>
      <c r="DZ433" s="182"/>
      <c r="EA433" s="182"/>
      <c r="EB433" s="182"/>
      <c r="EC433" s="182"/>
      <c r="ED433" s="182"/>
      <c r="EE433" s="182"/>
      <c r="EF433" s="182"/>
      <c r="EG433" s="182"/>
      <c r="EH433" s="182"/>
      <c r="EI433" s="182"/>
      <c r="EJ433" s="182"/>
      <c r="EK433" s="182"/>
      <c r="EL433" s="182"/>
      <c r="EM433" s="182"/>
      <c r="EN433" s="182"/>
      <c r="EO433" s="182"/>
      <c r="EP433" s="182"/>
      <c r="EQ433" s="182"/>
      <c r="ER433" s="182"/>
      <c r="ES433" s="182"/>
      <c r="ET433" s="182"/>
      <c r="EU433" s="182"/>
      <c r="EV433" s="182"/>
      <c r="EW433" s="182"/>
      <c r="EX433" s="182"/>
      <c r="EY433" s="182"/>
      <c r="EZ433" s="182"/>
      <c r="FA433" s="182"/>
      <c r="FB433" s="182"/>
      <c r="FC433" s="182"/>
      <c r="FD433" s="182"/>
      <c r="FE433" s="182"/>
      <c r="FF433" s="182"/>
      <c r="FG433" s="182"/>
      <c r="FH433" s="182"/>
      <c r="FI433" s="182"/>
      <c r="FJ433" s="182"/>
      <c r="FK433" s="182"/>
      <c r="FL433" s="182"/>
      <c r="FM433" s="182"/>
      <c r="FN433" s="182"/>
      <c r="FO433" s="182"/>
      <c r="FP433" s="182"/>
      <c r="FQ433" s="182"/>
      <c r="FR433" s="182"/>
      <c r="FS433" s="182"/>
      <c r="FT433" s="182"/>
      <c r="FU433" s="182"/>
      <c r="FV433" s="182"/>
      <c r="FW433" s="182"/>
      <c r="FX433" s="182"/>
      <c r="FY433" s="182"/>
      <c r="FZ433" s="182"/>
      <c r="GA433" s="182"/>
      <c r="GB433" s="182"/>
      <c r="GC433" s="182"/>
      <c r="GD433" s="182"/>
      <c r="GE433" s="182"/>
      <c r="GF433" s="182"/>
      <c r="GG433" s="182"/>
      <c r="GH433" s="182"/>
      <c r="GI433" s="182"/>
      <c r="GJ433" s="182"/>
      <c r="GK433" s="182"/>
      <c r="GL433" s="182"/>
      <c r="GM433" s="182"/>
      <c r="GN433" s="182"/>
      <c r="GO433" s="182"/>
      <c r="GP433" s="182"/>
      <c r="GQ433" s="182"/>
      <c r="GR433" s="182"/>
      <c r="GS433" s="182"/>
      <c r="GT433" s="182"/>
      <c r="GU433" s="182"/>
      <c r="GV433" s="182"/>
      <c r="GW433" s="182"/>
      <c r="GX433" s="182"/>
      <c r="GY433" s="182"/>
      <c r="GZ433" s="182"/>
      <c r="HA433" s="182"/>
      <c r="HB433" s="182"/>
      <c r="HC433" s="182"/>
      <c r="HD433" s="182"/>
      <c r="HE433" s="182"/>
      <c r="HF433" s="182"/>
      <c r="HG433" s="182"/>
      <c r="HH433" s="182"/>
      <c r="HI433" s="182"/>
      <c r="HJ433" s="182"/>
      <c r="HK433" s="182"/>
      <c r="HL433" s="182"/>
      <c r="HM433" s="182"/>
      <c r="HN433" s="182"/>
      <c r="HO433" s="182"/>
      <c r="HP433" s="182"/>
      <c r="HQ433" s="182"/>
      <c r="HR433" s="182"/>
      <c r="HS433" s="182"/>
      <c r="HT433" s="182"/>
      <c r="HU433" s="182"/>
      <c r="HV433" s="182"/>
      <c r="HW433" s="182"/>
      <c r="HX433" s="182"/>
      <c r="HY433" s="182"/>
      <c r="HZ433" s="182"/>
      <c r="IA433" s="182"/>
      <c r="IB433" s="182"/>
      <c r="IC433" s="182"/>
      <c r="ID433" s="182"/>
      <c r="IE433" s="182"/>
      <c r="IF433" s="182"/>
      <c r="IG433" s="182"/>
      <c r="IH433" s="182"/>
      <c r="II433" s="182"/>
      <c r="IJ433" s="182"/>
      <c r="IK433" s="182"/>
      <c r="IL433" s="182"/>
      <c r="IM433" s="182"/>
      <c r="IN433" s="182"/>
      <c r="IO433" s="182"/>
      <c r="IP433" s="182"/>
      <c r="IQ433" s="182"/>
      <c r="IR433" s="182"/>
      <c r="IS433" s="182"/>
      <c r="IT433" s="182"/>
      <c r="IU433" s="182"/>
      <c r="IV433" s="182"/>
      <c r="IW433" s="182"/>
      <c r="IX433" s="182"/>
      <c r="IY433" s="182"/>
      <c r="IZ433" s="182"/>
      <c r="JA433" s="182"/>
      <c r="JB433" s="182"/>
      <c r="JC433" s="182"/>
      <c r="JD433" s="182"/>
      <c r="JE433" s="182"/>
      <c r="JF433" s="182"/>
      <c r="JG433" s="182"/>
      <c r="JH433" s="182"/>
      <c r="JI433" s="182"/>
      <c r="JJ433" s="182"/>
      <c r="JK433" s="182"/>
      <c r="JL433" s="182"/>
      <c r="JM433" s="182"/>
      <c r="JN433" s="182"/>
      <c r="JO433" s="182"/>
      <c r="JP433" s="182"/>
      <c r="JQ433" s="182"/>
      <c r="JR433" s="182"/>
      <c r="JS433" s="182"/>
      <c r="JT433" s="182"/>
      <c r="JU433" s="182"/>
      <c r="JV433" s="182"/>
      <c r="JW433" s="182"/>
      <c r="JX433" s="182"/>
      <c r="JY433" s="182"/>
      <c r="JZ433" s="182"/>
      <c r="KA433" s="182"/>
      <c r="KB433" s="182"/>
      <c r="KC433" s="182"/>
      <c r="KD433" s="182"/>
      <c r="KE433" s="182"/>
      <c r="KF433" s="182"/>
      <c r="KG433" s="182"/>
      <c r="KH433" s="182"/>
      <c r="KI433" s="182"/>
      <c r="KJ433" s="182"/>
      <c r="KK433" s="182"/>
      <c r="KL433" s="182"/>
      <c r="KM433" s="182"/>
      <c r="KN433" s="182"/>
      <c r="KO433" s="182"/>
      <c r="KP433" s="182"/>
      <c r="KQ433" s="182"/>
      <c r="KR433" s="182"/>
      <c r="KS433" s="182"/>
      <c r="KT433" s="182"/>
      <c r="KU433" s="182"/>
      <c r="KV433" s="182"/>
      <c r="KW433" s="182"/>
      <c r="KX433" s="182"/>
      <c r="KY433" s="182"/>
      <c r="KZ433" s="182"/>
      <c r="LA433" s="182"/>
      <c r="LB433" s="182"/>
      <c r="LC433" s="182"/>
      <c r="LD433" s="182"/>
      <c r="LE433" s="182"/>
      <c r="LF433" s="182"/>
      <c r="LG433" s="182"/>
      <c r="LH433" s="182"/>
      <c r="LI433" s="182"/>
      <c r="LJ433" s="182"/>
      <c r="LK433" s="182"/>
      <c r="LL433" s="182"/>
      <c r="LM433" s="182"/>
      <c r="LN433" s="182"/>
      <c r="LO433" s="182"/>
      <c r="LP433" s="182"/>
      <c r="LQ433" s="182"/>
      <c r="LR433" s="182"/>
      <c r="LS433" s="182"/>
      <c r="LT433" s="182"/>
      <c r="LU433" s="182"/>
      <c r="LV433" s="182"/>
      <c r="LW433" s="182"/>
      <c r="LX433" s="182"/>
      <c r="LY433" s="182"/>
      <c r="LZ433" s="182"/>
      <c r="MA433" s="182"/>
      <c r="MB433" s="182"/>
      <c r="MC433" s="182"/>
      <c r="MD433" s="182"/>
      <c r="ME433" s="182"/>
      <c r="MF433" s="182"/>
      <c r="MG433" s="182"/>
      <c r="MH433" s="182"/>
      <c r="MI433" s="182"/>
      <c r="MJ433" s="182"/>
      <c r="MK433" s="182"/>
      <c r="ML433" s="182"/>
      <c r="MM433" s="182"/>
      <c r="MN433" s="182"/>
      <c r="MO433" s="182"/>
      <c r="MP433" s="182"/>
      <c r="MQ433" s="182"/>
      <c r="MR433" s="182"/>
      <c r="MS433" s="182"/>
      <c r="MT433" s="182"/>
      <c r="MU433" s="182"/>
      <c r="MV433" s="182"/>
      <c r="MW433" s="182"/>
      <c r="MX433" s="182"/>
      <c r="MY433" s="182"/>
      <c r="MZ433" s="182"/>
      <c r="NA433" s="182"/>
      <c r="NB433" s="182"/>
      <c r="NC433" s="182"/>
      <c r="ND433" s="182"/>
      <c r="NE433" s="182"/>
      <c r="NF433" s="182"/>
      <c r="NG433" s="182"/>
      <c r="NH433" s="182"/>
      <c r="NI433" s="182"/>
      <c r="NJ433" s="182"/>
      <c r="NK433" s="182"/>
      <c r="NL433" s="182"/>
      <c r="NM433" s="182"/>
      <c r="NN433" s="182"/>
      <c r="NO433" s="182"/>
      <c r="NP433" s="182"/>
      <c r="NQ433" s="182"/>
      <c r="NR433" s="182"/>
      <c r="NS433" s="182"/>
      <c r="NT433" s="182"/>
      <c r="NU433" s="182"/>
      <c r="NV433" s="182"/>
      <c r="NW433" s="182"/>
      <c r="NX433" s="182"/>
      <c r="NY433" s="182"/>
      <c r="NZ433" s="182"/>
      <c r="OA433" s="182"/>
      <c r="OB433" s="182"/>
      <c r="OC433" s="182"/>
      <c r="OD433" s="182"/>
      <c r="OE433" s="182"/>
      <c r="OF433" s="182"/>
      <c r="OG433" s="182"/>
      <c r="OH433" s="182"/>
      <c r="OI433" s="182"/>
      <c r="OJ433" s="182"/>
      <c r="OK433" s="182"/>
      <c r="OL433" s="182"/>
      <c r="OM433" s="182"/>
      <c r="ON433" s="182"/>
      <c r="OO433" s="182"/>
      <c r="OP433" s="182"/>
      <c r="OQ433" s="182"/>
      <c r="OR433" s="182"/>
      <c r="OS433" s="182"/>
      <c r="OT433" s="182"/>
      <c r="OU433" s="182"/>
      <c r="OV433" s="182"/>
      <c r="OW433" s="182"/>
      <c r="OX433" s="182"/>
      <c r="OY433" s="182"/>
      <c r="OZ433" s="182"/>
      <c r="PA433" s="182"/>
      <c r="PB433" s="182"/>
      <c r="PC433" s="182"/>
      <c r="PD433" s="182"/>
      <c r="PE433" s="182"/>
      <c r="PF433" s="182"/>
      <c r="PG433" s="182"/>
      <c r="PH433" s="182"/>
      <c r="PI433" s="182"/>
      <c r="PJ433" s="182"/>
      <c r="PK433" s="182"/>
      <c r="PL433" s="182"/>
      <c r="PM433" s="182"/>
      <c r="PN433" s="182"/>
      <c r="PO433" s="182"/>
      <c r="PP433" s="182"/>
      <c r="PQ433" s="182"/>
      <c r="PR433" s="182"/>
      <c r="PS433" s="182"/>
      <c r="PT433" s="182"/>
      <c r="PU433" s="182"/>
      <c r="PV433" s="182"/>
      <c r="PW433" s="182"/>
      <c r="PX433" s="182"/>
    </row>
    <row r="434" spans="1:440" s="167" customFormat="1" ht="19.899999999999999" customHeight="1">
      <c r="A434" s="182"/>
      <c r="B434" s="1040"/>
      <c r="C434" s="900"/>
      <c r="D434" s="841" t="s">
        <v>682</v>
      </c>
      <c r="E434" s="978" t="s">
        <v>95</v>
      </c>
      <c r="F434" s="426" t="s">
        <v>20</v>
      </c>
      <c r="G434" s="427">
        <v>0.63500000000000001</v>
      </c>
      <c r="H434" s="427"/>
      <c r="I434" s="428">
        <f t="shared" ref="I434" si="360">G434+H434</f>
        <v>0.63500000000000001</v>
      </c>
      <c r="J434" s="429">
        <v>0</v>
      </c>
      <c r="K434" s="428">
        <f t="shared" ref="K434:K442" si="361">I434-J434</f>
        <v>0.63500000000000001</v>
      </c>
      <c r="L434" s="671">
        <f t="shared" ref="L434:L442" si="362">J434/I434</f>
        <v>0</v>
      </c>
      <c r="M434" s="654" t="s">
        <v>24</v>
      </c>
      <c r="N434" s="976">
        <f t="shared" ref="N434:O434" si="363">G434+G435+G436</f>
        <v>7.2200000000000006</v>
      </c>
      <c r="O434" s="977">
        <f t="shared" si="363"/>
        <v>0</v>
      </c>
      <c r="P434" s="977">
        <f t="shared" ref="P434" si="364">N434+O434</f>
        <v>7.2200000000000006</v>
      </c>
      <c r="Q434" s="977">
        <f t="shared" si="337"/>
        <v>7.2190000000000003</v>
      </c>
      <c r="R434" s="977">
        <f t="shared" ref="R434" si="365">P434-Q434</f>
        <v>1.000000000000334E-3</v>
      </c>
      <c r="S434" s="975">
        <f t="shared" ref="S434" si="366">Q434/P434</f>
        <v>0.99986149584487527</v>
      </c>
      <c r="T434" s="170"/>
      <c r="U434" s="182"/>
      <c r="V434" s="166"/>
      <c r="W434" s="166"/>
      <c r="X434" s="166"/>
      <c r="Y434" s="166"/>
      <c r="Z434" s="166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  <c r="AU434" s="182"/>
      <c r="AV434" s="182"/>
      <c r="AW434" s="182"/>
      <c r="AX434" s="182"/>
      <c r="AY434" s="182"/>
      <c r="AZ434" s="182"/>
      <c r="BA434" s="182"/>
      <c r="BB434" s="182"/>
      <c r="BC434" s="182"/>
      <c r="BD434" s="182"/>
      <c r="BE434" s="182"/>
      <c r="BF434" s="182"/>
      <c r="BG434" s="182"/>
      <c r="BH434" s="182"/>
      <c r="BI434" s="182"/>
      <c r="BJ434" s="182"/>
      <c r="BK434" s="182"/>
      <c r="BL434" s="182"/>
      <c r="BM434" s="182"/>
      <c r="BN434" s="182"/>
      <c r="BO434" s="182"/>
      <c r="BP434" s="182"/>
      <c r="BQ434" s="182"/>
      <c r="BR434" s="182"/>
      <c r="BS434" s="182"/>
      <c r="BT434" s="182"/>
      <c r="BU434" s="182"/>
      <c r="BV434" s="182"/>
      <c r="BW434" s="182"/>
      <c r="BX434" s="182"/>
      <c r="BY434" s="182"/>
      <c r="BZ434" s="182"/>
      <c r="CA434" s="182"/>
      <c r="CB434" s="182"/>
      <c r="CC434" s="182"/>
      <c r="CD434" s="182"/>
      <c r="CE434" s="182"/>
      <c r="CF434" s="182"/>
      <c r="CG434" s="182"/>
      <c r="CH434" s="182"/>
      <c r="CI434" s="182"/>
      <c r="CJ434" s="182"/>
      <c r="CK434" s="182"/>
      <c r="CL434" s="182"/>
      <c r="CM434" s="182"/>
      <c r="CN434" s="182"/>
      <c r="CO434" s="182"/>
      <c r="CP434" s="182"/>
      <c r="CQ434" s="182"/>
      <c r="CR434" s="182"/>
      <c r="CS434" s="182"/>
      <c r="CT434" s="182"/>
      <c r="CU434" s="182"/>
      <c r="CV434" s="182"/>
      <c r="CW434" s="182"/>
      <c r="CX434" s="182"/>
      <c r="CY434" s="182"/>
      <c r="CZ434" s="182"/>
      <c r="DA434" s="182"/>
      <c r="DB434" s="182"/>
      <c r="DC434" s="182"/>
      <c r="DD434" s="182"/>
      <c r="DE434" s="182"/>
      <c r="DF434" s="182"/>
      <c r="DG434" s="182"/>
      <c r="DH434" s="182"/>
      <c r="DI434" s="182"/>
      <c r="DJ434" s="182"/>
      <c r="DK434" s="182"/>
      <c r="DL434" s="182"/>
      <c r="DM434" s="182"/>
      <c r="DN434" s="182"/>
      <c r="DO434" s="182"/>
      <c r="DP434" s="182"/>
      <c r="DQ434" s="182"/>
      <c r="DR434" s="182"/>
      <c r="DS434" s="182"/>
      <c r="DT434" s="182"/>
      <c r="DU434" s="182"/>
      <c r="DV434" s="182"/>
      <c r="DW434" s="182"/>
      <c r="DX434" s="182"/>
      <c r="DY434" s="182"/>
      <c r="DZ434" s="182"/>
      <c r="EA434" s="182"/>
      <c r="EB434" s="182"/>
      <c r="EC434" s="182"/>
      <c r="ED434" s="182"/>
      <c r="EE434" s="182"/>
      <c r="EF434" s="182"/>
      <c r="EG434" s="182"/>
      <c r="EH434" s="182"/>
      <c r="EI434" s="182"/>
      <c r="EJ434" s="182"/>
      <c r="EK434" s="182"/>
      <c r="EL434" s="182"/>
      <c r="EM434" s="182"/>
      <c r="EN434" s="182"/>
      <c r="EO434" s="182"/>
      <c r="EP434" s="182"/>
      <c r="EQ434" s="182"/>
      <c r="ER434" s="182"/>
      <c r="ES434" s="182"/>
      <c r="ET434" s="182"/>
      <c r="EU434" s="182"/>
      <c r="EV434" s="182"/>
      <c r="EW434" s="182"/>
      <c r="EX434" s="182"/>
      <c r="EY434" s="182"/>
      <c r="EZ434" s="182"/>
      <c r="FA434" s="182"/>
      <c r="FB434" s="182"/>
      <c r="FC434" s="182"/>
      <c r="FD434" s="182"/>
      <c r="FE434" s="182"/>
      <c r="FF434" s="182"/>
      <c r="FG434" s="182"/>
      <c r="FH434" s="182"/>
      <c r="FI434" s="182"/>
      <c r="FJ434" s="182"/>
      <c r="FK434" s="182"/>
      <c r="FL434" s="182"/>
      <c r="FM434" s="182"/>
      <c r="FN434" s="182"/>
      <c r="FO434" s="182"/>
      <c r="FP434" s="182"/>
      <c r="FQ434" s="182"/>
      <c r="FR434" s="182"/>
      <c r="FS434" s="182"/>
      <c r="FT434" s="182"/>
      <c r="FU434" s="182"/>
      <c r="FV434" s="182"/>
      <c r="FW434" s="182"/>
      <c r="FX434" s="182"/>
      <c r="FY434" s="182"/>
      <c r="FZ434" s="182"/>
      <c r="GA434" s="182"/>
      <c r="GB434" s="182"/>
      <c r="GC434" s="182"/>
      <c r="GD434" s="182"/>
      <c r="GE434" s="182"/>
      <c r="GF434" s="182"/>
      <c r="GG434" s="182"/>
      <c r="GH434" s="182"/>
      <c r="GI434" s="182"/>
      <c r="GJ434" s="182"/>
      <c r="GK434" s="182"/>
      <c r="GL434" s="182"/>
      <c r="GM434" s="182"/>
      <c r="GN434" s="182"/>
      <c r="GO434" s="182"/>
      <c r="GP434" s="182"/>
      <c r="GQ434" s="182"/>
      <c r="GR434" s="182"/>
      <c r="GS434" s="182"/>
      <c r="GT434" s="182"/>
      <c r="GU434" s="182"/>
      <c r="GV434" s="182"/>
      <c r="GW434" s="182"/>
      <c r="GX434" s="182"/>
      <c r="GY434" s="182"/>
      <c r="GZ434" s="182"/>
      <c r="HA434" s="182"/>
      <c r="HB434" s="182"/>
      <c r="HC434" s="182"/>
      <c r="HD434" s="182"/>
      <c r="HE434" s="182"/>
      <c r="HF434" s="182"/>
      <c r="HG434" s="182"/>
      <c r="HH434" s="182"/>
      <c r="HI434" s="182"/>
      <c r="HJ434" s="182"/>
      <c r="HK434" s="182"/>
      <c r="HL434" s="182"/>
      <c r="HM434" s="182"/>
      <c r="HN434" s="182"/>
      <c r="HO434" s="182"/>
      <c r="HP434" s="182"/>
      <c r="HQ434" s="182"/>
      <c r="HR434" s="182"/>
      <c r="HS434" s="182"/>
      <c r="HT434" s="182"/>
      <c r="HU434" s="182"/>
      <c r="HV434" s="182"/>
      <c r="HW434" s="182"/>
      <c r="HX434" s="182"/>
      <c r="HY434" s="182"/>
      <c r="HZ434" s="182"/>
      <c r="IA434" s="182"/>
      <c r="IB434" s="182"/>
      <c r="IC434" s="182"/>
      <c r="ID434" s="182"/>
      <c r="IE434" s="182"/>
      <c r="IF434" s="182"/>
      <c r="IG434" s="182"/>
      <c r="IH434" s="182"/>
      <c r="II434" s="182"/>
      <c r="IJ434" s="182"/>
      <c r="IK434" s="182"/>
      <c r="IL434" s="182"/>
      <c r="IM434" s="182"/>
      <c r="IN434" s="182"/>
      <c r="IO434" s="182"/>
      <c r="IP434" s="182"/>
      <c r="IQ434" s="182"/>
      <c r="IR434" s="182"/>
      <c r="IS434" s="182"/>
      <c r="IT434" s="182"/>
      <c r="IU434" s="182"/>
      <c r="IV434" s="182"/>
      <c r="IW434" s="182"/>
      <c r="IX434" s="182"/>
      <c r="IY434" s="182"/>
      <c r="IZ434" s="182"/>
      <c r="JA434" s="182"/>
      <c r="JB434" s="182"/>
      <c r="JC434" s="182"/>
      <c r="JD434" s="182"/>
      <c r="JE434" s="182"/>
      <c r="JF434" s="182"/>
      <c r="JG434" s="182"/>
      <c r="JH434" s="182"/>
      <c r="JI434" s="182"/>
      <c r="JJ434" s="182"/>
      <c r="JK434" s="182"/>
      <c r="JL434" s="182"/>
      <c r="JM434" s="182"/>
      <c r="JN434" s="182"/>
      <c r="JO434" s="182"/>
      <c r="JP434" s="182"/>
      <c r="JQ434" s="182"/>
      <c r="JR434" s="182"/>
      <c r="JS434" s="182"/>
      <c r="JT434" s="182"/>
      <c r="JU434" s="182"/>
      <c r="JV434" s="182"/>
      <c r="JW434" s="182"/>
      <c r="JX434" s="182"/>
      <c r="JY434" s="182"/>
      <c r="JZ434" s="182"/>
      <c r="KA434" s="182"/>
      <c r="KB434" s="182"/>
      <c r="KC434" s="182"/>
      <c r="KD434" s="182"/>
      <c r="KE434" s="182"/>
      <c r="KF434" s="182"/>
      <c r="KG434" s="182"/>
      <c r="KH434" s="182"/>
      <c r="KI434" s="182"/>
      <c r="KJ434" s="182"/>
      <c r="KK434" s="182"/>
      <c r="KL434" s="182"/>
      <c r="KM434" s="182"/>
      <c r="KN434" s="182"/>
      <c r="KO434" s="182"/>
      <c r="KP434" s="182"/>
      <c r="KQ434" s="182"/>
      <c r="KR434" s="182"/>
      <c r="KS434" s="182"/>
      <c r="KT434" s="182"/>
      <c r="KU434" s="182"/>
      <c r="KV434" s="182"/>
      <c r="KW434" s="182"/>
      <c r="KX434" s="182"/>
      <c r="KY434" s="182"/>
      <c r="KZ434" s="182"/>
      <c r="LA434" s="182"/>
      <c r="LB434" s="182"/>
      <c r="LC434" s="182"/>
      <c r="LD434" s="182"/>
      <c r="LE434" s="182"/>
      <c r="LF434" s="182"/>
      <c r="LG434" s="182"/>
      <c r="LH434" s="182"/>
      <c r="LI434" s="182"/>
      <c r="LJ434" s="182"/>
      <c r="LK434" s="182"/>
      <c r="LL434" s="182"/>
      <c r="LM434" s="182"/>
      <c r="LN434" s="182"/>
      <c r="LO434" s="182"/>
      <c r="LP434" s="182"/>
      <c r="LQ434" s="182"/>
      <c r="LR434" s="182"/>
      <c r="LS434" s="182"/>
      <c r="LT434" s="182"/>
      <c r="LU434" s="182"/>
      <c r="LV434" s="182"/>
      <c r="LW434" s="182"/>
      <c r="LX434" s="182"/>
      <c r="LY434" s="182"/>
      <c r="LZ434" s="182"/>
      <c r="MA434" s="182"/>
      <c r="MB434" s="182"/>
      <c r="MC434" s="182"/>
      <c r="MD434" s="182"/>
      <c r="ME434" s="182"/>
      <c r="MF434" s="182"/>
      <c r="MG434" s="182"/>
      <c r="MH434" s="182"/>
      <c r="MI434" s="182"/>
      <c r="MJ434" s="182"/>
      <c r="MK434" s="182"/>
      <c r="ML434" s="182"/>
      <c r="MM434" s="182"/>
      <c r="MN434" s="182"/>
      <c r="MO434" s="182"/>
      <c r="MP434" s="182"/>
      <c r="MQ434" s="182"/>
      <c r="MR434" s="182"/>
      <c r="MS434" s="182"/>
      <c r="MT434" s="182"/>
      <c r="MU434" s="182"/>
      <c r="MV434" s="182"/>
      <c r="MW434" s="182"/>
      <c r="MX434" s="182"/>
      <c r="MY434" s="182"/>
      <c r="MZ434" s="182"/>
      <c r="NA434" s="182"/>
      <c r="NB434" s="182"/>
      <c r="NC434" s="182"/>
      <c r="ND434" s="182"/>
      <c r="NE434" s="182"/>
      <c r="NF434" s="182"/>
      <c r="NG434" s="182"/>
      <c r="NH434" s="182"/>
      <c r="NI434" s="182"/>
      <c r="NJ434" s="182"/>
      <c r="NK434" s="182"/>
      <c r="NL434" s="182"/>
      <c r="NM434" s="182"/>
      <c r="NN434" s="182"/>
      <c r="NO434" s="182"/>
      <c r="NP434" s="182"/>
      <c r="NQ434" s="182"/>
      <c r="NR434" s="182"/>
      <c r="NS434" s="182"/>
      <c r="NT434" s="182"/>
      <c r="NU434" s="182"/>
      <c r="NV434" s="182"/>
      <c r="NW434" s="182"/>
      <c r="NX434" s="182"/>
      <c r="NY434" s="182"/>
      <c r="NZ434" s="182"/>
      <c r="OA434" s="182"/>
      <c r="OB434" s="182"/>
      <c r="OC434" s="182"/>
      <c r="OD434" s="182"/>
      <c r="OE434" s="182"/>
      <c r="OF434" s="182"/>
      <c r="OG434" s="182"/>
      <c r="OH434" s="182"/>
      <c r="OI434" s="182"/>
      <c r="OJ434" s="182"/>
      <c r="OK434" s="182"/>
      <c r="OL434" s="182"/>
      <c r="OM434" s="182"/>
      <c r="ON434" s="182"/>
      <c r="OO434" s="182"/>
      <c r="OP434" s="182"/>
      <c r="OQ434" s="182"/>
      <c r="OR434" s="182"/>
      <c r="OS434" s="182"/>
      <c r="OT434" s="182"/>
      <c r="OU434" s="182"/>
      <c r="OV434" s="182"/>
      <c r="OW434" s="182"/>
      <c r="OX434" s="182"/>
      <c r="OY434" s="182"/>
      <c r="OZ434" s="182"/>
      <c r="PA434" s="182"/>
      <c r="PB434" s="182"/>
      <c r="PC434" s="182"/>
      <c r="PD434" s="182"/>
      <c r="PE434" s="182"/>
      <c r="PF434" s="182"/>
      <c r="PG434" s="182"/>
      <c r="PH434" s="182"/>
      <c r="PI434" s="182"/>
      <c r="PJ434" s="182"/>
      <c r="PK434" s="182"/>
      <c r="PL434" s="182"/>
      <c r="PM434" s="182"/>
      <c r="PN434" s="182"/>
      <c r="PO434" s="182"/>
      <c r="PP434" s="182"/>
      <c r="PQ434" s="182"/>
      <c r="PR434" s="182"/>
      <c r="PS434" s="182"/>
      <c r="PT434" s="182"/>
      <c r="PU434" s="182"/>
      <c r="PV434" s="182"/>
      <c r="PW434" s="182"/>
      <c r="PX434" s="182"/>
    </row>
    <row r="435" spans="1:440" s="167" customFormat="1" ht="19.899999999999999" customHeight="1">
      <c r="A435" s="182"/>
      <c r="B435" s="1040"/>
      <c r="C435" s="900"/>
      <c r="D435" s="841"/>
      <c r="E435" s="944"/>
      <c r="F435" s="325" t="s">
        <v>21</v>
      </c>
      <c r="G435" s="289">
        <v>2.9750000000000001</v>
      </c>
      <c r="H435" s="289"/>
      <c r="I435" s="290">
        <f>G435+H435+K434</f>
        <v>3.6100000000000003</v>
      </c>
      <c r="J435" s="636">
        <v>1.3800000000000001</v>
      </c>
      <c r="K435" s="290">
        <f t="shared" si="361"/>
        <v>2.2300000000000004</v>
      </c>
      <c r="L435" s="672">
        <f t="shared" si="362"/>
        <v>0.38227146814404434</v>
      </c>
      <c r="M435" s="650" t="s">
        <v>24</v>
      </c>
      <c r="N435" s="976"/>
      <c r="O435" s="977"/>
      <c r="P435" s="977"/>
      <c r="Q435" s="977"/>
      <c r="R435" s="977"/>
      <c r="S435" s="975"/>
      <c r="T435" s="170"/>
      <c r="U435" s="182"/>
      <c r="V435" s="166"/>
      <c r="W435" s="166"/>
      <c r="X435" s="166"/>
      <c r="Y435" s="166"/>
      <c r="Z435" s="166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2"/>
      <c r="AT435" s="182"/>
      <c r="AU435" s="182"/>
      <c r="AV435" s="182"/>
      <c r="AW435" s="182"/>
      <c r="AX435" s="182"/>
      <c r="AY435" s="182"/>
      <c r="AZ435" s="182"/>
      <c r="BA435" s="182"/>
      <c r="BB435" s="182"/>
      <c r="BC435" s="182"/>
      <c r="BD435" s="182"/>
      <c r="BE435" s="182"/>
      <c r="BF435" s="182"/>
      <c r="BG435" s="182"/>
      <c r="BH435" s="182"/>
      <c r="BI435" s="182"/>
      <c r="BJ435" s="182"/>
      <c r="BK435" s="182"/>
      <c r="BL435" s="182"/>
      <c r="BM435" s="182"/>
      <c r="BN435" s="182"/>
      <c r="BO435" s="182"/>
      <c r="BP435" s="182"/>
      <c r="BQ435" s="182"/>
      <c r="BR435" s="182"/>
      <c r="BS435" s="182"/>
      <c r="BT435" s="182"/>
      <c r="BU435" s="182"/>
      <c r="BV435" s="182"/>
      <c r="BW435" s="182"/>
      <c r="BX435" s="182"/>
      <c r="BY435" s="182"/>
      <c r="BZ435" s="182"/>
      <c r="CA435" s="182"/>
      <c r="CB435" s="182"/>
      <c r="CC435" s="182"/>
      <c r="CD435" s="182"/>
      <c r="CE435" s="182"/>
      <c r="CF435" s="182"/>
      <c r="CG435" s="182"/>
      <c r="CH435" s="182"/>
      <c r="CI435" s="182"/>
      <c r="CJ435" s="182"/>
      <c r="CK435" s="182"/>
      <c r="CL435" s="182"/>
      <c r="CM435" s="182"/>
      <c r="CN435" s="182"/>
      <c r="CO435" s="182"/>
      <c r="CP435" s="182"/>
      <c r="CQ435" s="182"/>
      <c r="CR435" s="182"/>
      <c r="CS435" s="182"/>
      <c r="CT435" s="182"/>
      <c r="CU435" s="182"/>
      <c r="CV435" s="182"/>
      <c r="CW435" s="182"/>
      <c r="CX435" s="182"/>
      <c r="CY435" s="182"/>
      <c r="CZ435" s="182"/>
      <c r="DA435" s="182"/>
      <c r="DB435" s="182"/>
      <c r="DC435" s="182"/>
      <c r="DD435" s="182"/>
      <c r="DE435" s="182"/>
      <c r="DF435" s="182"/>
      <c r="DG435" s="182"/>
      <c r="DH435" s="182"/>
      <c r="DI435" s="182"/>
      <c r="DJ435" s="182"/>
      <c r="DK435" s="182"/>
      <c r="DL435" s="182"/>
      <c r="DM435" s="182"/>
      <c r="DN435" s="182"/>
      <c r="DO435" s="182"/>
      <c r="DP435" s="182"/>
      <c r="DQ435" s="182"/>
      <c r="DR435" s="182"/>
      <c r="DS435" s="182"/>
      <c r="DT435" s="182"/>
      <c r="DU435" s="182"/>
      <c r="DV435" s="182"/>
      <c r="DW435" s="182"/>
      <c r="DX435" s="182"/>
      <c r="DY435" s="182"/>
      <c r="DZ435" s="182"/>
      <c r="EA435" s="182"/>
      <c r="EB435" s="182"/>
      <c r="EC435" s="182"/>
      <c r="ED435" s="182"/>
      <c r="EE435" s="182"/>
      <c r="EF435" s="182"/>
      <c r="EG435" s="182"/>
      <c r="EH435" s="182"/>
      <c r="EI435" s="182"/>
      <c r="EJ435" s="182"/>
      <c r="EK435" s="182"/>
      <c r="EL435" s="182"/>
      <c r="EM435" s="182"/>
      <c r="EN435" s="182"/>
      <c r="EO435" s="182"/>
      <c r="EP435" s="182"/>
      <c r="EQ435" s="182"/>
      <c r="ER435" s="182"/>
      <c r="ES435" s="182"/>
      <c r="ET435" s="182"/>
      <c r="EU435" s="182"/>
      <c r="EV435" s="182"/>
      <c r="EW435" s="182"/>
      <c r="EX435" s="182"/>
      <c r="EY435" s="182"/>
      <c r="EZ435" s="182"/>
      <c r="FA435" s="182"/>
      <c r="FB435" s="182"/>
      <c r="FC435" s="182"/>
      <c r="FD435" s="182"/>
      <c r="FE435" s="182"/>
      <c r="FF435" s="182"/>
      <c r="FG435" s="182"/>
      <c r="FH435" s="182"/>
      <c r="FI435" s="182"/>
      <c r="FJ435" s="182"/>
      <c r="FK435" s="182"/>
      <c r="FL435" s="182"/>
      <c r="FM435" s="182"/>
      <c r="FN435" s="182"/>
      <c r="FO435" s="182"/>
      <c r="FP435" s="182"/>
      <c r="FQ435" s="182"/>
      <c r="FR435" s="182"/>
      <c r="FS435" s="182"/>
      <c r="FT435" s="182"/>
      <c r="FU435" s="182"/>
      <c r="FV435" s="182"/>
      <c r="FW435" s="182"/>
      <c r="FX435" s="182"/>
      <c r="FY435" s="182"/>
      <c r="FZ435" s="182"/>
      <c r="GA435" s="182"/>
      <c r="GB435" s="182"/>
      <c r="GC435" s="182"/>
      <c r="GD435" s="182"/>
      <c r="GE435" s="182"/>
      <c r="GF435" s="182"/>
      <c r="GG435" s="182"/>
      <c r="GH435" s="182"/>
      <c r="GI435" s="182"/>
      <c r="GJ435" s="182"/>
      <c r="GK435" s="182"/>
      <c r="GL435" s="182"/>
      <c r="GM435" s="182"/>
      <c r="GN435" s="182"/>
      <c r="GO435" s="182"/>
      <c r="GP435" s="182"/>
      <c r="GQ435" s="182"/>
      <c r="GR435" s="182"/>
      <c r="GS435" s="182"/>
      <c r="GT435" s="182"/>
      <c r="GU435" s="182"/>
      <c r="GV435" s="182"/>
      <c r="GW435" s="182"/>
      <c r="GX435" s="182"/>
      <c r="GY435" s="182"/>
      <c r="GZ435" s="182"/>
      <c r="HA435" s="182"/>
      <c r="HB435" s="182"/>
      <c r="HC435" s="182"/>
      <c r="HD435" s="182"/>
      <c r="HE435" s="182"/>
      <c r="HF435" s="182"/>
      <c r="HG435" s="182"/>
      <c r="HH435" s="182"/>
      <c r="HI435" s="182"/>
      <c r="HJ435" s="182"/>
      <c r="HK435" s="182"/>
      <c r="HL435" s="182"/>
      <c r="HM435" s="182"/>
      <c r="HN435" s="182"/>
      <c r="HO435" s="182"/>
      <c r="HP435" s="182"/>
      <c r="HQ435" s="182"/>
      <c r="HR435" s="182"/>
      <c r="HS435" s="182"/>
      <c r="HT435" s="182"/>
      <c r="HU435" s="182"/>
      <c r="HV435" s="182"/>
      <c r="HW435" s="182"/>
      <c r="HX435" s="182"/>
      <c r="HY435" s="182"/>
      <c r="HZ435" s="182"/>
      <c r="IA435" s="182"/>
      <c r="IB435" s="182"/>
      <c r="IC435" s="182"/>
      <c r="ID435" s="182"/>
      <c r="IE435" s="182"/>
      <c r="IF435" s="182"/>
      <c r="IG435" s="182"/>
      <c r="IH435" s="182"/>
      <c r="II435" s="182"/>
      <c r="IJ435" s="182"/>
      <c r="IK435" s="182"/>
      <c r="IL435" s="182"/>
      <c r="IM435" s="182"/>
      <c r="IN435" s="182"/>
      <c r="IO435" s="182"/>
      <c r="IP435" s="182"/>
      <c r="IQ435" s="182"/>
      <c r="IR435" s="182"/>
      <c r="IS435" s="182"/>
      <c r="IT435" s="182"/>
      <c r="IU435" s="182"/>
      <c r="IV435" s="182"/>
      <c r="IW435" s="182"/>
      <c r="IX435" s="182"/>
      <c r="IY435" s="182"/>
      <c r="IZ435" s="182"/>
      <c r="JA435" s="182"/>
      <c r="JB435" s="182"/>
      <c r="JC435" s="182"/>
      <c r="JD435" s="182"/>
      <c r="JE435" s="182"/>
      <c r="JF435" s="182"/>
      <c r="JG435" s="182"/>
      <c r="JH435" s="182"/>
      <c r="JI435" s="182"/>
      <c r="JJ435" s="182"/>
      <c r="JK435" s="182"/>
      <c r="JL435" s="182"/>
      <c r="JM435" s="182"/>
      <c r="JN435" s="182"/>
      <c r="JO435" s="182"/>
      <c r="JP435" s="182"/>
      <c r="JQ435" s="182"/>
      <c r="JR435" s="182"/>
      <c r="JS435" s="182"/>
      <c r="JT435" s="182"/>
      <c r="JU435" s="182"/>
      <c r="JV435" s="182"/>
      <c r="JW435" s="182"/>
      <c r="JX435" s="182"/>
      <c r="JY435" s="182"/>
      <c r="JZ435" s="182"/>
      <c r="KA435" s="182"/>
      <c r="KB435" s="182"/>
      <c r="KC435" s="182"/>
      <c r="KD435" s="182"/>
      <c r="KE435" s="182"/>
      <c r="KF435" s="182"/>
      <c r="KG435" s="182"/>
      <c r="KH435" s="182"/>
      <c r="KI435" s="182"/>
      <c r="KJ435" s="182"/>
      <c r="KK435" s="182"/>
      <c r="KL435" s="182"/>
      <c r="KM435" s="182"/>
      <c r="KN435" s="182"/>
      <c r="KO435" s="182"/>
      <c r="KP435" s="182"/>
      <c r="KQ435" s="182"/>
      <c r="KR435" s="182"/>
      <c r="KS435" s="182"/>
      <c r="KT435" s="182"/>
      <c r="KU435" s="182"/>
      <c r="KV435" s="182"/>
      <c r="KW435" s="182"/>
      <c r="KX435" s="182"/>
      <c r="KY435" s="182"/>
      <c r="KZ435" s="182"/>
      <c r="LA435" s="182"/>
      <c r="LB435" s="182"/>
      <c r="LC435" s="182"/>
      <c r="LD435" s="182"/>
      <c r="LE435" s="182"/>
      <c r="LF435" s="182"/>
      <c r="LG435" s="182"/>
      <c r="LH435" s="182"/>
      <c r="LI435" s="182"/>
      <c r="LJ435" s="182"/>
      <c r="LK435" s="182"/>
      <c r="LL435" s="182"/>
      <c r="LM435" s="182"/>
      <c r="LN435" s="182"/>
      <c r="LO435" s="182"/>
      <c r="LP435" s="182"/>
      <c r="LQ435" s="182"/>
      <c r="LR435" s="182"/>
      <c r="LS435" s="182"/>
      <c r="LT435" s="182"/>
      <c r="LU435" s="182"/>
      <c r="LV435" s="182"/>
      <c r="LW435" s="182"/>
      <c r="LX435" s="182"/>
      <c r="LY435" s="182"/>
      <c r="LZ435" s="182"/>
      <c r="MA435" s="182"/>
      <c r="MB435" s="182"/>
      <c r="MC435" s="182"/>
      <c r="MD435" s="182"/>
      <c r="ME435" s="182"/>
      <c r="MF435" s="182"/>
      <c r="MG435" s="182"/>
      <c r="MH435" s="182"/>
      <c r="MI435" s="182"/>
      <c r="MJ435" s="182"/>
      <c r="MK435" s="182"/>
      <c r="ML435" s="182"/>
      <c r="MM435" s="182"/>
      <c r="MN435" s="182"/>
      <c r="MO435" s="182"/>
      <c r="MP435" s="182"/>
      <c r="MQ435" s="182"/>
      <c r="MR435" s="182"/>
      <c r="MS435" s="182"/>
      <c r="MT435" s="182"/>
      <c r="MU435" s="182"/>
      <c r="MV435" s="182"/>
      <c r="MW435" s="182"/>
      <c r="MX435" s="182"/>
      <c r="MY435" s="182"/>
      <c r="MZ435" s="182"/>
      <c r="NA435" s="182"/>
      <c r="NB435" s="182"/>
      <c r="NC435" s="182"/>
      <c r="ND435" s="182"/>
      <c r="NE435" s="182"/>
      <c r="NF435" s="182"/>
      <c r="NG435" s="182"/>
      <c r="NH435" s="182"/>
      <c r="NI435" s="182"/>
      <c r="NJ435" s="182"/>
      <c r="NK435" s="182"/>
      <c r="NL435" s="182"/>
      <c r="NM435" s="182"/>
      <c r="NN435" s="182"/>
      <c r="NO435" s="182"/>
      <c r="NP435" s="182"/>
      <c r="NQ435" s="182"/>
      <c r="NR435" s="182"/>
      <c r="NS435" s="182"/>
      <c r="NT435" s="182"/>
      <c r="NU435" s="182"/>
      <c r="NV435" s="182"/>
      <c r="NW435" s="182"/>
      <c r="NX435" s="182"/>
      <c r="NY435" s="182"/>
      <c r="NZ435" s="182"/>
      <c r="OA435" s="182"/>
      <c r="OB435" s="182"/>
      <c r="OC435" s="182"/>
      <c r="OD435" s="182"/>
      <c r="OE435" s="182"/>
      <c r="OF435" s="182"/>
      <c r="OG435" s="182"/>
      <c r="OH435" s="182"/>
      <c r="OI435" s="182"/>
      <c r="OJ435" s="182"/>
      <c r="OK435" s="182"/>
      <c r="OL435" s="182"/>
      <c r="OM435" s="182"/>
      <c r="ON435" s="182"/>
      <c r="OO435" s="182"/>
      <c r="OP435" s="182"/>
      <c r="OQ435" s="182"/>
      <c r="OR435" s="182"/>
      <c r="OS435" s="182"/>
      <c r="OT435" s="182"/>
      <c r="OU435" s="182"/>
      <c r="OV435" s="182"/>
      <c r="OW435" s="182"/>
      <c r="OX435" s="182"/>
      <c r="OY435" s="182"/>
      <c r="OZ435" s="182"/>
      <c r="PA435" s="182"/>
      <c r="PB435" s="182"/>
      <c r="PC435" s="182"/>
      <c r="PD435" s="182"/>
      <c r="PE435" s="182"/>
      <c r="PF435" s="182"/>
      <c r="PG435" s="182"/>
      <c r="PH435" s="182"/>
      <c r="PI435" s="182"/>
      <c r="PJ435" s="182"/>
      <c r="PK435" s="182"/>
      <c r="PL435" s="182"/>
      <c r="PM435" s="182"/>
      <c r="PN435" s="182"/>
      <c r="PO435" s="182"/>
      <c r="PP435" s="182"/>
      <c r="PQ435" s="182"/>
      <c r="PR435" s="182"/>
      <c r="PS435" s="182"/>
      <c r="PT435" s="182"/>
      <c r="PU435" s="182"/>
      <c r="PV435" s="182"/>
      <c r="PW435" s="182"/>
      <c r="PX435" s="182"/>
    </row>
    <row r="436" spans="1:440" s="167" customFormat="1" ht="19.899999999999999" customHeight="1">
      <c r="A436" s="182"/>
      <c r="B436" s="1040"/>
      <c r="C436" s="900"/>
      <c r="D436" s="841"/>
      <c r="E436" s="944"/>
      <c r="F436" s="325" t="s">
        <v>22</v>
      </c>
      <c r="G436" s="289">
        <v>3.61</v>
      </c>
      <c r="H436" s="289"/>
      <c r="I436" s="290">
        <f>G436+H436+K435</f>
        <v>5.84</v>
      </c>
      <c r="J436" s="636">
        <v>5.8390000000000004</v>
      </c>
      <c r="K436" s="290">
        <f t="shared" si="361"/>
        <v>9.9999999999944578E-4</v>
      </c>
      <c r="L436" s="672">
        <f t="shared" si="362"/>
        <v>0.99982876712328772</v>
      </c>
      <c r="M436" s="650">
        <v>43455</v>
      </c>
      <c r="N436" s="976"/>
      <c r="O436" s="977"/>
      <c r="P436" s="977"/>
      <c r="Q436" s="977"/>
      <c r="R436" s="977"/>
      <c r="S436" s="975"/>
      <c r="T436" s="170"/>
      <c r="U436" s="182"/>
      <c r="V436" s="166"/>
      <c r="W436" s="166"/>
      <c r="X436" s="166"/>
      <c r="Y436" s="166"/>
      <c r="Z436" s="166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  <c r="AU436" s="182"/>
      <c r="AV436" s="182"/>
      <c r="AW436" s="182"/>
      <c r="AX436" s="182"/>
      <c r="AY436" s="182"/>
      <c r="AZ436" s="182"/>
      <c r="BA436" s="182"/>
      <c r="BB436" s="182"/>
      <c r="BC436" s="182"/>
      <c r="BD436" s="182"/>
      <c r="BE436" s="182"/>
      <c r="BF436" s="182"/>
      <c r="BG436" s="182"/>
      <c r="BH436" s="182"/>
      <c r="BI436" s="182"/>
      <c r="BJ436" s="182"/>
      <c r="BK436" s="182"/>
      <c r="BL436" s="182"/>
      <c r="BM436" s="182"/>
      <c r="BN436" s="182"/>
      <c r="BO436" s="182"/>
      <c r="BP436" s="182"/>
      <c r="BQ436" s="182"/>
      <c r="BR436" s="182"/>
      <c r="BS436" s="182"/>
      <c r="BT436" s="182"/>
      <c r="BU436" s="182"/>
      <c r="BV436" s="182"/>
      <c r="BW436" s="182"/>
      <c r="BX436" s="182"/>
      <c r="BY436" s="182"/>
      <c r="BZ436" s="182"/>
      <c r="CA436" s="182"/>
      <c r="CB436" s="182"/>
      <c r="CC436" s="182"/>
      <c r="CD436" s="182"/>
      <c r="CE436" s="182"/>
      <c r="CF436" s="182"/>
      <c r="CG436" s="182"/>
      <c r="CH436" s="182"/>
      <c r="CI436" s="182"/>
      <c r="CJ436" s="182"/>
      <c r="CK436" s="182"/>
      <c r="CL436" s="182"/>
      <c r="CM436" s="182"/>
      <c r="CN436" s="182"/>
      <c r="CO436" s="182"/>
      <c r="CP436" s="182"/>
      <c r="CQ436" s="182"/>
      <c r="CR436" s="182"/>
      <c r="CS436" s="182"/>
      <c r="CT436" s="182"/>
      <c r="CU436" s="182"/>
      <c r="CV436" s="182"/>
      <c r="CW436" s="182"/>
      <c r="CX436" s="182"/>
      <c r="CY436" s="182"/>
      <c r="CZ436" s="182"/>
      <c r="DA436" s="182"/>
      <c r="DB436" s="182"/>
      <c r="DC436" s="182"/>
      <c r="DD436" s="182"/>
      <c r="DE436" s="182"/>
      <c r="DF436" s="182"/>
      <c r="DG436" s="182"/>
      <c r="DH436" s="182"/>
      <c r="DI436" s="182"/>
      <c r="DJ436" s="182"/>
      <c r="DK436" s="182"/>
      <c r="DL436" s="182"/>
      <c r="DM436" s="182"/>
      <c r="DN436" s="182"/>
      <c r="DO436" s="182"/>
      <c r="DP436" s="182"/>
      <c r="DQ436" s="182"/>
      <c r="DR436" s="182"/>
      <c r="DS436" s="182"/>
      <c r="DT436" s="182"/>
      <c r="DU436" s="182"/>
      <c r="DV436" s="182"/>
      <c r="DW436" s="182"/>
      <c r="DX436" s="182"/>
      <c r="DY436" s="182"/>
      <c r="DZ436" s="182"/>
      <c r="EA436" s="182"/>
      <c r="EB436" s="182"/>
      <c r="EC436" s="182"/>
      <c r="ED436" s="182"/>
      <c r="EE436" s="182"/>
      <c r="EF436" s="182"/>
      <c r="EG436" s="182"/>
      <c r="EH436" s="182"/>
      <c r="EI436" s="182"/>
      <c r="EJ436" s="182"/>
      <c r="EK436" s="182"/>
      <c r="EL436" s="182"/>
      <c r="EM436" s="182"/>
      <c r="EN436" s="182"/>
      <c r="EO436" s="182"/>
      <c r="EP436" s="182"/>
      <c r="EQ436" s="182"/>
      <c r="ER436" s="182"/>
      <c r="ES436" s="182"/>
      <c r="ET436" s="182"/>
      <c r="EU436" s="182"/>
      <c r="EV436" s="182"/>
      <c r="EW436" s="182"/>
      <c r="EX436" s="182"/>
      <c r="EY436" s="182"/>
      <c r="EZ436" s="182"/>
      <c r="FA436" s="182"/>
      <c r="FB436" s="182"/>
      <c r="FC436" s="182"/>
      <c r="FD436" s="182"/>
      <c r="FE436" s="182"/>
      <c r="FF436" s="182"/>
      <c r="FG436" s="182"/>
      <c r="FH436" s="182"/>
      <c r="FI436" s="182"/>
      <c r="FJ436" s="182"/>
      <c r="FK436" s="182"/>
      <c r="FL436" s="182"/>
      <c r="FM436" s="182"/>
      <c r="FN436" s="182"/>
      <c r="FO436" s="182"/>
      <c r="FP436" s="182"/>
      <c r="FQ436" s="182"/>
      <c r="FR436" s="182"/>
      <c r="FS436" s="182"/>
      <c r="FT436" s="182"/>
      <c r="FU436" s="182"/>
      <c r="FV436" s="182"/>
      <c r="FW436" s="182"/>
      <c r="FX436" s="182"/>
      <c r="FY436" s="182"/>
      <c r="FZ436" s="182"/>
      <c r="GA436" s="182"/>
      <c r="GB436" s="182"/>
      <c r="GC436" s="182"/>
      <c r="GD436" s="182"/>
      <c r="GE436" s="182"/>
      <c r="GF436" s="182"/>
      <c r="GG436" s="182"/>
      <c r="GH436" s="182"/>
      <c r="GI436" s="182"/>
      <c r="GJ436" s="182"/>
      <c r="GK436" s="182"/>
      <c r="GL436" s="182"/>
      <c r="GM436" s="182"/>
      <c r="GN436" s="182"/>
      <c r="GO436" s="182"/>
      <c r="GP436" s="182"/>
      <c r="GQ436" s="182"/>
      <c r="GR436" s="182"/>
      <c r="GS436" s="182"/>
      <c r="GT436" s="182"/>
      <c r="GU436" s="182"/>
      <c r="GV436" s="182"/>
      <c r="GW436" s="182"/>
      <c r="GX436" s="182"/>
      <c r="GY436" s="182"/>
      <c r="GZ436" s="182"/>
      <c r="HA436" s="182"/>
      <c r="HB436" s="182"/>
      <c r="HC436" s="182"/>
      <c r="HD436" s="182"/>
      <c r="HE436" s="182"/>
      <c r="HF436" s="182"/>
      <c r="HG436" s="182"/>
      <c r="HH436" s="182"/>
      <c r="HI436" s="182"/>
      <c r="HJ436" s="182"/>
      <c r="HK436" s="182"/>
      <c r="HL436" s="182"/>
      <c r="HM436" s="182"/>
      <c r="HN436" s="182"/>
      <c r="HO436" s="182"/>
      <c r="HP436" s="182"/>
      <c r="HQ436" s="182"/>
      <c r="HR436" s="182"/>
      <c r="HS436" s="182"/>
      <c r="HT436" s="182"/>
      <c r="HU436" s="182"/>
      <c r="HV436" s="182"/>
      <c r="HW436" s="182"/>
      <c r="HX436" s="182"/>
      <c r="HY436" s="182"/>
      <c r="HZ436" s="182"/>
      <c r="IA436" s="182"/>
      <c r="IB436" s="182"/>
      <c r="IC436" s="182"/>
      <c r="ID436" s="182"/>
      <c r="IE436" s="182"/>
      <c r="IF436" s="182"/>
      <c r="IG436" s="182"/>
      <c r="IH436" s="182"/>
      <c r="II436" s="182"/>
      <c r="IJ436" s="182"/>
      <c r="IK436" s="182"/>
      <c r="IL436" s="182"/>
      <c r="IM436" s="182"/>
      <c r="IN436" s="182"/>
      <c r="IO436" s="182"/>
      <c r="IP436" s="182"/>
      <c r="IQ436" s="182"/>
      <c r="IR436" s="182"/>
      <c r="IS436" s="182"/>
      <c r="IT436" s="182"/>
      <c r="IU436" s="182"/>
      <c r="IV436" s="182"/>
      <c r="IW436" s="182"/>
      <c r="IX436" s="182"/>
      <c r="IY436" s="182"/>
      <c r="IZ436" s="182"/>
      <c r="JA436" s="182"/>
      <c r="JB436" s="182"/>
      <c r="JC436" s="182"/>
      <c r="JD436" s="182"/>
      <c r="JE436" s="182"/>
      <c r="JF436" s="182"/>
      <c r="JG436" s="182"/>
      <c r="JH436" s="182"/>
      <c r="JI436" s="182"/>
      <c r="JJ436" s="182"/>
      <c r="JK436" s="182"/>
      <c r="JL436" s="182"/>
      <c r="JM436" s="182"/>
      <c r="JN436" s="182"/>
      <c r="JO436" s="182"/>
      <c r="JP436" s="182"/>
      <c r="JQ436" s="182"/>
      <c r="JR436" s="182"/>
      <c r="JS436" s="182"/>
      <c r="JT436" s="182"/>
      <c r="JU436" s="182"/>
      <c r="JV436" s="182"/>
      <c r="JW436" s="182"/>
      <c r="JX436" s="182"/>
      <c r="JY436" s="182"/>
      <c r="JZ436" s="182"/>
      <c r="KA436" s="182"/>
      <c r="KB436" s="182"/>
      <c r="KC436" s="182"/>
      <c r="KD436" s="182"/>
      <c r="KE436" s="182"/>
      <c r="KF436" s="182"/>
      <c r="KG436" s="182"/>
      <c r="KH436" s="182"/>
      <c r="KI436" s="182"/>
      <c r="KJ436" s="182"/>
      <c r="KK436" s="182"/>
      <c r="KL436" s="182"/>
      <c r="KM436" s="182"/>
      <c r="KN436" s="182"/>
      <c r="KO436" s="182"/>
      <c r="KP436" s="182"/>
      <c r="KQ436" s="182"/>
      <c r="KR436" s="182"/>
      <c r="KS436" s="182"/>
      <c r="KT436" s="182"/>
      <c r="KU436" s="182"/>
      <c r="KV436" s="182"/>
      <c r="KW436" s="182"/>
      <c r="KX436" s="182"/>
      <c r="KY436" s="182"/>
      <c r="KZ436" s="182"/>
      <c r="LA436" s="182"/>
      <c r="LB436" s="182"/>
      <c r="LC436" s="182"/>
      <c r="LD436" s="182"/>
      <c r="LE436" s="182"/>
      <c r="LF436" s="182"/>
      <c r="LG436" s="182"/>
      <c r="LH436" s="182"/>
      <c r="LI436" s="182"/>
      <c r="LJ436" s="182"/>
      <c r="LK436" s="182"/>
      <c r="LL436" s="182"/>
      <c r="LM436" s="182"/>
      <c r="LN436" s="182"/>
      <c r="LO436" s="182"/>
      <c r="LP436" s="182"/>
      <c r="LQ436" s="182"/>
      <c r="LR436" s="182"/>
      <c r="LS436" s="182"/>
      <c r="LT436" s="182"/>
      <c r="LU436" s="182"/>
      <c r="LV436" s="182"/>
      <c r="LW436" s="182"/>
      <c r="LX436" s="182"/>
      <c r="LY436" s="182"/>
      <c r="LZ436" s="182"/>
      <c r="MA436" s="182"/>
      <c r="MB436" s="182"/>
      <c r="MC436" s="182"/>
      <c r="MD436" s="182"/>
      <c r="ME436" s="182"/>
      <c r="MF436" s="182"/>
      <c r="MG436" s="182"/>
      <c r="MH436" s="182"/>
      <c r="MI436" s="182"/>
      <c r="MJ436" s="182"/>
      <c r="MK436" s="182"/>
      <c r="ML436" s="182"/>
      <c r="MM436" s="182"/>
      <c r="MN436" s="182"/>
      <c r="MO436" s="182"/>
      <c r="MP436" s="182"/>
      <c r="MQ436" s="182"/>
      <c r="MR436" s="182"/>
      <c r="MS436" s="182"/>
      <c r="MT436" s="182"/>
      <c r="MU436" s="182"/>
      <c r="MV436" s="182"/>
      <c r="MW436" s="182"/>
      <c r="MX436" s="182"/>
      <c r="MY436" s="182"/>
      <c r="MZ436" s="182"/>
      <c r="NA436" s="182"/>
      <c r="NB436" s="182"/>
      <c r="NC436" s="182"/>
      <c r="ND436" s="182"/>
      <c r="NE436" s="182"/>
      <c r="NF436" s="182"/>
      <c r="NG436" s="182"/>
      <c r="NH436" s="182"/>
      <c r="NI436" s="182"/>
      <c r="NJ436" s="182"/>
      <c r="NK436" s="182"/>
      <c r="NL436" s="182"/>
      <c r="NM436" s="182"/>
      <c r="NN436" s="182"/>
      <c r="NO436" s="182"/>
      <c r="NP436" s="182"/>
      <c r="NQ436" s="182"/>
      <c r="NR436" s="182"/>
      <c r="NS436" s="182"/>
      <c r="NT436" s="182"/>
      <c r="NU436" s="182"/>
      <c r="NV436" s="182"/>
      <c r="NW436" s="182"/>
      <c r="NX436" s="182"/>
      <c r="NY436" s="182"/>
      <c r="NZ436" s="182"/>
      <c r="OA436" s="182"/>
      <c r="OB436" s="182"/>
      <c r="OC436" s="182"/>
      <c r="OD436" s="182"/>
      <c r="OE436" s="182"/>
      <c r="OF436" s="182"/>
      <c r="OG436" s="182"/>
      <c r="OH436" s="182"/>
      <c r="OI436" s="182"/>
      <c r="OJ436" s="182"/>
      <c r="OK436" s="182"/>
      <c r="OL436" s="182"/>
      <c r="OM436" s="182"/>
      <c r="ON436" s="182"/>
      <c r="OO436" s="182"/>
      <c r="OP436" s="182"/>
      <c r="OQ436" s="182"/>
      <c r="OR436" s="182"/>
      <c r="OS436" s="182"/>
      <c r="OT436" s="182"/>
      <c r="OU436" s="182"/>
      <c r="OV436" s="182"/>
      <c r="OW436" s="182"/>
      <c r="OX436" s="182"/>
      <c r="OY436" s="182"/>
      <c r="OZ436" s="182"/>
      <c r="PA436" s="182"/>
      <c r="PB436" s="182"/>
      <c r="PC436" s="182"/>
      <c r="PD436" s="182"/>
      <c r="PE436" s="182"/>
      <c r="PF436" s="182"/>
      <c r="PG436" s="182"/>
      <c r="PH436" s="182"/>
      <c r="PI436" s="182"/>
      <c r="PJ436" s="182"/>
      <c r="PK436" s="182"/>
      <c r="PL436" s="182"/>
      <c r="PM436" s="182"/>
      <c r="PN436" s="182"/>
      <c r="PO436" s="182"/>
      <c r="PP436" s="182"/>
      <c r="PQ436" s="182"/>
      <c r="PR436" s="182"/>
      <c r="PS436" s="182"/>
      <c r="PT436" s="182"/>
      <c r="PU436" s="182"/>
      <c r="PV436" s="182"/>
      <c r="PW436" s="182"/>
      <c r="PX436" s="182"/>
    </row>
    <row r="437" spans="1:440" s="167" customFormat="1" ht="19.899999999999999" customHeight="1">
      <c r="A437" s="182"/>
      <c r="B437" s="1040"/>
      <c r="C437" s="900"/>
      <c r="D437" s="841"/>
      <c r="E437" s="944" t="s">
        <v>96</v>
      </c>
      <c r="F437" s="325" t="s">
        <v>20</v>
      </c>
      <c r="G437" s="289">
        <v>0.63500000000000001</v>
      </c>
      <c r="H437" s="289"/>
      <c r="I437" s="290">
        <f t="shared" ref="I437" si="367">G437+H437</f>
        <v>0.63500000000000001</v>
      </c>
      <c r="J437" s="636">
        <v>0</v>
      </c>
      <c r="K437" s="290">
        <f t="shared" si="361"/>
        <v>0.63500000000000001</v>
      </c>
      <c r="L437" s="672">
        <f t="shared" si="362"/>
        <v>0</v>
      </c>
      <c r="M437" s="650" t="s">
        <v>24</v>
      </c>
      <c r="N437" s="976">
        <f t="shared" ref="N437:O437" si="368">G437+G438+G439</f>
        <v>7.2159999999999993</v>
      </c>
      <c r="O437" s="977">
        <f t="shared" si="368"/>
        <v>0</v>
      </c>
      <c r="P437" s="977">
        <f t="shared" ref="P437" si="369">N437+O437</f>
        <v>7.2159999999999993</v>
      </c>
      <c r="Q437" s="977">
        <f t="shared" si="337"/>
        <v>7.1120000000000001</v>
      </c>
      <c r="R437" s="977">
        <f t="shared" ref="R437" si="370">P437-Q437</f>
        <v>0.1039999999999992</v>
      </c>
      <c r="S437" s="975">
        <f t="shared" ref="S437" si="371">Q437/P437</f>
        <v>0.98558758314855888</v>
      </c>
      <c r="T437" s="170"/>
      <c r="U437" s="182"/>
      <c r="V437" s="166"/>
      <c r="W437" s="166"/>
      <c r="X437" s="166"/>
      <c r="Y437" s="166"/>
      <c r="Z437" s="166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  <c r="AU437" s="182"/>
      <c r="AV437" s="182"/>
      <c r="AW437" s="182"/>
      <c r="AX437" s="182"/>
      <c r="AY437" s="182"/>
      <c r="AZ437" s="182"/>
      <c r="BA437" s="182"/>
      <c r="BB437" s="182"/>
      <c r="BC437" s="182"/>
      <c r="BD437" s="182"/>
      <c r="BE437" s="182"/>
      <c r="BF437" s="182"/>
      <c r="BG437" s="182"/>
      <c r="BH437" s="182"/>
      <c r="BI437" s="182"/>
      <c r="BJ437" s="182"/>
      <c r="BK437" s="182"/>
      <c r="BL437" s="182"/>
      <c r="BM437" s="182"/>
      <c r="BN437" s="182"/>
      <c r="BO437" s="182"/>
      <c r="BP437" s="182"/>
      <c r="BQ437" s="182"/>
      <c r="BR437" s="182"/>
      <c r="BS437" s="182"/>
      <c r="BT437" s="182"/>
      <c r="BU437" s="182"/>
      <c r="BV437" s="182"/>
      <c r="BW437" s="182"/>
      <c r="BX437" s="182"/>
      <c r="BY437" s="182"/>
      <c r="BZ437" s="182"/>
      <c r="CA437" s="182"/>
      <c r="CB437" s="182"/>
      <c r="CC437" s="182"/>
      <c r="CD437" s="182"/>
      <c r="CE437" s="182"/>
      <c r="CF437" s="182"/>
      <c r="CG437" s="182"/>
      <c r="CH437" s="182"/>
      <c r="CI437" s="182"/>
      <c r="CJ437" s="182"/>
      <c r="CK437" s="182"/>
      <c r="CL437" s="182"/>
      <c r="CM437" s="182"/>
      <c r="CN437" s="182"/>
      <c r="CO437" s="182"/>
      <c r="CP437" s="182"/>
      <c r="CQ437" s="182"/>
      <c r="CR437" s="182"/>
      <c r="CS437" s="182"/>
      <c r="CT437" s="182"/>
      <c r="CU437" s="182"/>
      <c r="CV437" s="182"/>
      <c r="CW437" s="182"/>
      <c r="CX437" s="182"/>
      <c r="CY437" s="182"/>
      <c r="CZ437" s="182"/>
      <c r="DA437" s="182"/>
      <c r="DB437" s="182"/>
      <c r="DC437" s="182"/>
      <c r="DD437" s="182"/>
      <c r="DE437" s="182"/>
      <c r="DF437" s="182"/>
      <c r="DG437" s="182"/>
      <c r="DH437" s="182"/>
      <c r="DI437" s="182"/>
      <c r="DJ437" s="182"/>
      <c r="DK437" s="182"/>
      <c r="DL437" s="182"/>
      <c r="DM437" s="182"/>
      <c r="DN437" s="182"/>
      <c r="DO437" s="182"/>
      <c r="DP437" s="182"/>
      <c r="DQ437" s="182"/>
      <c r="DR437" s="182"/>
      <c r="DS437" s="182"/>
      <c r="DT437" s="182"/>
      <c r="DU437" s="182"/>
      <c r="DV437" s="182"/>
      <c r="DW437" s="182"/>
      <c r="DX437" s="182"/>
      <c r="DY437" s="182"/>
      <c r="DZ437" s="182"/>
      <c r="EA437" s="182"/>
      <c r="EB437" s="182"/>
      <c r="EC437" s="182"/>
      <c r="ED437" s="182"/>
      <c r="EE437" s="182"/>
      <c r="EF437" s="182"/>
      <c r="EG437" s="182"/>
      <c r="EH437" s="182"/>
      <c r="EI437" s="182"/>
      <c r="EJ437" s="182"/>
      <c r="EK437" s="182"/>
      <c r="EL437" s="182"/>
      <c r="EM437" s="182"/>
      <c r="EN437" s="182"/>
      <c r="EO437" s="182"/>
      <c r="EP437" s="182"/>
      <c r="EQ437" s="182"/>
      <c r="ER437" s="182"/>
      <c r="ES437" s="182"/>
      <c r="ET437" s="182"/>
      <c r="EU437" s="182"/>
      <c r="EV437" s="182"/>
      <c r="EW437" s="182"/>
      <c r="EX437" s="182"/>
      <c r="EY437" s="182"/>
      <c r="EZ437" s="182"/>
      <c r="FA437" s="182"/>
      <c r="FB437" s="182"/>
      <c r="FC437" s="182"/>
      <c r="FD437" s="182"/>
      <c r="FE437" s="182"/>
      <c r="FF437" s="182"/>
      <c r="FG437" s="182"/>
      <c r="FH437" s="182"/>
      <c r="FI437" s="182"/>
      <c r="FJ437" s="182"/>
      <c r="FK437" s="182"/>
      <c r="FL437" s="182"/>
      <c r="FM437" s="182"/>
      <c r="FN437" s="182"/>
      <c r="FO437" s="182"/>
      <c r="FP437" s="182"/>
      <c r="FQ437" s="182"/>
      <c r="FR437" s="182"/>
      <c r="FS437" s="182"/>
      <c r="FT437" s="182"/>
      <c r="FU437" s="182"/>
      <c r="FV437" s="182"/>
      <c r="FW437" s="182"/>
      <c r="FX437" s="182"/>
      <c r="FY437" s="182"/>
      <c r="FZ437" s="182"/>
      <c r="GA437" s="182"/>
      <c r="GB437" s="182"/>
      <c r="GC437" s="182"/>
      <c r="GD437" s="182"/>
      <c r="GE437" s="182"/>
      <c r="GF437" s="182"/>
      <c r="GG437" s="182"/>
      <c r="GH437" s="182"/>
      <c r="GI437" s="182"/>
      <c r="GJ437" s="182"/>
      <c r="GK437" s="182"/>
      <c r="GL437" s="182"/>
      <c r="GM437" s="182"/>
      <c r="GN437" s="182"/>
      <c r="GO437" s="182"/>
      <c r="GP437" s="182"/>
      <c r="GQ437" s="182"/>
      <c r="GR437" s="182"/>
      <c r="GS437" s="182"/>
      <c r="GT437" s="182"/>
      <c r="GU437" s="182"/>
      <c r="GV437" s="182"/>
      <c r="GW437" s="182"/>
      <c r="GX437" s="182"/>
      <c r="GY437" s="182"/>
      <c r="GZ437" s="182"/>
      <c r="HA437" s="182"/>
      <c r="HB437" s="182"/>
      <c r="HC437" s="182"/>
      <c r="HD437" s="182"/>
      <c r="HE437" s="182"/>
      <c r="HF437" s="182"/>
      <c r="HG437" s="182"/>
      <c r="HH437" s="182"/>
      <c r="HI437" s="182"/>
      <c r="HJ437" s="182"/>
      <c r="HK437" s="182"/>
      <c r="HL437" s="182"/>
      <c r="HM437" s="182"/>
      <c r="HN437" s="182"/>
      <c r="HO437" s="182"/>
      <c r="HP437" s="182"/>
      <c r="HQ437" s="182"/>
      <c r="HR437" s="182"/>
      <c r="HS437" s="182"/>
      <c r="HT437" s="182"/>
      <c r="HU437" s="182"/>
      <c r="HV437" s="182"/>
      <c r="HW437" s="182"/>
      <c r="HX437" s="182"/>
      <c r="HY437" s="182"/>
      <c r="HZ437" s="182"/>
      <c r="IA437" s="182"/>
      <c r="IB437" s="182"/>
      <c r="IC437" s="182"/>
      <c r="ID437" s="182"/>
      <c r="IE437" s="182"/>
      <c r="IF437" s="182"/>
      <c r="IG437" s="182"/>
      <c r="IH437" s="182"/>
      <c r="II437" s="182"/>
      <c r="IJ437" s="182"/>
      <c r="IK437" s="182"/>
      <c r="IL437" s="182"/>
      <c r="IM437" s="182"/>
      <c r="IN437" s="182"/>
      <c r="IO437" s="182"/>
      <c r="IP437" s="182"/>
      <c r="IQ437" s="182"/>
      <c r="IR437" s="182"/>
      <c r="IS437" s="182"/>
      <c r="IT437" s="182"/>
      <c r="IU437" s="182"/>
      <c r="IV437" s="182"/>
      <c r="IW437" s="182"/>
      <c r="IX437" s="182"/>
      <c r="IY437" s="182"/>
      <c r="IZ437" s="182"/>
      <c r="JA437" s="182"/>
      <c r="JB437" s="182"/>
      <c r="JC437" s="182"/>
      <c r="JD437" s="182"/>
      <c r="JE437" s="182"/>
      <c r="JF437" s="182"/>
      <c r="JG437" s="182"/>
      <c r="JH437" s="182"/>
      <c r="JI437" s="182"/>
      <c r="JJ437" s="182"/>
      <c r="JK437" s="182"/>
      <c r="JL437" s="182"/>
      <c r="JM437" s="182"/>
      <c r="JN437" s="182"/>
      <c r="JO437" s="182"/>
      <c r="JP437" s="182"/>
      <c r="JQ437" s="182"/>
      <c r="JR437" s="182"/>
      <c r="JS437" s="182"/>
      <c r="JT437" s="182"/>
      <c r="JU437" s="182"/>
      <c r="JV437" s="182"/>
      <c r="JW437" s="182"/>
      <c r="JX437" s="182"/>
      <c r="JY437" s="182"/>
      <c r="JZ437" s="182"/>
      <c r="KA437" s="182"/>
      <c r="KB437" s="182"/>
      <c r="KC437" s="182"/>
      <c r="KD437" s="182"/>
      <c r="KE437" s="182"/>
      <c r="KF437" s="182"/>
      <c r="KG437" s="182"/>
      <c r="KH437" s="182"/>
      <c r="KI437" s="182"/>
      <c r="KJ437" s="182"/>
      <c r="KK437" s="182"/>
      <c r="KL437" s="182"/>
      <c r="KM437" s="182"/>
      <c r="KN437" s="182"/>
      <c r="KO437" s="182"/>
      <c r="KP437" s="182"/>
      <c r="KQ437" s="182"/>
      <c r="KR437" s="182"/>
      <c r="KS437" s="182"/>
      <c r="KT437" s="182"/>
      <c r="KU437" s="182"/>
      <c r="KV437" s="182"/>
      <c r="KW437" s="182"/>
      <c r="KX437" s="182"/>
      <c r="KY437" s="182"/>
      <c r="KZ437" s="182"/>
      <c r="LA437" s="182"/>
      <c r="LB437" s="182"/>
      <c r="LC437" s="182"/>
      <c r="LD437" s="182"/>
      <c r="LE437" s="182"/>
      <c r="LF437" s="182"/>
      <c r="LG437" s="182"/>
      <c r="LH437" s="182"/>
      <c r="LI437" s="182"/>
      <c r="LJ437" s="182"/>
      <c r="LK437" s="182"/>
      <c r="LL437" s="182"/>
      <c r="LM437" s="182"/>
      <c r="LN437" s="182"/>
      <c r="LO437" s="182"/>
      <c r="LP437" s="182"/>
      <c r="LQ437" s="182"/>
      <c r="LR437" s="182"/>
      <c r="LS437" s="182"/>
      <c r="LT437" s="182"/>
      <c r="LU437" s="182"/>
      <c r="LV437" s="182"/>
      <c r="LW437" s="182"/>
      <c r="LX437" s="182"/>
      <c r="LY437" s="182"/>
      <c r="LZ437" s="182"/>
      <c r="MA437" s="182"/>
      <c r="MB437" s="182"/>
      <c r="MC437" s="182"/>
      <c r="MD437" s="182"/>
      <c r="ME437" s="182"/>
      <c r="MF437" s="182"/>
      <c r="MG437" s="182"/>
      <c r="MH437" s="182"/>
      <c r="MI437" s="182"/>
      <c r="MJ437" s="182"/>
      <c r="MK437" s="182"/>
      <c r="ML437" s="182"/>
      <c r="MM437" s="182"/>
      <c r="MN437" s="182"/>
      <c r="MO437" s="182"/>
      <c r="MP437" s="182"/>
      <c r="MQ437" s="182"/>
      <c r="MR437" s="182"/>
      <c r="MS437" s="182"/>
      <c r="MT437" s="182"/>
      <c r="MU437" s="182"/>
      <c r="MV437" s="182"/>
      <c r="MW437" s="182"/>
      <c r="MX437" s="182"/>
      <c r="MY437" s="182"/>
      <c r="MZ437" s="182"/>
      <c r="NA437" s="182"/>
      <c r="NB437" s="182"/>
      <c r="NC437" s="182"/>
      <c r="ND437" s="182"/>
      <c r="NE437" s="182"/>
      <c r="NF437" s="182"/>
      <c r="NG437" s="182"/>
      <c r="NH437" s="182"/>
      <c r="NI437" s="182"/>
      <c r="NJ437" s="182"/>
      <c r="NK437" s="182"/>
      <c r="NL437" s="182"/>
      <c r="NM437" s="182"/>
      <c r="NN437" s="182"/>
      <c r="NO437" s="182"/>
      <c r="NP437" s="182"/>
      <c r="NQ437" s="182"/>
      <c r="NR437" s="182"/>
      <c r="NS437" s="182"/>
      <c r="NT437" s="182"/>
      <c r="NU437" s="182"/>
      <c r="NV437" s="182"/>
      <c r="NW437" s="182"/>
      <c r="NX437" s="182"/>
      <c r="NY437" s="182"/>
      <c r="NZ437" s="182"/>
      <c r="OA437" s="182"/>
      <c r="OB437" s="182"/>
      <c r="OC437" s="182"/>
      <c r="OD437" s="182"/>
      <c r="OE437" s="182"/>
      <c r="OF437" s="182"/>
      <c r="OG437" s="182"/>
      <c r="OH437" s="182"/>
      <c r="OI437" s="182"/>
      <c r="OJ437" s="182"/>
      <c r="OK437" s="182"/>
      <c r="OL437" s="182"/>
      <c r="OM437" s="182"/>
      <c r="ON437" s="182"/>
      <c r="OO437" s="182"/>
      <c r="OP437" s="182"/>
      <c r="OQ437" s="182"/>
      <c r="OR437" s="182"/>
      <c r="OS437" s="182"/>
      <c r="OT437" s="182"/>
      <c r="OU437" s="182"/>
      <c r="OV437" s="182"/>
      <c r="OW437" s="182"/>
      <c r="OX437" s="182"/>
      <c r="OY437" s="182"/>
      <c r="OZ437" s="182"/>
      <c r="PA437" s="182"/>
      <c r="PB437" s="182"/>
      <c r="PC437" s="182"/>
      <c r="PD437" s="182"/>
      <c r="PE437" s="182"/>
      <c r="PF437" s="182"/>
      <c r="PG437" s="182"/>
      <c r="PH437" s="182"/>
      <c r="PI437" s="182"/>
      <c r="PJ437" s="182"/>
      <c r="PK437" s="182"/>
      <c r="PL437" s="182"/>
      <c r="PM437" s="182"/>
      <c r="PN437" s="182"/>
      <c r="PO437" s="182"/>
      <c r="PP437" s="182"/>
      <c r="PQ437" s="182"/>
      <c r="PR437" s="182"/>
      <c r="PS437" s="182"/>
      <c r="PT437" s="182"/>
      <c r="PU437" s="182"/>
      <c r="PV437" s="182"/>
      <c r="PW437" s="182"/>
      <c r="PX437" s="182"/>
    </row>
    <row r="438" spans="1:440" s="167" customFormat="1" ht="19.899999999999999" customHeight="1">
      <c r="A438" s="182"/>
      <c r="B438" s="1040"/>
      <c r="C438" s="900"/>
      <c r="D438" s="841"/>
      <c r="E438" s="944"/>
      <c r="F438" s="325" t="s">
        <v>21</v>
      </c>
      <c r="G438" s="289">
        <v>2.9729999999999999</v>
      </c>
      <c r="H438" s="289"/>
      <c r="I438" s="290">
        <f>G438+H438+K437</f>
        <v>3.6079999999999997</v>
      </c>
      <c r="J438" s="636">
        <v>1.5390000000000001</v>
      </c>
      <c r="K438" s="290">
        <f t="shared" si="361"/>
        <v>2.0689999999999995</v>
      </c>
      <c r="L438" s="672">
        <f t="shared" si="362"/>
        <v>0.42655210643015529</v>
      </c>
      <c r="M438" s="650" t="s">
        <v>24</v>
      </c>
      <c r="N438" s="976"/>
      <c r="O438" s="977"/>
      <c r="P438" s="977"/>
      <c r="Q438" s="977"/>
      <c r="R438" s="977"/>
      <c r="S438" s="975"/>
      <c r="T438" s="170"/>
      <c r="U438" s="182"/>
      <c r="V438" s="166"/>
      <c r="W438" s="166"/>
      <c r="X438" s="166"/>
      <c r="Y438" s="166"/>
      <c r="Z438" s="166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2"/>
      <c r="BB438" s="182"/>
      <c r="BC438" s="182"/>
      <c r="BD438" s="182"/>
      <c r="BE438" s="182"/>
      <c r="BF438" s="182"/>
      <c r="BG438" s="182"/>
      <c r="BH438" s="182"/>
      <c r="BI438" s="182"/>
      <c r="BJ438" s="182"/>
      <c r="BK438" s="182"/>
      <c r="BL438" s="182"/>
      <c r="BM438" s="182"/>
      <c r="BN438" s="182"/>
      <c r="BO438" s="182"/>
      <c r="BP438" s="182"/>
      <c r="BQ438" s="182"/>
      <c r="BR438" s="182"/>
      <c r="BS438" s="182"/>
      <c r="BT438" s="182"/>
      <c r="BU438" s="182"/>
      <c r="BV438" s="182"/>
      <c r="BW438" s="182"/>
      <c r="BX438" s="182"/>
      <c r="BY438" s="182"/>
      <c r="BZ438" s="182"/>
      <c r="CA438" s="182"/>
      <c r="CB438" s="182"/>
      <c r="CC438" s="182"/>
      <c r="CD438" s="182"/>
      <c r="CE438" s="182"/>
      <c r="CF438" s="182"/>
      <c r="CG438" s="182"/>
      <c r="CH438" s="182"/>
      <c r="CI438" s="182"/>
      <c r="CJ438" s="182"/>
      <c r="CK438" s="182"/>
      <c r="CL438" s="182"/>
      <c r="CM438" s="182"/>
      <c r="CN438" s="182"/>
      <c r="CO438" s="182"/>
      <c r="CP438" s="182"/>
      <c r="CQ438" s="182"/>
      <c r="CR438" s="182"/>
      <c r="CS438" s="182"/>
      <c r="CT438" s="182"/>
      <c r="CU438" s="182"/>
      <c r="CV438" s="182"/>
      <c r="CW438" s="182"/>
      <c r="CX438" s="182"/>
      <c r="CY438" s="182"/>
      <c r="CZ438" s="182"/>
      <c r="DA438" s="182"/>
      <c r="DB438" s="182"/>
      <c r="DC438" s="182"/>
      <c r="DD438" s="182"/>
      <c r="DE438" s="182"/>
      <c r="DF438" s="182"/>
      <c r="DG438" s="182"/>
      <c r="DH438" s="182"/>
      <c r="DI438" s="182"/>
      <c r="DJ438" s="182"/>
      <c r="DK438" s="182"/>
      <c r="DL438" s="182"/>
      <c r="DM438" s="182"/>
      <c r="DN438" s="182"/>
      <c r="DO438" s="182"/>
      <c r="DP438" s="182"/>
      <c r="DQ438" s="182"/>
      <c r="DR438" s="182"/>
      <c r="DS438" s="182"/>
      <c r="DT438" s="182"/>
      <c r="DU438" s="182"/>
      <c r="DV438" s="182"/>
      <c r="DW438" s="182"/>
      <c r="DX438" s="182"/>
      <c r="DY438" s="182"/>
      <c r="DZ438" s="182"/>
      <c r="EA438" s="182"/>
      <c r="EB438" s="182"/>
      <c r="EC438" s="182"/>
      <c r="ED438" s="182"/>
      <c r="EE438" s="182"/>
      <c r="EF438" s="182"/>
      <c r="EG438" s="182"/>
      <c r="EH438" s="182"/>
      <c r="EI438" s="182"/>
      <c r="EJ438" s="182"/>
      <c r="EK438" s="182"/>
      <c r="EL438" s="182"/>
      <c r="EM438" s="182"/>
      <c r="EN438" s="182"/>
      <c r="EO438" s="182"/>
      <c r="EP438" s="182"/>
      <c r="EQ438" s="182"/>
      <c r="ER438" s="182"/>
      <c r="ES438" s="182"/>
      <c r="ET438" s="182"/>
      <c r="EU438" s="182"/>
      <c r="EV438" s="182"/>
      <c r="EW438" s="182"/>
      <c r="EX438" s="182"/>
      <c r="EY438" s="182"/>
      <c r="EZ438" s="182"/>
      <c r="FA438" s="182"/>
      <c r="FB438" s="182"/>
      <c r="FC438" s="182"/>
      <c r="FD438" s="182"/>
      <c r="FE438" s="182"/>
      <c r="FF438" s="182"/>
      <c r="FG438" s="182"/>
      <c r="FH438" s="182"/>
      <c r="FI438" s="182"/>
      <c r="FJ438" s="182"/>
      <c r="FK438" s="182"/>
      <c r="FL438" s="182"/>
      <c r="FM438" s="182"/>
      <c r="FN438" s="182"/>
      <c r="FO438" s="182"/>
      <c r="FP438" s="182"/>
      <c r="FQ438" s="182"/>
      <c r="FR438" s="182"/>
      <c r="FS438" s="182"/>
      <c r="FT438" s="182"/>
      <c r="FU438" s="182"/>
      <c r="FV438" s="182"/>
      <c r="FW438" s="182"/>
      <c r="FX438" s="182"/>
      <c r="FY438" s="182"/>
      <c r="FZ438" s="182"/>
      <c r="GA438" s="182"/>
      <c r="GB438" s="182"/>
      <c r="GC438" s="182"/>
      <c r="GD438" s="182"/>
      <c r="GE438" s="182"/>
      <c r="GF438" s="182"/>
      <c r="GG438" s="182"/>
      <c r="GH438" s="182"/>
      <c r="GI438" s="182"/>
      <c r="GJ438" s="182"/>
      <c r="GK438" s="182"/>
      <c r="GL438" s="182"/>
      <c r="GM438" s="182"/>
      <c r="GN438" s="182"/>
      <c r="GO438" s="182"/>
      <c r="GP438" s="182"/>
      <c r="GQ438" s="182"/>
      <c r="GR438" s="182"/>
      <c r="GS438" s="182"/>
      <c r="GT438" s="182"/>
      <c r="GU438" s="182"/>
      <c r="GV438" s="182"/>
      <c r="GW438" s="182"/>
      <c r="GX438" s="182"/>
      <c r="GY438" s="182"/>
      <c r="GZ438" s="182"/>
      <c r="HA438" s="182"/>
      <c r="HB438" s="182"/>
      <c r="HC438" s="182"/>
      <c r="HD438" s="182"/>
      <c r="HE438" s="182"/>
      <c r="HF438" s="182"/>
      <c r="HG438" s="182"/>
      <c r="HH438" s="182"/>
      <c r="HI438" s="182"/>
      <c r="HJ438" s="182"/>
      <c r="HK438" s="182"/>
      <c r="HL438" s="182"/>
      <c r="HM438" s="182"/>
      <c r="HN438" s="182"/>
      <c r="HO438" s="182"/>
      <c r="HP438" s="182"/>
      <c r="HQ438" s="182"/>
      <c r="HR438" s="182"/>
      <c r="HS438" s="182"/>
      <c r="HT438" s="182"/>
      <c r="HU438" s="182"/>
      <c r="HV438" s="182"/>
      <c r="HW438" s="182"/>
      <c r="HX438" s="182"/>
      <c r="HY438" s="182"/>
      <c r="HZ438" s="182"/>
      <c r="IA438" s="182"/>
      <c r="IB438" s="182"/>
      <c r="IC438" s="182"/>
      <c r="ID438" s="182"/>
      <c r="IE438" s="182"/>
      <c r="IF438" s="182"/>
      <c r="IG438" s="182"/>
      <c r="IH438" s="182"/>
      <c r="II438" s="182"/>
      <c r="IJ438" s="182"/>
      <c r="IK438" s="182"/>
      <c r="IL438" s="182"/>
      <c r="IM438" s="182"/>
      <c r="IN438" s="182"/>
      <c r="IO438" s="182"/>
      <c r="IP438" s="182"/>
      <c r="IQ438" s="182"/>
      <c r="IR438" s="182"/>
      <c r="IS438" s="182"/>
      <c r="IT438" s="182"/>
      <c r="IU438" s="182"/>
      <c r="IV438" s="182"/>
      <c r="IW438" s="182"/>
      <c r="IX438" s="182"/>
      <c r="IY438" s="182"/>
      <c r="IZ438" s="182"/>
      <c r="JA438" s="182"/>
      <c r="JB438" s="182"/>
      <c r="JC438" s="182"/>
      <c r="JD438" s="182"/>
      <c r="JE438" s="182"/>
      <c r="JF438" s="182"/>
      <c r="JG438" s="182"/>
      <c r="JH438" s="182"/>
      <c r="JI438" s="182"/>
      <c r="JJ438" s="182"/>
      <c r="JK438" s="182"/>
      <c r="JL438" s="182"/>
      <c r="JM438" s="182"/>
      <c r="JN438" s="182"/>
      <c r="JO438" s="182"/>
      <c r="JP438" s="182"/>
      <c r="JQ438" s="182"/>
      <c r="JR438" s="182"/>
      <c r="JS438" s="182"/>
      <c r="JT438" s="182"/>
      <c r="JU438" s="182"/>
      <c r="JV438" s="182"/>
      <c r="JW438" s="182"/>
      <c r="JX438" s="182"/>
      <c r="JY438" s="182"/>
      <c r="JZ438" s="182"/>
      <c r="KA438" s="182"/>
      <c r="KB438" s="182"/>
      <c r="KC438" s="182"/>
      <c r="KD438" s="182"/>
      <c r="KE438" s="182"/>
      <c r="KF438" s="182"/>
      <c r="KG438" s="182"/>
      <c r="KH438" s="182"/>
      <c r="KI438" s="182"/>
      <c r="KJ438" s="182"/>
      <c r="KK438" s="182"/>
      <c r="KL438" s="182"/>
      <c r="KM438" s="182"/>
      <c r="KN438" s="182"/>
      <c r="KO438" s="182"/>
      <c r="KP438" s="182"/>
      <c r="KQ438" s="182"/>
      <c r="KR438" s="182"/>
      <c r="KS438" s="182"/>
      <c r="KT438" s="182"/>
      <c r="KU438" s="182"/>
      <c r="KV438" s="182"/>
      <c r="KW438" s="182"/>
      <c r="KX438" s="182"/>
      <c r="KY438" s="182"/>
      <c r="KZ438" s="182"/>
      <c r="LA438" s="182"/>
      <c r="LB438" s="182"/>
      <c r="LC438" s="182"/>
      <c r="LD438" s="182"/>
      <c r="LE438" s="182"/>
      <c r="LF438" s="182"/>
      <c r="LG438" s="182"/>
      <c r="LH438" s="182"/>
      <c r="LI438" s="182"/>
      <c r="LJ438" s="182"/>
      <c r="LK438" s="182"/>
      <c r="LL438" s="182"/>
      <c r="LM438" s="182"/>
      <c r="LN438" s="182"/>
      <c r="LO438" s="182"/>
      <c r="LP438" s="182"/>
      <c r="LQ438" s="182"/>
      <c r="LR438" s="182"/>
      <c r="LS438" s="182"/>
      <c r="LT438" s="182"/>
      <c r="LU438" s="182"/>
      <c r="LV438" s="182"/>
      <c r="LW438" s="182"/>
      <c r="LX438" s="182"/>
      <c r="LY438" s="182"/>
      <c r="LZ438" s="182"/>
      <c r="MA438" s="182"/>
      <c r="MB438" s="182"/>
      <c r="MC438" s="182"/>
      <c r="MD438" s="182"/>
      <c r="ME438" s="182"/>
      <c r="MF438" s="182"/>
      <c r="MG438" s="182"/>
      <c r="MH438" s="182"/>
      <c r="MI438" s="182"/>
      <c r="MJ438" s="182"/>
      <c r="MK438" s="182"/>
      <c r="ML438" s="182"/>
      <c r="MM438" s="182"/>
      <c r="MN438" s="182"/>
      <c r="MO438" s="182"/>
      <c r="MP438" s="182"/>
      <c r="MQ438" s="182"/>
      <c r="MR438" s="182"/>
      <c r="MS438" s="182"/>
      <c r="MT438" s="182"/>
      <c r="MU438" s="182"/>
      <c r="MV438" s="182"/>
      <c r="MW438" s="182"/>
      <c r="MX438" s="182"/>
      <c r="MY438" s="182"/>
      <c r="MZ438" s="182"/>
      <c r="NA438" s="182"/>
      <c r="NB438" s="182"/>
      <c r="NC438" s="182"/>
      <c r="ND438" s="182"/>
      <c r="NE438" s="182"/>
      <c r="NF438" s="182"/>
      <c r="NG438" s="182"/>
      <c r="NH438" s="182"/>
      <c r="NI438" s="182"/>
      <c r="NJ438" s="182"/>
      <c r="NK438" s="182"/>
      <c r="NL438" s="182"/>
      <c r="NM438" s="182"/>
      <c r="NN438" s="182"/>
      <c r="NO438" s="182"/>
      <c r="NP438" s="182"/>
      <c r="NQ438" s="182"/>
      <c r="NR438" s="182"/>
      <c r="NS438" s="182"/>
      <c r="NT438" s="182"/>
      <c r="NU438" s="182"/>
      <c r="NV438" s="182"/>
      <c r="NW438" s="182"/>
      <c r="NX438" s="182"/>
      <c r="NY438" s="182"/>
      <c r="NZ438" s="182"/>
      <c r="OA438" s="182"/>
      <c r="OB438" s="182"/>
      <c r="OC438" s="182"/>
      <c r="OD438" s="182"/>
      <c r="OE438" s="182"/>
      <c r="OF438" s="182"/>
      <c r="OG438" s="182"/>
      <c r="OH438" s="182"/>
      <c r="OI438" s="182"/>
      <c r="OJ438" s="182"/>
      <c r="OK438" s="182"/>
      <c r="OL438" s="182"/>
      <c r="OM438" s="182"/>
      <c r="ON438" s="182"/>
      <c r="OO438" s="182"/>
      <c r="OP438" s="182"/>
      <c r="OQ438" s="182"/>
      <c r="OR438" s="182"/>
      <c r="OS438" s="182"/>
      <c r="OT438" s="182"/>
      <c r="OU438" s="182"/>
      <c r="OV438" s="182"/>
      <c r="OW438" s="182"/>
      <c r="OX438" s="182"/>
      <c r="OY438" s="182"/>
      <c r="OZ438" s="182"/>
      <c r="PA438" s="182"/>
      <c r="PB438" s="182"/>
      <c r="PC438" s="182"/>
      <c r="PD438" s="182"/>
      <c r="PE438" s="182"/>
      <c r="PF438" s="182"/>
      <c r="PG438" s="182"/>
      <c r="PH438" s="182"/>
      <c r="PI438" s="182"/>
      <c r="PJ438" s="182"/>
      <c r="PK438" s="182"/>
      <c r="PL438" s="182"/>
      <c r="PM438" s="182"/>
      <c r="PN438" s="182"/>
      <c r="PO438" s="182"/>
      <c r="PP438" s="182"/>
      <c r="PQ438" s="182"/>
      <c r="PR438" s="182"/>
      <c r="PS438" s="182"/>
      <c r="PT438" s="182"/>
      <c r="PU438" s="182"/>
      <c r="PV438" s="182"/>
      <c r="PW438" s="182"/>
      <c r="PX438" s="182"/>
    </row>
    <row r="439" spans="1:440" s="167" customFormat="1" ht="19.899999999999999" customHeight="1">
      <c r="A439" s="182"/>
      <c r="B439" s="1040"/>
      <c r="C439" s="900"/>
      <c r="D439" s="841"/>
      <c r="E439" s="944"/>
      <c r="F439" s="325" t="s">
        <v>22</v>
      </c>
      <c r="G439" s="289">
        <v>3.6080000000000001</v>
      </c>
      <c r="H439" s="289"/>
      <c r="I439" s="290">
        <f>G439+H439+K438</f>
        <v>5.6769999999999996</v>
      </c>
      <c r="J439" s="636">
        <v>5.5730000000000004</v>
      </c>
      <c r="K439" s="290">
        <f t="shared" si="361"/>
        <v>0.1039999999999992</v>
      </c>
      <c r="L439" s="672">
        <f t="shared" si="362"/>
        <v>0.98168046503434925</v>
      </c>
      <c r="M439" s="650">
        <v>43463</v>
      </c>
      <c r="N439" s="976"/>
      <c r="O439" s="977"/>
      <c r="P439" s="977"/>
      <c r="Q439" s="977"/>
      <c r="R439" s="977"/>
      <c r="S439" s="975"/>
      <c r="T439" s="170"/>
      <c r="U439" s="182"/>
      <c r="V439" s="166"/>
      <c r="W439" s="166"/>
      <c r="X439" s="166"/>
      <c r="Y439" s="166"/>
      <c r="Z439" s="166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2"/>
      <c r="AT439" s="182"/>
      <c r="AU439" s="182"/>
      <c r="AV439" s="182"/>
      <c r="AW439" s="182"/>
      <c r="AX439" s="182"/>
      <c r="AY439" s="182"/>
      <c r="AZ439" s="182"/>
      <c r="BA439" s="182"/>
      <c r="BB439" s="182"/>
      <c r="BC439" s="182"/>
      <c r="BD439" s="182"/>
      <c r="BE439" s="182"/>
      <c r="BF439" s="182"/>
      <c r="BG439" s="182"/>
      <c r="BH439" s="182"/>
      <c r="BI439" s="182"/>
      <c r="BJ439" s="182"/>
      <c r="BK439" s="182"/>
      <c r="BL439" s="182"/>
      <c r="BM439" s="182"/>
      <c r="BN439" s="182"/>
      <c r="BO439" s="182"/>
      <c r="BP439" s="182"/>
      <c r="BQ439" s="182"/>
      <c r="BR439" s="182"/>
      <c r="BS439" s="182"/>
      <c r="BT439" s="182"/>
      <c r="BU439" s="182"/>
      <c r="BV439" s="182"/>
      <c r="BW439" s="182"/>
      <c r="BX439" s="182"/>
      <c r="BY439" s="182"/>
      <c r="BZ439" s="182"/>
      <c r="CA439" s="182"/>
      <c r="CB439" s="182"/>
      <c r="CC439" s="182"/>
      <c r="CD439" s="182"/>
      <c r="CE439" s="182"/>
      <c r="CF439" s="182"/>
      <c r="CG439" s="182"/>
      <c r="CH439" s="182"/>
      <c r="CI439" s="182"/>
      <c r="CJ439" s="182"/>
      <c r="CK439" s="182"/>
      <c r="CL439" s="182"/>
      <c r="CM439" s="182"/>
      <c r="CN439" s="182"/>
      <c r="CO439" s="182"/>
      <c r="CP439" s="182"/>
      <c r="CQ439" s="182"/>
      <c r="CR439" s="182"/>
      <c r="CS439" s="182"/>
      <c r="CT439" s="182"/>
      <c r="CU439" s="182"/>
      <c r="CV439" s="182"/>
      <c r="CW439" s="182"/>
      <c r="CX439" s="182"/>
      <c r="CY439" s="182"/>
      <c r="CZ439" s="182"/>
      <c r="DA439" s="182"/>
      <c r="DB439" s="182"/>
      <c r="DC439" s="182"/>
      <c r="DD439" s="182"/>
      <c r="DE439" s="182"/>
      <c r="DF439" s="182"/>
      <c r="DG439" s="182"/>
      <c r="DH439" s="182"/>
      <c r="DI439" s="182"/>
      <c r="DJ439" s="182"/>
      <c r="DK439" s="182"/>
      <c r="DL439" s="182"/>
      <c r="DM439" s="182"/>
      <c r="DN439" s="182"/>
      <c r="DO439" s="182"/>
      <c r="DP439" s="182"/>
      <c r="DQ439" s="182"/>
      <c r="DR439" s="182"/>
      <c r="DS439" s="182"/>
      <c r="DT439" s="182"/>
      <c r="DU439" s="182"/>
      <c r="DV439" s="182"/>
      <c r="DW439" s="182"/>
      <c r="DX439" s="182"/>
      <c r="DY439" s="182"/>
      <c r="DZ439" s="182"/>
      <c r="EA439" s="182"/>
      <c r="EB439" s="182"/>
      <c r="EC439" s="182"/>
      <c r="ED439" s="182"/>
      <c r="EE439" s="182"/>
      <c r="EF439" s="182"/>
      <c r="EG439" s="182"/>
      <c r="EH439" s="182"/>
      <c r="EI439" s="182"/>
      <c r="EJ439" s="182"/>
      <c r="EK439" s="182"/>
      <c r="EL439" s="182"/>
      <c r="EM439" s="182"/>
      <c r="EN439" s="182"/>
      <c r="EO439" s="182"/>
      <c r="EP439" s="182"/>
      <c r="EQ439" s="182"/>
      <c r="ER439" s="182"/>
      <c r="ES439" s="182"/>
      <c r="ET439" s="182"/>
      <c r="EU439" s="182"/>
      <c r="EV439" s="182"/>
      <c r="EW439" s="182"/>
      <c r="EX439" s="182"/>
      <c r="EY439" s="182"/>
      <c r="EZ439" s="182"/>
      <c r="FA439" s="182"/>
      <c r="FB439" s="182"/>
      <c r="FC439" s="182"/>
      <c r="FD439" s="182"/>
      <c r="FE439" s="182"/>
      <c r="FF439" s="182"/>
      <c r="FG439" s="182"/>
      <c r="FH439" s="182"/>
      <c r="FI439" s="182"/>
      <c r="FJ439" s="182"/>
      <c r="FK439" s="182"/>
      <c r="FL439" s="182"/>
      <c r="FM439" s="182"/>
      <c r="FN439" s="182"/>
      <c r="FO439" s="182"/>
      <c r="FP439" s="182"/>
      <c r="FQ439" s="182"/>
      <c r="FR439" s="182"/>
      <c r="FS439" s="182"/>
      <c r="FT439" s="182"/>
      <c r="FU439" s="182"/>
      <c r="FV439" s="182"/>
      <c r="FW439" s="182"/>
      <c r="FX439" s="182"/>
      <c r="FY439" s="182"/>
      <c r="FZ439" s="182"/>
      <c r="GA439" s="182"/>
      <c r="GB439" s="182"/>
      <c r="GC439" s="182"/>
      <c r="GD439" s="182"/>
      <c r="GE439" s="182"/>
      <c r="GF439" s="182"/>
      <c r="GG439" s="182"/>
      <c r="GH439" s="182"/>
      <c r="GI439" s="182"/>
      <c r="GJ439" s="182"/>
      <c r="GK439" s="182"/>
      <c r="GL439" s="182"/>
      <c r="GM439" s="182"/>
      <c r="GN439" s="182"/>
      <c r="GO439" s="182"/>
      <c r="GP439" s="182"/>
      <c r="GQ439" s="182"/>
      <c r="GR439" s="182"/>
      <c r="GS439" s="182"/>
      <c r="GT439" s="182"/>
      <c r="GU439" s="182"/>
      <c r="GV439" s="182"/>
      <c r="GW439" s="182"/>
      <c r="GX439" s="182"/>
      <c r="GY439" s="182"/>
      <c r="GZ439" s="182"/>
      <c r="HA439" s="182"/>
      <c r="HB439" s="182"/>
      <c r="HC439" s="182"/>
      <c r="HD439" s="182"/>
      <c r="HE439" s="182"/>
      <c r="HF439" s="182"/>
      <c r="HG439" s="182"/>
      <c r="HH439" s="182"/>
      <c r="HI439" s="182"/>
      <c r="HJ439" s="182"/>
      <c r="HK439" s="182"/>
      <c r="HL439" s="182"/>
      <c r="HM439" s="182"/>
      <c r="HN439" s="182"/>
      <c r="HO439" s="182"/>
      <c r="HP439" s="182"/>
      <c r="HQ439" s="182"/>
      <c r="HR439" s="182"/>
      <c r="HS439" s="182"/>
      <c r="HT439" s="182"/>
      <c r="HU439" s="182"/>
      <c r="HV439" s="182"/>
      <c r="HW439" s="182"/>
      <c r="HX439" s="182"/>
      <c r="HY439" s="182"/>
      <c r="HZ439" s="182"/>
      <c r="IA439" s="182"/>
      <c r="IB439" s="182"/>
      <c r="IC439" s="182"/>
      <c r="ID439" s="182"/>
      <c r="IE439" s="182"/>
      <c r="IF439" s="182"/>
      <c r="IG439" s="182"/>
      <c r="IH439" s="182"/>
      <c r="II439" s="182"/>
      <c r="IJ439" s="182"/>
      <c r="IK439" s="182"/>
      <c r="IL439" s="182"/>
      <c r="IM439" s="182"/>
      <c r="IN439" s="182"/>
      <c r="IO439" s="182"/>
      <c r="IP439" s="182"/>
      <c r="IQ439" s="182"/>
      <c r="IR439" s="182"/>
      <c r="IS439" s="182"/>
      <c r="IT439" s="182"/>
      <c r="IU439" s="182"/>
      <c r="IV439" s="182"/>
      <c r="IW439" s="182"/>
      <c r="IX439" s="182"/>
      <c r="IY439" s="182"/>
      <c r="IZ439" s="182"/>
      <c r="JA439" s="182"/>
      <c r="JB439" s="182"/>
      <c r="JC439" s="182"/>
      <c r="JD439" s="182"/>
      <c r="JE439" s="182"/>
      <c r="JF439" s="182"/>
      <c r="JG439" s="182"/>
      <c r="JH439" s="182"/>
      <c r="JI439" s="182"/>
      <c r="JJ439" s="182"/>
      <c r="JK439" s="182"/>
      <c r="JL439" s="182"/>
      <c r="JM439" s="182"/>
      <c r="JN439" s="182"/>
      <c r="JO439" s="182"/>
      <c r="JP439" s="182"/>
      <c r="JQ439" s="182"/>
      <c r="JR439" s="182"/>
      <c r="JS439" s="182"/>
      <c r="JT439" s="182"/>
      <c r="JU439" s="182"/>
      <c r="JV439" s="182"/>
      <c r="JW439" s="182"/>
      <c r="JX439" s="182"/>
      <c r="JY439" s="182"/>
      <c r="JZ439" s="182"/>
      <c r="KA439" s="182"/>
      <c r="KB439" s="182"/>
      <c r="KC439" s="182"/>
      <c r="KD439" s="182"/>
      <c r="KE439" s="182"/>
      <c r="KF439" s="182"/>
      <c r="KG439" s="182"/>
      <c r="KH439" s="182"/>
      <c r="KI439" s="182"/>
      <c r="KJ439" s="182"/>
      <c r="KK439" s="182"/>
      <c r="KL439" s="182"/>
      <c r="KM439" s="182"/>
      <c r="KN439" s="182"/>
      <c r="KO439" s="182"/>
      <c r="KP439" s="182"/>
      <c r="KQ439" s="182"/>
      <c r="KR439" s="182"/>
      <c r="KS439" s="182"/>
      <c r="KT439" s="182"/>
      <c r="KU439" s="182"/>
      <c r="KV439" s="182"/>
      <c r="KW439" s="182"/>
      <c r="KX439" s="182"/>
      <c r="KY439" s="182"/>
      <c r="KZ439" s="182"/>
      <c r="LA439" s="182"/>
      <c r="LB439" s="182"/>
      <c r="LC439" s="182"/>
      <c r="LD439" s="182"/>
      <c r="LE439" s="182"/>
      <c r="LF439" s="182"/>
      <c r="LG439" s="182"/>
      <c r="LH439" s="182"/>
      <c r="LI439" s="182"/>
      <c r="LJ439" s="182"/>
      <c r="LK439" s="182"/>
      <c r="LL439" s="182"/>
      <c r="LM439" s="182"/>
      <c r="LN439" s="182"/>
      <c r="LO439" s="182"/>
      <c r="LP439" s="182"/>
      <c r="LQ439" s="182"/>
      <c r="LR439" s="182"/>
      <c r="LS439" s="182"/>
      <c r="LT439" s="182"/>
      <c r="LU439" s="182"/>
      <c r="LV439" s="182"/>
      <c r="LW439" s="182"/>
      <c r="LX439" s="182"/>
      <c r="LY439" s="182"/>
      <c r="LZ439" s="182"/>
      <c r="MA439" s="182"/>
      <c r="MB439" s="182"/>
      <c r="MC439" s="182"/>
      <c r="MD439" s="182"/>
      <c r="ME439" s="182"/>
      <c r="MF439" s="182"/>
      <c r="MG439" s="182"/>
      <c r="MH439" s="182"/>
      <c r="MI439" s="182"/>
      <c r="MJ439" s="182"/>
      <c r="MK439" s="182"/>
      <c r="ML439" s="182"/>
      <c r="MM439" s="182"/>
      <c r="MN439" s="182"/>
      <c r="MO439" s="182"/>
      <c r="MP439" s="182"/>
      <c r="MQ439" s="182"/>
      <c r="MR439" s="182"/>
      <c r="MS439" s="182"/>
      <c r="MT439" s="182"/>
      <c r="MU439" s="182"/>
      <c r="MV439" s="182"/>
      <c r="MW439" s="182"/>
      <c r="MX439" s="182"/>
      <c r="MY439" s="182"/>
      <c r="MZ439" s="182"/>
      <c r="NA439" s="182"/>
      <c r="NB439" s="182"/>
      <c r="NC439" s="182"/>
      <c r="ND439" s="182"/>
      <c r="NE439" s="182"/>
      <c r="NF439" s="182"/>
      <c r="NG439" s="182"/>
      <c r="NH439" s="182"/>
      <c r="NI439" s="182"/>
      <c r="NJ439" s="182"/>
      <c r="NK439" s="182"/>
      <c r="NL439" s="182"/>
      <c r="NM439" s="182"/>
      <c r="NN439" s="182"/>
      <c r="NO439" s="182"/>
      <c r="NP439" s="182"/>
      <c r="NQ439" s="182"/>
      <c r="NR439" s="182"/>
      <c r="NS439" s="182"/>
      <c r="NT439" s="182"/>
      <c r="NU439" s="182"/>
      <c r="NV439" s="182"/>
      <c r="NW439" s="182"/>
      <c r="NX439" s="182"/>
      <c r="NY439" s="182"/>
      <c r="NZ439" s="182"/>
      <c r="OA439" s="182"/>
      <c r="OB439" s="182"/>
      <c r="OC439" s="182"/>
      <c r="OD439" s="182"/>
      <c r="OE439" s="182"/>
      <c r="OF439" s="182"/>
      <c r="OG439" s="182"/>
      <c r="OH439" s="182"/>
      <c r="OI439" s="182"/>
      <c r="OJ439" s="182"/>
      <c r="OK439" s="182"/>
      <c r="OL439" s="182"/>
      <c r="OM439" s="182"/>
      <c r="ON439" s="182"/>
      <c r="OO439" s="182"/>
      <c r="OP439" s="182"/>
      <c r="OQ439" s="182"/>
      <c r="OR439" s="182"/>
      <c r="OS439" s="182"/>
      <c r="OT439" s="182"/>
      <c r="OU439" s="182"/>
      <c r="OV439" s="182"/>
      <c r="OW439" s="182"/>
      <c r="OX439" s="182"/>
      <c r="OY439" s="182"/>
      <c r="OZ439" s="182"/>
      <c r="PA439" s="182"/>
      <c r="PB439" s="182"/>
      <c r="PC439" s="182"/>
      <c r="PD439" s="182"/>
      <c r="PE439" s="182"/>
      <c r="PF439" s="182"/>
      <c r="PG439" s="182"/>
      <c r="PH439" s="182"/>
      <c r="PI439" s="182"/>
      <c r="PJ439" s="182"/>
      <c r="PK439" s="182"/>
      <c r="PL439" s="182"/>
      <c r="PM439" s="182"/>
      <c r="PN439" s="182"/>
      <c r="PO439" s="182"/>
      <c r="PP439" s="182"/>
      <c r="PQ439" s="182"/>
      <c r="PR439" s="182"/>
      <c r="PS439" s="182"/>
      <c r="PT439" s="182"/>
      <c r="PU439" s="182"/>
      <c r="PV439" s="182"/>
      <c r="PW439" s="182"/>
      <c r="PX439" s="182"/>
    </row>
    <row r="440" spans="1:440" s="167" customFormat="1" ht="19.899999999999999" customHeight="1">
      <c r="A440" s="182"/>
      <c r="B440" s="1040"/>
      <c r="C440" s="900"/>
      <c r="D440" s="841"/>
      <c r="E440" s="944" t="s">
        <v>97</v>
      </c>
      <c r="F440" s="325" t="s">
        <v>20</v>
      </c>
      <c r="G440" s="289">
        <v>0.63500000000000001</v>
      </c>
      <c r="H440" s="289"/>
      <c r="I440" s="290">
        <f t="shared" ref="I440" si="372">G440+H440</f>
        <v>0.63500000000000001</v>
      </c>
      <c r="J440" s="430">
        <v>0</v>
      </c>
      <c r="K440" s="290">
        <f t="shared" si="361"/>
        <v>0.63500000000000001</v>
      </c>
      <c r="L440" s="672">
        <f t="shared" si="362"/>
        <v>0</v>
      </c>
      <c r="M440" s="650" t="s">
        <v>24</v>
      </c>
      <c r="N440" s="976">
        <f t="shared" ref="N440:O440" si="373">G440+G441+G442</f>
        <v>7.2159999999999993</v>
      </c>
      <c r="O440" s="977">
        <f t="shared" si="373"/>
        <v>0</v>
      </c>
      <c r="P440" s="977">
        <f t="shared" ref="P440" si="374">N440+O440</f>
        <v>7.2159999999999993</v>
      </c>
      <c r="Q440" s="977">
        <f t="shared" si="337"/>
        <v>7.2149999999999999</v>
      </c>
      <c r="R440" s="977">
        <f t="shared" ref="R440" si="375">P440-Q440</f>
        <v>9.9999999999944578E-4</v>
      </c>
      <c r="S440" s="975">
        <f t="shared" ref="S440" si="376">Q440/P440</f>
        <v>0.99986141906873627</v>
      </c>
      <c r="T440" s="170"/>
      <c r="U440" s="182"/>
      <c r="V440" s="166"/>
      <c r="W440" s="166"/>
      <c r="X440" s="166"/>
      <c r="Y440" s="166"/>
      <c r="Z440" s="166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182"/>
      <c r="BN440" s="182"/>
      <c r="BO440" s="182"/>
      <c r="BP440" s="182"/>
      <c r="BQ440" s="182"/>
      <c r="BR440" s="182"/>
      <c r="BS440" s="182"/>
      <c r="BT440" s="182"/>
      <c r="BU440" s="182"/>
      <c r="BV440" s="182"/>
      <c r="BW440" s="182"/>
      <c r="BX440" s="182"/>
      <c r="BY440" s="182"/>
      <c r="BZ440" s="182"/>
      <c r="CA440" s="182"/>
      <c r="CB440" s="182"/>
      <c r="CC440" s="182"/>
      <c r="CD440" s="182"/>
      <c r="CE440" s="182"/>
      <c r="CF440" s="182"/>
      <c r="CG440" s="182"/>
      <c r="CH440" s="182"/>
      <c r="CI440" s="182"/>
      <c r="CJ440" s="182"/>
      <c r="CK440" s="182"/>
      <c r="CL440" s="182"/>
      <c r="CM440" s="182"/>
      <c r="CN440" s="182"/>
      <c r="CO440" s="182"/>
      <c r="CP440" s="182"/>
      <c r="CQ440" s="182"/>
      <c r="CR440" s="182"/>
      <c r="CS440" s="182"/>
      <c r="CT440" s="182"/>
      <c r="CU440" s="182"/>
      <c r="CV440" s="182"/>
      <c r="CW440" s="182"/>
      <c r="CX440" s="182"/>
      <c r="CY440" s="182"/>
      <c r="CZ440" s="182"/>
      <c r="DA440" s="182"/>
      <c r="DB440" s="182"/>
      <c r="DC440" s="182"/>
      <c r="DD440" s="182"/>
      <c r="DE440" s="182"/>
      <c r="DF440" s="182"/>
      <c r="DG440" s="182"/>
      <c r="DH440" s="182"/>
      <c r="DI440" s="182"/>
      <c r="DJ440" s="182"/>
      <c r="DK440" s="182"/>
      <c r="DL440" s="182"/>
      <c r="DM440" s="182"/>
      <c r="DN440" s="182"/>
      <c r="DO440" s="182"/>
      <c r="DP440" s="182"/>
      <c r="DQ440" s="182"/>
      <c r="DR440" s="182"/>
      <c r="DS440" s="182"/>
      <c r="DT440" s="182"/>
      <c r="DU440" s="182"/>
      <c r="DV440" s="182"/>
      <c r="DW440" s="182"/>
      <c r="DX440" s="182"/>
      <c r="DY440" s="182"/>
      <c r="DZ440" s="182"/>
      <c r="EA440" s="182"/>
      <c r="EB440" s="182"/>
      <c r="EC440" s="182"/>
      <c r="ED440" s="182"/>
      <c r="EE440" s="182"/>
      <c r="EF440" s="182"/>
      <c r="EG440" s="182"/>
      <c r="EH440" s="182"/>
      <c r="EI440" s="182"/>
      <c r="EJ440" s="182"/>
      <c r="EK440" s="182"/>
      <c r="EL440" s="182"/>
      <c r="EM440" s="182"/>
      <c r="EN440" s="182"/>
      <c r="EO440" s="182"/>
      <c r="EP440" s="182"/>
      <c r="EQ440" s="182"/>
      <c r="ER440" s="182"/>
      <c r="ES440" s="182"/>
      <c r="ET440" s="182"/>
      <c r="EU440" s="182"/>
      <c r="EV440" s="182"/>
      <c r="EW440" s="182"/>
      <c r="EX440" s="182"/>
      <c r="EY440" s="182"/>
      <c r="EZ440" s="182"/>
      <c r="FA440" s="182"/>
      <c r="FB440" s="182"/>
      <c r="FC440" s="182"/>
      <c r="FD440" s="182"/>
      <c r="FE440" s="182"/>
      <c r="FF440" s="182"/>
      <c r="FG440" s="182"/>
      <c r="FH440" s="182"/>
      <c r="FI440" s="182"/>
      <c r="FJ440" s="182"/>
      <c r="FK440" s="182"/>
      <c r="FL440" s="182"/>
      <c r="FM440" s="182"/>
      <c r="FN440" s="182"/>
      <c r="FO440" s="182"/>
      <c r="FP440" s="182"/>
      <c r="FQ440" s="182"/>
      <c r="FR440" s="182"/>
      <c r="FS440" s="182"/>
      <c r="FT440" s="182"/>
      <c r="FU440" s="182"/>
      <c r="FV440" s="182"/>
      <c r="FW440" s="182"/>
      <c r="FX440" s="182"/>
      <c r="FY440" s="182"/>
      <c r="FZ440" s="182"/>
      <c r="GA440" s="182"/>
      <c r="GB440" s="182"/>
      <c r="GC440" s="182"/>
      <c r="GD440" s="182"/>
      <c r="GE440" s="182"/>
      <c r="GF440" s="182"/>
      <c r="GG440" s="182"/>
      <c r="GH440" s="182"/>
      <c r="GI440" s="182"/>
      <c r="GJ440" s="182"/>
      <c r="GK440" s="182"/>
      <c r="GL440" s="182"/>
      <c r="GM440" s="182"/>
      <c r="GN440" s="182"/>
      <c r="GO440" s="182"/>
      <c r="GP440" s="182"/>
      <c r="GQ440" s="182"/>
      <c r="GR440" s="182"/>
      <c r="GS440" s="182"/>
      <c r="GT440" s="182"/>
      <c r="GU440" s="182"/>
      <c r="GV440" s="182"/>
      <c r="GW440" s="182"/>
      <c r="GX440" s="182"/>
      <c r="GY440" s="182"/>
      <c r="GZ440" s="182"/>
      <c r="HA440" s="182"/>
      <c r="HB440" s="182"/>
      <c r="HC440" s="182"/>
      <c r="HD440" s="182"/>
      <c r="HE440" s="182"/>
      <c r="HF440" s="182"/>
      <c r="HG440" s="182"/>
      <c r="HH440" s="182"/>
      <c r="HI440" s="182"/>
      <c r="HJ440" s="182"/>
      <c r="HK440" s="182"/>
      <c r="HL440" s="182"/>
      <c r="HM440" s="182"/>
      <c r="HN440" s="182"/>
      <c r="HO440" s="182"/>
      <c r="HP440" s="182"/>
      <c r="HQ440" s="182"/>
      <c r="HR440" s="182"/>
      <c r="HS440" s="182"/>
      <c r="HT440" s="182"/>
      <c r="HU440" s="182"/>
      <c r="HV440" s="182"/>
      <c r="HW440" s="182"/>
      <c r="HX440" s="182"/>
      <c r="HY440" s="182"/>
      <c r="HZ440" s="182"/>
      <c r="IA440" s="182"/>
      <c r="IB440" s="182"/>
      <c r="IC440" s="182"/>
      <c r="ID440" s="182"/>
      <c r="IE440" s="182"/>
      <c r="IF440" s="182"/>
      <c r="IG440" s="182"/>
      <c r="IH440" s="182"/>
      <c r="II440" s="182"/>
      <c r="IJ440" s="182"/>
      <c r="IK440" s="182"/>
      <c r="IL440" s="182"/>
      <c r="IM440" s="182"/>
      <c r="IN440" s="182"/>
      <c r="IO440" s="182"/>
      <c r="IP440" s="182"/>
      <c r="IQ440" s="182"/>
      <c r="IR440" s="182"/>
      <c r="IS440" s="182"/>
      <c r="IT440" s="182"/>
      <c r="IU440" s="182"/>
      <c r="IV440" s="182"/>
      <c r="IW440" s="182"/>
      <c r="IX440" s="182"/>
      <c r="IY440" s="182"/>
      <c r="IZ440" s="182"/>
      <c r="JA440" s="182"/>
      <c r="JB440" s="182"/>
      <c r="JC440" s="182"/>
      <c r="JD440" s="182"/>
      <c r="JE440" s="182"/>
      <c r="JF440" s="182"/>
      <c r="JG440" s="182"/>
      <c r="JH440" s="182"/>
      <c r="JI440" s="182"/>
      <c r="JJ440" s="182"/>
      <c r="JK440" s="182"/>
      <c r="JL440" s="182"/>
      <c r="JM440" s="182"/>
      <c r="JN440" s="182"/>
      <c r="JO440" s="182"/>
      <c r="JP440" s="182"/>
      <c r="JQ440" s="182"/>
      <c r="JR440" s="182"/>
      <c r="JS440" s="182"/>
      <c r="JT440" s="182"/>
      <c r="JU440" s="182"/>
      <c r="JV440" s="182"/>
      <c r="JW440" s="182"/>
      <c r="JX440" s="182"/>
      <c r="JY440" s="182"/>
      <c r="JZ440" s="182"/>
      <c r="KA440" s="182"/>
      <c r="KB440" s="182"/>
      <c r="KC440" s="182"/>
      <c r="KD440" s="182"/>
      <c r="KE440" s="182"/>
      <c r="KF440" s="182"/>
      <c r="KG440" s="182"/>
      <c r="KH440" s="182"/>
      <c r="KI440" s="182"/>
      <c r="KJ440" s="182"/>
      <c r="KK440" s="182"/>
      <c r="KL440" s="182"/>
      <c r="KM440" s="182"/>
      <c r="KN440" s="182"/>
      <c r="KO440" s="182"/>
      <c r="KP440" s="182"/>
      <c r="KQ440" s="182"/>
      <c r="KR440" s="182"/>
      <c r="KS440" s="182"/>
      <c r="KT440" s="182"/>
      <c r="KU440" s="182"/>
      <c r="KV440" s="182"/>
      <c r="KW440" s="182"/>
      <c r="KX440" s="182"/>
      <c r="KY440" s="182"/>
      <c r="KZ440" s="182"/>
      <c r="LA440" s="182"/>
      <c r="LB440" s="182"/>
      <c r="LC440" s="182"/>
      <c r="LD440" s="182"/>
      <c r="LE440" s="182"/>
      <c r="LF440" s="182"/>
      <c r="LG440" s="182"/>
      <c r="LH440" s="182"/>
      <c r="LI440" s="182"/>
      <c r="LJ440" s="182"/>
      <c r="LK440" s="182"/>
      <c r="LL440" s="182"/>
      <c r="LM440" s="182"/>
      <c r="LN440" s="182"/>
      <c r="LO440" s="182"/>
      <c r="LP440" s="182"/>
      <c r="LQ440" s="182"/>
      <c r="LR440" s="182"/>
      <c r="LS440" s="182"/>
      <c r="LT440" s="182"/>
      <c r="LU440" s="182"/>
      <c r="LV440" s="182"/>
      <c r="LW440" s="182"/>
      <c r="LX440" s="182"/>
      <c r="LY440" s="182"/>
      <c r="LZ440" s="182"/>
      <c r="MA440" s="182"/>
      <c r="MB440" s="182"/>
      <c r="MC440" s="182"/>
      <c r="MD440" s="182"/>
      <c r="ME440" s="182"/>
      <c r="MF440" s="182"/>
      <c r="MG440" s="182"/>
      <c r="MH440" s="182"/>
      <c r="MI440" s="182"/>
      <c r="MJ440" s="182"/>
      <c r="MK440" s="182"/>
      <c r="ML440" s="182"/>
      <c r="MM440" s="182"/>
      <c r="MN440" s="182"/>
      <c r="MO440" s="182"/>
      <c r="MP440" s="182"/>
      <c r="MQ440" s="182"/>
      <c r="MR440" s="182"/>
      <c r="MS440" s="182"/>
      <c r="MT440" s="182"/>
      <c r="MU440" s="182"/>
      <c r="MV440" s="182"/>
      <c r="MW440" s="182"/>
      <c r="MX440" s="182"/>
      <c r="MY440" s="182"/>
      <c r="MZ440" s="182"/>
      <c r="NA440" s="182"/>
      <c r="NB440" s="182"/>
      <c r="NC440" s="182"/>
      <c r="ND440" s="182"/>
      <c r="NE440" s="182"/>
      <c r="NF440" s="182"/>
      <c r="NG440" s="182"/>
      <c r="NH440" s="182"/>
      <c r="NI440" s="182"/>
      <c r="NJ440" s="182"/>
      <c r="NK440" s="182"/>
      <c r="NL440" s="182"/>
      <c r="NM440" s="182"/>
      <c r="NN440" s="182"/>
      <c r="NO440" s="182"/>
      <c r="NP440" s="182"/>
      <c r="NQ440" s="182"/>
      <c r="NR440" s="182"/>
      <c r="NS440" s="182"/>
      <c r="NT440" s="182"/>
      <c r="NU440" s="182"/>
      <c r="NV440" s="182"/>
      <c r="NW440" s="182"/>
      <c r="NX440" s="182"/>
      <c r="NY440" s="182"/>
      <c r="NZ440" s="182"/>
      <c r="OA440" s="182"/>
      <c r="OB440" s="182"/>
      <c r="OC440" s="182"/>
      <c r="OD440" s="182"/>
      <c r="OE440" s="182"/>
      <c r="OF440" s="182"/>
      <c r="OG440" s="182"/>
      <c r="OH440" s="182"/>
      <c r="OI440" s="182"/>
      <c r="OJ440" s="182"/>
      <c r="OK440" s="182"/>
      <c r="OL440" s="182"/>
      <c r="OM440" s="182"/>
      <c r="ON440" s="182"/>
      <c r="OO440" s="182"/>
      <c r="OP440" s="182"/>
      <c r="OQ440" s="182"/>
      <c r="OR440" s="182"/>
      <c r="OS440" s="182"/>
      <c r="OT440" s="182"/>
      <c r="OU440" s="182"/>
      <c r="OV440" s="182"/>
      <c r="OW440" s="182"/>
      <c r="OX440" s="182"/>
      <c r="OY440" s="182"/>
      <c r="OZ440" s="182"/>
      <c r="PA440" s="182"/>
      <c r="PB440" s="182"/>
      <c r="PC440" s="182"/>
      <c r="PD440" s="182"/>
      <c r="PE440" s="182"/>
      <c r="PF440" s="182"/>
      <c r="PG440" s="182"/>
      <c r="PH440" s="182"/>
      <c r="PI440" s="182"/>
      <c r="PJ440" s="182"/>
      <c r="PK440" s="182"/>
      <c r="PL440" s="182"/>
      <c r="PM440" s="182"/>
      <c r="PN440" s="182"/>
      <c r="PO440" s="182"/>
      <c r="PP440" s="182"/>
      <c r="PQ440" s="182"/>
      <c r="PR440" s="182"/>
      <c r="PS440" s="182"/>
      <c r="PT440" s="182"/>
      <c r="PU440" s="182"/>
      <c r="PV440" s="182"/>
      <c r="PW440" s="182"/>
      <c r="PX440" s="182"/>
    </row>
    <row r="441" spans="1:440" s="167" customFormat="1" ht="19.899999999999999" customHeight="1">
      <c r="A441" s="182"/>
      <c r="B441" s="1040"/>
      <c r="C441" s="900"/>
      <c r="D441" s="841"/>
      <c r="E441" s="944"/>
      <c r="F441" s="325" t="s">
        <v>21</v>
      </c>
      <c r="G441" s="289">
        <v>2.9729999999999999</v>
      </c>
      <c r="H441" s="289"/>
      <c r="I441" s="290">
        <f>G441+H441+K440</f>
        <v>3.6079999999999997</v>
      </c>
      <c r="J441" s="636">
        <v>1.71</v>
      </c>
      <c r="K441" s="290">
        <f t="shared" si="361"/>
        <v>1.8979999999999997</v>
      </c>
      <c r="L441" s="672">
        <f t="shared" si="362"/>
        <v>0.47394678492239473</v>
      </c>
      <c r="M441" s="650" t="s">
        <v>24</v>
      </c>
      <c r="N441" s="976"/>
      <c r="O441" s="977"/>
      <c r="P441" s="977"/>
      <c r="Q441" s="977"/>
      <c r="R441" s="977"/>
      <c r="S441" s="975"/>
      <c r="T441" s="170"/>
      <c r="U441" s="182"/>
      <c r="V441" s="166"/>
      <c r="W441" s="166"/>
      <c r="X441" s="166"/>
      <c r="Y441" s="166"/>
      <c r="Z441" s="166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182"/>
      <c r="BN441" s="182"/>
      <c r="BO441" s="182"/>
      <c r="BP441" s="182"/>
      <c r="BQ441" s="182"/>
      <c r="BR441" s="182"/>
      <c r="BS441" s="182"/>
      <c r="BT441" s="182"/>
      <c r="BU441" s="182"/>
      <c r="BV441" s="182"/>
      <c r="BW441" s="182"/>
      <c r="BX441" s="182"/>
      <c r="BY441" s="182"/>
      <c r="BZ441" s="182"/>
      <c r="CA441" s="182"/>
      <c r="CB441" s="182"/>
      <c r="CC441" s="182"/>
      <c r="CD441" s="182"/>
      <c r="CE441" s="182"/>
      <c r="CF441" s="182"/>
      <c r="CG441" s="182"/>
      <c r="CH441" s="182"/>
      <c r="CI441" s="182"/>
      <c r="CJ441" s="182"/>
      <c r="CK441" s="182"/>
      <c r="CL441" s="182"/>
      <c r="CM441" s="182"/>
      <c r="CN441" s="182"/>
      <c r="CO441" s="182"/>
      <c r="CP441" s="182"/>
      <c r="CQ441" s="182"/>
      <c r="CR441" s="182"/>
      <c r="CS441" s="182"/>
      <c r="CT441" s="182"/>
      <c r="CU441" s="182"/>
      <c r="CV441" s="182"/>
      <c r="CW441" s="182"/>
      <c r="CX441" s="182"/>
      <c r="CY441" s="182"/>
      <c r="CZ441" s="182"/>
      <c r="DA441" s="182"/>
      <c r="DB441" s="182"/>
      <c r="DC441" s="182"/>
      <c r="DD441" s="182"/>
      <c r="DE441" s="182"/>
      <c r="DF441" s="182"/>
      <c r="DG441" s="182"/>
      <c r="DH441" s="182"/>
      <c r="DI441" s="182"/>
      <c r="DJ441" s="182"/>
      <c r="DK441" s="182"/>
      <c r="DL441" s="182"/>
      <c r="DM441" s="182"/>
      <c r="DN441" s="182"/>
      <c r="DO441" s="182"/>
      <c r="DP441" s="182"/>
      <c r="DQ441" s="182"/>
      <c r="DR441" s="182"/>
      <c r="DS441" s="182"/>
      <c r="DT441" s="182"/>
      <c r="DU441" s="182"/>
      <c r="DV441" s="182"/>
      <c r="DW441" s="182"/>
      <c r="DX441" s="182"/>
      <c r="DY441" s="182"/>
      <c r="DZ441" s="182"/>
      <c r="EA441" s="182"/>
      <c r="EB441" s="182"/>
      <c r="EC441" s="182"/>
      <c r="ED441" s="182"/>
      <c r="EE441" s="182"/>
      <c r="EF441" s="182"/>
      <c r="EG441" s="182"/>
      <c r="EH441" s="182"/>
      <c r="EI441" s="182"/>
      <c r="EJ441" s="182"/>
      <c r="EK441" s="182"/>
      <c r="EL441" s="182"/>
      <c r="EM441" s="182"/>
      <c r="EN441" s="182"/>
      <c r="EO441" s="182"/>
      <c r="EP441" s="182"/>
      <c r="EQ441" s="182"/>
      <c r="ER441" s="182"/>
      <c r="ES441" s="182"/>
      <c r="ET441" s="182"/>
      <c r="EU441" s="182"/>
      <c r="EV441" s="182"/>
      <c r="EW441" s="182"/>
      <c r="EX441" s="182"/>
      <c r="EY441" s="182"/>
      <c r="EZ441" s="182"/>
      <c r="FA441" s="182"/>
      <c r="FB441" s="182"/>
      <c r="FC441" s="182"/>
      <c r="FD441" s="182"/>
      <c r="FE441" s="182"/>
      <c r="FF441" s="182"/>
      <c r="FG441" s="182"/>
      <c r="FH441" s="182"/>
      <c r="FI441" s="182"/>
      <c r="FJ441" s="182"/>
      <c r="FK441" s="182"/>
      <c r="FL441" s="182"/>
      <c r="FM441" s="182"/>
      <c r="FN441" s="182"/>
      <c r="FO441" s="182"/>
      <c r="FP441" s="182"/>
      <c r="FQ441" s="182"/>
      <c r="FR441" s="182"/>
      <c r="FS441" s="182"/>
      <c r="FT441" s="182"/>
      <c r="FU441" s="182"/>
      <c r="FV441" s="182"/>
      <c r="FW441" s="182"/>
      <c r="FX441" s="182"/>
      <c r="FY441" s="182"/>
      <c r="FZ441" s="182"/>
      <c r="GA441" s="182"/>
      <c r="GB441" s="182"/>
      <c r="GC441" s="182"/>
      <c r="GD441" s="182"/>
      <c r="GE441" s="182"/>
      <c r="GF441" s="182"/>
      <c r="GG441" s="182"/>
      <c r="GH441" s="182"/>
      <c r="GI441" s="182"/>
      <c r="GJ441" s="182"/>
      <c r="GK441" s="182"/>
      <c r="GL441" s="182"/>
      <c r="GM441" s="182"/>
      <c r="GN441" s="182"/>
      <c r="GO441" s="182"/>
      <c r="GP441" s="182"/>
      <c r="GQ441" s="182"/>
      <c r="GR441" s="182"/>
      <c r="GS441" s="182"/>
      <c r="GT441" s="182"/>
      <c r="GU441" s="182"/>
      <c r="GV441" s="182"/>
      <c r="GW441" s="182"/>
      <c r="GX441" s="182"/>
      <c r="GY441" s="182"/>
      <c r="GZ441" s="182"/>
      <c r="HA441" s="182"/>
      <c r="HB441" s="182"/>
      <c r="HC441" s="182"/>
      <c r="HD441" s="182"/>
      <c r="HE441" s="182"/>
      <c r="HF441" s="182"/>
      <c r="HG441" s="182"/>
      <c r="HH441" s="182"/>
      <c r="HI441" s="182"/>
      <c r="HJ441" s="182"/>
      <c r="HK441" s="182"/>
      <c r="HL441" s="182"/>
      <c r="HM441" s="182"/>
      <c r="HN441" s="182"/>
      <c r="HO441" s="182"/>
      <c r="HP441" s="182"/>
      <c r="HQ441" s="182"/>
      <c r="HR441" s="182"/>
      <c r="HS441" s="182"/>
      <c r="HT441" s="182"/>
      <c r="HU441" s="182"/>
      <c r="HV441" s="182"/>
      <c r="HW441" s="182"/>
      <c r="HX441" s="182"/>
      <c r="HY441" s="182"/>
      <c r="HZ441" s="182"/>
      <c r="IA441" s="182"/>
      <c r="IB441" s="182"/>
      <c r="IC441" s="182"/>
      <c r="ID441" s="182"/>
      <c r="IE441" s="182"/>
      <c r="IF441" s="182"/>
      <c r="IG441" s="182"/>
      <c r="IH441" s="182"/>
      <c r="II441" s="182"/>
      <c r="IJ441" s="182"/>
      <c r="IK441" s="182"/>
      <c r="IL441" s="182"/>
      <c r="IM441" s="182"/>
      <c r="IN441" s="182"/>
      <c r="IO441" s="182"/>
      <c r="IP441" s="182"/>
      <c r="IQ441" s="182"/>
      <c r="IR441" s="182"/>
      <c r="IS441" s="182"/>
      <c r="IT441" s="182"/>
      <c r="IU441" s="182"/>
      <c r="IV441" s="182"/>
      <c r="IW441" s="182"/>
      <c r="IX441" s="182"/>
      <c r="IY441" s="182"/>
      <c r="IZ441" s="182"/>
      <c r="JA441" s="182"/>
      <c r="JB441" s="182"/>
      <c r="JC441" s="182"/>
      <c r="JD441" s="182"/>
      <c r="JE441" s="182"/>
      <c r="JF441" s="182"/>
      <c r="JG441" s="182"/>
      <c r="JH441" s="182"/>
      <c r="JI441" s="182"/>
      <c r="JJ441" s="182"/>
      <c r="JK441" s="182"/>
      <c r="JL441" s="182"/>
      <c r="JM441" s="182"/>
      <c r="JN441" s="182"/>
      <c r="JO441" s="182"/>
      <c r="JP441" s="182"/>
      <c r="JQ441" s="182"/>
      <c r="JR441" s="182"/>
      <c r="JS441" s="182"/>
      <c r="JT441" s="182"/>
      <c r="JU441" s="182"/>
      <c r="JV441" s="182"/>
      <c r="JW441" s="182"/>
      <c r="JX441" s="182"/>
      <c r="JY441" s="182"/>
      <c r="JZ441" s="182"/>
      <c r="KA441" s="182"/>
      <c r="KB441" s="182"/>
      <c r="KC441" s="182"/>
      <c r="KD441" s="182"/>
      <c r="KE441" s="182"/>
      <c r="KF441" s="182"/>
      <c r="KG441" s="182"/>
      <c r="KH441" s="182"/>
      <c r="KI441" s="182"/>
      <c r="KJ441" s="182"/>
      <c r="KK441" s="182"/>
      <c r="KL441" s="182"/>
      <c r="KM441" s="182"/>
      <c r="KN441" s="182"/>
      <c r="KO441" s="182"/>
      <c r="KP441" s="182"/>
      <c r="KQ441" s="182"/>
      <c r="KR441" s="182"/>
      <c r="KS441" s="182"/>
      <c r="KT441" s="182"/>
      <c r="KU441" s="182"/>
      <c r="KV441" s="182"/>
      <c r="KW441" s="182"/>
      <c r="KX441" s="182"/>
      <c r="KY441" s="182"/>
      <c r="KZ441" s="182"/>
      <c r="LA441" s="182"/>
      <c r="LB441" s="182"/>
      <c r="LC441" s="182"/>
      <c r="LD441" s="182"/>
      <c r="LE441" s="182"/>
      <c r="LF441" s="182"/>
      <c r="LG441" s="182"/>
      <c r="LH441" s="182"/>
      <c r="LI441" s="182"/>
      <c r="LJ441" s="182"/>
      <c r="LK441" s="182"/>
      <c r="LL441" s="182"/>
      <c r="LM441" s="182"/>
      <c r="LN441" s="182"/>
      <c r="LO441" s="182"/>
      <c r="LP441" s="182"/>
      <c r="LQ441" s="182"/>
      <c r="LR441" s="182"/>
      <c r="LS441" s="182"/>
      <c r="LT441" s="182"/>
      <c r="LU441" s="182"/>
      <c r="LV441" s="182"/>
      <c r="LW441" s="182"/>
      <c r="LX441" s="182"/>
      <c r="LY441" s="182"/>
      <c r="LZ441" s="182"/>
      <c r="MA441" s="182"/>
      <c r="MB441" s="182"/>
      <c r="MC441" s="182"/>
      <c r="MD441" s="182"/>
      <c r="ME441" s="182"/>
      <c r="MF441" s="182"/>
      <c r="MG441" s="182"/>
      <c r="MH441" s="182"/>
      <c r="MI441" s="182"/>
      <c r="MJ441" s="182"/>
      <c r="MK441" s="182"/>
      <c r="ML441" s="182"/>
      <c r="MM441" s="182"/>
      <c r="MN441" s="182"/>
      <c r="MO441" s="182"/>
      <c r="MP441" s="182"/>
      <c r="MQ441" s="182"/>
      <c r="MR441" s="182"/>
      <c r="MS441" s="182"/>
      <c r="MT441" s="182"/>
      <c r="MU441" s="182"/>
      <c r="MV441" s="182"/>
      <c r="MW441" s="182"/>
      <c r="MX441" s="182"/>
      <c r="MY441" s="182"/>
      <c r="MZ441" s="182"/>
      <c r="NA441" s="182"/>
      <c r="NB441" s="182"/>
      <c r="NC441" s="182"/>
      <c r="ND441" s="182"/>
      <c r="NE441" s="182"/>
      <c r="NF441" s="182"/>
      <c r="NG441" s="182"/>
      <c r="NH441" s="182"/>
      <c r="NI441" s="182"/>
      <c r="NJ441" s="182"/>
      <c r="NK441" s="182"/>
      <c r="NL441" s="182"/>
      <c r="NM441" s="182"/>
      <c r="NN441" s="182"/>
      <c r="NO441" s="182"/>
      <c r="NP441" s="182"/>
      <c r="NQ441" s="182"/>
      <c r="NR441" s="182"/>
      <c r="NS441" s="182"/>
      <c r="NT441" s="182"/>
      <c r="NU441" s="182"/>
      <c r="NV441" s="182"/>
      <c r="NW441" s="182"/>
      <c r="NX441" s="182"/>
      <c r="NY441" s="182"/>
      <c r="NZ441" s="182"/>
      <c r="OA441" s="182"/>
      <c r="OB441" s="182"/>
      <c r="OC441" s="182"/>
      <c r="OD441" s="182"/>
      <c r="OE441" s="182"/>
      <c r="OF441" s="182"/>
      <c r="OG441" s="182"/>
      <c r="OH441" s="182"/>
      <c r="OI441" s="182"/>
      <c r="OJ441" s="182"/>
      <c r="OK441" s="182"/>
      <c r="OL441" s="182"/>
      <c r="OM441" s="182"/>
      <c r="ON441" s="182"/>
      <c r="OO441" s="182"/>
      <c r="OP441" s="182"/>
      <c r="OQ441" s="182"/>
      <c r="OR441" s="182"/>
      <c r="OS441" s="182"/>
      <c r="OT441" s="182"/>
      <c r="OU441" s="182"/>
      <c r="OV441" s="182"/>
      <c r="OW441" s="182"/>
      <c r="OX441" s="182"/>
      <c r="OY441" s="182"/>
      <c r="OZ441" s="182"/>
      <c r="PA441" s="182"/>
      <c r="PB441" s="182"/>
      <c r="PC441" s="182"/>
      <c r="PD441" s="182"/>
      <c r="PE441" s="182"/>
      <c r="PF441" s="182"/>
      <c r="PG441" s="182"/>
      <c r="PH441" s="182"/>
      <c r="PI441" s="182"/>
      <c r="PJ441" s="182"/>
      <c r="PK441" s="182"/>
      <c r="PL441" s="182"/>
      <c r="PM441" s="182"/>
      <c r="PN441" s="182"/>
      <c r="PO441" s="182"/>
      <c r="PP441" s="182"/>
      <c r="PQ441" s="182"/>
      <c r="PR441" s="182"/>
      <c r="PS441" s="182"/>
      <c r="PT441" s="182"/>
      <c r="PU441" s="182"/>
      <c r="PV441" s="182"/>
      <c r="PW441" s="182"/>
      <c r="PX441" s="182"/>
    </row>
    <row r="442" spans="1:440" s="167" customFormat="1" ht="19.899999999999999" customHeight="1">
      <c r="A442" s="182"/>
      <c r="B442" s="1040"/>
      <c r="C442" s="900"/>
      <c r="D442" s="841"/>
      <c r="E442" s="944"/>
      <c r="F442" s="325" t="s">
        <v>22</v>
      </c>
      <c r="G442" s="289">
        <v>3.6080000000000001</v>
      </c>
      <c r="H442" s="289"/>
      <c r="I442" s="290">
        <f>G442+H442+K441</f>
        <v>5.5060000000000002</v>
      </c>
      <c r="J442" s="636">
        <v>5.5049999999999999</v>
      </c>
      <c r="K442" s="290">
        <f t="shared" si="361"/>
        <v>1.000000000000334E-3</v>
      </c>
      <c r="L442" s="672">
        <f t="shared" si="362"/>
        <v>0.99981837994914635</v>
      </c>
      <c r="M442" s="650">
        <v>43452</v>
      </c>
      <c r="N442" s="976"/>
      <c r="O442" s="977"/>
      <c r="P442" s="977"/>
      <c r="Q442" s="977"/>
      <c r="R442" s="977"/>
      <c r="S442" s="975"/>
      <c r="T442" s="170"/>
      <c r="U442" s="182"/>
      <c r="V442" s="166"/>
      <c r="W442" s="166"/>
      <c r="X442" s="166"/>
      <c r="Y442" s="166"/>
      <c r="Z442" s="166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  <c r="AU442" s="182"/>
      <c r="AV442" s="182"/>
      <c r="AW442" s="182"/>
      <c r="AX442" s="182"/>
      <c r="AY442" s="182"/>
      <c r="AZ442" s="182"/>
      <c r="BA442" s="182"/>
      <c r="BB442" s="182"/>
      <c r="BC442" s="182"/>
      <c r="BD442" s="182"/>
      <c r="BE442" s="182"/>
      <c r="BF442" s="182"/>
      <c r="BG442" s="182"/>
      <c r="BH442" s="182"/>
      <c r="BI442" s="182"/>
      <c r="BJ442" s="182"/>
      <c r="BK442" s="182"/>
      <c r="BL442" s="182"/>
      <c r="BM442" s="182"/>
      <c r="BN442" s="182"/>
      <c r="BO442" s="182"/>
      <c r="BP442" s="182"/>
      <c r="BQ442" s="182"/>
      <c r="BR442" s="182"/>
      <c r="BS442" s="182"/>
      <c r="BT442" s="182"/>
      <c r="BU442" s="182"/>
      <c r="BV442" s="182"/>
      <c r="BW442" s="182"/>
      <c r="BX442" s="182"/>
      <c r="BY442" s="182"/>
      <c r="BZ442" s="182"/>
      <c r="CA442" s="182"/>
      <c r="CB442" s="182"/>
      <c r="CC442" s="182"/>
      <c r="CD442" s="182"/>
      <c r="CE442" s="182"/>
      <c r="CF442" s="182"/>
      <c r="CG442" s="182"/>
      <c r="CH442" s="182"/>
      <c r="CI442" s="182"/>
      <c r="CJ442" s="182"/>
      <c r="CK442" s="182"/>
      <c r="CL442" s="182"/>
      <c r="CM442" s="182"/>
      <c r="CN442" s="182"/>
      <c r="CO442" s="182"/>
      <c r="CP442" s="182"/>
      <c r="CQ442" s="182"/>
      <c r="CR442" s="182"/>
      <c r="CS442" s="182"/>
      <c r="CT442" s="182"/>
      <c r="CU442" s="182"/>
      <c r="CV442" s="182"/>
      <c r="CW442" s="182"/>
      <c r="CX442" s="182"/>
      <c r="CY442" s="182"/>
      <c r="CZ442" s="182"/>
      <c r="DA442" s="182"/>
      <c r="DB442" s="182"/>
      <c r="DC442" s="182"/>
      <c r="DD442" s="182"/>
      <c r="DE442" s="182"/>
      <c r="DF442" s="182"/>
      <c r="DG442" s="182"/>
      <c r="DH442" s="182"/>
      <c r="DI442" s="182"/>
      <c r="DJ442" s="182"/>
      <c r="DK442" s="182"/>
      <c r="DL442" s="182"/>
      <c r="DM442" s="182"/>
      <c r="DN442" s="182"/>
      <c r="DO442" s="182"/>
      <c r="DP442" s="182"/>
      <c r="DQ442" s="182"/>
      <c r="DR442" s="182"/>
      <c r="DS442" s="182"/>
      <c r="DT442" s="182"/>
      <c r="DU442" s="182"/>
      <c r="DV442" s="182"/>
      <c r="DW442" s="182"/>
      <c r="DX442" s="182"/>
      <c r="DY442" s="182"/>
      <c r="DZ442" s="182"/>
      <c r="EA442" s="182"/>
      <c r="EB442" s="182"/>
      <c r="EC442" s="182"/>
      <c r="ED442" s="182"/>
      <c r="EE442" s="182"/>
      <c r="EF442" s="182"/>
      <c r="EG442" s="182"/>
      <c r="EH442" s="182"/>
      <c r="EI442" s="182"/>
      <c r="EJ442" s="182"/>
      <c r="EK442" s="182"/>
      <c r="EL442" s="182"/>
      <c r="EM442" s="182"/>
      <c r="EN442" s="182"/>
      <c r="EO442" s="182"/>
      <c r="EP442" s="182"/>
      <c r="EQ442" s="182"/>
      <c r="ER442" s="182"/>
      <c r="ES442" s="182"/>
      <c r="ET442" s="182"/>
      <c r="EU442" s="182"/>
      <c r="EV442" s="182"/>
      <c r="EW442" s="182"/>
      <c r="EX442" s="182"/>
      <c r="EY442" s="182"/>
      <c r="EZ442" s="182"/>
      <c r="FA442" s="182"/>
      <c r="FB442" s="182"/>
      <c r="FC442" s="182"/>
      <c r="FD442" s="182"/>
      <c r="FE442" s="182"/>
      <c r="FF442" s="182"/>
      <c r="FG442" s="182"/>
      <c r="FH442" s="182"/>
      <c r="FI442" s="182"/>
      <c r="FJ442" s="182"/>
      <c r="FK442" s="182"/>
      <c r="FL442" s="182"/>
      <c r="FM442" s="182"/>
      <c r="FN442" s="182"/>
      <c r="FO442" s="182"/>
      <c r="FP442" s="182"/>
      <c r="FQ442" s="182"/>
      <c r="FR442" s="182"/>
      <c r="FS442" s="182"/>
      <c r="FT442" s="182"/>
      <c r="FU442" s="182"/>
      <c r="FV442" s="182"/>
      <c r="FW442" s="182"/>
      <c r="FX442" s="182"/>
      <c r="FY442" s="182"/>
      <c r="FZ442" s="182"/>
      <c r="GA442" s="182"/>
      <c r="GB442" s="182"/>
      <c r="GC442" s="182"/>
      <c r="GD442" s="182"/>
      <c r="GE442" s="182"/>
      <c r="GF442" s="182"/>
      <c r="GG442" s="182"/>
      <c r="GH442" s="182"/>
      <c r="GI442" s="182"/>
      <c r="GJ442" s="182"/>
      <c r="GK442" s="182"/>
      <c r="GL442" s="182"/>
      <c r="GM442" s="182"/>
      <c r="GN442" s="182"/>
      <c r="GO442" s="182"/>
      <c r="GP442" s="182"/>
      <c r="GQ442" s="182"/>
      <c r="GR442" s="182"/>
      <c r="GS442" s="182"/>
      <c r="GT442" s="182"/>
      <c r="GU442" s="182"/>
      <c r="GV442" s="182"/>
      <c r="GW442" s="182"/>
      <c r="GX442" s="182"/>
      <c r="GY442" s="182"/>
      <c r="GZ442" s="182"/>
      <c r="HA442" s="182"/>
      <c r="HB442" s="182"/>
      <c r="HC442" s="182"/>
      <c r="HD442" s="182"/>
      <c r="HE442" s="182"/>
      <c r="HF442" s="182"/>
      <c r="HG442" s="182"/>
      <c r="HH442" s="182"/>
      <c r="HI442" s="182"/>
      <c r="HJ442" s="182"/>
      <c r="HK442" s="182"/>
      <c r="HL442" s="182"/>
      <c r="HM442" s="182"/>
      <c r="HN442" s="182"/>
      <c r="HO442" s="182"/>
      <c r="HP442" s="182"/>
      <c r="HQ442" s="182"/>
      <c r="HR442" s="182"/>
      <c r="HS442" s="182"/>
      <c r="HT442" s="182"/>
      <c r="HU442" s="182"/>
      <c r="HV442" s="182"/>
      <c r="HW442" s="182"/>
      <c r="HX442" s="182"/>
      <c r="HY442" s="182"/>
      <c r="HZ442" s="182"/>
      <c r="IA442" s="182"/>
      <c r="IB442" s="182"/>
      <c r="IC442" s="182"/>
      <c r="ID442" s="182"/>
      <c r="IE442" s="182"/>
      <c r="IF442" s="182"/>
      <c r="IG442" s="182"/>
      <c r="IH442" s="182"/>
      <c r="II442" s="182"/>
      <c r="IJ442" s="182"/>
      <c r="IK442" s="182"/>
      <c r="IL442" s="182"/>
      <c r="IM442" s="182"/>
      <c r="IN442" s="182"/>
      <c r="IO442" s="182"/>
      <c r="IP442" s="182"/>
      <c r="IQ442" s="182"/>
      <c r="IR442" s="182"/>
      <c r="IS442" s="182"/>
      <c r="IT442" s="182"/>
      <c r="IU442" s="182"/>
      <c r="IV442" s="182"/>
      <c r="IW442" s="182"/>
      <c r="IX442" s="182"/>
      <c r="IY442" s="182"/>
      <c r="IZ442" s="182"/>
      <c r="JA442" s="182"/>
      <c r="JB442" s="182"/>
      <c r="JC442" s="182"/>
      <c r="JD442" s="182"/>
      <c r="JE442" s="182"/>
      <c r="JF442" s="182"/>
      <c r="JG442" s="182"/>
      <c r="JH442" s="182"/>
      <c r="JI442" s="182"/>
      <c r="JJ442" s="182"/>
      <c r="JK442" s="182"/>
      <c r="JL442" s="182"/>
      <c r="JM442" s="182"/>
      <c r="JN442" s="182"/>
      <c r="JO442" s="182"/>
      <c r="JP442" s="182"/>
      <c r="JQ442" s="182"/>
      <c r="JR442" s="182"/>
      <c r="JS442" s="182"/>
      <c r="JT442" s="182"/>
      <c r="JU442" s="182"/>
      <c r="JV442" s="182"/>
      <c r="JW442" s="182"/>
      <c r="JX442" s="182"/>
      <c r="JY442" s="182"/>
      <c r="JZ442" s="182"/>
      <c r="KA442" s="182"/>
      <c r="KB442" s="182"/>
      <c r="KC442" s="182"/>
      <c r="KD442" s="182"/>
      <c r="KE442" s="182"/>
      <c r="KF442" s="182"/>
      <c r="KG442" s="182"/>
      <c r="KH442" s="182"/>
      <c r="KI442" s="182"/>
      <c r="KJ442" s="182"/>
      <c r="KK442" s="182"/>
      <c r="KL442" s="182"/>
      <c r="KM442" s="182"/>
      <c r="KN442" s="182"/>
      <c r="KO442" s="182"/>
      <c r="KP442" s="182"/>
      <c r="KQ442" s="182"/>
      <c r="KR442" s="182"/>
      <c r="KS442" s="182"/>
      <c r="KT442" s="182"/>
      <c r="KU442" s="182"/>
      <c r="KV442" s="182"/>
      <c r="KW442" s="182"/>
      <c r="KX442" s="182"/>
      <c r="KY442" s="182"/>
      <c r="KZ442" s="182"/>
      <c r="LA442" s="182"/>
      <c r="LB442" s="182"/>
      <c r="LC442" s="182"/>
      <c r="LD442" s="182"/>
      <c r="LE442" s="182"/>
      <c r="LF442" s="182"/>
      <c r="LG442" s="182"/>
      <c r="LH442" s="182"/>
      <c r="LI442" s="182"/>
      <c r="LJ442" s="182"/>
      <c r="LK442" s="182"/>
      <c r="LL442" s="182"/>
      <c r="LM442" s="182"/>
      <c r="LN442" s="182"/>
      <c r="LO442" s="182"/>
      <c r="LP442" s="182"/>
      <c r="LQ442" s="182"/>
      <c r="LR442" s="182"/>
      <c r="LS442" s="182"/>
      <c r="LT442" s="182"/>
      <c r="LU442" s="182"/>
      <c r="LV442" s="182"/>
      <c r="LW442" s="182"/>
      <c r="LX442" s="182"/>
      <c r="LY442" s="182"/>
      <c r="LZ442" s="182"/>
      <c r="MA442" s="182"/>
      <c r="MB442" s="182"/>
      <c r="MC442" s="182"/>
      <c r="MD442" s="182"/>
      <c r="ME442" s="182"/>
      <c r="MF442" s="182"/>
      <c r="MG442" s="182"/>
      <c r="MH442" s="182"/>
      <c r="MI442" s="182"/>
      <c r="MJ442" s="182"/>
      <c r="MK442" s="182"/>
      <c r="ML442" s="182"/>
      <c r="MM442" s="182"/>
      <c r="MN442" s="182"/>
      <c r="MO442" s="182"/>
      <c r="MP442" s="182"/>
      <c r="MQ442" s="182"/>
      <c r="MR442" s="182"/>
      <c r="MS442" s="182"/>
      <c r="MT442" s="182"/>
      <c r="MU442" s="182"/>
      <c r="MV442" s="182"/>
      <c r="MW442" s="182"/>
      <c r="MX442" s="182"/>
      <c r="MY442" s="182"/>
      <c r="MZ442" s="182"/>
      <c r="NA442" s="182"/>
      <c r="NB442" s="182"/>
      <c r="NC442" s="182"/>
      <c r="ND442" s="182"/>
      <c r="NE442" s="182"/>
      <c r="NF442" s="182"/>
      <c r="NG442" s="182"/>
      <c r="NH442" s="182"/>
      <c r="NI442" s="182"/>
      <c r="NJ442" s="182"/>
      <c r="NK442" s="182"/>
      <c r="NL442" s="182"/>
      <c r="NM442" s="182"/>
      <c r="NN442" s="182"/>
      <c r="NO442" s="182"/>
      <c r="NP442" s="182"/>
      <c r="NQ442" s="182"/>
      <c r="NR442" s="182"/>
      <c r="NS442" s="182"/>
      <c r="NT442" s="182"/>
      <c r="NU442" s="182"/>
      <c r="NV442" s="182"/>
      <c r="NW442" s="182"/>
      <c r="NX442" s="182"/>
      <c r="NY442" s="182"/>
      <c r="NZ442" s="182"/>
      <c r="OA442" s="182"/>
      <c r="OB442" s="182"/>
      <c r="OC442" s="182"/>
      <c r="OD442" s="182"/>
      <c r="OE442" s="182"/>
      <c r="OF442" s="182"/>
      <c r="OG442" s="182"/>
      <c r="OH442" s="182"/>
      <c r="OI442" s="182"/>
      <c r="OJ442" s="182"/>
      <c r="OK442" s="182"/>
      <c r="OL442" s="182"/>
      <c r="OM442" s="182"/>
      <c r="ON442" s="182"/>
      <c r="OO442" s="182"/>
      <c r="OP442" s="182"/>
      <c r="OQ442" s="182"/>
      <c r="OR442" s="182"/>
      <c r="OS442" s="182"/>
      <c r="OT442" s="182"/>
      <c r="OU442" s="182"/>
      <c r="OV442" s="182"/>
      <c r="OW442" s="182"/>
      <c r="OX442" s="182"/>
      <c r="OY442" s="182"/>
      <c r="OZ442" s="182"/>
      <c r="PA442" s="182"/>
      <c r="PB442" s="182"/>
      <c r="PC442" s="182"/>
      <c r="PD442" s="182"/>
      <c r="PE442" s="182"/>
      <c r="PF442" s="182"/>
      <c r="PG442" s="182"/>
      <c r="PH442" s="182"/>
      <c r="PI442" s="182"/>
      <c r="PJ442" s="182"/>
      <c r="PK442" s="182"/>
      <c r="PL442" s="182"/>
      <c r="PM442" s="182"/>
      <c r="PN442" s="182"/>
      <c r="PO442" s="182"/>
      <c r="PP442" s="182"/>
      <c r="PQ442" s="182"/>
      <c r="PR442" s="182"/>
      <c r="PS442" s="182"/>
      <c r="PT442" s="182"/>
      <c r="PU442" s="182"/>
      <c r="PV442" s="182"/>
      <c r="PW442" s="182"/>
      <c r="PX442" s="182"/>
    </row>
    <row r="443" spans="1:440" s="167" customFormat="1" ht="19.899999999999999" customHeight="1">
      <c r="A443" s="182"/>
      <c r="B443" s="1040"/>
      <c r="C443" s="900"/>
      <c r="D443" s="841"/>
      <c r="E443" s="944" t="s">
        <v>98</v>
      </c>
      <c r="F443" s="325" t="s">
        <v>20</v>
      </c>
      <c r="G443" s="289">
        <v>0.63500000000000001</v>
      </c>
      <c r="H443" s="289"/>
      <c r="I443" s="290">
        <f t="shared" ref="I443" si="377">G443+H443</f>
        <v>0.63500000000000001</v>
      </c>
      <c r="J443" s="636">
        <v>0</v>
      </c>
      <c r="K443" s="290">
        <f t="shared" ref="K443:K509" si="378">I443-J443</f>
        <v>0.63500000000000001</v>
      </c>
      <c r="L443" s="672">
        <f t="shared" ref="L443:L509" si="379">J443/I443</f>
        <v>0</v>
      </c>
      <c r="M443" s="650" t="s">
        <v>24</v>
      </c>
      <c r="N443" s="976">
        <f t="shared" ref="N443:O443" si="380">G443+G444+G445</f>
        <v>7.2159999999999993</v>
      </c>
      <c r="O443" s="977">
        <f t="shared" si="380"/>
        <v>0</v>
      </c>
      <c r="P443" s="977">
        <f t="shared" ref="P443" si="381">N443+O443</f>
        <v>7.2159999999999993</v>
      </c>
      <c r="Q443" s="977">
        <f t="shared" si="337"/>
        <v>7.2159999999999993</v>
      </c>
      <c r="R443" s="977">
        <f t="shared" ref="R443" si="382">P443-Q443</f>
        <v>0</v>
      </c>
      <c r="S443" s="975">
        <f t="shared" ref="S443" si="383">Q443/P443</f>
        <v>1</v>
      </c>
      <c r="T443" s="170"/>
      <c r="U443" s="182"/>
      <c r="V443" s="166"/>
      <c r="W443" s="166"/>
      <c r="X443" s="166"/>
      <c r="Y443" s="166"/>
      <c r="Z443" s="166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  <c r="AZ443" s="182"/>
      <c r="BA443" s="182"/>
      <c r="BB443" s="182"/>
      <c r="BC443" s="182"/>
      <c r="BD443" s="182"/>
      <c r="BE443" s="182"/>
      <c r="BF443" s="182"/>
      <c r="BG443" s="182"/>
      <c r="BH443" s="182"/>
      <c r="BI443" s="182"/>
      <c r="BJ443" s="182"/>
      <c r="BK443" s="182"/>
      <c r="BL443" s="182"/>
      <c r="BM443" s="182"/>
      <c r="BN443" s="182"/>
      <c r="BO443" s="182"/>
      <c r="BP443" s="182"/>
      <c r="BQ443" s="182"/>
      <c r="BR443" s="182"/>
      <c r="BS443" s="182"/>
      <c r="BT443" s="182"/>
      <c r="BU443" s="182"/>
      <c r="BV443" s="182"/>
      <c r="BW443" s="182"/>
      <c r="BX443" s="182"/>
      <c r="BY443" s="182"/>
      <c r="BZ443" s="182"/>
      <c r="CA443" s="182"/>
      <c r="CB443" s="182"/>
      <c r="CC443" s="182"/>
      <c r="CD443" s="182"/>
      <c r="CE443" s="182"/>
      <c r="CF443" s="182"/>
      <c r="CG443" s="182"/>
      <c r="CH443" s="182"/>
      <c r="CI443" s="182"/>
      <c r="CJ443" s="182"/>
      <c r="CK443" s="182"/>
      <c r="CL443" s="182"/>
      <c r="CM443" s="182"/>
      <c r="CN443" s="182"/>
      <c r="CO443" s="182"/>
      <c r="CP443" s="182"/>
      <c r="CQ443" s="182"/>
      <c r="CR443" s="182"/>
      <c r="CS443" s="182"/>
      <c r="CT443" s="182"/>
      <c r="CU443" s="182"/>
      <c r="CV443" s="182"/>
      <c r="CW443" s="182"/>
      <c r="CX443" s="182"/>
      <c r="CY443" s="182"/>
      <c r="CZ443" s="182"/>
      <c r="DA443" s="182"/>
      <c r="DB443" s="182"/>
      <c r="DC443" s="182"/>
      <c r="DD443" s="182"/>
      <c r="DE443" s="182"/>
      <c r="DF443" s="182"/>
      <c r="DG443" s="182"/>
      <c r="DH443" s="182"/>
      <c r="DI443" s="182"/>
      <c r="DJ443" s="182"/>
      <c r="DK443" s="182"/>
      <c r="DL443" s="182"/>
      <c r="DM443" s="182"/>
      <c r="DN443" s="182"/>
      <c r="DO443" s="182"/>
      <c r="DP443" s="182"/>
      <c r="DQ443" s="182"/>
      <c r="DR443" s="182"/>
      <c r="DS443" s="182"/>
      <c r="DT443" s="182"/>
      <c r="DU443" s="182"/>
      <c r="DV443" s="182"/>
      <c r="DW443" s="182"/>
      <c r="DX443" s="182"/>
      <c r="DY443" s="182"/>
      <c r="DZ443" s="182"/>
      <c r="EA443" s="182"/>
      <c r="EB443" s="182"/>
      <c r="EC443" s="182"/>
      <c r="ED443" s="182"/>
      <c r="EE443" s="182"/>
      <c r="EF443" s="182"/>
      <c r="EG443" s="182"/>
      <c r="EH443" s="182"/>
      <c r="EI443" s="182"/>
      <c r="EJ443" s="182"/>
      <c r="EK443" s="182"/>
      <c r="EL443" s="182"/>
      <c r="EM443" s="182"/>
      <c r="EN443" s="182"/>
      <c r="EO443" s="182"/>
      <c r="EP443" s="182"/>
      <c r="EQ443" s="182"/>
      <c r="ER443" s="182"/>
      <c r="ES443" s="182"/>
      <c r="ET443" s="182"/>
      <c r="EU443" s="182"/>
      <c r="EV443" s="182"/>
      <c r="EW443" s="182"/>
      <c r="EX443" s="182"/>
      <c r="EY443" s="182"/>
      <c r="EZ443" s="182"/>
      <c r="FA443" s="182"/>
      <c r="FB443" s="182"/>
      <c r="FC443" s="182"/>
      <c r="FD443" s="182"/>
      <c r="FE443" s="182"/>
      <c r="FF443" s="182"/>
      <c r="FG443" s="182"/>
      <c r="FH443" s="182"/>
      <c r="FI443" s="182"/>
      <c r="FJ443" s="182"/>
      <c r="FK443" s="182"/>
      <c r="FL443" s="182"/>
      <c r="FM443" s="182"/>
      <c r="FN443" s="182"/>
      <c r="FO443" s="182"/>
      <c r="FP443" s="182"/>
      <c r="FQ443" s="182"/>
      <c r="FR443" s="182"/>
      <c r="FS443" s="182"/>
      <c r="FT443" s="182"/>
      <c r="FU443" s="182"/>
      <c r="FV443" s="182"/>
      <c r="FW443" s="182"/>
      <c r="FX443" s="182"/>
      <c r="FY443" s="182"/>
      <c r="FZ443" s="182"/>
      <c r="GA443" s="182"/>
      <c r="GB443" s="182"/>
      <c r="GC443" s="182"/>
      <c r="GD443" s="182"/>
      <c r="GE443" s="182"/>
      <c r="GF443" s="182"/>
      <c r="GG443" s="182"/>
      <c r="GH443" s="182"/>
      <c r="GI443" s="182"/>
      <c r="GJ443" s="182"/>
      <c r="GK443" s="182"/>
      <c r="GL443" s="182"/>
      <c r="GM443" s="182"/>
      <c r="GN443" s="182"/>
      <c r="GO443" s="182"/>
      <c r="GP443" s="182"/>
      <c r="GQ443" s="182"/>
      <c r="GR443" s="182"/>
      <c r="GS443" s="182"/>
      <c r="GT443" s="182"/>
      <c r="GU443" s="182"/>
      <c r="GV443" s="182"/>
      <c r="GW443" s="182"/>
      <c r="GX443" s="182"/>
      <c r="GY443" s="182"/>
      <c r="GZ443" s="182"/>
      <c r="HA443" s="182"/>
      <c r="HB443" s="182"/>
      <c r="HC443" s="182"/>
      <c r="HD443" s="182"/>
      <c r="HE443" s="182"/>
      <c r="HF443" s="182"/>
      <c r="HG443" s="182"/>
      <c r="HH443" s="182"/>
      <c r="HI443" s="182"/>
      <c r="HJ443" s="182"/>
      <c r="HK443" s="182"/>
      <c r="HL443" s="182"/>
      <c r="HM443" s="182"/>
      <c r="HN443" s="182"/>
      <c r="HO443" s="182"/>
      <c r="HP443" s="182"/>
      <c r="HQ443" s="182"/>
      <c r="HR443" s="182"/>
      <c r="HS443" s="182"/>
      <c r="HT443" s="182"/>
      <c r="HU443" s="182"/>
      <c r="HV443" s="182"/>
      <c r="HW443" s="182"/>
      <c r="HX443" s="182"/>
      <c r="HY443" s="182"/>
      <c r="HZ443" s="182"/>
      <c r="IA443" s="182"/>
      <c r="IB443" s="182"/>
      <c r="IC443" s="182"/>
      <c r="ID443" s="182"/>
      <c r="IE443" s="182"/>
      <c r="IF443" s="182"/>
      <c r="IG443" s="182"/>
      <c r="IH443" s="182"/>
      <c r="II443" s="182"/>
      <c r="IJ443" s="182"/>
      <c r="IK443" s="182"/>
      <c r="IL443" s="182"/>
      <c r="IM443" s="182"/>
      <c r="IN443" s="182"/>
      <c r="IO443" s="182"/>
      <c r="IP443" s="182"/>
      <c r="IQ443" s="182"/>
      <c r="IR443" s="182"/>
      <c r="IS443" s="182"/>
      <c r="IT443" s="182"/>
      <c r="IU443" s="182"/>
      <c r="IV443" s="182"/>
      <c r="IW443" s="182"/>
      <c r="IX443" s="182"/>
      <c r="IY443" s="182"/>
      <c r="IZ443" s="182"/>
      <c r="JA443" s="182"/>
      <c r="JB443" s="182"/>
      <c r="JC443" s="182"/>
      <c r="JD443" s="182"/>
      <c r="JE443" s="182"/>
      <c r="JF443" s="182"/>
      <c r="JG443" s="182"/>
      <c r="JH443" s="182"/>
      <c r="JI443" s="182"/>
      <c r="JJ443" s="182"/>
      <c r="JK443" s="182"/>
      <c r="JL443" s="182"/>
      <c r="JM443" s="182"/>
      <c r="JN443" s="182"/>
      <c r="JO443" s="182"/>
      <c r="JP443" s="182"/>
      <c r="JQ443" s="182"/>
      <c r="JR443" s="182"/>
      <c r="JS443" s="182"/>
      <c r="JT443" s="182"/>
      <c r="JU443" s="182"/>
      <c r="JV443" s="182"/>
      <c r="JW443" s="182"/>
      <c r="JX443" s="182"/>
      <c r="JY443" s="182"/>
      <c r="JZ443" s="182"/>
      <c r="KA443" s="182"/>
      <c r="KB443" s="182"/>
      <c r="KC443" s="182"/>
      <c r="KD443" s="182"/>
      <c r="KE443" s="182"/>
      <c r="KF443" s="182"/>
      <c r="KG443" s="182"/>
      <c r="KH443" s="182"/>
      <c r="KI443" s="182"/>
      <c r="KJ443" s="182"/>
      <c r="KK443" s="182"/>
      <c r="KL443" s="182"/>
      <c r="KM443" s="182"/>
      <c r="KN443" s="182"/>
      <c r="KO443" s="182"/>
      <c r="KP443" s="182"/>
      <c r="KQ443" s="182"/>
      <c r="KR443" s="182"/>
      <c r="KS443" s="182"/>
      <c r="KT443" s="182"/>
      <c r="KU443" s="182"/>
      <c r="KV443" s="182"/>
      <c r="KW443" s="182"/>
      <c r="KX443" s="182"/>
      <c r="KY443" s="182"/>
      <c r="KZ443" s="182"/>
      <c r="LA443" s="182"/>
      <c r="LB443" s="182"/>
      <c r="LC443" s="182"/>
      <c r="LD443" s="182"/>
      <c r="LE443" s="182"/>
      <c r="LF443" s="182"/>
      <c r="LG443" s="182"/>
      <c r="LH443" s="182"/>
      <c r="LI443" s="182"/>
      <c r="LJ443" s="182"/>
      <c r="LK443" s="182"/>
      <c r="LL443" s="182"/>
      <c r="LM443" s="182"/>
      <c r="LN443" s="182"/>
      <c r="LO443" s="182"/>
      <c r="LP443" s="182"/>
      <c r="LQ443" s="182"/>
      <c r="LR443" s="182"/>
      <c r="LS443" s="182"/>
      <c r="LT443" s="182"/>
      <c r="LU443" s="182"/>
      <c r="LV443" s="182"/>
      <c r="LW443" s="182"/>
      <c r="LX443" s="182"/>
      <c r="LY443" s="182"/>
      <c r="LZ443" s="182"/>
      <c r="MA443" s="182"/>
      <c r="MB443" s="182"/>
      <c r="MC443" s="182"/>
      <c r="MD443" s="182"/>
      <c r="ME443" s="182"/>
      <c r="MF443" s="182"/>
      <c r="MG443" s="182"/>
      <c r="MH443" s="182"/>
      <c r="MI443" s="182"/>
      <c r="MJ443" s="182"/>
      <c r="MK443" s="182"/>
      <c r="ML443" s="182"/>
      <c r="MM443" s="182"/>
      <c r="MN443" s="182"/>
      <c r="MO443" s="182"/>
      <c r="MP443" s="182"/>
      <c r="MQ443" s="182"/>
      <c r="MR443" s="182"/>
      <c r="MS443" s="182"/>
      <c r="MT443" s="182"/>
      <c r="MU443" s="182"/>
      <c r="MV443" s="182"/>
      <c r="MW443" s="182"/>
      <c r="MX443" s="182"/>
      <c r="MY443" s="182"/>
      <c r="MZ443" s="182"/>
      <c r="NA443" s="182"/>
      <c r="NB443" s="182"/>
      <c r="NC443" s="182"/>
      <c r="ND443" s="182"/>
      <c r="NE443" s="182"/>
      <c r="NF443" s="182"/>
      <c r="NG443" s="182"/>
      <c r="NH443" s="182"/>
      <c r="NI443" s="182"/>
      <c r="NJ443" s="182"/>
      <c r="NK443" s="182"/>
      <c r="NL443" s="182"/>
      <c r="NM443" s="182"/>
      <c r="NN443" s="182"/>
      <c r="NO443" s="182"/>
      <c r="NP443" s="182"/>
      <c r="NQ443" s="182"/>
      <c r="NR443" s="182"/>
      <c r="NS443" s="182"/>
      <c r="NT443" s="182"/>
      <c r="NU443" s="182"/>
      <c r="NV443" s="182"/>
      <c r="NW443" s="182"/>
      <c r="NX443" s="182"/>
      <c r="NY443" s="182"/>
      <c r="NZ443" s="182"/>
      <c r="OA443" s="182"/>
      <c r="OB443" s="182"/>
      <c r="OC443" s="182"/>
      <c r="OD443" s="182"/>
      <c r="OE443" s="182"/>
      <c r="OF443" s="182"/>
      <c r="OG443" s="182"/>
      <c r="OH443" s="182"/>
      <c r="OI443" s="182"/>
      <c r="OJ443" s="182"/>
      <c r="OK443" s="182"/>
      <c r="OL443" s="182"/>
      <c r="OM443" s="182"/>
      <c r="ON443" s="182"/>
      <c r="OO443" s="182"/>
      <c r="OP443" s="182"/>
      <c r="OQ443" s="182"/>
      <c r="OR443" s="182"/>
      <c r="OS443" s="182"/>
      <c r="OT443" s="182"/>
      <c r="OU443" s="182"/>
      <c r="OV443" s="182"/>
      <c r="OW443" s="182"/>
      <c r="OX443" s="182"/>
      <c r="OY443" s="182"/>
      <c r="OZ443" s="182"/>
      <c r="PA443" s="182"/>
      <c r="PB443" s="182"/>
      <c r="PC443" s="182"/>
      <c r="PD443" s="182"/>
      <c r="PE443" s="182"/>
      <c r="PF443" s="182"/>
      <c r="PG443" s="182"/>
      <c r="PH443" s="182"/>
      <c r="PI443" s="182"/>
      <c r="PJ443" s="182"/>
      <c r="PK443" s="182"/>
      <c r="PL443" s="182"/>
      <c r="PM443" s="182"/>
      <c r="PN443" s="182"/>
      <c r="PO443" s="182"/>
      <c r="PP443" s="182"/>
      <c r="PQ443" s="182"/>
      <c r="PR443" s="182"/>
      <c r="PS443" s="182"/>
      <c r="PT443" s="182"/>
      <c r="PU443" s="182"/>
      <c r="PV443" s="182"/>
      <c r="PW443" s="182"/>
      <c r="PX443" s="182"/>
    </row>
    <row r="444" spans="1:440" s="167" customFormat="1" ht="19.899999999999999" customHeight="1">
      <c r="A444" s="182"/>
      <c r="B444" s="1040"/>
      <c r="C444" s="900"/>
      <c r="D444" s="841"/>
      <c r="E444" s="944"/>
      <c r="F444" s="325" t="s">
        <v>21</v>
      </c>
      <c r="G444" s="289">
        <v>2.9729999999999999</v>
      </c>
      <c r="H444" s="289"/>
      <c r="I444" s="290">
        <f>G444+H444+K443</f>
        <v>3.6079999999999997</v>
      </c>
      <c r="J444" s="636">
        <v>2.4300000000000002</v>
      </c>
      <c r="K444" s="290">
        <f t="shared" si="378"/>
        <v>1.1779999999999995</v>
      </c>
      <c r="L444" s="672">
        <f t="shared" si="379"/>
        <v>0.67350332594235041</v>
      </c>
      <c r="M444" s="650" t="s">
        <v>24</v>
      </c>
      <c r="N444" s="976"/>
      <c r="O444" s="977"/>
      <c r="P444" s="977"/>
      <c r="Q444" s="977"/>
      <c r="R444" s="977"/>
      <c r="S444" s="975"/>
      <c r="T444" s="170"/>
      <c r="U444" s="182"/>
      <c r="V444" s="166"/>
      <c r="W444" s="166"/>
      <c r="X444" s="166"/>
      <c r="Y444" s="166"/>
      <c r="Z444" s="166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182"/>
      <c r="BN444" s="182"/>
      <c r="BO444" s="182"/>
      <c r="BP444" s="182"/>
      <c r="BQ444" s="182"/>
      <c r="BR444" s="182"/>
      <c r="BS444" s="182"/>
      <c r="BT444" s="182"/>
      <c r="BU444" s="182"/>
      <c r="BV444" s="182"/>
      <c r="BW444" s="182"/>
      <c r="BX444" s="182"/>
      <c r="BY444" s="182"/>
      <c r="BZ444" s="182"/>
      <c r="CA444" s="182"/>
      <c r="CB444" s="182"/>
      <c r="CC444" s="182"/>
      <c r="CD444" s="182"/>
      <c r="CE444" s="182"/>
      <c r="CF444" s="182"/>
      <c r="CG444" s="182"/>
      <c r="CH444" s="182"/>
      <c r="CI444" s="182"/>
      <c r="CJ444" s="182"/>
      <c r="CK444" s="182"/>
      <c r="CL444" s="182"/>
      <c r="CM444" s="182"/>
      <c r="CN444" s="182"/>
      <c r="CO444" s="182"/>
      <c r="CP444" s="182"/>
      <c r="CQ444" s="182"/>
      <c r="CR444" s="182"/>
      <c r="CS444" s="182"/>
      <c r="CT444" s="182"/>
      <c r="CU444" s="182"/>
      <c r="CV444" s="182"/>
      <c r="CW444" s="182"/>
      <c r="CX444" s="182"/>
      <c r="CY444" s="182"/>
      <c r="CZ444" s="182"/>
      <c r="DA444" s="182"/>
      <c r="DB444" s="182"/>
      <c r="DC444" s="182"/>
      <c r="DD444" s="182"/>
      <c r="DE444" s="182"/>
      <c r="DF444" s="182"/>
      <c r="DG444" s="182"/>
      <c r="DH444" s="182"/>
      <c r="DI444" s="182"/>
      <c r="DJ444" s="182"/>
      <c r="DK444" s="182"/>
      <c r="DL444" s="182"/>
      <c r="DM444" s="182"/>
      <c r="DN444" s="182"/>
      <c r="DO444" s="182"/>
      <c r="DP444" s="182"/>
      <c r="DQ444" s="182"/>
      <c r="DR444" s="182"/>
      <c r="DS444" s="182"/>
      <c r="DT444" s="182"/>
      <c r="DU444" s="182"/>
      <c r="DV444" s="182"/>
      <c r="DW444" s="182"/>
      <c r="DX444" s="182"/>
      <c r="DY444" s="182"/>
      <c r="DZ444" s="182"/>
      <c r="EA444" s="182"/>
      <c r="EB444" s="182"/>
      <c r="EC444" s="182"/>
      <c r="ED444" s="182"/>
      <c r="EE444" s="182"/>
      <c r="EF444" s="182"/>
      <c r="EG444" s="182"/>
      <c r="EH444" s="182"/>
      <c r="EI444" s="182"/>
      <c r="EJ444" s="182"/>
      <c r="EK444" s="182"/>
      <c r="EL444" s="182"/>
      <c r="EM444" s="182"/>
      <c r="EN444" s="182"/>
      <c r="EO444" s="182"/>
      <c r="EP444" s="182"/>
      <c r="EQ444" s="182"/>
      <c r="ER444" s="182"/>
      <c r="ES444" s="182"/>
      <c r="ET444" s="182"/>
      <c r="EU444" s="182"/>
      <c r="EV444" s="182"/>
      <c r="EW444" s="182"/>
      <c r="EX444" s="182"/>
      <c r="EY444" s="182"/>
      <c r="EZ444" s="182"/>
      <c r="FA444" s="182"/>
      <c r="FB444" s="182"/>
      <c r="FC444" s="182"/>
      <c r="FD444" s="182"/>
      <c r="FE444" s="182"/>
      <c r="FF444" s="182"/>
      <c r="FG444" s="182"/>
      <c r="FH444" s="182"/>
      <c r="FI444" s="182"/>
      <c r="FJ444" s="182"/>
      <c r="FK444" s="182"/>
      <c r="FL444" s="182"/>
      <c r="FM444" s="182"/>
      <c r="FN444" s="182"/>
      <c r="FO444" s="182"/>
      <c r="FP444" s="182"/>
      <c r="FQ444" s="182"/>
      <c r="FR444" s="182"/>
      <c r="FS444" s="182"/>
      <c r="FT444" s="182"/>
      <c r="FU444" s="182"/>
      <c r="FV444" s="182"/>
      <c r="FW444" s="182"/>
      <c r="FX444" s="182"/>
      <c r="FY444" s="182"/>
      <c r="FZ444" s="182"/>
      <c r="GA444" s="182"/>
      <c r="GB444" s="182"/>
      <c r="GC444" s="182"/>
      <c r="GD444" s="182"/>
      <c r="GE444" s="182"/>
      <c r="GF444" s="182"/>
      <c r="GG444" s="182"/>
      <c r="GH444" s="182"/>
      <c r="GI444" s="182"/>
      <c r="GJ444" s="182"/>
      <c r="GK444" s="182"/>
      <c r="GL444" s="182"/>
      <c r="GM444" s="182"/>
      <c r="GN444" s="182"/>
      <c r="GO444" s="182"/>
      <c r="GP444" s="182"/>
      <c r="GQ444" s="182"/>
      <c r="GR444" s="182"/>
      <c r="GS444" s="182"/>
      <c r="GT444" s="182"/>
      <c r="GU444" s="182"/>
      <c r="GV444" s="182"/>
      <c r="GW444" s="182"/>
      <c r="GX444" s="182"/>
      <c r="GY444" s="182"/>
      <c r="GZ444" s="182"/>
      <c r="HA444" s="182"/>
      <c r="HB444" s="182"/>
      <c r="HC444" s="182"/>
      <c r="HD444" s="182"/>
      <c r="HE444" s="182"/>
      <c r="HF444" s="182"/>
      <c r="HG444" s="182"/>
      <c r="HH444" s="182"/>
      <c r="HI444" s="182"/>
      <c r="HJ444" s="182"/>
      <c r="HK444" s="182"/>
      <c r="HL444" s="182"/>
      <c r="HM444" s="182"/>
      <c r="HN444" s="182"/>
      <c r="HO444" s="182"/>
      <c r="HP444" s="182"/>
      <c r="HQ444" s="182"/>
      <c r="HR444" s="182"/>
      <c r="HS444" s="182"/>
      <c r="HT444" s="182"/>
      <c r="HU444" s="182"/>
      <c r="HV444" s="182"/>
      <c r="HW444" s="182"/>
      <c r="HX444" s="182"/>
      <c r="HY444" s="182"/>
      <c r="HZ444" s="182"/>
      <c r="IA444" s="182"/>
      <c r="IB444" s="182"/>
      <c r="IC444" s="182"/>
      <c r="ID444" s="182"/>
      <c r="IE444" s="182"/>
      <c r="IF444" s="182"/>
      <c r="IG444" s="182"/>
      <c r="IH444" s="182"/>
      <c r="II444" s="182"/>
      <c r="IJ444" s="182"/>
      <c r="IK444" s="182"/>
      <c r="IL444" s="182"/>
      <c r="IM444" s="182"/>
      <c r="IN444" s="182"/>
      <c r="IO444" s="182"/>
      <c r="IP444" s="182"/>
      <c r="IQ444" s="182"/>
      <c r="IR444" s="182"/>
      <c r="IS444" s="182"/>
      <c r="IT444" s="182"/>
      <c r="IU444" s="182"/>
      <c r="IV444" s="182"/>
      <c r="IW444" s="182"/>
      <c r="IX444" s="182"/>
      <c r="IY444" s="182"/>
      <c r="IZ444" s="182"/>
      <c r="JA444" s="182"/>
      <c r="JB444" s="182"/>
      <c r="JC444" s="182"/>
      <c r="JD444" s="182"/>
      <c r="JE444" s="182"/>
      <c r="JF444" s="182"/>
      <c r="JG444" s="182"/>
      <c r="JH444" s="182"/>
      <c r="JI444" s="182"/>
      <c r="JJ444" s="182"/>
      <c r="JK444" s="182"/>
      <c r="JL444" s="182"/>
      <c r="JM444" s="182"/>
      <c r="JN444" s="182"/>
      <c r="JO444" s="182"/>
      <c r="JP444" s="182"/>
      <c r="JQ444" s="182"/>
      <c r="JR444" s="182"/>
      <c r="JS444" s="182"/>
      <c r="JT444" s="182"/>
      <c r="JU444" s="182"/>
      <c r="JV444" s="182"/>
      <c r="JW444" s="182"/>
      <c r="JX444" s="182"/>
      <c r="JY444" s="182"/>
      <c r="JZ444" s="182"/>
      <c r="KA444" s="182"/>
      <c r="KB444" s="182"/>
      <c r="KC444" s="182"/>
      <c r="KD444" s="182"/>
      <c r="KE444" s="182"/>
      <c r="KF444" s="182"/>
      <c r="KG444" s="182"/>
      <c r="KH444" s="182"/>
      <c r="KI444" s="182"/>
      <c r="KJ444" s="182"/>
      <c r="KK444" s="182"/>
      <c r="KL444" s="182"/>
      <c r="KM444" s="182"/>
      <c r="KN444" s="182"/>
      <c r="KO444" s="182"/>
      <c r="KP444" s="182"/>
      <c r="KQ444" s="182"/>
      <c r="KR444" s="182"/>
      <c r="KS444" s="182"/>
      <c r="KT444" s="182"/>
      <c r="KU444" s="182"/>
      <c r="KV444" s="182"/>
      <c r="KW444" s="182"/>
      <c r="KX444" s="182"/>
      <c r="KY444" s="182"/>
      <c r="KZ444" s="182"/>
      <c r="LA444" s="182"/>
      <c r="LB444" s="182"/>
      <c r="LC444" s="182"/>
      <c r="LD444" s="182"/>
      <c r="LE444" s="182"/>
      <c r="LF444" s="182"/>
      <c r="LG444" s="182"/>
      <c r="LH444" s="182"/>
      <c r="LI444" s="182"/>
      <c r="LJ444" s="182"/>
      <c r="LK444" s="182"/>
      <c r="LL444" s="182"/>
      <c r="LM444" s="182"/>
      <c r="LN444" s="182"/>
      <c r="LO444" s="182"/>
      <c r="LP444" s="182"/>
      <c r="LQ444" s="182"/>
      <c r="LR444" s="182"/>
      <c r="LS444" s="182"/>
      <c r="LT444" s="182"/>
      <c r="LU444" s="182"/>
      <c r="LV444" s="182"/>
      <c r="LW444" s="182"/>
      <c r="LX444" s="182"/>
      <c r="LY444" s="182"/>
      <c r="LZ444" s="182"/>
      <c r="MA444" s="182"/>
      <c r="MB444" s="182"/>
      <c r="MC444" s="182"/>
      <c r="MD444" s="182"/>
      <c r="ME444" s="182"/>
      <c r="MF444" s="182"/>
      <c r="MG444" s="182"/>
      <c r="MH444" s="182"/>
      <c r="MI444" s="182"/>
      <c r="MJ444" s="182"/>
      <c r="MK444" s="182"/>
      <c r="ML444" s="182"/>
      <c r="MM444" s="182"/>
      <c r="MN444" s="182"/>
      <c r="MO444" s="182"/>
      <c r="MP444" s="182"/>
      <c r="MQ444" s="182"/>
      <c r="MR444" s="182"/>
      <c r="MS444" s="182"/>
      <c r="MT444" s="182"/>
      <c r="MU444" s="182"/>
      <c r="MV444" s="182"/>
      <c r="MW444" s="182"/>
      <c r="MX444" s="182"/>
      <c r="MY444" s="182"/>
      <c r="MZ444" s="182"/>
      <c r="NA444" s="182"/>
      <c r="NB444" s="182"/>
      <c r="NC444" s="182"/>
      <c r="ND444" s="182"/>
      <c r="NE444" s="182"/>
      <c r="NF444" s="182"/>
      <c r="NG444" s="182"/>
      <c r="NH444" s="182"/>
      <c r="NI444" s="182"/>
      <c r="NJ444" s="182"/>
      <c r="NK444" s="182"/>
      <c r="NL444" s="182"/>
      <c r="NM444" s="182"/>
      <c r="NN444" s="182"/>
      <c r="NO444" s="182"/>
      <c r="NP444" s="182"/>
      <c r="NQ444" s="182"/>
      <c r="NR444" s="182"/>
      <c r="NS444" s="182"/>
      <c r="NT444" s="182"/>
      <c r="NU444" s="182"/>
      <c r="NV444" s="182"/>
      <c r="NW444" s="182"/>
      <c r="NX444" s="182"/>
      <c r="NY444" s="182"/>
      <c r="NZ444" s="182"/>
      <c r="OA444" s="182"/>
      <c r="OB444" s="182"/>
      <c r="OC444" s="182"/>
      <c r="OD444" s="182"/>
      <c r="OE444" s="182"/>
      <c r="OF444" s="182"/>
      <c r="OG444" s="182"/>
      <c r="OH444" s="182"/>
      <c r="OI444" s="182"/>
      <c r="OJ444" s="182"/>
      <c r="OK444" s="182"/>
      <c r="OL444" s="182"/>
      <c r="OM444" s="182"/>
      <c r="ON444" s="182"/>
      <c r="OO444" s="182"/>
      <c r="OP444" s="182"/>
      <c r="OQ444" s="182"/>
      <c r="OR444" s="182"/>
      <c r="OS444" s="182"/>
      <c r="OT444" s="182"/>
      <c r="OU444" s="182"/>
      <c r="OV444" s="182"/>
      <c r="OW444" s="182"/>
      <c r="OX444" s="182"/>
      <c r="OY444" s="182"/>
      <c r="OZ444" s="182"/>
      <c r="PA444" s="182"/>
      <c r="PB444" s="182"/>
      <c r="PC444" s="182"/>
      <c r="PD444" s="182"/>
      <c r="PE444" s="182"/>
      <c r="PF444" s="182"/>
      <c r="PG444" s="182"/>
      <c r="PH444" s="182"/>
      <c r="PI444" s="182"/>
      <c r="PJ444" s="182"/>
      <c r="PK444" s="182"/>
      <c r="PL444" s="182"/>
      <c r="PM444" s="182"/>
      <c r="PN444" s="182"/>
      <c r="PO444" s="182"/>
      <c r="PP444" s="182"/>
      <c r="PQ444" s="182"/>
      <c r="PR444" s="182"/>
      <c r="PS444" s="182"/>
      <c r="PT444" s="182"/>
      <c r="PU444" s="182"/>
      <c r="PV444" s="182"/>
      <c r="PW444" s="182"/>
      <c r="PX444" s="182"/>
    </row>
    <row r="445" spans="1:440" s="167" customFormat="1" ht="19.899999999999999" customHeight="1">
      <c r="A445" s="182"/>
      <c r="B445" s="1040"/>
      <c r="C445" s="900"/>
      <c r="D445" s="841"/>
      <c r="E445" s="944"/>
      <c r="F445" s="325" t="s">
        <v>22</v>
      </c>
      <c r="G445" s="289">
        <v>3.6080000000000001</v>
      </c>
      <c r="H445" s="289"/>
      <c r="I445" s="290">
        <f>G445+H445+K444</f>
        <v>4.7859999999999996</v>
      </c>
      <c r="J445" s="636">
        <v>4.7859999999999996</v>
      </c>
      <c r="K445" s="290">
        <f t="shared" si="378"/>
        <v>0</v>
      </c>
      <c r="L445" s="672">
        <f t="shared" si="379"/>
        <v>1</v>
      </c>
      <c r="M445" s="650">
        <v>43455</v>
      </c>
      <c r="N445" s="976"/>
      <c r="O445" s="977"/>
      <c r="P445" s="977"/>
      <c r="Q445" s="977"/>
      <c r="R445" s="977"/>
      <c r="S445" s="975"/>
      <c r="T445" s="170"/>
      <c r="U445" s="182"/>
      <c r="V445" s="166"/>
      <c r="W445" s="166"/>
      <c r="X445" s="166"/>
      <c r="Y445" s="166"/>
      <c r="Z445" s="166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  <c r="AZ445" s="182"/>
      <c r="BA445" s="182"/>
      <c r="BB445" s="182"/>
      <c r="BC445" s="182"/>
      <c r="BD445" s="182"/>
      <c r="BE445" s="182"/>
      <c r="BF445" s="182"/>
      <c r="BG445" s="182"/>
      <c r="BH445" s="182"/>
      <c r="BI445" s="182"/>
      <c r="BJ445" s="182"/>
      <c r="BK445" s="182"/>
      <c r="BL445" s="182"/>
      <c r="BM445" s="182"/>
      <c r="BN445" s="182"/>
      <c r="BO445" s="182"/>
      <c r="BP445" s="182"/>
      <c r="BQ445" s="182"/>
      <c r="BR445" s="182"/>
      <c r="BS445" s="182"/>
      <c r="BT445" s="182"/>
      <c r="BU445" s="182"/>
      <c r="BV445" s="182"/>
      <c r="BW445" s="182"/>
      <c r="BX445" s="182"/>
      <c r="BY445" s="182"/>
      <c r="BZ445" s="182"/>
      <c r="CA445" s="182"/>
      <c r="CB445" s="182"/>
      <c r="CC445" s="182"/>
      <c r="CD445" s="182"/>
      <c r="CE445" s="182"/>
      <c r="CF445" s="182"/>
      <c r="CG445" s="182"/>
      <c r="CH445" s="182"/>
      <c r="CI445" s="182"/>
      <c r="CJ445" s="182"/>
      <c r="CK445" s="182"/>
      <c r="CL445" s="182"/>
      <c r="CM445" s="182"/>
      <c r="CN445" s="182"/>
      <c r="CO445" s="182"/>
      <c r="CP445" s="182"/>
      <c r="CQ445" s="182"/>
      <c r="CR445" s="182"/>
      <c r="CS445" s="182"/>
      <c r="CT445" s="182"/>
      <c r="CU445" s="182"/>
      <c r="CV445" s="182"/>
      <c r="CW445" s="182"/>
      <c r="CX445" s="182"/>
      <c r="CY445" s="182"/>
      <c r="CZ445" s="182"/>
      <c r="DA445" s="182"/>
      <c r="DB445" s="182"/>
      <c r="DC445" s="182"/>
      <c r="DD445" s="182"/>
      <c r="DE445" s="182"/>
      <c r="DF445" s="182"/>
      <c r="DG445" s="182"/>
      <c r="DH445" s="182"/>
      <c r="DI445" s="182"/>
      <c r="DJ445" s="182"/>
      <c r="DK445" s="182"/>
      <c r="DL445" s="182"/>
      <c r="DM445" s="182"/>
      <c r="DN445" s="182"/>
      <c r="DO445" s="182"/>
      <c r="DP445" s="182"/>
      <c r="DQ445" s="182"/>
      <c r="DR445" s="182"/>
      <c r="DS445" s="182"/>
      <c r="DT445" s="182"/>
      <c r="DU445" s="182"/>
      <c r="DV445" s="182"/>
      <c r="DW445" s="182"/>
      <c r="DX445" s="182"/>
      <c r="DY445" s="182"/>
      <c r="DZ445" s="182"/>
      <c r="EA445" s="182"/>
      <c r="EB445" s="182"/>
      <c r="EC445" s="182"/>
      <c r="ED445" s="182"/>
      <c r="EE445" s="182"/>
      <c r="EF445" s="182"/>
      <c r="EG445" s="182"/>
      <c r="EH445" s="182"/>
      <c r="EI445" s="182"/>
      <c r="EJ445" s="182"/>
      <c r="EK445" s="182"/>
      <c r="EL445" s="182"/>
      <c r="EM445" s="182"/>
      <c r="EN445" s="182"/>
      <c r="EO445" s="182"/>
      <c r="EP445" s="182"/>
      <c r="EQ445" s="182"/>
      <c r="ER445" s="182"/>
      <c r="ES445" s="182"/>
      <c r="ET445" s="182"/>
      <c r="EU445" s="182"/>
      <c r="EV445" s="182"/>
      <c r="EW445" s="182"/>
      <c r="EX445" s="182"/>
      <c r="EY445" s="182"/>
      <c r="EZ445" s="182"/>
      <c r="FA445" s="182"/>
      <c r="FB445" s="182"/>
      <c r="FC445" s="182"/>
      <c r="FD445" s="182"/>
      <c r="FE445" s="182"/>
      <c r="FF445" s="182"/>
      <c r="FG445" s="182"/>
      <c r="FH445" s="182"/>
      <c r="FI445" s="182"/>
      <c r="FJ445" s="182"/>
      <c r="FK445" s="182"/>
      <c r="FL445" s="182"/>
      <c r="FM445" s="182"/>
      <c r="FN445" s="182"/>
      <c r="FO445" s="182"/>
      <c r="FP445" s="182"/>
      <c r="FQ445" s="182"/>
      <c r="FR445" s="182"/>
      <c r="FS445" s="182"/>
      <c r="FT445" s="182"/>
      <c r="FU445" s="182"/>
      <c r="FV445" s="182"/>
      <c r="FW445" s="182"/>
      <c r="FX445" s="182"/>
      <c r="FY445" s="182"/>
      <c r="FZ445" s="182"/>
      <c r="GA445" s="182"/>
      <c r="GB445" s="182"/>
      <c r="GC445" s="182"/>
      <c r="GD445" s="182"/>
      <c r="GE445" s="182"/>
      <c r="GF445" s="182"/>
      <c r="GG445" s="182"/>
      <c r="GH445" s="182"/>
      <c r="GI445" s="182"/>
      <c r="GJ445" s="182"/>
      <c r="GK445" s="182"/>
      <c r="GL445" s="182"/>
      <c r="GM445" s="182"/>
      <c r="GN445" s="182"/>
      <c r="GO445" s="182"/>
      <c r="GP445" s="182"/>
      <c r="GQ445" s="182"/>
      <c r="GR445" s="182"/>
      <c r="GS445" s="182"/>
      <c r="GT445" s="182"/>
      <c r="GU445" s="182"/>
      <c r="GV445" s="182"/>
      <c r="GW445" s="182"/>
      <c r="GX445" s="182"/>
      <c r="GY445" s="182"/>
      <c r="GZ445" s="182"/>
      <c r="HA445" s="182"/>
      <c r="HB445" s="182"/>
      <c r="HC445" s="182"/>
      <c r="HD445" s="182"/>
      <c r="HE445" s="182"/>
      <c r="HF445" s="182"/>
      <c r="HG445" s="182"/>
      <c r="HH445" s="182"/>
      <c r="HI445" s="182"/>
      <c r="HJ445" s="182"/>
      <c r="HK445" s="182"/>
      <c r="HL445" s="182"/>
      <c r="HM445" s="182"/>
      <c r="HN445" s="182"/>
      <c r="HO445" s="182"/>
      <c r="HP445" s="182"/>
      <c r="HQ445" s="182"/>
      <c r="HR445" s="182"/>
      <c r="HS445" s="182"/>
      <c r="HT445" s="182"/>
      <c r="HU445" s="182"/>
      <c r="HV445" s="182"/>
      <c r="HW445" s="182"/>
      <c r="HX445" s="182"/>
      <c r="HY445" s="182"/>
      <c r="HZ445" s="182"/>
      <c r="IA445" s="182"/>
      <c r="IB445" s="182"/>
      <c r="IC445" s="182"/>
      <c r="ID445" s="182"/>
      <c r="IE445" s="182"/>
      <c r="IF445" s="182"/>
      <c r="IG445" s="182"/>
      <c r="IH445" s="182"/>
      <c r="II445" s="182"/>
      <c r="IJ445" s="182"/>
      <c r="IK445" s="182"/>
      <c r="IL445" s="182"/>
      <c r="IM445" s="182"/>
      <c r="IN445" s="182"/>
      <c r="IO445" s="182"/>
      <c r="IP445" s="182"/>
      <c r="IQ445" s="182"/>
      <c r="IR445" s="182"/>
      <c r="IS445" s="182"/>
      <c r="IT445" s="182"/>
      <c r="IU445" s="182"/>
      <c r="IV445" s="182"/>
      <c r="IW445" s="182"/>
      <c r="IX445" s="182"/>
      <c r="IY445" s="182"/>
      <c r="IZ445" s="182"/>
      <c r="JA445" s="182"/>
      <c r="JB445" s="182"/>
      <c r="JC445" s="182"/>
      <c r="JD445" s="182"/>
      <c r="JE445" s="182"/>
      <c r="JF445" s="182"/>
      <c r="JG445" s="182"/>
      <c r="JH445" s="182"/>
      <c r="JI445" s="182"/>
      <c r="JJ445" s="182"/>
      <c r="JK445" s="182"/>
      <c r="JL445" s="182"/>
      <c r="JM445" s="182"/>
      <c r="JN445" s="182"/>
      <c r="JO445" s="182"/>
      <c r="JP445" s="182"/>
      <c r="JQ445" s="182"/>
      <c r="JR445" s="182"/>
      <c r="JS445" s="182"/>
      <c r="JT445" s="182"/>
      <c r="JU445" s="182"/>
      <c r="JV445" s="182"/>
      <c r="JW445" s="182"/>
      <c r="JX445" s="182"/>
      <c r="JY445" s="182"/>
      <c r="JZ445" s="182"/>
      <c r="KA445" s="182"/>
      <c r="KB445" s="182"/>
      <c r="KC445" s="182"/>
      <c r="KD445" s="182"/>
      <c r="KE445" s="182"/>
      <c r="KF445" s="182"/>
      <c r="KG445" s="182"/>
      <c r="KH445" s="182"/>
      <c r="KI445" s="182"/>
      <c r="KJ445" s="182"/>
      <c r="KK445" s="182"/>
      <c r="KL445" s="182"/>
      <c r="KM445" s="182"/>
      <c r="KN445" s="182"/>
      <c r="KO445" s="182"/>
      <c r="KP445" s="182"/>
      <c r="KQ445" s="182"/>
      <c r="KR445" s="182"/>
      <c r="KS445" s="182"/>
      <c r="KT445" s="182"/>
      <c r="KU445" s="182"/>
      <c r="KV445" s="182"/>
      <c r="KW445" s="182"/>
      <c r="KX445" s="182"/>
      <c r="KY445" s="182"/>
      <c r="KZ445" s="182"/>
      <c r="LA445" s="182"/>
      <c r="LB445" s="182"/>
      <c r="LC445" s="182"/>
      <c r="LD445" s="182"/>
      <c r="LE445" s="182"/>
      <c r="LF445" s="182"/>
      <c r="LG445" s="182"/>
      <c r="LH445" s="182"/>
      <c r="LI445" s="182"/>
      <c r="LJ445" s="182"/>
      <c r="LK445" s="182"/>
      <c r="LL445" s="182"/>
      <c r="LM445" s="182"/>
      <c r="LN445" s="182"/>
      <c r="LO445" s="182"/>
      <c r="LP445" s="182"/>
      <c r="LQ445" s="182"/>
      <c r="LR445" s="182"/>
      <c r="LS445" s="182"/>
      <c r="LT445" s="182"/>
      <c r="LU445" s="182"/>
      <c r="LV445" s="182"/>
      <c r="LW445" s="182"/>
      <c r="LX445" s="182"/>
      <c r="LY445" s="182"/>
      <c r="LZ445" s="182"/>
      <c r="MA445" s="182"/>
      <c r="MB445" s="182"/>
      <c r="MC445" s="182"/>
      <c r="MD445" s="182"/>
      <c r="ME445" s="182"/>
      <c r="MF445" s="182"/>
      <c r="MG445" s="182"/>
      <c r="MH445" s="182"/>
      <c r="MI445" s="182"/>
      <c r="MJ445" s="182"/>
      <c r="MK445" s="182"/>
      <c r="ML445" s="182"/>
      <c r="MM445" s="182"/>
      <c r="MN445" s="182"/>
      <c r="MO445" s="182"/>
      <c r="MP445" s="182"/>
      <c r="MQ445" s="182"/>
      <c r="MR445" s="182"/>
      <c r="MS445" s="182"/>
      <c r="MT445" s="182"/>
      <c r="MU445" s="182"/>
      <c r="MV445" s="182"/>
      <c r="MW445" s="182"/>
      <c r="MX445" s="182"/>
      <c r="MY445" s="182"/>
      <c r="MZ445" s="182"/>
      <c r="NA445" s="182"/>
      <c r="NB445" s="182"/>
      <c r="NC445" s="182"/>
      <c r="ND445" s="182"/>
      <c r="NE445" s="182"/>
      <c r="NF445" s="182"/>
      <c r="NG445" s="182"/>
      <c r="NH445" s="182"/>
      <c r="NI445" s="182"/>
      <c r="NJ445" s="182"/>
      <c r="NK445" s="182"/>
      <c r="NL445" s="182"/>
      <c r="NM445" s="182"/>
      <c r="NN445" s="182"/>
      <c r="NO445" s="182"/>
      <c r="NP445" s="182"/>
      <c r="NQ445" s="182"/>
      <c r="NR445" s="182"/>
      <c r="NS445" s="182"/>
      <c r="NT445" s="182"/>
      <c r="NU445" s="182"/>
      <c r="NV445" s="182"/>
      <c r="NW445" s="182"/>
      <c r="NX445" s="182"/>
      <c r="NY445" s="182"/>
      <c r="NZ445" s="182"/>
      <c r="OA445" s="182"/>
      <c r="OB445" s="182"/>
      <c r="OC445" s="182"/>
      <c r="OD445" s="182"/>
      <c r="OE445" s="182"/>
      <c r="OF445" s="182"/>
      <c r="OG445" s="182"/>
      <c r="OH445" s="182"/>
      <c r="OI445" s="182"/>
      <c r="OJ445" s="182"/>
      <c r="OK445" s="182"/>
      <c r="OL445" s="182"/>
      <c r="OM445" s="182"/>
      <c r="ON445" s="182"/>
      <c r="OO445" s="182"/>
      <c r="OP445" s="182"/>
      <c r="OQ445" s="182"/>
      <c r="OR445" s="182"/>
      <c r="OS445" s="182"/>
      <c r="OT445" s="182"/>
      <c r="OU445" s="182"/>
      <c r="OV445" s="182"/>
      <c r="OW445" s="182"/>
      <c r="OX445" s="182"/>
      <c r="OY445" s="182"/>
      <c r="OZ445" s="182"/>
      <c r="PA445" s="182"/>
      <c r="PB445" s="182"/>
      <c r="PC445" s="182"/>
      <c r="PD445" s="182"/>
      <c r="PE445" s="182"/>
      <c r="PF445" s="182"/>
      <c r="PG445" s="182"/>
      <c r="PH445" s="182"/>
      <c r="PI445" s="182"/>
      <c r="PJ445" s="182"/>
      <c r="PK445" s="182"/>
      <c r="PL445" s="182"/>
      <c r="PM445" s="182"/>
      <c r="PN445" s="182"/>
      <c r="PO445" s="182"/>
      <c r="PP445" s="182"/>
      <c r="PQ445" s="182"/>
      <c r="PR445" s="182"/>
      <c r="PS445" s="182"/>
      <c r="PT445" s="182"/>
      <c r="PU445" s="182"/>
      <c r="PV445" s="182"/>
      <c r="PW445" s="182"/>
      <c r="PX445" s="182"/>
    </row>
    <row r="446" spans="1:440" s="167" customFormat="1" ht="19.899999999999999" customHeight="1">
      <c r="A446" s="182"/>
      <c r="B446" s="1040"/>
      <c r="C446" s="900"/>
      <c r="D446" s="841"/>
      <c r="E446" s="944" t="s">
        <v>859</v>
      </c>
      <c r="F446" s="325" t="s">
        <v>20</v>
      </c>
      <c r="G446" s="289">
        <v>0.63600000000000001</v>
      </c>
      <c r="H446" s="289"/>
      <c r="I446" s="290">
        <f t="shared" ref="I446" si="384">G446+H446</f>
        <v>0.63600000000000001</v>
      </c>
      <c r="J446" s="636">
        <v>0</v>
      </c>
      <c r="K446" s="290">
        <f t="shared" si="378"/>
        <v>0.63600000000000001</v>
      </c>
      <c r="L446" s="672">
        <f t="shared" si="379"/>
        <v>0</v>
      </c>
      <c r="M446" s="650" t="s">
        <v>24</v>
      </c>
      <c r="N446" s="976">
        <f t="shared" ref="N446:O446" si="385">G446+G447+G448</f>
        <v>7.2279999999999998</v>
      </c>
      <c r="O446" s="977">
        <f t="shared" si="385"/>
        <v>0</v>
      </c>
      <c r="P446" s="977">
        <f t="shared" ref="P446" si="386">N446+O446</f>
        <v>7.2279999999999998</v>
      </c>
      <c r="Q446" s="977">
        <f t="shared" si="337"/>
        <v>7.2110000000000003</v>
      </c>
      <c r="R446" s="977">
        <f t="shared" ref="R446" si="387">P446-Q446</f>
        <v>1.699999999999946E-2</v>
      </c>
      <c r="S446" s="975">
        <f t="shared" ref="S446" si="388">Q446/P446</f>
        <v>0.99764803541781966</v>
      </c>
      <c r="T446" s="170"/>
      <c r="U446" s="182"/>
      <c r="V446" s="166"/>
      <c r="W446" s="166"/>
      <c r="X446" s="166"/>
      <c r="Y446" s="166"/>
      <c r="Z446" s="166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  <c r="AZ446" s="182"/>
      <c r="BA446" s="182"/>
      <c r="BB446" s="182"/>
      <c r="BC446" s="182"/>
      <c r="BD446" s="182"/>
      <c r="BE446" s="182"/>
      <c r="BF446" s="182"/>
      <c r="BG446" s="182"/>
      <c r="BH446" s="182"/>
      <c r="BI446" s="182"/>
      <c r="BJ446" s="182"/>
      <c r="BK446" s="182"/>
      <c r="BL446" s="182"/>
      <c r="BM446" s="182"/>
      <c r="BN446" s="182"/>
      <c r="BO446" s="182"/>
      <c r="BP446" s="182"/>
      <c r="BQ446" s="182"/>
      <c r="BR446" s="182"/>
      <c r="BS446" s="182"/>
      <c r="BT446" s="182"/>
      <c r="BU446" s="182"/>
      <c r="BV446" s="182"/>
      <c r="BW446" s="182"/>
      <c r="BX446" s="182"/>
      <c r="BY446" s="182"/>
      <c r="BZ446" s="182"/>
      <c r="CA446" s="182"/>
      <c r="CB446" s="182"/>
      <c r="CC446" s="182"/>
      <c r="CD446" s="182"/>
      <c r="CE446" s="182"/>
      <c r="CF446" s="182"/>
      <c r="CG446" s="182"/>
      <c r="CH446" s="182"/>
      <c r="CI446" s="182"/>
      <c r="CJ446" s="182"/>
      <c r="CK446" s="182"/>
      <c r="CL446" s="182"/>
      <c r="CM446" s="182"/>
      <c r="CN446" s="182"/>
      <c r="CO446" s="182"/>
      <c r="CP446" s="182"/>
      <c r="CQ446" s="182"/>
      <c r="CR446" s="182"/>
      <c r="CS446" s="182"/>
      <c r="CT446" s="182"/>
      <c r="CU446" s="182"/>
      <c r="CV446" s="182"/>
      <c r="CW446" s="182"/>
      <c r="CX446" s="182"/>
      <c r="CY446" s="182"/>
      <c r="CZ446" s="182"/>
      <c r="DA446" s="182"/>
      <c r="DB446" s="182"/>
      <c r="DC446" s="182"/>
      <c r="DD446" s="182"/>
      <c r="DE446" s="182"/>
      <c r="DF446" s="182"/>
      <c r="DG446" s="182"/>
      <c r="DH446" s="182"/>
      <c r="DI446" s="182"/>
      <c r="DJ446" s="182"/>
      <c r="DK446" s="182"/>
      <c r="DL446" s="182"/>
      <c r="DM446" s="182"/>
      <c r="DN446" s="182"/>
      <c r="DO446" s="182"/>
      <c r="DP446" s="182"/>
      <c r="DQ446" s="182"/>
      <c r="DR446" s="182"/>
      <c r="DS446" s="182"/>
      <c r="DT446" s="182"/>
      <c r="DU446" s="182"/>
      <c r="DV446" s="182"/>
      <c r="DW446" s="182"/>
      <c r="DX446" s="182"/>
      <c r="DY446" s="182"/>
      <c r="DZ446" s="182"/>
      <c r="EA446" s="182"/>
      <c r="EB446" s="182"/>
      <c r="EC446" s="182"/>
      <c r="ED446" s="182"/>
      <c r="EE446" s="182"/>
      <c r="EF446" s="182"/>
      <c r="EG446" s="182"/>
      <c r="EH446" s="182"/>
      <c r="EI446" s="182"/>
      <c r="EJ446" s="182"/>
      <c r="EK446" s="182"/>
      <c r="EL446" s="182"/>
      <c r="EM446" s="182"/>
      <c r="EN446" s="182"/>
      <c r="EO446" s="182"/>
      <c r="EP446" s="182"/>
      <c r="EQ446" s="182"/>
      <c r="ER446" s="182"/>
      <c r="ES446" s="182"/>
      <c r="ET446" s="182"/>
      <c r="EU446" s="182"/>
      <c r="EV446" s="182"/>
      <c r="EW446" s="182"/>
      <c r="EX446" s="182"/>
      <c r="EY446" s="182"/>
      <c r="EZ446" s="182"/>
      <c r="FA446" s="182"/>
      <c r="FB446" s="182"/>
      <c r="FC446" s="182"/>
      <c r="FD446" s="182"/>
      <c r="FE446" s="182"/>
      <c r="FF446" s="182"/>
      <c r="FG446" s="182"/>
      <c r="FH446" s="182"/>
      <c r="FI446" s="182"/>
      <c r="FJ446" s="182"/>
      <c r="FK446" s="182"/>
      <c r="FL446" s="182"/>
      <c r="FM446" s="182"/>
      <c r="FN446" s="182"/>
      <c r="FO446" s="182"/>
      <c r="FP446" s="182"/>
      <c r="FQ446" s="182"/>
      <c r="FR446" s="182"/>
      <c r="FS446" s="182"/>
      <c r="FT446" s="182"/>
      <c r="FU446" s="182"/>
      <c r="FV446" s="182"/>
      <c r="FW446" s="182"/>
      <c r="FX446" s="182"/>
      <c r="FY446" s="182"/>
      <c r="FZ446" s="182"/>
      <c r="GA446" s="182"/>
      <c r="GB446" s="182"/>
      <c r="GC446" s="182"/>
      <c r="GD446" s="182"/>
      <c r="GE446" s="182"/>
      <c r="GF446" s="182"/>
      <c r="GG446" s="182"/>
      <c r="GH446" s="182"/>
      <c r="GI446" s="182"/>
      <c r="GJ446" s="182"/>
      <c r="GK446" s="182"/>
      <c r="GL446" s="182"/>
      <c r="GM446" s="182"/>
      <c r="GN446" s="182"/>
      <c r="GO446" s="182"/>
      <c r="GP446" s="182"/>
      <c r="GQ446" s="182"/>
      <c r="GR446" s="182"/>
      <c r="GS446" s="182"/>
      <c r="GT446" s="182"/>
      <c r="GU446" s="182"/>
      <c r="GV446" s="182"/>
      <c r="GW446" s="182"/>
      <c r="GX446" s="182"/>
      <c r="GY446" s="182"/>
      <c r="GZ446" s="182"/>
      <c r="HA446" s="182"/>
      <c r="HB446" s="182"/>
      <c r="HC446" s="182"/>
      <c r="HD446" s="182"/>
      <c r="HE446" s="182"/>
      <c r="HF446" s="182"/>
      <c r="HG446" s="182"/>
      <c r="HH446" s="182"/>
      <c r="HI446" s="182"/>
      <c r="HJ446" s="182"/>
      <c r="HK446" s="182"/>
      <c r="HL446" s="182"/>
      <c r="HM446" s="182"/>
      <c r="HN446" s="182"/>
      <c r="HO446" s="182"/>
      <c r="HP446" s="182"/>
      <c r="HQ446" s="182"/>
      <c r="HR446" s="182"/>
      <c r="HS446" s="182"/>
      <c r="HT446" s="182"/>
      <c r="HU446" s="182"/>
      <c r="HV446" s="182"/>
      <c r="HW446" s="182"/>
      <c r="HX446" s="182"/>
      <c r="HY446" s="182"/>
      <c r="HZ446" s="182"/>
      <c r="IA446" s="182"/>
      <c r="IB446" s="182"/>
      <c r="IC446" s="182"/>
      <c r="ID446" s="182"/>
      <c r="IE446" s="182"/>
      <c r="IF446" s="182"/>
      <c r="IG446" s="182"/>
      <c r="IH446" s="182"/>
      <c r="II446" s="182"/>
      <c r="IJ446" s="182"/>
      <c r="IK446" s="182"/>
      <c r="IL446" s="182"/>
      <c r="IM446" s="182"/>
      <c r="IN446" s="182"/>
      <c r="IO446" s="182"/>
      <c r="IP446" s="182"/>
      <c r="IQ446" s="182"/>
      <c r="IR446" s="182"/>
      <c r="IS446" s="182"/>
      <c r="IT446" s="182"/>
      <c r="IU446" s="182"/>
      <c r="IV446" s="182"/>
      <c r="IW446" s="182"/>
      <c r="IX446" s="182"/>
      <c r="IY446" s="182"/>
      <c r="IZ446" s="182"/>
      <c r="JA446" s="182"/>
      <c r="JB446" s="182"/>
      <c r="JC446" s="182"/>
      <c r="JD446" s="182"/>
      <c r="JE446" s="182"/>
      <c r="JF446" s="182"/>
      <c r="JG446" s="182"/>
      <c r="JH446" s="182"/>
      <c r="JI446" s="182"/>
      <c r="JJ446" s="182"/>
      <c r="JK446" s="182"/>
      <c r="JL446" s="182"/>
      <c r="JM446" s="182"/>
      <c r="JN446" s="182"/>
      <c r="JO446" s="182"/>
      <c r="JP446" s="182"/>
      <c r="JQ446" s="182"/>
      <c r="JR446" s="182"/>
      <c r="JS446" s="182"/>
      <c r="JT446" s="182"/>
      <c r="JU446" s="182"/>
      <c r="JV446" s="182"/>
      <c r="JW446" s="182"/>
      <c r="JX446" s="182"/>
      <c r="JY446" s="182"/>
      <c r="JZ446" s="182"/>
      <c r="KA446" s="182"/>
      <c r="KB446" s="182"/>
      <c r="KC446" s="182"/>
      <c r="KD446" s="182"/>
      <c r="KE446" s="182"/>
      <c r="KF446" s="182"/>
      <c r="KG446" s="182"/>
      <c r="KH446" s="182"/>
      <c r="KI446" s="182"/>
      <c r="KJ446" s="182"/>
      <c r="KK446" s="182"/>
      <c r="KL446" s="182"/>
      <c r="KM446" s="182"/>
      <c r="KN446" s="182"/>
      <c r="KO446" s="182"/>
      <c r="KP446" s="182"/>
      <c r="KQ446" s="182"/>
      <c r="KR446" s="182"/>
      <c r="KS446" s="182"/>
      <c r="KT446" s="182"/>
      <c r="KU446" s="182"/>
      <c r="KV446" s="182"/>
      <c r="KW446" s="182"/>
      <c r="KX446" s="182"/>
      <c r="KY446" s="182"/>
      <c r="KZ446" s="182"/>
      <c r="LA446" s="182"/>
      <c r="LB446" s="182"/>
      <c r="LC446" s="182"/>
      <c r="LD446" s="182"/>
      <c r="LE446" s="182"/>
      <c r="LF446" s="182"/>
      <c r="LG446" s="182"/>
      <c r="LH446" s="182"/>
      <c r="LI446" s="182"/>
      <c r="LJ446" s="182"/>
      <c r="LK446" s="182"/>
      <c r="LL446" s="182"/>
      <c r="LM446" s="182"/>
      <c r="LN446" s="182"/>
      <c r="LO446" s="182"/>
      <c r="LP446" s="182"/>
      <c r="LQ446" s="182"/>
      <c r="LR446" s="182"/>
      <c r="LS446" s="182"/>
      <c r="LT446" s="182"/>
      <c r="LU446" s="182"/>
      <c r="LV446" s="182"/>
      <c r="LW446" s="182"/>
      <c r="LX446" s="182"/>
      <c r="LY446" s="182"/>
      <c r="LZ446" s="182"/>
      <c r="MA446" s="182"/>
      <c r="MB446" s="182"/>
      <c r="MC446" s="182"/>
      <c r="MD446" s="182"/>
      <c r="ME446" s="182"/>
      <c r="MF446" s="182"/>
      <c r="MG446" s="182"/>
      <c r="MH446" s="182"/>
      <c r="MI446" s="182"/>
      <c r="MJ446" s="182"/>
      <c r="MK446" s="182"/>
      <c r="ML446" s="182"/>
      <c r="MM446" s="182"/>
      <c r="MN446" s="182"/>
      <c r="MO446" s="182"/>
      <c r="MP446" s="182"/>
      <c r="MQ446" s="182"/>
      <c r="MR446" s="182"/>
      <c r="MS446" s="182"/>
      <c r="MT446" s="182"/>
      <c r="MU446" s="182"/>
      <c r="MV446" s="182"/>
      <c r="MW446" s="182"/>
      <c r="MX446" s="182"/>
      <c r="MY446" s="182"/>
      <c r="MZ446" s="182"/>
      <c r="NA446" s="182"/>
      <c r="NB446" s="182"/>
      <c r="NC446" s="182"/>
      <c r="ND446" s="182"/>
      <c r="NE446" s="182"/>
      <c r="NF446" s="182"/>
      <c r="NG446" s="182"/>
      <c r="NH446" s="182"/>
      <c r="NI446" s="182"/>
      <c r="NJ446" s="182"/>
      <c r="NK446" s="182"/>
      <c r="NL446" s="182"/>
      <c r="NM446" s="182"/>
      <c r="NN446" s="182"/>
      <c r="NO446" s="182"/>
      <c r="NP446" s="182"/>
      <c r="NQ446" s="182"/>
      <c r="NR446" s="182"/>
      <c r="NS446" s="182"/>
      <c r="NT446" s="182"/>
      <c r="NU446" s="182"/>
      <c r="NV446" s="182"/>
      <c r="NW446" s="182"/>
      <c r="NX446" s="182"/>
      <c r="NY446" s="182"/>
      <c r="NZ446" s="182"/>
      <c r="OA446" s="182"/>
      <c r="OB446" s="182"/>
      <c r="OC446" s="182"/>
      <c r="OD446" s="182"/>
      <c r="OE446" s="182"/>
      <c r="OF446" s="182"/>
      <c r="OG446" s="182"/>
      <c r="OH446" s="182"/>
      <c r="OI446" s="182"/>
      <c r="OJ446" s="182"/>
      <c r="OK446" s="182"/>
      <c r="OL446" s="182"/>
      <c r="OM446" s="182"/>
      <c r="ON446" s="182"/>
      <c r="OO446" s="182"/>
      <c r="OP446" s="182"/>
      <c r="OQ446" s="182"/>
      <c r="OR446" s="182"/>
      <c r="OS446" s="182"/>
      <c r="OT446" s="182"/>
      <c r="OU446" s="182"/>
      <c r="OV446" s="182"/>
      <c r="OW446" s="182"/>
      <c r="OX446" s="182"/>
      <c r="OY446" s="182"/>
      <c r="OZ446" s="182"/>
      <c r="PA446" s="182"/>
      <c r="PB446" s="182"/>
      <c r="PC446" s="182"/>
      <c r="PD446" s="182"/>
      <c r="PE446" s="182"/>
      <c r="PF446" s="182"/>
      <c r="PG446" s="182"/>
      <c r="PH446" s="182"/>
      <c r="PI446" s="182"/>
      <c r="PJ446" s="182"/>
      <c r="PK446" s="182"/>
      <c r="PL446" s="182"/>
      <c r="PM446" s="182"/>
      <c r="PN446" s="182"/>
      <c r="PO446" s="182"/>
      <c r="PP446" s="182"/>
      <c r="PQ446" s="182"/>
      <c r="PR446" s="182"/>
      <c r="PS446" s="182"/>
      <c r="PT446" s="182"/>
      <c r="PU446" s="182"/>
      <c r="PV446" s="182"/>
      <c r="PW446" s="182"/>
      <c r="PX446" s="182"/>
    </row>
    <row r="447" spans="1:440" s="167" customFormat="1" ht="19.899999999999999" customHeight="1">
      <c r="A447" s="182"/>
      <c r="B447" s="1040"/>
      <c r="C447" s="900"/>
      <c r="D447" s="841"/>
      <c r="E447" s="944"/>
      <c r="F447" s="325" t="s">
        <v>21</v>
      </c>
      <c r="G447" s="289">
        <v>2.9780000000000002</v>
      </c>
      <c r="H447" s="289"/>
      <c r="I447" s="290">
        <f>G447+H447+K446</f>
        <v>3.6140000000000003</v>
      </c>
      <c r="J447" s="636">
        <v>1.5910000000000002</v>
      </c>
      <c r="K447" s="290">
        <f t="shared" si="378"/>
        <v>2.0230000000000001</v>
      </c>
      <c r="L447" s="672">
        <f t="shared" si="379"/>
        <v>0.44023242944106256</v>
      </c>
      <c r="M447" s="650" t="s">
        <v>24</v>
      </c>
      <c r="N447" s="976"/>
      <c r="O447" s="977"/>
      <c r="P447" s="977"/>
      <c r="Q447" s="977"/>
      <c r="R447" s="977"/>
      <c r="S447" s="975"/>
      <c r="T447" s="170"/>
      <c r="U447" s="182"/>
      <c r="V447" s="166"/>
      <c r="W447" s="166"/>
      <c r="X447" s="166"/>
      <c r="Y447" s="166"/>
      <c r="Z447" s="166"/>
      <c r="AA447" s="182"/>
      <c r="AB447" s="182"/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182"/>
      <c r="AW447" s="182"/>
      <c r="AX447" s="182"/>
      <c r="AY447" s="182"/>
      <c r="AZ447" s="182"/>
      <c r="BA447" s="182"/>
      <c r="BB447" s="182"/>
      <c r="BC447" s="182"/>
      <c r="BD447" s="182"/>
      <c r="BE447" s="182"/>
      <c r="BF447" s="182"/>
      <c r="BG447" s="182"/>
      <c r="BH447" s="182"/>
      <c r="BI447" s="182"/>
      <c r="BJ447" s="182"/>
      <c r="BK447" s="182"/>
      <c r="BL447" s="182"/>
      <c r="BM447" s="182"/>
      <c r="BN447" s="182"/>
      <c r="BO447" s="182"/>
      <c r="BP447" s="182"/>
      <c r="BQ447" s="182"/>
      <c r="BR447" s="182"/>
      <c r="BS447" s="182"/>
      <c r="BT447" s="182"/>
      <c r="BU447" s="182"/>
      <c r="BV447" s="182"/>
      <c r="BW447" s="182"/>
      <c r="BX447" s="182"/>
      <c r="BY447" s="182"/>
      <c r="BZ447" s="182"/>
      <c r="CA447" s="182"/>
      <c r="CB447" s="182"/>
      <c r="CC447" s="182"/>
      <c r="CD447" s="182"/>
      <c r="CE447" s="182"/>
      <c r="CF447" s="182"/>
      <c r="CG447" s="182"/>
      <c r="CH447" s="182"/>
      <c r="CI447" s="182"/>
      <c r="CJ447" s="182"/>
      <c r="CK447" s="182"/>
      <c r="CL447" s="182"/>
      <c r="CM447" s="182"/>
      <c r="CN447" s="182"/>
      <c r="CO447" s="182"/>
      <c r="CP447" s="182"/>
      <c r="CQ447" s="182"/>
      <c r="CR447" s="182"/>
      <c r="CS447" s="182"/>
      <c r="CT447" s="182"/>
      <c r="CU447" s="182"/>
      <c r="CV447" s="182"/>
      <c r="CW447" s="182"/>
      <c r="CX447" s="182"/>
      <c r="CY447" s="182"/>
      <c r="CZ447" s="182"/>
      <c r="DA447" s="182"/>
      <c r="DB447" s="182"/>
      <c r="DC447" s="182"/>
      <c r="DD447" s="182"/>
      <c r="DE447" s="182"/>
      <c r="DF447" s="182"/>
      <c r="DG447" s="182"/>
      <c r="DH447" s="182"/>
      <c r="DI447" s="182"/>
      <c r="DJ447" s="182"/>
      <c r="DK447" s="182"/>
      <c r="DL447" s="182"/>
      <c r="DM447" s="182"/>
      <c r="DN447" s="182"/>
      <c r="DO447" s="182"/>
      <c r="DP447" s="182"/>
      <c r="DQ447" s="182"/>
      <c r="DR447" s="182"/>
      <c r="DS447" s="182"/>
      <c r="DT447" s="182"/>
      <c r="DU447" s="182"/>
      <c r="DV447" s="182"/>
      <c r="DW447" s="182"/>
      <c r="DX447" s="182"/>
      <c r="DY447" s="182"/>
      <c r="DZ447" s="182"/>
      <c r="EA447" s="182"/>
      <c r="EB447" s="182"/>
      <c r="EC447" s="182"/>
      <c r="ED447" s="182"/>
      <c r="EE447" s="182"/>
      <c r="EF447" s="182"/>
      <c r="EG447" s="182"/>
      <c r="EH447" s="182"/>
      <c r="EI447" s="182"/>
      <c r="EJ447" s="182"/>
      <c r="EK447" s="182"/>
      <c r="EL447" s="182"/>
      <c r="EM447" s="182"/>
      <c r="EN447" s="182"/>
      <c r="EO447" s="182"/>
      <c r="EP447" s="182"/>
      <c r="EQ447" s="182"/>
      <c r="ER447" s="182"/>
      <c r="ES447" s="182"/>
      <c r="ET447" s="182"/>
      <c r="EU447" s="182"/>
      <c r="EV447" s="182"/>
      <c r="EW447" s="182"/>
      <c r="EX447" s="182"/>
      <c r="EY447" s="182"/>
      <c r="EZ447" s="182"/>
      <c r="FA447" s="182"/>
      <c r="FB447" s="182"/>
      <c r="FC447" s="182"/>
      <c r="FD447" s="182"/>
      <c r="FE447" s="182"/>
      <c r="FF447" s="182"/>
      <c r="FG447" s="182"/>
      <c r="FH447" s="182"/>
      <c r="FI447" s="182"/>
      <c r="FJ447" s="182"/>
      <c r="FK447" s="182"/>
      <c r="FL447" s="182"/>
      <c r="FM447" s="182"/>
      <c r="FN447" s="182"/>
      <c r="FO447" s="182"/>
      <c r="FP447" s="182"/>
      <c r="FQ447" s="182"/>
      <c r="FR447" s="182"/>
      <c r="FS447" s="182"/>
      <c r="FT447" s="182"/>
      <c r="FU447" s="182"/>
      <c r="FV447" s="182"/>
      <c r="FW447" s="182"/>
      <c r="FX447" s="182"/>
      <c r="FY447" s="182"/>
      <c r="FZ447" s="182"/>
      <c r="GA447" s="182"/>
      <c r="GB447" s="182"/>
      <c r="GC447" s="182"/>
      <c r="GD447" s="182"/>
      <c r="GE447" s="182"/>
      <c r="GF447" s="182"/>
      <c r="GG447" s="182"/>
      <c r="GH447" s="182"/>
      <c r="GI447" s="182"/>
      <c r="GJ447" s="182"/>
      <c r="GK447" s="182"/>
      <c r="GL447" s="182"/>
      <c r="GM447" s="182"/>
      <c r="GN447" s="182"/>
      <c r="GO447" s="182"/>
      <c r="GP447" s="182"/>
      <c r="GQ447" s="182"/>
      <c r="GR447" s="182"/>
      <c r="GS447" s="182"/>
      <c r="GT447" s="182"/>
      <c r="GU447" s="182"/>
      <c r="GV447" s="182"/>
      <c r="GW447" s="182"/>
      <c r="GX447" s="182"/>
      <c r="GY447" s="182"/>
      <c r="GZ447" s="182"/>
      <c r="HA447" s="182"/>
      <c r="HB447" s="182"/>
      <c r="HC447" s="182"/>
      <c r="HD447" s="182"/>
      <c r="HE447" s="182"/>
      <c r="HF447" s="182"/>
      <c r="HG447" s="182"/>
      <c r="HH447" s="182"/>
      <c r="HI447" s="182"/>
      <c r="HJ447" s="182"/>
      <c r="HK447" s="182"/>
      <c r="HL447" s="182"/>
      <c r="HM447" s="182"/>
      <c r="HN447" s="182"/>
      <c r="HO447" s="182"/>
      <c r="HP447" s="182"/>
      <c r="HQ447" s="182"/>
      <c r="HR447" s="182"/>
      <c r="HS447" s="182"/>
      <c r="HT447" s="182"/>
      <c r="HU447" s="182"/>
      <c r="HV447" s="182"/>
      <c r="HW447" s="182"/>
      <c r="HX447" s="182"/>
      <c r="HY447" s="182"/>
      <c r="HZ447" s="182"/>
      <c r="IA447" s="182"/>
      <c r="IB447" s="182"/>
      <c r="IC447" s="182"/>
      <c r="ID447" s="182"/>
      <c r="IE447" s="182"/>
      <c r="IF447" s="182"/>
      <c r="IG447" s="182"/>
      <c r="IH447" s="182"/>
      <c r="II447" s="182"/>
      <c r="IJ447" s="182"/>
      <c r="IK447" s="182"/>
      <c r="IL447" s="182"/>
      <c r="IM447" s="182"/>
      <c r="IN447" s="182"/>
      <c r="IO447" s="182"/>
      <c r="IP447" s="182"/>
      <c r="IQ447" s="182"/>
      <c r="IR447" s="182"/>
      <c r="IS447" s="182"/>
      <c r="IT447" s="182"/>
      <c r="IU447" s="182"/>
      <c r="IV447" s="182"/>
      <c r="IW447" s="182"/>
      <c r="IX447" s="182"/>
      <c r="IY447" s="182"/>
      <c r="IZ447" s="182"/>
      <c r="JA447" s="182"/>
      <c r="JB447" s="182"/>
      <c r="JC447" s="182"/>
      <c r="JD447" s="182"/>
      <c r="JE447" s="182"/>
      <c r="JF447" s="182"/>
      <c r="JG447" s="182"/>
      <c r="JH447" s="182"/>
      <c r="JI447" s="182"/>
      <c r="JJ447" s="182"/>
      <c r="JK447" s="182"/>
      <c r="JL447" s="182"/>
      <c r="JM447" s="182"/>
      <c r="JN447" s="182"/>
      <c r="JO447" s="182"/>
      <c r="JP447" s="182"/>
      <c r="JQ447" s="182"/>
      <c r="JR447" s="182"/>
      <c r="JS447" s="182"/>
      <c r="JT447" s="182"/>
      <c r="JU447" s="182"/>
      <c r="JV447" s="182"/>
      <c r="JW447" s="182"/>
      <c r="JX447" s="182"/>
      <c r="JY447" s="182"/>
      <c r="JZ447" s="182"/>
      <c r="KA447" s="182"/>
      <c r="KB447" s="182"/>
      <c r="KC447" s="182"/>
      <c r="KD447" s="182"/>
      <c r="KE447" s="182"/>
      <c r="KF447" s="182"/>
      <c r="KG447" s="182"/>
      <c r="KH447" s="182"/>
      <c r="KI447" s="182"/>
      <c r="KJ447" s="182"/>
      <c r="KK447" s="182"/>
      <c r="KL447" s="182"/>
      <c r="KM447" s="182"/>
      <c r="KN447" s="182"/>
      <c r="KO447" s="182"/>
      <c r="KP447" s="182"/>
      <c r="KQ447" s="182"/>
      <c r="KR447" s="182"/>
      <c r="KS447" s="182"/>
      <c r="KT447" s="182"/>
      <c r="KU447" s="182"/>
      <c r="KV447" s="182"/>
      <c r="KW447" s="182"/>
      <c r="KX447" s="182"/>
      <c r="KY447" s="182"/>
      <c r="KZ447" s="182"/>
      <c r="LA447" s="182"/>
      <c r="LB447" s="182"/>
      <c r="LC447" s="182"/>
      <c r="LD447" s="182"/>
      <c r="LE447" s="182"/>
      <c r="LF447" s="182"/>
      <c r="LG447" s="182"/>
      <c r="LH447" s="182"/>
      <c r="LI447" s="182"/>
      <c r="LJ447" s="182"/>
      <c r="LK447" s="182"/>
      <c r="LL447" s="182"/>
      <c r="LM447" s="182"/>
      <c r="LN447" s="182"/>
      <c r="LO447" s="182"/>
      <c r="LP447" s="182"/>
      <c r="LQ447" s="182"/>
      <c r="LR447" s="182"/>
      <c r="LS447" s="182"/>
      <c r="LT447" s="182"/>
      <c r="LU447" s="182"/>
      <c r="LV447" s="182"/>
      <c r="LW447" s="182"/>
      <c r="LX447" s="182"/>
      <c r="LY447" s="182"/>
      <c r="LZ447" s="182"/>
      <c r="MA447" s="182"/>
      <c r="MB447" s="182"/>
      <c r="MC447" s="182"/>
      <c r="MD447" s="182"/>
      <c r="ME447" s="182"/>
      <c r="MF447" s="182"/>
      <c r="MG447" s="182"/>
      <c r="MH447" s="182"/>
      <c r="MI447" s="182"/>
      <c r="MJ447" s="182"/>
      <c r="MK447" s="182"/>
      <c r="ML447" s="182"/>
      <c r="MM447" s="182"/>
      <c r="MN447" s="182"/>
      <c r="MO447" s="182"/>
      <c r="MP447" s="182"/>
      <c r="MQ447" s="182"/>
      <c r="MR447" s="182"/>
      <c r="MS447" s="182"/>
      <c r="MT447" s="182"/>
      <c r="MU447" s="182"/>
      <c r="MV447" s="182"/>
      <c r="MW447" s="182"/>
      <c r="MX447" s="182"/>
      <c r="MY447" s="182"/>
      <c r="MZ447" s="182"/>
      <c r="NA447" s="182"/>
      <c r="NB447" s="182"/>
      <c r="NC447" s="182"/>
      <c r="ND447" s="182"/>
      <c r="NE447" s="182"/>
      <c r="NF447" s="182"/>
      <c r="NG447" s="182"/>
      <c r="NH447" s="182"/>
      <c r="NI447" s="182"/>
      <c r="NJ447" s="182"/>
      <c r="NK447" s="182"/>
      <c r="NL447" s="182"/>
      <c r="NM447" s="182"/>
      <c r="NN447" s="182"/>
      <c r="NO447" s="182"/>
      <c r="NP447" s="182"/>
      <c r="NQ447" s="182"/>
      <c r="NR447" s="182"/>
      <c r="NS447" s="182"/>
      <c r="NT447" s="182"/>
      <c r="NU447" s="182"/>
      <c r="NV447" s="182"/>
      <c r="NW447" s="182"/>
      <c r="NX447" s="182"/>
      <c r="NY447" s="182"/>
      <c r="NZ447" s="182"/>
      <c r="OA447" s="182"/>
      <c r="OB447" s="182"/>
      <c r="OC447" s="182"/>
      <c r="OD447" s="182"/>
      <c r="OE447" s="182"/>
      <c r="OF447" s="182"/>
      <c r="OG447" s="182"/>
      <c r="OH447" s="182"/>
      <c r="OI447" s="182"/>
      <c r="OJ447" s="182"/>
      <c r="OK447" s="182"/>
      <c r="OL447" s="182"/>
      <c r="OM447" s="182"/>
      <c r="ON447" s="182"/>
      <c r="OO447" s="182"/>
      <c r="OP447" s="182"/>
      <c r="OQ447" s="182"/>
      <c r="OR447" s="182"/>
      <c r="OS447" s="182"/>
      <c r="OT447" s="182"/>
      <c r="OU447" s="182"/>
      <c r="OV447" s="182"/>
      <c r="OW447" s="182"/>
      <c r="OX447" s="182"/>
      <c r="OY447" s="182"/>
      <c r="OZ447" s="182"/>
      <c r="PA447" s="182"/>
      <c r="PB447" s="182"/>
      <c r="PC447" s="182"/>
      <c r="PD447" s="182"/>
      <c r="PE447" s="182"/>
      <c r="PF447" s="182"/>
      <c r="PG447" s="182"/>
      <c r="PH447" s="182"/>
      <c r="PI447" s="182"/>
      <c r="PJ447" s="182"/>
      <c r="PK447" s="182"/>
      <c r="PL447" s="182"/>
      <c r="PM447" s="182"/>
      <c r="PN447" s="182"/>
      <c r="PO447" s="182"/>
      <c r="PP447" s="182"/>
      <c r="PQ447" s="182"/>
      <c r="PR447" s="182"/>
      <c r="PS447" s="182"/>
      <c r="PT447" s="182"/>
      <c r="PU447" s="182"/>
      <c r="PV447" s="182"/>
      <c r="PW447" s="182"/>
      <c r="PX447" s="182"/>
    </row>
    <row r="448" spans="1:440" s="167" customFormat="1" ht="19.899999999999999" customHeight="1">
      <c r="A448" s="182"/>
      <c r="B448" s="1040"/>
      <c r="C448" s="900"/>
      <c r="D448" s="841"/>
      <c r="E448" s="944"/>
      <c r="F448" s="325" t="s">
        <v>22</v>
      </c>
      <c r="G448" s="289">
        <v>3.6139999999999999</v>
      </c>
      <c r="H448" s="289"/>
      <c r="I448" s="290">
        <f>G448+H448+K447</f>
        <v>5.6370000000000005</v>
      </c>
      <c r="J448" s="636">
        <v>5.62</v>
      </c>
      <c r="K448" s="290">
        <f t="shared" si="378"/>
        <v>1.7000000000000348E-2</v>
      </c>
      <c r="L448" s="672">
        <f t="shared" si="379"/>
        <v>0.99698421145999638</v>
      </c>
      <c r="M448" s="650">
        <v>43455</v>
      </c>
      <c r="N448" s="976"/>
      <c r="O448" s="977"/>
      <c r="P448" s="977"/>
      <c r="Q448" s="977"/>
      <c r="R448" s="977"/>
      <c r="S448" s="975"/>
      <c r="T448" s="170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  <c r="AU448" s="182"/>
      <c r="AV448" s="182"/>
      <c r="AW448" s="182"/>
      <c r="AX448" s="182"/>
      <c r="AY448" s="182"/>
      <c r="AZ448" s="182"/>
      <c r="BA448" s="182"/>
      <c r="BB448" s="182"/>
      <c r="BC448" s="182"/>
      <c r="BD448" s="182"/>
      <c r="BE448" s="182"/>
      <c r="BF448" s="182"/>
      <c r="BG448" s="182"/>
      <c r="BH448" s="182"/>
      <c r="BI448" s="182"/>
      <c r="BJ448" s="182"/>
      <c r="BK448" s="182"/>
      <c r="BL448" s="182"/>
      <c r="BM448" s="182"/>
      <c r="BN448" s="182"/>
      <c r="BO448" s="182"/>
      <c r="BP448" s="182"/>
      <c r="BQ448" s="182"/>
      <c r="BR448" s="182"/>
      <c r="BS448" s="182"/>
      <c r="BT448" s="182"/>
      <c r="BU448" s="182"/>
      <c r="BV448" s="182"/>
      <c r="BW448" s="182"/>
      <c r="BX448" s="182"/>
      <c r="BY448" s="182"/>
      <c r="BZ448" s="182"/>
      <c r="CA448" s="182"/>
      <c r="CB448" s="182"/>
      <c r="CC448" s="182"/>
      <c r="CD448" s="182"/>
      <c r="CE448" s="182"/>
      <c r="CF448" s="182"/>
      <c r="CG448" s="182"/>
      <c r="CH448" s="182"/>
      <c r="CI448" s="182"/>
      <c r="CJ448" s="182"/>
      <c r="CK448" s="182"/>
      <c r="CL448" s="182"/>
      <c r="CM448" s="182"/>
      <c r="CN448" s="182"/>
      <c r="CO448" s="182"/>
      <c r="CP448" s="182"/>
      <c r="CQ448" s="182"/>
      <c r="CR448" s="182"/>
      <c r="CS448" s="182"/>
      <c r="CT448" s="182"/>
      <c r="CU448" s="182"/>
      <c r="CV448" s="182"/>
      <c r="CW448" s="182"/>
      <c r="CX448" s="182"/>
      <c r="CY448" s="182"/>
      <c r="CZ448" s="182"/>
      <c r="DA448" s="182"/>
      <c r="DB448" s="182"/>
      <c r="DC448" s="182"/>
      <c r="DD448" s="182"/>
      <c r="DE448" s="182"/>
      <c r="DF448" s="182"/>
      <c r="DG448" s="182"/>
      <c r="DH448" s="182"/>
      <c r="DI448" s="182"/>
      <c r="DJ448" s="182"/>
      <c r="DK448" s="182"/>
      <c r="DL448" s="182"/>
      <c r="DM448" s="182"/>
      <c r="DN448" s="182"/>
      <c r="DO448" s="182"/>
      <c r="DP448" s="182"/>
      <c r="DQ448" s="182"/>
      <c r="DR448" s="182"/>
      <c r="DS448" s="182"/>
      <c r="DT448" s="182"/>
      <c r="DU448" s="182"/>
      <c r="DV448" s="182"/>
      <c r="DW448" s="182"/>
      <c r="DX448" s="182"/>
      <c r="DY448" s="182"/>
      <c r="DZ448" s="182"/>
      <c r="EA448" s="182"/>
      <c r="EB448" s="182"/>
      <c r="EC448" s="182"/>
      <c r="ED448" s="182"/>
      <c r="EE448" s="182"/>
      <c r="EF448" s="182"/>
      <c r="EG448" s="182"/>
      <c r="EH448" s="182"/>
      <c r="EI448" s="182"/>
      <c r="EJ448" s="182"/>
      <c r="EK448" s="182"/>
      <c r="EL448" s="182"/>
      <c r="EM448" s="182"/>
      <c r="EN448" s="182"/>
      <c r="EO448" s="182"/>
      <c r="EP448" s="182"/>
      <c r="EQ448" s="182"/>
      <c r="ER448" s="182"/>
      <c r="ES448" s="182"/>
      <c r="ET448" s="182"/>
      <c r="EU448" s="182"/>
      <c r="EV448" s="182"/>
      <c r="EW448" s="182"/>
      <c r="EX448" s="182"/>
      <c r="EY448" s="182"/>
      <c r="EZ448" s="182"/>
      <c r="FA448" s="182"/>
      <c r="FB448" s="182"/>
      <c r="FC448" s="182"/>
      <c r="FD448" s="182"/>
      <c r="FE448" s="182"/>
      <c r="FF448" s="182"/>
      <c r="FG448" s="182"/>
      <c r="FH448" s="182"/>
      <c r="FI448" s="182"/>
      <c r="FJ448" s="182"/>
      <c r="FK448" s="182"/>
      <c r="FL448" s="182"/>
      <c r="FM448" s="182"/>
      <c r="FN448" s="182"/>
      <c r="FO448" s="182"/>
      <c r="FP448" s="182"/>
      <c r="FQ448" s="182"/>
      <c r="FR448" s="182"/>
      <c r="FS448" s="182"/>
      <c r="FT448" s="182"/>
      <c r="FU448" s="182"/>
      <c r="FV448" s="182"/>
      <c r="FW448" s="182"/>
      <c r="FX448" s="182"/>
      <c r="FY448" s="182"/>
      <c r="FZ448" s="182"/>
      <c r="GA448" s="182"/>
      <c r="GB448" s="182"/>
      <c r="GC448" s="182"/>
      <c r="GD448" s="182"/>
      <c r="GE448" s="182"/>
      <c r="GF448" s="182"/>
      <c r="GG448" s="182"/>
      <c r="GH448" s="182"/>
      <c r="GI448" s="182"/>
      <c r="GJ448" s="182"/>
      <c r="GK448" s="182"/>
      <c r="GL448" s="182"/>
      <c r="GM448" s="182"/>
      <c r="GN448" s="182"/>
      <c r="GO448" s="182"/>
      <c r="GP448" s="182"/>
      <c r="GQ448" s="182"/>
      <c r="GR448" s="182"/>
      <c r="GS448" s="182"/>
      <c r="GT448" s="182"/>
      <c r="GU448" s="182"/>
      <c r="GV448" s="182"/>
      <c r="GW448" s="182"/>
      <c r="GX448" s="182"/>
      <c r="GY448" s="182"/>
      <c r="GZ448" s="182"/>
      <c r="HA448" s="182"/>
      <c r="HB448" s="182"/>
      <c r="HC448" s="182"/>
      <c r="HD448" s="182"/>
      <c r="HE448" s="182"/>
      <c r="HF448" s="182"/>
      <c r="HG448" s="182"/>
      <c r="HH448" s="182"/>
      <c r="HI448" s="182"/>
      <c r="HJ448" s="182"/>
      <c r="HK448" s="182"/>
      <c r="HL448" s="182"/>
      <c r="HM448" s="182"/>
      <c r="HN448" s="182"/>
      <c r="HO448" s="182"/>
      <c r="HP448" s="182"/>
      <c r="HQ448" s="182"/>
      <c r="HR448" s="182"/>
      <c r="HS448" s="182"/>
      <c r="HT448" s="182"/>
      <c r="HU448" s="182"/>
      <c r="HV448" s="182"/>
      <c r="HW448" s="182"/>
      <c r="HX448" s="182"/>
      <c r="HY448" s="182"/>
      <c r="HZ448" s="182"/>
      <c r="IA448" s="182"/>
      <c r="IB448" s="182"/>
      <c r="IC448" s="182"/>
      <c r="ID448" s="182"/>
      <c r="IE448" s="182"/>
      <c r="IF448" s="182"/>
      <c r="IG448" s="182"/>
      <c r="IH448" s="182"/>
      <c r="II448" s="182"/>
      <c r="IJ448" s="182"/>
      <c r="IK448" s="182"/>
      <c r="IL448" s="182"/>
      <c r="IM448" s="182"/>
      <c r="IN448" s="182"/>
      <c r="IO448" s="182"/>
      <c r="IP448" s="182"/>
      <c r="IQ448" s="182"/>
      <c r="IR448" s="182"/>
      <c r="IS448" s="182"/>
      <c r="IT448" s="182"/>
      <c r="IU448" s="182"/>
      <c r="IV448" s="182"/>
      <c r="IW448" s="182"/>
      <c r="IX448" s="182"/>
      <c r="IY448" s="182"/>
      <c r="IZ448" s="182"/>
      <c r="JA448" s="182"/>
      <c r="JB448" s="182"/>
      <c r="JC448" s="182"/>
      <c r="JD448" s="182"/>
      <c r="JE448" s="182"/>
      <c r="JF448" s="182"/>
      <c r="JG448" s="182"/>
      <c r="JH448" s="182"/>
      <c r="JI448" s="182"/>
      <c r="JJ448" s="182"/>
      <c r="JK448" s="182"/>
      <c r="JL448" s="182"/>
      <c r="JM448" s="182"/>
      <c r="JN448" s="182"/>
      <c r="JO448" s="182"/>
      <c r="JP448" s="182"/>
      <c r="JQ448" s="182"/>
      <c r="JR448" s="182"/>
      <c r="JS448" s="182"/>
      <c r="JT448" s="182"/>
      <c r="JU448" s="182"/>
      <c r="JV448" s="182"/>
      <c r="JW448" s="182"/>
      <c r="JX448" s="182"/>
      <c r="JY448" s="182"/>
      <c r="JZ448" s="182"/>
      <c r="KA448" s="182"/>
      <c r="KB448" s="182"/>
      <c r="KC448" s="182"/>
      <c r="KD448" s="182"/>
      <c r="KE448" s="182"/>
      <c r="KF448" s="182"/>
      <c r="KG448" s="182"/>
      <c r="KH448" s="182"/>
      <c r="KI448" s="182"/>
      <c r="KJ448" s="182"/>
      <c r="KK448" s="182"/>
      <c r="KL448" s="182"/>
      <c r="KM448" s="182"/>
      <c r="KN448" s="182"/>
      <c r="KO448" s="182"/>
      <c r="KP448" s="182"/>
      <c r="KQ448" s="182"/>
      <c r="KR448" s="182"/>
      <c r="KS448" s="182"/>
      <c r="KT448" s="182"/>
      <c r="KU448" s="182"/>
      <c r="KV448" s="182"/>
      <c r="KW448" s="182"/>
      <c r="KX448" s="182"/>
      <c r="KY448" s="182"/>
      <c r="KZ448" s="182"/>
      <c r="LA448" s="182"/>
      <c r="LB448" s="182"/>
      <c r="LC448" s="182"/>
      <c r="LD448" s="182"/>
      <c r="LE448" s="182"/>
      <c r="LF448" s="182"/>
      <c r="LG448" s="182"/>
      <c r="LH448" s="182"/>
      <c r="LI448" s="182"/>
      <c r="LJ448" s="182"/>
      <c r="LK448" s="182"/>
      <c r="LL448" s="182"/>
      <c r="LM448" s="182"/>
      <c r="LN448" s="182"/>
      <c r="LO448" s="182"/>
      <c r="LP448" s="182"/>
      <c r="LQ448" s="182"/>
      <c r="LR448" s="182"/>
      <c r="LS448" s="182"/>
      <c r="LT448" s="182"/>
      <c r="LU448" s="182"/>
      <c r="LV448" s="182"/>
      <c r="LW448" s="182"/>
      <c r="LX448" s="182"/>
      <c r="LY448" s="182"/>
      <c r="LZ448" s="182"/>
      <c r="MA448" s="182"/>
      <c r="MB448" s="182"/>
      <c r="MC448" s="182"/>
      <c r="MD448" s="182"/>
      <c r="ME448" s="182"/>
      <c r="MF448" s="182"/>
      <c r="MG448" s="182"/>
      <c r="MH448" s="182"/>
      <c r="MI448" s="182"/>
      <c r="MJ448" s="182"/>
      <c r="MK448" s="182"/>
      <c r="ML448" s="182"/>
      <c r="MM448" s="182"/>
      <c r="MN448" s="182"/>
      <c r="MO448" s="182"/>
      <c r="MP448" s="182"/>
      <c r="MQ448" s="182"/>
      <c r="MR448" s="182"/>
      <c r="MS448" s="182"/>
      <c r="MT448" s="182"/>
      <c r="MU448" s="182"/>
      <c r="MV448" s="182"/>
      <c r="MW448" s="182"/>
      <c r="MX448" s="182"/>
      <c r="MY448" s="182"/>
      <c r="MZ448" s="182"/>
      <c r="NA448" s="182"/>
      <c r="NB448" s="182"/>
      <c r="NC448" s="182"/>
      <c r="ND448" s="182"/>
      <c r="NE448" s="182"/>
      <c r="NF448" s="182"/>
      <c r="NG448" s="182"/>
      <c r="NH448" s="182"/>
      <c r="NI448" s="182"/>
      <c r="NJ448" s="182"/>
      <c r="NK448" s="182"/>
      <c r="NL448" s="182"/>
      <c r="NM448" s="182"/>
      <c r="NN448" s="182"/>
      <c r="NO448" s="182"/>
      <c r="NP448" s="182"/>
      <c r="NQ448" s="182"/>
      <c r="NR448" s="182"/>
      <c r="NS448" s="182"/>
      <c r="NT448" s="182"/>
      <c r="NU448" s="182"/>
      <c r="NV448" s="182"/>
      <c r="NW448" s="182"/>
      <c r="NX448" s="182"/>
      <c r="NY448" s="182"/>
      <c r="NZ448" s="182"/>
      <c r="OA448" s="182"/>
      <c r="OB448" s="182"/>
      <c r="OC448" s="182"/>
      <c r="OD448" s="182"/>
      <c r="OE448" s="182"/>
      <c r="OF448" s="182"/>
      <c r="OG448" s="182"/>
      <c r="OH448" s="182"/>
      <c r="OI448" s="182"/>
      <c r="OJ448" s="182"/>
      <c r="OK448" s="182"/>
      <c r="OL448" s="182"/>
      <c r="OM448" s="182"/>
      <c r="ON448" s="182"/>
      <c r="OO448" s="182"/>
      <c r="OP448" s="182"/>
      <c r="OQ448" s="182"/>
      <c r="OR448" s="182"/>
      <c r="OS448" s="182"/>
      <c r="OT448" s="182"/>
      <c r="OU448" s="182"/>
      <c r="OV448" s="182"/>
      <c r="OW448" s="182"/>
      <c r="OX448" s="182"/>
      <c r="OY448" s="182"/>
      <c r="OZ448" s="182"/>
      <c r="PA448" s="182"/>
      <c r="PB448" s="182"/>
      <c r="PC448" s="182"/>
      <c r="PD448" s="182"/>
      <c r="PE448" s="182"/>
      <c r="PF448" s="182"/>
      <c r="PG448" s="182"/>
      <c r="PH448" s="182"/>
      <c r="PI448" s="182"/>
      <c r="PJ448" s="182"/>
      <c r="PK448" s="182"/>
      <c r="PL448" s="182"/>
      <c r="PM448" s="182"/>
      <c r="PN448" s="182"/>
      <c r="PO448" s="182"/>
      <c r="PP448" s="182"/>
      <c r="PQ448" s="182"/>
      <c r="PR448" s="182"/>
      <c r="PS448" s="182"/>
      <c r="PT448" s="182"/>
      <c r="PU448" s="182"/>
      <c r="PV448" s="182"/>
      <c r="PW448" s="182"/>
      <c r="PX448" s="182"/>
    </row>
    <row r="449" spans="1:440" s="167" customFormat="1" ht="19.899999999999999" customHeight="1">
      <c r="A449" s="182"/>
      <c r="B449" s="1040"/>
      <c r="C449" s="900"/>
      <c r="D449" s="841"/>
      <c r="E449" s="944" t="s">
        <v>304</v>
      </c>
      <c r="F449" s="325" t="s">
        <v>20</v>
      </c>
      <c r="G449" s="289">
        <v>0.63500000000000001</v>
      </c>
      <c r="H449" s="289"/>
      <c r="I449" s="290">
        <f t="shared" ref="I449" si="389">G449+H449</f>
        <v>0.63500000000000001</v>
      </c>
      <c r="J449" s="636">
        <v>0</v>
      </c>
      <c r="K449" s="290">
        <f t="shared" si="378"/>
        <v>0.63500000000000001</v>
      </c>
      <c r="L449" s="672">
        <f t="shared" si="379"/>
        <v>0</v>
      </c>
      <c r="M449" s="650" t="s">
        <v>24</v>
      </c>
      <c r="N449" s="976">
        <f t="shared" ref="N449:O449" si="390">G449+G450+G451</f>
        <v>7.2200000000000006</v>
      </c>
      <c r="O449" s="977">
        <f t="shared" si="390"/>
        <v>0</v>
      </c>
      <c r="P449" s="977">
        <f t="shared" ref="P449" si="391">N449+O449</f>
        <v>7.2200000000000006</v>
      </c>
      <c r="Q449" s="977">
        <f t="shared" si="337"/>
        <v>6.6720000000000006</v>
      </c>
      <c r="R449" s="977">
        <f t="shared" ref="R449" si="392">P449-Q449</f>
        <v>0.54800000000000004</v>
      </c>
      <c r="S449" s="975">
        <f t="shared" ref="S449" si="393">Q449/P449</f>
        <v>0.92409972299168974</v>
      </c>
      <c r="T449" s="170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  <c r="AU449" s="182"/>
      <c r="AV449" s="182"/>
      <c r="AW449" s="182"/>
      <c r="AX449" s="182"/>
      <c r="AY449" s="182"/>
      <c r="AZ449" s="182"/>
      <c r="BA449" s="182"/>
      <c r="BB449" s="182"/>
      <c r="BC449" s="182"/>
      <c r="BD449" s="182"/>
      <c r="BE449" s="182"/>
      <c r="BF449" s="182"/>
      <c r="BG449" s="182"/>
      <c r="BH449" s="182"/>
      <c r="BI449" s="182"/>
      <c r="BJ449" s="182"/>
      <c r="BK449" s="182"/>
      <c r="BL449" s="182"/>
      <c r="BM449" s="182"/>
      <c r="BN449" s="182"/>
      <c r="BO449" s="182"/>
      <c r="BP449" s="182"/>
      <c r="BQ449" s="182"/>
      <c r="BR449" s="182"/>
      <c r="BS449" s="182"/>
      <c r="BT449" s="182"/>
      <c r="BU449" s="182"/>
      <c r="BV449" s="182"/>
      <c r="BW449" s="182"/>
      <c r="BX449" s="182"/>
      <c r="BY449" s="182"/>
      <c r="BZ449" s="182"/>
      <c r="CA449" s="182"/>
      <c r="CB449" s="182"/>
      <c r="CC449" s="182"/>
      <c r="CD449" s="182"/>
      <c r="CE449" s="182"/>
      <c r="CF449" s="182"/>
      <c r="CG449" s="182"/>
      <c r="CH449" s="182"/>
      <c r="CI449" s="182"/>
      <c r="CJ449" s="182"/>
      <c r="CK449" s="182"/>
      <c r="CL449" s="182"/>
      <c r="CM449" s="182"/>
      <c r="CN449" s="182"/>
      <c r="CO449" s="182"/>
      <c r="CP449" s="182"/>
      <c r="CQ449" s="182"/>
      <c r="CR449" s="182"/>
      <c r="CS449" s="182"/>
      <c r="CT449" s="182"/>
      <c r="CU449" s="182"/>
      <c r="CV449" s="182"/>
      <c r="CW449" s="182"/>
      <c r="CX449" s="182"/>
      <c r="CY449" s="182"/>
      <c r="CZ449" s="182"/>
      <c r="DA449" s="182"/>
      <c r="DB449" s="182"/>
      <c r="DC449" s="182"/>
      <c r="DD449" s="182"/>
      <c r="DE449" s="182"/>
      <c r="DF449" s="182"/>
      <c r="DG449" s="182"/>
      <c r="DH449" s="182"/>
      <c r="DI449" s="182"/>
      <c r="DJ449" s="182"/>
      <c r="DK449" s="182"/>
      <c r="DL449" s="182"/>
      <c r="DM449" s="182"/>
      <c r="DN449" s="182"/>
      <c r="DO449" s="182"/>
      <c r="DP449" s="182"/>
      <c r="DQ449" s="182"/>
      <c r="DR449" s="182"/>
      <c r="DS449" s="182"/>
      <c r="DT449" s="182"/>
      <c r="DU449" s="182"/>
      <c r="DV449" s="182"/>
      <c r="DW449" s="182"/>
      <c r="DX449" s="182"/>
      <c r="DY449" s="182"/>
      <c r="DZ449" s="182"/>
      <c r="EA449" s="182"/>
      <c r="EB449" s="182"/>
      <c r="EC449" s="182"/>
      <c r="ED449" s="182"/>
      <c r="EE449" s="182"/>
      <c r="EF449" s="182"/>
      <c r="EG449" s="182"/>
      <c r="EH449" s="182"/>
      <c r="EI449" s="182"/>
      <c r="EJ449" s="182"/>
      <c r="EK449" s="182"/>
      <c r="EL449" s="182"/>
      <c r="EM449" s="182"/>
      <c r="EN449" s="182"/>
      <c r="EO449" s="182"/>
      <c r="EP449" s="182"/>
      <c r="EQ449" s="182"/>
      <c r="ER449" s="182"/>
      <c r="ES449" s="182"/>
      <c r="ET449" s="182"/>
      <c r="EU449" s="182"/>
      <c r="EV449" s="182"/>
      <c r="EW449" s="182"/>
      <c r="EX449" s="182"/>
      <c r="EY449" s="182"/>
      <c r="EZ449" s="182"/>
      <c r="FA449" s="182"/>
      <c r="FB449" s="182"/>
      <c r="FC449" s="182"/>
      <c r="FD449" s="182"/>
      <c r="FE449" s="182"/>
      <c r="FF449" s="182"/>
      <c r="FG449" s="182"/>
      <c r="FH449" s="182"/>
      <c r="FI449" s="182"/>
      <c r="FJ449" s="182"/>
      <c r="FK449" s="182"/>
      <c r="FL449" s="182"/>
      <c r="FM449" s="182"/>
      <c r="FN449" s="182"/>
      <c r="FO449" s="182"/>
      <c r="FP449" s="182"/>
      <c r="FQ449" s="182"/>
      <c r="FR449" s="182"/>
      <c r="FS449" s="182"/>
      <c r="FT449" s="182"/>
      <c r="FU449" s="182"/>
      <c r="FV449" s="182"/>
      <c r="FW449" s="182"/>
      <c r="FX449" s="182"/>
      <c r="FY449" s="182"/>
      <c r="FZ449" s="182"/>
      <c r="GA449" s="182"/>
      <c r="GB449" s="182"/>
      <c r="GC449" s="182"/>
      <c r="GD449" s="182"/>
      <c r="GE449" s="182"/>
      <c r="GF449" s="182"/>
      <c r="GG449" s="182"/>
      <c r="GH449" s="182"/>
      <c r="GI449" s="182"/>
      <c r="GJ449" s="182"/>
      <c r="GK449" s="182"/>
      <c r="GL449" s="182"/>
      <c r="GM449" s="182"/>
      <c r="GN449" s="182"/>
      <c r="GO449" s="182"/>
      <c r="GP449" s="182"/>
      <c r="GQ449" s="182"/>
      <c r="GR449" s="182"/>
      <c r="GS449" s="182"/>
      <c r="GT449" s="182"/>
      <c r="GU449" s="182"/>
      <c r="GV449" s="182"/>
      <c r="GW449" s="182"/>
      <c r="GX449" s="182"/>
      <c r="GY449" s="182"/>
      <c r="GZ449" s="182"/>
      <c r="HA449" s="182"/>
      <c r="HB449" s="182"/>
      <c r="HC449" s="182"/>
      <c r="HD449" s="182"/>
      <c r="HE449" s="182"/>
      <c r="HF449" s="182"/>
      <c r="HG449" s="182"/>
      <c r="HH449" s="182"/>
      <c r="HI449" s="182"/>
      <c r="HJ449" s="182"/>
      <c r="HK449" s="182"/>
      <c r="HL449" s="182"/>
      <c r="HM449" s="182"/>
      <c r="HN449" s="182"/>
      <c r="HO449" s="182"/>
      <c r="HP449" s="182"/>
      <c r="HQ449" s="182"/>
      <c r="HR449" s="182"/>
      <c r="HS449" s="182"/>
      <c r="HT449" s="182"/>
      <c r="HU449" s="182"/>
      <c r="HV449" s="182"/>
      <c r="HW449" s="182"/>
      <c r="HX449" s="182"/>
      <c r="HY449" s="182"/>
      <c r="HZ449" s="182"/>
      <c r="IA449" s="182"/>
      <c r="IB449" s="182"/>
      <c r="IC449" s="182"/>
      <c r="ID449" s="182"/>
      <c r="IE449" s="182"/>
      <c r="IF449" s="182"/>
      <c r="IG449" s="182"/>
      <c r="IH449" s="182"/>
      <c r="II449" s="182"/>
      <c r="IJ449" s="182"/>
      <c r="IK449" s="182"/>
      <c r="IL449" s="182"/>
      <c r="IM449" s="182"/>
      <c r="IN449" s="182"/>
      <c r="IO449" s="182"/>
      <c r="IP449" s="182"/>
      <c r="IQ449" s="182"/>
      <c r="IR449" s="182"/>
      <c r="IS449" s="182"/>
      <c r="IT449" s="182"/>
      <c r="IU449" s="182"/>
      <c r="IV449" s="182"/>
      <c r="IW449" s="182"/>
      <c r="IX449" s="182"/>
      <c r="IY449" s="182"/>
      <c r="IZ449" s="182"/>
      <c r="JA449" s="182"/>
      <c r="JB449" s="182"/>
      <c r="JC449" s="182"/>
      <c r="JD449" s="182"/>
      <c r="JE449" s="182"/>
      <c r="JF449" s="182"/>
      <c r="JG449" s="182"/>
      <c r="JH449" s="182"/>
      <c r="JI449" s="182"/>
      <c r="JJ449" s="182"/>
      <c r="JK449" s="182"/>
      <c r="JL449" s="182"/>
      <c r="JM449" s="182"/>
      <c r="JN449" s="182"/>
      <c r="JO449" s="182"/>
      <c r="JP449" s="182"/>
      <c r="JQ449" s="182"/>
      <c r="JR449" s="182"/>
      <c r="JS449" s="182"/>
      <c r="JT449" s="182"/>
      <c r="JU449" s="182"/>
      <c r="JV449" s="182"/>
      <c r="JW449" s="182"/>
      <c r="JX449" s="182"/>
      <c r="JY449" s="182"/>
      <c r="JZ449" s="182"/>
      <c r="KA449" s="182"/>
      <c r="KB449" s="182"/>
      <c r="KC449" s="182"/>
      <c r="KD449" s="182"/>
      <c r="KE449" s="182"/>
      <c r="KF449" s="182"/>
      <c r="KG449" s="182"/>
      <c r="KH449" s="182"/>
      <c r="KI449" s="182"/>
      <c r="KJ449" s="182"/>
      <c r="KK449" s="182"/>
      <c r="KL449" s="182"/>
      <c r="KM449" s="182"/>
      <c r="KN449" s="182"/>
      <c r="KO449" s="182"/>
      <c r="KP449" s="182"/>
      <c r="KQ449" s="182"/>
      <c r="KR449" s="182"/>
      <c r="KS449" s="182"/>
      <c r="KT449" s="182"/>
      <c r="KU449" s="182"/>
      <c r="KV449" s="182"/>
      <c r="KW449" s="182"/>
      <c r="KX449" s="182"/>
      <c r="KY449" s="182"/>
      <c r="KZ449" s="182"/>
      <c r="LA449" s="182"/>
      <c r="LB449" s="182"/>
      <c r="LC449" s="182"/>
      <c r="LD449" s="182"/>
      <c r="LE449" s="182"/>
      <c r="LF449" s="182"/>
      <c r="LG449" s="182"/>
      <c r="LH449" s="182"/>
      <c r="LI449" s="182"/>
      <c r="LJ449" s="182"/>
      <c r="LK449" s="182"/>
      <c r="LL449" s="182"/>
      <c r="LM449" s="182"/>
      <c r="LN449" s="182"/>
      <c r="LO449" s="182"/>
      <c r="LP449" s="182"/>
      <c r="LQ449" s="182"/>
      <c r="LR449" s="182"/>
      <c r="LS449" s="182"/>
      <c r="LT449" s="182"/>
      <c r="LU449" s="182"/>
      <c r="LV449" s="182"/>
      <c r="LW449" s="182"/>
      <c r="LX449" s="182"/>
      <c r="LY449" s="182"/>
      <c r="LZ449" s="182"/>
      <c r="MA449" s="182"/>
      <c r="MB449" s="182"/>
      <c r="MC449" s="182"/>
      <c r="MD449" s="182"/>
      <c r="ME449" s="182"/>
      <c r="MF449" s="182"/>
      <c r="MG449" s="182"/>
      <c r="MH449" s="182"/>
      <c r="MI449" s="182"/>
      <c r="MJ449" s="182"/>
      <c r="MK449" s="182"/>
      <c r="ML449" s="182"/>
      <c r="MM449" s="182"/>
      <c r="MN449" s="182"/>
      <c r="MO449" s="182"/>
      <c r="MP449" s="182"/>
      <c r="MQ449" s="182"/>
      <c r="MR449" s="182"/>
      <c r="MS449" s="182"/>
      <c r="MT449" s="182"/>
      <c r="MU449" s="182"/>
      <c r="MV449" s="182"/>
      <c r="MW449" s="182"/>
      <c r="MX449" s="182"/>
      <c r="MY449" s="182"/>
      <c r="MZ449" s="182"/>
      <c r="NA449" s="182"/>
      <c r="NB449" s="182"/>
      <c r="NC449" s="182"/>
      <c r="ND449" s="182"/>
      <c r="NE449" s="182"/>
      <c r="NF449" s="182"/>
      <c r="NG449" s="182"/>
      <c r="NH449" s="182"/>
      <c r="NI449" s="182"/>
      <c r="NJ449" s="182"/>
      <c r="NK449" s="182"/>
      <c r="NL449" s="182"/>
      <c r="NM449" s="182"/>
      <c r="NN449" s="182"/>
      <c r="NO449" s="182"/>
      <c r="NP449" s="182"/>
      <c r="NQ449" s="182"/>
      <c r="NR449" s="182"/>
      <c r="NS449" s="182"/>
      <c r="NT449" s="182"/>
      <c r="NU449" s="182"/>
      <c r="NV449" s="182"/>
      <c r="NW449" s="182"/>
      <c r="NX449" s="182"/>
      <c r="NY449" s="182"/>
      <c r="NZ449" s="182"/>
      <c r="OA449" s="182"/>
      <c r="OB449" s="182"/>
      <c r="OC449" s="182"/>
      <c r="OD449" s="182"/>
      <c r="OE449" s="182"/>
      <c r="OF449" s="182"/>
      <c r="OG449" s="182"/>
      <c r="OH449" s="182"/>
      <c r="OI449" s="182"/>
      <c r="OJ449" s="182"/>
      <c r="OK449" s="182"/>
      <c r="OL449" s="182"/>
      <c r="OM449" s="182"/>
      <c r="ON449" s="182"/>
      <c r="OO449" s="182"/>
      <c r="OP449" s="182"/>
      <c r="OQ449" s="182"/>
      <c r="OR449" s="182"/>
      <c r="OS449" s="182"/>
      <c r="OT449" s="182"/>
      <c r="OU449" s="182"/>
      <c r="OV449" s="182"/>
      <c r="OW449" s="182"/>
      <c r="OX449" s="182"/>
      <c r="OY449" s="182"/>
      <c r="OZ449" s="182"/>
      <c r="PA449" s="182"/>
      <c r="PB449" s="182"/>
      <c r="PC449" s="182"/>
      <c r="PD449" s="182"/>
      <c r="PE449" s="182"/>
      <c r="PF449" s="182"/>
      <c r="PG449" s="182"/>
      <c r="PH449" s="182"/>
      <c r="PI449" s="182"/>
      <c r="PJ449" s="182"/>
      <c r="PK449" s="182"/>
      <c r="PL449" s="182"/>
      <c r="PM449" s="182"/>
      <c r="PN449" s="182"/>
      <c r="PO449" s="182"/>
      <c r="PP449" s="182"/>
      <c r="PQ449" s="182"/>
      <c r="PR449" s="182"/>
      <c r="PS449" s="182"/>
      <c r="PT449" s="182"/>
      <c r="PU449" s="182"/>
      <c r="PV449" s="182"/>
      <c r="PW449" s="182"/>
      <c r="PX449" s="182"/>
    </row>
    <row r="450" spans="1:440" s="167" customFormat="1" ht="19.899999999999999" customHeight="1">
      <c r="A450" s="182"/>
      <c r="B450" s="1040"/>
      <c r="C450" s="900"/>
      <c r="D450" s="841"/>
      <c r="E450" s="944"/>
      <c r="F450" s="325" t="s">
        <v>21</v>
      </c>
      <c r="G450" s="289">
        <v>2.9750000000000001</v>
      </c>
      <c r="H450" s="289"/>
      <c r="I450" s="290">
        <f>G450+H450+K449</f>
        <v>3.6100000000000003</v>
      </c>
      <c r="J450" s="636">
        <v>2.754</v>
      </c>
      <c r="K450" s="290">
        <f t="shared" si="378"/>
        <v>0.85600000000000032</v>
      </c>
      <c r="L450" s="672">
        <f t="shared" si="379"/>
        <v>0.76288088642659269</v>
      </c>
      <c r="M450" s="650" t="s">
        <v>24</v>
      </c>
      <c r="N450" s="976"/>
      <c r="O450" s="977"/>
      <c r="P450" s="977"/>
      <c r="Q450" s="977"/>
      <c r="R450" s="977"/>
      <c r="S450" s="975"/>
      <c r="T450" s="170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2"/>
      <c r="AT450" s="182"/>
      <c r="AU450" s="182"/>
      <c r="AV450" s="182"/>
      <c r="AW450" s="182"/>
      <c r="AX450" s="182"/>
      <c r="AY450" s="182"/>
      <c r="AZ450" s="182"/>
      <c r="BA450" s="182"/>
      <c r="BB450" s="182"/>
      <c r="BC450" s="182"/>
      <c r="BD450" s="182"/>
      <c r="BE450" s="182"/>
      <c r="BF450" s="182"/>
      <c r="BG450" s="182"/>
      <c r="BH450" s="182"/>
      <c r="BI450" s="182"/>
      <c r="BJ450" s="182"/>
      <c r="BK450" s="182"/>
      <c r="BL450" s="182"/>
      <c r="BM450" s="182"/>
      <c r="BN450" s="182"/>
      <c r="BO450" s="182"/>
      <c r="BP450" s="182"/>
      <c r="BQ450" s="182"/>
      <c r="BR450" s="182"/>
      <c r="BS450" s="182"/>
      <c r="BT450" s="182"/>
      <c r="BU450" s="182"/>
      <c r="BV450" s="182"/>
      <c r="BW450" s="182"/>
      <c r="BX450" s="182"/>
      <c r="BY450" s="182"/>
      <c r="BZ450" s="182"/>
      <c r="CA450" s="182"/>
      <c r="CB450" s="182"/>
      <c r="CC450" s="182"/>
      <c r="CD450" s="182"/>
      <c r="CE450" s="182"/>
      <c r="CF450" s="182"/>
      <c r="CG450" s="182"/>
      <c r="CH450" s="182"/>
      <c r="CI450" s="182"/>
      <c r="CJ450" s="182"/>
      <c r="CK450" s="182"/>
      <c r="CL450" s="182"/>
      <c r="CM450" s="182"/>
      <c r="CN450" s="182"/>
      <c r="CO450" s="182"/>
      <c r="CP450" s="182"/>
      <c r="CQ450" s="182"/>
      <c r="CR450" s="182"/>
      <c r="CS450" s="182"/>
      <c r="CT450" s="182"/>
      <c r="CU450" s="182"/>
      <c r="CV450" s="182"/>
      <c r="CW450" s="182"/>
      <c r="CX450" s="182"/>
      <c r="CY450" s="182"/>
      <c r="CZ450" s="182"/>
      <c r="DA450" s="182"/>
      <c r="DB450" s="182"/>
      <c r="DC450" s="182"/>
      <c r="DD450" s="182"/>
      <c r="DE450" s="182"/>
      <c r="DF450" s="182"/>
      <c r="DG450" s="182"/>
      <c r="DH450" s="182"/>
      <c r="DI450" s="182"/>
      <c r="DJ450" s="182"/>
      <c r="DK450" s="182"/>
      <c r="DL450" s="182"/>
      <c r="DM450" s="182"/>
      <c r="DN450" s="182"/>
      <c r="DO450" s="182"/>
      <c r="DP450" s="182"/>
      <c r="DQ450" s="182"/>
      <c r="DR450" s="182"/>
      <c r="DS450" s="182"/>
      <c r="DT450" s="182"/>
      <c r="DU450" s="182"/>
      <c r="DV450" s="182"/>
      <c r="DW450" s="182"/>
      <c r="DX450" s="182"/>
      <c r="DY450" s="182"/>
      <c r="DZ450" s="182"/>
      <c r="EA450" s="182"/>
      <c r="EB450" s="182"/>
      <c r="EC450" s="182"/>
      <c r="ED450" s="182"/>
      <c r="EE450" s="182"/>
      <c r="EF450" s="182"/>
      <c r="EG450" s="182"/>
      <c r="EH450" s="182"/>
      <c r="EI450" s="182"/>
      <c r="EJ450" s="182"/>
      <c r="EK450" s="182"/>
      <c r="EL450" s="182"/>
      <c r="EM450" s="182"/>
      <c r="EN450" s="182"/>
      <c r="EO450" s="182"/>
      <c r="EP450" s="182"/>
      <c r="EQ450" s="182"/>
      <c r="ER450" s="182"/>
      <c r="ES450" s="182"/>
      <c r="ET450" s="182"/>
      <c r="EU450" s="182"/>
      <c r="EV450" s="182"/>
      <c r="EW450" s="182"/>
      <c r="EX450" s="182"/>
      <c r="EY450" s="182"/>
      <c r="EZ450" s="182"/>
      <c r="FA450" s="182"/>
      <c r="FB450" s="182"/>
      <c r="FC450" s="182"/>
      <c r="FD450" s="182"/>
      <c r="FE450" s="182"/>
      <c r="FF450" s="182"/>
      <c r="FG450" s="182"/>
      <c r="FH450" s="182"/>
      <c r="FI450" s="182"/>
      <c r="FJ450" s="182"/>
      <c r="FK450" s="182"/>
      <c r="FL450" s="182"/>
      <c r="FM450" s="182"/>
      <c r="FN450" s="182"/>
      <c r="FO450" s="182"/>
      <c r="FP450" s="182"/>
      <c r="FQ450" s="182"/>
      <c r="FR450" s="182"/>
      <c r="FS450" s="182"/>
      <c r="FT450" s="182"/>
      <c r="FU450" s="182"/>
      <c r="FV450" s="182"/>
      <c r="FW450" s="182"/>
      <c r="FX450" s="182"/>
      <c r="FY450" s="182"/>
      <c r="FZ450" s="182"/>
      <c r="GA450" s="182"/>
      <c r="GB450" s="182"/>
      <c r="GC450" s="182"/>
      <c r="GD450" s="182"/>
      <c r="GE450" s="182"/>
      <c r="GF450" s="182"/>
      <c r="GG450" s="182"/>
      <c r="GH450" s="182"/>
      <c r="GI450" s="182"/>
      <c r="GJ450" s="182"/>
      <c r="GK450" s="182"/>
      <c r="GL450" s="182"/>
      <c r="GM450" s="182"/>
      <c r="GN450" s="182"/>
      <c r="GO450" s="182"/>
      <c r="GP450" s="182"/>
      <c r="GQ450" s="182"/>
      <c r="GR450" s="182"/>
      <c r="GS450" s="182"/>
      <c r="GT450" s="182"/>
      <c r="GU450" s="182"/>
      <c r="GV450" s="182"/>
      <c r="GW450" s="182"/>
      <c r="GX450" s="182"/>
      <c r="GY450" s="182"/>
      <c r="GZ450" s="182"/>
      <c r="HA450" s="182"/>
      <c r="HB450" s="182"/>
      <c r="HC450" s="182"/>
      <c r="HD450" s="182"/>
      <c r="HE450" s="182"/>
      <c r="HF450" s="182"/>
      <c r="HG450" s="182"/>
      <c r="HH450" s="182"/>
      <c r="HI450" s="182"/>
      <c r="HJ450" s="182"/>
      <c r="HK450" s="182"/>
      <c r="HL450" s="182"/>
      <c r="HM450" s="182"/>
      <c r="HN450" s="182"/>
      <c r="HO450" s="182"/>
      <c r="HP450" s="182"/>
      <c r="HQ450" s="182"/>
      <c r="HR450" s="182"/>
      <c r="HS450" s="182"/>
      <c r="HT450" s="182"/>
      <c r="HU450" s="182"/>
      <c r="HV450" s="182"/>
      <c r="HW450" s="182"/>
      <c r="HX450" s="182"/>
      <c r="HY450" s="182"/>
      <c r="HZ450" s="182"/>
      <c r="IA450" s="182"/>
      <c r="IB450" s="182"/>
      <c r="IC450" s="182"/>
      <c r="ID450" s="182"/>
      <c r="IE450" s="182"/>
      <c r="IF450" s="182"/>
      <c r="IG450" s="182"/>
      <c r="IH450" s="182"/>
      <c r="II450" s="182"/>
      <c r="IJ450" s="182"/>
      <c r="IK450" s="182"/>
      <c r="IL450" s="182"/>
      <c r="IM450" s="182"/>
      <c r="IN450" s="182"/>
      <c r="IO450" s="182"/>
      <c r="IP450" s="182"/>
      <c r="IQ450" s="182"/>
      <c r="IR450" s="182"/>
      <c r="IS450" s="182"/>
      <c r="IT450" s="182"/>
      <c r="IU450" s="182"/>
      <c r="IV450" s="182"/>
      <c r="IW450" s="182"/>
      <c r="IX450" s="182"/>
      <c r="IY450" s="182"/>
      <c r="IZ450" s="182"/>
      <c r="JA450" s="182"/>
      <c r="JB450" s="182"/>
      <c r="JC450" s="182"/>
      <c r="JD450" s="182"/>
      <c r="JE450" s="182"/>
      <c r="JF450" s="182"/>
      <c r="JG450" s="182"/>
      <c r="JH450" s="182"/>
      <c r="JI450" s="182"/>
      <c r="JJ450" s="182"/>
      <c r="JK450" s="182"/>
      <c r="JL450" s="182"/>
      <c r="JM450" s="182"/>
      <c r="JN450" s="182"/>
      <c r="JO450" s="182"/>
      <c r="JP450" s="182"/>
      <c r="JQ450" s="182"/>
      <c r="JR450" s="182"/>
      <c r="JS450" s="182"/>
      <c r="JT450" s="182"/>
      <c r="JU450" s="182"/>
      <c r="JV450" s="182"/>
      <c r="JW450" s="182"/>
      <c r="JX450" s="182"/>
      <c r="JY450" s="182"/>
      <c r="JZ450" s="182"/>
      <c r="KA450" s="182"/>
      <c r="KB450" s="182"/>
      <c r="KC450" s="182"/>
      <c r="KD450" s="182"/>
      <c r="KE450" s="182"/>
      <c r="KF450" s="182"/>
      <c r="KG450" s="182"/>
      <c r="KH450" s="182"/>
      <c r="KI450" s="182"/>
      <c r="KJ450" s="182"/>
      <c r="KK450" s="182"/>
      <c r="KL450" s="182"/>
      <c r="KM450" s="182"/>
      <c r="KN450" s="182"/>
      <c r="KO450" s="182"/>
      <c r="KP450" s="182"/>
      <c r="KQ450" s="182"/>
      <c r="KR450" s="182"/>
      <c r="KS450" s="182"/>
      <c r="KT450" s="182"/>
      <c r="KU450" s="182"/>
      <c r="KV450" s="182"/>
      <c r="KW450" s="182"/>
      <c r="KX450" s="182"/>
      <c r="KY450" s="182"/>
      <c r="KZ450" s="182"/>
      <c r="LA450" s="182"/>
      <c r="LB450" s="182"/>
      <c r="LC450" s="182"/>
      <c r="LD450" s="182"/>
      <c r="LE450" s="182"/>
      <c r="LF450" s="182"/>
      <c r="LG450" s="182"/>
      <c r="LH450" s="182"/>
      <c r="LI450" s="182"/>
      <c r="LJ450" s="182"/>
      <c r="LK450" s="182"/>
      <c r="LL450" s="182"/>
      <c r="LM450" s="182"/>
      <c r="LN450" s="182"/>
      <c r="LO450" s="182"/>
      <c r="LP450" s="182"/>
      <c r="LQ450" s="182"/>
      <c r="LR450" s="182"/>
      <c r="LS450" s="182"/>
      <c r="LT450" s="182"/>
      <c r="LU450" s="182"/>
      <c r="LV450" s="182"/>
      <c r="LW450" s="182"/>
      <c r="LX450" s="182"/>
      <c r="LY450" s="182"/>
      <c r="LZ450" s="182"/>
      <c r="MA450" s="182"/>
      <c r="MB450" s="182"/>
      <c r="MC450" s="182"/>
      <c r="MD450" s="182"/>
      <c r="ME450" s="182"/>
      <c r="MF450" s="182"/>
      <c r="MG450" s="182"/>
      <c r="MH450" s="182"/>
      <c r="MI450" s="182"/>
      <c r="MJ450" s="182"/>
      <c r="MK450" s="182"/>
      <c r="ML450" s="182"/>
      <c r="MM450" s="182"/>
      <c r="MN450" s="182"/>
      <c r="MO450" s="182"/>
      <c r="MP450" s="182"/>
      <c r="MQ450" s="182"/>
      <c r="MR450" s="182"/>
      <c r="MS450" s="182"/>
      <c r="MT450" s="182"/>
      <c r="MU450" s="182"/>
      <c r="MV450" s="182"/>
      <c r="MW450" s="182"/>
      <c r="MX450" s="182"/>
      <c r="MY450" s="182"/>
      <c r="MZ450" s="182"/>
      <c r="NA450" s="182"/>
      <c r="NB450" s="182"/>
      <c r="NC450" s="182"/>
      <c r="ND450" s="182"/>
      <c r="NE450" s="182"/>
      <c r="NF450" s="182"/>
      <c r="NG450" s="182"/>
      <c r="NH450" s="182"/>
      <c r="NI450" s="182"/>
      <c r="NJ450" s="182"/>
      <c r="NK450" s="182"/>
      <c r="NL450" s="182"/>
      <c r="NM450" s="182"/>
      <c r="NN450" s="182"/>
      <c r="NO450" s="182"/>
      <c r="NP450" s="182"/>
      <c r="NQ450" s="182"/>
      <c r="NR450" s="182"/>
      <c r="NS450" s="182"/>
      <c r="NT450" s="182"/>
      <c r="NU450" s="182"/>
      <c r="NV450" s="182"/>
      <c r="NW450" s="182"/>
      <c r="NX450" s="182"/>
      <c r="NY450" s="182"/>
      <c r="NZ450" s="182"/>
      <c r="OA450" s="182"/>
      <c r="OB450" s="182"/>
      <c r="OC450" s="182"/>
      <c r="OD450" s="182"/>
      <c r="OE450" s="182"/>
      <c r="OF450" s="182"/>
      <c r="OG450" s="182"/>
      <c r="OH450" s="182"/>
      <c r="OI450" s="182"/>
      <c r="OJ450" s="182"/>
      <c r="OK450" s="182"/>
      <c r="OL450" s="182"/>
      <c r="OM450" s="182"/>
      <c r="ON450" s="182"/>
      <c r="OO450" s="182"/>
      <c r="OP450" s="182"/>
      <c r="OQ450" s="182"/>
      <c r="OR450" s="182"/>
      <c r="OS450" s="182"/>
      <c r="OT450" s="182"/>
      <c r="OU450" s="182"/>
      <c r="OV450" s="182"/>
      <c r="OW450" s="182"/>
      <c r="OX450" s="182"/>
      <c r="OY450" s="182"/>
      <c r="OZ450" s="182"/>
      <c r="PA450" s="182"/>
      <c r="PB450" s="182"/>
      <c r="PC450" s="182"/>
      <c r="PD450" s="182"/>
      <c r="PE450" s="182"/>
      <c r="PF450" s="182"/>
      <c r="PG450" s="182"/>
      <c r="PH450" s="182"/>
      <c r="PI450" s="182"/>
      <c r="PJ450" s="182"/>
      <c r="PK450" s="182"/>
      <c r="PL450" s="182"/>
      <c r="PM450" s="182"/>
      <c r="PN450" s="182"/>
      <c r="PO450" s="182"/>
      <c r="PP450" s="182"/>
      <c r="PQ450" s="182"/>
      <c r="PR450" s="182"/>
      <c r="PS450" s="182"/>
      <c r="PT450" s="182"/>
      <c r="PU450" s="182"/>
      <c r="PV450" s="182"/>
      <c r="PW450" s="182"/>
      <c r="PX450" s="182"/>
    </row>
    <row r="451" spans="1:440" s="167" customFormat="1" ht="19.899999999999999" customHeight="1">
      <c r="A451" s="182"/>
      <c r="B451" s="1040"/>
      <c r="C451" s="900"/>
      <c r="D451" s="841"/>
      <c r="E451" s="944"/>
      <c r="F451" s="325" t="s">
        <v>22</v>
      </c>
      <c r="G451" s="289">
        <v>3.61</v>
      </c>
      <c r="H451" s="289"/>
      <c r="I451" s="290">
        <f>G451+H451+K450</f>
        <v>4.4660000000000002</v>
      </c>
      <c r="J451" s="636">
        <v>3.9180000000000001</v>
      </c>
      <c r="K451" s="290">
        <f t="shared" si="378"/>
        <v>0.54800000000000004</v>
      </c>
      <c r="L451" s="672">
        <f t="shared" si="379"/>
        <v>0.877295118674429</v>
      </c>
      <c r="M451" s="650">
        <v>43463</v>
      </c>
      <c r="N451" s="976"/>
      <c r="O451" s="977"/>
      <c r="P451" s="977"/>
      <c r="Q451" s="977"/>
      <c r="R451" s="977"/>
      <c r="S451" s="975"/>
      <c r="T451" s="170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  <c r="AU451" s="182"/>
      <c r="AV451" s="182"/>
      <c r="AW451" s="182"/>
      <c r="AX451" s="182"/>
      <c r="AY451" s="182"/>
      <c r="AZ451" s="182"/>
      <c r="BA451" s="182"/>
      <c r="BB451" s="182"/>
      <c r="BC451" s="182"/>
      <c r="BD451" s="182"/>
      <c r="BE451" s="182"/>
      <c r="BF451" s="182"/>
      <c r="BG451" s="182"/>
      <c r="BH451" s="182"/>
      <c r="BI451" s="182"/>
      <c r="BJ451" s="182"/>
      <c r="BK451" s="182"/>
      <c r="BL451" s="182"/>
      <c r="BM451" s="182"/>
      <c r="BN451" s="182"/>
      <c r="BO451" s="182"/>
      <c r="BP451" s="182"/>
      <c r="BQ451" s="182"/>
      <c r="BR451" s="182"/>
      <c r="BS451" s="182"/>
      <c r="BT451" s="182"/>
      <c r="BU451" s="182"/>
      <c r="BV451" s="182"/>
      <c r="BW451" s="182"/>
      <c r="BX451" s="182"/>
      <c r="BY451" s="182"/>
      <c r="BZ451" s="182"/>
      <c r="CA451" s="182"/>
      <c r="CB451" s="182"/>
      <c r="CC451" s="182"/>
      <c r="CD451" s="182"/>
      <c r="CE451" s="182"/>
      <c r="CF451" s="182"/>
      <c r="CG451" s="182"/>
      <c r="CH451" s="182"/>
      <c r="CI451" s="182"/>
      <c r="CJ451" s="182"/>
      <c r="CK451" s="182"/>
      <c r="CL451" s="182"/>
      <c r="CM451" s="182"/>
      <c r="CN451" s="182"/>
      <c r="CO451" s="182"/>
      <c r="CP451" s="182"/>
      <c r="CQ451" s="182"/>
      <c r="CR451" s="182"/>
      <c r="CS451" s="182"/>
      <c r="CT451" s="182"/>
      <c r="CU451" s="182"/>
      <c r="CV451" s="182"/>
      <c r="CW451" s="182"/>
      <c r="CX451" s="182"/>
      <c r="CY451" s="182"/>
      <c r="CZ451" s="182"/>
      <c r="DA451" s="182"/>
      <c r="DB451" s="182"/>
      <c r="DC451" s="182"/>
      <c r="DD451" s="182"/>
      <c r="DE451" s="182"/>
      <c r="DF451" s="182"/>
      <c r="DG451" s="182"/>
      <c r="DH451" s="182"/>
      <c r="DI451" s="182"/>
      <c r="DJ451" s="182"/>
      <c r="DK451" s="182"/>
      <c r="DL451" s="182"/>
      <c r="DM451" s="182"/>
      <c r="DN451" s="182"/>
      <c r="DO451" s="182"/>
      <c r="DP451" s="182"/>
      <c r="DQ451" s="182"/>
      <c r="DR451" s="182"/>
      <c r="DS451" s="182"/>
      <c r="DT451" s="182"/>
      <c r="DU451" s="182"/>
      <c r="DV451" s="182"/>
      <c r="DW451" s="182"/>
      <c r="DX451" s="182"/>
      <c r="DY451" s="182"/>
      <c r="DZ451" s="182"/>
      <c r="EA451" s="182"/>
      <c r="EB451" s="182"/>
      <c r="EC451" s="182"/>
      <c r="ED451" s="182"/>
      <c r="EE451" s="182"/>
      <c r="EF451" s="182"/>
      <c r="EG451" s="182"/>
      <c r="EH451" s="182"/>
      <c r="EI451" s="182"/>
      <c r="EJ451" s="182"/>
      <c r="EK451" s="182"/>
      <c r="EL451" s="182"/>
      <c r="EM451" s="182"/>
      <c r="EN451" s="182"/>
      <c r="EO451" s="182"/>
      <c r="EP451" s="182"/>
      <c r="EQ451" s="182"/>
      <c r="ER451" s="182"/>
      <c r="ES451" s="182"/>
      <c r="ET451" s="182"/>
      <c r="EU451" s="182"/>
      <c r="EV451" s="182"/>
      <c r="EW451" s="182"/>
      <c r="EX451" s="182"/>
      <c r="EY451" s="182"/>
      <c r="EZ451" s="182"/>
      <c r="FA451" s="182"/>
      <c r="FB451" s="182"/>
      <c r="FC451" s="182"/>
      <c r="FD451" s="182"/>
      <c r="FE451" s="182"/>
      <c r="FF451" s="182"/>
      <c r="FG451" s="182"/>
      <c r="FH451" s="182"/>
      <c r="FI451" s="182"/>
      <c r="FJ451" s="182"/>
      <c r="FK451" s="182"/>
      <c r="FL451" s="182"/>
      <c r="FM451" s="182"/>
      <c r="FN451" s="182"/>
      <c r="FO451" s="182"/>
      <c r="FP451" s="182"/>
      <c r="FQ451" s="182"/>
      <c r="FR451" s="182"/>
      <c r="FS451" s="182"/>
      <c r="FT451" s="182"/>
      <c r="FU451" s="182"/>
      <c r="FV451" s="182"/>
      <c r="FW451" s="182"/>
      <c r="FX451" s="182"/>
      <c r="FY451" s="182"/>
      <c r="FZ451" s="182"/>
      <c r="GA451" s="182"/>
      <c r="GB451" s="182"/>
      <c r="GC451" s="182"/>
      <c r="GD451" s="182"/>
      <c r="GE451" s="182"/>
      <c r="GF451" s="182"/>
      <c r="GG451" s="182"/>
      <c r="GH451" s="182"/>
      <c r="GI451" s="182"/>
      <c r="GJ451" s="182"/>
      <c r="GK451" s="182"/>
      <c r="GL451" s="182"/>
      <c r="GM451" s="182"/>
      <c r="GN451" s="182"/>
      <c r="GO451" s="182"/>
      <c r="GP451" s="182"/>
      <c r="GQ451" s="182"/>
      <c r="GR451" s="182"/>
      <c r="GS451" s="182"/>
      <c r="GT451" s="182"/>
      <c r="GU451" s="182"/>
      <c r="GV451" s="182"/>
      <c r="GW451" s="182"/>
      <c r="GX451" s="182"/>
      <c r="GY451" s="182"/>
      <c r="GZ451" s="182"/>
      <c r="HA451" s="182"/>
      <c r="HB451" s="182"/>
      <c r="HC451" s="182"/>
      <c r="HD451" s="182"/>
      <c r="HE451" s="182"/>
      <c r="HF451" s="182"/>
      <c r="HG451" s="182"/>
      <c r="HH451" s="182"/>
      <c r="HI451" s="182"/>
      <c r="HJ451" s="182"/>
      <c r="HK451" s="182"/>
      <c r="HL451" s="182"/>
      <c r="HM451" s="182"/>
      <c r="HN451" s="182"/>
      <c r="HO451" s="182"/>
      <c r="HP451" s="182"/>
      <c r="HQ451" s="182"/>
      <c r="HR451" s="182"/>
      <c r="HS451" s="182"/>
      <c r="HT451" s="182"/>
      <c r="HU451" s="182"/>
      <c r="HV451" s="182"/>
      <c r="HW451" s="182"/>
      <c r="HX451" s="182"/>
      <c r="HY451" s="182"/>
      <c r="HZ451" s="182"/>
      <c r="IA451" s="182"/>
      <c r="IB451" s="182"/>
      <c r="IC451" s="182"/>
      <c r="ID451" s="182"/>
      <c r="IE451" s="182"/>
      <c r="IF451" s="182"/>
      <c r="IG451" s="182"/>
      <c r="IH451" s="182"/>
      <c r="II451" s="182"/>
      <c r="IJ451" s="182"/>
      <c r="IK451" s="182"/>
      <c r="IL451" s="182"/>
      <c r="IM451" s="182"/>
      <c r="IN451" s="182"/>
      <c r="IO451" s="182"/>
      <c r="IP451" s="182"/>
      <c r="IQ451" s="182"/>
      <c r="IR451" s="182"/>
      <c r="IS451" s="182"/>
      <c r="IT451" s="182"/>
      <c r="IU451" s="182"/>
      <c r="IV451" s="182"/>
      <c r="IW451" s="182"/>
      <c r="IX451" s="182"/>
      <c r="IY451" s="182"/>
      <c r="IZ451" s="182"/>
      <c r="JA451" s="182"/>
      <c r="JB451" s="182"/>
      <c r="JC451" s="182"/>
      <c r="JD451" s="182"/>
      <c r="JE451" s="182"/>
      <c r="JF451" s="182"/>
      <c r="JG451" s="182"/>
      <c r="JH451" s="182"/>
      <c r="JI451" s="182"/>
      <c r="JJ451" s="182"/>
      <c r="JK451" s="182"/>
      <c r="JL451" s="182"/>
      <c r="JM451" s="182"/>
      <c r="JN451" s="182"/>
      <c r="JO451" s="182"/>
      <c r="JP451" s="182"/>
      <c r="JQ451" s="182"/>
      <c r="JR451" s="182"/>
      <c r="JS451" s="182"/>
      <c r="JT451" s="182"/>
      <c r="JU451" s="182"/>
      <c r="JV451" s="182"/>
      <c r="JW451" s="182"/>
      <c r="JX451" s="182"/>
      <c r="JY451" s="182"/>
      <c r="JZ451" s="182"/>
      <c r="KA451" s="182"/>
      <c r="KB451" s="182"/>
      <c r="KC451" s="182"/>
      <c r="KD451" s="182"/>
      <c r="KE451" s="182"/>
      <c r="KF451" s="182"/>
      <c r="KG451" s="182"/>
      <c r="KH451" s="182"/>
      <c r="KI451" s="182"/>
      <c r="KJ451" s="182"/>
      <c r="KK451" s="182"/>
      <c r="KL451" s="182"/>
      <c r="KM451" s="182"/>
      <c r="KN451" s="182"/>
      <c r="KO451" s="182"/>
      <c r="KP451" s="182"/>
      <c r="KQ451" s="182"/>
      <c r="KR451" s="182"/>
      <c r="KS451" s="182"/>
      <c r="KT451" s="182"/>
      <c r="KU451" s="182"/>
      <c r="KV451" s="182"/>
      <c r="KW451" s="182"/>
      <c r="KX451" s="182"/>
      <c r="KY451" s="182"/>
      <c r="KZ451" s="182"/>
      <c r="LA451" s="182"/>
      <c r="LB451" s="182"/>
      <c r="LC451" s="182"/>
      <c r="LD451" s="182"/>
      <c r="LE451" s="182"/>
      <c r="LF451" s="182"/>
      <c r="LG451" s="182"/>
      <c r="LH451" s="182"/>
      <c r="LI451" s="182"/>
      <c r="LJ451" s="182"/>
      <c r="LK451" s="182"/>
      <c r="LL451" s="182"/>
      <c r="LM451" s="182"/>
      <c r="LN451" s="182"/>
      <c r="LO451" s="182"/>
      <c r="LP451" s="182"/>
      <c r="LQ451" s="182"/>
      <c r="LR451" s="182"/>
      <c r="LS451" s="182"/>
      <c r="LT451" s="182"/>
      <c r="LU451" s="182"/>
      <c r="LV451" s="182"/>
      <c r="LW451" s="182"/>
      <c r="LX451" s="182"/>
      <c r="LY451" s="182"/>
      <c r="LZ451" s="182"/>
      <c r="MA451" s="182"/>
      <c r="MB451" s="182"/>
      <c r="MC451" s="182"/>
      <c r="MD451" s="182"/>
      <c r="ME451" s="182"/>
      <c r="MF451" s="182"/>
      <c r="MG451" s="182"/>
      <c r="MH451" s="182"/>
      <c r="MI451" s="182"/>
      <c r="MJ451" s="182"/>
      <c r="MK451" s="182"/>
      <c r="ML451" s="182"/>
      <c r="MM451" s="182"/>
      <c r="MN451" s="182"/>
      <c r="MO451" s="182"/>
      <c r="MP451" s="182"/>
      <c r="MQ451" s="182"/>
      <c r="MR451" s="182"/>
      <c r="MS451" s="182"/>
      <c r="MT451" s="182"/>
      <c r="MU451" s="182"/>
      <c r="MV451" s="182"/>
      <c r="MW451" s="182"/>
      <c r="MX451" s="182"/>
      <c r="MY451" s="182"/>
      <c r="MZ451" s="182"/>
      <c r="NA451" s="182"/>
      <c r="NB451" s="182"/>
      <c r="NC451" s="182"/>
      <c r="ND451" s="182"/>
      <c r="NE451" s="182"/>
      <c r="NF451" s="182"/>
      <c r="NG451" s="182"/>
      <c r="NH451" s="182"/>
      <c r="NI451" s="182"/>
      <c r="NJ451" s="182"/>
      <c r="NK451" s="182"/>
      <c r="NL451" s="182"/>
      <c r="NM451" s="182"/>
      <c r="NN451" s="182"/>
      <c r="NO451" s="182"/>
      <c r="NP451" s="182"/>
      <c r="NQ451" s="182"/>
      <c r="NR451" s="182"/>
      <c r="NS451" s="182"/>
      <c r="NT451" s="182"/>
      <c r="NU451" s="182"/>
      <c r="NV451" s="182"/>
      <c r="NW451" s="182"/>
      <c r="NX451" s="182"/>
      <c r="NY451" s="182"/>
      <c r="NZ451" s="182"/>
      <c r="OA451" s="182"/>
      <c r="OB451" s="182"/>
      <c r="OC451" s="182"/>
      <c r="OD451" s="182"/>
      <c r="OE451" s="182"/>
      <c r="OF451" s="182"/>
      <c r="OG451" s="182"/>
      <c r="OH451" s="182"/>
      <c r="OI451" s="182"/>
      <c r="OJ451" s="182"/>
      <c r="OK451" s="182"/>
      <c r="OL451" s="182"/>
      <c r="OM451" s="182"/>
      <c r="ON451" s="182"/>
      <c r="OO451" s="182"/>
      <c r="OP451" s="182"/>
      <c r="OQ451" s="182"/>
      <c r="OR451" s="182"/>
      <c r="OS451" s="182"/>
      <c r="OT451" s="182"/>
      <c r="OU451" s="182"/>
      <c r="OV451" s="182"/>
      <c r="OW451" s="182"/>
      <c r="OX451" s="182"/>
      <c r="OY451" s="182"/>
      <c r="OZ451" s="182"/>
      <c r="PA451" s="182"/>
      <c r="PB451" s="182"/>
      <c r="PC451" s="182"/>
      <c r="PD451" s="182"/>
      <c r="PE451" s="182"/>
      <c r="PF451" s="182"/>
      <c r="PG451" s="182"/>
      <c r="PH451" s="182"/>
      <c r="PI451" s="182"/>
      <c r="PJ451" s="182"/>
      <c r="PK451" s="182"/>
      <c r="PL451" s="182"/>
      <c r="PM451" s="182"/>
      <c r="PN451" s="182"/>
      <c r="PO451" s="182"/>
      <c r="PP451" s="182"/>
      <c r="PQ451" s="182"/>
      <c r="PR451" s="182"/>
      <c r="PS451" s="182"/>
      <c r="PT451" s="182"/>
      <c r="PU451" s="182"/>
      <c r="PV451" s="182"/>
      <c r="PW451" s="182"/>
      <c r="PX451" s="182"/>
    </row>
    <row r="452" spans="1:440" s="167" customFormat="1" ht="19.899999999999999" customHeight="1">
      <c r="A452" s="182"/>
      <c r="B452" s="1040"/>
      <c r="C452" s="900"/>
      <c r="D452" s="841"/>
      <c r="E452" s="944" t="s">
        <v>100</v>
      </c>
      <c r="F452" s="325" t="s">
        <v>20</v>
      </c>
      <c r="G452" s="289">
        <v>0.63500000000000001</v>
      </c>
      <c r="H452" s="289"/>
      <c r="I452" s="290">
        <f t="shared" ref="I452" si="394">G452+H452</f>
        <v>0.63500000000000001</v>
      </c>
      <c r="J452" s="636">
        <v>0</v>
      </c>
      <c r="K452" s="290">
        <f t="shared" si="378"/>
        <v>0.63500000000000001</v>
      </c>
      <c r="L452" s="672">
        <f t="shared" si="379"/>
        <v>0</v>
      </c>
      <c r="M452" s="650" t="s">
        <v>24</v>
      </c>
      <c r="N452" s="976">
        <f t="shared" ref="N452:O452" si="395">G452+G453+G454</f>
        <v>7.2119999999999997</v>
      </c>
      <c r="O452" s="977">
        <f t="shared" si="395"/>
        <v>0</v>
      </c>
      <c r="P452" s="977">
        <f t="shared" ref="P452" si="396">N452+O452</f>
        <v>7.2119999999999997</v>
      </c>
      <c r="Q452" s="977">
        <f t="shared" si="337"/>
        <v>6.8040000000000003</v>
      </c>
      <c r="R452" s="977">
        <f t="shared" ref="R452" si="397">P452-Q452</f>
        <v>0.40799999999999947</v>
      </c>
      <c r="S452" s="975">
        <f t="shared" ref="S452" si="398">Q452/P452</f>
        <v>0.94342762063227958</v>
      </c>
      <c r="T452" s="170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182"/>
      <c r="AW452" s="182"/>
      <c r="AX452" s="182"/>
      <c r="AY452" s="182"/>
      <c r="AZ452" s="182"/>
      <c r="BA452" s="182"/>
      <c r="BB452" s="182"/>
      <c r="BC452" s="182"/>
      <c r="BD452" s="182"/>
      <c r="BE452" s="182"/>
      <c r="BF452" s="182"/>
      <c r="BG452" s="182"/>
      <c r="BH452" s="182"/>
      <c r="BI452" s="182"/>
      <c r="BJ452" s="182"/>
      <c r="BK452" s="182"/>
      <c r="BL452" s="182"/>
      <c r="BM452" s="182"/>
      <c r="BN452" s="182"/>
      <c r="BO452" s="182"/>
      <c r="BP452" s="182"/>
      <c r="BQ452" s="182"/>
      <c r="BR452" s="182"/>
      <c r="BS452" s="182"/>
      <c r="BT452" s="182"/>
      <c r="BU452" s="182"/>
      <c r="BV452" s="182"/>
      <c r="BW452" s="182"/>
      <c r="BX452" s="182"/>
      <c r="BY452" s="182"/>
      <c r="BZ452" s="182"/>
      <c r="CA452" s="182"/>
      <c r="CB452" s="182"/>
      <c r="CC452" s="182"/>
      <c r="CD452" s="182"/>
      <c r="CE452" s="182"/>
      <c r="CF452" s="182"/>
      <c r="CG452" s="182"/>
      <c r="CH452" s="182"/>
      <c r="CI452" s="182"/>
      <c r="CJ452" s="182"/>
      <c r="CK452" s="182"/>
      <c r="CL452" s="182"/>
      <c r="CM452" s="182"/>
      <c r="CN452" s="182"/>
      <c r="CO452" s="182"/>
      <c r="CP452" s="182"/>
      <c r="CQ452" s="182"/>
      <c r="CR452" s="182"/>
      <c r="CS452" s="182"/>
      <c r="CT452" s="182"/>
      <c r="CU452" s="182"/>
      <c r="CV452" s="182"/>
      <c r="CW452" s="182"/>
      <c r="CX452" s="182"/>
      <c r="CY452" s="182"/>
      <c r="CZ452" s="182"/>
      <c r="DA452" s="182"/>
      <c r="DB452" s="182"/>
      <c r="DC452" s="182"/>
      <c r="DD452" s="182"/>
      <c r="DE452" s="182"/>
      <c r="DF452" s="182"/>
      <c r="DG452" s="182"/>
      <c r="DH452" s="182"/>
      <c r="DI452" s="182"/>
      <c r="DJ452" s="182"/>
      <c r="DK452" s="182"/>
      <c r="DL452" s="182"/>
      <c r="DM452" s="182"/>
      <c r="DN452" s="182"/>
      <c r="DO452" s="182"/>
      <c r="DP452" s="182"/>
      <c r="DQ452" s="182"/>
      <c r="DR452" s="182"/>
      <c r="DS452" s="182"/>
      <c r="DT452" s="182"/>
      <c r="DU452" s="182"/>
      <c r="DV452" s="182"/>
      <c r="DW452" s="182"/>
      <c r="DX452" s="182"/>
      <c r="DY452" s="182"/>
      <c r="DZ452" s="182"/>
      <c r="EA452" s="182"/>
      <c r="EB452" s="182"/>
      <c r="EC452" s="182"/>
      <c r="ED452" s="182"/>
      <c r="EE452" s="182"/>
      <c r="EF452" s="182"/>
      <c r="EG452" s="182"/>
      <c r="EH452" s="182"/>
      <c r="EI452" s="182"/>
      <c r="EJ452" s="182"/>
      <c r="EK452" s="182"/>
      <c r="EL452" s="182"/>
      <c r="EM452" s="182"/>
      <c r="EN452" s="182"/>
      <c r="EO452" s="182"/>
      <c r="EP452" s="182"/>
      <c r="EQ452" s="182"/>
      <c r="ER452" s="182"/>
      <c r="ES452" s="182"/>
      <c r="ET452" s="182"/>
      <c r="EU452" s="182"/>
      <c r="EV452" s="182"/>
      <c r="EW452" s="182"/>
      <c r="EX452" s="182"/>
      <c r="EY452" s="182"/>
      <c r="EZ452" s="182"/>
      <c r="FA452" s="182"/>
      <c r="FB452" s="182"/>
      <c r="FC452" s="182"/>
      <c r="FD452" s="182"/>
      <c r="FE452" s="182"/>
      <c r="FF452" s="182"/>
      <c r="FG452" s="182"/>
      <c r="FH452" s="182"/>
      <c r="FI452" s="182"/>
      <c r="FJ452" s="182"/>
      <c r="FK452" s="182"/>
      <c r="FL452" s="182"/>
      <c r="FM452" s="182"/>
      <c r="FN452" s="182"/>
      <c r="FO452" s="182"/>
      <c r="FP452" s="182"/>
      <c r="FQ452" s="182"/>
      <c r="FR452" s="182"/>
      <c r="FS452" s="182"/>
      <c r="FT452" s="182"/>
      <c r="FU452" s="182"/>
      <c r="FV452" s="182"/>
      <c r="FW452" s="182"/>
      <c r="FX452" s="182"/>
      <c r="FY452" s="182"/>
      <c r="FZ452" s="182"/>
      <c r="GA452" s="182"/>
      <c r="GB452" s="182"/>
      <c r="GC452" s="182"/>
      <c r="GD452" s="182"/>
      <c r="GE452" s="182"/>
      <c r="GF452" s="182"/>
      <c r="GG452" s="182"/>
      <c r="GH452" s="182"/>
      <c r="GI452" s="182"/>
      <c r="GJ452" s="182"/>
      <c r="GK452" s="182"/>
      <c r="GL452" s="182"/>
      <c r="GM452" s="182"/>
      <c r="GN452" s="182"/>
      <c r="GO452" s="182"/>
      <c r="GP452" s="182"/>
      <c r="GQ452" s="182"/>
      <c r="GR452" s="182"/>
      <c r="GS452" s="182"/>
      <c r="GT452" s="182"/>
      <c r="GU452" s="182"/>
      <c r="GV452" s="182"/>
      <c r="GW452" s="182"/>
      <c r="GX452" s="182"/>
      <c r="GY452" s="182"/>
      <c r="GZ452" s="182"/>
      <c r="HA452" s="182"/>
      <c r="HB452" s="182"/>
      <c r="HC452" s="182"/>
      <c r="HD452" s="182"/>
      <c r="HE452" s="182"/>
      <c r="HF452" s="182"/>
      <c r="HG452" s="182"/>
      <c r="HH452" s="182"/>
      <c r="HI452" s="182"/>
      <c r="HJ452" s="182"/>
      <c r="HK452" s="182"/>
      <c r="HL452" s="182"/>
      <c r="HM452" s="182"/>
      <c r="HN452" s="182"/>
      <c r="HO452" s="182"/>
      <c r="HP452" s="182"/>
      <c r="HQ452" s="182"/>
      <c r="HR452" s="182"/>
      <c r="HS452" s="182"/>
      <c r="HT452" s="182"/>
      <c r="HU452" s="182"/>
      <c r="HV452" s="182"/>
      <c r="HW452" s="182"/>
      <c r="HX452" s="182"/>
      <c r="HY452" s="182"/>
      <c r="HZ452" s="182"/>
      <c r="IA452" s="182"/>
      <c r="IB452" s="182"/>
      <c r="IC452" s="182"/>
      <c r="ID452" s="182"/>
      <c r="IE452" s="182"/>
      <c r="IF452" s="182"/>
      <c r="IG452" s="182"/>
      <c r="IH452" s="182"/>
      <c r="II452" s="182"/>
      <c r="IJ452" s="182"/>
      <c r="IK452" s="182"/>
      <c r="IL452" s="182"/>
      <c r="IM452" s="182"/>
      <c r="IN452" s="182"/>
      <c r="IO452" s="182"/>
      <c r="IP452" s="182"/>
      <c r="IQ452" s="182"/>
      <c r="IR452" s="182"/>
      <c r="IS452" s="182"/>
      <c r="IT452" s="182"/>
      <c r="IU452" s="182"/>
      <c r="IV452" s="182"/>
      <c r="IW452" s="182"/>
      <c r="IX452" s="182"/>
      <c r="IY452" s="182"/>
      <c r="IZ452" s="182"/>
      <c r="JA452" s="182"/>
      <c r="JB452" s="182"/>
      <c r="JC452" s="182"/>
      <c r="JD452" s="182"/>
      <c r="JE452" s="182"/>
      <c r="JF452" s="182"/>
      <c r="JG452" s="182"/>
      <c r="JH452" s="182"/>
      <c r="JI452" s="182"/>
      <c r="JJ452" s="182"/>
      <c r="JK452" s="182"/>
      <c r="JL452" s="182"/>
      <c r="JM452" s="182"/>
      <c r="JN452" s="182"/>
      <c r="JO452" s="182"/>
      <c r="JP452" s="182"/>
      <c r="JQ452" s="182"/>
      <c r="JR452" s="182"/>
      <c r="JS452" s="182"/>
      <c r="JT452" s="182"/>
      <c r="JU452" s="182"/>
      <c r="JV452" s="182"/>
      <c r="JW452" s="182"/>
      <c r="JX452" s="182"/>
      <c r="JY452" s="182"/>
      <c r="JZ452" s="182"/>
      <c r="KA452" s="182"/>
      <c r="KB452" s="182"/>
      <c r="KC452" s="182"/>
      <c r="KD452" s="182"/>
      <c r="KE452" s="182"/>
      <c r="KF452" s="182"/>
      <c r="KG452" s="182"/>
      <c r="KH452" s="182"/>
      <c r="KI452" s="182"/>
      <c r="KJ452" s="182"/>
      <c r="KK452" s="182"/>
      <c r="KL452" s="182"/>
      <c r="KM452" s="182"/>
      <c r="KN452" s="182"/>
      <c r="KO452" s="182"/>
      <c r="KP452" s="182"/>
      <c r="KQ452" s="182"/>
      <c r="KR452" s="182"/>
      <c r="KS452" s="182"/>
      <c r="KT452" s="182"/>
      <c r="KU452" s="182"/>
      <c r="KV452" s="182"/>
      <c r="KW452" s="182"/>
      <c r="KX452" s="182"/>
      <c r="KY452" s="182"/>
      <c r="KZ452" s="182"/>
      <c r="LA452" s="182"/>
      <c r="LB452" s="182"/>
      <c r="LC452" s="182"/>
      <c r="LD452" s="182"/>
      <c r="LE452" s="182"/>
      <c r="LF452" s="182"/>
      <c r="LG452" s="182"/>
      <c r="LH452" s="182"/>
      <c r="LI452" s="182"/>
      <c r="LJ452" s="182"/>
      <c r="LK452" s="182"/>
      <c r="LL452" s="182"/>
      <c r="LM452" s="182"/>
      <c r="LN452" s="182"/>
      <c r="LO452" s="182"/>
      <c r="LP452" s="182"/>
      <c r="LQ452" s="182"/>
      <c r="LR452" s="182"/>
      <c r="LS452" s="182"/>
      <c r="LT452" s="182"/>
      <c r="LU452" s="182"/>
      <c r="LV452" s="182"/>
      <c r="LW452" s="182"/>
      <c r="LX452" s="182"/>
      <c r="LY452" s="182"/>
      <c r="LZ452" s="182"/>
      <c r="MA452" s="182"/>
      <c r="MB452" s="182"/>
      <c r="MC452" s="182"/>
      <c r="MD452" s="182"/>
      <c r="ME452" s="182"/>
      <c r="MF452" s="182"/>
      <c r="MG452" s="182"/>
      <c r="MH452" s="182"/>
      <c r="MI452" s="182"/>
      <c r="MJ452" s="182"/>
      <c r="MK452" s="182"/>
      <c r="ML452" s="182"/>
      <c r="MM452" s="182"/>
      <c r="MN452" s="182"/>
      <c r="MO452" s="182"/>
      <c r="MP452" s="182"/>
      <c r="MQ452" s="182"/>
      <c r="MR452" s="182"/>
      <c r="MS452" s="182"/>
      <c r="MT452" s="182"/>
      <c r="MU452" s="182"/>
      <c r="MV452" s="182"/>
      <c r="MW452" s="182"/>
      <c r="MX452" s="182"/>
      <c r="MY452" s="182"/>
      <c r="MZ452" s="182"/>
      <c r="NA452" s="182"/>
      <c r="NB452" s="182"/>
      <c r="NC452" s="182"/>
      <c r="ND452" s="182"/>
      <c r="NE452" s="182"/>
      <c r="NF452" s="182"/>
      <c r="NG452" s="182"/>
      <c r="NH452" s="182"/>
      <c r="NI452" s="182"/>
      <c r="NJ452" s="182"/>
      <c r="NK452" s="182"/>
      <c r="NL452" s="182"/>
      <c r="NM452" s="182"/>
      <c r="NN452" s="182"/>
      <c r="NO452" s="182"/>
      <c r="NP452" s="182"/>
      <c r="NQ452" s="182"/>
      <c r="NR452" s="182"/>
      <c r="NS452" s="182"/>
      <c r="NT452" s="182"/>
      <c r="NU452" s="182"/>
      <c r="NV452" s="182"/>
      <c r="NW452" s="182"/>
      <c r="NX452" s="182"/>
      <c r="NY452" s="182"/>
      <c r="NZ452" s="182"/>
      <c r="OA452" s="182"/>
      <c r="OB452" s="182"/>
      <c r="OC452" s="182"/>
      <c r="OD452" s="182"/>
      <c r="OE452" s="182"/>
      <c r="OF452" s="182"/>
      <c r="OG452" s="182"/>
      <c r="OH452" s="182"/>
      <c r="OI452" s="182"/>
      <c r="OJ452" s="182"/>
      <c r="OK452" s="182"/>
      <c r="OL452" s="182"/>
      <c r="OM452" s="182"/>
      <c r="ON452" s="182"/>
      <c r="OO452" s="182"/>
      <c r="OP452" s="182"/>
      <c r="OQ452" s="182"/>
      <c r="OR452" s="182"/>
      <c r="OS452" s="182"/>
      <c r="OT452" s="182"/>
      <c r="OU452" s="182"/>
      <c r="OV452" s="182"/>
      <c r="OW452" s="182"/>
      <c r="OX452" s="182"/>
      <c r="OY452" s="182"/>
      <c r="OZ452" s="182"/>
      <c r="PA452" s="182"/>
      <c r="PB452" s="182"/>
      <c r="PC452" s="182"/>
      <c r="PD452" s="182"/>
      <c r="PE452" s="182"/>
      <c r="PF452" s="182"/>
      <c r="PG452" s="182"/>
      <c r="PH452" s="182"/>
      <c r="PI452" s="182"/>
      <c r="PJ452" s="182"/>
      <c r="PK452" s="182"/>
      <c r="PL452" s="182"/>
      <c r="PM452" s="182"/>
      <c r="PN452" s="182"/>
      <c r="PO452" s="182"/>
      <c r="PP452" s="182"/>
      <c r="PQ452" s="182"/>
      <c r="PR452" s="182"/>
      <c r="PS452" s="182"/>
      <c r="PT452" s="182"/>
      <c r="PU452" s="182"/>
      <c r="PV452" s="182"/>
      <c r="PW452" s="182"/>
      <c r="PX452" s="182"/>
    </row>
    <row r="453" spans="1:440" s="167" customFormat="1" ht="19.899999999999999" customHeight="1">
      <c r="A453" s="182"/>
      <c r="B453" s="1040"/>
      <c r="C453" s="900"/>
      <c r="D453" s="841"/>
      <c r="E453" s="944"/>
      <c r="F453" s="325" t="s">
        <v>21</v>
      </c>
      <c r="G453" s="289">
        <v>2.9710000000000001</v>
      </c>
      <c r="H453" s="289"/>
      <c r="I453" s="290">
        <f>G453+H453+K452</f>
        <v>3.6059999999999999</v>
      </c>
      <c r="J453" s="636">
        <v>1.67</v>
      </c>
      <c r="K453" s="290">
        <f t="shared" si="378"/>
        <v>1.9359999999999999</v>
      </c>
      <c r="L453" s="672">
        <f t="shared" si="379"/>
        <v>0.46311702717692732</v>
      </c>
      <c r="M453" s="650" t="s">
        <v>24</v>
      </c>
      <c r="N453" s="976"/>
      <c r="O453" s="977"/>
      <c r="P453" s="977"/>
      <c r="Q453" s="977"/>
      <c r="R453" s="977"/>
      <c r="S453" s="975"/>
      <c r="T453" s="170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  <c r="AU453" s="182"/>
      <c r="AV453" s="182"/>
      <c r="AW453" s="182"/>
      <c r="AX453" s="182"/>
      <c r="AY453" s="182"/>
      <c r="AZ453" s="182"/>
      <c r="BA453" s="182"/>
      <c r="BB453" s="182"/>
      <c r="BC453" s="182"/>
      <c r="BD453" s="182"/>
      <c r="BE453" s="182"/>
      <c r="BF453" s="182"/>
      <c r="BG453" s="182"/>
      <c r="BH453" s="182"/>
      <c r="BI453" s="182"/>
      <c r="BJ453" s="182"/>
      <c r="BK453" s="182"/>
      <c r="BL453" s="182"/>
      <c r="BM453" s="182"/>
      <c r="BN453" s="182"/>
      <c r="BO453" s="182"/>
      <c r="BP453" s="182"/>
      <c r="BQ453" s="182"/>
      <c r="BR453" s="182"/>
      <c r="BS453" s="182"/>
      <c r="BT453" s="182"/>
      <c r="BU453" s="182"/>
      <c r="BV453" s="182"/>
      <c r="BW453" s="182"/>
      <c r="BX453" s="182"/>
      <c r="BY453" s="182"/>
      <c r="BZ453" s="182"/>
      <c r="CA453" s="182"/>
      <c r="CB453" s="182"/>
      <c r="CC453" s="182"/>
      <c r="CD453" s="182"/>
      <c r="CE453" s="182"/>
      <c r="CF453" s="182"/>
      <c r="CG453" s="182"/>
      <c r="CH453" s="182"/>
      <c r="CI453" s="182"/>
      <c r="CJ453" s="182"/>
      <c r="CK453" s="182"/>
      <c r="CL453" s="182"/>
      <c r="CM453" s="182"/>
      <c r="CN453" s="182"/>
      <c r="CO453" s="182"/>
      <c r="CP453" s="182"/>
      <c r="CQ453" s="182"/>
      <c r="CR453" s="182"/>
      <c r="CS453" s="182"/>
      <c r="CT453" s="182"/>
      <c r="CU453" s="182"/>
      <c r="CV453" s="182"/>
      <c r="CW453" s="182"/>
      <c r="CX453" s="182"/>
      <c r="CY453" s="182"/>
      <c r="CZ453" s="182"/>
      <c r="DA453" s="182"/>
      <c r="DB453" s="182"/>
      <c r="DC453" s="182"/>
      <c r="DD453" s="182"/>
      <c r="DE453" s="182"/>
      <c r="DF453" s="182"/>
      <c r="DG453" s="182"/>
      <c r="DH453" s="182"/>
      <c r="DI453" s="182"/>
      <c r="DJ453" s="182"/>
      <c r="DK453" s="182"/>
      <c r="DL453" s="182"/>
      <c r="DM453" s="182"/>
      <c r="DN453" s="182"/>
      <c r="DO453" s="182"/>
      <c r="DP453" s="182"/>
      <c r="DQ453" s="182"/>
      <c r="DR453" s="182"/>
      <c r="DS453" s="182"/>
      <c r="DT453" s="182"/>
      <c r="DU453" s="182"/>
      <c r="DV453" s="182"/>
      <c r="DW453" s="182"/>
      <c r="DX453" s="182"/>
      <c r="DY453" s="182"/>
      <c r="DZ453" s="182"/>
      <c r="EA453" s="182"/>
      <c r="EB453" s="182"/>
      <c r="EC453" s="182"/>
      <c r="ED453" s="182"/>
      <c r="EE453" s="182"/>
      <c r="EF453" s="182"/>
      <c r="EG453" s="182"/>
      <c r="EH453" s="182"/>
      <c r="EI453" s="182"/>
      <c r="EJ453" s="182"/>
      <c r="EK453" s="182"/>
      <c r="EL453" s="182"/>
      <c r="EM453" s="182"/>
      <c r="EN453" s="182"/>
      <c r="EO453" s="182"/>
      <c r="EP453" s="182"/>
      <c r="EQ453" s="182"/>
      <c r="ER453" s="182"/>
      <c r="ES453" s="182"/>
      <c r="ET453" s="182"/>
      <c r="EU453" s="182"/>
      <c r="EV453" s="182"/>
      <c r="EW453" s="182"/>
      <c r="EX453" s="182"/>
      <c r="EY453" s="182"/>
      <c r="EZ453" s="182"/>
      <c r="FA453" s="182"/>
      <c r="FB453" s="182"/>
      <c r="FC453" s="182"/>
      <c r="FD453" s="182"/>
      <c r="FE453" s="182"/>
      <c r="FF453" s="182"/>
      <c r="FG453" s="182"/>
      <c r="FH453" s="182"/>
      <c r="FI453" s="182"/>
      <c r="FJ453" s="182"/>
      <c r="FK453" s="182"/>
      <c r="FL453" s="182"/>
      <c r="FM453" s="182"/>
      <c r="FN453" s="182"/>
      <c r="FO453" s="182"/>
      <c r="FP453" s="182"/>
      <c r="FQ453" s="182"/>
      <c r="FR453" s="182"/>
      <c r="FS453" s="182"/>
      <c r="FT453" s="182"/>
      <c r="FU453" s="182"/>
      <c r="FV453" s="182"/>
      <c r="FW453" s="182"/>
      <c r="FX453" s="182"/>
      <c r="FY453" s="182"/>
      <c r="FZ453" s="182"/>
      <c r="GA453" s="182"/>
      <c r="GB453" s="182"/>
      <c r="GC453" s="182"/>
      <c r="GD453" s="182"/>
      <c r="GE453" s="182"/>
      <c r="GF453" s="182"/>
      <c r="GG453" s="182"/>
      <c r="GH453" s="182"/>
      <c r="GI453" s="182"/>
      <c r="GJ453" s="182"/>
      <c r="GK453" s="182"/>
      <c r="GL453" s="182"/>
      <c r="GM453" s="182"/>
      <c r="GN453" s="182"/>
      <c r="GO453" s="182"/>
      <c r="GP453" s="182"/>
      <c r="GQ453" s="182"/>
      <c r="GR453" s="182"/>
      <c r="GS453" s="182"/>
      <c r="GT453" s="182"/>
      <c r="GU453" s="182"/>
      <c r="GV453" s="182"/>
      <c r="GW453" s="182"/>
      <c r="GX453" s="182"/>
      <c r="GY453" s="182"/>
      <c r="GZ453" s="182"/>
      <c r="HA453" s="182"/>
      <c r="HB453" s="182"/>
      <c r="HC453" s="182"/>
      <c r="HD453" s="182"/>
      <c r="HE453" s="182"/>
      <c r="HF453" s="182"/>
      <c r="HG453" s="182"/>
      <c r="HH453" s="182"/>
      <c r="HI453" s="182"/>
      <c r="HJ453" s="182"/>
      <c r="HK453" s="182"/>
      <c r="HL453" s="182"/>
      <c r="HM453" s="182"/>
      <c r="HN453" s="182"/>
      <c r="HO453" s="182"/>
      <c r="HP453" s="182"/>
      <c r="HQ453" s="182"/>
      <c r="HR453" s="182"/>
      <c r="HS453" s="182"/>
      <c r="HT453" s="182"/>
      <c r="HU453" s="182"/>
      <c r="HV453" s="182"/>
      <c r="HW453" s="182"/>
      <c r="HX453" s="182"/>
      <c r="HY453" s="182"/>
      <c r="HZ453" s="182"/>
      <c r="IA453" s="182"/>
      <c r="IB453" s="182"/>
      <c r="IC453" s="182"/>
      <c r="ID453" s="182"/>
      <c r="IE453" s="182"/>
      <c r="IF453" s="182"/>
      <c r="IG453" s="182"/>
      <c r="IH453" s="182"/>
      <c r="II453" s="182"/>
      <c r="IJ453" s="182"/>
      <c r="IK453" s="182"/>
      <c r="IL453" s="182"/>
      <c r="IM453" s="182"/>
      <c r="IN453" s="182"/>
      <c r="IO453" s="182"/>
      <c r="IP453" s="182"/>
      <c r="IQ453" s="182"/>
      <c r="IR453" s="182"/>
      <c r="IS453" s="182"/>
      <c r="IT453" s="182"/>
      <c r="IU453" s="182"/>
      <c r="IV453" s="182"/>
      <c r="IW453" s="182"/>
      <c r="IX453" s="182"/>
      <c r="IY453" s="182"/>
      <c r="IZ453" s="182"/>
      <c r="JA453" s="182"/>
      <c r="JB453" s="182"/>
      <c r="JC453" s="182"/>
      <c r="JD453" s="182"/>
      <c r="JE453" s="182"/>
      <c r="JF453" s="182"/>
      <c r="JG453" s="182"/>
      <c r="JH453" s="182"/>
      <c r="JI453" s="182"/>
      <c r="JJ453" s="182"/>
      <c r="JK453" s="182"/>
      <c r="JL453" s="182"/>
      <c r="JM453" s="182"/>
      <c r="JN453" s="182"/>
      <c r="JO453" s="182"/>
      <c r="JP453" s="182"/>
      <c r="JQ453" s="182"/>
      <c r="JR453" s="182"/>
      <c r="JS453" s="182"/>
      <c r="JT453" s="182"/>
      <c r="JU453" s="182"/>
      <c r="JV453" s="182"/>
      <c r="JW453" s="182"/>
      <c r="JX453" s="182"/>
      <c r="JY453" s="182"/>
      <c r="JZ453" s="182"/>
      <c r="KA453" s="182"/>
      <c r="KB453" s="182"/>
      <c r="KC453" s="182"/>
      <c r="KD453" s="182"/>
      <c r="KE453" s="182"/>
      <c r="KF453" s="182"/>
      <c r="KG453" s="182"/>
      <c r="KH453" s="182"/>
      <c r="KI453" s="182"/>
      <c r="KJ453" s="182"/>
      <c r="KK453" s="182"/>
      <c r="KL453" s="182"/>
      <c r="KM453" s="182"/>
      <c r="KN453" s="182"/>
      <c r="KO453" s="182"/>
      <c r="KP453" s="182"/>
      <c r="KQ453" s="182"/>
      <c r="KR453" s="182"/>
      <c r="KS453" s="182"/>
      <c r="KT453" s="182"/>
      <c r="KU453" s="182"/>
      <c r="KV453" s="182"/>
      <c r="KW453" s="182"/>
      <c r="KX453" s="182"/>
      <c r="KY453" s="182"/>
      <c r="KZ453" s="182"/>
      <c r="LA453" s="182"/>
      <c r="LB453" s="182"/>
      <c r="LC453" s="182"/>
      <c r="LD453" s="182"/>
      <c r="LE453" s="182"/>
      <c r="LF453" s="182"/>
      <c r="LG453" s="182"/>
      <c r="LH453" s="182"/>
      <c r="LI453" s="182"/>
      <c r="LJ453" s="182"/>
      <c r="LK453" s="182"/>
      <c r="LL453" s="182"/>
      <c r="LM453" s="182"/>
      <c r="LN453" s="182"/>
      <c r="LO453" s="182"/>
      <c r="LP453" s="182"/>
      <c r="LQ453" s="182"/>
      <c r="LR453" s="182"/>
      <c r="LS453" s="182"/>
      <c r="LT453" s="182"/>
      <c r="LU453" s="182"/>
      <c r="LV453" s="182"/>
      <c r="LW453" s="182"/>
      <c r="LX453" s="182"/>
      <c r="LY453" s="182"/>
      <c r="LZ453" s="182"/>
      <c r="MA453" s="182"/>
      <c r="MB453" s="182"/>
      <c r="MC453" s="182"/>
      <c r="MD453" s="182"/>
      <c r="ME453" s="182"/>
      <c r="MF453" s="182"/>
      <c r="MG453" s="182"/>
      <c r="MH453" s="182"/>
      <c r="MI453" s="182"/>
      <c r="MJ453" s="182"/>
      <c r="MK453" s="182"/>
      <c r="ML453" s="182"/>
      <c r="MM453" s="182"/>
      <c r="MN453" s="182"/>
      <c r="MO453" s="182"/>
      <c r="MP453" s="182"/>
      <c r="MQ453" s="182"/>
      <c r="MR453" s="182"/>
      <c r="MS453" s="182"/>
      <c r="MT453" s="182"/>
      <c r="MU453" s="182"/>
      <c r="MV453" s="182"/>
      <c r="MW453" s="182"/>
      <c r="MX453" s="182"/>
      <c r="MY453" s="182"/>
      <c r="MZ453" s="182"/>
      <c r="NA453" s="182"/>
      <c r="NB453" s="182"/>
      <c r="NC453" s="182"/>
      <c r="ND453" s="182"/>
      <c r="NE453" s="182"/>
      <c r="NF453" s="182"/>
      <c r="NG453" s="182"/>
      <c r="NH453" s="182"/>
      <c r="NI453" s="182"/>
      <c r="NJ453" s="182"/>
      <c r="NK453" s="182"/>
      <c r="NL453" s="182"/>
      <c r="NM453" s="182"/>
      <c r="NN453" s="182"/>
      <c r="NO453" s="182"/>
      <c r="NP453" s="182"/>
      <c r="NQ453" s="182"/>
      <c r="NR453" s="182"/>
      <c r="NS453" s="182"/>
      <c r="NT453" s="182"/>
      <c r="NU453" s="182"/>
      <c r="NV453" s="182"/>
      <c r="NW453" s="182"/>
      <c r="NX453" s="182"/>
      <c r="NY453" s="182"/>
      <c r="NZ453" s="182"/>
      <c r="OA453" s="182"/>
      <c r="OB453" s="182"/>
      <c r="OC453" s="182"/>
      <c r="OD453" s="182"/>
      <c r="OE453" s="182"/>
      <c r="OF453" s="182"/>
      <c r="OG453" s="182"/>
      <c r="OH453" s="182"/>
      <c r="OI453" s="182"/>
      <c r="OJ453" s="182"/>
      <c r="OK453" s="182"/>
      <c r="OL453" s="182"/>
      <c r="OM453" s="182"/>
      <c r="ON453" s="182"/>
      <c r="OO453" s="182"/>
      <c r="OP453" s="182"/>
      <c r="OQ453" s="182"/>
      <c r="OR453" s="182"/>
      <c r="OS453" s="182"/>
      <c r="OT453" s="182"/>
      <c r="OU453" s="182"/>
      <c r="OV453" s="182"/>
      <c r="OW453" s="182"/>
      <c r="OX453" s="182"/>
      <c r="OY453" s="182"/>
      <c r="OZ453" s="182"/>
      <c r="PA453" s="182"/>
      <c r="PB453" s="182"/>
      <c r="PC453" s="182"/>
      <c r="PD453" s="182"/>
      <c r="PE453" s="182"/>
      <c r="PF453" s="182"/>
      <c r="PG453" s="182"/>
      <c r="PH453" s="182"/>
      <c r="PI453" s="182"/>
      <c r="PJ453" s="182"/>
      <c r="PK453" s="182"/>
      <c r="PL453" s="182"/>
      <c r="PM453" s="182"/>
      <c r="PN453" s="182"/>
      <c r="PO453" s="182"/>
      <c r="PP453" s="182"/>
      <c r="PQ453" s="182"/>
      <c r="PR453" s="182"/>
      <c r="PS453" s="182"/>
      <c r="PT453" s="182"/>
      <c r="PU453" s="182"/>
      <c r="PV453" s="182"/>
      <c r="PW453" s="182"/>
      <c r="PX453" s="182"/>
    </row>
    <row r="454" spans="1:440" s="167" customFormat="1" ht="19.899999999999999" customHeight="1">
      <c r="A454" s="182"/>
      <c r="B454" s="1040"/>
      <c r="C454" s="900"/>
      <c r="D454" s="841"/>
      <c r="E454" s="944"/>
      <c r="F454" s="325" t="s">
        <v>22</v>
      </c>
      <c r="G454" s="289">
        <v>3.6059999999999999</v>
      </c>
      <c r="H454" s="289"/>
      <c r="I454" s="290">
        <f>G454+H454+K453</f>
        <v>5.5419999999999998</v>
      </c>
      <c r="J454" s="636">
        <v>5.1340000000000003</v>
      </c>
      <c r="K454" s="290">
        <f t="shared" si="378"/>
        <v>0.40799999999999947</v>
      </c>
      <c r="L454" s="672">
        <f t="shared" si="379"/>
        <v>0.9263803680981596</v>
      </c>
      <c r="M454" s="650" t="s">
        <v>24</v>
      </c>
      <c r="N454" s="976"/>
      <c r="O454" s="977"/>
      <c r="P454" s="977"/>
      <c r="Q454" s="977"/>
      <c r="R454" s="977"/>
      <c r="S454" s="975"/>
      <c r="T454" s="170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182"/>
      <c r="AW454" s="182"/>
      <c r="AX454" s="182"/>
      <c r="AY454" s="182"/>
      <c r="AZ454" s="182"/>
      <c r="BA454" s="182"/>
      <c r="BB454" s="182"/>
      <c r="BC454" s="182"/>
      <c r="BD454" s="182"/>
      <c r="BE454" s="182"/>
      <c r="BF454" s="182"/>
      <c r="BG454" s="182"/>
      <c r="BH454" s="182"/>
      <c r="BI454" s="182"/>
      <c r="BJ454" s="182"/>
      <c r="BK454" s="182"/>
      <c r="BL454" s="182"/>
      <c r="BM454" s="182"/>
      <c r="BN454" s="182"/>
      <c r="BO454" s="182"/>
      <c r="BP454" s="182"/>
      <c r="BQ454" s="182"/>
      <c r="BR454" s="182"/>
      <c r="BS454" s="182"/>
      <c r="BT454" s="182"/>
      <c r="BU454" s="182"/>
      <c r="BV454" s="182"/>
      <c r="BW454" s="182"/>
      <c r="BX454" s="182"/>
      <c r="BY454" s="182"/>
      <c r="BZ454" s="182"/>
      <c r="CA454" s="182"/>
      <c r="CB454" s="182"/>
      <c r="CC454" s="182"/>
      <c r="CD454" s="182"/>
      <c r="CE454" s="182"/>
      <c r="CF454" s="182"/>
      <c r="CG454" s="182"/>
      <c r="CH454" s="182"/>
      <c r="CI454" s="182"/>
      <c r="CJ454" s="182"/>
      <c r="CK454" s="182"/>
      <c r="CL454" s="182"/>
      <c r="CM454" s="182"/>
      <c r="CN454" s="182"/>
      <c r="CO454" s="182"/>
      <c r="CP454" s="182"/>
      <c r="CQ454" s="182"/>
      <c r="CR454" s="182"/>
      <c r="CS454" s="182"/>
      <c r="CT454" s="182"/>
      <c r="CU454" s="182"/>
      <c r="CV454" s="182"/>
      <c r="CW454" s="182"/>
      <c r="CX454" s="182"/>
      <c r="CY454" s="182"/>
      <c r="CZ454" s="182"/>
      <c r="DA454" s="182"/>
      <c r="DB454" s="182"/>
      <c r="DC454" s="182"/>
      <c r="DD454" s="182"/>
      <c r="DE454" s="182"/>
      <c r="DF454" s="182"/>
      <c r="DG454" s="182"/>
      <c r="DH454" s="182"/>
      <c r="DI454" s="182"/>
      <c r="DJ454" s="182"/>
      <c r="DK454" s="182"/>
      <c r="DL454" s="182"/>
      <c r="DM454" s="182"/>
      <c r="DN454" s="182"/>
      <c r="DO454" s="182"/>
      <c r="DP454" s="182"/>
      <c r="DQ454" s="182"/>
      <c r="DR454" s="182"/>
      <c r="DS454" s="182"/>
      <c r="DT454" s="182"/>
      <c r="DU454" s="182"/>
      <c r="DV454" s="182"/>
      <c r="DW454" s="182"/>
      <c r="DX454" s="182"/>
      <c r="DY454" s="182"/>
      <c r="DZ454" s="182"/>
      <c r="EA454" s="182"/>
      <c r="EB454" s="182"/>
      <c r="EC454" s="182"/>
      <c r="ED454" s="182"/>
      <c r="EE454" s="182"/>
      <c r="EF454" s="182"/>
      <c r="EG454" s="182"/>
      <c r="EH454" s="182"/>
      <c r="EI454" s="182"/>
      <c r="EJ454" s="182"/>
      <c r="EK454" s="182"/>
      <c r="EL454" s="182"/>
      <c r="EM454" s="182"/>
      <c r="EN454" s="182"/>
      <c r="EO454" s="182"/>
      <c r="EP454" s="182"/>
      <c r="EQ454" s="182"/>
      <c r="ER454" s="182"/>
      <c r="ES454" s="182"/>
      <c r="ET454" s="182"/>
      <c r="EU454" s="182"/>
      <c r="EV454" s="182"/>
      <c r="EW454" s="182"/>
      <c r="EX454" s="182"/>
      <c r="EY454" s="182"/>
      <c r="EZ454" s="182"/>
      <c r="FA454" s="182"/>
      <c r="FB454" s="182"/>
      <c r="FC454" s="182"/>
      <c r="FD454" s="182"/>
      <c r="FE454" s="182"/>
      <c r="FF454" s="182"/>
      <c r="FG454" s="182"/>
      <c r="FH454" s="182"/>
      <c r="FI454" s="182"/>
      <c r="FJ454" s="182"/>
      <c r="FK454" s="182"/>
      <c r="FL454" s="182"/>
      <c r="FM454" s="182"/>
      <c r="FN454" s="182"/>
      <c r="FO454" s="182"/>
      <c r="FP454" s="182"/>
      <c r="FQ454" s="182"/>
      <c r="FR454" s="182"/>
      <c r="FS454" s="182"/>
      <c r="FT454" s="182"/>
      <c r="FU454" s="182"/>
      <c r="FV454" s="182"/>
      <c r="FW454" s="182"/>
      <c r="FX454" s="182"/>
      <c r="FY454" s="182"/>
      <c r="FZ454" s="182"/>
      <c r="GA454" s="182"/>
      <c r="GB454" s="182"/>
      <c r="GC454" s="182"/>
      <c r="GD454" s="182"/>
      <c r="GE454" s="182"/>
      <c r="GF454" s="182"/>
      <c r="GG454" s="182"/>
      <c r="GH454" s="182"/>
      <c r="GI454" s="182"/>
      <c r="GJ454" s="182"/>
      <c r="GK454" s="182"/>
      <c r="GL454" s="182"/>
      <c r="GM454" s="182"/>
      <c r="GN454" s="182"/>
      <c r="GO454" s="182"/>
      <c r="GP454" s="182"/>
      <c r="GQ454" s="182"/>
      <c r="GR454" s="182"/>
      <c r="GS454" s="182"/>
      <c r="GT454" s="182"/>
      <c r="GU454" s="182"/>
      <c r="GV454" s="182"/>
      <c r="GW454" s="182"/>
      <c r="GX454" s="182"/>
      <c r="GY454" s="182"/>
      <c r="GZ454" s="182"/>
      <c r="HA454" s="182"/>
      <c r="HB454" s="182"/>
      <c r="HC454" s="182"/>
      <c r="HD454" s="182"/>
      <c r="HE454" s="182"/>
      <c r="HF454" s="182"/>
      <c r="HG454" s="182"/>
      <c r="HH454" s="182"/>
      <c r="HI454" s="182"/>
      <c r="HJ454" s="182"/>
      <c r="HK454" s="182"/>
      <c r="HL454" s="182"/>
      <c r="HM454" s="182"/>
      <c r="HN454" s="182"/>
      <c r="HO454" s="182"/>
      <c r="HP454" s="182"/>
      <c r="HQ454" s="182"/>
      <c r="HR454" s="182"/>
      <c r="HS454" s="182"/>
      <c r="HT454" s="182"/>
      <c r="HU454" s="182"/>
      <c r="HV454" s="182"/>
      <c r="HW454" s="182"/>
      <c r="HX454" s="182"/>
      <c r="HY454" s="182"/>
      <c r="HZ454" s="182"/>
      <c r="IA454" s="182"/>
      <c r="IB454" s="182"/>
      <c r="IC454" s="182"/>
      <c r="ID454" s="182"/>
      <c r="IE454" s="182"/>
      <c r="IF454" s="182"/>
      <c r="IG454" s="182"/>
      <c r="IH454" s="182"/>
      <c r="II454" s="182"/>
      <c r="IJ454" s="182"/>
      <c r="IK454" s="182"/>
      <c r="IL454" s="182"/>
      <c r="IM454" s="182"/>
      <c r="IN454" s="182"/>
      <c r="IO454" s="182"/>
      <c r="IP454" s="182"/>
      <c r="IQ454" s="182"/>
      <c r="IR454" s="182"/>
      <c r="IS454" s="182"/>
      <c r="IT454" s="182"/>
      <c r="IU454" s="182"/>
      <c r="IV454" s="182"/>
      <c r="IW454" s="182"/>
      <c r="IX454" s="182"/>
      <c r="IY454" s="182"/>
      <c r="IZ454" s="182"/>
      <c r="JA454" s="182"/>
      <c r="JB454" s="182"/>
      <c r="JC454" s="182"/>
      <c r="JD454" s="182"/>
      <c r="JE454" s="182"/>
      <c r="JF454" s="182"/>
      <c r="JG454" s="182"/>
      <c r="JH454" s="182"/>
      <c r="JI454" s="182"/>
      <c r="JJ454" s="182"/>
      <c r="JK454" s="182"/>
      <c r="JL454" s="182"/>
      <c r="JM454" s="182"/>
      <c r="JN454" s="182"/>
      <c r="JO454" s="182"/>
      <c r="JP454" s="182"/>
      <c r="JQ454" s="182"/>
      <c r="JR454" s="182"/>
      <c r="JS454" s="182"/>
      <c r="JT454" s="182"/>
      <c r="JU454" s="182"/>
      <c r="JV454" s="182"/>
      <c r="JW454" s="182"/>
      <c r="JX454" s="182"/>
      <c r="JY454" s="182"/>
      <c r="JZ454" s="182"/>
      <c r="KA454" s="182"/>
      <c r="KB454" s="182"/>
      <c r="KC454" s="182"/>
      <c r="KD454" s="182"/>
      <c r="KE454" s="182"/>
      <c r="KF454" s="182"/>
      <c r="KG454" s="182"/>
      <c r="KH454" s="182"/>
      <c r="KI454" s="182"/>
      <c r="KJ454" s="182"/>
      <c r="KK454" s="182"/>
      <c r="KL454" s="182"/>
      <c r="KM454" s="182"/>
      <c r="KN454" s="182"/>
      <c r="KO454" s="182"/>
      <c r="KP454" s="182"/>
      <c r="KQ454" s="182"/>
      <c r="KR454" s="182"/>
      <c r="KS454" s="182"/>
      <c r="KT454" s="182"/>
      <c r="KU454" s="182"/>
      <c r="KV454" s="182"/>
      <c r="KW454" s="182"/>
      <c r="KX454" s="182"/>
      <c r="KY454" s="182"/>
      <c r="KZ454" s="182"/>
      <c r="LA454" s="182"/>
      <c r="LB454" s="182"/>
      <c r="LC454" s="182"/>
      <c r="LD454" s="182"/>
      <c r="LE454" s="182"/>
      <c r="LF454" s="182"/>
      <c r="LG454" s="182"/>
      <c r="LH454" s="182"/>
      <c r="LI454" s="182"/>
      <c r="LJ454" s="182"/>
      <c r="LK454" s="182"/>
      <c r="LL454" s="182"/>
      <c r="LM454" s="182"/>
      <c r="LN454" s="182"/>
      <c r="LO454" s="182"/>
      <c r="LP454" s="182"/>
      <c r="LQ454" s="182"/>
      <c r="LR454" s="182"/>
      <c r="LS454" s="182"/>
      <c r="LT454" s="182"/>
      <c r="LU454" s="182"/>
      <c r="LV454" s="182"/>
      <c r="LW454" s="182"/>
      <c r="LX454" s="182"/>
      <c r="LY454" s="182"/>
      <c r="LZ454" s="182"/>
      <c r="MA454" s="182"/>
      <c r="MB454" s="182"/>
      <c r="MC454" s="182"/>
      <c r="MD454" s="182"/>
      <c r="ME454" s="182"/>
      <c r="MF454" s="182"/>
      <c r="MG454" s="182"/>
      <c r="MH454" s="182"/>
      <c r="MI454" s="182"/>
      <c r="MJ454" s="182"/>
      <c r="MK454" s="182"/>
      <c r="ML454" s="182"/>
      <c r="MM454" s="182"/>
      <c r="MN454" s="182"/>
      <c r="MO454" s="182"/>
      <c r="MP454" s="182"/>
      <c r="MQ454" s="182"/>
      <c r="MR454" s="182"/>
      <c r="MS454" s="182"/>
      <c r="MT454" s="182"/>
      <c r="MU454" s="182"/>
      <c r="MV454" s="182"/>
      <c r="MW454" s="182"/>
      <c r="MX454" s="182"/>
      <c r="MY454" s="182"/>
      <c r="MZ454" s="182"/>
      <c r="NA454" s="182"/>
      <c r="NB454" s="182"/>
      <c r="NC454" s="182"/>
      <c r="ND454" s="182"/>
      <c r="NE454" s="182"/>
      <c r="NF454" s="182"/>
      <c r="NG454" s="182"/>
      <c r="NH454" s="182"/>
      <c r="NI454" s="182"/>
      <c r="NJ454" s="182"/>
      <c r="NK454" s="182"/>
      <c r="NL454" s="182"/>
      <c r="NM454" s="182"/>
      <c r="NN454" s="182"/>
      <c r="NO454" s="182"/>
      <c r="NP454" s="182"/>
      <c r="NQ454" s="182"/>
      <c r="NR454" s="182"/>
      <c r="NS454" s="182"/>
      <c r="NT454" s="182"/>
      <c r="NU454" s="182"/>
      <c r="NV454" s="182"/>
      <c r="NW454" s="182"/>
      <c r="NX454" s="182"/>
      <c r="NY454" s="182"/>
      <c r="NZ454" s="182"/>
      <c r="OA454" s="182"/>
      <c r="OB454" s="182"/>
      <c r="OC454" s="182"/>
      <c r="OD454" s="182"/>
      <c r="OE454" s="182"/>
      <c r="OF454" s="182"/>
      <c r="OG454" s="182"/>
      <c r="OH454" s="182"/>
      <c r="OI454" s="182"/>
      <c r="OJ454" s="182"/>
      <c r="OK454" s="182"/>
      <c r="OL454" s="182"/>
      <c r="OM454" s="182"/>
      <c r="ON454" s="182"/>
      <c r="OO454" s="182"/>
      <c r="OP454" s="182"/>
      <c r="OQ454" s="182"/>
      <c r="OR454" s="182"/>
      <c r="OS454" s="182"/>
      <c r="OT454" s="182"/>
      <c r="OU454" s="182"/>
      <c r="OV454" s="182"/>
      <c r="OW454" s="182"/>
      <c r="OX454" s="182"/>
      <c r="OY454" s="182"/>
      <c r="OZ454" s="182"/>
      <c r="PA454" s="182"/>
      <c r="PB454" s="182"/>
      <c r="PC454" s="182"/>
      <c r="PD454" s="182"/>
      <c r="PE454" s="182"/>
      <c r="PF454" s="182"/>
      <c r="PG454" s="182"/>
      <c r="PH454" s="182"/>
      <c r="PI454" s="182"/>
      <c r="PJ454" s="182"/>
      <c r="PK454" s="182"/>
      <c r="PL454" s="182"/>
      <c r="PM454" s="182"/>
      <c r="PN454" s="182"/>
      <c r="PO454" s="182"/>
      <c r="PP454" s="182"/>
      <c r="PQ454" s="182"/>
      <c r="PR454" s="182"/>
      <c r="PS454" s="182"/>
      <c r="PT454" s="182"/>
      <c r="PU454" s="182"/>
      <c r="PV454" s="182"/>
      <c r="PW454" s="182"/>
      <c r="PX454" s="182"/>
    </row>
    <row r="455" spans="1:440" s="167" customFormat="1" ht="19.899999999999999" customHeight="1">
      <c r="A455" s="182"/>
      <c r="B455" s="1040"/>
      <c r="C455" s="900"/>
      <c r="D455" s="841"/>
      <c r="E455" s="944" t="s">
        <v>306</v>
      </c>
      <c r="F455" s="325" t="s">
        <v>20</v>
      </c>
      <c r="G455" s="289">
        <v>0.63600000000000001</v>
      </c>
      <c r="H455" s="289"/>
      <c r="I455" s="290">
        <f t="shared" ref="I455" si="399">G455+H455</f>
        <v>0.63600000000000001</v>
      </c>
      <c r="J455" s="636">
        <v>0</v>
      </c>
      <c r="K455" s="290">
        <f t="shared" si="378"/>
        <v>0.63600000000000001</v>
      </c>
      <c r="L455" s="672">
        <f t="shared" si="379"/>
        <v>0</v>
      </c>
      <c r="M455" s="650" t="s">
        <v>24</v>
      </c>
      <c r="N455" s="976">
        <f t="shared" ref="N455:O455" si="400">G455+G456+G457</f>
        <v>7.2230000000000008</v>
      </c>
      <c r="O455" s="977">
        <f t="shared" si="400"/>
        <v>0</v>
      </c>
      <c r="P455" s="977">
        <f t="shared" ref="P455" si="401">N455+O455</f>
        <v>7.2230000000000008</v>
      </c>
      <c r="Q455" s="977">
        <f t="shared" si="337"/>
        <v>6.6240000000000006</v>
      </c>
      <c r="R455" s="977">
        <f t="shared" ref="R455" si="402">P455-Q455</f>
        <v>0.5990000000000002</v>
      </c>
      <c r="S455" s="975">
        <f t="shared" ref="S455" si="403">Q455/P455</f>
        <v>0.91707046933407166</v>
      </c>
      <c r="T455" s="170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  <c r="AU455" s="182"/>
      <c r="AV455" s="182"/>
      <c r="AW455" s="182"/>
      <c r="AX455" s="182"/>
      <c r="AY455" s="182"/>
      <c r="AZ455" s="182"/>
      <c r="BA455" s="182"/>
      <c r="BB455" s="182"/>
      <c r="BC455" s="182"/>
      <c r="BD455" s="182"/>
      <c r="BE455" s="182"/>
      <c r="BF455" s="182"/>
      <c r="BG455" s="182"/>
      <c r="BH455" s="182"/>
      <c r="BI455" s="182"/>
      <c r="BJ455" s="182"/>
      <c r="BK455" s="182"/>
      <c r="BL455" s="182"/>
      <c r="BM455" s="182"/>
      <c r="BN455" s="182"/>
      <c r="BO455" s="182"/>
      <c r="BP455" s="182"/>
      <c r="BQ455" s="182"/>
      <c r="BR455" s="182"/>
      <c r="BS455" s="182"/>
      <c r="BT455" s="182"/>
      <c r="BU455" s="182"/>
      <c r="BV455" s="182"/>
      <c r="BW455" s="182"/>
      <c r="BX455" s="182"/>
      <c r="BY455" s="182"/>
      <c r="BZ455" s="182"/>
      <c r="CA455" s="182"/>
      <c r="CB455" s="182"/>
      <c r="CC455" s="182"/>
      <c r="CD455" s="182"/>
      <c r="CE455" s="182"/>
      <c r="CF455" s="182"/>
      <c r="CG455" s="182"/>
      <c r="CH455" s="182"/>
      <c r="CI455" s="182"/>
      <c r="CJ455" s="182"/>
      <c r="CK455" s="182"/>
      <c r="CL455" s="182"/>
      <c r="CM455" s="182"/>
      <c r="CN455" s="182"/>
      <c r="CO455" s="182"/>
      <c r="CP455" s="182"/>
      <c r="CQ455" s="182"/>
      <c r="CR455" s="182"/>
      <c r="CS455" s="182"/>
      <c r="CT455" s="182"/>
      <c r="CU455" s="182"/>
      <c r="CV455" s="182"/>
      <c r="CW455" s="182"/>
      <c r="CX455" s="182"/>
      <c r="CY455" s="182"/>
      <c r="CZ455" s="182"/>
      <c r="DA455" s="182"/>
      <c r="DB455" s="182"/>
      <c r="DC455" s="182"/>
      <c r="DD455" s="182"/>
      <c r="DE455" s="182"/>
      <c r="DF455" s="182"/>
      <c r="DG455" s="182"/>
      <c r="DH455" s="182"/>
      <c r="DI455" s="182"/>
      <c r="DJ455" s="182"/>
      <c r="DK455" s="182"/>
      <c r="DL455" s="182"/>
      <c r="DM455" s="182"/>
      <c r="DN455" s="182"/>
      <c r="DO455" s="182"/>
      <c r="DP455" s="182"/>
      <c r="DQ455" s="182"/>
      <c r="DR455" s="182"/>
      <c r="DS455" s="182"/>
      <c r="DT455" s="182"/>
      <c r="DU455" s="182"/>
      <c r="DV455" s="182"/>
      <c r="DW455" s="182"/>
      <c r="DX455" s="182"/>
      <c r="DY455" s="182"/>
      <c r="DZ455" s="182"/>
      <c r="EA455" s="182"/>
      <c r="EB455" s="182"/>
      <c r="EC455" s="182"/>
      <c r="ED455" s="182"/>
      <c r="EE455" s="182"/>
      <c r="EF455" s="182"/>
      <c r="EG455" s="182"/>
      <c r="EH455" s="182"/>
      <c r="EI455" s="182"/>
      <c r="EJ455" s="182"/>
      <c r="EK455" s="182"/>
      <c r="EL455" s="182"/>
      <c r="EM455" s="182"/>
      <c r="EN455" s="182"/>
      <c r="EO455" s="182"/>
      <c r="EP455" s="182"/>
      <c r="EQ455" s="182"/>
      <c r="ER455" s="182"/>
      <c r="ES455" s="182"/>
      <c r="ET455" s="182"/>
      <c r="EU455" s="182"/>
      <c r="EV455" s="182"/>
      <c r="EW455" s="182"/>
      <c r="EX455" s="182"/>
      <c r="EY455" s="182"/>
      <c r="EZ455" s="182"/>
      <c r="FA455" s="182"/>
      <c r="FB455" s="182"/>
      <c r="FC455" s="182"/>
      <c r="FD455" s="182"/>
      <c r="FE455" s="182"/>
      <c r="FF455" s="182"/>
      <c r="FG455" s="182"/>
      <c r="FH455" s="182"/>
      <c r="FI455" s="182"/>
      <c r="FJ455" s="182"/>
      <c r="FK455" s="182"/>
      <c r="FL455" s="182"/>
      <c r="FM455" s="182"/>
      <c r="FN455" s="182"/>
      <c r="FO455" s="182"/>
      <c r="FP455" s="182"/>
      <c r="FQ455" s="182"/>
      <c r="FR455" s="182"/>
      <c r="FS455" s="182"/>
      <c r="FT455" s="182"/>
      <c r="FU455" s="182"/>
      <c r="FV455" s="182"/>
      <c r="FW455" s="182"/>
      <c r="FX455" s="182"/>
      <c r="FY455" s="182"/>
      <c r="FZ455" s="182"/>
      <c r="GA455" s="182"/>
      <c r="GB455" s="182"/>
      <c r="GC455" s="182"/>
      <c r="GD455" s="182"/>
      <c r="GE455" s="182"/>
      <c r="GF455" s="182"/>
      <c r="GG455" s="182"/>
      <c r="GH455" s="182"/>
      <c r="GI455" s="182"/>
      <c r="GJ455" s="182"/>
      <c r="GK455" s="182"/>
      <c r="GL455" s="182"/>
      <c r="GM455" s="182"/>
      <c r="GN455" s="182"/>
      <c r="GO455" s="182"/>
      <c r="GP455" s="182"/>
      <c r="GQ455" s="182"/>
      <c r="GR455" s="182"/>
      <c r="GS455" s="182"/>
      <c r="GT455" s="182"/>
      <c r="GU455" s="182"/>
      <c r="GV455" s="182"/>
      <c r="GW455" s="182"/>
      <c r="GX455" s="182"/>
      <c r="GY455" s="182"/>
      <c r="GZ455" s="182"/>
      <c r="HA455" s="182"/>
      <c r="HB455" s="182"/>
      <c r="HC455" s="182"/>
      <c r="HD455" s="182"/>
      <c r="HE455" s="182"/>
      <c r="HF455" s="182"/>
      <c r="HG455" s="182"/>
      <c r="HH455" s="182"/>
      <c r="HI455" s="182"/>
      <c r="HJ455" s="182"/>
      <c r="HK455" s="182"/>
      <c r="HL455" s="182"/>
      <c r="HM455" s="182"/>
      <c r="HN455" s="182"/>
      <c r="HO455" s="182"/>
      <c r="HP455" s="182"/>
      <c r="HQ455" s="182"/>
      <c r="HR455" s="182"/>
      <c r="HS455" s="182"/>
      <c r="HT455" s="182"/>
      <c r="HU455" s="182"/>
      <c r="HV455" s="182"/>
      <c r="HW455" s="182"/>
      <c r="HX455" s="182"/>
      <c r="HY455" s="182"/>
      <c r="HZ455" s="182"/>
      <c r="IA455" s="182"/>
      <c r="IB455" s="182"/>
      <c r="IC455" s="182"/>
      <c r="ID455" s="182"/>
      <c r="IE455" s="182"/>
      <c r="IF455" s="182"/>
      <c r="IG455" s="182"/>
      <c r="IH455" s="182"/>
      <c r="II455" s="182"/>
      <c r="IJ455" s="182"/>
      <c r="IK455" s="182"/>
      <c r="IL455" s="182"/>
      <c r="IM455" s="182"/>
      <c r="IN455" s="182"/>
      <c r="IO455" s="182"/>
      <c r="IP455" s="182"/>
      <c r="IQ455" s="182"/>
      <c r="IR455" s="182"/>
      <c r="IS455" s="182"/>
      <c r="IT455" s="182"/>
      <c r="IU455" s="182"/>
      <c r="IV455" s="182"/>
      <c r="IW455" s="182"/>
      <c r="IX455" s="182"/>
      <c r="IY455" s="182"/>
      <c r="IZ455" s="182"/>
      <c r="JA455" s="182"/>
      <c r="JB455" s="182"/>
      <c r="JC455" s="182"/>
      <c r="JD455" s="182"/>
      <c r="JE455" s="182"/>
      <c r="JF455" s="182"/>
      <c r="JG455" s="182"/>
      <c r="JH455" s="182"/>
      <c r="JI455" s="182"/>
      <c r="JJ455" s="182"/>
      <c r="JK455" s="182"/>
      <c r="JL455" s="182"/>
      <c r="JM455" s="182"/>
      <c r="JN455" s="182"/>
      <c r="JO455" s="182"/>
      <c r="JP455" s="182"/>
      <c r="JQ455" s="182"/>
      <c r="JR455" s="182"/>
      <c r="JS455" s="182"/>
      <c r="JT455" s="182"/>
      <c r="JU455" s="182"/>
      <c r="JV455" s="182"/>
      <c r="JW455" s="182"/>
      <c r="JX455" s="182"/>
      <c r="JY455" s="182"/>
      <c r="JZ455" s="182"/>
      <c r="KA455" s="182"/>
      <c r="KB455" s="182"/>
      <c r="KC455" s="182"/>
      <c r="KD455" s="182"/>
      <c r="KE455" s="182"/>
      <c r="KF455" s="182"/>
      <c r="KG455" s="182"/>
      <c r="KH455" s="182"/>
      <c r="KI455" s="182"/>
      <c r="KJ455" s="182"/>
      <c r="KK455" s="182"/>
      <c r="KL455" s="182"/>
      <c r="KM455" s="182"/>
      <c r="KN455" s="182"/>
      <c r="KO455" s="182"/>
      <c r="KP455" s="182"/>
      <c r="KQ455" s="182"/>
      <c r="KR455" s="182"/>
      <c r="KS455" s="182"/>
      <c r="KT455" s="182"/>
      <c r="KU455" s="182"/>
      <c r="KV455" s="182"/>
      <c r="KW455" s="182"/>
      <c r="KX455" s="182"/>
      <c r="KY455" s="182"/>
      <c r="KZ455" s="182"/>
      <c r="LA455" s="182"/>
      <c r="LB455" s="182"/>
      <c r="LC455" s="182"/>
      <c r="LD455" s="182"/>
      <c r="LE455" s="182"/>
      <c r="LF455" s="182"/>
      <c r="LG455" s="182"/>
      <c r="LH455" s="182"/>
      <c r="LI455" s="182"/>
      <c r="LJ455" s="182"/>
      <c r="LK455" s="182"/>
      <c r="LL455" s="182"/>
      <c r="LM455" s="182"/>
      <c r="LN455" s="182"/>
      <c r="LO455" s="182"/>
      <c r="LP455" s="182"/>
      <c r="LQ455" s="182"/>
      <c r="LR455" s="182"/>
      <c r="LS455" s="182"/>
      <c r="LT455" s="182"/>
      <c r="LU455" s="182"/>
      <c r="LV455" s="182"/>
      <c r="LW455" s="182"/>
      <c r="LX455" s="182"/>
      <c r="LY455" s="182"/>
      <c r="LZ455" s="182"/>
      <c r="MA455" s="182"/>
      <c r="MB455" s="182"/>
      <c r="MC455" s="182"/>
      <c r="MD455" s="182"/>
      <c r="ME455" s="182"/>
      <c r="MF455" s="182"/>
      <c r="MG455" s="182"/>
      <c r="MH455" s="182"/>
      <c r="MI455" s="182"/>
      <c r="MJ455" s="182"/>
      <c r="MK455" s="182"/>
      <c r="ML455" s="182"/>
      <c r="MM455" s="182"/>
      <c r="MN455" s="182"/>
      <c r="MO455" s="182"/>
      <c r="MP455" s="182"/>
      <c r="MQ455" s="182"/>
      <c r="MR455" s="182"/>
      <c r="MS455" s="182"/>
      <c r="MT455" s="182"/>
      <c r="MU455" s="182"/>
      <c r="MV455" s="182"/>
      <c r="MW455" s="182"/>
      <c r="MX455" s="182"/>
      <c r="MY455" s="182"/>
      <c r="MZ455" s="182"/>
      <c r="NA455" s="182"/>
      <c r="NB455" s="182"/>
      <c r="NC455" s="182"/>
      <c r="ND455" s="182"/>
      <c r="NE455" s="182"/>
      <c r="NF455" s="182"/>
      <c r="NG455" s="182"/>
      <c r="NH455" s="182"/>
      <c r="NI455" s="182"/>
      <c r="NJ455" s="182"/>
      <c r="NK455" s="182"/>
      <c r="NL455" s="182"/>
      <c r="NM455" s="182"/>
      <c r="NN455" s="182"/>
      <c r="NO455" s="182"/>
      <c r="NP455" s="182"/>
      <c r="NQ455" s="182"/>
      <c r="NR455" s="182"/>
      <c r="NS455" s="182"/>
      <c r="NT455" s="182"/>
      <c r="NU455" s="182"/>
      <c r="NV455" s="182"/>
      <c r="NW455" s="182"/>
      <c r="NX455" s="182"/>
      <c r="NY455" s="182"/>
      <c r="NZ455" s="182"/>
      <c r="OA455" s="182"/>
      <c r="OB455" s="182"/>
      <c r="OC455" s="182"/>
      <c r="OD455" s="182"/>
      <c r="OE455" s="182"/>
      <c r="OF455" s="182"/>
      <c r="OG455" s="182"/>
      <c r="OH455" s="182"/>
      <c r="OI455" s="182"/>
      <c r="OJ455" s="182"/>
      <c r="OK455" s="182"/>
      <c r="OL455" s="182"/>
      <c r="OM455" s="182"/>
      <c r="ON455" s="182"/>
      <c r="OO455" s="182"/>
      <c r="OP455" s="182"/>
      <c r="OQ455" s="182"/>
      <c r="OR455" s="182"/>
      <c r="OS455" s="182"/>
      <c r="OT455" s="182"/>
      <c r="OU455" s="182"/>
      <c r="OV455" s="182"/>
      <c r="OW455" s="182"/>
      <c r="OX455" s="182"/>
      <c r="OY455" s="182"/>
      <c r="OZ455" s="182"/>
      <c r="PA455" s="182"/>
      <c r="PB455" s="182"/>
      <c r="PC455" s="182"/>
      <c r="PD455" s="182"/>
      <c r="PE455" s="182"/>
      <c r="PF455" s="182"/>
      <c r="PG455" s="182"/>
      <c r="PH455" s="182"/>
      <c r="PI455" s="182"/>
      <c r="PJ455" s="182"/>
      <c r="PK455" s="182"/>
      <c r="PL455" s="182"/>
      <c r="PM455" s="182"/>
      <c r="PN455" s="182"/>
      <c r="PO455" s="182"/>
      <c r="PP455" s="182"/>
      <c r="PQ455" s="182"/>
      <c r="PR455" s="182"/>
      <c r="PS455" s="182"/>
      <c r="PT455" s="182"/>
      <c r="PU455" s="182"/>
      <c r="PV455" s="182"/>
      <c r="PW455" s="182"/>
      <c r="PX455" s="182"/>
    </row>
    <row r="456" spans="1:440" s="167" customFormat="1" ht="19.899999999999999" customHeight="1">
      <c r="A456" s="182"/>
      <c r="B456" s="1040"/>
      <c r="C456" s="900"/>
      <c r="D456" s="841"/>
      <c r="E456" s="944"/>
      <c r="F456" s="325" t="s">
        <v>21</v>
      </c>
      <c r="G456" s="289">
        <v>2.976</v>
      </c>
      <c r="H456" s="289"/>
      <c r="I456" s="290">
        <f>G456+H456+K455</f>
        <v>3.6120000000000001</v>
      </c>
      <c r="J456" s="636">
        <v>2.35</v>
      </c>
      <c r="K456" s="290">
        <f t="shared" si="378"/>
        <v>1.262</v>
      </c>
      <c r="L456" s="672">
        <f t="shared" si="379"/>
        <v>0.65060908084163904</v>
      </c>
      <c r="M456" s="650" t="s">
        <v>24</v>
      </c>
      <c r="N456" s="976"/>
      <c r="O456" s="977"/>
      <c r="P456" s="977"/>
      <c r="Q456" s="977"/>
      <c r="R456" s="977"/>
      <c r="S456" s="975"/>
      <c r="T456" s="170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182"/>
      <c r="AW456" s="182"/>
      <c r="AX456" s="182"/>
      <c r="AY456" s="182"/>
      <c r="AZ456" s="182"/>
      <c r="BA456" s="182"/>
      <c r="BB456" s="182"/>
      <c r="BC456" s="182"/>
      <c r="BD456" s="182"/>
      <c r="BE456" s="182"/>
      <c r="BF456" s="182"/>
      <c r="BG456" s="182"/>
      <c r="BH456" s="182"/>
      <c r="BI456" s="182"/>
      <c r="BJ456" s="182"/>
      <c r="BK456" s="182"/>
      <c r="BL456" s="182"/>
      <c r="BM456" s="182"/>
      <c r="BN456" s="182"/>
      <c r="BO456" s="182"/>
      <c r="BP456" s="182"/>
      <c r="BQ456" s="182"/>
      <c r="BR456" s="182"/>
      <c r="BS456" s="182"/>
      <c r="BT456" s="182"/>
      <c r="BU456" s="182"/>
      <c r="BV456" s="182"/>
      <c r="BW456" s="182"/>
      <c r="BX456" s="182"/>
      <c r="BY456" s="182"/>
      <c r="BZ456" s="182"/>
      <c r="CA456" s="182"/>
      <c r="CB456" s="182"/>
      <c r="CC456" s="182"/>
      <c r="CD456" s="182"/>
      <c r="CE456" s="182"/>
      <c r="CF456" s="182"/>
      <c r="CG456" s="182"/>
      <c r="CH456" s="182"/>
      <c r="CI456" s="182"/>
      <c r="CJ456" s="182"/>
      <c r="CK456" s="182"/>
      <c r="CL456" s="182"/>
      <c r="CM456" s="182"/>
      <c r="CN456" s="182"/>
      <c r="CO456" s="182"/>
      <c r="CP456" s="182"/>
      <c r="CQ456" s="182"/>
      <c r="CR456" s="182"/>
      <c r="CS456" s="182"/>
      <c r="CT456" s="182"/>
      <c r="CU456" s="182"/>
      <c r="CV456" s="182"/>
      <c r="CW456" s="182"/>
      <c r="CX456" s="182"/>
      <c r="CY456" s="182"/>
      <c r="CZ456" s="182"/>
      <c r="DA456" s="182"/>
      <c r="DB456" s="182"/>
      <c r="DC456" s="182"/>
      <c r="DD456" s="182"/>
      <c r="DE456" s="182"/>
      <c r="DF456" s="182"/>
      <c r="DG456" s="182"/>
      <c r="DH456" s="182"/>
      <c r="DI456" s="182"/>
      <c r="DJ456" s="182"/>
      <c r="DK456" s="182"/>
      <c r="DL456" s="182"/>
      <c r="DM456" s="182"/>
      <c r="DN456" s="182"/>
      <c r="DO456" s="182"/>
      <c r="DP456" s="182"/>
      <c r="DQ456" s="182"/>
      <c r="DR456" s="182"/>
      <c r="DS456" s="182"/>
      <c r="DT456" s="182"/>
      <c r="DU456" s="182"/>
      <c r="DV456" s="182"/>
      <c r="DW456" s="182"/>
      <c r="DX456" s="182"/>
      <c r="DY456" s="182"/>
      <c r="DZ456" s="182"/>
      <c r="EA456" s="182"/>
      <c r="EB456" s="182"/>
      <c r="EC456" s="182"/>
      <c r="ED456" s="182"/>
      <c r="EE456" s="182"/>
      <c r="EF456" s="182"/>
      <c r="EG456" s="182"/>
      <c r="EH456" s="182"/>
      <c r="EI456" s="182"/>
      <c r="EJ456" s="182"/>
      <c r="EK456" s="182"/>
      <c r="EL456" s="182"/>
      <c r="EM456" s="182"/>
      <c r="EN456" s="182"/>
      <c r="EO456" s="182"/>
      <c r="EP456" s="182"/>
      <c r="EQ456" s="182"/>
      <c r="ER456" s="182"/>
      <c r="ES456" s="182"/>
      <c r="ET456" s="182"/>
      <c r="EU456" s="182"/>
      <c r="EV456" s="182"/>
      <c r="EW456" s="182"/>
      <c r="EX456" s="182"/>
      <c r="EY456" s="182"/>
      <c r="EZ456" s="182"/>
      <c r="FA456" s="182"/>
      <c r="FB456" s="182"/>
      <c r="FC456" s="182"/>
      <c r="FD456" s="182"/>
      <c r="FE456" s="182"/>
      <c r="FF456" s="182"/>
      <c r="FG456" s="182"/>
      <c r="FH456" s="182"/>
      <c r="FI456" s="182"/>
      <c r="FJ456" s="182"/>
      <c r="FK456" s="182"/>
      <c r="FL456" s="182"/>
      <c r="FM456" s="182"/>
      <c r="FN456" s="182"/>
      <c r="FO456" s="182"/>
      <c r="FP456" s="182"/>
      <c r="FQ456" s="182"/>
      <c r="FR456" s="182"/>
      <c r="FS456" s="182"/>
      <c r="FT456" s="182"/>
      <c r="FU456" s="182"/>
      <c r="FV456" s="182"/>
      <c r="FW456" s="182"/>
      <c r="FX456" s="182"/>
      <c r="FY456" s="182"/>
      <c r="FZ456" s="182"/>
      <c r="GA456" s="182"/>
      <c r="GB456" s="182"/>
      <c r="GC456" s="182"/>
      <c r="GD456" s="182"/>
      <c r="GE456" s="182"/>
      <c r="GF456" s="182"/>
      <c r="GG456" s="182"/>
      <c r="GH456" s="182"/>
      <c r="GI456" s="182"/>
      <c r="GJ456" s="182"/>
      <c r="GK456" s="182"/>
      <c r="GL456" s="182"/>
      <c r="GM456" s="182"/>
      <c r="GN456" s="182"/>
      <c r="GO456" s="182"/>
      <c r="GP456" s="182"/>
      <c r="GQ456" s="182"/>
      <c r="GR456" s="182"/>
      <c r="GS456" s="182"/>
      <c r="GT456" s="182"/>
      <c r="GU456" s="182"/>
      <c r="GV456" s="182"/>
      <c r="GW456" s="182"/>
      <c r="GX456" s="182"/>
      <c r="GY456" s="182"/>
      <c r="GZ456" s="182"/>
      <c r="HA456" s="182"/>
      <c r="HB456" s="182"/>
      <c r="HC456" s="182"/>
      <c r="HD456" s="182"/>
      <c r="HE456" s="182"/>
      <c r="HF456" s="182"/>
      <c r="HG456" s="182"/>
      <c r="HH456" s="182"/>
      <c r="HI456" s="182"/>
      <c r="HJ456" s="182"/>
      <c r="HK456" s="182"/>
      <c r="HL456" s="182"/>
      <c r="HM456" s="182"/>
      <c r="HN456" s="182"/>
      <c r="HO456" s="182"/>
      <c r="HP456" s="182"/>
      <c r="HQ456" s="182"/>
      <c r="HR456" s="182"/>
      <c r="HS456" s="182"/>
      <c r="HT456" s="182"/>
      <c r="HU456" s="182"/>
      <c r="HV456" s="182"/>
      <c r="HW456" s="182"/>
      <c r="HX456" s="182"/>
      <c r="HY456" s="182"/>
      <c r="HZ456" s="182"/>
      <c r="IA456" s="182"/>
      <c r="IB456" s="182"/>
      <c r="IC456" s="182"/>
      <c r="ID456" s="182"/>
      <c r="IE456" s="182"/>
      <c r="IF456" s="182"/>
      <c r="IG456" s="182"/>
      <c r="IH456" s="182"/>
      <c r="II456" s="182"/>
      <c r="IJ456" s="182"/>
      <c r="IK456" s="182"/>
      <c r="IL456" s="182"/>
      <c r="IM456" s="182"/>
      <c r="IN456" s="182"/>
      <c r="IO456" s="182"/>
      <c r="IP456" s="182"/>
      <c r="IQ456" s="182"/>
      <c r="IR456" s="182"/>
      <c r="IS456" s="182"/>
      <c r="IT456" s="182"/>
      <c r="IU456" s="182"/>
      <c r="IV456" s="182"/>
      <c r="IW456" s="182"/>
      <c r="IX456" s="182"/>
      <c r="IY456" s="182"/>
      <c r="IZ456" s="182"/>
      <c r="JA456" s="182"/>
      <c r="JB456" s="182"/>
      <c r="JC456" s="182"/>
      <c r="JD456" s="182"/>
      <c r="JE456" s="182"/>
      <c r="JF456" s="182"/>
      <c r="JG456" s="182"/>
      <c r="JH456" s="182"/>
      <c r="JI456" s="182"/>
      <c r="JJ456" s="182"/>
      <c r="JK456" s="182"/>
      <c r="JL456" s="182"/>
      <c r="JM456" s="182"/>
      <c r="JN456" s="182"/>
      <c r="JO456" s="182"/>
      <c r="JP456" s="182"/>
      <c r="JQ456" s="182"/>
      <c r="JR456" s="182"/>
      <c r="JS456" s="182"/>
      <c r="JT456" s="182"/>
      <c r="JU456" s="182"/>
      <c r="JV456" s="182"/>
      <c r="JW456" s="182"/>
      <c r="JX456" s="182"/>
      <c r="JY456" s="182"/>
      <c r="JZ456" s="182"/>
      <c r="KA456" s="182"/>
      <c r="KB456" s="182"/>
      <c r="KC456" s="182"/>
      <c r="KD456" s="182"/>
      <c r="KE456" s="182"/>
      <c r="KF456" s="182"/>
      <c r="KG456" s="182"/>
      <c r="KH456" s="182"/>
      <c r="KI456" s="182"/>
      <c r="KJ456" s="182"/>
      <c r="KK456" s="182"/>
      <c r="KL456" s="182"/>
      <c r="KM456" s="182"/>
      <c r="KN456" s="182"/>
      <c r="KO456" s="182"/>
      <c r="KP456" s="182"/>
      <c r="KQ456" s="182"/>
      <c r="KR456" s="182"/>
      <c r="KS456" s="182"/>
      <c r="KT456" s="182"/>
      <c r="KU456" s="182"/>
      <c r="KV456" s="182"/>
      <c r="KW456" s="182"/>
      <c r="KX456" s="182"/>
      <c r="KY456" s="182"/>
      <c r="KZ456" s="182"/>
      <c r="LA456" s="182"/>
      <c r="LB456" s="182"/>
      <c r="LC456" s="182"/>
      <c r="LD456" s="182"/>
      <c r="LE456" s="182"/>
      <c r="LF456" s="182"/>
      <c r="LG456" s="182"/>
      <c r="LH456" s="182"/>
      <c r="LI456" s="182"/>
      <c r="LJ456" s="182"/>
      <c r="LK456" s="182"/>
      <c r="LL456" s="182"/>
      <c r="LM456" s="182"/>
      <c r="LN456" s="182"/>
      <c r="LO456" s="182"/>
      <c r="LP456" s="182"/>
      <c r="LQ456" s="182"/>
      <c r="LR456" s="182"/>
      <c r="LS456" s="182"/>
      <c r="LT456" s="182"/>
      <c r="LU456" s="182"/>
      <c r="LV456" s="182"/>
      <c r="LW456" s="182"/>
      <c r="LX456" s="182"/>
      <c r="LY456" s="182"/>
      <c r="LZ456" s="182"/>
      <c r="MA456" s="182"/>
      <c r="MB456" s="182"/>
      <c r="MC456" s="182"/>
      <c r="MD456" s="182"/>
      <c r="ME456" s="182"/>
      <c r="MF456" s="182"/>
      <c r="MG456" s="182"/>
      <c r="MH456" s="182"/>
      <c r="MI456" s="182"/>
      <c r="MJ456" s="182"/>
      <c r="MK456" s="182"/>
      <c r="ML456" s="182"/>
      <c r="MM456" s="182"/>
      <c r="MN456" s="182"/>
      <c r="MO456" s="182"/>
      <c r="MP456" s="182"/>
      <c r="MQ456" s="182"/>
      <c r="MR456" s="182"/>
      <c r="MS456" s="182"/>
      <c r="MT456" s="182"/>
      <c r="MU456" s="182"/>
      <c r="MV456" s="182"/>
      <c r="MW456" s="182"/>
      <c r="MX456" s="182"/>
      <c r="MY456" s="182"/>
      <c r="MZ456" s="182"/>
      <c r="NA456" s="182"/>
      <c r="NB456" s="182"/>
      <c r="NC456" s="182"/>
      <c r="ND456" s="182"/>
      <c r="NE456" s="182"/>
      <c r="NF456" s="182"/>
      <c r="NG456" s="182"/>
      <c r="NH456" s="182"/>
      <c r="NI456" s="182"/>
      <c r="NJ456" s="182"/>
      <c r="NK456" s="182"/>
      <c r="NL456" s="182"/>
      <c r="NM456" s="182"/>
      <c r="NN456" s="182"/>
      <c r="NO456" s="182"/>
      <c r="NP456" s="182"/>
      <c r="NQ456" s="182"/>
      <c r="NR456" s="182"/>
      <c r="NS456" s="182"/>
      <c r="NT456" s="182"/>
      <c r="NU456" s="182"/>
      <c r="NV456" s="182"/>
      <c r="NW456" s="182"/>
      <c r="NX456" s="182"/>
      <c r="NY456" s="182"/>
      <c r="NZ456" s="182"/>
      <c r="OA456" s="182"/>
      <c r="OB456" s="182"/>
      <c r="OC456" s="182"/>
      <c r="OD456" s="182"/>
      <c r="OE456" s="182"/>
      <c r="OF456" s="182"/>
      <c r="OG456" s="182"/>
      <c r="OH456" s="182"/>
      <c r="OI456" s="182"/>
      <c r="OJ456" s="182"/>
      <c r="OK456" s="182"/>
      <c r="OL456" s="182"/>
      <c r="OM456" s="182"/>
      <c r="ON456" s="182"/>
      <c r="OO456" s="182"/>
      <c r="OP456" s="182"/>
      <c r="OQ456" s="182"/>
      <c r="OR456" s="182"/>
      <c r="OS456" s="182"/>
      <c r="OT456" s="182"/>
      <c r="OU456" s="182"/>
      <c r="OV456" s="182"/>
      <c r="OW456" s="182"/>
      <c r="OX456" s="182"/>
      <c r="OY456" s="182"/>
      <c r="OZ456" s="182"/>
      <c r="PA456" s="182"/>
      <c r="PB456" s="182"/>
      <c r="PC456" s="182"/>
      <c r="PD456" s="182"/>
      <c r="PE456" s="182"/>
      <c r="PF456" s="182"/>
      <c r="PG456" s="182"/>
      <c r="PH456" s="182"/>
      <c r="PI456" s="182"/>
      <c r="PJ456" s="182"/>
      <c r="PK456" s="182"/>
      <c r="PL456" s="182"/>
      <c r="PM456" s="182"/>
      <c r="PN456" s="182"/>
      <c r="PO456" s="182"/>
      <c r="PP456" s="182"/>
      <c r="PQ456" s="182"/>
      <c r="PR456" s="182"/>
      <c r="PS456" s="182"/>
      <c r="PT456" s="182"/>
      <c r="PU456" s="182"/>
      <c r="PV456" s="182"/>
      <c r="PW456" s="182"/>
      <c r="PX456" s="182"/>
    </row>
    <row r="457" spans="1:440" s="167" customFormat="1" ht="19.899999999999999" customHeight="1">
      <c r="A457" s="182"/>
      <c r="B457" s="1040"/>
      <c r="C457" s="900"/>
      <c r="D457" s="841"/>
      <c r="E457" s="944"/>
      <c r="F457" s="325" t="s">
        <v>22</v>
      </c>
      <c r="G457" s="289">
        <v>3.6110000000000002</v>
      </c>
      <c r="H457" s="289"/>
      <c r="I457" s="290">
        <f>G457+H457+K456</f>
        <v>4.8730000000000002</v>
      </c>
      <c r="J457" s="636">
        <v>4.274</v>
      </c>
      <c r="K457" s="290">
        <f t="shared" si="378"/>
        <v>0.5990000000000002</v>
      </c>
      <c r="L457" s="672">
        <f t="shared" si="379"/>
        <v>0.87707777549763999</v>
      </c>
      <c r="M457" s="650">
        <v>43463</v>
      </c>
      <c r="N457" s="976"/>
      <c r="O457" s="977"/>
      <c r="P457" s="977"/>
      <c r="Q457" s="977"/>
      <c r="R457" s="977"/>
      <c r="S457" s="975"/>
      <c r="T457" s="170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182"/>
      <c r="AW457" s="182"/>
      <c r="AX457" s="182"/>
      <c r="AY457" s="182"/>
      <c r="AZ457" s="182"/>
      <c r="BA457" s="182"/>
      <c r="BB457" s="182"/>
      <c r="BC457" s="182"/>
      <c r="BD457" s="182"/>
      <c r="BE457" s="182"/>
      <c r="BF457" s="182"/>
      <c r="BG457" s="182"/>
      <c r="BH457" s="182"/>
      <c r="BI457" s="182"/>
      <c r="BJ457" s="182"/>
      <c r="BK457" s="182"/>
      <c r="BL457" s="182"/>
      <c r="BM457" s="182"/>
      <c r="BN457" s="182"/>
      <c r="BO457" s="182"/>
      <c r="BP457" s="182"/>
      <c r="BQ457" s="182"/>
      <c r="BR457" s="182"/>
      <c r="BS457" s="182"/>
      <c r="BT457" s="182"/>
      <c r="BU457" s="182"/>
      <c r="BV457" s="182"/>
      <c r="BW457" s="182"/>
      <c r="BX457" s="182"/>
      <c r="BY457" s="182"/>
      <c r="BZ457" s="182"/>
      <c r="CA457" s="182"/>
      <c r="CB457" s="182"/>
      <c r="CC457" s="182"/>
      <c r="CD457" s="182"/>
      <c r="CE457" s="182"/>
      <c r="CF457" s="182"/>
      <c r="CG457" s="182"/>
      <c r="CH457" s="182"/>
      <c r="CI457" s="182"/>
      <c r="CJ457" s="182"/>
      <c r="CK457" s="182"/>
      <c r="CL457" s="182"/>
      <c r="CM457" s="182"/>
      <c r="CN457" s="182"/>
      <c r="CO457" s="182"/>
      <c r="CP457" s="182"/>
      <c r="CQ457" s="182"/>
      <c r="CR457" s="182"/>
      <c r="CS457" s="182"/>
      <c r="CT457" s="182"/>
      <c r="CU457" s="182"/>
      <c r="CV457" s="182"/>
      <c r="CW457" s="182"/>
      <c r="CX457" s="182"/>
      <c r="CY457" s="182"/>
      <c r="CZ457" s="182"/>
      <c r="DA457" s="182"/>
      <c r="DB457" s="182"/>
      <c r="DC457" s="182"/>
      <c r="DD457" s="182"/>
      <c r="DE457" s="182"/>
      <c r="DF457" s="182"/>
      <c r="DG457" s="182"/>
      <c r="DH457" s="182"/>
      <c r="DI457" s="182"/>
      <c r="DJ457" s="182"/>
      <c r="DK457" s="182"/>
      <c r="DL457" s="182"/>
      <c r="DM457" s="182"/>
      <c r="DN457" s="182"/>
      <c r="DO457" s="182"/>
      <c r="DP457" s="182"/>
      <c r="DQ457" s="182"/>
      <c r="DR457" s="182"/>
      <c r="DS457" s="182"/>
      <c r="DT457" s="182"/>
      <c r="DU457" s="182"/>
      <c r="DV457" s="182"/>
      <c r="DW457" s="182"/>
      <c r="DX457" s="182"/>
      <c r="DY457" s="182"/>
      <c r="DZ457" s="182"/>
      <c r="EA457" s="182"/>
      <c r="EB457" s="182"/>
      <c r="EC457" s="182"/>
      <c r="ED457" s="182"/>
      <c r="EE457" s="182"/>
      <c r="EF457" s="182"/>
      <c r="EG457" s="182"/>
      <c r="EH457" s="182"/>
      <c r="EI457" s="182"/>
      <c r="EJ457" s="182"/>
      <c r="EK457" s="182"/>
      <c r="EL457" s="182"/>
      <c r="EM457" s="182"/>
      <c r="EN457" s="182"/>
      <c r="EO457" s="182"/>
      <c r="EP457" s="182"/>
      <c r="EQ457" s="182"/>
      <c r="ER457" s="182"/>
      <c r="ES457" s="182"/>
      <c r="ET457" s="182"/>
      <c r="EU457" s="182"/>
      <c r="EV457" s="182"/>
      <c r="EW457" s="182"/>
      <c r="EX457" s="182"/>
      <c r="EY457" s="182"/>
      <c r="EZ457" s="182"/>
      <c r="FA457" s="182"/>
      <c r="FB457" s="182"/>
      <c r="FC457" s="182"/>
      <c r="FD457" s="182"/>
      <c r="FE457" s="182"/>
      <c r="FF457" s="182"/>
      <c r="FG457" s="182"/>
      <c r="FH457" s="182"/>
      <c r="FI457" s="182"/>
      <c r="FJ457" s="182"/>
      <c r="FK457" s="182"/>
      <c r="FL457" s="182"/>
      <c r="FM457" s="182"/>
      <c r="FN457" s="182"/>
      <c r="FO457" s="182"/>
      <c r="FP457" s="182"/>
      <c r="FQ457" s="182"/>
      <c r="FR457" s="182"/>
      <c r="FS457" s="182"/>
      <c r="FT457" s="182"/>
      <c r="FU457" s="182"/>
      <c r="FV457" s="182"/>
      <c r="FW457" s="182"/>
      <c r="FX457" s="182"/>
      <c r="FY457" s="182"/>
      <c r="FZ457" s="182"/>
      <c r="GA457" s="182"/>
      <c r="GB457" s="182"/>
      <c r="GC457" s="182"/>
      <c r="GD457" s="182"/>
      <c r="GE457" s="182"/>
      <c r="GF457" s="182"/>
      <c r="GG457" s="182"/>
      <c r="GH457" s="182"/>
      <c r="GI457" s="182"/>
      <c r="GJ457" s="182"/>
      <c r="GK457" s="182"/>
      <c r="GL457" s="182"/>
      <c r="GM457" s="182"/>
      <c r="GN457" s="182"/>
      <c r="GO457" s="182"/>
      <c r="GP457" s="182"/>
      <c r="GQ457" s="182"/>
      <c r="GR457" s="182"/>
      <c r="GS457" s="182"/>
      <c r="GT457" s="182"/>
      <c r="GU457" s="182"/>
      <c r="GV457" s="182"/>
      <c r="GW457" s="182"/>
      <c r="GX457" s="182"/>
      <c r="GY457" s="182"/>
      <c r="GZ457" s="182"/>
      <c r="HA457" s="182"/>
      <c r="HB457" s="182"/>
      <c r="HC457" s="182"/>
      <c r="HD457" s="182"/>
      <c r="HE457" s="182"/>
      <c r="HF457" s="182"/>
      <c r="HG457" s="182"/>
      <c r="HH457" s="182"/>
      <c r="HI457" s="182"/>
      <c r="HJ457" s="182"/>
      <c r="HK457" s="182"/>
      <c r="HL457" s="182"/>
      <c r="HM457" s="182"/>
      <c r="HN457" s="182"/>
      <c r="HO457" s="182"/>
      <c r="HP457" s="182"/>
      <c r="HQ457" s="182"/>
      <c r="HR457" s="182"/>
      <c r="HS457" s="182"/>
      <c r="HT457" s="182"/>
      <c r="HU457" s="182"/>
      <c r="HV457" s="182"/>
      <c r="HW457" s="182"/>
      <c r="HX457" s="182"/>
      <c r="HY457" s="182"/>
      <c r="HZ457" s="182"/>
      <c r="IA457" s="182"/>
      <c r="IB457" s="182"/>
      <c r="IC457" s="182"/>
      <c r="ID457" s="182"/>
      <c r="IE457" s="182"/>
      <c r="IF457" s="182"/>
      <c r="IG457" s="182"/>
      <c r="IH457" s="182"/>
      <c r="II457" s="182"/>
      <c r="IJ457" s="182"/>
      <c r="IK457" s="182"/>
      <c r="IL457" s="182"/>
      <c r="IM457" s="182"/>
      <c r="IN457" s="182"/>
      <c r="IO457" s="182"/>
      <c r="IP457" s="182"/>
      <c r="IQ457" s="182"/>
      <c r="IR457" s="182"/>
      <c r="IS457" s="182"/>
      <c r="IT457" s="182"/>
      <c r="IU457" s="182"/>
      <c r="IV457" s="182"/>
      <c r="IW457" s="182"/>
      <c r="IX457" s="182"/>
      <c r="IY457" s="182"/>
      <c r="IZ457" s="182"/>
      <c r="JA457" s="182"/>
      <c r="JB457" s="182"/>
      <c r="JC457" s="182"/>
      <c r="JD457" s="182"/>
      <c r="JE457" s="182"/>
      <c r="JF457" s="182"/>
      <c r="JG457" s="182"/>
      <c r="JH457" s="182"/>
      <c r="JI457" s="182"/>
      <c r="JJ457" s="182"/>
      <c r="JK457" s="182"/>
      <c r="JL457" s="182"/>
      <c r="JM457" s="182"/>
      <c r="JN457" s="182"/>
      <c r="JO457" s="182"/>
      <c r="JP457" s="182"/>
      <c r="JQ457" s="182"/>
      <c r="JR457" s="182"/>
      <c r="JS457" s="182"/>
      <c r="JT457" s="182"/>
      <c r="JU457" s="182"/>
      <c r="JV457" s="182"/>
      <c r="JW457" s="182"/>
      <c r="JX457" s="182"/>
      <c r="JY457" s="182"/>
      <c r="JZ457" s="182"/>
      <c r="KA457" s="182"/>
      <c r="KB457" s="182"/>
      <c r="KC457" s="182"/>
      <c r="KD457" s="182"/>
      <c r="KE457" s="182"/>
      <c r="KF457" s="182"/>
      <c r="KG457" s="182"/>
      <c r="KH457" s="182"/>
      <c r="KI457" s="182"/>
      <c r="KJ457" s="182"/>
      <c r="KK457" s="182"/>
      <c r="KL457" s="182"/>
      <c r="KM457" s="182"/>
      <c r="KN457" s="182"/>
      <c r="KO457" s="182"/>
      <c r="KP457" s="182"/>
      <c r="KQ457" s="182"/>
      <c r="KR457" s="182"/>
      <c r="KS457" s="182"/>
      <c r="KT457" s="182"/>
      <c r="KU457" s="182"/>
      <c r="KV457" s="182"/>
      <c r="KW457" s="182"/>
      <c r="KX457" s="182"/>
      <c r="KY457" s="182"/>
      <c r="KZ457" s="182"/>
      <c r="LA457" s="182"/>
      <c r="LB457" s="182"/>
      <c r="LC457" s="182"/>
      <c r="LD457" s="182"/>
      <c r="LE457" s="182"/>
      <c r="LF457" s="182"/>
      <c r="LG457" s="182"/>
      <c r="LH457" s="182"/>
      <c r="LI457" s="182"/>
      <c r="LJ457" s="182"/>
      <c r="LK457" s="182"/>
      <c r="LL457" s="182"/>
      <c r="LM457" s="182"/>
      <c r="LN457" s="182"/>
      <c r="LO457" s="182"/>
      <c r="LP457" s="182"/>
      <c r="LQ457" s="182"/>
      <c r="LR457" s="182"/>
      <c r="LS457" s="182"/>
      <c r="LT457" s="182"/>
      <c r="LU457" s="182"/>
      <c r="LV457" s="182"/>
      <c r="LW457" s="182"/>
      <c r="LX457" s="182"/>
      <c r="LY457" s="182"/>
      <c r="LZ457" s="182"/>
      <c r="MA457" s="182"/>
      <c r="MB457" s="182"/>
      <c r="MC457" s="182"/>
      <c r="MD457" s="182"/>
      <c r="ME457" s="182"/>
      <c r="MF457" s="182"/>
      <c r="MG457" s="182"/>
      <c r="MH457" s="182"/>
      <c r="MI457" s="182"/>
      <c r="MJ457" s="182"/>
      <c r="MK457" s="182"/>
      <c r="ML457" s="182"/>
      <c r="MM457" s="182"/>
      <c r="MN457" s="182"/>
      <c r="MO457" s="182"/>
      <c r="MP457" s="182"/>
      <c r="MQ457" s="182"/>
      <c r="MR457" s="182"/>
      <c r="MS457" s="182"/>
      <c r="MT457" s="182"/>
      <c r="MU457" s="182"/>
      <c r="MV457" s="182"/>
      <c r="MW457" s="182"/>
      <c r="MX457" s="182"/>
      <c r="MY457" s="182"/>
      <c r="MZ457" s="182"/>
      <c r="NA457" s="182"/>
      <c r="NB457" s="182"/>
      <c r="NC457" s="182"/>
      <c r="ND457" s="182"/>
      <c r="NE457" s="182"/>
      <c r="NF457" s="182"/>
      <c r="NG457" s="182"/>
      <c r="NH457" s="182"/>
      <c r="NI457" s="182"/>
      <c r="NJ457" s="182"/>
      <c r="NK457" s="182"/>
      <c r="NL457" s="182"/>
      <c r="NM457" s="182"/>
      <c r="NN457" s="182"/>
      <c r="NO457" s="182"/>
      <c r="NP457" s="182"/>
      <c r="NQ457" s="182"/>
      <c r="NR457" s="182"/>
      <c r="NS457" s="182"/>
      <c r="NT457" s="182"/>
      <c r="NU457" s="182"/>
      <c r="NV457" s="182"/>
      <c r="NW457" s="182"/>
      <c r="NX457" s="182"/>
      <c r="NY457" s="182"/>
      <c r="NZ457" s="182"/>
      <c r="OA457" s="182"/>
      <c r="OB457" s="182"/>
      <c r="OC457" s="182"/>
      <c r="OD457" s="182"/>
      <c r="OE457" s="182"/>
      <c r="OF457" s="182"/>
      <c r="OG457" s="182"/>
      <c r="OH457" s="182"/>
      <c r="OI457" s="182"/>
      <c r="OJ457" s="182"/>
      <c r="OK457" s="182"/>
      <c r="OL457" s="182"/>
      <c r="OM457" s="182"/>
      <c r="ON457" s="182"/>
      <c r="OO457" s="182"/>
      <c r="OP457" s="182"/>
      <c r="OQ457" s="182"/>
      <c r="OR457" s="182"/>
      <c r="OS457" s="182"/>
      <c r="OT457" s="182"/>
      <c r="OU457" s="182"/>
      <c r="OV457" s="182"/>
      <c r="OW457" s="182"/>
      <c r="OX457" s="182"/>
      <c r="OY457" s="182"/>
      <c r="OZ457" s="182"/>
      <c r="PA457" s="182"/>
      <c r="PB457" s="182"/>
      <c r="PC457" s="182"/>
      <c r="PD457" s="182"/>
      <c r="PE457" s="182"/>
      <c r="PF457" s="182"/>
      <c r="PG457" s="182"/>
      <c r="PH457" s="182"/>
      <c r="PI457" s="182"/>
      <c r="PJ457" s="182"/>
      <c r="PK457" s="182"/>
      <c r="PL457" s="182"/>
      <c r="PM457" s="182"/>
      <c r="PN457" s="182"/>
      <c r="PO457" s="182"/>
      <c r="PP457" s="182"/>
      <c r="PQ457" s="182"/>
      <c r="PR457" s="182"/>
      <c r="PS457" s="182"/>
      <c r="PT457" s="182"/>
      <c r="PU457" s="182"/>
      <c r="PV457" s="182"/>
      <c r="PW457" s="182"/>
      <c r="PX457" s="182"/>
    </row>
    <row r="458" spans="1:440" s="167" customFormat="1" ht="19.899999999999999" customHeight="1">
      <c r="A458" s="182"/>
      <c r="B458" s="1040"/>
      <c r="C458" s="900"/>
      <c r="D458" s="841"/>
      <c r="E458" s="944" t="s">
        <v>101</v>
      </c>
      <c r="F458" s="325" t="s">
        <v>20</v>
      </c>
      <c r="G458" s="289">
        <v>0.63500000000000001</v>
      </c>
      <c r="H458" s="289"/>
      <c r="I458" s="290">
        <f t="shared" ref="I458" si="404">G458+H458</f>
        <v>0.63500000000000001</v>
      </c>
      <c r="J458" s="636">
        <v>0</v>
      </c>
      <c r="K458" s="290">
        <f t="shared" si="378"/>
        <v>0.63500000000000001</v>
      </c>
      <c r="L458" s="672">
        <f t="shared" si="379"/>
        <v>0</v>
      </c>
      <c r="M458" s="650" t="s">
        <v>24</v>
      </c>
      <c r="N458" s="976">
        <f t="shared" ref="N458:O458" si="405">G458+G459+G460</f>
        <v>7.2159999999999993</v>
      </c>
      <c r="O458" s="977">
        <f t="shared" si="405"/>
        <v>0</v>
      </c>
      <c r="P458" s="977">
        <f t="shared" ref="P458" si="406">N458+O458</f>
        <v>7.2159999999999993</v>
      </c>
      <c r="Q458" s="977">
        <f t="shared" si="337"/>
        <v>6.8309999999999995</v>
      </c>
      <c r="R458" s="977">
        <f t="shared" ref="R458" si="407">P458-Q458</f>
        <v>0.38499999999999979</v>
      </c>
      <c r="S458" s="975">
        <f t="shared" ref="S458" si="408">Q458/P458</f>
        <v>0.94664634146341464</v>
      </c>
      <c r="T458" s="170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182"/>
      <c r="AW458" s="182"/>
      <c r="AX458" s="182"/>
      <c r="AY458" s="182"/>
      <c r="AZ458" s="182"/>
      <c r="BA458" s="182"/>
      <c r="BB458" s="182"/>
      <c r="BC458" s="182"/>
      <c r="BD458" s="182"/>
      <c r="BE458" s="182"/>
      <c r="BF458" s="182"/>
      <c r="BG458" s="182"/>
      <c r="BH458" s="182"/>
      <c r="BI458" s="182"/>
      <c r="BJ458" s="182"/>
      <c r="BK458" s="182"/>
      <c r="BL458" s="182"/>
      <c r="BM458" s="182"/>
      <c r="BN458" s="182"/>
      <c r="BO458" s="182"/>
      <c r="BP458" s="182"/>
      <c r="BQ458" s="182"/>
      <c r="BR458" s="182"/>
      <c r="BS458" s="182"/>
      <c r="BT458" s="182"/>
      <c r="BU458" s="182"/>
      <c r="BV458" s="182"/>
      <c r="BW458" s="182"/>
      <c r="BX458" s="182"/>
      <c r="BY458" s="182"/>
      <c r="BZ458" s="182"/>
      <c r="CA458" s="182"/>
      <c r="CB458" s="182"/>
      <c r="CC458" s="182"/>
      <c r="CD458" s="182"/>
      <c r="CE458" s="182"/>
      <c r="CF458" s="182"/>
      <c r="CG458" s="182"/>
      <c r="CH458" s="182"/>
      <c r="CI458" s="182"/>
      <c r="CJ458" s="182"/>
      <c r="CK458" s="182"/>
      <c r="CL458" s="182"/>
      <c r="CM458" s="182"/>
      <c r="CN458" s="182"/>
      <c r="CO458" s="182"/>
      <c r="CP458" s="182"/>
      <c r="CQ458" s="182"/>
      <c r="CR458" s="182"/>
      <c r="CS458" s="182"/>
      <c r="CT458" s="182"/>
      <c r="CU458" s="182"/>
      <c r="CV458" s="182"/>
      <c r="CW458" s="182"/>
      <c r="CX458" s="182"/>
      <c r="CY458" s="182"/>
      <c r="CZ458" s="182"/>
      <c r="DA458" s="182"/>
      <c r="DB458" s="182"/>
      <c r="DC458" s="182"/>
      <c r="DD458" s="182"/>
      <c r="DE458" s="182"/>
      <c r="DF458" s="182"/>
      <c r="DG458" s="182"/>
      <c r="DH458" s="182"/>
      <c r="DI458" s="182"/>
      <c r="DJ458" s="182"/>
      <c r="DK458" s="182"/>
      <c r="DL458" s="182"/>
      <c r="DM458" s="182"/>
      <c r="DN458" s="182"/>
      <c r="DO458" s="182"/>
      <c r="DP458" s="182"/>
      <c r="DQ458" s="182"/>
      <c r="DR458" s="182"/>
      <c r="DS458" s="182"/>
      <c r="DT458" s="182"/>
      <c r="DU458" s="182"/>
      <c r="DV458" s="182"/>
      <c r="DW458" s="182"/>
      <c r="DX458" s="182"/>
      <c r="DY458" s="182"/>
      <c r="DZ458" s="182"/>
      <c r="EA458" s="182"/>
      <c r="EB458" s="182"/>
      <c r="EC458" s="182"/>
      <c r="ED458" s="182"/>
      <c r="EE458" s="182"/>
      <c r="EF458" s="182"/>
      <c r="EG458" s="182"/>
      <c r="EH458" s="182"/>
      <c r="EI458" s="182"/>
      <c r="EJ458" s="182"/>
      <c r="EK458" s="182"/>
      <c r="EL458" s="182"/>
      <c r="EM458" s="182"/>
      <c r="EN458" s="182"/>
      <c r="EO458" s="182"/>
      <c r="EP458" s="182"/>
      <c r="EQ458" s="182"/>
      <c r="ER458" s="182"/>
      <c r="ES458" s="182"/>
      <c r="ET458" s="182"/>
      <c r="EU458" s="182"/>
      <c r="EV458" s="182"/>
      <c r="EW458" s="182"/>
      <c r="EX458" s="182"/>
      <c r="EY458" s="182"/>
      <c r="EZ458" s="182"/>
      <c r="FA458" s="182"/>
      <c r="FB458" s="182"/>
      <c r="FC458" s="182"/>
      <c r="FD458" s="182"/>
      <c r="FE458" s="182"/>
      <c r="FF458" s="182"/>
      <c r="FG458" s="182"/>
      <c r="FH458" s="182"/>
      <c r="FI458" s="182"/>
      <c r="FJ458" s="182"/>
      <c r="FK458" s="182"/>
      <c r="FL458" s="182"/>
      <c r="FM458" s="182"/>
      <c r="FN458" s="182"/>
      <c r="FO458" s="182"/>
      <c r="FP458" s="182"/>
      <c r="FQ458" s="182"/>
      <c r="FR458" s="182"/>
      <c r="FS458" s="182"/>
      <c r="FT458" s="182"/>
      <c r="FU458" s="182"/>
      <c r="FV458" s="182"/>
      <c r="FW458" s="182"/>
      <c r="FX458" s="182"/>
      <c r="FY458" s="182"/>
      <c r="FZ458" s="182"/>
      <c r="GA458" s="182"/>
      <c r="GB458" s="182"/>
      <c r="GC458" s="182"/>
      <c r="GD458" s="182"/>
      <c r="GE458" s="182"/>
      <c r="GF458" s="182"/>
      <c r="GG458" s="182"/>
      <c r="GH458" s="182"/>
      <c r="GI458" s="182"/>
      <c r="GJ458" s="182"/>
      <c r="GK458" s="182"/>
      <c r="GL458" s="182"/>
      <c r="GM458" s="182"/>
      <c r="GN458" s="182"/>
      <c r="GO458" s="182"/>
      <c r="GP458" s="182"/>
      <c r="GQ458" s="182"/>
      <c r="GR458" s="182"/>
      <c r="GS458" s="182"/>
      <c r="GT458" s="182"/>
      <c r="GU458" s="182"/>
      <c r="GV458" s="182"/>
      <c r="GW458" s="182"/>
      <c r="GX458" s="182"/>
      <c r="GY458" s="182"/>
      <c r="GZ458" s="182"/>
      <c r="HA458" s="182"/>
      <c r="HB458" s="182"/>
      <c r="HC458" s="182"/>
      <c r="HD458" s="182"/>
      <c r="HE458" s="182"/>
      <c r="HF458" s="182"/>
      <c r="HG458" s="182"/>
      <c r="HH458" s="182"/>
      <c r="HI458" s="182"/>
      <c r="HJ458" s="182"/>
      <c r="HK458" s="182"/>
      <c r="HL458" s="182"/>
      <c r="HM458" s="182"/>
      <c r="HN458" s="182"/>
      <c r="HO458" s="182"/>
      <c r="HP458" s="182"/>
      <c r="HQ458" s="182"/>
      <c r="HR458" s="182"/>
      <c r="HS458" s="182"/>
      <c r="HT458" s="182"/>
      <c r="HU458" s="182"/>
      <c r="HV458" s="182"/>
      <c r="HW458" s="182"/>
      <c r="HX458" s="182"/>
      <c r="HY458" s="182"/>
      <c r="HZ458" s="182"/>
      <c r="IA458" s="182"/>
      <c r="IB458" s="182"/>
      <c r="IC458" s="182"/>
      <c r="ID458" s="182"/>
      <c r="IE458" s="182"/>
      <c r="IF458" s="182"/>
      <c r="IG458" s="182"/>
      <c r="IH458" s="182"/>
      <c r="II458" s="182"/>
      <c r="IJ458" s="182"/>
      <c r="IK458" s="182"/>
      <c r="IL458" s="182"/>
      <c r="IM458" s="182"/>
      <c r="IN458" s="182"/>
      <c r="IO458" s="182"/>
      <c r="IP458" s="182"/>
      <c r="IQ458" s="182"/>
      <c r="IR458" s="182"/>
      <c r="IS458" s="182"/>
      <c r="IT458" s="182"/>
      <c r="IU458" s="182"/>
      <c r="IV458" s="182"/>
      <c r="IW458" s="182"/>
      <c r="IX458" s="182"/>
      <c r="IY458" s="182"/>
      <c r="IZ458" s="182"/>
      <c r="JA458" s="182"/>
      <c r="JB458" s="182"/>
      <c r="JC458" s="182"/>
      <c r="JD458" s="182"/>
      <c r="JE458" s="182"/>
      <c r="JF458" s="182"/>
      <c r="JG458" s="182"/>
      <c r="JH458" s="182"/>
      <c r="JI458" s="182"/>
      <c r="JJ458" s="182"/>
      <c r="JK458" s="182"/>
      <c r="JL458" s="182"/>
      <c r="JM458" s="182"/>
      <c r="JN458" s="182"/>
      <c r="JO458" s="182"/>
      <c r="JP458" s="182"/>
      <c r="JQ458" s="182"/>
      <c r="JR458" s="182"/>
      <c r="JS458" s="182"/>
      <c r="JT458" s="182"/>
      <c r="JU458" s="182"/>
      <c r="JV458" s="182"/>
      <c r="JW458" s="182"/>
      <c r="JX458" s="182"/>
      <c r="JY458" s="182"/>
      <c r="JZ458" s="182"/>
      <c r="KA458" s="182"/>
      <c r="KB458" s="182"/>
      <c r="KC458" s="182"/>
      <c r="KD458" s="182"/>
      <c r="KE458" s="182"/>
      <c r="KF458" s="182"/>
      <c r="KG458" s="182"/>
      <c r="KH458" s="182"/>
      <c r="KI458" s="182"/>
      <c r="KJ458" s="182"/>
      <c r="KK458" s="182"/>
      <c r="KL458" s="182"/>
      <c r="KM458" s="182"/>
      <c r="KN458" s="182"/>
      <c r="KO458" s="182"/>
      <c r="KP458" s="182"/>
      <c r="KQ458" s="182"/>
      <c r="KR458" s="182"/>
      <c r="KS458" s="182"/>
      <c r="KT458" s="182"/>
      <c r="KU458" s="182"/>
      <c r="KV458" s="182"/>
      <c r="KW458" s="182"/>
      <c r="KX458" s="182"/>
      <c r="KY458" s="182"/>
      <c r="KZ458" s="182"/>
      <c r="LA458" s="182"/>
      <c r="LB458" s="182"/>
      <c r="LC458" s="182"/>
      <c r="LD458" s="182"/>
      <c r="LE458" s="182"/>
      <c r="LF458" s="182"/>
      <c r="LG458" s="182"/>
      <c r="LH458" s="182"/>
      <c r="LI458" s="182"/>
      <c r="LJ458" s="182"/>
      <c r="LK458" s="182"/>
      <c r="LL458" s="182"/>
      <c r="LM458" s="182"/>
      <c r="LN458" s="182"/>
      <c r="LO458" s="182"/>
      <c r="LP458" s="182"/>
      <c r="LQ458" s="182"/>
      <c r="LR458" s="182"/>
      <c r="LS458" s="182"/>
      <c r="LT458" s="182"/>
      <c r="LU458" s="182"/>
      <c r="LV458" s="182"/>
      <c r="LW458" s="182"/>
      <c r="LX458" s="182"/>
      <c r="LY458" s="182"/>
      <c r="LZ458" s="182"/>
      <c r="MA458" s="182"/>
      <c r="MB458" s="182"/>
      <c r="MC458" s="182"/>
      <c r="MD458" s="182"/>
      <c r="ME458" s="182"/>
      <c r="MF458" s="182"/>
      <c r="MG458" s="182"/>
      <c r="MH458" s="182"/>
      <c r="MI458" s="182"/>
      <c r="MJ458" s="182"/>
      <c r="MK458" s="182"/>
      <c r="ML458" s="182"/>
      <c r="MM458" s="182"/>
      <c r="MN458" s="182"/>
      <c r="MO458" s="182"/>
      <c r="MP458" s="182"/>
      <c r="MQ458" s="182"/>
      <c r="MR458" s="182"/>
      <c r="MS458" s="182"/>
      <c r="MT458" s="182"/>
      <c r="MU458" s="182"/>
      <c r="MV458" s="182"/>
      <c r="MW458" s="182"/>
      <c r="MX458" s="182"/>
      <c r="MY458" s="182"/>
      <c r="MZ458" s="182"/>
      <c r="NA458" s="182"/>
      <c r="NB458" s="182"/>
      <c r="NC458" s="182"/>
      <c r="ND458" s="182"/>
      <c r="NE458" s="182"/>
      <c r="NF458" s="182"/>
      <c r="NG458" s="182"/>
      <c r="NH458" s="182"/>
      <c r="NI458" s="182"/>
      <c r="NJ458" s="182"/>
      <c r="NK458" s="182"/>
      <c r="NL458" s="182"/>
      <c r="NM458" s="182"/>
      <c r="NN458" s="182"/>
      <c r="NO458" s="182"/>
      <c r="NP458" s="182"/>
      <c r="NQ458" s="182"/>
      <c r="NR458" s="182"/>
      <c r="NS458" s="182"/>
      <c r="NT458" s="182"/>
      <c r="NU458" s="182"/>
      <c r="NV458" s="182"/>
      <c r="NW458" s="182"/>
      <c r="NX458" s="182"/>
      <c r="NY458" s="182"/>
      <c r="NZ458" s="182"/>
      <c r="OA458" s="182"/>
      <c r="OB458" s="182"/>
      <c r="OC458" s="182"/>
      <c r="OD458" s="182"/>
      <c r="OE458" s="182"/>
      <c r="OF458" s="182"/>
      <c r="OG458" s="182"/>
      <c r="OH458" s="182"/>
      <c r="OI458" s="182"/>
      <c r="OJ458" s="182"/>
      <c r="OK458" s="182"/>
      <c r="OL458" s="182"/>
      <c r="OM458" s="182"/>
      <c r="ON458" s="182"/>
      <c r="OO458" s="182"/>
      <c r="OP458" s="182"/>
      <c r="OQ458" s="182"/>
      <c r="OR458" s="182"/>
      <c r="OS458" s="182"/>
      <c r="OT458" s="182"/>
      <c r="OU458" s="182"/>
      <c r="OV458" s="182"/>
      <c r="OW458" s="182"/>
      <c r="OX458" s="182"/>
      <c r="OY458" s="182"/>
      <c r="OZ458" s="182"/>
      <c r="PA458" s="182"/>
      <c r="PB458" s="182"/>
      <c r="PC458" s="182"/>
      <c r="PD458" s="182"/>
      <c r="PE458" s="182"/>
      <c r="PF458" s="182"/>
      <c r="PG458" s="182"/>
      <c r="PH458" s="182"/>
      <c r="PI458" s="182"/>
      <c r="PJ458" s="182"/>
      <c r="PK458" s="182"/>
      <c r="PL458" s="182"/>
      <c r="PM458" s="182"/>
      <c r="PN458" s="182"/>
      <c r="PO458" s="182"/>
      <c r="PP458" s="182"/>
      <c r="PQ458" s="182"/>
      <c r="PR458" s="182"/>
      <c r="PS458" s="182"/>
      <c r="PT458" s="182"/>
      <c r="PU458" s="182"/>
      <c r="PV458" s="182"/>
      <c r="PW458" s="182"/>
      <c r="PX458" s="182"/>
    </row>
    <row r="459" spans="1:440" s="167" customFormat="1" ht="19.899999999999999" customHeight="1">
      <c r="A459" s="182"/>
      <c r="B459" s="1040"/>
      <c r="C459" s="900"/>
      <c r="D459" s="841"/>
      <c r="E459" s="944"/>
      <c r="F459" s="325" t="s">
        <v>21</v>
      </c>
      <c r="G459" s="289">
        <v>2.9729999999999999</v>
      </c>
      <c r="H459" s="289"/>
      <c r="I459" s="290">
        <f>G459+H459+K458</f>
        <v>3.6079999999999997</v>
      </c>
      <c r="J459" s="636">
        <v>2.1869999999999998</v>
      </c>
      <c r="K459" s="290">
        <f t="shared" si="378"/>
        <v>1.4209999999999998</v>
      </c>
      <c r="L459" s="672">
        <f t="shared" si="379"/>
        <v>0.60615299334811534</v>
      </c>
      <c r="M459" s="650" t="s">
        <v>24</v>
      </c>
      <c r="N459" s="976"/>
      <c r="O459" s="977"/>
      <c r="P459" s="977"/>
      <c r="Q459" s="977"/>
      <c r="R459" s="977"/>
      <c r="S459" s="975"/>
      <c r="T459" s="170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2"/>
      <c r="DM459" s="182"/>
      <c r="DN459" s="182"/>
      <c r="DO459" s="182"/>
      <c r="DP459" s="182"/>
      <c r="DQ459" s="182"/>
      <c r="DR459" s="182"/>
      <c r="DS459" s="182"/>
      <c r="DT459" s="182"/>
      <c r="DU459" s="182"/>
      <c r="DV459" s="182"/>
      <c r="DW459" s="182"/>
      <c r="DX459" s="182"/>
      <c r="DY459" s="182"/>
      <c r="DZ459" s="182"/>
      <c r="EA459" s="182"/>
      <c r="EB459" s="182"/>
      <c r="EC459" s="182"/>
      <c r="ED459" s="182"/>
      <c r="EE459" s="182"/>
      <c r="EF459" s="182"/>
      <c r="EG459" s="182"/>
      <c r="EH459" s="182"/>
      <c r="EI459" s="182"/>
      <c r="EJ459" s="182"/>
      <c r="EK459" s="182"/>
      <c r="EL459" s="182"/>
      <c r="EM459" s="182"/>
      <c r="EN459" s="182"/>
      <c r="EO459" s="182"/>
      <c r="EP459" s="182"/>
      <c r="EQ459" s="182"/>
      <c r="ER459" s="182"/>
      <c r="ES459" s="182"/>
      <c r="ET459" s="182"/>
      <c r="EU459" s="182"/>
      <c r="EV459" s="182"/>
      <c r="EW459" s="182"/>
      <c r="EX459" s="182"/>
      <c r="EY459" s="182"/>
      <c r="EZ459" s="182"/>
      <c r="FA459" s="182"/>
      <c r="FB459" s="182"/>
      <c r="FC459" s="182"/>
      <c r="FD459" s="182"/>
      <c r="FE459" s="182"/>
      <c r="FF459" s="182"/>
      <c r="FG459" s="182"/>
      <c r="FH459" s="182"/>
      <c r="FI459" s="182"/>
      <c r="FJ459" s="182"/>
      <c r="FK459" s="182"/>
      <c r="FL459" s="182"/>
      <c r="FM459" s="182"/>
      <c r="FN459" s="182"/>
      <c r="FO459" s="182"/>
      <c r="FP459" s="182"/>
      <c r="FQ459" s="182"/>
      <c r="FR459" s="182"/>
      <c r="FS459" s="182"/>
      <c r="FT459" s="182"/>
      <c r="FU459" s="182"/>
      <c r="FV459" s="182"/>
      <c r="FW459" s="182"/>
      <c r="FX459" s="182"/>
      <c r="FY459" s="182"/>
      <c r="FZ459" s="182"/>
      <c r="GA459" s="182"/>
      <c r="GB459" s="182"/>
      <c r="GC459" s="182"/>
      <c r="GD459" s="182"/>
      <c r="GE459" s="182"/>
      <c r="GF459" s="182"/>
      <c r="GG459" s="182"/>
      <c r="GH459" s="182"/>
      <c r="GI459" s="182"/>
      <c r="GJ459" s="182"/>
      <c r="GK459" s="182"/>
      <c r="GL459" s="182"/>
      <c r="GM459" s="182"/>
      <c r="GN459" s="182"/>
      <c r="GO459" s="182"/>
      <c r="GP459" s="182"/>
      <c r="GQ459" s="182"/>
      <c r="GR459" s="182"/>
      <c r="GS459" s="182"/>
      <c r="GT459" s="182"/>
      <c r="GU459" s="182"/>
      <c r="GV459" s="182"/>
      <c r="GW459" s="182"/>
      <c r="GX459" s="182"/>
      <c r="GY459" s="182"/>
      <c r="GZ459" s="182"/>
      <c r="HA459" s="182"/>
      <c r="HB459" s="182"/>
      <c r="HC459" s="182"/>
      <c r="HD459" s="182"/>
      <c r="HE459" s="182"/>
      <c r="HF459" s="182"/>
      <c r="HG459" s="182"/>
      <c r="HH459" s="182"/>
      <c r="HI459" s="182"/>
      <c r="HJ459" s="182"/>
      <c r="HK459" s="182"/>
      <c r="HL459" s="182"/>
      <c r="HM459" s="182"/>
      <c r="HN459" s="182"/>
      <c r="HO459" s="182"/>
      <c r="HP459" s="182"/>
      <c r="HQ459" s="182"/>
      <c r="HR459" s="182"/>
      <c r="HS459" s="182"/>
      <c r="HT459" s="182"/>
      <c r="HU459" s="182"/>
      <c r="HV459" s="182"/>
      <c r="HW459" s="182"/>
      <c r="HX459" s="182"/>
      <c r="HY459" s="182"/>
      <c r="HZ459" s="182"/>
      <c r="IA459" s="182"/>
      <c r="IB459" s="182"/>
      <c r="IC459" s="182"/>
      <c r="ID459" s="182"/>
      <c r="IE459" s="182"/>
      <c r="IF459" s="182"/>
      <c r="IG459" s="182"/>
      <c r="IH459" s="182"/>
      <c r="II459" s="182"/>
      <c r="IJ459" s="182"/>
      <c r="IK459" s="182"/>
      <c r="IL459" s="182"/>
      <c r="IM459" s="182"/>
      <c r="IN459" s="182"/>
      <c r="IO459" s="182"/>
      <c r="IP459" s="182"/>
      <c r="IQ459" s="182"/>
      <c r="IR459" s="182"/>
      <c r="IS459" s="182"/>
      <c r="IT459" s="182"/>
      <c r="IU459" s="182"/>
      <c r="IV459" s="182"/>
      <c r="IW459" s="182"/>
      <c r="IX459" s="182"/>
      <c r="IY459" s="182"/>
      <c r="IZ459" s="182"/>
      <c r="JA459" s="182"/>
      <c r="JB459" s="182"/>
      <c r="JC459" s="182"/>
      <c r="JD459" s="182"/>
      <c r="JE459" s="182"/>
      <c r="JF459" s="182"/>
      <c r="JG459" s="182"/>
      <c r="JH459" s="182"/>
      <c r="JI459" s="182"/>
      <c r="JJ459" s="182"/>
      <c r="JK459" s="182"/>
      <c r="JL459" s="182"/>
      <c r="JM459" s="182"/>
      <c r="JN459" s="182"/>
      <c r="JO459" s="182"/>
      <c r="JP459" s="182"/>
      <c r="JQ459" s="182"/>
      <c r="JR459" s="182"/>
      <c r="JS459" s="182"/>
      <c r="JT459" s="182"/>
      <c r="JU459" s="182"/>
      <c r="JV459" s="182"/>
      <c r="JW459" s="182"/>
      <c r="JX459" s="182"/>
      <c r="JY459" s="182"/>
      <c r="JZ459" s="182"/>
      <c r="KA459" s="182"/>
      <c r="KB459" s="182"/>
      <c r="KC459" s="182"/>
      <c r="KD459" s="182"/>
      <c r="KE459" s="182"/>
      <c r="KF459" s="182"/>
      <c r="KG459" s="182"/>
      <c r="KH459" s="182"/>
      <c r="KI459" s="182"/>
      <c r="KJ459" s="182"/>
      <c r="KK459" s="182"/>
      <c r="KL459" s="182"/>
      <c r="KM459" s="182"/>
      <c r="KN459" s="182"/>
      <c r="KO459" s="182"/>
      <c r="KP459" s="182"/>
      <c r="KQ459" s="182"/>
      <c r="KR459" s="182"/>
      <c r="KS459" s="182"/>
      <c r="KT459" s="182"/>
      <c r="KU459" s="182"/>
      <c r="KV459" s="182"/>
      <c r="KW459" s="182"/>
      <c r="KX459" s="182"/>
      <c r="KY459" s="182"/>
      <c r="KZ459" s="182"/>
      <c r="LA459" s="182"/>
      <c r="LB459" s="182"/>
      <c r="LC459" s="182"/>
      <c r="LD459" s="182"/>
      <c r="LE459" s="182"/>
      <c r="LF459" s="182"/>
      <c r="LG459" s="182"/>
      <c r="LH459" s="182"/>
      <c r="LI459" s="182"/>
      <c r="LJ459" s="182"/>
      <c r="LK459" s="182"/>
      <c r="LL459" s="182"/>
      <c r="LM459" s="182"/>
      <c r="LN459" s="182"/>
      <c r="LO459" s="182"/>
      <c r="LP459" s="182"/>
      <c r="LQ459" s="182"/>
      <c r="LR459" s="182"/>
      <c r="LS459" s="182"/>
      <c r="LT459" s="182"/>
      <c r="LU459" s="182"/>
      <c r="LV459" s="182"/>
      <c r="LW459" s="182"/>
      <c r="LX459" s="182"/>
      <c r="LY459" s="182"/>
      <c r="LZ459" s="182"/>
      <c r="MA459" s="182"/>
      <c r="MB459" s="182"/>
      <c r="MC459" s="182"/>
      <c r="MD459" s="182"/>
      <c r="ME459" s="182"/>
      <c r="MF459" s="182"/>
      <c r="MG459" s="182"/>
      <c r="MH459" s="182"/>
      <c r="MI459" s="182"/>
      <c r="MJ459" s="182"/>
      <c r="MK459" s="182"/>
      <c r="ML459" s="182"/>
      <c r="MM459" s="182"/>
      <c r="MN459" s="182"/>
      <c r="MO459" s="182"/>
      <c r="MP459" s="182"/>
      <c r="MQ459" s="182"/>
      <c r="MR459" s="182"/>
      <c r="MS459" s="182"/>
      <c r="MT459" s="182"/>
      <c r="MU459" s="182"/>
      <c r="MV459" s="182"/>
      <c r="MW459" s="182"/>
      <c r="MX459" s="182"/>
      <c r="MY459" s="182"/>
      <c r="MZ459" s="182"/>
      <c r="NA459" s="182"/>
      <c r="NB459" s="182"/>
      <c r="NC459" s="182"/>
      <c r="ND459" s="182"/>
      <c r="NE459" s="182"/>
      <c r="NF459" s="182"/>
      <c r="NG459" s="182"/>
      <c r="NH459" s="182"/>
      <c r="NI459" s="182"/>
      <c r="NJ459" s="182"/>
      <c r="NK459" s="182"/>
      <c r="NL459" s="182"/>
      <c r="NM459" s="182"/>
      <c r="NN459" s="182"/>
      <c r="NO459" s="182"/>
      <c r="NP459" s="182"/>
      <c r="NQ459" s="182"/>
      <c r="NR459" s="182"/>
      <c r="NS459" s="182"/>
      <c r="NT459" s="182"/>
      <c r="NU459" s="182"/>
      <c r="NV459" s="182"/>
      <c r="NW459" s="182"/>
      <c r="NX459" s="182"/>
      <c r="NY459" s="182"/>
      <c r="NZ459" s="182"/>
      <c r="OA459" s="182"/>
      <c r="OB459" s="182"/>
      <c r="OC459" s="182"/>
      <c r="OD459" s="182"/>
      <c r="OE459" s="182"/>
      <c r="OF459" s="182"/>
      <c r="OG459" s="182"/>
      <c r="OH459" s="182"/>
      <c r="OI459" s="182"/>
      <c r="OJ459" s="182"/>
      <c r="OK459" s="182"/>
      <c r="OL459" s="182"/>
      <c r="OM459" s="182"/>
      <c r="ON459" s="182"/>
      <c r="OO459" s="182"/>
      <c r="OP459" s="182"/>
      <c r="OQ459" s="182"/>
      <c r="OR459" s="182"/>
      <c r="OS459" s="182"/>
      <c r="OT459" s="182"/>
      <c r="OU459" s="182"/>
      <c r="OV459" s="182"/>
      <c r="OW459" s="182"/>
      <c r="OX459" s="182"/>
      <c r="OY459" s="182"/>
      <c r="OZ459" s="182"/>
      <c r="PA459" s="182"/>
      <c r="PB459" s="182"/>
      <c r="PC459" s="182"/>
      <c r="PD459" s="182"/>
      <c r="PE459" s="182"/>
      <c r="PF459" s="182"/>
      <c r="PG459" s="182"/>
      <c r="PH459" s="182"/>
      <c r="PI459" s="182"/>
      <c r="PJ459" s="182"/>
      <c r="PK459" s="182"/>
      <c r="PL459" s="182"/>
      <c r="PM459" s="182"/>
      <c r="PN459" s="182"/>
      <c r="PO459" s="182"/>
      <c r="PP459" s="182"/>
      <c r="PQ459" s="182"/>
      <c r="PR459" s="182"/>
      <c r="PS459" s="182"/>
      <c r="PT459" s="182"/>
      <c r="PU459" s="182"/>
      <c r="PV459" s="182"/>
      <c r="PW459" s="182"/>
      <c r="PX459" s="182"/>
    </row>
    <row r="460" spans="1:440" s="167" customFormat="1" ht="19.899999999999999" customHeight="1">
      <c r="A460" s="182"/>
      <c r="B460" s="1040"/>
      <c r="C460" s="900"/>
      <c r="D460" s="841"/>
      <c r="E460" s="944"/>
      <c r="F460" s="325" t="s">
        <v>22</v>
      </c>
      <c r="G460" s="289">
        <v>3.6080000000000001</v>
      </c>
      <c r="H460" s="289"/>
      <c r="I460" s="290">
        <f>G460+H460+K459</f>
        <v>5.0289999999999999</v>
      </c>
      <c r="J460" s="636">
        <v>4.6440000000000001</v>
      </c>
      <c r="K460" s="290">
        <f t="shared" si="378"/>
        <v>0.38499999999999979</v>
      </c>
      <c r="L460" s="672">
        <f t="shared" si="379"/>
        <v>0.92344402465698949</v>
      </c>
      <c r="M460" s="650">
        <v>43465</v>
      </c>
      <c r="N460" s="976"/>
      <c r="O460" s="977"/>
      <c r="P460" s="977"/>
      <c r="Q460" s="977"/>
      <c r="R460" s="977"/>
      <c r="S460" s="975"/>
      <c r="T460" s="170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  <c r="CA460" s="182"/>
      <c r="CB460" s="182"/>
      <c r="CC460" s="182"/>
      <c r="CD460" s="182"/>
      <c r="CE460" s="182"/>
      <c r="CF460" s="182"/>
      <c r="CG460" s="182"/>
      <c r="CH460" s="182"/>
      <c r="CI460" s="182"/>
      <c r="CJ460" s="182"/>
      <c r="CK460" s="182"/>
      <c r="CL460" s="182"/>
      <c r="CM460" s="182"/>
      <c r="CN460" s="182"/>
      <c r="CO460" s="182"/>
      <c r="CP460" s="182"/>
      <c r="CQ460" s="182"/>
      <c r="CR460" s="182"/>
      <c r="CS460" s="182"/>
      <c r="CT460" s="182"/>
      <c r="CU460" s="182"/>
      <c r="CV460" s="182"/>
      <c r="CW460" s="182"/>
      <c r="CX460" s="182"/>
      <c r="CY460" s="182"/>
      <c r="CZ460" s="182"/>
      <c r="DA460" s="182"/>
      <c r="DB460" s="182"/>
      <c r="DC460" s="182"/>
      <c r="DD460" s="182"/>
      <c r="DE460" s="182"/>
      <c r="DF460" s="182"/>
      <c r="DG460" s="182"/>
      <c r="DH460" s="182"/>
      <c r="DI460" s="182"/>
      <c r="DJ460" s="182"/>
      <c r="DK460" s="182"/>
      <c r="DL460" s="182"/>
      <c r="DM460" s="182"/>
      <c r="DN460" s="182"/>
      <c r="DO460" s="182"/>
      <c r="DP460" s="182"/>
      <c r="DQ460" s="182"/>
      <c r="DR460" s="182"/>
      <c r="DS460" s="182"/>
      <c r="DT460" s="182"/>
      <c r="DU460" s="182"/>
      <c r="DV460" s="182"/>
      <c r="DW460" s="182"/>
      <c r="DX460" s="182"/>
      <c r="DY460" s="182"/>
      <c r="DZ460" s="182"/>
      <c r="EA460" s="182"/>
      <c r="EB460" s="182"/>
      <c r="EC460" s="182"/>
      <c r="ED460" s="182"/>
      <c r="EE460" s="182"/>
      <c r="EF460" s="182"/>
      <c r="EG460" s="182"/>
      <c r="EH460" s="182"/>
      <c r="EI460" s="182"/>
      <c r="EJ460" s="182"/>
      <c r="EK460" s="182"/>
      <c r="EL460" s="182"/>
      <c r="EM460" s="182"/>
      <c r="EN460" s="182"/>
      <c r="EO460" s="182"/>
      <c r="EP460" s="182"/>
      <c r="EQ460" s="182"/>
      <c r="ER460" s="182"/>
      <c r="ES460" s="182"/>
      <c r="ET460" s="182"/>
      <c r="EU460" s="182"/>
      <c r="EV460" s="182"/>
      <c r="EW460" s="182"/>
      <c r="EX460" s="182"/>
      <c r="EY460" s="182"/>
      <c r="EZ460" s="182"/>
      <c r="FA460" s="182"/>
      <c r="FB460" s="182"/>
      <c r="FC460" s="182"/>
      <c r="FD460" s="182"/>
      <c r="FE460" s="182"/>
      <c r="FF460" s="182"/>
      <c r="FG460" s="182"/>
      <c r="FH460" s="182"/>
      <c r="FI460" s="182"/>
      <c r="FJ460" s="182"/>
      <c r="FK460" s="182"/>
      <c r="FL460" s="182"/>
      <c r="FM460" s="182"/>
      <c r="FN460" s="182"/>
      <c r="FO460" s="182"/>
      <c r="FP460" s="182"/>
      <c r="FQ460" s="182"/>
      <c r="FR460" s="182"/>
      <c r="FS460" s="182"/>
      <c r="FT460" s="182"/>
      <c r="FU460" s="182"/>
      <c r="FV460" s="182"/>
      <c r="FW460" s="182"/>
      <c r="FX460" s="182"/>
      <c r="FY460" s="182"/>
      <c r="FZ460" s="182"/>
      <c r="GA460" s="182"/>
      <c r="GB460" s="182"/>
      <c r="GC460" s="182"/>
      <c r="GD460" s="182"/>
      <c r="GE460" s="182"/>
      <c r="GF460" s="182"/>
      <c r="GG460" s="182"/>
      <c r="GH460" s="182"/>
      <c r="GI460" s="182"/>
      <c r="GJ460" s="182"/>
      <c r="GK460" s="182"/>
      <c r="GL460" s="182"/>
      <c r="GM460" s="182"/>
      <c r="GN460" s="182"/>
      <c r="GO460" s="182"/>
      <c r="GP460" s="182"/>
      <c r="GQ460" s="182"/>
      <c r="GR460" s="182"/>
      <c r="GS460" s="182"/>
      <c r="GT460" s="182"/>
      <c r="GU460" s="182"/>
      <c r="GV460" s="182"/>
      <c r="GW460" s="182"/>
      <c r="GX460" s="182"/>
      <c r="GY460" s="182"/>
      <c r="GZ460" s="182"/>
      <c r="HA460" s="182"/>
      <c r="HB460" s="182"/>
      <c r="HC460" s="182"/>
      <c r="HD460" s="182"/>
      <c r="HE460" s="182"/>
      <c r="HF460" s="182"/>
      <c r="HG460" s="182"/>
      <c r="HH460" s="182"/>
      <c r="HI460" s="182"/>
      <c r="HJ460" s="182"/>
      <c r="HK460" s="182"/>
      <c r="HL460" s="182"/>
      <c r="HM460" s="182"/>
      <c r="HN460" s="182"/>
      <c r="HO460" s="182"/>
      <c r="HP460" s="182"/>
      <c r="HQ460" s="182"/>
      <c r="HR460" s="182"/>
      <c r="HS460" s="182"/>
      <c r="HT460" s="182"/>
      <c r="HU460" s="182"/>
      <c r="HV460" s="182"/>
      <c r="HW460" s="182"/>
      <c r="HX460" s="182"/>
      <c r="HY460" s="182"/>
      <c r="HZ460" s="182"/>
      <c r="IA460" s="182"/>
      <c r="IB460" s="182"/>
      <c r="IC460" s="182"/>
      <c r="ID460" s="182"/>
      <c r="IE460" s="182"/>
      <c r="IF460" s="182"/>
      <c r="IG460" s="182"/>
      <c r="IH460" s="182"/>
      <c r="II460" s="182"/>
      <c r="IJ460" s="182"/>
      <c r="IK460" s="182"/>
      <c r="IL460" s="182"/>
      <c r="IM460" s="182"/>
      <c r="IN460" s="182"/>
      <c r="IO460" s="182"/>
      <c r="IP460" s="182"/>
      <c r="IQ460" s="182"/>
      <c r="IR460" s="182"/>
      <c r="IS460" s="182"/>
      <c r="IT460" s="182"/>
      <c r="IU460" s="182"/>
      <c r="IV460" s="182"/>
      <c r="IW460" s="182"/>
      <c r="IX460" s="182"/>
      <c r="IY460" s="182"/>
      <c r="IZ460" s="182"/>
      <c r="JA460" s="182"/>
      <c r="JB460" s="182"/>
      <c r="JC460" s="182"/>
      <c r="JD460" s="182"/>
      <c r="JE460" s="182"/>
      <c r="JF460" s="182"/>
      <c r="JG460" s="182"/>
      <c r="JH460" s="182"/>
      <c r="JI460" s="182"/>
      <c r="JJ460" s="182"/>
      <c r="JK460" s="182"/>
      <c r="JL460" s="182"/>
      <c r="JM460" s="182"/>
      <c r="JN460" s="182"/>
      <c r="JO460" s="182"/>
      <c r="JP460" s="182"/>
      <c r="JQ460" s="182"/>
      <c r="JR460" s="182"/>
      <c r="JS460" s="182"/>
      <c r="JT460" s="182"/>
      <c r="JU460" s="182"/>
      <c r="JV460" s="182"/>
      <c r="JW460" s="182"/>
      <c r="JX460" s="182"/>
      <c r="JY460" s="182"/>
      <c r="JZ460" s="182"/>
      <c r="KA460" s="182"/>
      <c r="KB460" s="182"/>
      <c r="KC460" s="182"/>
      <c r="KD460" s="182"/>
      <c r="KE460" s="182"/>
      <c r="KF460" s="182"/>
      <c r="KG460" s="182"/>
      <c r="KH460" s="182"/>
      <c r="KI460" s="182"/>
      <c r="KJ460" s="182"/>
      <c r="KK460" s="182"/>
      <c r="KL460" s="182"/>
      <c r="KM460" s="182"/>
      <c r="KN460" s="182"/>
      <c r="KO460" s="182"/>
      <c r="KP460" s="182"/>
      <c r="KQ460" s="182"/>
      <c r="KR460" s="182"/>
      <c r="KS460" s="182"/>
      <c r="KT460" s="182"/>
      <c r="KU460" s="182"/>
      <c r="KV460" s="182"/>
      <c r="KW460" s="182"/>
      <c r="KX460" s="182"/>
      <c r="KY460" s="182"/>
      <c r="KZ460" s="182"/>
      <c r="LA460" s="182"/>
      <c r="LB460" s="182"/>
      <c r="LC460" s="182"/>
      <c r="LD460" s="182"/>
      <c r="LE460" s="182"/>
      <c r="LF460" s="182"/>
      <c r="LG460" s="182"/>
      <c r="LH460" s="182"/>
      <c r="LI460" s="182"/>
      <c r="LJ460" s="182"/>
      <c r="LK460" s="182"/>
      <c r="LL460" s="182"/>
      <c r="LM460" s="182"/>
      <c r="LN460" s="182"/>
      <c r="LO460" s="182"/>
      <c r="LP460" s="182"/>
      <c r="LQ460" s="182"/>
      <c r="LR460" s="182"/>
      <c r="LS460" s="182"/>
      <c r="LT460" s="182"/>
      <c r="LU460" s="182"/>
      <c r="LV460" s="182"/>
      <c r="LW460" s="182"/>
      <c r="LX460" s="182"/>
      <c r="LY460" s="182"/>
      <c r="LZ460" s="182"/>
      <c r="MA460" s="182"/>
      <c r="MB460" s="182"/>
      <c r="MC460" s="182"/>
      <c r="MD460" s="182"/>
      <c r="ME460" s="182"/>
      <c r="MF460" s="182"/>
      <c r="MG460" s="182"/>
      <c r="MH460" s="182"/>
      <c r="MI460" s="182"/>
      <c r="MJ460" s="182"/>
      <c r="MK460" s="182"/>
      <c r="ML460" s="182"/>
      <c r="MM460" s="182"/>
      <c r="MN460" s="182"/>
      <c r="MO460" s="182"/>
      <c r="MP460" s="182"/>
      <c r="MQ460" s="182"/>
      <c r="MR460" s="182"/>
      <c r="MS460" s="182"/>
      <c r="MT460" s="182"/>
      <c r="MU460" s="182"/>
      <c r="MV460" s="182"/>
      <c r="MW460" s="182"/>
      <c r="MX460" s="182"/>
      <c r="MY460" s="182"/>
      <c r="MZ460" s="182"/>
      <c r="NA460" s="182"/>
      <c r="NB460" s="182"/>
      <c r="NC460" s="182"/>
      <c r="ND460" s="182"/>
      <c r="NE460" s="182"/>
      <c r="NF460" s="182"/>
      <c r="NG460" s="182"/>
      <c r="NH460" s="182"/>
      <c r="NI460" s="182"/>
      <c r="NJ460" s="182"/>
      <c r="NK460" s="182"/>
      <c r="NL460" s="182"/>
      <c r="NM460" s="182"/>
      <c r="NN460" s="182"/>
      <c r="NO460" s="182"/>
      <c r="NP460" s="182"/>
      <c r="NQ460" s="182"/>
      <c r="NR460" s="182"/>
      <c r="NS460" s="182"/>
      <c r="NT460" s="182"/>
      <c r="NU460" s="182"/>
      <c r="NV460" s="182"/>
      <c r="NW460" s="182"/>
      <c r="NX460" s="182"/>
      <c r="NY460" s="182"/>
      <c r="NZ460" s="182"/>
      <c r="OA460" s="182"/>
      <c r="OB460" s="182"/>
      <c r="OC460" s="182"/>
      <c r="OD460" s="182"/>
      <c r="OE460" s="182"/>
      <c r="OF460" s="182"/>
      <c r="OG460" s="182"/>
      <c r="OH460" s="182"/>
      <c r="OI460" s="182"/>
      <c r="OJ460" s="182"/>
      <c r="OK460" s="182"/>
      <c r="OL460" s="182"/>
      <c r="OM460" s="182"/>
      <c r="ON460" s="182"/>
      <c r="OO460" s="182"/>
      <c r="OP460" s="182"/>
      <c r="OQ460" s="182"/>
      <c r="OR460" s="182"/>
      <c r="OS460" s="182"/>
      <c r="OT460" s="182"/>
      <c r="OU460" s="182"/>
      <c r="OV460" s="182"/>
      <c r="OW460" s="182"/>
      <c r="OX460" s="182"/>
      <c r="OY460" s="182"/>
      <c r="OZ460" s="182"/>
      <c r="PA460" s="182"/>
      <c r="PB460" s="182"/>
      <c r="PC460" s="182"/>
      <c r="PD460" s="182"/>
      <c r="PE460" s="182"/>
      <c r="PF460" s="182"/>
      <c r="PG460" s="182"/>
      <c r="PH460" s="182"/>
      <c r="PI460" s="182"/>
      <c r="PJ460" s="182"/>
      <c r="PK460" s="182"/>
      <c r="PL460" s="182"/>
      <c r="PM460" s="182"/>
      <c r="PN460" s="182"/>
      <c r="PO460" s="182"/>
      <c r="PP460" s="182"/>
      <c r="PQ460" s="182"/>
      <c r="PR460" s="182"/>
      <c r="PS460" s="182"/>
      <c r="PT460" s="182"/>
      <c r="PU460" s="182"/>
      <c r="PV460" s="182"/>
      <c r="PW460" s="182"/>
      <c r="PX460" s="182"/>
    </row>
    <row r="461" spans="1:440" s="167" customFormat="1" ht="19.899999999999999" customHeight="1">
      <c r="A461" s="182"/>
      <c r="B461" s="1040"/>
      <c r="C461" s="900"/>
      <c r="D461" s="841"/>
      <c r="E461" s="944" t="s">
        <v>102</v>
      </c>
      <c r="F461" s="325" t="s">
        <v>20</v>
      </c>
      <c r="G461" s="289">
        <v>0.63500000000000001</v>
      </c>
      <c r="H461" s="289"/>
      <c r="I461" s="290">
        <f t="shared" ref="I461" si="409">G461+H461</f>
        <v>0.63500000000000001</v>
      </c>
      <c r="J461" s="636">
        <v>0.18</v>
      </c>
      <c r="K461" s="290">
        <f t="shared" si="378"/>
        <v>0.45500000000000002</v>
      </c>
      <c r="L461" s="672">
        <f t="shared" si="379"/>
        <v>0.28346456692913385</v>
      </c>
      <c r="M461" s="650" t="s">
        <v>24</v>
      </c>
      <c r="N461" s="976">
        <f t="shared" ref="N461:O461" si="410">G461+G462+G463</f>
        <v>7.2130000000000001</v>
      </c>
      <c r="O461" s="977">
        <f t="shared" si="410"/>
        <v>0</v>
      </c>
      <c r="P461" s="977">
        <f t="shared" ref="P461" si="411">N461+O461</f>
        <v>7.2130000000000001</v>
      </c>
      <c r="Q461" s="977">
        <f t="shared" si="337"/>
        <v>6.75</v>
      </c>
      <c r="R461" s="977">
        <f t="shared" ref="R461" si="412">P461-Q461</f>
        <v>0.46300000000000008</v>
      </c>
      <c r="S461" s="975">
        <f t="shared" ref="S461" si="413">Q461/P461</f>
        <v>0.93581034243726602</v>
      </c>
      <c r="T461" s="170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182"/>
      <c r="AT461" s="182"/>
      <c r="AU461" s="182"/>
      <c r="AV461" s="182"/>
      <c r="AW461" s="182"/>
      <c r="AX461" s="182"/>
      <c r="AY461" s="182"/>
      <c r="AZ461" s="182"/>
      <c r="BA461" s="182"/>
      <c r="BB461" s="182"/>
      <c r="BC461" s="182"/>
      <c r="BD461" s="182"/>
      <c r="BE461" s="182"/>
      <c r="BF461" s="182"/>
      <c r="BG461" s="182"/>
      <c r="BH461" s="182"/>
      <c r="BI461" s="182"/>
      <c r="BJ461" s="182"/>
      <c r="BK461" s="182"/>
      <c r="BL461" s="182"/>
      <c r="BM461" s="182"/>
      <c r="BN461" s="182"/>
      <c r="BO461" s="182"/>
      <c r="BP461" s="182"/>
      <c r="BQ461" s="182"/>
      <c r="BR461" s="182"/>
      <c r="BS461" s="182"/>
      <c r="BT461" s="182"/>
      <c r="BU461" s="182"/>
      <c r="BV461" s="182"/>
      <c r="BW461" s="182"/>
      <c r="BX461" s="182"/>
      <c r="BY461" s="182"/>
      <c r="BZ461" s="182"/>
      <c r="CA461" s="182"/>
      <c r="CB461" s="182"/>
      <c r="CC461" s="182"/>
      <c r="CD461" s="182"/>
      <c r="CE461" s="182"/>
      <c r="CF461" s="182"/>
      <c r="CG461" s="182"/>
      <c r="CH461" s="182"/>
      <c r="CI461" s="182"/>
      <c r="CJ461" s="182"/>
      <c r="CK461" s="182"/>
      <c r="CL461" s="182"/>
      <c r="CM461" s="182"/>
      <c r="CN461" s="182"/>
      <c r="CO461" s="182"/>
      <c r="CP461" s="182"/>
      <c r="CQ461" s="182"/>
      <c r="CR461" s="182"/>
      <c r="CS461" s="182"/>
      <c r="CT461" s="182"/>
      <c r="CU461" s="182"/>
      <c r="CV461" s="182"/>
      <c r="CW461" s="182"/>
      <c r="CX461" s="182"/>
      <c r="CY461" s="182"/>
      <c r="CZ461" s="182"/>
      <c r="DA461" s="182"/>
      <c r="DB461" s="182"/>
      <c r="DC461" s="182"/>
      <c r="DD461" s="182"/>
      <c r="DE461" s="182"/>
      <c r="DF461" s="182"/>
      <c r="DG461" s="182"/>
      <c r="DH461" s="182"/>
      <c r="DI461" s="182"/>
      <c r="DJ461" s="182"/>
      <c r="DK461" s="182"/>
      <c r="DL461" s="182"/>
      <c r="DM461" s="182"/>
      <c r="DN461" s="182"/>
      <c r="DO461" s="182"/>
      <c r="DP461" s="182"/>
      <c r="DQ461" s="182"/>
      <c r="DR461" s="182"/>
      <c r="DS461" s="182"/>
      <c r="DT461" s="182"/>
      <c r="DU461" s="182"/>
      <c r="DV461" s="182"/>
      <c r="DW461" s="182"/>
      <c r="DX461" s="182"/>
      <c r="DY461" s="182"/>
      <c r="DZ461" s="182"/>
      <c r="EA461" s="182"/>
      <c r="EB461" s="182"/>
      <c r="EC461" s="182"/>
      <c r="ED461" s="182"/>
      <c r="EE461" s="182"/>
      <c r="EF461" s="182"/>
      <c r="EG461" s="182"/>
      <c r="EH461" s="182"/>
      <c r="EI461" s="182"/>
      <c r="EJ461" s="182"/>
      <c r="EK461" s="182"/>
      <c r="EL461" s="182"/>
      <c r="EM461" s="182"/>
      <c r="EN461" s="182"/>
      <c r="EO461" s="182"/>
      <c r="EP461" s="182"/>
      <c r="EQ461" s="182"/>
      <c r="ER461" s="182"/>
      <c r="ES461" s="182"/>
      <c r="ET461" s="182"/>
      <c r="EU461" s="182"/>
      <c r="EV461" s="182"/>
      <c r="EW461" s="182"/>
      <c r="EX461" s="182"/>
      <c r="EY461" s="182"/>
      <c r="EZ461" s="182"/>
      <c r="FA461" s="182"/>
      <c r="FB461" s="182"/>
      <c r="FC461" s="182"/>
      <c r="FD461" s="182"/>
      <c r="FE461" s="182"/>
      <c r="FF461" s="182"/>
      <c r="FG461" s="182"/>
      <c r="FH461" s="182"/>
      <c r="FI461" s="182"/>
      <c r="FJ461" s="182"/>
      <c r="FK461" s="182"/>
      <c r="FL461" s="182"/>
      <c r="FM461" s="182"/>
      <c r="FN461" s="182"/>
      <c r="FO461" s="182"/>
      <c r="FP461" s="182"/>
      <c r="FQ461" s="182"/>
      <c r="FR461" s="182"/>
      <c r="FS461" s="182"/>
      <c r="FT461" s="182"/>
      <c r="FU461" s="182"/>
      <c r="FV461" s="182"/>
      <c r="FW461" s="182"/>
      <c r="FX461" s="182"/>
      <c r="FY461" s="182"/>
      <c r="FZ461" s="182"/>
      <c r="GA461" s="182"/>
      <c r="GB461" s="182"/>
      <c r="GC461" s="182"/>
      <c r="GD461" s="182"/>
      <c r="GE461" s="182"/>
      <c r="GF461" s="182"/>
      <c r="GG461" s="182"/>
      <c r="GH461" s="182"/>
      <c r="GI461" s="182"/>
      <c r="GJ461" s="182"/>
      <c r="GK461" s="182"/>
      <c r="GL461" s="182"/>
      <c r="GM461" s="182"/>
      <c r="GN461" s="182"/>
      <c r="GO461" s="182"/>
      <c r="GP461" s="182"/>
      <c r="GQ461" s="182"/>
      <c r="GR461" s="182"/>
      <c r="GS461" s="182"/>
      <c r="GT461" s="182"/>
      <c r="GU461" s="182"/>
      <c r="GV461" s="182"/>
      <c r="GW461" s="182"/>
      <c r="GX461" s="182"/>
      <c r="GY461" s="182"/>
      <c r="GZ461" s="182"/>
      <c r="HA461" s="182"/>
      <c r="HB461" s="182"/>
      <c r="HC461" s="182"/>
      <c r="HD461" s="182"/>
      <c r="HE461" s="182"/>
      <c r="HF461" s="182"/>
      <c r="HG461" s="182"/>
      <c r="HH461" s="182"/>
      <c r="HI461" s="182"/>
      <c r="HJ461" s="182"/>
      <c r="HK461" s="182"/>
      <c r="HL461" s="182"/>
      <c r="HM461" s="182"/>
      <c r="HN461" s="182"/>
      <c r="HO461" s="182"/>
      <c r="HP461" s="182"/>
      <c r="HQ461" s="182"/>
      <c r="HR461" s="182"/>
      <c r="HS461" s="182"/>
      <c r="HT461" s="182"/>
      <c r="HU461" s="182"/>
      <c r="HV461" s="182"/>
      <c r="HW461" s="182"/>
      <c r="HX461" s="182"/>
      <c r="HY461" s="182"/>
      <c r="HZ461" s="182"/>
      <c r="IA461" s="182"/>
      <c r="IB461" s="182"/>
      <c r="IC461" s="182"/>
      <c r="ID461" s="182"/>
      <c r="IE461" s="182"/>
      <c r="IF461" s="182"/>
      <c r="IG461" s="182"/>
      <c r="IH461" s="182"/>
      <c r="II461" s="182"/>
      <c r="IJ461" s="182"/>
      <c r="IK461" s="182"/>
      <c r="IL461" s="182"/>
      <c r="IM461" s="182"/>
      <c r="IN461" s="182"/>
      <c r="IO461" s="182"/>
      <c r="IP461" s="182"/>
      <c r="IQ461" s="182"/>
      <c r="IR461" s="182"/>
      <c r="IS461" s="182"/>
      <c r="IT461" s="182"/>
      <c r="IU461" s="182"/>
      <c r="IV461" s="182"/>
      <c r="IW461" s="182"/>
      <c r="IX461" s="182"/>
      <c r="IY461" s="182"/>
      <c r="IZ461" s="182"/>
      <c r="JA461" s="182"/>
      <c r="JB461" s="182"/>
      <c r="JC461" s="182"/>
      <c r="JD461" s="182"/>
      <c r="JE461" s="182"/>
      <c r="JF461" s="182"/>
      <c r="JG461" s="182"/>
      <c r="JH461" s="182"/>
      <c r="JI461" s="182"/>
      <c r="JJ461" s="182"/>
      <c r="JK461" s="182"/>
      <c r="JL461" s="182"/>
      <c r="JM461" s="182"/>
      <c r="JN461" s="182"/>
      <c r="JO461" s="182"/>
      <c r="JP461" s="182"/>
      <c r="JQ461" s="182"/>
      <c r="JR461" s="182"/>
      <c r="JS461" s="182"/>
      <c r="JT461" s="182"/>
      <c r="JU461" s="182"/>
      <c r="JV461" s="182"/>
      <c r="JW461" s="182"/>
      <c r="JX461" s="182"/>
      <c r="JY461" s="182"/>
      <c r="JZ461" s="182"/>
      <c r="KA461" s="182"/>
      <c r="KB461" s="182"/>
      <c r="KC461" s="182"/>
      <c r="KD461" s="182"/>
      <c r="KE461" s="182"/>
      <c r="KF461" s="182"/>
      <c r="KG461" s="182"/>
      <c r="KH461" s="182"/>
      <c r="KI461" s="182"/>
      <c r="KJ461" s="182"/>
      <c r="KK461" s="182"/>
      <c r="KL461" s="182"/>
      <c r="KM461" s="182"/>
      <c r="KN461" s="182"/>
      <c r="KO461" s="182"/>
      <c r="KP461" s="182"/>
      <c r="KQ461" s="182"/>
      <c r="KR461" s="182"/>
      <c r="KS461" s="182"/>
      <c r="KT461" s="182"/>
      <c r="KU461" s="182"/>
      <c r="KV461" s="182"/>
      <c r="KW461" s="182"/>
      <c r="KX461" s="182"/>
      <c r="KY461" s="182"/>
      <c r="KZ461" s="182"/>
      <c r="LA461" s="182"/>
      <c r="LB461" s="182"/>
      <c r="LC461" s="182"/>
      <c r="LD461" s="182"/>
      <c r="LE461" s="182"/>
      <c r="LF461" s="182"/>
      <c r="LG461" s="182"/>
      <c r="LH461" s="182"/>
      <c r="LI461" s="182"/>
      <c r="LJ461" s="182"/>
      <c r="LK461" s="182"/>
      <c r="LL461" s="182"/>
      <c r="LM461" s="182"/>
      <c r="LN461" s="182"/>
      <c r="LO461" s="182"/>
      <c r="LP461" s="182"/>
      <c r="LQ461" s="182"/>
      <c r="LR461" s="182"/>
      <c r="LS461" s="182"/>
      <c r="LT461" s="182"/>
      <c r="LU461" s="182"/>
      <c r="LV461" s="182"/>
      <c r="LW461" s="182"/>
      <c r="LX461" s="182"/>
      <c r="LY461" s="182"/>
      <c r="LZ461" s="182"/>
      <c r="MA461" s="182"/>
      <c r="MB461" s="182"/>
      <c r="MC461" s="182"/>
      <c r="MD461" s="182"/>
      <c r="ME461" s="182"/>
      <c r="MF461" s="182"/>
      <c r="MG461" s="182"/>
      <c r="MH461" s="182"/>
      <c r="MI461" s="182"/>
      <c r="MJ461" s="182"/>
      <c r="MK461" s="182"/>
      <c r="ML461" s="182"/>
      <c r="MM461" s="182"/>
      <c r="MN461" s="182"/>
      <c r="MO461" s="182"/>
      <c r="MP461" s="182"/>
      <c r="MQ461" s="182"/>
      <c r="MR461" s="182"/>
      <c r="MS461" s="182"/>
      <c r="MT461" s="182"/>
      <c r="MU461" s="182"/>
      <c r="MV461" s="182"/>
      <c r="MW461" s="182"/>
      <c r="MX461" s="182"/>
      <c r="MY461" s="182"/>
      <c r="MZ461" s="182"/>
      <c r="NA461" s="182"/>
      <c r="NB461" s="182"/>
      <c r="NC461" s="182"/>
      <c r="ND461" s="182"/>
      <c r="NE461" s="182"/>
      <c r="NF461" s="182"/>
      <c r="NG461" s="182"/>
      <c r="NH461" s="182"/>
      <c r="NI461" s="182"/>
      <c r="NJ461" s="182"/>
      <c r="NK461" s="182"/>
      <c r="NL461" s="182"/>
      <c r="NM461" s="182"/>
      <c r="NN461" s="182"/>
      <c r="NO461" s="182"/>
      <c r="NP461" s="182"/>
      <c r="NQ461" s="182"/>
      <c r="NR461" s="182"/>
      <c r="NS461" s="182"/>
      <c r="NT461" s="182"/>
      <c r="NU461" s="182"/>
      <c r="NV461" s="182"/>
      <c r="NW461" s="182"/>
      <c r="NX461" s="182"/>
      <c r="NY461" s="182"/>
      <c r="NZ461" s="182"/>
      <c r="OA461" s="182"/>
      <c r="OB461" s="182"/>
      <c r="OC461" s="182"/>
      <c r="OD461" s="182"/>
      <c r="OE461" s="182"/>
      <c r="OF461" s="182"/>
      <c r="OG461" s="182"/>
      <c r="OH461" s="182"/>
      <c r="OI461" s="182"/>
      <c r="OJ461" s="182"/>
      <c r="OK461" s="182"/>
      <c r="OL461" s="182"/>
      <c r="OM461" s="182"/>
      <c r="ON461" s="182"/>
      <c r="OO461" s="182"/>
      <c r="OP461" s="182"/>
      <c r="OQ461" s="182"/>
      <c r="OR461" s="182"/>
      <c r="OS461" s="182"/>
      <c r="OT461" s="182"/>
      <c r="OU461" s="182"/>
      <c r="OV461" s="182"/>
      <c r="OW461" s="182"/>
      <c r="OX461" s="182"/>
      <c r="OY461" s="182"/>
      <c r="OZ461" s="182"/>
      <c r="PA461" s="182"/>
      <c r="PB461" s="182"/>
      <c r="PC461" s="182"/>
      <c r="PD461" s="182"/>
      <c r="PE461" s="182"/>
      <c r="PF461" s="182"/>
      <c r="PG461" s="182"/>
      <c r="PH461" s="182"/>
      <c r="PI461" s="182"/>
      <c r="PJ461" s="182"/>
      <c r="PK461" s="182"/>
      <c r="PL461" s="182"/>
      <c r="PM461" s="182"/>
      <c r="PN461" s="182"/>
      <c r="PO461" s="182"/>
      <c r="PP461" s="182"/>
      <c r="PQ461" s="182"/>
      <c r="PR461" s="182"/>
      <c r="PS461" s="182"/>
      <c r="PT461" s="182"/>
      <c r="PU461" s="182"/>
      <c r="PV461" s="182"/>
      <c r="PW461" s="182"/>
      <c r="PX461" s="182"/>
    </row>
    <row r="462" spans="1:440" s="167" customFormat="1" ht="19.899999999999999" customHeight="1">
      <c r="A462" s="182"/>
      <c r="B462" s="1040"/>
      <c r="C462" s="900"/>
      <c r="D462" s="841"/>
      <c r="E462" s="944"/>
      <c r="F462" s="325" t="s">
        <v>21</v>
      </c>
      <c r="G462" s="289">
        <v>2.972</v>
      </c>
      <c r="H462" s="289"/>
      <c r="I462" s="290">
        <f>G462+H462+K461</f>
        <v>3.427</v>
      </c>
      <c r="J462" s="636">
        <v>2.907</v>
      </c>
      <c r="K462" s="290">
        <f t="shared" si="378"/>
        <v>0.52</v>
      </c>
      <c r="L462" s="672">
        <f t="shared" si="379"/>
        <v>0.84826378756930254</v>
      </c>
      <c r="M462" s="650" t="s">
        <v>24</v>
      </c>
      <c r="N462" s="976"/>
      <c r="O462" s="977"/>
      <c r="P462" s="977"/>
      <c r="Q462" s="977"/>
      <c r="R462" s="977"/>
      <c r="S462" s="975"/>
      <c r="T462" s="170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  <c r="CA462" s="182"/>
      <c r="CB462" s="182"/>
      <c r="CC462" s="182"/>
      <c r="CD462" s="182"/>
      <c r="CE462" s="182"/>
      <c r="CF462" s="182"/>
      <c r="CG462" s="182"/>
      <c r="CH462" s="182"/>
      <c r="CI462" s="182"/>
      <c r="CJ462" s="182"/>
      <c r="CK462" s="182"/>
      <c r="CL462" s="182"/>
      <c r="CM462" s="182"/>
      <c r="CN462" s="182"/>
      <c r="CO462" s="182"/>
      <c r="CP462" s="182"/>
      <c r="CQ462" s="182"/>
      <c r="CR462" s="182"/>
      <c r="CS462" s="182"/>
      <c r="CT462" s="182"/>
      <c r="CU462" s="182"/>
      <c r="CV462" s="182"/>
      <c r="CW462" s="182"/>
      <c r="CX462" s="182"/>
      <c r="CY462" s="182"/>
      <c r="CZ462" s="182"/>
      <c r="DA462" s="182"/>
      <c r="DB462" s="182"/>
      <c r="DC462" s="182"/>
      <c r="DD462" s="182"/>
      <c r="DE462" s="182"/>
      <c r="DF462" s="182"/>
      <c r="DG462" s="182"/>
      <c r="DH462" s="182"/>
      <c r="DI462" s="182"/>
      <c r="DJ462" s="182"/>
      <c r="DK462" s="182"/>
      <c r="DL462" s="182"/>
      <c r="DM462" s="182"/>
      <c r="DN462" s="182"/>
      <c r="DO462" s="182"/>
      <c r="DP462" s="182"/>
      <c r="DQ462" s="182"/>
      <c r="DR462" s="182"/>
      <c r="DS462" s="182"/>
      <c r="DT462" s="182"/>
      <c r="DU462" s="182"/>
      <c r="DV462" s="182"/>
      <c r="DW462" s="182"/>
      <c r="DX462" s="182"/>
      <c r="DY462" s="182"/>
      <c r="DZ462" s="182"/>
      <c r="EA462" s="182"/>
      <c r="EB462" s="182"/>
      <c r="EC462" s="182"/>
      <c r="ED462" s="182"/>
      <c r="EE462" s="182"/>
      <c r="EF462" s="182"/>
      <c r="EG462" s="182"/>
      <c r="EH462" s="182"/>
      <c r="EI462" s="182"/>
      <c r="EJ462" s="182"/>
      <c r="EK462" s="182"/>
      <c r="EL462" s="182"/>
      <c r="EM462" s="182"/>
      <c r="EN462" s="182"/>
      <c r="EO462" s="182"/>
      <c r="EP462" s="182"/>
      <c r="EQ462" s="182"/>
      <c r="ER462" s="182"/>
      <c r="ES462" s="182"/>
      <c r="ET462" s="182"/>
      <c r="EU462" s="182"/>
      <c r="EV462" s="182"/>
      <c r="EW462" s="182"/>
      <c r="EX462" s="182"/>
      <c r="EY462" s="182"/>
      <c r="EZ462" s="182"/>
      <c r="FA462" s="182"/>
      <c r="FB462" s="182"/>
      <c r="FC462" s="182"/>
      <c r="FD462" s="182"/>
      <c r="FE462" s="182"/>
      <c r="FF462" s="182"/>
      <c r="FG462" s="182"/>
      <c r="FH462" s="182"/>
      <c r="FI462" s="182"/>
      <c r="FJ462" s="182"/>
      <c r="FK462" s="182"/>
      <c r="FL462" s="182"/>
      <c r="FM462" s="182"/>
      <c r="FN462" s="182"/>
      <c r="FO462" s="182"/>
      <c r="FP462" s="182"/>
      <c r="FQ462" s="182"/>
      <c r="FR462" s="182"/>
      <c r="FS462" s="182"/>
      <c r="FT462" s="182"/>
      <c r="FU462" s="182"/>
      <c r="FV462" s="182"/>
      <c r="FW462" s="182"/>
      <c r="FX462" s="182"/>
      <c r="FY462" s="182"/>
      <c r="FZ462" s="182"/>
      <c r="GA462" s="182"/>
      <c r="GB462" s="182"/>
      <c r="GC462" s="182"/>
      <c r="GD462" s="182"/>
      <c r="GE462" s="182"/>
      <c r="GF462" s="182"/>
      <c r="GG462" s="182"/>
      <c r="GH462" s="182"/>
      <c r="GI462" s="182"/>
      <c r="GJ462" s="182"/>
      <c r="GK462" s="182"/>
      <c r="GL462" s="182"/>
      <c r="GM462" s="182"/>
      <c r="GN462" s="182"/>
      <c r="GO462" s="182"/>
      <c r="GP462" s="182"/>
      <c r="GQ462" s="182"/>
      <c r="GR462" s="182"/>
      <c r="GS462" s="182"/>
      <c r="GT462" s="182"/>
      <c r="GU462" s="182"/>
      <c r="GV462" s="182"/>
      <c r="GW462" s="182"/>
      <c r="GX462" s="182"/>
      <c r="GY462" s="182"/>
      <c r="GZ462" s="182"/>
      <c r="HA462" s="182"/>
      <c r="HB462" s="182"/>
      <c r="HC462" s="182"/>
      <c r="HD462" s="182"/>
      <c r="HE462" s="182"/>
      <c r="HF462" s="182"/>
      <c r="HG462" s="182"/>
      <c r="HH462" s="182"/>
      <c r="HI462" s="182"/>
      <c r="HJ462" s="182"/>
      <c r="HK462" s="182"/>
      <c r="HL462" s="182"/>
      <c r="HM462" s="182"/>
      <c r="HN462" s="182"/>
      <c r="HO462" s="182"/>
      <c r="HP462" s="182"/>
      <c r="HQ462" s="182"/>
      <c r="HR462" s="182"/>
      <c r="HS462" s="182"/>
      <c r="HT462" s="182"/>
      <c r="HU462" s="182"/>
      <c r="HV462" s="182"/>
      <c r="HW462" s="182"/>
      <c r="HX462" s="182"/>
      <c r="HY462" s="182"/>
      <c r="HZ462" s="182"/>
      <c r="IA462" s="182"/>
      <c r="IB462" s="182"/>
      <c r="IC462" s="182"/>
      <c r="ID462" s="182"/>
      <c r="IE462" s="182"/>
      <c r="IF462" s="182"/>
      <c r="IG462" s="182"/>
      <c r="IH462" s="182"/>
      <c r="II462" s="182"/>
      <c r="IJ462" s="182"/>
      <c r="IK462" s="182"/>
      <c r="IL462" s="182"/>
      <c r="IM462" s="182"/>
      <c r="IN462" s="182"/>
      <c r="IO462" s="182"/>
      <c r="IP462" s="182"/>
      <c r="IQ462" s="182"/>
      <c r="IR462" s="182"/>
      <c r="IS462" s="182"/>
      <c r="IT462" s="182"/>
      <c r="IU462" s="182"/>
      <c r="IV462" s="182"/>
      <c r="IW462" s="182"/>
      <c r="IX462" s="182"/>
      <c r="IY462" s="182"/>
      <c r="IZ462" s="182"/>
      <c r="JA462" s="182"/>
      <c r="JB462" s="182"/>
      <c r="JC462" s="182"/>
      <c r="JD462" s="182"/>
      <c r="JE462" s="182"/>
      <c r="JF462" s="182"/>
      <c r="JG462" s="182"/>
      <c r="JH462" s="182"/>
      <c r="JI462" s="182"/>
      <c r="JJ462" s="182"/>
      <c r="JK462" s="182"/>
      <c r="JL462" s="182"/>
      <c r="JM462" s="182"/>
      <c r="JN462" s="182"/>
      <c r="JO462" s="182"/>
      <c r="JP462" s="182"/>
      <c r="JQ462" s="182"/>
      <c r="JR462" s="182"/>
      <c r="JS462" s="182"/>
      <c r="JT462" s="182"/>
      <c r="JU462" s="182"/>
      <c r="JV462" s="182"/>
      <c r="JW462" s="182"/>
      <c r="JX462" s="182"/>
      <c r="JY462" s="182"/>
      <c r="JZ462" s="182"/>
      <c r="KA462" s="182"/>
      <c r="KB462" s="182"/>
      <c r="KC462" s="182"/>
      <c r="KD462" s="182"/>
      <c r="KE462" s="182"/>
      <c r="KF462" s="182"/>
      <c r="KG462" s="182"/>
      <c r="KH462" s="182"/>
      <c r="KI462" s="182"/>
      <c r="KJ462" s="182"/>
      <c r="KK462" s="182"/>
      <c r="KL462" s="182"/>
      <c r="KM462" s="182"/>
      <c r="KN462" s="182"/>
      <c r="KO462" s="182"/>
      <c r="KP462" s="182"/>
      <c r="KQ462" s="182"/>
      <c r="KR462" s="182"/>
      <c r="KS462" s="182"/>
      <c r="KT462" s="182"/>
      <c r="KU462" s="182"/>
      <c r="KV462" s="182"/>
      <c r="KW462" s="182"/>
      <c r="KX462" s="182"/>
      <c r="KY462" s="182"/>
      <c r="KZ462" s="182"/>
      <c r="LA462" s="182"/>
      <c r="LB462" s="182"/>
      <c r="LC462" s="182"/>
      <c r="LD462" s="182"/>
      <c r="LE462" s="182"/>
      <c r="LF462" s="182"/>
      <c r="LG462" s="182"/>
      <c r="LH462" s="182"/>
      <c r="LI462" s="182"/>
      <c r="LJ462" s="182"/>
      <c r="LK462" s="182"/>
      <c r="LL462" s="182"/>
      <c r="LM462" s="182"/>
      <c r="LN462" s="182"/>
      <c r="LO462" s="182"/>
      <c r="LP462" s="182"/>
      <c r="LQ462" s="182"/>
      <c r="LR462" s="182"/>
      <c r="LS462" s="182"/>
      <c r="LT462" s="182"/>
      <c r="LU462" s="182"/>
      <c r="LV462" s="182"/>
      <c r="LW462" s="182"/>
      <c r="LX462" s="182"/>
      <c r="LY462" s="182"/>
      <c r="LZ462" s="182"/>
      <c r="MA462" s="182"/>
      <c r="MB462" s="182"/>
      <c r="MC462" s="182"/>
      <c r="MD462" s="182"/>
      <c r="ME462" s="182"/>
      <c r="MF462" s="182"/>
      <c r="MG462" s="182"/>
      <c r="MH462" s="182"/>
      <c r="MI462" s="182"/>
      <c r="MJ462" s="182"/>
      <c r="MK462" s="182"/>
      <c r="ML462" s="182"/>
      <c r="MM462" s="182"/>
      <c r="MN462" s="182"/>
      <c r="MO462" s="182"/>
      <c r="MP462" s="182"/>
      <c r="MQ462" s="182"/>
      <c r="MR462" s="182"/>
      <c r="MS462" s="182"/>
      <c r="MT462" s="182"/>
      <c r="MU462" s="182"/>
      <c r="MV462" s="182"/>
      <c r="MW462" s="182"/>
      <c r="MX462" s="182"/>
      <c r="MY462" s="182"/>
      <c r="MZ462" s="182"/>
      <c r="NA462" s="182"/>
      <c r="NB462" s="182"/>
      <c r="NC462" s="182"/>
      <c r="ND462" s="182"/>
      <c r="NE462" s="182"/>
      <c r="NF462" s="182"/>
      <c r="NG462" s="182"/>
      <c r="NH462" s="182"/>
      <c r="NI462" s="182"/>
      <c r="NJ462" s="182"/>
      <c r="NK462" s="182"/>
      <c r="NL462" s="182"/>
      <c r="NM462" s="182"/>
      <c r="NN462" s="182"/>
      <c r="NO462" s="182"/>
      <c r="NP462" s="182"/>
      <c r="NQ462" s="182"/>
      <c r="NR462" s="182"/>
      <c r="NS462" s="182"/>
      <c r="NT462" s="182"/>
      <c r="NU462" s="182"/>
      <c r="NV462" s="182"/>
      <c r="NW462" s="182"/>
      <c r="NX462" s="182"/>
      <c r="NY462" s="182"/>
      <c r="NZ462" s="182"/>
      <c r="OA462" s="182"/>
      <c r="OB462" s="182"/>
      <c r="OC462" s="182"/>
      <c r="OD462" s="182"/>
      <c r="OE462" s="182"/>
      <c r="OF462" s="182"/>
      <c r="OG462" s="182"/>
      <c r="OH462" s="182"/>
      <c r="OI462" s="182"/>
      <c r="OJ462" s="182"/>
      <c r="OK462" s="182"/>
      <c r="OL462" s="182"/>
      <c r="OM462" s="182"/>
      <c r="ON462" s="182"/>
      <c r="OO462" s="182"/>
      <c r="OP462" s="182"/>
      <c r="OQ462" s="182"/>
      <c r="OR462" s="182"/>
      <c r="OS462" s="182"/>
      <c r="OT462" s="182"/>
      <c r="OU462" s="182"/>
      <c r="OV462" s="182"/>
      <c r="OW462" s="182"/>
      <c r="OX462" s="182"/>
      <c r="OY462" s="182"/>
      <c r="OZ462" s="182"/>
      <c r="PA462" s="182"/>
      <c r="PB462" s="182"/>
      <c r="PC462" s="182"/>
      <c r="PD462" s="182"/>
      <c r="PE462" s="182"/>
      <c r="PF462" s="182"/>
      <c r="PG462" s="182"/>
      <c r="PH462" s="182"/>
      <c r="PI462" s="182"/>
      <c r="PJ462" s="182"/>
      <c r="PK462" s="182"/>
      <c r="PL462" s="182"/>
      <c r="PM462" s="182"/>
      <c r="PN462" s="182"/>
      <c r="PO462" s="182"/>
      <c r="PP462" s="182"/>
      <c r="PQ462" s="182"/>
      <c r="PR462" s="182"/>
      <c r="PS462" s="182"/>
      <c r="PT462" s="182"/>
      <c r="PU462" s="182"/>
      <c r="PV462" s="182"/>
      <c r="PW462" s="182"/>
      <c r="PX462" s="182"/>
    </row>
    <row r="463" spans="1:440" s="167" customFormat="1" ht="19.899999999999999" customHeight="1">
      <c r="A463" s="182"/>
      <c r="B463" s="1040"/>
      <c r="C463" s="900"/>
      <c r="D463" s="841"/>
      <c r="E463" s="944"/>
      <c r="F463" s="325" t="s">
        <v>22</v>
      </c>
      <c r="G463" s="289">
        <v>3.6059999999999999</v>
      </c>
      <c r="H463" s="289"/>
      <c r="I463" s="290">
        <f>G463+H463+K462</f>
        <v>4.1259999999999994</v>
      </c>
      <c r="J463" s="636">
        <v>3.6629999999999998</v>
      </c>
      <c r="K463" s="290">
        <f t="shared" si="378"/>
        <v>0.46299999999999963</v>
      </c>
      <c r="L463" s="672">
        <f t="shared" si="379"/>
        <v>0.88778477944740675</v>
      </c>
      <c r="M463" s="650" t="s">
        <v>24</v>
      </c>
      <c r="N463" s="976"/>
      <c r="O463" s="977"/>
      <c r="P463" s="977"/>
      <c r="Q463" s="977"/>
      <c r="R463" s="977"/>
      <c r="S463" s="975"/>
      <c r="T463" s="170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182"/>
      <c r="AT463" s="182"/>
      <c r="AU463" s="182"/>
      <c r="AV463" s="182"/>
      <c r="AW463" s="182"/>
      <c r="AX463" s="182"/>
      <c r="AY463" s="182"/>
      <c r="AZ463" s="182"/>
      <c r="BA463" s="182"/>
      <c r="BB463" s="182"/>
      <c r="BC463" s="182"/>
      <c r="BD463" s="182"/>
      <c r="BE463" s="182"/>
      <c r="BF463" s="182"/>
      <c r="BG463" s="182"/>
      <c r="BH463" s="182"/>
      <c r="BI463" s="182"/>
      <c r="BJ463" s="182"/>
      <c r="BK463" s="182"/>
      <c r="BL463" s="182"/>
      <c r="BM463" s="182"/>
      <c r="BN463" s="182"/>
      <c r="BO463" s="182"/>
      <c r="BP463" s="182"/>
      <c r="BQ463" s="182"/>
      <c r="BR463" s="182"/>
      <c r="BS463" s="182"/>
      <c r="BT463" s="182"/>
      <c r="BU463" s="182"/>
      <c r="BV463" s="182"/>
      <c r="BW463" s="182"/>
      <c r="BX463" s="182"/>
      <c r="BY463" s="182"/>
      <c r="BZ463" s="182"/>
      <c r="CA463" s="182"/>
      <c r="CB463" s="182"/>
      <c r="CC463" s="182"/>
      <c r="CD463" s="182"/>
      <c r="CE463" s="182"/>
      <c r="CF463" s="182"/>
      <c r="CG463" s="182"/>
      <c r="CH463" s="182"/>
      <c r="CI463" s="182"/>
      <c r="CJ463" s="182"/>
      <c r="CK463" s="182"/>
      <c r="CL463" s="182"/>
      <c r="CM463" s="182"/>
      <c r="CN463" s="182"/>
      <c r="CO463" s="182"/>
      <c r="CP463" s="182"/>
      <c r="CQ463" s="182"/>
      <c r="CR463" s="182"/>
      <c r="CS463" s="182"/>
      <c r="CT463" s="182"/>
      <c r="CU463" s="182"/>
      <c r="CV463" s="182"/>
      <c r="CW463" s="182"/>
      <c r="CX463" s="182"/>
      <c r="CY463" s="182"/>
      <c r="CZ463" s="182"/>
      <c r="DA463" s="182"/>
      <c r="DB463" s="182"/>
      <c r="DC463" s="182"/>
      <c r="DD463" s="182"/>
      <c r="DE463" s="182"/>
      <c r="DF463" s="182"/>
      <c r="DG463" s="182"/>
      <c r="DH463" s="182"/>
      <c r="DI463" s="182"/>
      <c r="DJ463" s="182"/>
      <c r="DK463" s="182"/>
      <c r="DL463" s="182"/>
      <c r="DM463" s="182"/>
      <c r="DN463" s="182"/>
      <c r="DO463" s="182"/>
      <c r="DP463" s="182"/>
      <c r="DQ463" s="182"/>
      <c r="DR463" s="182"/>
      <c r="DS463" s="182"/>
      <c r="DT463" s="182"/>
      <c r="DU463" s="182"/>
      <c r="DV463" s="182"/>
      <c r="DW463" s="182"/>
      <c r="DX463" s="182"/>
      <c r="DY463" s="182"/>
      <c r="DZ463" s="182"/>
      <c r="EA463" s="182"/>
      <c r="EB463" s="182"/>
      <c r="EC463" s="182"/>
      <c r="ED463" s="182"/>
      <c r="EE463" s="182"/>
      <c r="EF463" s="182"/>
      <c r="EG463" s="182"/>
      <c r="EH463" s="182"/>
      <c r="EI463" s="182"/>
      <c r="EJ463" s="182"/>
      <c r="EK463" s="182"/>
      <c r="EL463" s="182"/>
      <c r="EM463" s="182"/>
      <c r="EN463" s="182"/>
      <c r="EO463" s="182"/>
      <c r="EP463" s="182"/>
      <c r="EQ463" s="182"/>
      <c r="ER463" s="182"/>
      <c r="ES463" s="182"/>
      <c r="ET463" s="182"/>
      <c r="EU463" s="182"/>
      <c r="EV463" s="182"/>
      <c r="EW463" s="182"/>
      <c r="EX463" s="182"/>
      <c r="EY463" s="182"/>
      <c r="EZ463" s="182"/>
      <c r="FA463" s="182"/>
      <c r="FB463" s="182"/>
      <c r="FC463" s="182"/>
      <c r="FD463" s="182"/>
      <c r="FE463" s="182"/>
      <c r="FF463" s="182"/>
      <c r="FG463" s="182"/>
      <c r="FH463" s="182"/>
      <c r="FI463" s="182"/>
      <c r="FJ463" s="182"/>
      <c r="FK463" s="182"/>
      <c r="FL463" s="182"/>
      <c r="FM463" s="182"/>
      <c r="FN463" s="182"/>
      <c r="FO463" s="182"/>
      <c r="FP463" s="182"/>
      <c r="FQ463" s="182"/>
      <c r="FR463" s="182"/>
      <c r="FS463" s="182"/>
      <c r="FT463" s="182"/>
      <c r="FU463" s="182"/>
      <c r="FV463" s="182"/>
      <c r="FW463" s="182"/>
      <c r="FX463" s="182"/>
      <c r="FY463" s="182"/>
      <c r="FZ463" s="182"/>
      <c r="GA463" s="182"/>
      <c r="GB463" s="182"/>
      <c r="GC463" s="182"/>
      <c r="GD463" s="182"/>
      <c r="GE463" s="182"/>
      <c r="GF463" s="182"/>
      <c r="GG463" s="182"/>
      <c r="GH463" s="182"/>
      <c r="GI463" s="182"/>
      <c r="GJ463" s="182"/>
      <c r="GK463" s="182"/>
      <c r="GL463" s="182"/>
      <c r="GM463" s="182"/>
      <c r="GN463" s="182"/>
      <c r="GO463" s="182"/>
      <c r="GP463" s="182"/>
      <c r="GQ463" s="182"/>
      <c r="GR463" s="182"/>
      <c r="GS463" s="182"/>
      <c r="GT463" s="182"/>
      <c r="GU463" s="182"/>
      <c r="GV463" s="182"/>
      <c r="GW463" s="182"/>
      <c r="GX463" s="182"/>
      <c r="GY463" s="182"/>
      <c r="GZ463" s="182"/>
      <c r="HA463" s="182"/>
      <c r="HB463" s="182"/>
      <c r="HC463" s="182"/>
      <c r="HD463" s="182"/>
      <c r="HE463" s="182"/>
      <c r="HF463" s="182"/>
      <c r="HG463" s="182"/>
      <c r="HH463" s="182"/>
      <c r="HI463" s="182"/>
      <c r="HJ463" s="182"/>
      <c r="HK463" s="182"/>
      <c r="HL463" s="182"/>
      <c r="HM463" s="182"/>
      <c r="HN463" s="182"/>
      <c r="HO463" s="182"/>
      <c r="HP463" s="182"/>
      <c r="HQ463" s="182"/>
      <c r="HR463" s="182"/>
      <c r="HS463" s="182"/>
      <c r="HT463" s="182"/>
      <c r="HU463" s="182"/>
      <c r="HV463" s="182"/>
      <c r="HW463" s="182"/>
      <c r="HX463" s="182"/>
      <c r="HY463" s="182"/>
      <c r="HZ463" s="182"/>
      <c r="IA463" s="182"/>
      <c r="IB463" s="182"/>
      <c r="IC463" s="182"/>
      <c r="ID463" s="182"/>
      <c r="IE463" s="182"/>
      <c r="IF463" s="182"/>
      <c r="IG463" s="182"/>
      <c r="IH463" s="182"/>
      <c r="II463" s="182"/>
      <c r="IJ463" s="182"/>
      <c r="IK463" s="182"/>
      <c r="IL463" s="182"/>
      <c r="IM463" s="182"/>
      <c r="IN463" s="182"/>
      <c r="IO463" s="182"/>
      <c r="IP463" s="182"/>
      <c r="IQ463" s="182"/>
      <c r="IR463" s="182"/>
      <c r="IS463" s="182"/>
      <c r="IT463" s="182"/>
      <c r="IU463" s="182"/>
      <c r="IV463" s="182"/>
      <c r="IW463" s="182"/>
      <c r="IX463" s="182"/>
      <c r="IY463" s="182"/>
      <c r="IZ463" s="182"/>
      <c r="JA463" s="182"/>
      <c r="JB463" s="182"/>
      <c r="JC463" s="182"/>
      <c r="JD463" s="182"/>
      <c r="JE463" s="182"/>
      <c r="JF463" s="182"/>
      <c r="JG463" s="182"/>
      <c r="JH463" s="182"/>
      <c r="JI463" s="182"/>
      <c r="JJ463" s="182"/>
      <c r="JK463" s="182"/>
      <c r="JL463" s="182"/>
      <c r="JM463" s="182"/>
      <c r="JN463" s="182"/>
      <c r="JO463" s="182"/>
      <c r="JP463" s="182"/>
      <c r="JQ463" s="182"/>
      <c r="JR463" s="182"/>
      <c r="JS463" s="182"/>
      <c r="JT463" s="182"/>
      <c r="JU463" s="182"/>
      <c r="JV463" s="182"/>
      <c r="JW463" s="182"/>
      <c r="JX463" s="182"/>
      <c r="JY463" s="182"/>
      <c r="JZ463" s="182"/>
      <c r="KA463" s="182"/>
      <c r="KB463" s="182"/>
      <c r="KC463" s="182"/>
      <c r="KD463" s="182"/>
      <c r="KE463" s="182"/>
      <c r="KF463" s="182"/>
      <c r="KG463" s="182"/>
      <c r="KH463" s="182"/>
      <c r="KI463" s="182"/>
      <c r="KJ463" s="182"/>
      <c r="KK463" s="182"/>
      <c r="KL463" s="182"/>
      <c r="KM463" s="182"/>
      <c r="KN463" s="182"/>
      <c r="KO463" s="182"/>
      <c r="KP463" s="182"/>
      <c r="KQ463" s="182"/>
      <c r="KR463" s="182"/>
      <c r="KS463" s="182"/>
      <c r="KT463" s="182"/>
      <c r="KU463" s="182"/>
      <c r="KV463" s="182"/>
      <c r="KW463" s="182"/>
      <c r="KX463" s="182"/>
      <c r="KY463" s="182"/>
      <c r="KZ463" s="182"/>
      <c r="LA463" s="182"/>
      <c r="LB463" s="182"/>
      <c r="LC463" s="182"/>
      <c r="LD463" s="182"/>
      <c r="LE463" s="182"/>
      <c r="LF463" s="182"/>
      <c r="LG463" s="182"/>
      <c r="LH463" s="182"/>
      <c r="LI463" s="182"/>
      <c r="LJ463" s="182"/>
      <c r="LK463" s="182"/>
      <c r="LL463" s="182"/>
      <c r="LM463" s="182"/>
      <c r="LN463" s="182"/>
      <c r="LO463" s="182"/>
      <c r="LP463" s="182"/>
      <c r="LQ463" s="182"/>
      <c r="LR463" s="182"/>
      <c r="LS463" s="182"/>
      <c r="LT463" s="182"/>
      <c r="LU463" s="182"/>
      <c r="LV463" s="182"/>
      <c r="LW463" s="182"/>
      <c r="LX463" s="182"/>
      <c r="LY463" s="182"/>
      <c r="LZ463" s="182"/>
      <c r="MA463" s="182"/>
      <c r="MB463" s="182"/>
      <c r="MC463" s="182"/>
      <c r="MD463" s="182"/>
      <c r="ME463" s="182"/>
      <c r="MF463" s="182"/>
      <c r="MG463" s="182"/>
      <c r="MH463" s="182"/>
      <c r="MI463" s="182"/>
      <c r="MJ463" s="182"/>
      <c r="MK463" s="182"/>
      <c r="ML463" s="182"/>
      <c r="MM463" s="182"/>
      <c r="MN463" s="182"/>
      <c r="MO463" s="182"/>
      <c r="MP463" s="182"/>
      <c r="MQ463" s="182"/>
      <c r="MR463" s="182"/>
      <c r="MS463" s="182"/>
      <c r="MT463" s="182"/>
      <c r="MU463" s="182"/>
      <c r="MV463" s="182"/>
      <c r="MW463" s="182"/>
      <c r="MX463" s="182"/>
      <c r="MY463" s="182"/>
      <c r="MZ463" s="182"/>
      <c r="NA463" s="182"/>
      <c r="NB463" s="182"/>
      <c r="NC463" s="182"/>
      <c r="ND463" s="182"/>
      <c r="NE463" s="182"/>
      <c r="NF463" s="182"/>
      <c r="NG463" s="182"/>
      <c r="NH463" s="182"/>
      <c r="NI463" s="182"/>
      <c r="NJ463" s="182"/>
      <c r="NK463" s="182"/>
      <c r="NL463" s="182"/>
      <c r="NM463" s="182"/>
      <c r="NN463" s="182"/>
      <c r="NO463" s="182"/>
      <c r="NP463" s="182"/>
      <c r="NQ463" s="182"/>
      <c r="NR463" s="182"/>
      <c r="NS463" s="182"/>
      <c r="NT463" s="182"/>
      <c r="NU463" s="182"/>
      <c r="NV463" s="182"/>
      <c r="NW463" s="182"/>
      <c r="NX463" s="182"/>
      <c r="NY463" s="182"/>
      <c r="NZ463" s="182"/>
      <c r="OA463" s="182"/>
      <c r="OB463" s="182"/>
      <c r="OC463" s="182"/>
      <c r="OD463" s="182"/>
      <c r="OE463" s="182"/>
      <c r="OF463" s="182"/>
      <c r="OG463" s="182"/>
      <c r="OH463" s="182"/>
      <c r="OI463" s="182"/>
      <c r="OJ463" s="182"/>
      <c r="OK463" s="182"/>
      <c r="OL463" s="182"/>
      <c r="OM463" s="182"/>
      <c r="ON463" s="182"/>
      <c r="OO463" s="182"/>
      <c r="OP463" s="182"/>
      <c r="OQ463" s="182"/>
      <c r="OR463" s="182"/>
      <c r="OS463" s="182"/>
      <c r="OT463" s="182"/>
      <c r="OU463" s="182"/>
      <c r="OV463" s="182"/>
      <c r="OW463" s="182"/>
      <c r="OX463" s="182"/>
      <c r="OY463" s="182"/>
      <c r="OZ463" s="182"/>
      <c r="PA463" s="182"/>
      <c r="PB463" s="182"/>
      <c r="PC463" s="182"/>
      <c r="PD463" s="182"/>
      <c r="PE463" s="182"/>
      <c r="PF463" s="182"/>
      <c r="PG463" s="182"/>
      <c r="PH463" s="182"/>
      <c r="PI463" s="182"/>
      <c r="PJ463" s="182"/>
      <c r="PK463" s="182"/>
      <c r="PL463" s="182"/>
      <c r="PM463" s="182"/>
      <c r="PN463" s="182"/>
      <c r="PO463" s="182"/>
      <c r="PP463" s="182"/>
      <c r="PQ463" s="182"/>
      <c r="PR463" s="182"/>
      <c r="PS463" s="182"/>
      <c r="PT463" s="182"/>
      <c r="PU463" s="182"/>
      <c r="PV463" s="182"/>
      <c r="PW463" s="182"/>
      <c r="PX463" s="182"/>
    </row>
    <row r="464" spans="1:440" s="167" customFormat="1" ht="19.899999999999999" customHeight="1">
      <c r="A464" s="182"/>
      <c r="B464" s="1040"/>
      <c r="C464" s="900"/>
      <c r="D464" s="841"/>
      <c r="E464" s="944" t="s">
        <v>103</v>
      </c>
      <c r="F464" s="325" t="s">
        <v>20</v>
      </c>
      <c r="G464" s="289">
        <v>0.63600000000000001</v>
      </c>
      <c r="H464" s="289"/>
      <c r="I464" s="290">
        <f t="shared" ref="I464" si="414">G464+H464</f>
        <v>0.63600000000000001</v>
      </c>
      <c r="J464" s="636">
        <v>0</v>
      </c>
      <c r="K464" s="290">
        <f t="shared" si="378"/>
        <v>0.63600000000000001</v>
      </c>
      <c r="L464" s="672">
        <f t="shared" si="379"/>
        <v>0</v>
      </c>
      <c r="M464" s="650" t="s">
        <v>24</v>
      </c>
      <c r="N464" s="976">
        <f t="shared" ref="N464:O464" si="415">G464+G465+G466</f>
        <v>7.2309999999999999</v>
      </c>
      <c r="O464" s="977">
        <f t="shared" si="415"/>
        <v>0</v>
      </c>
      <c r="P464" s="977">
        <f t="shared" ref="P464" si="416">N464+O464</f>
        <v>7.2309999999999999</v>
      </c>
      <c r="Q464" s="977">
        <f t="shared" si="337"/>
        <v>6.9700000000000006</v>
      </c>
      <c r="R464" s="977">
        <f t="shared" ref="R464" si="417">P464-Q464</f>
        <v>0.26099999999999923</v>
      </c>
      <c r="S464" s="975">
        <f t="shared" ref="S464" si="418">Q464/P464</f>
        <v>0.96390540727423601</v>
      </c>
      <c r="T464" s="170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  <c r="CA464" s="182"/>
      <c r="CB464" s="182"/>
      <c r="CC464" s="182"/>
      <c r="CD464" s="182"/>
      <c r="CE464" s="182"/>
      <c r="CF464" s="182"/>
      <c r="CG464" s="182"/>
      <c r="CH464" s="182"/>
      <c r="CI464" s="182"/>
      <c r="CJ464" s="182"/>
      <c r="CK464" s="182"/>
      <c r="CL464" s="182"/>
      <c r="CM464" s="182"/>
      <c r="CN464" s="182"/>
      <c r="CO464" s="182"/>
      <c r="CP464" s="182"/>
      <c r="CQ464" s="182"/>
      <c r="CR464" s="182"/>
      <c r="CS464" s="182"/>
      <c r="CT464" s="182"/>
      <c r="CU464" s="182"/>
      <c r="CV464" s="182"/>
      <c r="CW464" s="182"/>
      <c r="CX464" s="182"/>
      <c r="CY464" s="182"/>
      <c r="CZ464" s="182"/>
      <c r="DA464" s="182"/>
      <c r="DB464" s="182"/>
      <c r="DC464" s="182"/>
      <c r="DD464" s="182"/>
      <c r="DE464" s="182"/>
      <c r="DF464" s="182"/>
      <c r="DG464" s="182"/>
      <c r="DH464" s="182"/>
      <c r="DI464" s="182"/>
      <c r="DJ464" s="182"/>
      <c r="DK464" s="182"/>
      <c r="DL464" s="182"/>
      <c r="DM464" s="182"/>
      <c r="DN464" s="182"/>
      <c r="DO464" s="182"/>
      <c r="DP464" s="182"/>
      <c r="DQ464" s="182"/>
      <c r="DR464" s="182"/>
      <c r="DS464" s="182"/>
      <c r="DT464" s="182"/>
      <c r="DU464" s="182"/>
      <c r="DV464" s="182"/>
      <c r="DW464" s="182"/>
      <c r="DX464" s="182"/>
      <c r="DY464" s="182"/>
      <c r="DZ464" s="182"/>
      <c r="EA464" s="182"/>
      <c r="EB464" s="182"/>
      <c r="EC464" s="182"/>
      <c r="ED464" s="182"/>
      <c r="EE464" s="182"/>
      <c r="EF464" s="182"/>
      <c r="EG464" s="182"/>
      <c r="EH464" s="182"/>
      <c r="EI464" s="182"/>
      <c r="EJ464" s="182"/>
      <c r="EK464" s="182"/>
      <c r="EL464" s="182"/>
      <c r="EM464" s="182"/>
      <c r="EN464" s="182"/>
      <c r="EO464" s="182"/>
      <c r="EP464" s="182"/>
      <c r="EQ464" s="182"/>
      <c r="ER464" s="182"/>
      <c r="ES464" s="182"/>
      <c r="ET464" s="182"/>
      <c r="EU464" s="182"/>
      <c r="EV464" s="182"/>
      <c r="EW464" s="182"/>
      <c r="EX464" s="182"/>
      <c r="EY464" s="182"/>
      <c r="EZ464" s="182"/>
      <c r="FA464" s="182"/>
      <c r="FB464" s="182"/>
      <c r="FC464" s="182"/>
      <c r="FD464" s="182"/>
      <c r="FE464" s="182"/>
      <c r="FF464" s="182"/>
      <c r="FG464" s="182"/>
      <c r="FH464" s="182"/>
      <c r="FI464" s="182"/>
      <c r="FJ464" s="182"/>
      <c r="FK464" s="182"/>
      <c r="FL464" s="182"/>
      <c r="FM464" s="182"/>
      <c r="FN464" s="182"/>
      <c r="FO464" s="182"/>
      <c r="FP464" s="182"/>
      <c r="FQ464" s="182"/>
      <c r="FR464" s="182"/>
      <c r="FS464" s="182"/>
      <c r="FT464" s="182"/>
      <c r="FU464" s="182"/>
      <c r="FV464" s="182"/>
      <c r="FW464" s="182"/>
      <c r="FX464" s="182"/>
      <c r="FY464" s="182"/>
      <c r="FZ464" s="182"/>
      <c r="GA464" s="182"/>
      <c r="GB464" s="182"/>
      <c r="GC464" s="182"/>
      <c r="GD464" s="182"/>
      <c r="GE464" s="182"/>
      <c r="GF464" s="182"/>
      <c r="GG464" s="182"/>
      <c r="GH464" s="182"/>
      <c r="GI464" s="182"/>
      <c r="GJ464" s="182"/>
      <c r="GK464" s="182"/>
      <c r="GL464" s="182"/>
      <c r="GM464" s="182"/>
      <c r="GN464" s="182"/>
      <c r="GO464" s="182"/>
      <c r="GP464" s="182"/>
      <c r="GQ464" s="182"/>
      <c r="GR464" s="182"/>
      <c r="GS464" s="182"/>
      <c r="GT464" s="182"/>
      <c r="GU464" s="182"/>
      <c r="GV464" s="182"/>
      <c r="GW464" s="182"/>
      <c r="GX464" s="182"/>
      <c r="GY464" s="182"/>
      <c r="GZ464" s="182"/>
      <c r="HA464" s="182"/>
      <c r="HB464" s="182"/>
      <c r="HC464" s="182"/>
      <c r="HD464" s="182"/>
      <c r="HE464" s="182"/>
      <c r="HF464" s="182"/>
      <c r="HG464" s="182"/>
      <c r="HH464" s="182"/>
      <c r="HI464" s="182"/>
      <c r="HJ464" s="182"/>
      <c r="HK464" s="182"/>
      <c r="HL464" s="182"/>
      <c r="HM464" s="182"/>
      <c r="HN464" s="182"/>
      <c r="HO464" s="182"/>
      <c r="HP464" s="182"/>
      <c r="HQ464" s="182"/>
      <c r="HR464" s="182"/>
      <c r="HS464" s="182"/>
      <c r="HT464" s="182"/>
      <c r="HU464" s="182"/>
      <c r="HV464" s="182"/>
      <c r="HW464" s="182"/>
      <c r="HX464" s="182"/>
      <c r="HY464" s="182"/>
      <c r="HZ464" s="182"/>
      <c r="IA464" s="182"/>
      <c r="IB464" s="182"/>
      <c r="IC464" s="182"/>
      <c r="ID464" s="182"/>
      <c r="IE464" s="182"/>
      <c r="IF464" s="182"/>
      <c r="IG464" s="182"/>
      <c r="IH464" s="182"/>
      <c r="II464" s="182"/>
      <c r="IJ464" s="182"/>
      <c r="IK464" s="182"/>
      <c r="IL464" s="182"/>
      <c r="IM464" s="182"/>
      <c r="IN464" s="182"/>
      <c r="IO464" s="182"/>
      <c r="IP464" s="182"/>
      <c r="IQ464" s="182"/>
      <c r="IR464" s="182"/>
      <c r="IS464" s="182"/>
      <c r="IT464" s="182"/>
      <c r="IU464" s="182"/>
      <c r="IV464" s="182"/>
      <c r="IW464" s="182"/>
      <c r="IX464" s="182"/>
      <c r="IY464" s="182"/>
      <c r="IZ464" s="182"/>
      <c r="JA464" s="182"/>
      <c r="JB464" s="182"/>
      <c r="JC464" s="182"/>
      <c r="JD464" s="182"/>
      <c r="JE464" s="182"/>
      <c r="JF464" s="182"/>
      <c r="JG464" s="182"/>
      <c r="JH464" s="182"/>
      <c r="JI464" s="182"/>
      <c r="JJ464" s="182"/>
      <c r="JK464" s="182"/>
      <c r="JL464" s="182"/>
      <c r="JM464" s="182"/>
      <c r="JN464" s="182"/>
      <c r="JO464" s="182"/>
      <c r="JP464" s="182"/>
      <c r="JQ464" s="182"/>
      <c r="JR464" s="182"/>
      <c r="JS464" s="182"/>
      <c r="JT464" s="182"/>
      <c r="JU464" s="182"/>
      <c r="JV464" s="182"/>
      <c r="JW464" s="182"/>
      <c r="JX464" s="182"/>
      <c r="JY464" s="182"/>
      <c r="JZ464" s="182"/>
      <c r="KA464" s="182"/>
      <c r="KB464" s="182"/>
      <c r="KC464" s="182"/>
      <c r="KD464" s="182"/>
      <c r="KE464" s="182"/>
      <c r="KF464" s="182"/>
      <c r="KG464" s="182"/>
      <c r="KH464" s="182"/>
      <c r="KI464" s="182"/>
      <c r="KJ464" s="182"/>
      <c r="KK464" s="182"/>
      <c r="KL464" s="182"/>
      <c r="KM464" s="182"/>
      <c r="KN464" s="182"/>
      <c r="KO464" s="182"/>
      <c r="KP464" s="182"/>
      <c r="KQ464" s="182"/>
      <c r="KR464" s="182"/>
      <c r="KS464" s="182"/>
      <c r="KT464" s="182"/>
      <c r="KU464" s="182"/>
      <c r="KV464" s="182"/>
      <c r="KW464" s="182"/>
      <c r="KX464" s="182"/>
      <c r="KY464" s="182"/>
      <c r="KZ464" s="182"/>
      <c r="LA464" s="182"/>
      <c r="LB464" s="182"/>
      <c r="LC464" s="182"/>
      <c r="LD464" s="182"/>
      <c r="LE464" s="182"/>
      <c r="LF464" s="182"/>
      <c r="LG464" s="182"/>
      <c r="LH464" s="182"/>
      <c r="LI464" s="182"/>
      <c r="LJ464" s="182"/>
      <c r="LK464" s="182"/>
      <c r="LL464" s="182"/>
      <c r="LM464" s="182"/>
      <c r="LN464" s="182"/>
      <c r="LO464" s="182"/>
      <c r="LP464" s="182"/>
      <c r="LQ464" s="182"/>
      <c r="LR464" s="182"/>
      <c r="LS464" s="182"/>
      <c r="LT464" s="182"/>
      <c r="LU464" s="182"/>
      <c r="LV464" s="182"/>
      <c r="LW464" s="182"/>
      <c r="LX464" s="182"/>
      <c r="LY464" s="182"/>
      <c r="LZ464" s="182"/>
      <c r="MA464" s="182"/>
      <c r="MB464" s="182"/>
      <c r="MC464" s="182"/>
      <c r="MD464" s="182"/>
      <c r="ME464" s="182"/>
      <c r="MF464" s="182"/>
      <c r="MG464" s="182"/>
      <c r="MH464" s="182"/>
      <c r="MI464" s="182"/>
      <c r="MJ464" s="182"/>
      <c r="MK464" s="182"/>
      <c r="ML464" s="182"/>
      <c r="MM464" s="182"/>
      <c r="MN464" s="182"/>
      <c r="MO464" s="182"/>
      <c r="MP464" s="182"/>
      <c r="MQ464" s="182"/>
      <c r="MR464" s="182"/>
      <c r="MS464" s="182"/>
      <c r="MT464" s="182"/>
      <c r="MU464" s="182"/>
      <c r="MV464" s="182"/>
      <c r="MW464" s="182"/>
      <c r="MX464" s="182"/>
      <c r="MY464" s="182"/>
      <c r="MZ464" s="182"/>
      <c r="NA464" s="182"/>
      <c r="NB464" s="182"/>
      <c r="NC464" s="182"/>
      <c r="ND464" s="182"/>
      <c r="NE464" s="182"/>
      <c r="NF464" s="182"/>
      <c r="NG464" s="182"/>
      <c r="NH464" s="182"/>
      <c r="NI464" s="182"/>
      <c r="NJ464" s="182"/>
      <c r="NK464" s="182"/>
      <c r="NL464" s="182"/>
      <c r="NM464" s="182"/>
      <c r="NN464" s="182"/>
      <c r="NO464" s="182"/>
      <c r="NP464" s="182"/>
      <c r="NQ464" s="182"/>
      <c r="NR464" s="182"/>
      <c r="NS464" s="182"/>
      <c r="NT464" s="182"/>
      <c r="NU464" s="182"/>
      <c r="NV464" s="182"/>
      <c r="NW464" s="182"/>
      <c r="NX464" s="182"/>
      <c r="NY464" s="182"/>
      <c r="NZ464" s="182"/>
      <c r="OA464" s="182"/>
      <c r="OB464" s="182"/>
      <c r="OC464" s="182"/>
      <c r="OD464" s="182"/>
      <c r="OE464" s="182"/>
      <c r="OF464" s="182"/>
      <c r="OG464" s="182"/>
      <c r="OH464" s="182"/>
      <c r="OI464" s="182"/>
      <c r="OJ464" s="182"/>
      <c r="OK464" s="182"/>
      <c r="OL464" s="182"/>
      <c r="OM464" s="182"/>
      <c r="ON464" s="182"/>
      <c r="OO464" s="182"/>
      <c r="OP464" s="182"/>
      <c r="OQ464" s="182"/>
      <c r="OR464" s="182"/>
      <c r="OS464" s="182"/>
      <c r="OT464" s="182"/>
      <c r="OU464" s="182"/>
      <c r="OV464" s="182"/>
      <c r="OW464" s="182"/>
      <c r="OX464" s="182"/>
      <c r="OY464" s="182"/>
      <c r="OZ464" s="182"/>
      <c r="PA464" s="182"/>
      <c r="PB464" s="182"/>
      <c r="PC464" s="182"/>
      <c r="PD464" s="182"/>
      <c r="PE464" s="182"/>
      <c r="PF464" s="182"/>
      <c r="PG464" s="182"/>
      <c r="PH464" s="182"/>
      <c r="PI464" s="182"/>
      <c r="PJ464" s="182"/>
      <c r="PK464" s="182"/>
      <c r="PL464" s="182"/>
      <c r="PM464" s="182"/>
      <c r="PN464" s="182"/>
      <c r="PO464" s="182"/>
      <c r="PP464" s="182"/>
      <c r="PQ464" s="182"/>
      <c r="PR464" s="182"/>
      <c r="PS464" s="182"/>
      <c r="PT464" s="182"/>
      <c r="PU464" s="182"/>
      <c r="PV464" s="182"/>
      <c r="PW464" s="182"/>
      <c r="PX464" s="182"/>
    </row>
    <row r="465" spans="1:440" s="167" customFormat="1" ht="19.899999999999999" customHeight="1">
      <c r="A465" s="182"/>
      <c r="B465" s="1040"/>
      <c r="C465" s="900"/>
      <c r="D465" s="841"/>
      <c r="E465" s="944"/>
      <c r="F465" s="325" t="s">
        <v>21</v>
      </c>
      <c r="G465" s="289">
        <v>2.9790000000000001</v>
      </c>
      <c r="H465" s="289"/>
      <c r="I465" s="290">
        <f>G465+H465+K464</f>
        <v>3.6150000000000002</v>
      </c>
      <c r="J465" s="636">
        <v>1.2650000000000001</v>
      </c>
      <c r="K465" s="290">
        <f t="shared" si="378"/>
        <v>2.35</v>
      </c>
      <c r="L465" s="672">
        <f t="shared" si="379"/>
        <v>0.34993084370677735</v>
      </c>
      <c r="M465" s="650" t="s">
        <v>24</v>
      </c>
      <c r="N465" s="976"/>
      <c r="O465" s="977"/>
      <c r="P465" s="977"/>
      <c r="Q465" s="977"/>
      <c r="R465" s="977"/>
      <c r="S465" s="975"/>
      <c r="T465" s="170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  <c r="CA465" s="182"/>
      <c r="CB465" s="182"/>
      <c r="CC465" s="182"/>
      <c r="CD465" s="182"/>
      <c r="CE465" s="182"/>
      <c r="CF465" s="182"/>
      <c r="CG465" s="182"/>
      <c r="CH465" s="182"/>
      <c r="CI465" s="182"/>
      <c r="CJ465" s="182"/>
      <c r="CK465" s="182"/>
      <c r="CL465" s="182"/>
      <c r="CM465" s="182"/>
      <c r="CN465" s="182"/>
      <c r="CO465" s="182"/>
      <c r="CP465" s="182"/>
      <c r="CQ465" s="182"/>
      <c r="CR465" s="182"/>
      <c r="CS465" s="182"/>
      <c r="CT465" s="182"/>
      <c r="CU465" s="182"/>
      <c r="CV465" s="182"/>
      <c r="CW465" s="182"/>
      <c r="CX465" s="182"/>
      <c r="CY465" s="182"/>
      <c r="CZ465" s="182"/>
      <c r="DA465" s="182"/>
      <c r="DB465" s="182"/>
      <c r="DC465" s="182"/>
      <c r="DD465" s="182"/>
      <c r="DE465" s="182"/>
      <c r="DF465" s="182"/>
      <c r="DG465" s="182"/>
      <c r="DH465" s="182"/>
      <c r="DI465" s="182"/>
      <c r="DJ465" s="182"/>
      <c r="DK465" s="182"/>
      <c r="DL465" s="182"/>
      <c r="DM465" s="182"/>
      <c r="DN465" s="182"/>
      <c r="DO465" s="182"/>
      <c r="DP465" s="182"/>
      <c r="DQ465" s="182"/>
      <c r="DR465" s="182"/>
      <c r="DS465" s="182"/>
      <c r="DT465" s="182"/>
      <c r="DU465" s="182"/>
      <c r="DV465" s="182"/>
      <c r="DW465" s="182"/>
      <c r="DX465" s="182"/>
      <c r="DY465" s="182"/>
      <c r="DZ465" s="182"/>
      <c r="EA465" s="182"/>
      <c r="EB465" s="182"/>
      <c r="EC465" s="182"/>
      <c r="ED465" s="182"/>
      <c r="EE465" s="182"/>
      <c r="EF465" s="182"/>
      <c r="EG465" s="182"/>
      <c r="EH465" s="182"/>
      <c r="EI465" s="182"/>
      <c r="EJ465" s="182"/>
      <c r="EK465" s="182"/>
      <c r="EL465" s="182"/>
      <c r="EM465" s="182"/>
      <c r="EN465" s="182"/>
      <c r="EO465" s="182"/>
      <c r="EP465" s="182"/>
      <c r="EQ465" s="182"/>
      <c r="ER465" s="182"/>
      <c r="ES465" s="182"/>
      <c r="ET465" s="182"/>
      <c r="EU465" s="182"/>
      <c r="EV465" s="182"/>
      <c r="EW465" s="182"/>
      <c r="EX465" s="182"/>
      <c r="EY465" s="182"/>
      <c r="EZ465" s="182"/>
      <c r="FA465" s="182"/>
      <c r="FB465" s="182"/>
      <c r="FC465" s="182"/>
      <c r="FD465" s="182"/>
      <c r="FE465" s="182"/>
      <c r="FF465" s="182"/>
      <c r="FG465" s="182"/>
      <c r="FH465" s="182"/>
      <c r="FI465" s="182"/>
      <c r="FJ465" s="182"/>
      <c r="FK465" s="182"/>
      <c r="FL465" s="182"/>
      <c r="FM465" s="182"/>
      <c r="FN465" s="182"/>
      <c r="FO465" s="182"/>
      <c r="FP465" s="182"/>
      <c r="FQ465" s="182"/>
      <c r="FR465" s="182"/>
      <c r="FS465" s="182"/>
      <c r="FT465" s="182"/>
      <c r="FU465" s="182"/>
      <c r="FV465" s="182"/>
      <c r="FW465" s="182"/>
      <c r="FX465" s="182"/>
      <c r="FY465" s="182"/>
      <c r="FZ465" s="182"/>
      <c r="GA465" s="182"/>
      <c r="GB465" s="182"/>
      <c r="GC465" s="182"/>
      <c r="GD465" s="182"/>
      <c r="GE465" s="182"/>
      <c r="GF465" s="182"/>
      <c r="GG465" s="182"/>
      <c r="GH465" s="182"/>
      <c r="GI465" s="182"/>
      <c r="GJ465" s="182"/>
      <c r="GK465" s="182"/>
      <c r="GL465" s="182"/>
      <c r="GM465" s="182"/>
      <c r="GN465" s="182"/>
      <c r="GO465" s="182"/>
      <c r="GP465" s="182"/>
      <c r="GQ465" s="182"/>
      <c r="GR465" s="182"/>
      <c r="GS465" s="182"/>
      <c r="GT465" s="182"/>
      <c r="GU465" s="182"/>
      <c r="GV465" s="182"/>
      <c r="GW465" s="182"/>
      <c r="GX465" s="182"/>
      <c r="GY465" s="182"/>
      <c r="GZ465" s="182"/>
      <c r="HA465" s="182"/>
      <c r="HB465" s="182"/>
      <c r="HC465" s="182"/>
      <c r="HD465" s="182"/>
      <c r="HE465" s="182"/>
      <c r="HF465" s="182"/>
      <c r="HG465" s="182"/>
      <c r="HH465" s="182"/>
      <c r="HI465" s="182"/>
      <c r="HJ465" s="182"/>
      <c r="HK465" s="182"/>
      <c r="HL465" s="182"/>
      <c r="HM465" s="182"/>
      <c r="HN465" s="182"/>
      <c r="HO465" s="182"/>
      <c r="HP465" s="182"/>
      <c r="HQ465" s="182"/>
      <c r="HR465" s="182"/>
      <c r="HS465" s="182"/>
      <c r="HT465" s="182"/>
      <c r="HU465" s="182"/>
      <c r="HV465" s="182"/>
      <c r="HW465" s="182"/>
      <c r="HX465" s="182"/>
      <c r="HY465" s="182"/>
      <c r="HZ465" s="182"/>
      <c r="IA465" s="182"/>
      <c r="IB465" s="182"/>
      <c r="IC465" s="182"/>
      <c r="ID465" s="182"/>
      <c r="IE465" s="182"/>
      <c r="IF465" s="182"/>
      <c r="IG465" s="182"/>
      <c r="IH465" s="182"/>
      <c r="II465" s="182"/>
      <c r="IJ465" s="182"/>
      <c r="IK465" s="182"/>
      <c r="IL465" s="182"/>
      <c r="IM465" s="182"/>
      <c r="IN465" s="182"/>
      <c r="IO465" s="182"/>
      <c r="IP465" s="182"/>
      <c r="IQ465" s="182"/>
      <c r="IR465" s="182"/>
      <c r="IS465" s="182"/>
      <c r="IT465" s="182"/>
      <c r="IU465" s="182"/>
      <c r="IV465" s="182"/>
      <c r="IW465" s="182"/>
      <c r="IX465" s="182"/>
      <c r="IY465" s="182"/>
      <c r="IZ465" s="182"/>
      <c r="JA465" s="182"/>
      <c r="JB465" s="182"/>
      <c r="JC465" s="182"/>
      <c r="JD465" s="182"/>
      <c r="JE465" s="182"/>
      <c r="JF465" s="182"/>
      <c r="JG465" s="182"/>
      <c r="JH465" s="182"/>
      <c r="JI465" s="182"/>
      <c r="JJ465" s="182"/>
      <c r="JK465" s="182"/>
      <c r="JL465" s="182"/>
      <c r="JM465" s="182"/>
      <c r="JN465" s="182"/>
      <c r="JO465" s="182"/>
      <c r="JP465" s="182"/>
      <c r="JQ465" s="182"/>
      <c r="JR465" s="182"/>
      <c r="JS465" s="182"/>
      <c r="JT465" s="182"/>
      <c r="JU465" s="182"/>
      <c r="JV465" s="182"/>
      <c r="JW465" s="182"/>
      <c r="JX465" s="182"/>
      <c r="JY465" s="182"/>
      <c r="JZ465" s="182"/>
      <c r="KA465" s="182"/>
      <c r="KB465" s="182"/>
      <c r="KC465" s="182"/>
      <c r="KD465" s="182"/>
      <c r="KE465" s="182"/>
      <c r="KF465" s="182"/>
      <c r="KG465" s="182"/>
      <c r="KH465" s="182"/>
      <c r="KI465" s="182"/>
      <c r="KJ465" s="182"/>
      <c r="KK465" s="182"/>
      <c r="KL465" s="182"/>
      <c r="KM465" s="182"/>
      <c r="KN465" s="182"/>
      <c r="KO465" s="182"/>
      <c r="KP465" s="182"/>
      <c r="KQ465" s="182"/>
      <c r="KR465" s="182"/>
      <c r="KS465" s="182"/>
      <c r="KT465" s="182"/>
      <c r="KU465" s="182"/>
      <c r="KV465" s="182"/>
      <c r="KW465" s="182"/>
      <c r="KX465" s="182"/>
      <c r="KY465" s="182"/>
      <c r="KZ465" s="182"/>
      <c r="LA465" s="182"/>
      <c r="LB465" s="182"/>
      <c r="LC465" s="182"/>
      <c r="LD465" s="182"/>
      <c r="LE465" s="182"/>
      <c r="LF465" s="182"/>
      <c r="LG465" s="182"/>
      <c r="LH465" s="182"/>
      <c r="LI465" s="182"/>
      <c r="LJ465" s="182"/>
      <c r="LK465" s="182"/>
      <c r="LL465" s="182"/>
      <c r="LM465" s="182"/>
      <c r="LN465" s="182"/>
      <c r="LO465" s="182"/>
      <c r="LP465" s="182"/>
      <c r="LQ465" s="182"/>
      <c r="LR465" s="182"/>
      <c r="LS465" s="182"/>
      <c r="LT465" s="182"/>
      <c r="LU465" s="182"/>
      <c r="LV465" s="182"/>
      <c r="LW465" s="182"/>
      <c r="LX465" s="182"/>
      <c r="LY465" s="182"/>
      <c r="LZ465" s="182"/>
      <c r="MA465" s="182"/>
      <c r="MB465" s="182"/>
      <c r="MC465" s="182"/>
      <c r="MD465" s="182"/>
      <c r="ME465" s="182"/>
      <c r="MF465" s="182"/>
      <c r="MG465" s="182"/>
      <c r="MH465" s="182"/>
      <c r="MI465" s="182"/>
      <c r="MJ465" s="182"/>
      <c r="MK465" s="182"/>
      <c r="ML465" s="182"/>
      <c r="MM465" s="182"/>
      <c r="MN465" s="182"/>
      <c r="MO465" s="182"/>
      <c r="MP465" s="182"/>
      <c r="MQ465" s="182"/>
      <c r="MR465" s="182"/>
      <c r="MS465" s="182"/>
      <c r="MT465" s="182"/>
      <c r="MU465" s="182"/>
      <c r="MV465" s="182"/>
      <c r="MW465" s="182"/>
      <c r="MX465" s="182"/>
      <c r="MY465" s="182"/>
      <c r="MZ465" s="182"/>
      <c r="NA465" s="182"/>
      <c r="NB465" s="182"/>
      <c r="NC465" s="182"/>
      <c r="ND465" s="182"/>
      <c r="NE465" s="182"/>
      <c r="NF465" s="182"/>
      <c r="NG465" s="182"/>
      <c r="NH465" s="182"/>
      <c r="NI465" s="182"/>
      <c r="NJ465" s="182"/>
      <c r="NK465" s="182"/>
      <c r="NL465" s="182"/>
      <c r="NM465" s="182"/>
      <c r="NN465" s="182"/>
      <c r="NO465" s="182"/>
      <c r="NP465" s="182"/>
      <c r="NQ465" s="182"/>
      <c r="NR465" s="182"/>
      <c r="NS465" s="182"/>
      <c r="NT465" s="182"/>
      <c r="NU465" s="182"/>
      <c r="NV465" s="182"/>
      <c r="NW465" s="182"/>
      <c r="NX465" s="182"/>
      <c r="NY465" s="182"/>
      <c r="NZ465" s="182"/>
      <c r="OA465" s="182"/>
      <c r="OB465" s="182"/>
      <c r="OC465" s="182"/>
      <c r="OD465" s="182"/>
      <c r="OE465" s="182"/>
      <c r="OF465" s="182"/>
      <c r="OG465" s="182"/>
      <c r="OH465" s="182"/>
      <c r="OI465" s="182"/>
      <c r="OJ465" s="182"/>
      <c r="OK465" s="182"/>
      <c r="OL465" s="182"/>
      <c r="OM465" s="182"/>
      <c r="ON465" s="182"/>
      <c r="OO465" s="182"/>
      <c r="OP465" s="182"/>
      <c r="OQ465" s="182"/>
      <c r="OR465" s="182"/>
      <c r="OS465" s="182"/>
      <c r="OT465" s="182"/>
      <c r="OU465" s="182"/>
      <c r="OV465" s="182"/>
      <c r="OW465" s="182"/>
      <c r="OX465" s="182"/>
      <c r="OY465" s="182"/>
      <c r="OZ465" s="182"/>
      <c r="PA465" s="182"/>
      <c r="PB465" s="182"/>
      <c r="PC465" s="182"/>
      <c r="PD465" s="182"/>
      <c r="PE465" s="182"/>
      <c r="PF465" s="182"/>
      <c r="PG465" s="182"/>
      <c r="PH465" s="182"/>
      <c r="PI465" s="182"/>
      <c r="PJ465" s="182"/>
      <c r="PK465" s="182"/>
      <c r="PL465" s="182"/>
      <c r="PM465" s="182"/>
      <c r="PN465" s="182"/>
      <c r="PO465" s="182"/>
      <c r="PP465" s="182"/>
      <c r="PQ465" s="182"/>
      <c r="PR465" s="182"/>
      <c r="PS465" s="182"/>
      <c r="PT465" s="182"/>
      <c r="PU465" s="182"/>
      <c r="PV465" s="182"/>
      <c r="PW465" s="182"/>
      <c r="PX465" s="182"/>
    </row>
    <row r="466" spans="1:440" s="167" customFormat="1" ht="19.899999999999999" customHeight="1">
      <c r="A466" s="182"/>
      <c r="B466" s="1040"/>
      <c r="C466" s="900"/>
      <c r="D466" s="841"/>
      <c r="E466" s="944"/>
      <c r="F466" s="325" t="s">
        <v>22</v>
      </c>
      <c r="G466" s="289">
        <v>3.6160000000000001</v>
      </c>
      <c r="H466" s="289"/>
      <c r="I466" s="290">
        <f>G466+H466+K465</f>
        <v>5.9660000000000002</v>
      </c>
      <c r="J466" s="636">
        <v>5.7050000000000001</v>
      </c>
      <c r="K466" s="290">
        <f t="shared" si="378"/>
        <v>0.26100000000000012</v>
      </c>
      <c r="L466" s="672">
        <f t="shared" si="379"/>
        <v>0.95625209520616827</v>
      </c>
      <c r="M466" s="650" t="s">
        <v>24</v>
      </c>
      <c r="N466" s="976"/>
      <c r="O466" s="977"/>
      <c r="P466" s="977"/>
      <c r="Q466" s="977"/>
      <c r="R466" s="977"/>
      <c r="S466" s="975"/>
      <c r="T466" s="170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  <c r="CA466" s="182"/>
      <c r="CB466" s="182"/>
      <c r="CC466" s="182"/>
      <c r="CD466" s="182"/>
      <c r="CE466" s="182"/>
      <c r="CF466" s="182"/>
      <c r="CG466" s="182"/>
      <c r="CH466" s="182"/>
      <c r="CI466" s="182"/>
      <c r="CJ466" s="182"/>
      <c r="CK466" s="182"/>
      <c r="CL466" s="182"/>
      <c r="CM466" s="182"/>
      <c r="CN466" s="182"/>
      <c r="CO466" s="182"/>
      <c r="CP466" s="182"/>
      <c r="CQ466" s="182"/>
      <c r="CR466" s="182"/>
      <c r="CS466" s="182"/>
      <c r="CT466" s="182"/>
      <c r="CU466" s="182"/>
      <c r="CV466" s="182"/>
      <c r="CW466" s="182"/>
      <c r="CX466" s="182"/>
      <c r="CY466" s="182"/>
      <c r="CZ466" s="182"/>
      <c r="DA466" s="182"/>
      <c r="DB466" s="182"/>
      <c r="DC466" s="182"/>
      <c r="DD466" s="182"/>
      <c r="DE466" s="182"/>
      <c r="DF466" s="182"/>
      <c r="DG466" s="182"/>
      <c r="DH466" s="182"/>
      <c r="DI466" s="182"/>
      <c r="DJ466" s="182"/>
      <c r="DK466" s="182"/>
      <c r="DL466" s="182"/>
      <c r="DM466" s="182"/>
      <c r="DN466" s="182"/>
      <c r="DO466" s="182"/>
      <c r="DP466" s="182"/>
      <c r="DQ466" s="182"/>
      <c r="DR466" s="182"/>
      <c r="DS466" s="182"/>
      <c r="DT466" s="182"/>
      <c r="DU466" s="182"/>
      <c r="DV466" s="182"/>
      <c r="DW466" s="182"/>
      <c r="DX466" s="182"/>
      <c r="DY466" s="182"/>
      <c r="DZ466" s="182"/>
      <c r="EA466" s="182"/>
      <c r="EB466" s="182"/>
      <c r="EC466" s="182"/>
      <c r="ED466" s="182"/>
      <c r="EE466" s="182"/>
      <c r="EF466" s="182"/>
      <c r="EG466" s="182"/>
      <c r="EH466" s="182"/>
      <c r="EI466" s="182"/>
      <c r="EJ466" s="182"/>
      <c r="EK466" s="182"/>
      <c r="EL466" s="182"/>
      <c r="EM466" s="182"/>
      <c r="EN466" s="182"/>
      <c r="EO466" s="182"/>
      <c r="EP466" s="182"/>
      <c r="EQ466" s="182"/>
      <c r="ER466" s="182"/>
      <c r="ES466" s="182"/>
      <c r="ET466" s="182"/>
      <c r="EU466" s="182"/>
      <c r="EV466" s="182"/>
      <c r="EW466" s="182"/>
      <c r="EX466" s="182"/>
      <c r="EY466" s="182"/>
      <c r="EZ466" s="182"/>
      <c r="FA466" s="182"/>
      <c r="FB466" s="182"/>
      <c r="FC466" s="182"/>
      <c r="FD466" s="182"/>
      <c r="FE466" s="182"/>
      <c r="FF466" s="182"/>
      <c r="FG466" s="182"/>
      <c r="FH466" s="182"/>
      <c r="FI466" s="182"/>
      <c r="FJ466" s="182"/>
      <c r="FK466" s="182"/>
      <c r="FL466" s="182"/>
      <c r="FM466" s="182"/>
      <c r="FN466" s="182"/>
      <c r="FO466" s="182"/>
      <c r="FP466" s="182"/>
      <c r="FQ466" s="182"/>
      <c r="FR466" s="182"/>
      <c r="FS466" s="182"/>
      <c r="FT466" s="182"/>
      <c r="FU466" s="182"/>
      <c r="FV466" s="182"/>
      <c r="FW466" s="182"/>
      <c r="FX466" s="182"/>
      <c r="FY466" s="182"/>
      <c r="FZ466" s="182"/>
      <c r="GA466" s="182"/>
      <c r="GB466" s="182"/>
      <c r="GC466" s="182"/>
      <c r="GD466" s="182"/>
      <c r="GE466" s="182"/>
      <c r="GF466" s="182"/>
      <c r="GG466" s="182"/>
      <c r="GH466" s="182"/>
      <c r="GI466" s="182"/>
      <c r="GJ466" s="182"/>
      <c r="GK466" s="182"/>
      <c r="GL466" s="182"/>
      <c r="GM466" s="182"/>
      <c r="GN466" s="182"/>
      <c r="GO466" s="182"/>
      <c r="GP466" s="182"/>
      <c r="GQ466" s="182"/>
      <c r="GR466" s="182"/>
      <c r="GS466" s="182"/>
      <c r="GT466" s="182"/>
      <c r="GU466" s="182"/>
      <c r="GV466" s="182"/>
      <c r="GW466" s="182"/>
      <c r="GX466" s="182"/>
      <c r="GY466" s="182"/>
      <c r="GZ466" s="182"/>
      <c r="HA466" s="182"/>
      <c r="HB466" s="182"/>
      <c r="HC466" s="182"/>
      <c r="HD466" s="182"/>
      <c r="HE466" s="182"/>
      <c r="HF466" s="182"/>
      <c r="HG466" s="182"/>
      <c r="HH466" s="182"/>
      <c r="HI466" s="182"/>
      <c r="HJ466" s="182"/>
      <c r="HK466" s="182"/>
      <c r="HL466" s="182"/>
      <c r="HM466" s="182"/>
      <c r="HN466" s="182"/>
      <c r="HO466" s="182"/>
      <c r="HP466" s="182"/>
      <c r="HQ466" s="182"/>
      <c r="HR466" s="182"/>
      <c r="HS466" s="182"/>
      <c r="HT466" s="182"/>
      <c r="HU466" s="182"/>
      <c r="HV466" s="182"/>
      <c r="HW466" s="182"/>
      <c r="HX466" s="182"/>
      <c r="HY466" s="182"/>
      <c r="HZ466" s="182"/>
      <c r="IA466" s="182"/>
      <c r="IB466" s="182"/>
      <c r="IC466" s="182"/>
      <c r="ID466" s="182"/>
      <c r="IE466" s="182"/>
      <c r="IF466" s="182"/>
      <c r="IG466" s="182"/>
      <c r="IH466" s="182"/>
      <c r="II466" s="182"/>
      <c r="IJ466" s="182"/>
      <c r="IK466" s="182"/>
      <c r="IL466" s="182"/>
      <c r="IM466" s="182"/>
      <c r="IN466" s="182"/>
      <c r="IO466" s="182"/>
      <c r="IP466" s="182"/>
      <c r="IQ466" s="182"/>
      <c r="IR466" s="182"/>
      <c r="IS466" s="182"/>
      <c r="IT466" s="182"/>
      <c r="IU466" s="182"/>
      <c r="IV466" s="182"/>
      <c r="IW466" s="182"/>
      <c r="IX466" s="182"/>
      <c r="IY466" s="182"/>
      <c r="IZ466" s="182"/>
      <c r="JA466" s="182"/>
      <c r="JB466" s="182"/>
      <c r="JC466" s="182"/>
      <c r="JD466" s="182"/>
      <c r="JE466" s="182"/>
      <c r="JF466" s="182"/>
      <c r="JG466" s="182"/>
      <c r="JH466" s="182"/>
      <c r="JI466" s="182"/>
      <c r="JJ466" s="182"/>
      <c r="JK466" s="182"/>
      <c r="JL466" s="182"/>
      <c r="JM466" s="182"/>
      <c r="JN466" s="182"/>
      <c r="JO466" s="182"/>
      <c r="JP466" s="182"/>
      <c r="JQ466" s="182"/>
      <c r="JR466" s="182"/>
      <c r="JS466" s="182"/>
      <c r="JT466" s="182"/>
      <c r="JU466" s="182"/>
      <c r="JV466" s="182"/>
      <c r="JW466" s="182"/>
      <c r="JX466" s="182"/>
      <c r="JY466" s="182"/>
      <c r="JZ466" s="182"/>
      <c r="KA466" s="182"/>
      <c r="KB466" s="182"/>
      <c r="KC466" s="182"/>
      <c r="KD466" s="182"/>
      <c r="KE466" s="182"/>
      <c r="KF466" s="182"/>
      <c r="KG466" s="182"/>
      <c r="KH466" s="182"/>
      <c r="KI466" s="182"/>
      <c r="KJ466" s="182"/>
      <c r="KK466" s="182"/>
      <c r="KL466" s="182"/>
      <c r="KM466" s="182"/>
      <c r="KN466" s="182"/>
      <c r="KO466" s="182"/>
      <c r="KP466" s="182"/>
      <c r="KQ466" s="182"/>
      <c r="KR466" s="182"/>
      <c r="KS466" s="182"/>
      <c r="KT466" s="182"/>
      <c r="KU466" s="182"/>
      <c r="KV466" s="182"/>
      <c r="KW466" s="182"/>
      <c r="KX466" s="182"/>
      <c r="KY466" s="182"/>
      <c r="KZ466" s="182"/>
      <c r="LA466" s="182"/>
      <c r="LB466" s="182"/>
      <c r="LC466" s="182"/>
      <c r="LD466" s="182"/>
      <c r="LE466" s="182"/>
      <c r="LF466" s="182"/>
      <c r="LG466" s="182"/>
      <c r="LH466" s="182"/>
      <c r="LI466" s="182"/>
      <c r="LJ466" s="182"/>
      <c r="LK466" s="182"/>
      <c r="LL466" s="182"/>
      <c r="LM466" s="182"/>
      <c r="LN466" s="182"/>
      <c r="LO466" s="182"/>
      <c r="LP466" s="182"/>
      <c r="LQ466" s="182"/>
      <c r="LR466" s="182"/>
      <c r="LS466" s="182"/>
      <c r="LT466" s="182"/>
      <c r="LU466" s="182"/>
      <c r="LV466" s="182"/>
      <c r="LW466" s="182"/>
      <c r="LX466" s="182"/>
      <c r="LY466" s="182"/>
      <c r="LZ466" s="182"/>
      <c r="MA466" s="182"/>
      <c r="MB466" s="182"/>
      <c r="MC466" s="182"/>
      <c r="MD466" s="182"/>
      <c r="ME466" s="182"/>
      <c r="MF466" s="182"/>
      <c r="MG466" s="182"/>
      <c r="MH466" s="182"/>
      <c r="MI466" s="182"/>
      <c r="MJ466" s="182"/>
      <c r="MK466" s="182"/>
      <c r="ML466" s="182"/>
      <c r="MM466" s="182"/>
      <c r="MN466" s="182"/>
      <c r="MO466" s="182"/>
      <c r="MP466" s="182"/>
      <c r="MQ466" s="182"/>
      <c r="MR466" s="182"/>
      <c r="MS466" s="182"/>
      <c r="MT466" s="182"/>
      <c r="MU466" s="182"/>
      <c r="MV466" s="182"/>
      <c r="MW466" s="182"/>
      <c r="MX466" s="182"/>
      <c r="MY466" s="182"/>
      <c r="MZ466" s="182"/>
      <c r="NA466" s="182"/>
      <c r="NB466" s="182"/>
      <c r="NC466" s="182"/>
      <c r="ND466" s="182"/>
      <c r="NE466" s="182"/>
      <c r="NF466" s="182"/>
      <c r="NG466" s="182"/>
      <c r="NH466" s="182"/>
      <c r="NI466" s="182"/>
      <c r="NJ466" s="182"/>
      <c r="NK466" s="182"/>
      <c r="NL466" s="182"/>
      <c r="NM466" s="182"/>
      <c r="NN466" s="182"/>
      <c r="NO466" s="182"/>
      <c r="NP466" s="182"/>
      <c r="NQ466" s="182"/>
      <c r="NR466" s="182"/>
      <c r="NS466" s="182"/>
      <c r="NT466" s="182"/>
      <c r="NU466" s="182"/>
      <c r="NV466" s="182"/>
      <c r="NW466" s="182"/>
      <c r="NX466" s="182"/>
      <c r="NY466" s="182"/>
      <c r="NZ466" s="182"/>
      <c r="OA466" s="182"/>
      <c r="OB466" s="182"/>
      <c r="OC466" s="182"/>
      <c r="OD466" s="182"/>
      <c r="OE466" s="182"/>
      <c r="OF466" s="182"/>
      <c r="OG466" s="182"/>
      <c r="OH466" s="182"/>
      <c r="OI466" s="182"/>
      <c r="OJ466" s="182"/>
      <c r="OK466" s="182"/>
      <c r="OL466" s="182"/>
      <c r="OM466" s="182"/>
      <c r="ON466" s="182"/>
      <c r="OO466" s="182"/>
      <c r="OP466" s="182"/>
      <c r="OQ466" s="182"/>
      <c r="OR466" s="182"/>
      <c r="OS466" s="182"/>
      <c r="OT466" s="182"/>
      <c r="OU466" s="182"/>
      <c r="OV466" s="182"/>
      <c r="OW466" s="182"/>
      <c r="OX466" s="182"/>
      <c r="OY466" s="182"/>
      <c r="OZ466" s="182"/>
      <c r="PA466" s="182"/>
      <c r="PB466" s="182"/>
      <c r="PC466" s="182"/>
      <c r="PD466" s="182"/>
      <c r="PE466" s="182"/>
      <c r="PF466" s="182"/>
      <c r="PG466" s="182"/>
      <c r="PH466" s="182"/>
      <c r="PI466" s="182"/>
      <c r="PJ466" s="182"/>
      <c r="PK466" s="182"/>
      <c r="PL466" s="182"/>
      <c r="PM466" s="182"/>
      <c r="PN466" s="182"/>
      <c r="PO466" s="182"/>
      <c r="PP466" s="182"/>
      <c r="PQ466" s="182"/>
      <c r="PR466" s="182"/>
      <c r="PS466" s="182"/>
      <c r="PT466" s="182"/>
      <c r="PU466" s="182"/>
      <c r="PV466" s="182"/>
      <c r="PW466" s="182"/>
      <c r="PX466" s="182"/>
    </row>
    <row r="467" spans="1:440" s="167" customFormat="1" ht="19.899999999999999" customHeight="1">
      <c r="A467" s="182"/>
      <c r="B467" s="1040"/>
      <c r="C467" s="900"/>
      <c r="D467" s="841"/>
      <c r="E467" s="944" t="s">
        <v>104</v>
      </c>
      <c r="F467" s="325" t="s">
        <v>20</v>
      </c>
      <c r="G467" s="289">
        <v>0.63500000000000001</v>
      </c>
      <c r="H467" s="289"/>
      <c r="I467" s="290">
        <f t="shared" ref="I467" si="419">G467+H467</f>
        <v>0.63500000000000001</v>
      </c>
      <c r="J467" s="636">
        <v>0</v>
      </c>
      <c r="K467" s="290">
        <f t="shared" si="378"/>
        <v>0.63500000000000001</v>
      </c>
      <c r="L467" s="672">
        <f t="shared" si="379"/>
        <v>0</v>
      </c>
      <c r="M467" s="650" t="s">
        <v>24</v>
      </c>
      <c r="N467" s="976">
        <f t="shared" ref="N467:O467" si="420">G467+G468+G469</f>
        <v>7.2189999999999994</v>
      </c>
      <c r="O467" s="977">
        <f t="shared" si="420"/>
        <v>0</v>
      </c>
      <c r="P467" s="977">
        <f t="shared" ref="P467" si="421">N467+O467</f>
        <v>7.2189999999999994</v>
      </c>
      <c r="Q467" s="977">
        <f t="shared" ref="Q467:Q503" si="422">J467+J468+J469</f>
        <v>6.8680000000000003</v>
      </c>
      <c r="R467" s="977">
        <f t="shared" ref="R467" si="423">P467-Q467</f>
        <v>0.35099999999999909</v>
      </c>
      <c r="S467" s="975">
        <f t="shared" ref="S467" si="424">Q467/P467</f>
        <v>0.9513783072447709</v>
      </c>
      <c r="T467" s="170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2"/>
      <c r="AT467" s="182"/>
      <c r="AU467" s="182"/>
      <c r="AV467" s="182"/>
      <c r="AW467" s="182"/>
      <c r="AX467" s="182"/>
      <c r="AY467" s="182"/>
      <c r="AZ467" s="182"/>
      <c r="BA467" s="182"/>
      <c r="BB467" s="182"/>
      <c r="BC467" s="182"/>
      <c r="BD467" s="182"/>
      <c r="BE467" s="182"/>
      <c r="BF467" s="182"/>
      <c r="BG467" s="182"/>
      <c r="BH467" s="182"/>
      <c r="BI467" s="182"/>
      <c r="BJ467" s="182"/>
      <c r="BK467" s="182"/>
      <c r="BL467" s="182"/>
      <c r="BM467" s="182"/>
      <c r="BN467" s="182"/>
      <c r="BO467" s="182"/>
      <c r="BP467" s="182"/>
      <c r="BQ467" s="182"/>
      <c r="BR467" s="182"/>
      <c r="BS467" s="182"/>
      <c r="BT467" s="182"/>
      <c r="BU467" s="182"/>
      <c r="BV467" s="182"/>
      <c r="BW467" s="182"/>
      <c r="BX467" s="182"/>
      <c r="BY467" s="182"/>
      <c r="BZ467" s="182"/>
      <c r="CA467" s="182"/>
      <c r="CB467" s="182"/>
      <c r="CC467" s="182"/>
      <c r="CD467" s="182"/>
      <c r="CE467" s="182"/>
      <c r="CF467" s="182"/>
      <c r="CG467" s="182"/>
      <c r="CH467" s="182"/>
      <c r="CI467" s="182"/>
      <c r="CJ467" s="182"/>
      <c r="CK467" s="182"/>
      <c r="CL467" s="182"/>
      <c r="CM467" s="182"/>
      <c r="CN467" s="182"/>
      <c r="CO467" s="182"/>
      <c r="CP467" s="182"/>
      <c r="CQ467" s="182"/>
      <c r="CR467" s="182"/>
      <c r="CS467" s="182"/>
      <c r="CT467" s="182"/>
      <c r="CU467" s="182"/>
      <c r="CV467" s="182"/>
      <c r="CW467" s="182"/>
      <c r="CX467" s="182"/>
      <c r="CY467" s="182"/>
      <c r="CZ467" s="182"/>
      <c r="DA467" s="182"/>
      <c r="DB467" s="182"/>
      <c r="DC467" s="182"/>
      <c r="DD467" s="182"/>
      <c r="DE467" s="182"/>
      <c r="DF467" s="182"/>
      <c r="DG467" s="182"/>
      <c r="DH467" s="182"/>
      <c r="DI467" s="182"/>
      <c r="DJ467" s="182"/>
      <c r="DK467" s="182"/>
      <c r="DL467" s="182"/>
      <c r="DM467" s="182"/>
      <c r="DN467" s="182"/>
      <c r="DO467" s="182"/>
      <c r="DP467" s="182"/>
      <c r="DQ467" s="182"/>
      <c r="DR467" s="182"/>
      <c r="DS467" s="182"/>
      <c r="DT467" s="182"/>
      <c r="DU467" s="182"/>
      <c r="DV467" s="182"/>
      <c r="DW467" s="182"/>
      <c r="DX467" s="182"/>
      <c r="DY467" s="182"/>
      <c r="DZ467" s="182"/>
      <c r="EA467" s="182"/>
      <c r="EB467" s="182"/>
      <c r="EC467" s="182"/>
      <c r="ED467" s="182"/>
      <c r="EE467" s="182"/>
      <c r="EF467" s="182"/>
      <c r="EG467" s="182"/>
      <c r="EH467" s="182"/>
      <c r="EI467" s="182"/>
      <c r="EJ467" s="182"/>
      <c r="EK467" s="182"/>
      <c r="EL467" s="182"/>
      <c r="EM467" s="182"/>
      <c r="EN467" s="182"/>
      <c r="EO467" s="182"/>
      <c r="EP467" s="182"/>
      <c r="EQ467" s="182"/>
      <c r="ER467" s="182"/>
      <c r="ES467" s="182"/>
      <c r="ET467" s="182"/>
      <c r="EU467" s="182"/>
      <c r="EV467" s="182"/>
      <c r="EW467" s="182"/>
      <c r="EX467" s="182"/>
      <c r="EY467" s="182"/>
      <c r="EZ467" s="182"/>
      <c r="FA467" s="182"/>
      <c r="FB467" s="182"/>
      <c r="FC467" s="182"/>
      <c r="FD467" s="182"/>
      <c r="FE467" s="182"/>
      <c r="FF467" s="182"/>
      <c r="FG467" s="182"/>
      <c r="FH467" s="182"/>
      <c r="FI467" s="182"/>
      <c r="FJ467" s="182"/>
      <c r="FK467" s="182"/>
      <c r="FL467" s="182"/>
      <c r="FM467" s="182"/>
      <c r="FN467" s="182"/>
      <c r="FO467" s="182"/>
      <c r="FP467" s="182"/>
      <c r="FQ467" s="182"/>
      <c r="FR467" s="182"/>
      <c r="FS467" s="182"/>
      <c r="FT467" s="182"/>
      <c r="FU467" s="182"/>
      <c r="FV467" s="182"/>
      <c r="FW467" s="182"/>
      <c r="FX467" s="182"/>
      <c r="FY467" s="182"/>
      <c r="FZ467" s="182"/>
      <c r="GA467" s="182"/>
      <c r="GB467" s="182"/>
      <c r="GC467" s="182"/>
      <c r="GD467" s="182"/>
      <c r="GE467" s="182"/>
      <c r="GF467" s="182"/>
      <c r="GG467" s="182"/>
      <c r="GH467" s="182"/>
      <c r="GI467" s="182"/>
      <c r="GJ467" s="182"/>
      <c r="GK467" s="182"/>
      <c r="GL467" s="182"/>
      <c r="GM467" s="182"/>
      <c r="GN467" s="182"/>
      <c r="GO467" s="182"/>
      <c r="GP467" s="182"/>
      <c r="GQ467" s="182"/>
      <c r="GR467" s="182"/>
      <c r="GS467" s="182"/>
      <c r="GT467" s="182"/>
      <c r="GU467" s="182"/>
      <c r="GV467" s="182"/>
      <c r="GW467" s="182"/>
      <c r="GX467" s="182"/>
      <c r="GY467" s="182"/>
      <c r="GZ467" s="182"/>
      <c r="HA467" s="182"/>
      <c r="HB467" s="182"/>
      <c r="HC467" s="182"/>
      <c r="HD467" s="182"/>
      <c r="HE467" s="182"/>
      <c r="HF467" s="182"/>
      <c r="HG467" s="182"/>
      <c r="HH467" s="182"/>
      <c r="HI467" s="182"/>
      <c r="HJ467" s="182"/>
      <c r="HK467" s="182"/>
      <c r="HL467" s="182"/>
      <c r="HM467" s="182"/>
      <c r="HN467" s="182"/>
      <c r="HO467" s="182"/>
      <c r="HP467" s="182"/>
      <c r="HQ467" s="182"/>
      <c r="HR467" s="182"/>
      <c r="HS467" s="182"/>
      <c r="HT467" s="182"/>
      <c r="HU467" s="182"/>
      <c r="HV467" s="182"/>
      <c r="HW467" s="182"/>
      <c r="HX467" s="182"/>
      <c r="HY467" s="182"/>
      <c r="HZ467" s="182"/>
      <c r="IA467" s="182"/>
      <c r="IB467" s="182"/>
      <c r="IC467" s="182"/>
      <c r="ID467" s="182"/>
      <c r="IE467" s="182"/>
      <c r="IF467" s="182"/>
      <c r="IG467" s="182"/>
      <c r="IH467" s="182"/>
      <c r="II467" s="182"/>
      <c r="IJ467" s="182"/>
      <c r="IK467" s="182"/>
      <c r="IL467" s="182"/>
      <c r="IM467" s="182"/>
      <c r="IN467" s="182"/>
      <c r="IO467" s="182"/>
      <c r="IP467" s="182"/>
      <c r="IQ467" s="182"/>
      <c r="IR467" s="182"/>
      <c r="IS467" s="182"/>
      <c r="IT467" s="182"/>
      <c r="IU467" s="182"/>
      <c r="IV467" s="182"/>
      <c r="IW467" s="182"/>
      <c r="IX467" s="182"/>
      <c r="IY467" s="182"/>
      <c r="IZ467" s="182"/>
      <c r="JA467" s="182"/>
      <c r="JB467" s="182"/>
      <c r="JC467" s="182"/>
      <c r="JD467" s="182"/>
      <c r="JE467" s="182"/>
      <c r="JF467" s="182"/>
      <c r="JG467" s="182"/>
      <c r="JH467" s="182"/>
      <c r="JI467" s="182"/>
      <c r="JJ467" s="182"/>
      <c r="JK467" s="182"/>
      <c r="JL467" s="182"/>
      <c r="JM467" s="182"/>
      <c r="JN467" s="182"/>
      <c r="JO467" s="182"/>
      <c r="JP467" s="182"/>
      <c r="JQ467" s="182"/>
      <c r="JR467" s="182"/>
      <c r="JS467" s="182"/>
      <c r="JT467" s="182"/>
      <c r="JU467" s="182"/>
      <c r="JV467" s="182"/>
      <c r="JW467" s="182"/>
      <c r="JX467" s="182"/>
      <c r="JY467" s="182"/>
      <c r="JZ467" s="182"/>
      <c r="KA467" s="182"/>
      <c r="KB467" s="182"/>
      <c r="KC467" s="182"/>
      <c r="KD467" s="182"/>
      <c r="KE467" s="182"/>
      <c r="KF467" s="182"/>
      <c r="KG467" s="182"/>
      <c r="KH467" s="182"/>
      <c r="KI467" s="182"/>
      <c r="KJ467" s="182"/>
      <c r="KK467" s="182"/>
      <c r="KL467" s="182"/>
      <c r="KM467" s="182"/>
      <c r="KN467" s="182"/>
      <c r="KO467" s="182"/>
      <c r="KP467" s="182"/>
      <c r="KQ467" s="182"/>
      <c r="KR467" s="182"/>
      <c r="KS467" s="182"/>
      <c r="KT467" s="182"/>
      <c r="KU467" s="182"/>
      <c r="KV467" s="182"/>
      <c r="KW467" s="182"/>
      <c r="KX467" s="182"/>
      <c r="KY467" s="182"/>
      <c r="KZ467" s="182"/>
      <c r="LA467" s="182"/>
      <c r="LB467" s="182"/>
      <c r="LC467" s="182"/>
      <c r="LD467" s="182"/>
      <c r="LE467" s="182"/>
      <c r="LF467" s="182"/>
      <c r="LG467" s="182"/>
      <c r="LH467" s="182"/>
      <c r="LI467" s="182"/>
      <c r="LJ467" s="182"/>
      <c r="LK467" s="182"/>
      <c r="LL467" s="182"/>
      <c r="LM467" s="182"/>
      <c r="LN467" s="182"/>
      <c r="LO467" s="182"/>
      <c r="LP467" s="182"/>
      <c r="LQ467" s="182"/>
      <c r="LR467" s="182"/>
      <c r="LS467" s="182"/>
      <c r="LT467" s="182"/>
      <c r="LU467" s="182"/>
      <c r="LV467" s="182"/>
      <c r="LW467" s="182"/>
      <c r="LX467" s="182"/>
      <c r="LY467" s="182"/>
      <c r="LZ467" s="182"/>
      <c r="MA467" s="182"/>
      <c r="MB467" s="182"/>
      <c r="MC467" s="182"/>
      <c r="MD467" s="182"/>
      <c r="ME467" s="182"/>
      <c r="MF467" s="182"/>
      <c r="MG467" s="182"/>
      <c r="MH467" s="182"/>
      <c r="MI467" s="182"/>
      <c r="MJ467" s="182"/>
      <c r="MK467" s="182"/>
      <c r="ML467" s="182"/>
      <c r="MM467" s="182"/>
      <c r="MN467" s="182"/>
      <c r="MO467" s="182"/>
      <c r="MP467" s="182"/>
      <c r="MQ467" s="182"/>
      <c r="MR467" s="182"/>
      <c r="MS467" s="182"/>
      <c r="MT467" s="182"/>
      <c r="MU467" s="182"/>
      <c r="MV467" s="182"/>
      <c r="MW467" s="182"/>
      <c r="MX467" s="182"/>
      <c r="MY467" s="182"/>
      <c r="MZ467" s="182"/>
      <c r="NA467" s="182"/>
      <c r="NB467" s="182"/>
      <c r="NC467" s="182"/>
      <c r="ND467" s="182"/>
      <c r="NE467" s="182"/>
      <c r="NF467" s="182"/>
      <c r="NG467" s="182"/>
      <c r="NH467" s="182"/>
      <c r="NI467" s="182"/>
      <c r="NJ467" s="182"/>
      <c r="NK467" s="182"/>
      <c r="NL467" s="182"/>
      <c r="NM467" s="182"/>
      <c r="NN467" s="182"/>
      <c r="NO467" s="182"/>
      <c r="NP467" s="182"/>
      <c r="NQ467" s="182"/>
      <c r="NR467" s="182"/>
      <c r="NS467" s="182"/>
      <c r="NT467" s="182"/>
      <c r="NU467" s="182"/>
      <c r="NV467" s="182"/>
      <c r="NW467" s="182"/>
      <c r="NX467" s="182"/>
      <c r="NY467" s="182"/>
      <c r="NZ467" s="182"/>
      <c r="OA467" s="182"/>
      <c r="OB467" s="182"/>
      <c r="OC467" s="182"/>
      <c r="OD467" s="182"/>
      <c r="OE467" s="182"/>
      <c r="OF467" s="182"/>
      <c r="OG467" s="182"/>
      <c r="OH467" s="182"/>
      <c r="OI467" s="182"/>
      <c r="OJ467" s="182"/>
      <c r="OK467" s="182"/>
      <c r="OL467" s="182"/>
      <c r="OM467" s="182"/>
      <c r="ON467" s="182"/>
      <c r="OO467" s="182"/>
      <c r="OP467" s="182"/>
      <c r="OQ467" s="182"/>
      <c r="OR467" s="182"/>
      <c r="OS467" s="182"/>
      <c r="OT467" s="182"/>
      <c r="OU467" s="182"/>
      <c r="OV467" s="182"/>
      <c r="OW467" s="182"/>
      <c r="OX467" s="182"/>
      <c r="OY467" s="182"/>
      <c r="OZ467" s="182"/>
      <c r="PA467" s="182"/>
      <c r="PB467" s="182"/>
      <c r="PC467" s="182"/>
      <c r="PD467" s="182"/>
      <c r="PE467" s="182"/>
      <c r="PF467" s="182"/>
      <c r="PG467" s="182"/>
      <c r="PH467" s="182"/>
      <c r="PI467" s="182"/>
      <c r="PJ467" s="182"/>
      <c r="PK467" s="182"/>
      <c r="PL467" s="182"/>
      <c r="PM467" s="182"/>
      <c r="PN467" s="182"/>
      <c r="PO467" s="182"/>
      <c r="PP467" s="182"/>
      <c r="PQ467" s="182"/>
      <c r="PR467" s="182"/>
      <c r="PS467" s="182"/>
      <c r="PT467" s="182"/>
      <c r="PU467" s="182"/>
      <c r="PV467" s="182"/>
      <c r="PW467" s="182"/>
      <c r="PX467" s="182"/>
    </row>
    <row r="468" spans="1:440" s="167" customFormat="1" ht="19.899999999999999" customHeight="1">
      <c r="A468" s="182"/>
      <c r="B468" s="1040"/>
      <c r="C468" s="900"/>
      <c r="D468" s="841"/>
      <c r="E468" s="944"/>
      <c r="F468" s="325" t="s">
        <v>21</v>
      </c>
      <c r="G468" s="289">
        <v>2.9740000000000002</v>
      </c>
      <c r="H468" s="289"/>
      <c r="I468" s="290">
        <f>G468+H468+K467</f>
        <v>3.609</v>
      </c>
      <c r="J468" s="636">
        <v>2.4300000000000006</v>
      </c>
      <c r="K468" s="290">
        <f t="shared" si="378"/>
        <v>1.1789999999999994</v>
      </c>
      <c r="L468" s="672">
        <f t="shared" si="379"/>
        <v>0.67331670822942657</v>
      </c>
      <c r="M468" s="650" t="s">
        <v>24</v>
      </c>
      <c r="N468" s="976"/>
      <c r="O468" s="977"/>
      <c r="P468" s="977"/>
      <c r="Q468" s="977"/>
      <c r="R468" s="977"/>
      <c r="S468" s="975"/>
      <c r="T468" s="170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2"/>
      <c r="AT468" s="182"/>
      <c r="AU468" s="182"/>
      <c r="AV468" s="182"/>
      <c r="AW468" s="182"/>
      <c r="AX468" s="182"/>
      <c r="AY468" s="182"/>
      <c r="AZ468" s="182"/>
      <c r="BA468" s="182"/>
      <c r="BB468" s="182"/>
      <c r="BC468" s="182"/>
      <c r="BD468" s="182"/>
      <c r="BE468" s="182"/>
      <c r="BF468" s="182"/>
      <c r="BG468" s="182"/>
      <c r="BH468" s="182"/>
      <c r="BI468" s="182"/>
      <c r="BJ468" s="182"/>
      <c r="BK468" s="182"/>
      <c r="BL468" s="182"/>
      <c r="BM468" s="182"/>
      <c r="BN468" s="182"/>
      <c r="BO468" s="182"/>
      <c r="BP468" s="182"/>
      <c r="BQ468" s="182"/>
      <c r="BR468" s="182"/>
      <c r="BS468" s="182"/>
      <c r="BT468" s="182"/>
      <c r="BU468" s="182"/>
      <c r="BV468" s="182"/>
      <c r="BW468" s="182"/>
      <c r="BX468" s="182"/>
      <c r="BY468" s="182"/>
      <c r="BZ468" s="182"/>
      <c r="CA468" s="182"/>
      <c r="CB468" s="182"/>
      <c r="CC468" s="182"/>
      <c r="CD468" s="182"/>
      <c r="CE468" s="182"/>
      <c r="CF468" s="182"/>
      <c r="CG468" s="182"/>
      <c r="CH468" s="182"/>
      <c r="CI468" s="182"/>
      <c r="CJ468" s="182"/>
      <c r="CK468" s="182"/>
      <c r="CL468" s="182"/>
      <c r="CM468" s="182"/>
      <c r="CN468" s="182"/>
      <c r="CO468" s="182"/>
      <c r="CP468" s="182"/>
      <c r="CQ468" s="182"/>
      <c r="CR468" s="182"/>
      <c r="CS468" s="182"/>
      <c r="CT468" s="182"/>
      <c r="CU468" s="182"/>
      <c r="CV468" s="182"/>
      <c r="CW468" s="182"/>
      <c r="CX468" s="182"/>
      <c r="CY468" s="182"/>
      <c r="CZ468" s="182"/>
      <c r="DA468" s="182"/>
      <c r="DB468" s="182"/>
      <c r="DC468" s="182"/>
      <c r="DD468" s="182"/>
      <c r="DE468" s="182"/>
      <c r="DF468" s="182"/>
      <c r="DG468" s="182"/>
      <c r="DH468" s="182"/>
      <c r="DI468" s="182"/>
      <c r="DJ468" s="182"/>
      <c r="DK468" s="182"/>
      <c r="DL468" s="182"/>
      <c r="DM468" s="182"/>
      <c r="DN468" s="182"/>
      <c r="DO468" s="182"/>
      <c r="DP468" s="182"/>
      <c r="DQ468" s="182"/>
      <c r="DR468" s="182"/>
      <c r="DS468" s="182"/>
      <c r="DT468" s="182"/>
      <c r="DU468" s="182"/>
      <c r="DV468" s="182"/>
      <c r="DW468" s="182"/>
      <c r="DX468" s="182"/>
      <c r="DY468" s="182"/>
      <c r="DZ468" s="182"/>
      <c r="EA468" s="182"/>
      <c r="EB468" s="182"/>
      <c r="EC468" s="182"/>
      <c r="ED468" s="182"/>
      <c r="EE468" s="182"/>
      <c r="EF468" s="182"/>
      <c r="EG468" s="182"/>
      <c r="EH468" s="182"/>
      <c r="EI468" s="182"/>
      <c r="EJ468" s="182"/>
      <c r="EK468" s="182"/>
      <c r="EL468" s="182"/>
      <c r="EM468" s="182"/>
      <c r="EN468" s="182"/>
      <c r="EO468" s="182"/>
      <c r="EP468" s="182"/>
      <c r="EQ468" s="182"/>
      <c r="ER468" s="182"/>
      <c r="ES468" s="182"/>
      <c r="ET468" s="182"/>
      <c r="EU468" s="182"/>
      <c r="EV468" s="182"/>
      <c r="EW468" s="182"/>
      <c r="EX468" s="182"/>
      <c r="EY468" s="182"/>
      <c r="EZ468" s="182"/>
      <c r="FA468" s="182"/>
      <c r="FB468" s="182"/>
      <c r="FC468" s="182"/>
      <c r="FD468" s="182"/>
      <c r="FE468" s="182"/>
      <c r="FF468" s="182"/>
      <c r="FG468" s="182"/>
      <c r="FH468" s="182"/>
      <c r="FI468" s="182"/>
      <c r="FJ468" s="182"/>
      <c r="FK468" s="182"/>
      <c r="FL468" s="182"/>
      <c r="FM468" s="182"/>
      <c r="FN468" s="182"/>
      <c r="FO468" s="182"/>
      <c r="FP468" s="182"/>
      <c r="FQ468" s="182"/>
      <c r="FR468" s="182"/>
      <c r="FS468" s="182"/>
      <c r="FT468" s="182"/>
      <c r="FU468" s="182"/>
      <c r="FV468" s="182"/>
      <c r="FW468" s="182"/>
      <c r="FX468" s="182"/>
      <c r="FY468" s="182"/>
      <c r="FZ468" s="182"/>
      <c r="GA468" s="182"/>
      <c r="GB468" s="182"/>
      <c r="GC468" s="182"/>
      <c r="GD468" s="182"/>
      <c r="GE468" s="182"/>
      <c r="GF468" s="182"/>
      <c r="GG468" s="182"/>
      <c r="GH468" s="182"/>
      <c r="GI468" s="182"/>
      <c r="GJ468" s="182"/>
      <c r="GK468" s="182"/>
      <c r="GL468" s="182"/>
      <c r="GM468" s="182"/>
      <c r="GN468" s="182"/>
      <c r="GO468" s="182"/>
      <c r="GP468" s="182"/>
      <c r="GQ468" s="182"/>
      <c r="GR468" s="182"/>
      <c r="GS468" s="182"/>
      <c r="GT468" s="182"/>
      <c r="GU468" s="182"/>
      <c r="GV468" s="182"/>
      <c r="GW468" s="182"/>
      <c r="GX468" s="182"/>
      <c r="GY468" s="182"/>
      <c r="GZ468" s="182"/>
      <c r="HA468" s="182"/>
      <c r="HB468" s="182"/>
      <c r="HC468" s="182"/>
      <c r="HD468" s="182"/>
      <c r="HE468" s="182"/>
      <c r="HF468" s="182"/>
      <c r="HG468" s="182"/>
      <c r="HH468" s="182"/>
      <c r="HI468" s="182"/>
      <c r="HJ468" s="182"/>
      <c r="HK468" s="182"/>
      <c r="HL468" s="182"/>
      <c r="HM468" s="182"/>
      <c r="HN468" s="182"/>
      <c r="HO468" s="182"/>
      <c r="HP468" s="182"/>
      <c r="HQ468" s="182"/>
      <c r="HR468" s="182"/>
      <c r="HS468" s="182"/>
      <c r="HT468" s="182"/>
      <c r="HU468" s="182"/>
      <c r="HV468" s="182"/>
      <c r="HW468" s="182"/>
      <c r="HX468" s="182"/>
      <c r="HY468" s="182"/>
      <c r="HZ468" s="182"/>
      <c r="IA468" s="182"/>
      <c r="IB468" s="182"/>
      <c r="IC468" s="182"/>
      <c r="ID468" s="182"/>
      <c r="IE468" s="182"/>
      <c r="IF468" s="182"/>
      <c r="IG468" s="182"/>
      <c r="IH468" s="182"/>
      <c r="II468" s="182"/>
      <c r="IJ468" s="182"/>
      <c r="IK468" s="182"/>
      <c r="IL468" s="182"/>
      <c r="IM468" s="182"/>
      <c r="IN468" s="182"/>
      <c r="IO468" s="182"/>
      <c r="IP468" s="182"/>
      <c r="IQ468" s="182"/>
      <c r="IR468" s="182"/>
      <c r="IS468" s="182"/>
      <c r="IT468" s="182"/>
      <c r="IU468" s="182"/>
      <c r="IV468" s="182"/>
      <c r="IW468" s="182"/>
      <c r="IX468" s="182"/>
      <c r="IY468" s="182"/>
      <c r="IZ468" s="182"/>
      <c r="JA468" s="182"/>
      <c r="JB468" s="182"/>
      <c r="JC468" s="182"/>
      <c r="JD468" s="182"/>
      <c r="JE468" s="182"/>
      <c r="JF468" s="182"/>
      <c r="JG468" s="182"/>
      <c r="JH468" s="182"/>
      <c r="JI468" s="182"/>
      <c r="JJ468" s="182"/>
      <c r="JK468" s="182"/>
      <c r="JL468" s="182"/>
      <c r="JM468" s="182"/>
      <c r="JN468" s="182"/>
      <c r="JO468" s="182"/>
      <c r="JP468" s="182"/>
      <c r="JQ468" s="182"/>
      <c r="JR468" s="182"/>
      <c r="JS468" s="182"/>
      <c r="JT468" s="182"/>
      <c r="JU468" s="182"/>
      <c r="JV468" s="182"/>
      <c r="JW468" s="182"/>
      <c r="JX468" s="182"/>
      <c r="JY468" s="182"/>
      <c r="JZ468" s="182"/>
      <c r="KA468" s="182"/>
      <c r="KB468" s="182"/>
      <c r="KC468" s="182"/>
      <c r="KD468" s="182"/>
      <c r="KE468" s="182"/>
      <c r="KF468" s="182"/>
      <c r="KG468" s="182"/>
      <c r="KH468" s="182"/>
      <c r="KI468" s="182"/>
      <c r="KJ468" s="182"/>
      <c r="KK468" s="182"/>
      <c r="KL468" s="182"/>
      <c r="KM468" s="182"/>
      <c r="KN468" s="182"/>
      <c r="KO468" s="182"/>
      <c r="KP468" s="182"/>
      <c r="KQ468" s="182"/>
      <c r="KR468" s="182"/>
      <c r="KS468" s="182"/>
      <c r="KT468" s="182"/>
      <c r="KU468" s="182"/>
      <c r="KV468" s="182"/>
      <c r="KW468" s="182"/>
      <c r="KX468" s="182"/>
      <c r="KY468" s="182"/>
      <c r="KZ468" s="182"/>
      <c r="LA468" s="182"/>
      <c r="LB468" s="182"/>
      <c r="LC468" s="182"/>
      <c r="LD468" s="182"/>
      <c r="LE468" s="182"/>
      <c r="LF468" s="182"/>
      <c r="LG468" s="182"/>
      <c r="LH468" s="182"/>
      <c r="LI468" s="182"/>
      <c r="LJ468" s="182"/>
      <c r="LK468" s="182"/>
      <c r="LL468" s="182"/>
      <c r="LM468" s="182"/>
      <c r="LN468" s="182"/>
      <c r="LO468" s="182"/>
      <c r="LP468" s="182"/>
      <c r="LQ468" s="182"/>
      <c r="LR468" s="182"/>
      <c r="LS468" s="182"/>
      <c r="LT468" s="182"/>
      <c r="LU468" s="182"/>
      <c r="LV468" s="182"/>
      <c r="LW468" s="182"/>
      <c r="LX468" s="182"/>
      <c r="LY468" s="182"/>
      <c r="LZ468" s="182"/>
      <c r="MA468" s="182"/>
      <c r="MB468" s="182"/>
      <c r="MC468" s="182"/>
      <c r="MD468" s="182"/>
      <c r="ME468" s="182"/>
      <c r="MF468" s="182"/>
      <c r="MG468" s="182"/>
      <c r="MH468" s="182"/>
      <c r="MI468" s="182"/>
      <c r="MJ468" s="182"/>
      <c r="MK468" s="182"/>
      <c r="ML468" s="182"/>
      <c r="MM468" s="182"/>
      <c r="MN468" s="182"/>
      <c r="MO468" s="182"/>
      <c r="MP468" s="182"/>
      <c r="MQ468" s="182"/>
      <c r="MR468" s="182"/>
      <c r="MS468" s="182"/>
      <c r="MT468" s="182"/>
      <c r="MU468" s="182"/>
      <c r="MV468" s="182"/>
      <c r="MW468" s="182"/>
      <c r="MX468" s="182"/>
      <c r="MY468" s="182"/>
      <c r="MZ468" s="182"/>
      <c r="NA468" s="182"/>
      <c r="NB468" s="182"/>
      <c r="NC468" s="182"/>
      <c r="ND468" s="182"/>
      <c r="NE468" s="182"/>
      <c r="NF468" s="182"/>
      <c r="NG468" s="182"/>
      <c r="NH468" s="182"/>
      <c r="NI468" s="182"/>
      <c r="NJ468" s="182"/>
      <c r="NK468" s="182"/>
      <c r="NL468" s="182"/>
      <c r="NM468" s="182"/>
      <c r="NN468" s="182"/>
      <c r="NO468" s="182"/>
      <c r="NP468" s="182"/>
      <c r="NQ468" s="182"/>
      <c r="NR468" s="182"/>
      <c r="NS468" s="182"/>
      <c r="NT468" s="182"/>
      <c r="NU468" s="182"/>
      <c r="NV468" s="182"/>
      <c r="NW468" s="182"/>
      <c r="NX468" s="182"/>
      <c r="NY468" s="182"/>
      <c r="NZ468" s="182"/>
      <c r="OA468" s="182"/>
      <c r="OB468" s="182"/>
      <c r="OC468" s="182"/>
      <c r="OD468" s="182"/>
      <c r="OE468" s="182"/>
      <c r="OF468" s="182"/>
      <c r="OG468" s="182"/>
      <c r="OH468" s="182"/>
      <c r="OI468" s="182"/>
      <c r="OJ468" s="182"/>
      <c r="OK468" s="182"/>
      <c r="OL468" s="182"/>
      <c r="OM468" s="182"/>
      <c r="ON468" s="182"/>
      <c r="OO468" s="182"/>
      <c r="OP468" s="182"/>
      <c r="OQ468" s="182"/>
      <c r="OR468" s="182"/>
      <c r="OS468" s="182"/>
      <c r="OT468" s="182"/>
      <c r="OU468" s="182"/>
      <c r="OV468" s="182"/>
      <c r="OW468" s="182"/>
      <c r="OX468" s="182"/>
      <c r="OY468" s="182"/>
      <c r="OZ468" s="182"/>
      <c r="PA468" s="182"/>
      <c r="PB468" s="182"/>
      <c r="PC468" s="182"/>
      <c r="PD468" s="182"/>
      <c r="PE468" s="182"/>
      <c r="PF468" s="182"/>
      <c r="PG468" s="182"/>
      <c r="PH468" s="182"/>
      <c r="PI468" s="182"/>
      <c r="PJ468" s="182"/>
      <c r="PK468" s="182"/>
      <c r="PL468" s="182"/>
      <c r="PM468" s="182"/>
      <c r="PN468" s="182"/>
      <c r="PO468" s="182"/>
      <c r="PP468" s="182"/>
      <c r="PQ468" s="182"/>
      <c r="PR468" s="182"/>
      <c r="PS468" s="182"/>
      <c r="PT468" s="182"/>
      <c r="PU468" s="182"/>
      <c r="PV468" s="182"/>
      <c r="PW468" s="182"/>
      <c r="PX468" s="182"/>
    </row>
    <row r="469" spans="1:440" s="167" customFormat="1" ht="19.899999999999999" customHeight="1">
      <c r="A469" s="182"/>
      <c r="B469" s="1040"/>
      <c r="C469" s="900"/>
      <c r="D469" s="841"/>
      <c r="E469" s="944"/>
      <c r="F469" s="325" t="s">
        <v>22</v>
      </c>
      <c r="G469" s="289">
        <v>3.61</v>
      </c>
      <c r="H469" s="289"/>
      <c r="I469" s="290">
        <f>G469+H469+K468</f>
        <v>4.7889999999999997</v>
      </c>
      <c r="J469" s="636">
        <v>4.4379999999999997</v>
      </c>
      <c r="K469" s="290">
        <f t="shared" si="378"/>
        <v>0.35099999999999998</v>
      </c>
      <c r="L469" s="672">
        <f t="shared" si="379"/>
        <v>0.92670703695969936</v>
      </c>
      <c r="M469" s="650">
        <v>43463</v>
      </c>
      <c r="N469" s="976"/>
      <c r="O469" s="977"/>
      <c r="P469" s="977"/>
      <c r="Q469" s="977"/>
      <c r="R469" s="977"/>
      <c r="S469" s="975"/>
      <c r="T469" s="170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2"/>
      <c r="AT469" s="182"/>
      <c r="AU469" s="182"/>
      <c r="AV469" s="182"/>
      <c r="AW469" s="182"/>
      <c r="AX469" s="182"/>
      <c r="AY469" s="182"/>
      <c r="AZ469" s="182"/>
      <c r="BA469" s="182"/>
      <c r="BB469" s="182"/>
      <c r="BC469" s="182"/>
      <c r="BD469" s="182"/>
      <c r="BE469" s="182"/>
      <c r="BF469" s="182"/>
      <c r="BG469" s="182"/>
      <c r="BH469" s="182"/>
      <c r="BI469" s="182"/>
      <c r="BJ469" s="182"/>
      <c r="BK469" s="182"/>
      <c r="BL469" s="182"/>
      <c r="BM469" s="182"/>
      <c r="BN469" s="182"/>
      <c r="BO469" s="182"/>
      <c r="BP469" s="182"/>
      <c r="BQ469" s="182"/>
      <c r="BR469" s="182"/>
      <c r="BS469" s="182"/>
      <c r="BT469" s="182"/>
      <c r="BU469" s="182"/>
      <c r="BV469" s="182"/>
      <c r="BW469" s="182"/>
      <c r="BX469" s="182"/>
      <c r="BY469" s="182"/>
      <c r="BZ469" s="182"/>
      <c r="CA469" s="182"/>
      <c r="CB469" s="182"/>
      <c r="CC469" s="182"/>
      <c r="CD469" s="182"/>
      <c r="CE469" s="182"/>
      <c r="CF469" s="182"/>
      <c r="CG469" s="182"/>
      <c r="CH469" s="182"/>
      <c r="CI469" s="182"/>
      <c r="CJ469" s="182"/>
      <c r="CK469" s="182"/>
      <c r="CL469" s="182"/>
      <c r="CM469" s="182"/>
      <c r="CN469" s="182"/>
      <c r="CO469" s="182"/>
      <c r="CP469" s="182"/>
      <c r="CQ469" s="182"/>
      <c r="CR469" s="182"/>
      <c r="CS469" s="182"/>
      <c r="CT469" s="182"/>
      <c r="CU469" s="182"/>
      <c r="CV469" s="182"/>
      <c r="CW469" s="182"/>
      <c r="CX469" s="182"/>
      <c r="CY469" s="182"/>
      <c r="CZ469" s="182"/>
      <c r="DA469" s="182"/>
      <c r="DB469" s="182"/>
      <c r="DC469" s="182"/>
      <c r="DD469" s="182"/>
      <c r="DE469" s="182"/>
      <c r="DF469" s="182"/>
      <c r="DG469" s="182"/>
      <c r="DH469" s="182"/>
      <c r="DI469" s="182"/>
      <c r="DJ469" s="182"/>
      <c r="DK469" s="182"/>
      <c r="DL469" s="182"/>
      <c r="DM469" s="182"/>
      <c r="DN469" s="182"/>
      <c r="DO469" s="182"/>
      <c r="DP469" s="182"/>
      <c r="DQ469" s="182"/>
      <c r="DR469" s="182"/>
      <c r="DS469" s="182"/>
      <c r="DT469" s="182"/>
      <c r="DU469" s="182"/>
      <c r="DV469" s="182"/>
      <c r="DW469" s="182"/>
      <c r="DX469" s="182"/>
      <c r="DY469" s="182"/>
      <c r="DZ469" s="182"/>
      <c r="EA469" s="182"/>
      <c r="EB469" s="182"/>
      <c r="EC469" s="182"/>
      <c r="ED469" s="182"/>
      <c r="EE469" s="182"/>
      <c r="EF469" s="182"/>
      <c r="EG469" s="182"/>
      <c r="EH469" s="182"/>
      <c r="EI469" s="182"/>
      <c r="EJ469" s="182"/>
      <c r="EK469" s="182"/>
      <c r="EL469" s="182"/>
      <c r="EM469" s="182"/>
      <c r="EN469" s="182"/>
      <c r="EO469" s="182"/>
      <c r="EP469" s="182"/>
      <c r="EQ469" s="182"/>
      <c r="ER469" s="182"/>
      <c r="ES469" s="182"/>
      <c r="ET469" s="182"/>
      <c r="EU469" s="182"/>
      <c r="EV469" s="182"/>
      <c r="EW469" s="182"/>
      <c r="EX469" s="182"/>
      <c r="EY469" s="182"/>
      <c r="EZ469" s="182"/>
      <c r="FA469" s="182"/>
      <c r="FB469" s="182"/>
      <c r="FC469" s="182"/>
      <c r="FD469" s="182"/>
      <c r="FE469" s="182"/>
      <c r="FF469" s="182"/>
      <c r="FG469" s="182"/>
      <c r="FH469" s="182"/>
      <c r="FI469" s="182"/>
      <c r="FJ469" s="182"/>
      <c r="FK469" s="182"/>
      <c r="FL469" s="182"/>
      <c r="FM469" s="182"/>
      <c r="FN469" s="182"/>
      <c r="FO469" s="182"/>
      <c r="FP469" s="182"/>
      <c r="FQ469" s="182"/>
      <c r="FR469" s="182"/>
      <c r="FS469" s="182"/>
      <c r="FT469" s="182"/>
      <c r="FU469" s="182"/>
      <c r="FV469" s="182"/>
      <c r="FW469" s="182"/>
      <c r="FX469" s="182"/>
      <c r="FY469" s="182"/>
      <c r="FZ469" s="182"/>
      <c r="GA469" s="182"/>
      <c r="GB469" s="182"/>
      <c r="GC469" s="182"/>
      <c r="GD469" s="182"/>
      <c r="GE469" s="182"/>
      <c r="GF469" s="182"/>
      <c r="GG469" s="182"/>
      <c r="GH469" s="182"/>
      <c r="GI469" s="182"/>
      <c r="GJ469" s="182"/>
      <c r="GK469" s="182"/>
      <c r="GL469" s="182"/>
      <c r="GM469" s="182"/>
      <c r="GN469" s="182"/>
      <c r="GO469" s="182"/>
      <c r="GP469" s="182"/>
      <c r="GQ469" s="182"/>
      <c r="GR469" s="182"/>
      <c r="GS469" s="182"/>
      <c r="GT469" s="182"/>
      <c r="GU469" s="182"/>
      <c r="GV469" s="182"/>
      <c r="GW469" s="182"/>
      <c r="GX469" s="182"/>
      <c r="GY469" s="182"/>
      <c r="GZ469" s="182"/>
      <c r="HA469" s="182"/>
      <c r="HB469" s="182"/>
      <c r="HC469" s="182"/>
      <c r="HD469" s="182"/>
      <c r="HE469" s="182"/>
      <c r="HF469" s="182"/>
      <c r="HG469" s="182"/>
      <c r="HH469" s="182"/>
      <c r="HI469" s="182"/>
      <c r="HJ469" s="182"/>
      <c r="HK469" s="182"/>
      <c r="HL469" s="182"/>
      <c r="HM469" s="182"/>
      <c r="HN469" s="182"/>
      <c r="HO469" s="182"/>
      <c r="HP469" s="182"/>
      <c r="HQ469" s="182"/>
      <c r="HR469" s="182"/>
      <c r="HS469" s="182"/>
      <c r="HT469" s="182"/>
      <c r="HU469" s="182"/>
      <c r="HV469" s="182"/>
      <c r="HW469" s="182"/>
      <c r="HX469" s="182"/>
      <c r="HY469" s="182"/>
      <c r="HZ469" s="182"/>
      <c r="IA469" s="182"/>
      <c r="IB469" s="182"/>
      <c r="IC469" s="182"/>
      <c r="ID469" s="182"/>
      <c r="IE469" s="182"/>
      <c r="IF469" s="182"/>
      <c r="IG469" s="182"/>
      <c r="IH469" s="182"/>
      <c r="II469" s="182"/>
      <c r="IJ469" s="182"/>
      <c r="IK469" s="182"/>
      <c r="IL469" s="182"/>
      <c r="IM469" s="182"/>
      <c r="IN469" s="182"/>
      <c r="IO469" s="182"/>
      <c r="IP469" s="182"/>
      <c r="IQ469" s="182"/>
      <c r="IR469" s="182"/>
      <c r="IS469" s="182"/>
      <c r="IT469" s="182"/>
      <c r="IU469" s="182"/>
      <c r="IV469" s="182"/>
      <c r="IW469" s="182"/>
      <c r="IX469" s="182"/>
      <c r="IY469" s="182"/>
      <c r="IZ469" s="182"/>
      <c r="JA469" s="182"/>
      <c r="JB469" s="182"/>
      <c r="JC469" s="182"/>
      <c r="JD469" s="182"/>
      <c r="JE469" s="182"/>
      <c r="JF469" s="182"/>
      <c r="JG469" s="182"/>
      <c r="JH469" s="182"/>
      <c r="JI469" s="182"/>
      <c r="JJ469" s="182"/>
      <c r="JK469" s="182"/>
      <c r="JL469" s="182"/>
      <c r="JM469" s="182"/>
      <c r="JN469" s="182"/>
      <c r="JO469" s="182"/>
      <c r="JP469" s="182"/>
      <c r="JQ469" s="182"/>
      <c r="JR469" s="182"/>
      <c r="JS469" s="182"/>
      <c r="JT469" s="182"/>
      <c r="JU469" s="182"/>
      <c r="JV469" s="182"/>
      <c r="JW469" s="182"/>
      <c r="JX469" s="182"/>
      <c r="JY469" s="182"/>
      <c r="JZ469" s="182"/>
      <c r="KA469" s="182"/>
      <c r="KB469" s="182"/>
      <c r="KC469" s="182"/>
      <c r="KD469" s="182"/>
      <c r="KE469" s="182"/>
      <c r="KF469" s="182"/>
      <c r="KG469" s="182"/>
      <c r="KH469" s="182"/>
      <c r="KI469" s="182"/>
      <c r="KJ469" s="182"/>
      <c r="KK469" s="182"/>
      <c r="KL469" s="182"/>
      <c r="KM469" s="182"/>
      <c r="KN469" s="182"/>
      <c r="KO469" s="182"/>
      <c r="KP469" s="182"/>
      <c r="KQ469" s="182"/>
      <c r="KR469" s="182"/>
      <c r="KS469" s="182"/>
      <c r="KT469" s="182"/>
      <c r="KU469" s="182"/>
      <c r="KV469" s="182"/>
      <c r="KW469" s="182"/>
      <c r="KX469" s="182"/>
      <c r="KY469" s="182"/>
      <c r="KZ469" s="182"/>
      <c r="LA469" s="182"/>
      <c r="LB469" s="182"/>
      <c r="LC469" s="182"/>
      <c r="LD469" s="182"/>
      <c r="LE469" s="182"/>
      <c r="LF469" s="182"/>
      <c r="LG469" s="182"/>
      <c r="LH469" s="182"/>
      <c r="LI469" s="182"/>
      <c r="LJ469" s="182"/>
      <c r="LK469" s="182"/>
      <c r="LL469" s="182"/>
      <c r="LM469" s="182"/>
      <c r="LN469" s="182"/>
      <c r="LO469" s="182"/>
      <c r="LP469" s="182"/>
      <c r="LQ469" s="182"/>
      <c r="LR469" s="182"/>
      <c r="LS469" s="182"/>
      <c r="LT469" s="182"/>
      <c r="LU469" s="182"/>
      <c r="LV469" s="182"/>
      <c r="LW469" s="182"/>
      <c r="LX469" s="182"/>
      <c r="LY469" s="182"/>
      <c r="LZ469" s="182"/>
      <c r="MA469" s="182"/>
      <c r="MB469" s="182"/>
      <c r="MC469" s="182"/>
      <c r="MD469" s="182"/>
      <c r="ME469" s="182"/>
      <c r="MF469" s="182"/>
      <c r="MG469" s="182"/>
      <c r="MH469" s="182"/>
      <c r="MI469" s="182"/>
      <c r="MJ469" s="182"/>
      <c r="MK469" s="182"/>
      <c r="ML469" s="182"/>
      <c r="MM469" s="182"/>
      <c r="MN469" s="182"/>
      <c r="MO469" s="182"/>
      <c r="MP469" s="182"/>
      <c r="MQ469" s="182"/>
      <c r="MR469" s="182"/>
      <c r="MS469" s="182"/>
      <c r="MT469" s="182"/>
      <c r="MU469" s="182"/>
      <c r="MV469" s="182"/>
      <c r="MW469" s="182"/>
      <c r="MX469" s="182"/>
      <c r="MY469" s="182"/>
      <c r="MZ469" s="182"/>
      <c r="NA469" s="182"/>
      <c r="NB469" s="182"/>
      <c r="NC469" s="182"/>
      <c r="ND469" s="182"/>
      <c r="NE469" s="182"/>
      <c r="NF469" s="182"/>
      <c r="NG469" s="182"/>
      <c r="NH469" s="182"/>
      <c r="NI469" s="182"/>
      <c r="NJ469" s="182"/>
      <c r="NK469" s="182"/>
      <c r="NL469" s="182"/>
      <c r="NM469" s="182"/>
      <c r="NN469" s="182"/>
      <c r="NO469" s="182"/>
      <c r="NP469" s="182"/>
      <c r="NQ469" s="182"/>
      <c r="NR469" s="182"/>
      <c r="NS469" s="182"/>
      <c r="NT469" s="182"/>
      <c r="NU469" s="182"/>
      <c r="NV469" s="182"/>
      <c r="NW469" s="182"/>
      <c r="NX469" s="182"/>
      <c r="NY469" s="182"/>
      <c r="NZ469" s="182"/>
      <c r="OA469" s="182"/>
      <c r="OB469" s="182"/>
      <c r="OC469" s="182"/>
      <c r="OD469" s="182"/>
      <c r="OE469" s="182"/>
      <c r="OF469" s="182"/>
      <c r="OG469" s="182"/>
      <c r="OH469" s="182"/>
      <c r="OI469" s="182"/>
      <c r="OJ469" s="182"/>
      <c r="OK469" s="182"/>
      <c r="OL469" s="182"/>
      <c r="OM469" s="182"/>
      <c r="ON469" s="182"/>
      <c r="OO469" s="182"/>
      <c r="OP469" s="182"/>
      <c r="OQ469" s="182"/>
      <c r="OR469" s="182"/>
      <c r="OS469" s="182"/>
      <c r="OT469" s="182"/>
      <c r="OU469" s="182"/>
      <c r="OV469" s="182"/>
      <c r="OW469" s="182"/>
      <c r="OX469" s="182"/>
      <c r="OY469" s="182"/>
      <c r="OZ469" s="182"/>
      <c r="PA469" s="182"/>
      <c r="PB469" s="182"/>
      <c r="PC469" s="182"/>
      <c r="PD469" s="182"/>
      <c r="PE469" s="182"/>
      <c r="PF469" s="182"/>
      <c r="PG469" s="182"/>
      <c r="PH469" s="182"/>
      <c r="PI469" s="182"/>
      <c r="PJ469" s="182"/>
      <c r="PK469" s="182"/>
      <c r="PL469" s="182"/>
      <c r="PM469" s="182"/>
      <c r="PN469" s="182"/>
      <c r="PO469" s="182"/>
      <c r="PP469" s="182"/>
      <c r="PQ469" s="182"/>
      <c r="PR469" s="182"/>
      <c r="PS469" s="182"/>
      <c r="PT469" s="182"/>
      <c r="PU469" s="182"/>
      <c r="PV469" s="182"/>
      <c r="PW469" s="182"/>
      <c r="PX469" s="182"/>
    </row>
    <row r="470" spans="1:440" s="167" customFormat="1" ht="19.899999999999999" customHeight="1">
      <c r="A470" s="182"/>
      <c r="B470" s="1040"/>
      <c r="C470" s="900"/>
      <c r="D470" s="841"/>
      <c r="E470" s="944" t="s">
        <v>205</v>
      </c>
      <c r="F470" s="325" t="s">
        <v>20</v>
      </c>
      <c r="G470" s="289">
        <v>0.63600000000000001</v>
      </c>
      <c r="H470" s="289"/>
      <c r="I470" s="290">
        <f t="shared" ref="I470" si="425">G470+H470</f>
        <v>0.63600000000000001</v>
      </c>
      <c r="J470" s="636">
        <v>0</v>
      </c>
      <c r="K470" s="290">
        <f t="shared" ref="K470:K475" si="426">I470-J470</f>
        <v>0.63600000000000001</v>
      </c>
      <c r="L470" s="672">
        <f t="shared" ref="L470:L475" si="427">J470/I470</f>
        <v>0</v>
      </c>
      <c r="M470" s="650" t="s">
        <v>24</v>
      </c>
      <c r="N470" s="976">
        <f t="shared" ref="N470" si="428">G470+G471+G472</f>
        <v>7.2279999999999998</v>
      </c>
      <c r="O470" s="977">
        <f t="shared" ref="O470" si="429">H470+H471+H472</f>
        <v>0</v>
      </c>
      <c r="P470" s="977">
        <f t="shared" ref="P470" si="430">N470+O470</f>
        <v>7.2279999999999998</v>
      </c>
      <c r="Q470" s="977">
        <f t="shared" ref="Q470" si="431">J470+J471+J472</f>
        <v>6.8810000000000002</v>
      </c>
      <c r="R470" s="977">
        <f t="shared" ref="R470" si="432">P470-Q470</f>
        <v>0.34699999999999953</v>
      </c>
      <c r="S470" s="975">
        <f t="shared" ref="S470" si="433">Q470/P470</f>
        <v>0.95199225235196461</v>
      </c>
      <c r="T470" s="170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82"/>
      <c r="AT470" s="182"/>
      <c r="AU470" s="182"/>
      <c r="AV470" s="182"/>
      <c r="AW470" s="182"/>
      <c r="AX470" s="182"/>
      <c r="AY470" s="182"/>
      <c r="AZ470" s="182"/>
      <c r="BA470" s="182"/>
      <c r="BB470" s="182"/>
      <c r="BC470" s="182"/>
      <c r="BD470" s="182"/>
      <c r="BE470" s="182"/>
      <c r="BF470" s="182"/>
      <c r="BG470" s="182"/>
      <c r="BH470" s="182"/>
      <c r="BI470" s="182"/>
      <c r="BJ470" s="182"/>
      <c r="BK470" s="182"/>
      <c r="BL470" s="182"/>
      <c r="BM470" s="182"/>
      <c r="BN470" s="182"/>
      <c r="BO470" s="182"/>
      <c r="BP470" s="182"/>
      <c r="BQ470" s="182"/>
      <c r="BR470" s="182"/>
      <c r="BS470" s="182"/>
      <c r="BT470" s="182"/>
      <c r="BU470" s="182"/>
      <c r="BV470" s="182"/>
      <c r="BW470" s="182"/>
      <c r="BX470" s="182"/>
      <c r="BY470" s="182"/>
      <c r="BZ470" s="182"/>
      <c r="CA470" s="182"/>
      <c r="CB470" s="182"/>
      <c r="CC470" s="182"/>
      <c r="CD470" s="182"/>
      <c r="CE470" s="182"/>
      <c r="CF470" s="182"/>
      <c r="CG470" s="182"/>
      <c r="CH470" s="182"/>
      <c r="CI470" s="182"/>
      <c r="CJ470" s="182"/>
      <c r="CK470" s="182"/>
      <c r="CL470" s="182"/>
      <c r="CM470" s="182"/>
      <c r="CN470" s="182"/>
      <c r="CO470" s="182"/>
      <c r="CP470" s="182"/>
      <c r="CQ470" s="182"/>
      <c r="CR470" s="182"/>
      <c r="CS470" s="182"/>
      <c r="CT470" s="182"/>
      <c r="CU470" s="182"/>
      <c r="CV470" s="182"/>
      <c r="CW470" s="182"/>
      <c r="CX470" s="182"/>
      <c r="CY470" s="182"/>
      <c r="CZ470" s="182"/>
      <c r="DA470" s="182"/>
      <c r="DB470" s="182"/>
      <c r="DC470" s="182"/>
      <c r="DD470" s="182"/>
      <c r="DE470" s="182"/>
      <c r="DF470" s="182"/>
      <c r="DG470" s="182"/>
      <c r="DH470" s="182"/>
      <c r="DI470" s="182"/>
      <c r="DJ470" s="182"/>
      <c r="DK470" s="182"/>
      <c r="DL470" s="182"/>
      <c r="DM470" s="182"/>
      <c r="DN470" s="182"/>
      <c r="DO470" s="182"/>
      <c r="DP470" s="182"/>
      <c r="DQ470" s="182"/>
      <c r="DR470" s="182"/>
      <c r="DS470" s="182"/>
      <c r="DT470" s="182"/>
      <c r="DU470" s="182"/>
      <c r="DV470" s="182"/>
      <c r="DW470" s="182"/>
      <c r="DX470" s="182"/>
      <c r="DY470" s="182"/>
      <c r="DZ470" s="182"/>
      <c r="EA470" s="182"/>
      <c r="EB470" s="182"/>
      <c r="EC470" s="182"/>
      <c r="ED470" s="182"/>
      <c r="EE470" s="182"/>
      <c r="EF470" s="182"/>
      <c r="EG470" s="182"/>
      <c r="EH470" s="182"/>
      <c r="EI470" s="182"/>
      <c r="EJ470" s="182"/>
      <c r="EK470" s="182"/>
      <c r="EL470" s="182"/>
      <c r="EM470" s="182"/>
      <c r="EN470" s="182"/>
      <c r="EO470" s="182"/>
      <c r="EP470" s="182"/>
      <c r="EQ470" s="182"/>
      <c r="ER470" s="182"/>
      <c r="ES470" s="182"/>
      <c r="ET470" s="182"/>
      <c r="EU470" s="182"/>
      <c r="EV470" s="182"/>
      <c r="EW470" s="182"/>
      <c r="EX470" s="182"/>
      <c r="EY470" s="182"/>
      <c r="EZ470" s="182"/>
      <c r="FA470" s="182"/>
      <c r="FB470" s="182"/>
      <c r="FC470" s="182"/>
      <c r="FD470" s="182"/>
      <c r="FE470" s="182"/>
      <c r="FF470" s="182"/>
      <c r="FG470" s="182"/>
      <c r="FH470" s="182"/>
      <c r="FI470" s="182"/>
      <c r="FJ470" s="182"/>
      <c r="FK470" s="182"/>
      <c r="FL470" s="182"/>
      <c r="FM470" s="182"/>
      <c r="FN470" s="182"/>
      <c r="FO470" s="182"/>
      <c r="FP470" s="182"/>
      <c r="FQ470" s="182"/>
      <c r="FR470" s="182"/>
      <c r="FS470" s="182"/>
      <c r="FT470" s="182"/>
      <c r="FU470" s="182"/>
      <c r="FV470" s="182"/>
      <c r="FW470" s="182"/>
      <c r="FX470" s="182"/>
      <c r="FY470" s="182"/>
      <c r="FZ470" s="182"/>
      <c r="GA470" s="182"/>
      <c r="GB470" s="182"/>
      <c r="GC470" s="182"/>
      <c r="GD470" s="182"/>
      <c r="GE470" s="182"/>
      <c r="GF470" s="182"/>
      <c r="GG470" s="182"/>
      <c r="GH470" s="182"/>
      <c r="GI470" s="182"/>
      <c r="GJ470" s="182"/>
      <c r="GK470" s="182"/>
      <c r="GL470" s="182"/>
      <c r="GM470" s="182"/>
      <c r="GN470" s="182"/>
      <c r="GO470" s="182"/>
      <c r="GP470" s="182"/>
      <c r="GQ470" s="182"/>
      <c r="GR470" s="182"/>
      <c r="GS470" s="182"/>
      <c r="GT470" s="182"/>
      <c r="GU470" s="182"/>
      <c r="GV470" s="182"/>
      <c r="GW470" s="182"/>
      <c r="GX470" s="182"/>
      <c r="GY470" s="182"/>
      <c r="GZ470" s="182"/>
      <c r="HA470" s="182"/>
      <c r="HB470" s="182"/>
      <c r="HC470" s="182"/>
      <c r="HD470" s="182"/>
      <c r="HE470" s="182"/>
      <c r="HF470" s="182"/>
      <c r="HG470" s="182"/>
      <c r="HH470" s="182"/>
      <c r="HI470" s="182"/>
      <c r="HJ470" s="182"/>
      <c r="HK470" s="182"/>
      <c r="HL470" s="182"/>
      <c r="HM470" s="182"/>
      <c r="HN470" s="182"/>
      <c r="HO470" s="182"/>
      <c r="HP470" s="182"/>
      <c r="HQ470" s="182"/>
      <c r="HR470" s="182"/>
      <c r="HS470" s="182"/>
      <c r="HT470" s="182"/>
      <c r="HU470" s="182"/>
      <c r="HV470" s="182"/>
      <c r="HW470" s="182"/>
      <c r="HX470" s="182"/>
      <c r="HY470" s="182"/>
      <c r="HZ470" s="182"/>
      <c r="IA470" s="182"/>
      <c r="IB470" s="182"/>
      <c r="IC470" s="182"/>
      <c r="ID470" s="182"/>
      <c r="IE470" s="182"/>
      <c r="IF470" s="182"/>
      <c r="IG470" s="182"/>
      <c r="IH470" s="182"/>
      <c r="II470" s="182"/>
      <c r="IJ470" s="182"/>
      <c r="IK470" s="182"/>
      <c r="IL470" s="182"/>
      <c r="IM470" s="182"/>
      <c r="IN470" s="182"/>
      <c r="IO470" s="182"/>
      <c r="IP470" s="182"/>
      <c r="IQ470" s="182"/>
      <c r="IR470" s="182"/>
      <c r="IS470" s="182"/>
      <c r="IT470" s="182"/>
      <c r="IU470" s="182"/>
      <c r="IV470" s="182"/>
      <c r="IW470" s="182"/>
      <c r="IX470" s="182"/>
      <c r="IY470" s="182"/>
      <c r="IZ470" s="182"/>
      <c r="JA470" s="182"/>
      <c r="JB470" s="182"/>
      <c r="JC470" s="182"/>
      <c r="JD470" s="182"/>
      <c r="JE470" s="182"/>
      <c r="JF470" s="182"/>
      <c r="JG470" s="182"/>
      <c r="JH470" s="182"/>
      <c r="JI470" s="182"/>
      <c r="JJ470" s="182"/>
      <c r="JK470" s="182"/>
      <c r="JL470" s="182"/>
      <c r="JM470" s="182"/>
      <c r="JN470" s="182"/>
      <c r="JO470" s="182"/>
      <c r="JP470" s="182"/>
      <c r="JQ470" s="182"/>
      <c r="JR470" s="182"/>
      <c r="JS470" s="182"/>
      <c r="JT470" s="182"/>
      <c r="JU470" s="182"/>
      <c r="JV470" s="182"/>
      <c r="JW470" s="182"/>
      <c r="JX470" s="182"/>
      <c r="JY470" s="182"/>
      <c r="JZ470" s="182"/>
      <c r="KA470" s="182"/>
      <c r="KB470" s="182"/>
      <c r="KC470" s="182"/>
      <c r="KD470" s="182"/>
      <c r="KE470" s="182"/>
      <c r="KF470" s="182"/>
      <c r="KG470" s="182"/>
      <c r="KH470" s="182"/>
      <c r="KI470" s="182"/>
      <c r="KJ470" s="182"/>
      <c r="KK470" s="182"/>
      <c r="KL470" s="182"/>
      <c r="KM470" s="182"/>
      <c r="KN470" s="182"/>
      <c r="KO470" s="182"/>
      <c r="KP470" s="182"/>
      <c r="KQ470" s="182"/>
      <c r="KR470" s="182"/>
      <c r="KS470" s="182"/>
      <c r="KT470" s="182"/>
      <c r="KU470" s="182"/>
      <c r="KV470" s="182"/>
      <c r="KW470" s="182"/>
      <c r="KX470" s="182"/>
      <c r="KY470" s="182"/>
      <c r="KZ470" s="182"/>
      <c r="LA470" s="182"/>
      <c r="LB470" s="182"/>
      <c r="LC470" s="182"/>
      <c r="LD470" s="182"/>
      <c r="LE470" s="182"/>
      <c r="LF470" s="182"/>
      <c r="LG470" s="182"/>
      <c r="LH470" s="182"/>
      <c r="LI470" s="182"/>
      <c r="LJ470" s="182"/>
      <c r="LK470" s="182"/>
      <c r="LL470" s="182"/>
      <c r="LM470" s="182"/>
      <c r="LN470" s="182"/>
      <c r="LO470" s="182"/>
      <c r="LP470" s="182"/>
      <c r="LQ470" s="182"/>
      <c r="LR470" s="182"/>
      <c r="LS470" s="182"/>
      <c r="LT470" s="182"/>
      <c r="LU470" s="182"/>
      <c r="LV470" s="182"/>
      <c r="LW470" s="182"/>
      <c r="LX470" s="182"/>
      <c r="LY470" s="182"/>
      <c r="LZ470" s="182"/>
      <c r="MA470" s="182"/>
      <c r="MB470" s="182"/>
      <c r="MC470" s="182"/>
      <c r="MD470" s="182"/>
      <c r="ME470" s="182"/>
      <c r="MF470" s="182"/>
      <c r="MG470" s="182"/>
      <c r="MH470" s="182"/>
      <c r="MI470" s="182"/>
      <c r="MJ470" s="182"/>
      <c r="MK470" s="182"/>
      <c r="ML470" s="182"/>
      <c r="MM470" s="182"/>
      <c r="MN470" s="182"/>
      <c r="MO470" s="182"/>
      <c r="MP470" s="182"/>
      <c r="MQ470" s="182"/>
      <c r="MR470" s="182"/>
      <c r="MS470" s="182"/>
      <c r="MT470" s="182"/>
      <c r="MU470" s="182"/>
      <c r="MV470" s="182"/>
      <c r="MW470" s="182"/>
      <c r="MX470" s="182"/>
      <c r="MY470" s="182"/>
      <c r="MZ470" s="182"/>
      <c r="NA470" s="182"/>
      <c r="NB470" s="182"/>
      <c r="NC470" s="182"/>
      <c r="ND470" s="182"/>
      <c r="NE470" s="182"/>
      <c r="NF470" s="182"/>
      <c r="NG470" s="182"/>
      <c r="NH470" s="182"/>
      <c r="NI470" s="182"/>
      <c r="NJ470" s="182"/>
      <c r="NK470" s="182"/>
      <c r="NL470" s="182"/>
      <c r="NM470" s="182"/>
      <c r="NN470" s="182"/>
      <c r="NO470" s="182"/>
      <c r="NP470" s="182"/>
      <c r="NQ470" s="182"/>
      <c r="NR470" s="182"/>
      <c r="NS470" s="182"/>
      <c r="NT470" s="182"/>
      <c r="NU470" s="182"/>
      <c r="NV470" s="182"/>
      <c r="NW470" s="182"/>
      <c r="NX470" s="182"/>
      <c r="NY470" s="182"/>
      <c r="NZ470" s="182"/>
      <c r="OA470" s="182"/>
      <c r="OB470" s="182"/>
      <c r="OC470" s="182"/>
      <c r="OD470" s="182"/>
      <c r="OE470" s="182"/>
      <c r="OF470" s="182"/>
      <c r="OG470" s="182"/>
      <c r="OH470" s="182"/>
      <c r="OI470" s="182"/>
      <c r="OJ470" s="182"/>
      <c r="OK470" s="182"/>
      <c r="OL470" s="182"/>
      <c r="OM470" s="182"/>
      <c r="ON470" s="182"/>
      <c r="OO470" s="182"/>
      <c r="OP470" s="182"/>
      <c r="OQ470" s="182"/>
      <c r="OR470" s="182"/>
      <c r="OS470" s="182"/>
      <c r="OT470" s="182"/>
      <c r="OU470" s="182"/>
      <c r="OV470" s="182"/>
      <c r="OW470" s="182"/>
      <c r="OX470" s="182"/>
      <c r="OY470" s="182"/>
      <c r="OZ470" s="182"/>
      <c r="PA470" s="182"/>
      <c r="PB470" s="182"/>
      <c r="PC470" s="182"/>
      <c r="PD470" s="182"/>
      <c r="PE470" s="182"/>
      <c r="PF470" s="182"/>
      <c r="PG470" s="182"/>
      <c r="PH470" s="182"/>
      <c r="PI470" s="182"/>
      <c r="PJ470" s="182"/>
      <c r="PK470" s="182"/>
      <c r="PL470" s="182"/>
      <c r="PM470" s="182"/>
      <c r="PN470" s="182"/>
      <c r="PO470" s="182"/>
      <c r="PP470" s="182"/>
      <c r="PQ470" s="182"/>
      <c r="PR470" s="182"/>
      <c r="PS470" s="182"/>
      <c r="PT470" s="182"/>
      <c r="PU470" s="182"/>
      <c r="PV470" s="182"/>
      <c r="PW470" s="182"/>
      <c r="PX470" s="182"/>
    </row>
    <row r="471" spans="1:440" s="167" customFormat="1" ht="19.899999999999999" customHeight="1">
      <c r="A471" s="182"/>
      <c r="B471" s="1040"/>
      <c r="C471" s="900"/>
      <c r="D471" s="841"/>
      <c r="E471" s="944"/>
      <c r="F471" s="325" t="s">
        <v>21</v>
      </c>
      <c r="G471" s="289">
        <v>2.9780000000000002</v>
      </c>
      <c r="H471" s="289"/>
      <c r="I471" s="290">
        <f>G471+H471+K470</f>
        <v>3.6140000000000003</v>
      </c>
      <c r="J471" s="636">
        <v>2.5110000000000001</v>
      </c>
      <c r="K471" s="290">
        <f t="shared" si="426"/>
        <v>1.1030000000000002</v>
      </c>
      <c r="L471" s="672">
        <f t="shared" si="427"/>
        <v>0.69479800774764799</v>
      </c>
      <c r="M471" s="650" t="s">
        <v>24</v>
      </c>
      <c r="N471" s="976"/>
      <c r="O471" s="977"/>
      <c r="P471" s="977"/>
      <c r="Q471" s="977"/>
      <c r="R471" s="977"/>
      <c r="S471" s="975"/>
      <c r="T471" s="170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182"/>
      <c r="AT471" s="182"/>
      <c r="AU471" s="182"/>
      <c r="AV471" s="182"/>
      <c r="AW471" s="182"/>
      <c r="AX471" s="182"/>
      <c r="AY471" s="182"/>
      <c r="AZ471" s="182"/>
      <c r="BA471" s="182"/>
      <c r="BB471" s="182"/>
      <c r="BC471" s="182"/>
      <c r="BD471" s="182"/>
      <c r="BE471" s="182"/>
      <c r="BF471" s="182"/>
      <c r="BG471" s="182"/>
      <c r="BH471" s="182"/>
      <c r="BI471" s="182"/>
      <c r="BJ471" s="182"/>
      <c r="BK471" s="182"/>
      <c r="BL471" s="182"/>
      <c r="BM471" s="182"/>
      <c r="BN471" s="182"/>
      <c r="BO471" s="182"/>
      <c r="BP471" s="182"/>
      <c r="BQ471" s="182"/>
      <c r="BR471" s="182"/>
      <c r="BS471" s="182"/>
      <c r="BT471" s="182"/>
      <c r="BU471" s="182"/>
      <c r="BV471" s="182"/>
      <c r="BW471" s="182"/>
      <c r="BX471" s="182"/>
      <c r="BY471" s="182"/>
      <c r="BZ471" s="182"/>
      <c r="CA471" s="182"/>
      <c r="CB471" s="182"/>
      <c r="CC471" s="182"/>
      <c r="CD471" s="182"/>
      <c r="CE471" s="182"/>
      <c r="CF471" s="182"/>
      <c r="CG471" s="182"/>
      <c r="CH471" s="182"/>
      <c r="CI471" s="182"/>
      <c r="CJ471" s="182"/>
      <c r="CK471" s="182"/>
      <c r="CL471" s="182"/>
      <c r="CM471" s="182"/>
      <c r="CN471" s="182"/>
      <c r="CO471" s="182"/>
      <c r="CP471" s="182"/>
      <c r="CQ471" s="182"/>
      <c r="CR471" s="182"/>
      <c r="CS471" s="182"/>
      <c r="CT471" s="182"/>
      <c r="CU471" s="182"/>
      <c r="CV471" s="182"/>
      <c r="CW471" s="182"/>
      <c r="CX471" s="182"/>
      <c r="CY471" s="182"/>
      <c r="CZ471" s="182"/>
      <c r="DA471" s="182"/>
      <c r="DB471" s="182"/>
      <c r="DC471" s="182"/>
      <c r="DD471" s="182"/>
      <c r="DE471" s="182"/>
      <c r="DF471" s="182"/>
      <c r="DG471" s="182"/>
      <c r="DH471" s="182"/>
      <c r="DI471" s="182"/>
      <c r="DJ471" s="182"/>
      <c r="DK471" s="182"/>
      <c r="DL471" s="182"/>
      <c r="DM471" s="182"/>
      <c r="DN471" s="182"/>
      <c r="DO471" s="182"/>
      <c r="DP471" s="182"/>
      <c r="DQ471" s="182"/>
      <c r="DR471" s="182"/>
      <c r="DS471" s="182"/>
      <c r="DT471" s="182"/>
      <c r="DU471" s="182"/>
      <c r="DV471" s="182"/>
      <c r="DW471" s="182"/>
      <c r="DX471" s="182"/>
      <c r="DY471" s="182"/>
      <c r="DZ471" s="182"/>
      <c r="EA471" s="182"/>
      <c r="EB471" s="182"/>
      <c r="EC471" s="182"/>
      <c r="ED471" s="182"/>
      <c r="EE471" s="182"/>
      <c r="EF471" s="182"/>
      <c r="EG471" s="182"/>
      <c r="EH471" s="182"/>
      <c r="EI471" s="182"/>
      <c r="EJ471" s="182"/>
      <c r="EK471" s="182"/>
      <c r="EL471" s="182"/>
      <c r="EM471" s="182"/>
      <c r="EN471" s="182"/>
      <c r="EO471" s="182"/>
      <c r="EP471" s="182"/>
      <c r="EQ471" s="182"/>
      <c r="ER471" s="182"/>
      <c r="ES471" s="182"/>
      <c r="ET471" s="182"/>
      <c r="EU471" s="182"/>
      <c r="EV471" s="182"/>
      <c r="EW471" s="182"/>
      <c r="EX471" s="182"/>
      <c r="EY471" s="182"/>
      <c r="EZ471" s="182"/>
      <c r="FA471" s="182"/>
      <c r="FB471" s="182"/>
      <c r="FC471" s="182"/>
      <c r="FD471" s="182"/>
      <c r="FE471" s="182"/>
      <c r="FF471" s="182"/>
      <c r="FG471" s="182"/>
      <c r="FH471" s="182"/>
      <c r="FI471" s="182"/>
      <c r="FJ471" s="182"/>
      <c r="FK471" s="182"/>
      <c r="FL471" s="182"/>
      <c r="FM471" s="182"/>
      <c r="FN471" s="182"/>
      <c r="FO471" s="182"/>
      <c r="FP471" s="182"/>
      <c r="FQ471" s="182"/>
      <c r="FR471" s="182"/>
      <c r="FS471" s="182"/>
      <c r="FT471" s="182"/>
      <c r="FU471" s="182"/>
      <c r="FV471" s="182"/>
      <c r="FW471" s="182"/>
      <c r="FX471" s="182"/>
      <c r="FY471" s="182"/>
      <c r="FZ471" s="182"/>
      <c r="GA471" s="182"/>
      <c r="GB471" s="182"/>
      <c r="GC471" s="182"/>
      <c r="GD471" s="182"/>
      <c r="GE471" s="182"/>
      <c r="GF471" s="182"/>
      <c r="GG471" s="182"/>
      <c r="GH471" s="182"/>
      <c r="GI471" s="182"/>
      <c r="GJ471" s="182"/>
      <c r="GK471" s="182"/>
      <c r="GL471" s="182"/>
      <c r="GM471" s="182"/>
      <c r="GN471" s="182"/>
      <c r="GO471" s="182"/>
      <c r="GP471" s="182"/>
      <c r="GQ471" s="182"/>
      <c r="GR471" s="182"/>
      <c r="GS471" s="182"/>
      <c r="GT471" s="182"/>
      <c r="GU471" s="182"/>
      <c r="GV471" s="182"/>
      <c r="GW471" s="182"/>
      <c r="GX471" s="182"/>
      <c r="GY471" s="182"/>
      <c r="GZ471" s="182"/>
      <c r="HA471" s="182"/>
      <c r="HB471" s="182"/>
      <c r="HC471" s="182"/>
      <c r="HD471" s="182"/>
      <c r="HE471" s="182"/>
      <c r="HF471" s="182"/>
      <c r="HG471" s="182"/>
      <c r="HH471" s="182"/>
      <c r="HI471" s="182"/>
      <c r="HJ471" s="182"/>
      <c r="HK471" s="182"/>
      <c r="HL471" s="182"/>
      <c r="HM471" s="182"/>
      <c r="HN471" s="182"/>
      <c r="HO471" s="182"/>
      <c r="HP471" s="182"/>
      <c r="HQ471" s="182"/>
      <c r="HR471" s="182"/>
      <c r="HS471" s="182"/>
      <c r="HT471" s="182"/>
      <c r="HU471" s="182"/>
      <c r="HV471" s="182"/>
      <c r="HW471" s="182"/>
      <c r="HX471" s="182"/>
      <c r="HY471" s="182"/>
      <c r="HZ471" s="182"/>
      <c r="IA471" s="182"/>
      <c r="IB471" s="182"/>
      <c r="IC471" s="182"/>
      <c r="ID471" s="182"/>
      <c r="IE471" s="182"/>
      <c r="IF471" s="182"/>
      <c r="IG471" s="182"/>
      <c r="IH471" s="182"/>
      <c r="II471" s="182"/>
      <c r="IJ471" s="182"/>
      <c r="IK471" s="182"/>
      <c r="IL471" s="182"/>
      <c r="IM471" s="182"/>
      <c r="IN471" s="182"/>
      <c r="IO471" s="182"/>
      <c r="IP471" s="182"/>
      <c r="IQ471" s="182"/>
      <c r="IR471" s="182"/>
      <c r="IS471" s="182"/>
      <c r="IT471" s="182"/>
      <c r="IU471" s="182"/>
      <c r="IV471" s="182"/>
      <c r="IW471" s="182"/>
      <c r="IX471" s="182"/>
      <c r="IY471" s="182"/>
      <c r="IZ471" s="182"/>
      <c r="JA471" s="182"/>
      <c r="JB471" s="182"/>
      <c r="JC471" s="182"/>
      <c r="JD471" s="182"/>
      <c r="JE471" s="182"/>
      <c r="JF471" s="182"/>
      <c r="JG471" s="182"/>
      <c r="JH471" s="182"/>
      <c r="JI471" s="182"/>
      <c r="JJ471" s="182"/>
      <c r="JK471" s="182"/>
      <c r="JL471" s="182"/>
      <c r="JM471" s="182"/>
      <c r="JN471" s="182"/>
      <c r="JO471" s="182"/>
      <c r="JP471" s="182"/>
      <c r="JQ471" s="182"/>
      <c r="JR471" s="182"/>
      <c r="JS471" s="182"/>
      <c r="JT471" s="182"/>
      <c r="JU471" s="182"/>
      <c r="JV471" s="182"/>
      <c r="JW471" s="182"/>
      <c r="JX471" s="182"/>
      <c r="JY471" s="182"/>
      <c r="JZ471" s="182"/>
      <c r="KA471" s="182"/>
      <c r="KB471" s="182"/>
      <c r="KC471" s="182"/>
      <c r="KD471" s="182"/>
      <c r="KE471" s="182"/>
      <c r="KF471" s="182"/>
      <c r="KG471" s="182"/>
      <c r="KH471" s="182"/>
      <c r="KI471" s="182"/>
      <c r="KJ471" s="182"/>
      <c r="KK471" s="182"/>
      <c r="KL471" s="182"/>
      <c r="KM471" s="182"/>
      <c r="KN471" s="182"/>
      <c r="KO471" s="182"/>
      <c r="KP471" s="182"/>
      <c r="KQ471" s="182"/>
      <c r="KR471" s="182"/>
      <c r="KS471" s="182"/>
      <c r="KT471" s="182"/>
      <c r="KU471" s="182"/>
      <c r="KV471" s="182"/>
      <c r="KW471" s="182"/>
      <c r="KX471" s="182"/>
      <c r="KY471" s="182"/>
      <c r="KZ471" s="182"/>
      <c r="LA471" s="182"/>
      <c r="LB471" s="182"/>
      <c r="LC471" s="182"/>
      <c r="LD471" s="182"/>
      <c r="LE471" s="182"/>
      <c r="LF471" s="182"/>
      <c r="LG471" s="182"/>
      <c r="LH471" s="182"/>
      <c r="LI471" s="182"/>
      <c r="LJ471" s="182"/>
      <c r="LK471" s="182"/>
      <c r="LL471" s="182"/>
      <c r="LM471" s="182"/>
      <c r="LN471" s="182"/>
      <c r="LO471" s="182"/>
      <c r="LP471" s="182"/>
      <c r="LQ471" s="182"/>
      <c r="LR471" s="182"/>
      <c r="LS471" s="182"/>
      <c r="LT471" s="182"/>
      <c r="LU471" s="182"/>
      <c r="LV471" s="182"/>
      <c r="LW471" s="182"/>
      <c r="LX471" s="182"/>
      <c r="LY471" s="182"/>
      <c r="LZ471" s="182"/>
      <c r="MA471" s="182"/>
      <c r="MB471" s="182"/>
      <c r="MC471" s="182"/>
      <c r="MD471" s="182"/>
      <c r="ME471" s="182"/>
      <c r="MF471" s="182"/>
      <c r="MG471" s="182"/>
      <c r="MH471" s="182"/>
      <c r="MI471" s="182"/>
      <c r="MJ471" s="182"/>
      <c r="MK471" s="182"/>
      <c r="ML471" s="182"/>
      <c r="MM471" s="182"/>
      <c r="MN471" s="182"/>
      <c r="MO471" s="182"/>
      <c r="MP471" s="182"/>
      <c r="MQ471" s="182"/>
      <c r="MR471" s="182"/>
      <c r="MS471" s="182"/>
      <c r="MT471" s="182"/>
      <c r="MU471" s="182"/>
      <c r="MV471" s="182"/>
      <c r="MW471" s="182"/>
      <c r="MX471" s="182"/>
      <c r="MY471" s="182"/>
      <c r="MZ471" s="182"/>
      <c r="NA471" s="182"/>
      <c r="NB471" s="182"/>
      <c r="NC471" s="182"/>
      <c r="ND471" s="182"/>
      <c r="NE471" s="182"/>
      <c r="NF471" s="182"/>
      <c r="NG471" s="182"/>
      <c r="NH471" s="182"/>
      <c r="NI471" s="182"/>
      <c r="NJ471" s="182"/>
      <c r="NK471" s="182"/>
      <c r="NL471" s="182"/>
      <c r="NM471" s="182"/>
      <c r="NN471" s="182"/>
      <c r="NO471" s="182"/>
      <c r="NP471" s="182"/>
      <c r="NQ471" s="182"/>
      <c r="NR471" s="182"/>
      <c r="NS471" s="182"/>
      <c r="NT471" s="182"/>
      <c r="NU471" s="182"/>
      <c r="NV471" s="182"/>
      <c r="NW471" s="182"/>
      <c r="NX471" s="182"/>
      <c r="NY471" s="182"/>
      <c r="NZ471" s="182"/>
      <c r="OA471" s="182"/>
      <c r="OB471" s="182"/>
      <c r="OC471" s="182"/>
      <c r="OD471" s="182"/>
      <c r="OE471" s="182"/>
      <c r="OF471" s="182"/>
      <c r="OG471" s="182"/>
      <c r="OH471" s="182"/>
      <c r="OI471" s="182"/>
      <c r="OJ471" s="182"/>
      <c r="OK471" s="182"/>
      <c r="OL471" s="182"/>
      <c r="OM471" s="182"/>
      <c r="ON471" s="182"/>
      <c r="OO471" s="182"/>
      <c r="OP471" s="182"/>
      <c r="OQ471" s="182"/>
      <c r="OR471" s="182"/>
      <c r="OS471" s="182"/>
      <c r="OT471" s="182"/>
      <c r="OU471" s="182"/>
      <c r="OV471" s="182"/>
      <c r="OW471" s="182"/>
      <c r="OX471" s="182"/>
      <c r="OY471" s="182"/>
      <c r="OZ471" s="182"/>
      <c r="PA471" s="182"/>
      <c r="PB471" s="182"/>
      <c r="PC471" s="182"/>
      <c r="PD471" s="182"/>
      <c r="PE471" s="182"/>
      <c r="PF471" s="182"/>
      <c r="PG471" s="182"/>
      <c r="PH471" s="182"/>
      <c r="PI471" s="182"/>
      <c r="PJ471" s="182"/>
      <c r="PK471" s="182"/>
      <c r="PL471" s="182"/>
      <c r="PM471" s="182"/>
      <c r="PN471" s="182"/>
      <c r="PO471" s="182"/>
      <c r="PP471" s="182"/>
      <c r="PQ471" s="182"/>
      <c r="PR471" s="182"/>
      <c r="PS471" s="182"/>
      <c r="PT471" s="182"/>
      <c r="PU471" s="182"/>
      <c r="PV471" s="182"/>
      <c r="PW471" s="182"/>
      <c r="PX471" s="182"/>
    </row>
    <row r="472" spans="1:440" s="167" customFormat="1" ht="19.899999999999999" customHeight="1">
      <c r="A472" s="182"/>
      <c r="B472" s="1040"/>
      <c r="C472" s="900"/>
      <c r="D472" s="841"/>
      <c r="E472" s="944"/>
      <c r="F472" s="325" t="s">
        <v>22</v>
      </c>
      <c r="G472" s="289">
        <v>3.6139999999999999</v>
      </c>
      <c r="H472" s="289"/>
      <c r="I472" s="290">
        <f>G472+H472+K471</f>
        <v>4.7170000000000005</v>
      </c>
      <c r="J472" s="636">
        <v>4.37</v>
      </c>
      <c r="K472" s="290">
        <f t="shared" si="426"/>
        <v>0.34700000000000042</v>
      </c>
      <c r="L472" s="672">
        <f t="shared" si="427"/>
        <v>0.92643629425482288</v>
      </c>
      <c r="M472" s="650">
        <v>43463</v>
      </c>
      <c r="N472" s="976"/>
      <c r="O472" s="977"/>
      <c r="P472" s="977"/>
      <c r="Q472" s="977"/>
      <c r="R472" s="977"/>
      <c r="S472" s="975"/>
      <c r="T472" s="170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  <c r="AI472" s="182"/>
      <c r="AJ472" s="182"/>
      <c r="AK472" s="182"/>
      <c r="AL472" s="182"/>
      <c r="AM472" s="182"/>
      <c r="AN472" s="182"/>
      <c r="AO472" s="182"/>
      <c r="AP472" s="182"/>
      <c r="AQ472" s="182"/>
      <c r="AR472" s="182"/>
      <c r="AS472" s="182"/>
      <c r="AT472" s="182"/>
      <c r="AU472" s="182"/>
      <c r="AV472" s="182"/>
      <c r="AW472" s="182"/>
      <c r="AX472" s="182"/>
      <c r="AY472" s="182"/>
      <c r="AZ472" s="182"/>
      <c r="BA472" s="182"/>
      <c r="BB472" s="182"/>
      <c r="BC472" s="182"/>
      <c r="BD472" s="182"/>
      <c r="BE472" s="182"/>
      <c r="BF472" s="182"/>
      <c r="BG472" s="182"/>
      <c r="BH472" s="182"/>
      <c r="BI472" s="182"/>
      <c r="BJ472" s="182"/>
      <c r="BK472" s="182"/>
      <c r="BL472" s="182"/>
      <c r="BM472" s="182"/>
      <c r="BN472" s="182"/>
      <c r="BO472" s="182"/>
      <c r="BP472" s="182"/>
      <c r="BQ472" s="182"/>
      <c r="BR472" s="182"/>
      <c r="BS472" s="182"/>
      <c r="BT472" s="182"/>
      <c r="BU472" s="182"/>
      <c r="BV472" s="182"/>
      <c r="BW472" s="182"/>
      <c r="BX472" s="182"/>
      <c r="BY472" s="182"/>
      <c r="BZ472" s="182"/>
      <c r="CA472" s="182"/>
      <c r="CB472" s="182"/>
      <c r="CC472" s="182"/>
      <c r="CD472" s="182"/>
      <c r="CE472" s="182"/>
      <c r="CF472" s="182"/>
      <c r="CG472" s="182"/>
      <c r="CH472" s="182"/>
      <c r="CI472" s="182"/>
      <c r="CJ472" s="182"/>
      <c r="CK472" s="182"/>
      <c r="CL472" s="182"/>
      <c r="CM472" s="182"/>
      <c r="CN472" s="182"/>
      <c r="CO472" s="182"/>
      <c r="CP472" s="182"/>
      <c r="CQ472" s="182"/>
      <c r="CR472" s="182"/>
      <c r="CS472" s="182"/>
      <c r="CT472" s="182"/>
      <c r="CU472" s="182"/>
      <c r="CV472" s="182"/>
      <c r="CW472" s="182"/>
      <c r="CX472" s="182"/>
      <c r="CY472" s="182"/>
      <c r="CZ472" s="182"/>
      <c r="DA472" s="182"/>
      <c r="DB472" s="182"/>
      <c r="DC472" s="182"/>
      <c r="DD472" s="182"/>
      <c r="DE472" s="182"/>
      <c r="DF472" s="182"/>
      <c r="DG472" s="182"/>
      <c r="DH472" s="182"/>
      <c r="DI472" s="182"/>
      <c r="DJ472" s="182"/>
      <c r="DK472" s="182"/>
      <c r="DL472" s="182"/>
      <c r="DM472" s="182"/>
      <c r="DN472" s="182"/>
      <c r="DO472" s="182"/>
      <c r="DP472" s="182"/>
      <c r="DQ472" s="182"/>
      <c r="DR472" s="182"/>
      <c r="DS472" s="182"/>
      <c r="DT472" s="182"/>
      <c r="DU472" s="182"/>
      <c r="DV472" s="182"/>
      <c r="DW472" s="182"/>
      <c r="DX472" s="182"/>
      <c r="DY472" s="182"/>
      <c r="DZ472" s="182"/>
      <c r="EA472" s="182"/>
      <c r="EB472" s="182"/>
      <c r="EC472" s="182"/>
      <c r="ED472" s="182"/>
      <c r="EE472" s="182"/>
      <c r="EF472" s="182"/>
      <c r="EG472" s="182"/>
      <c r="EH472" s="182"/>
      <c r="EI472" s="182"/>
      <c r="EJ472" s="182"/>
      <c r="EK472" s="182"/>
      <c r="EL472" s="182"/>
      <c r="EM472" s="182"/>
      <c r="EN472" s="182"/>
      <c r="EO472" s="182"/>
      <c r="EP472" s="182"/>
      <c r="EQ472" s="182"/>
      <c r="ER472" s="182"/>
      <c r="ES472" s="182"/>
      <c r="ET472" s="182"/>
      <c r="EU472" s="182"/>
      <c r="EV472" s="182"/>
      <c r="EW472" s="182"/>
      <c r="EX472" s="182"/>
      <c r="EY472" s="182"/>
      <c r="EZ472" s="182"/>
      <c r="FA472" s="182"/>
      <c r="FB472" s="182"/>
      <c r="FC472" s="182"/>
      <c r="FD472" s="182"/>
      <c r="FE472" s="182"/>
      <c r="FF472" s="182"/>
      <c r="FG472" s="182"/>
      <c r="FH472" s="182"/>
      <c r="FI472" s="182"/>
      <c r="FJ472" s="182"/>
      <c r="FK472" s="182"/>
      <c r="FL472" s="182"/>
      <c r="FM472" s="182"/>
      <c r="FN472" s="182"/>
      <c r="FO472" s="182"/>
      <c r="FP472" s="182"/>
      <c r="FQ472" s="182"/>
      <c r="FR472" s="182"/>
      <c r="FS472" s="182"/>
      <c r="FT472" s="182"/>
      <c r="FU472" s="182"/>
      <c r="FV472" s="182"/>
      <c r="FW472" s="182"/>
      <c r="FX472" s="182"/>
      <c r="FY472" s="182"/>
      <c r="FZ472" s="182"/>
      <c r="GA472" s="182"/>
      <c r="GB472" s="182"/>
      <c r="GC472" s="182"/>
      <c r="GD472" s="182"/>
      <c r="GE472" s="182"/>
      <c r="GF472" s="182"/>
      <c r="GG472" s="182"/>
      <c r="GH472" s="182"/>
      <c r="GI472" s="182"/>
      <c r="GJ472" s="182"/>
      <c r="GK472" s="182"/>
      <c r="GL472" s="182"/>
      <c r="GM472" s="182"/>
      <c r="GN472" s="182"/>
      <c r="GO472" s="182"/>
      <c r="GP472" s="182"/>
      <c r="GQ472" s="182"/>
      <c r="GR472" s="182"/>
      <c r="GS472" s="182"/>
      <c r="GT472" s="182"/>
      <c r="GU472" s="182"/>
      <c r="GV472" s="182"/>
      <c r="GW472" s="182"/>
      <c r="GX472" s="182"/>
      <c r="GY472" s="182"/>
      <c r="GZ472" s="182"/>
      <c r="HA472" s="182"/>
      <c r="HB472" s="182"/>
      <c r="HC472" s="182"/>
      <c r="HD472" s="182"/>
      <c r="HE472" s="182"/>
      <c r="HF472" s="182"/>
      <c r="HG472" s="182"/>
      <c r="HH472" s="182"/>
      <c r="HI472" s="182"/>
      <c r="HJ472" s="182"/>
      <c r="HK472" s="182"/>
      <c r="HL472" s="182"/>
      <c r="HM472" s="182"/>
      <c r="HN472" s="182"/>
      <c r="HO472" s="182"/>
      <c r="HP472" s="182"/>
      <c r="HQ472" s="182"/>
      <c r="HR472" s="182"/>
      <c r="HS472" s="182"/>
      <c r="HT472" s="182"/>
      <c r="HU472" s="182"/>
      <c r="HV472" s="182"/>
      <c r="HW472" s="182"/>
      <c r="HX472" s="182"/>
      <c r="HY472" s="182"/>
      <c r="HZ472" s="182"/>
      <c r="IA472" s="182"/>
      <c r="IB472" s="182"/>
      <c r="IC472" s="182"/>
      <c r="ID472" s="182"/>
      <c r="IE472" s="182"/>
      <c r="IF472" s="182"/>
      <c r="IG472" s="182"/>
      <c r="IH472" s="182"/>
      <c r="II472" s="182"/>
      <c r="IJ472" s="182"/>
      <c r="IK472" s="182"/>
      <c r="IL472" s="182"/>
      <c r="IM472" s="182"/>
      <c r="IN472" s="182"/>
      <c r="IO472" s="182"/>
      <c r="IP472" s="182"/>
      <c r="IQ472" s="182"/>
      <c r="IR472" s="182"/>
      <c r="IS472" s="182"/>
      <c r="IT472" s="182"/>
      <c r="IU472" s="182"/>
      <c r="IV472" s="182"/>
      <c r="IW472" s="182"/>
      <c r="IX472" s="182"/>
      <c r="IY472" s="182"/>
      <c r="IZ472" s="182"/>
      <c r="JA472" s="182"/>
      <c r="JB472" s="182"/>
      <c r="JC472" s="182"/>
      <c r="JD472" s="182"/>
      <c r="JE472" s="182"/>
      <c r="JF472" s="182"/>
      <c r="JG472" s="182"/>
      <c r="JH472" s="182"/>
      <c r="JI472" s="182"/>
      <c r="JJ472" s="182"/>
      <c r="JK472" s="182"/>
      <c r="JL472" s="182"/>
      <c r="JM472" s="182"/>
      <c r="JN472" s="182"/>
      <c r="JO472" s="182"/>
      <c r="JP472" s="182"/>
      <c r="JQ472" s="182"/>
      <c r="JR472" s="182"/>
      <c r="JS472" s="182"/>
      <c r="JT472" s="182"/>
      <c r="JU472" s="182"/>
      <c r="JV472" s="182"/>
      <c r="JW472" s="182"/>
      <c r="JX472" s="182"/>
      <c r="JY472" s="182"/>
      <c r="JZ472" s="182"/>
      <c r="KA472" s="182"/>
      <c r="KB472" s="182"/>
      <c r="KC472" s="182"/>
      <c r="KD472" s="182"/>
      <c r="KE472" s="182"/>
      <c r="KF472" s="182"/>
      <c r="KG472" s="182"/>
      <c r="KH472" s="182"/>
      <c r="KI472" s="182"/>
      <c r="KJ472" s="182"/>
      <c r="KK472" s="182"/>
      <c r="KL472" s="182"/>
      <c r="KM472" s="182"/>
      <c r="KN472" s="182"/>
      <c r="KO472" s="182"/>
      <c r="KP472" s="182"/>
      <c r="KQ472" s="182"/>
      <c r="KR472" s="182"/>
      <c r="KS472" s="182"/>
      <c r="KT472" s="182"/>
      <c r="KU472" s="182"/>
      <c r="KV472" s="182"/>
      <c r="KW472" s="182"/>
      <c r="KX472" s="182"/>
      <c r="KY472" s="182"/>
      <c r="KZ472" s="182"/>
      <c r="LA472" s="182"/>
      <c r="LB472" s="182"/>
      <c r="LC472" s="182"/>
      <c r="LD472" s="182"/>
      <c r="LE472" s="182"/>
      <c r="LF472" s="182"/>
      <c r="LG472" s="182"/>
      <c r="LH472" s="182"/>
      <c r="LI472" s="182"/>
      <c r="LJ472" s="182"/>
      <c r="LK472" s="182"/>
      <c r="LL472" s="182"/>
      <c r="LM472" s="182"/>
      <c r="LN472" s="182"/>
      <c r="LO472" s="182"/>
      <c r="LP472" s="182"/>
      <c r="LQ472" s="182"/>
      <c r="LR472" s="182"/>
      <c r="LS472" s="182"/>
      <c r="LT472" s="182"/>
      <c r="LU472" s="182"/>
      <c r="LV472" s="182"/>
      <c r="LW472" s="182"/>
      <c r="LX472" s="182"/>
      <c r="LY472" s="182"/>
      <c r="LZ472" s="182"/>
      <c r="MA472" s="182"/>
      <c r="MB472" s="182"/>
      <c r="MC472" s="182"/>
      <c r="MD472" s="182"/>
      <c r="ME472" s="182"/>
      <c r="MF472" s="182"/>
      <c r="MG472" s="182"/>
      <c r="MH472" s="182"/>
      <c r="MI472" s="182"/>
      <c r="MJ472" s="182"/>
      <c r="MK472" s="182"/>
      <c r="ML472" s="182"/>
      <c r="MM472" s="182"/>
      <c r="MN472" s="182"/>
      <c r="MO472" s="182"/>
      <c r="MP472" s="182"/>
      <c r="MQ472" s="182"/>
      <c r="MR472" s="182"/>
      <c r="MS472" s="182"/>
      <c r="MT472" s="182"/>
      <c r="MU472" s="182"/>
      <c r="MV472" s="182"/>
      <c r="MW472" s="182"/>
      <c r="MX472" s="182"/>
      <c r="MY472" s="182"/>
      <c r="MZ472" s="182"/>
      <c r="NA472" s="182"/>
      <c r="NB472" s="182"/>
      <c r="NC472" s="182"/>
      <c r="ND472" s="182"/>
      <c r="NE472" s="182"/>
      <c r="NF472" s="182"/>
      <c r="NG472" s="182"/>
      <c r="NH472" s="182"/>
      <c r="NI472" s="182"/>
      <c r="NJ472" s="182"/>
      <c r="NK472" s="182"/>
      <c r="NL472" s="182"/>
      <c r="NM472" s="182"/>
      <c r="NN472" s="182"/>
      <c r="NO472" s="182"/>
      <c r="NP472" s="182"/>
      <c r="NQ472" s="182"/>
      <c r="NR472" s="182"/>
      <c r="NS472" s="182"/>
      <c r="NT472" s="182"/>
      <c r="NU472" s="182"/>
      <c r="NV472" s="182"/>
      <c r="NW472" s="182"/>
      <c r="NX472" s="182"/>
      <c r="NY472" s="182"/>
      <c r="NZ472" s="182"/>
      <c r="OA472" s="182"/>
      <c r="OB472" s="182"/>
      <c r="OC472" s="182"/>
      <c r="OD472" s="182"/>
      <c r="OE472" s="182"/>
      <c r="OF472" s="182"/>
      <c r="OG472" s="182"/>
      <c r="OH472" s="182"/>
      <c r="OI472" s="182"/>
      <c r="OJ472" s="182"/>
      <c r="OK472" s="182"/>
      <c r="OL472" s="182"/>
      <c r="OM472" s="182"/>
      <c r="ON472" s="182"/>
      <c r="OO472" s="182"/>
      <c r="OP472" s="182"/>
      <c r="OQ472" s="182"/>
      <c r="OR472" s="182"/>
      <c r="OS472" s="182"/>
      <c r="OT472" s="182"/>
      <c r="OU472" s="182"/>
      <c r="OV472" s="182"/>
      <c r="OW472" s="182"/>
      <c r="OX472" s="182"/>
      <c r="OY472" s="182"/>
      <c r="OZ472" s="182"/>
      <c r="PA472" s="182"/>
      <c r="PB472" s="182"/>
      <c r="PC472" s="182"/>
      <c r="PD472" s="182"/>
      <c r="PE472" s="182"/>
      <c r="PF472" s="182"/>
      <c r="PG472" s="182"/>
      <c r="PH472" s="182"/>
      <c r="PI472" s="182"/>
      <c r="PJ472" s="182"/>
      <c r="PK472" s="182"/>
      <c r="PL472" s="182"/>
      <c r="PM472" s="182"/>
      <c r="PN472" s="182"/>
      <c r="PO472" s="182"/>
      <c r="PP472" s="182"/>
      <c r="PQ472" s="182"/>
      <c r="PR472" s="182"/>
      <c r="PS472" s="182"/>
      <c r="PT472" s="182"/>
      <c r="PU472" s="182"/>
      <c r="PV472" s="182"/>
      <c r="PW472" s="182"/>
      <c r="PX472" s="182"/>
    </row>
    <row r="473" spans="1:440" s="167" customFormat="1" ht="19.899999999999999" customHeight="1">
      <c r="A473" s="182"/>
      <c r="B473" s="1040"/>
      <c r="C473" s="900"/>
      <c r="D473" s="841"/>
      <c r="E473" s="944" t="s">
        <v>262</v>
      </c>
      <c r="F473" s="325" t="s">
        <v>20</v>
      </c>
      <c r="G473" s="289">
        <v>0.63500000000000001</v>
      </c>
      <c r="H473" s="289"/>
      <c r="I473" s="290">
        <f t="shared" ref="I473" si="434">G473+H473</f>
        <v>0.63500000000000001</v>
      </c>
      <c r="J473" s="636">
        <v>0</v>
      </c>
      <c r="K473" s="290">
        <f t="shared" si="426"/>
        <v>0.63500000000000001</v>
      </c>
      <c r="L473" s="672">
        <f t="shared" si="427"/>
        <v>0</v>
      </c>
      <c r="M473" s="650" t="s">
        <v>24</v>
      </c>
      <c r="N473" s="976">
        <f t="shared" ref="N473" si="435">G473+G474+G475</f>
        <v>7.2119999999999997</v>
      </c>
      <c r="O473" s="977">
        <f t="shared" ref="O473" si="436">H473+H474+H475</f>
        <v>0</v>
      </c>
      <c r="P473" s="977">
        <f t="shared" ref="P473" si="437">N473+O473</f>
        <v>7.2119999999999997</v>
      </c>
      <c r="Q473" s="977">
        <f t="shared" ref="Q473" si="438">J473+J474+J475</f>
        <v>6.5840000000000005</v>
      </c>
      <c r="R473" s="977">
        <f t="shared" ref="R473" si="439">P473-Q473</f>
        <v>0.62799999999999923</v>
      </c>
      <c r="S473" s="975">
        <f t="shared" ref="S473" si="440">Q473/P473</f>
        <v>0.9129229062673323</v>
      </c>
      <c r="T473" s="170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  <c r="AI473" s="182"/>
      <c r="AJ473" s="182"/>
      <c r="AK473" s="182"/>
      <c r="AL473" s="182"/>
      <c r="AM473" s="182"/>
      <c r="AN473" s="182"/>
      <c r="AO473" s="182"/>
      <c r="AP473" s="182"/>
      <c r="AQ473" s="182"/>
      <c r="AR473" s="182"/>
      <c r="AS473" s="182"/>
      <c r="AT473" s="182"/>
      <c r="AU473" s="182"/>
      <c r="AV473" s="182"/>
      <c r="AW473" s="182"/>
      <c r="AX473" s="182"/>
      <c r="AY473" s="182"/>
      <c r="AZ473" s="182"/>
      <c r="BA473" s="182"/>
      <c r="BB473" s="182"/>
      <c r="BC473" s="182"/>
      <c r="BD473" s="182"/>
      <c r="BE473" s="182"/>
      <c r="BF473" s="182"/>
      <c r="BG473" s="182"/>
      <c r="BH473" s="182"/>
      <c r="BI473" s="182"/>
      <c r="BJ473" s="182"/>
      <c r="BK473" s="182"/>
      <c r="BL473" s="182"/>
      <c r="BM473" s="182"/>
      <c r="BN473" s="182"/>
      <c r="BO473" s="182"/>
      <c r="BP473" s="182"/>
      <c r="BQ473" s="182"/>
      <c r="BR473" s="182"/>
      <c r="BS473" s="182"/>
      <c r="BT473" s="182"/>
      <c r="BU473" s="182"/>
      <c r="BV473" s="182"/>
      <c r="BW473" s="182"/>
      <c r="BX473" s="182"/>
      <c r="BY473" s="182"/>
      <c r="BZ473" s="182"/>
      <c r="CA473" s="182"/>
      <c r="CB473" s="182"/>
      <c r="CC473" s="182"/>
      <c r="CD473" s="182"/>
      <c r="CE473" s="182"/>
      <c r="CF473" s="182"/>
      <c r="CG473" s="182"/>
      <c r="CH473" s="182"/>
      <c r="CI473" s="182"/>
      <c r="CJ473" s="182"/>
      <c r="CK473" s="182"/>
      <c r="CL473" s="182"/>
      <c r="CM473" s="182"/>
      <c r="CN473" s="182"/>
      <c r="CO473" s="182"/>
      <c r="CP473" s="182"/>
      <c r="CQ473" s="182"/>
      <c r="CR473" s="182"/>
      <c r="CS473" s="182"/>
      <c r="CT473" s="182"/>
      <c r="CU473" s="182"/>
      <c r="CV473" s="182"/>
      <c r="CW473" s="182"/>
      <c r="CX473" s="182"/>
      <c r="CY473" s="182"/>
      <c r="CZ473" s="182"/>
      <c r="DA473" s="182"/>
      <c r="DB473" s="182"/>
      <c r="DC473" s="182"/>
      <c r="DD473" s="182"/>
      <c r="DE473" s="182"/>
      <c r="DF473" s="182"/>
      <c r="DG473" s="182"/>
      <c r="DH473" s="182"/>
      <c r="DI473" s="182"/>
      <c r="DJ473" s="182"/>
      <c r="DK473" s="182"/>
      <c r="DL473" s="182"/>
      <c r="DM473" s="182"/>
      <c r="DN473" s="182"/>
      <c r="DO473" s="182"/>
      <c r="DP473" s="182"/>
      <c r="DQ473" s="182"/>
      <c r="DR473" s="182"/>
      <c r="DS473" s="182"/>
      <c r="DT473" s="182"/>
      <c r="DU473" s="182"/>
      <c r="DV473" s="182"/>
      <c r="DW473" s="182"/>
      <c r="DX473" s="182"/>
      <c r="DY473" s="182"/>
      <c r="DZ473" s="182"/>
      <c r="EA473" s="182"/>
      <c r="EB473" s="182"/>
      <c r="EC473" s="182"/>
      <c r="ED473" s="182"/>
      <c r="EE473" s="182"/>
      <c r="EF473" s="182"/>
      <c r="EG473" s="182"/>
      <c r="EH473" s="182"/>
      <c r="EI473" s="182"/>
      <c r="EJ473" s="182"/>
      <c r="EK473" s="182"/>
      <c r="EL473" s="182"/>
      <c r="EM473" s="182"/>
      <c r="EN473" s="182"/>
      <c r="EO473" s="182"/>
      <c r="EP473" s="182"/>
      <c r="EQ473" s="182"/>
      <c r="ER473" s="182"/>
      <c r="ES473" s="182"/>
      <c r="ET473" s="182"/>
      <c r="EU473" s="182"/>
      <c r="EV473" s="182"/>
      <c r="EW473" s="182"/>
      <c r="EX473" s="182"/>
      <c r="EY473" s="182"/>
      <c r="EZ473" s="182"/>
      <c r="FA473" s="182"/>
      <c r="FB473" s="182"/>
      <c r="FC473" s="182"/>
      <c r="FD473" s="182"/>
      <c r="FE473" s="182"/>
      <c r="FF473" s="182"/>
      <c r="FG473" s="182"/>
      <c r="FH473" s="182"/>
      <c r="FI473" s="182"/>
      <c r="FJ473" s="182"/>
      <c r="FK473" s="182"/>
      <c r="FL473" s="182"/>
      <c r="FM473" s="182"/>
      <c r="FN473" s="182"/>
      <c r="FO473" s="182"/>
      <c r="FP473" s="182"/>
      <c r="FQ473" s="182"/>
      <c r="FR473" s="182"/>
      <c r="FS473" s="182"/>
      <c r="FT473" s="182"/>
      <c r="FU473" s="182"/>
      <c r="FV473" s="182"/>
      <c r="FW473" s="182"/>
      <c r="FX473" s="182"/>
      <c r="FY473" s="182"/>
      <c r="FZ473" s="182"/>
      <c r="GA473" s="182"/>
      <c r="GB473" s="182"/>
      <c r="GC473" s="182"/>
      <c r="GD473" s="182"/>
      <c r="GE473" s="182"/>
      <c r="GF473" s="182"/>
      <c r="GG473" s="182"/>
      <c r="GH473" s="182"/>
      <c r="GI473" s="182"/>
      <c r="GJ473" s="182"/>
      <c r="GK473" s="182"/>
      <c r="GL473" s="182"/>
      <c r="GM473" s="182"/>
      <c r="GN473" s="182"/>
      <c r="GO473" s="182"/>
      <c r="GP473" s="182"/>
      <c r="GQ473" s="182"/>
      <c r="GR473" s="182"/>
      <c r="GS473" s="182"/>
      <c r="GT473" s="182"/>
      <c r="GU473" s="182"/>
      <c r="GV473" s="182"/>
      <c r="GW473" s="182"/>
      <c r="GX473" s="182"/>
      <c r="GY473" s="182"/>
      <c r="GZ473" s="182"/>
      <c r="HA473" s="182"/>
      <c r="HB473" s="182"/>
      <c r="HC473" s="182"/>
      <c r="HD473" s="182"/>
      <c r="HE473" s="182"/>
      <c r="HF473" s="182"/>
      <c r="HG473" s="182"/>
      <c r="HH473" s="182"/>
      <c r="HI473" s="182"/>
      <c r="HJ473" s="182"/>
      <c r="HK473" s="182"/>
      <c r="HL473" s="182"/>
      <c r="HM473" s="182"/>
      <c r="HN473" s="182"/>
      <c r="HO473" s="182"/>
      <c r="HP473" s="182"/>
      <c r="HQ473" s="182"/>
      <c r="HR473" s="182"/>
      <c r="HS473" s="182"/>
      <c r="HT473" s="182"/>
      <c r="HU473" s="182"/>
      <c r="HV473" s="182"/>
      <c r="HW473" s="182"/>
      <c r="HX473" s="182"/>
      <c r="HY473" s="182"/>
      <c r="HZ473" s="182"/>
      <c r="IA473" s="182"/>
      <c r="IB473" s="182"/>
      <c r="IC473" s="182"/>
      <c r="ID473" s="182"/>
      <c r="IE473" s="182"/>
      <c r="IF473" s="182"/>
      <c r="IG473" s="182"/>
      <c r="IH473" s="182"/>
      <c r="II473" s="182"/>
      <c r="IJ473" s="182"/>
      <c r="IK473" s="182"/>
      <c r="IL473" s="182"/>
      <c r="IM473" s="182"/>
      <c r="IN473" s="182"/>
      <c r="IO473" s="182"/>
      <c r="IP473" s="182"/>
      <c r="IQ473" s="182"/>
      <c r="IR473" s="182"/>
      <c r="IS473" s="182"/>
      <c r="IT473" s="182"/>
      <c r="IU473" s="182"/>
      <c r="IV473" s="182"/>
      <c r="IW473" s="182"/>
      <c r="IX473" s="182"/>
      <c r="IY473" s="182"/>
      <c r="IZ473" s="182"/>
      <c r="JA473" s="182"/>
      <c r="JB473" s="182"/>
      <c r="JC473" s="182"/>
      <c r="JD473" s="182"/>
      <c r="JE473" s="182"/>
      <c r="JF473" s="182"/>
      <c r="JG473" s="182"/>
      <c r="JH473" s="182"/>
      <c r="JI473" s="182"/>
      <c r="JJ473" s="182"/>
      <c r="JK473" s="182"/>
      <c r="JL473" s="182"/>
      <c r="JM473" s="182"/>
      <c r="JN473" s="182"/>
      <c r="JO473" s="182"/>
      <c r="JP473" s="182"/>
      <c r="JQ473" s="182"/>
      <c r="JR473" s="182"/>
      <c r="JS473" s="182"/>
      <c r="JT473" s="182"/>
      <c r="JU473" s="182"/>
      <c r="JV473" s="182"/>
      <c r="JW473" s="182"/>
      <c r="JX473" s="182"/>
      <c r="JY473" s="182"/>
      <c r="JZ473" s="182"/>
      <c r="KA473" s="182"/>
      <c r="KB473" s="182"/>
      <c r="KC473" s="182"/>
      <c r="KD473" s="182"/>
      <c r="KE473" s="182"/>
      <c r="KF473" s="182"/>
      <c r="KG473" s="182"/>
      <c r="KH473" s="182"/>
      <c r="KI473" s="182"/>
      <c r="KJ473" s="182"/>
      <c r="KK473" s="182"/>
      <c r="KL473" s="182"/>
      <c r="KM473" s="182"/>
      <c r="KN473" s="182"/>
      <c r="KO473" s="182"/>
      <c r="KP473" s="182"/>
      <c r="KQ473" s="182"/>
      <c r="KR473" s="182"/>
      <c r="KS473" s="182"/>
      <c r="KT473" s="182"/>
      <c r="KU473" s="182"/>
      <c r="KV473" s="182"/>
      <c r="KW473" s="182"/>
      <c r="KX473" s="182"/>
      <c r="KY473" s="182"/>
      <c r="KZ473" s="182"/>
      <c r="LA473" s="182"/>
      <c r="LB473" s="182"/>
      <c r="LC473" s="182"/>
      <c r="LD473" s="182"/>
      <c r="LE473" s="182"/>
      <c r="LF473" s="182"/>
      <c r="LG473" s="182"/>
      <c r="LH473" s="182"/>
      <c r="LI473" s="182"/>
      <c r="LJ473" s="182"/>
      <c r="LK473" s="182"/>
      <c r="LL473" s="182"/>
      <c r="LM473" s="182"/>
      <c r="LN473" s="182"/>
      <c r="LO473" s="182"/>
      <c r="LP473" s="182"/>
      <c r="LQ473" s="182"/>
      <c r="LR473" s="182"/>
      <c r="LS473" s="182"/>
      <c r="LT473" s="182"/>
      <c r="LU473" s="182"/>
      <c r="LV473" s="182"/>
      <c r="LW473" s="182"/>
      <c r="LX473" s="182"/>
      <c r="LY473" s="182"/>
      <c r="LZ473" s="182"/>
      <c r="MA473" s="182"/>
      <c r="MB473" s="182"/>
      <c r="MC473" s="182"/>
      <c r="MD473" s="182"/>
      <c r="ME473" s="182"/>
      <c r="MF473" s="182"/>
      <c r="MG473" s="182"/>
      <c r="MH473" s="182"/>
      <c r="MI473" s="182"/>
      <c r="MJ473" s="182"/>
      <c r="MK473" s="182"/>
      <c r="ML473" s="182"/>
      <c r="MM473" s="182"/>
      <c r="MN473" s="182"/>
      <c r="MO473" s="182"/>
      <c r="MP473" s="182"/>
      <c r="MQ473" s="182"/>
      <c r="MR473" s="182"/>
      <c r="MS473" s="182"/>
      <c r="MT473" s="182"/>
      <c r="MU473" s="182"/>
      <c r="MV473" s="182"/>
      <c r="MW473" s="182"/>
      <c r="MX473" s="182"/>
      <c r="MY473" s="182"/>
      <c r="MZ473" s="182"/>
      <c r="NA473" s="182"/>
      <c r="NB473" s="182"/>
      <c r="NC473" s="182"/>
      <c r="ND473" s="182"/>
      <c r="NE473" s="182"/>
      <c r="NF473" s="182"/>
      <c r="NG473" s="182"/>
      <c r="NH473" s="182"/>
      <c r="NI473" s="182"/>
      <c r="NJ473" s="182"/>
      <c r="NK473" s="182"/>
      <c r="NL473" s="182"/>
      <c r="NM473" s="182"/>
      <c r="NN473" s="182"/>
      <c r="NO473" s="182"/>
      <c r="NP473" s="182"/>
      <c r="NQ473" s="182"/>
      <c r="NR473" s="182"/>
      <c r="NS473" s="182"/>
      <c r="NT473" s="182"/>
      <c r="NU473" s="182"/>
      <c r="NV473" s="182"/>
      <c r="NW473" s="182"/>
      <c r="NX473" s="182"/>
      <c r="NY473" s="182"/>
      <c r="NZ473" s="182"/>
      <c r="OA473" s="182"/>
      <c r="OB473" s="182"/>
      <c r="OC473" s="182"/>
      <c r="OD473" s="182"/>
      <c r="OE473" s="182"/>
      <c r="OF473" s="182"/>
      <c r="OG473" s="182"/>
      <c r="OH473" s="182"/>
      <c r="OI473" s="182"/>
      <c r="OJ473" s="182"/>
      <c r="OK473" s="182"/>
      <c r="OL473" s="182"/>
      <c r="OM473" s="182"/>
      <c r="ON473" s="182"/>
      <c r="OO473" s="182"/>
      <c r="OP473" s="182"/>
      <c r="OQ473" s="182"/>
      <c r="OR473" s="182"/>
      <c r="OS473" s="182"/>
      <c r="OT473" s="182"/>
      <c r="OU473" s="182"/>
      <c r="OV473" s="182"/>
      <c r="OW473" s="182"/>
      <c r="OX473" s="182"/>
      <c r="OY473" s="182"/>
      <c r="OZ473" s="182"/>
      <c r="PA473" s="182"/>
      <c r="PB473" s="182"/>
      <c r="PC473" s="182"/>
      <c r="PD473" s="182"/>
      <c r="PE473" s="182"/>
      <c r="PF473" s="182"/>
      <c r="PG473" s="182"/>
      <c r="PH473" s="182"/>
      <c r="PI473" s="182"/>
      <c r="PJ473" s="182"/>
      <c r="PK473" s="182"/>
      <c r="PL473" s="182"/>
      <c r="PM473" s="182"/>
      <c r="PN473" s="182"/>
      <c r="PO473" s="182"/>
      <c r="PP473" s="182"/>
      <c r="PQ473" s="182"/>
      <c r="PR473" s="182"/>
      <c r="PS473" s="182"/>
      <c r="PT473" s="182"/>
      <c r="PU473" s="182"/>
      <c r="PV473" s="182"/>
      <c r="PW473" s="182"/>
      <c r="PX473" s="182"/>
    </row>
    <row r="474" spans="1:440" s="167" customFormat="1" ht="19.899999999999999" customHeight="1">
      <c r="A474" s="182"/>
      <c r="B474" s="1040"/>
      <c r="C474" s="900"/>
      <c r="D474" s="841"/>
      <c r="E474" s="944"/>
      <c r="F474" s="325" t="s">
        <v>21</v>
      </c>
      <c r="G474" s="289">
        <v>2.9710000000000001</v>
      </c>
      <c r="H474" s="289"/>
      <c r="I474" s="290">
        <f>G474+H474+K473</f>
        <v>3.6059999999999999</v>
      </c>
      <c r="J474" s="636">
        <v>1.8360000000000001</v>
      </c>
      <c r="K474" s="290">
        <f t="shared" si="426"/>
        <v>1.7699999999999998</v>
      </c>
      <c r="L474" s="672">
        <f t="shared" si="427"/>
        <v>0.50915141430948418</v>
      </c>
      <c r="M474" s="650" t="s">
        <v>24</v>
      </c>
      <c r="N474" s="976"/>
      <c r="O474" s="977"/>
      <c r="P474" s="977"/>
      <c r="Q474" s="977"/>
      <c r="R474" s="977"/>
      <c r="S474" s="975"/>
      <c r="T474" s="170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  <c r="AI474" s="182"/>
      <c r="AJ474" s="182"/>
      <c r="AK474" s="182"/>
      <c r="AL474" s="182"/>
      <c r="AM474" s="182"/>
      <c r="AN474" s="182"/>
      <c r="AO474" s="182"/>
      <c r="AP474" s="182"/>
      <c r="AQ474" s="182"/>
      <c r="AR474" s="182"/>
      <c r="AS474" s="182"/>
      <c r="AT474" s="182"/>
      <c r="AU474" s="182"/>
      <c r="AV474" s="182"/>
      <c r="AW474" s="182"/>
      <c r="AX474" s="182"/>
      <c r="AY474" s="182"/>
      <c r="AZ474" s="182"/>
      <c r="BA474" s="182"/>
      <c r="BB474" s="182"/>
      <c r="BC474" s="182"/>
      <c r="BD474" s="182"/>
      <c r="BE474" s="182"/>
      <c r="BF474" s="182"/>
      <c r="BG474" s="182"/>
      <c r="BH474" s="182"/>
      <c r="BI474" s="182"/>
      <c r="BJ474" s="182"/>
      <c r="BK474" s="182"/>
      <c r="BL474" s="182"/>
      <c r="BM474" s="182"/>
      <c r="BN474" s="182"/>
      <c r="BO474" s="182"/>
      <c r="BP474" s="182"/>
      <c r="BQ474" s="182"/>
      <c r="BR474" s="182"/>
      <c r="BS474" s="182"/>
      <c r="BT474" s="182"/>
      <c r="BU474" s="182"/>
      <c r="BV474" s="182"/>
      <c r="BW474" s="182"/>
      <c r="BX474" s="182"/>
      <c r="BY474" s="182"/>
      <c r="BZ474" s="182"/>
      <c r="CA474" s="182"/>
      <c r="CB474" s="182"/>
      <c r="CC474" s="182"/>
      <c r="CD474" s="182"/>
      <c r="CE474" s="182"/>
      <c r="CF474" s="182"/>
      <c r="CG474" s="182"/>
      <c r="CH474" s="182"/>
      <c r="CI474" s="182"/>
      <c r="CJ474" s="182"/>
      <c r="CK474" s="182"/>
      <c r="CL474" s="182"/>
      <c r="CM474" s="182"/>
      <c r="CN474" s="182"/>
      <c r="CO474" s="182"/>
      <c r="CP474" s="182"/>
      <c r="CQ474" s="182"/>
      <c r="CR474" s="182"/>
      <c r="CS474" s="182"/>
      <c r="CT474" s="182"/>
      <c r="CU474" s="182"/>
      <c r="CV474" s="182"/>
      <c r="CW474" s="182"/>
      <c r="CX474" s="182"/>
      <c r="CY474" s="182"/>
      <c r="CZ474" s="182"/>
      <c r="DA474" s="182"/>
      <c r="DB474" s="182"/>
      <c r="DC474" s="182"/>
      <c r="DD474" s="182"/>
      <c r="DE474" s="182"/>
      <c r="DF474" s="182"/>
      <c r="DG474" s="182"/>
      <c r="DH474" s="182"/>
      <c r="DI474" s="182"/>
      <c r="DJ474" s="182"/>
      <c r="DK474" s="182"/>
      <c r="DL474" s="182"/>
      <c r="DM474" s="182"/>
      <c r="DN474" s="182"/>
      <c r="DO474" s="182"/>
      <c r="DP474" s="182"/>
      <c r="DQ474" s="182"/>
      <c r="DR474" s="182"/>
      <c r="DS474" s="182"/>
      <c r="DT474" s="182"/>
      <c r="DU474" s="182"/>
      <c r="DV474" s="182"/>
      <c r="DW474" s="182"/>
      <c r="DX474" s="182"/>
      <c r="DY474" s="182"/>
      <c r="DZ474" s="182"/>
      <c r="EA474" s="182"/>
      <c r="EB474" s="182"/>
      <c r="EC474" s="182"/>
      <c r="ED474" s="182"/>
      <c r="EE474" s="182"/>
      <c r="EF474" s="182"/>
      <c r="EG474" s="182"/>
      <c r="EH474" s="182"/>
      <c r="EI474" s="182"/>
      <c r="EJ474" s="182"/>
      <c r="EK474" s="182"/>
      <c r="EL474" s="182"/>
      <c r="EM474" s="182"/>
      <c r="EN474" s="182"/>
      <c r="EO474" s="182"/>
      <c r="EP474" s="182"/>
      <c r="EQ474" s="182"/>
      <c r="ER474" s="182"/>
      <c r="ES474" s="182"/>
      <c r="ET474" s="182"/>
      <c r="EU474" s="182"/>
      <c r="EV474" s="182"/>
      <c r="EW474" s="182"/>
      <c r="EX474" s="182"/>
      <c r="EY474" s="182"/>
      <c r="EZ474" s="182"/>
      <c r="FA474" s="182"/>
      <c r="FB474" s="182"/>
      <c r="FC474" s="182"/>
      <c r="FD474" s="182"/>
      <c r="FE474" s="182"/>
      <c r="FF474" s="182"/>
      <c r="FG474" s="182"/>
      <c r="FH474" s="182"/>
      <c r="FI474" s="182"/>
      <c r="FJ474" s="182"/>
      <c r="FK474" s="182"/>
      <c r="FL474" s="182"/>
      <c r="FM474" s="182"/>
      <c r="FN474" s="182"/>
      <c r="FO474" s="182"/>
      <c r="FP474" s="182"/>
      <c r="FQ474" s="182"/>
      <c r="FR474" s="182"/>
      <c r="FS474" s="182"/>
      <c r="FT474" s="182"/>
      <c r="FU474" s="182"/>
      <c r="FV474" s="182"/>
      <c r="FW474" s="182"/>
      <c r="FX474" s="182"/>
      <c r="FY474" s="182"/>
      <c r="FZ474" s="182"/>
      <c r="GA474" s="182"/>
      <c r="GB474" s="182"/>
      <c r="GC474" s="182"/>
      <c r="GD474" s="182"/>
      <c r="GE474" s="182"/>
      <c r="GF474" s="182"/>
      <c r="GG474" s="182"/>
      <c r="GH474" s="182"/>
      <c r="GI474" s="182"/>
      <c r="GJ474" s="182"/>
      <c r="GK474" s="182"/>
      <c r="GL474" s="182"/>
      <c r="GM474" s="182"/>
      <c r="GN474" s="182"/>
      <c r="GO474" s="182"/>
      <c r="GP474" s="182"/>
      <c r="GQ474" s="182"/>
      <c r="GR474" s="182"/>
      <c r="GS474" s="182"/>
      <c r="GT474" s="182"/>
      <c r="GU474" s="182"/>
      <c r="GV474" s="182"/>
      <c r="GW474" s="182"/>
      <c r="GX474" s="182"/>
      <c r="GY474" s="182"/>
      <c r="GZ474" s="182"/>
      <c r="HA474" s="182"/>
      <c r="HB474" s="182"/>
      <c r="HC474" s="182"/>
      <c r="HD474" s="182"/>
      <c r="HE474" s="182"/>
      <c r="HF474" s="182"/>
      <c r="HG474" s="182"/>
      <c r="HH474" s="182"/>
      <c r="HI474" s="182"/>
      <c r="HJ474" s="182"/>
      <c r="HK474" s="182"/>
      <c r="HL474" s="182"/>
      <c r="HM474" s="182"/>
      <c r="HN474" s="182"/>
      <c r="HO474" s="182"/>
      <c r="HP474" s="182"/>
      <c r="HQ474" s="182"/>
      <c r="HR474" s="182"/>
      <c r="HS474" s="182"/>
      <c r="HT474" s="182"/>
      <c r="HU474" s="182"/>
      <c r="HV474" s="182"/>
      <c r="HW474" s="182"/>
      <c r="HX474" s="182"/>
      <c r="HY474" s="182"/>
      <c r="HZ474" s="182"/>
      <c r="IA474" s="182"/>
      <c r="IB474" s="182"/>
      <c r="IC474" s="182"/>
      <c r="ID474" s="182"/>
      <c r="IE474" s="182"/>
      <c r="IF474" s="182"/>
      <c r="IG474" s="182"/>
      <c r="IH474" s="182"/>
      <c r="II474" s="182"/>
      <c r="IJ474" s="182"/>
      <c r="IK474" s="182"/>
      <c r="IL474" s="182"/>
      <c r="IM474" s="182"/>
      <c r="IN474" s="182"/>
      <c r="IO474" s="182"/>
      <c r="IP474" s="182"/>
      <c r="IQ474" s="182"/>
      <c r="IR474" s="182"/>
      <c r="IS474" s="182"/>
      <c r="IT474" s="182"/>
      <c r="IU474" s="182"/>
      <c r="IV474" s="182"/>
      <c r="IW474" s="182"/>
      <c r="IX474" s="182"/>
      <c r="IY474" s="182"/>
      <c r="IZ474" s="182"/>
      <c r="JA474" s="182"/>
      <c r="JB474" s="182"/>
      <c r="JC474" s="182"/>
      <c r="JD474" s="182"/>
      <c r="JE474" s="182"/>
      <c r="JF474" s="182"/>
      <c r="JG474" s="182"/>
      <c r="JH474" s="182"/>
      <c r="JI474" s="182"/>
      <c r="JJ474" s="182"/>
      <c r="JK474" s="182"/>
      <c r="JL474" s="182"/>
      <c r="JM474" s="182"/>
      <c r="JN474" s="182"/>
      <c r="JO474" s="182"/>
      <c r="JP474" s="182"/>
      <c r="JQ474" s="182"/>
      <c r="JR474" s="182"/>
      <c r="JS474" s="182"/>
      <c r="JT474" s="182"/>
      <c r="JU474" s="182"/>
      <c r="JV474" s="182"/>
      <c r="JW474" s="182"/>
      <c r="JX474" s="182"/>
      <c r="JY474" s="182"/>
      <c r="JZ474" s="182"/>
      <c r="KA474" s="182"/>
      <c r="KB474" s="182"/>
      <c r="KC474" s="182"/>
      <c r="KD474" s="182"/>
      <c r="KE474" s="182"/>
      <c r="KF474" s="182"/>
      <c r="KG474" s="182"/>
      <c r="KH474" s="182"/>
      <c r="KI474" s="182"/>
      <c r="KJ474" s="182"/>
      <c r="KK474" s="182"/>
      <c r="KL474" s="182"/>
      <c r="KM474" s="182"/>
      <c r="KN474" s="182"/>
      <c r="KO474" s="182"/>
      <c r="KP474" s="182"/>
      <c r="KQ474" s="182"/>
      <c r="KR474" s="182"/>
      <c r="KS474" s="182"/>
      <c r="KT474" s="182"/>
      <c r="KU474" s="182"/>
      <c r="KV474" s="182"/>
      <c r="KW474" s="182"/>
      <c r="KX474" s="182"/>
      <c r="KY474" s="182"/>
      <c r="KZ474" s="182"/>
      <c r="LA474" s="182"/>
      <c r="LB474" s="182"/>
      <c r="LC474" s="182"/>
      <c r="LD474" s="182"/>
      <c r="LE474" s="182"/>
      <c r="LF474" s="182"/>
      <c r="LG474" s="182"/>
      <c r="LH474" s="182"/>
      <c r="LI474" s="182"/>
      <c r="LJ474" s="182"/>
      <c r="LK474" s="182"/>
      <c r="LL474" s="182"/>
      <c r="LM474" s="182"/>
      <c r="LN474" s="182"/>
      <c r="LO474" s="182"/>
      <c r="LP474" s="182"/>
      <c r="LQ474" s="182"/>
      <c r="LR474" s="182"/>
      <c r="LS474" s="182"/>
      <c r="LT474" s="182"/>
      <c r="LU474" s="182"/>
      <c r="LV474" s="182"/>
      <c r="LW474" s="182"/>
      <c r="LX474" s="182"/>
      <c r="LY474" s="182"/>
      <c r="LZ474" s="182"/>
      <c r="MA474" s="182"/>
      <c r="MB474" s="182"/>
      <c r="MC474" s="182"/>
      <c r="MD474" s="182"/>
      <c r="ME474" s="182"/>
      <c r="MF474" s="182"/>
      <c r="MG474" s="182"/>
      <c r="MH474" s="182"/>
      <c r="MI474" s="182"/>
      <c r="MJ474" s="182"/>
      <c r="MK474" s="182"/>
      <c r="ML474" s="182"/>
      <c r="MM474" s="182"/>
      <c r="MN474" s="182"/>
      <c r="MO474" s="182"/>
      <c r="MP474" s="182"/>
      <c r="MQ474" s="182"/>
      <c r="MR474" s="182"/>
      <c r="MS474" s="182"/>
      <c r="MT474" s="182"/>
      <c r="MU474" s="182"/>
      <c r="MV474" s="182"/>
      <c r="MW474" s="182"/>
      <c r="MX474" s="182"/>
      <c r="MY474" s="182"/>
      <c r="MZ474" s="182"/>
      <c r="NA474" s="182"/>
      <c r="NB474" s="182"/>
      <c r="NC474" s="182"/>
      <c r="ND474" s="182"/>
      <c r="NE474" s="182"/>
      <c r="NF474" s="182"/>
      <c r="NG474" s="182"/>
      <c r="NH474" s="182"/>
      <c r="NI474" s="182"/>
      <c r="NJ474" s="182"/>
      <c r="NK474" s="182"/>
      <c r="NL474" s="182"/>
      <c r="NM474" s="182"/>
      <c r="NN474" s="182"/>
      <c r="NO474" s="182"/>
      <c r="NP474" s="182"/>
      <c r="NQ474" s="182"/>
      <c r="NR474" s="182"/>
      <c r="NS474" s="182"/>
      <c r="NT474" s="182"/>
      <c r="NU474" s="182"/>
      <c r="NV474" s="182"/>
      <c r="NW474" s="182"/>
      <c r="NX474" s="182"/>
      <c r="NY474" s="182"/>
      <c r="NZ474" s="182"/>
      <c r="OA474" s="182"/>
      <c r="OB474" s="182"/>
      <c r="OC474" s="182"/>
      <c r="OD474" s="182"/>
      <c r="OE474" s="182"/>
      <c r="OF474" s="182"/>
      <c r="OG474" s="182"/>
      <c r="OH474" s="182"/>
      <c r="OI474" s="182"/>
      <c r="OJ474" s="182"/>
      <c r="OK474" s="182"/>
      <c r="OL474" s="182"/>
      <c r="OM474" s="182"/>
      <c r="ON474" s="182"/>
      <c r="OO474" s="182"/>
      <c r="OP474" s="182"/>
      <c r="OQ474" s="182"/>
      <c r="OR474" s="182"/>
      <c r="OS474" s="182"/>
      <c r="OT474" s="182"/>
      <c r="OU474" s="182"/>
      <c r="OV474" s="182"/>
      <c r="OW474" s="182"/>
      <c r="OX474" s="182"/>
      <c r="OY474" s="182"/>
      <c r="OZ474" s="182"/>
      <c r="PA474" s="182"/>
      <c r="PB474" s="182"/>
      <c r="PC474" s="182"/>
      <c r="PD474" s="182"/>
      <c r="PE474" s="182"/>
      <c r="PF474" s="182"/>
      <c r="PG474" s="182"/>
      <c r="PH474" s="182"/>
      <c r="PI474" s="182"/>
      <c r="PJ474" s="182"/>
      <c r="PK474" s="182"/>
      <c r="PL474" s="182"/>
      <c r="PM474" s="182"/>
      <c r="PN474" s="182"/>
      <c r="PO474" s="182"/>
      <c r="PP474" s="182"/>
      <c r="PQ474" s="182"/>
      <c r="PR474" s="182"/>
      <c r="PS474" s="182"/>
      <c r="PT474" s="182"/>
      <c r="PU474" s="182"/>
      <c r="PV474" s="182"/>
      <c r="PW474" s="182"/>
      <c r="PX474" s="182"/>
    </row>
    <row r="475" spans="1:440" s="167" customFormat="1" ht="19.899999999999999" customHeight="1">
      <c r="A475" s="182"/>
      <c r="B475" s="1040"/>
      <c r="C475" s="900"/>
      <c r="D475" s="842"/>
      <c r="E475" s="944"/>
      <c r="F475" s="325" t="s">
        <v>22</v>
      </c>
      <c r="G475" s="289">
        <v>3.6059999999999999</v>
      </c>
      <c r="H475" s="289"/>
      <c r="I475" s="290">
        <f>G475+H475+K474</f>
        <v>5.3759999999999994</v>
      </c>
      <c r="J475" s="421">
        <v>4.7480000000000002</v>
      </c>
      <c r="K475" s="290">
        <f t="shared" si="426"/>
        <v>0.62799999999999923</v>
      </c>
      <c r="L475" s="673">
        <f t="shared" si="427"/>
        <v>0.88318452380952395</v>
      </c>
      <c r="M475" s="650">
        <v>43463</v>
      </c>
      <c r="N475" s="976"/>
      <c r="O475" s="977"/>
      <c r="P475" s="977"/>
      <c r="Q475" s="977"/>
      <c r="R475" s="977"/>
      <c r="S475" s="975"/>
      <c r="T475" s="170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  <c r="AU475" s="182"/>
      <c r="AV475" s="182"/>
      <c r="AW475" s="182"/>
      <c r="AX475" s="182"/>
      <c r="AY475" s="182"/>
      <c r="AZ475" s="182"/>
      <c r="BA475" s="182"/>
      <c r="BB475" s="182"/>
      <c r="BC475" s="182"/>
      <c r="BD475" s="182"/>
      <c r="BE475" s="182"/>
      <c r="BF475" s="182"/>
      <c r="BG475" s="182"/>
      <c r="BH475" s="182"/>
      <c r="BI475" s="182"/>
      <c r="BJ475" s="182"/>
      <c r="BK475" s="182"/>
      <c r="BL475" s="182"/>
      <c r="BM475" s="182"/>
      <c r="BN475" s="182"/>
      <c r="BO475" s="182"/>
      <c r="BP475" s="182"/>
      <c r="BQ475" s="182"/>
      <c r="BR475" s="182"/>
      <c r="BS475" s="182"/>
      <c r="BT475" s="182"/>
      <c r="BU475" s="182"/>
      <c r="BV475" s="182"/>
      <c r="BW475" s="182"/>
      <c r="BX475" s="182"/>
      <c r="BY475" s="182"/>
      <c r="BZ475" s="182"/>
      <c r="CA475" s="182"/>
      <c r="CB475" s="182"/>
      <c r="CC475" s="182"/>
      <c r="CD475" s="182"/>
      <c r="CE475" s="182"/>
      <c r="CF475" s="182"/>
      <c r="CG475" s="182"/>
      <c r="CH475" s="182"/>
      <c r="CI475" s="182"/>
      <c r="CJ475" s="182"/>
      <c r="CK475" s="182"/>
      <c r="CL475" s="182"/>
      <c r="CM475" s="182"/>
      <c r="CN475" s="182"/>
      <c r="CO475" s="182"/>
      <c r="CP475" s="182"/>
      <c r="CQ475" s="182"/>
      <c r="CR475" s="182"/>
      <c r="CS475" s="182"/>
      <c r="CT475" s="182"/>
      <c r="CU475" s="182"/>
      <c r="CV475" s="182"/>
      <c r="CW475" s="182"/>
      <c r="CX475" s="182"/>
      <c r="CY475" s="182"/>
      <c r="CZ475" s="182"/>
      <c r="DA475" s="182"/>
      <c r="DB475" s="182"/>
      <c r="DC475" s="182"/>
      <c r="DD475" s="182"/>
      <c r="DE475" s="182"/>
      <c r="DF475" s="182"/>
      <c r="DG475" s="182"/>
      <c r="DH475" s="182"/>
      <c r="DI475" s="182"/>
      <c r="DJ475" s="182"/>
      <c r="DK475" s="182"/>
      <c r="DL475" s="182"/>
      <c r="DM475" s="182"/>
      <c r="DN475" s="182"/>
      <c r="DO475" s="182"/>
      <c r="DP475" s="182"/>
      <c r="DQ475" s="182"/>
      <c r="DR475" s="182"/>
      <c r="DS475" s="182"/>
      <c r="DT475" s="182"/>
      <c r="DU475" s="182"/>
      <c r="DV475" s="182"/>
      <c r="DW475" s="182"/>
      <c r="DX475" s="182"/>
      <c r="DY475" s="182"/>
      <c r="DZ475" s="182"/>
      <c r="EA475" s="182"/>
      <c r="EB475" s="182"/>
      <c r="EC475" s="182"/>
      <c r="ED475" s="182"/>
      <c r="EE475" s="182"/>
      <c r="EF475" s="182"/>
      <c r="EG475" s="182"/>
      <c r="EH475" s="182"/>
      <c r="EI475" s="182"/>
      <c r="EJ475" s="182"/>
      <c r="EK475" s="182"/>
      <c r="EL475" s="182"/>
      <c r="EM475" s="182"/>
      <c r="EN475" s="182"/>
      <c r="EO475" s="182"/>
      <c r="EP475" s="182"/>
      <c r="EQ475" s="182"/>
      <c r="ER475" s="182"/>
      <c r="ES475" s="182"/>
      <c r="ET475" s="182"/>
      <c r="EU475" s="182"/>
      <c r="EV475" s="182"/>
      <c r="EW475" s="182"/>
      <c r="EX475" s="182"/>
      <c r="EY475" s="182"/>
      <c r="EZ475" s="182"/>
      <c r="FA475" s="182"/>
      <c r="FB475" s="182"/>
      <c r="FC475" s="182"/>
      <c r="FD475" s="182"/>
      <c r="FE475" s="182"/>
      <c r="FF475" s="182"/>
      <c r="FG475" s="182"/>
      <c r="FH475" s="182"/>
      <c r="FI475" s="182"/>
      <c r="FJ475" s="182"/>
      <c r="FK475" s="182"/>
      <c r="FL475" s="182"/>
      <c r="FM475" s="182"/>
      <c r="FN475" s="182"/>
      <c r="FO475" s="182"/>
      <c r="FP475" s="182"/>
      <c r="FQ475" s="182"/>
      <c r="FR475" s="182"/>
      <c r="FS475" s="182"/>
      <c r="FT475" s="182"/>
      <c r="FU475" s="182"/>
      <c r="FV475" s="182"/>
      <c r="FW475" s="182"/>
      <c r="FX475" s="182"/>
      <c r="FY475" s="182"/>
      <c r="FZ475" s="182"/>
      <c r="GA475" s="182"/>
      <c r="GB475" s="182"/>
      <c r="GC475" s="182"/>
      <c r="GD475" s="182"/>
      <c r="GE475" s="182"/>
      <c r="GF475" s="182"/>
      <c r="GG475" s="182"/>
      <c r="GH475" s="182"/>
      <c r="GI475" s="182"/>
      <c r="GJ475" s="182"/>
      <c r="GK475" s="182"/>
      <c r="GL475" s="182"/>
      <c r="GM475" s="182"/>
      <c r="GN475" s="182"/>
      <c r="GO475" s="182"/>
      <c r="GP475" s="182"/>
      <c r="GQ475" s="182"/>
      <c r="GR475" s="182"/>
      <c r="GS475" s="182"/>
      <c r="GT475" s="182"/>
      <c r="GU475" s="182"/>
      <c r="GV475" s="182"/>
      <c r="GW475" s="182"/>
      <c r="GX475" s="182"/>
      <c r="GY475" s="182"/>
      <c r="GZ475" s="182"/>
      <c r="HA475" s="182"/>
      <c r="HB475" s="182"/>
      <c r="HC475" s="182"/>
      <c r="HD475" s="182"/>
      <c r="HE475" s="182"/>
      <c r="HF475" s="182"/>
      <c r="HG475" s="182"/>
      <c r="HH475" s="182"/>
      <c r="HI475" s="182"/>
      <c r="HJ475" s="182"/>
      <c r="HK475" s="182"/>
      <c r="HL475" s="182"/>
      <c r="HM475" s="182"/>
      <c r="HN475" s="182"/>
      <c r="HO475" s="182"/>
      <c r="HP475" s="182"/>
      <c r="HQ475" s="182"/>
      <c r="HR475" s="182"/>
      <c r="HS475" s="182"/>
      <c r="HT475" s="182"/>
      <c r="HU475" s="182"/>
      <c r="HV475" s="182"/>
      <c r="HW475" s="182"/>
      <c r="HX475" s="182"/>
      <c r="HY475" s="182"/>
      <c r="HZ475" s="182"/>
      <c r="IA475" s="182"/>
      <c r="IB475" s="182"/>
      <c r="IC475" s="182"/>
      <c r="ID475" s="182"/>
      <c r="IE475" s="182"/>
      <c r="IF475" s="182"/>
      <c r="IG475" s="182"/>
      <c r="IH475" s="182"/>
      <c r="II475" s="182"/>
      <c r="IJ475" s="182"/>
      <c r="IK475" s="182"/>
      <c r="IL475" s="182"/>
      <c r="IM475" s="182"/>
      <c r="IN475" s="182"/>
      <c r="IO475" s="182"/>
      <c r="IP475" s="182"/>
      <c r="IQ475" s="182"/>
      <c r="IR475" s="182"/>
      <c r="IS475" s="182"/>
      <c r="IT475" s="182"/>
      <c r="IU475" s="182"/>
      <c r="IV475" s="182"/>
      <c r="IW475" s="182"/>
      <c r="IX475" s="182"/>
      <c r="IY475" s="182"/>
      <c r="IZ475" s="182"/>
      <c r="JA475" s="182"/>
      <c r="JB475" s="182"/>
      <c r="JC475" s="182"/>
      <c r="JD475" s="182"/>
      <c r="JE475" s="182"/>
      <c r="JF475" s="182"/>
      <c r="JG475" s="182"/>
      <c r="JH475" s="182"/>
      <c r="JI475" s="182"/>
      <c r="JJ475" s="182"/>
      <c r="JK475" s="182"/>
      <c r="JL475" s="182"/>
      <c r="JM475" s="182"/>
      <c r="JN475" s="182"/>
      <c r="JO475" s="182"/>
      <c r="JP475" s="182"/>
      <c r="JQ475" s="182"/>
      <c r="JR475" s="182"/>
      <c r="JS475" s="182"/>
      <c r="JT475" s="182"/>
      <c r="JU475" s="182"/>
      <c r="JV475" s="182"/>
      <c r="JW475" s="182"/>
      <c r="JX475" s="182"/>
      <c r="JY475" s="182"/>
      <c r="JZ475" s="182"/>
      <c r="KA475" s="182"/>
      <c r="KB475" s="182"/>
      <c r="KC475" s="182"/>
      <c r="KD475" s="182"/>
      <c r="KE475" s="182"/>
      <c r="KF475" s="182"/>
      <c r="KG475" s="182"/>
      <c r="KH475" s="182"/>
      <c r="KI475" s="182"/>
      <c r="KJ475" s="182"/>
      <c r="KK475" s="182"/>
      <c r="KL475" s="182"/>
      <c r="KM475" s="182"/>
      <c r="KN475" s="182"/>
      <c r="KO475" s="182"/>
      <c r="KP475" s="182"/>
      <c r="KQ475" s="182"/>
      <c r="KR475" s="182"/>
      <c r="KS475" s="182"/>
      <c r="KT475" s="182"/>
      <c r="KU475" s="182"/>
      <c r="KV475" s="182"/>
      <c r="KW475" s="182"/>
      <c r="KX475" s="182"/>
      <c r="KY475" s="182"/>
      <c r="KZ475" s="182"/>
      <c r="LA475" s="182"/>
      <c r="LB475" s="182"/>
      <c r="LC475" s="182"/>
      <c r="LD475" s="182"/>
      <c r="LE475" s="182"/>
      <c r="LF475" s="182"/>
      <c r="LG475" s="182"/>
      <c r="LH475" s="182"/>
      <c r="LI475" s="182"/>
      <c r="LJ475" s="182"/>
      <c r="LK475" s="182"/>
      <c r="LL475" s="182"/>
      <c r="LM475" s="182"/>
      <c r="LN475" s="182"/>
      <c r="LO475" s="182"/>
      <c r="LP475" s="182"/>
      <c r="LQ475" s="182"/>
      <c r="LR475" s="182"/>
      <c r="LS475" s="182"/>
      <c r="LT475" s="182"/>
      <c r="LU475" s="182"/>
      <c r="LV475" s="182"/>
      <c r="LW475" s="182"/>
      <c r="LX475" s="182"/>
      <c r="LY475" s="182"/>
      <c r="LZ475" s="182"/>
      <c r="MA475" s="182"/>
      <c r="MB475" s="182"/>
      <c r="MC475" s="182"/>
      <c r="MD475" s="182"/>
      <c r="ME475" s="182"/>
      <c r="MF475" s="182"/>
      <c r="MG475" s="182"/>
      <c r="MH475" s="182"/>
      <c r="MI475" s="182"/>
      <c r="MJ475" s="182"/>
      <c r="MK475" s="182"/>
      <c r="ML475" s="182"/>
      <c r="MM475" s="182"/>
      <c r="MN475" s="182"/>
      <c r="MO475" s="182"/>
      <c r="MP475" s="182"/>
      <c r="MQ475" s="182"/>
      <c r="MR475" s="182"/>
      <c r="MS475" s="182"/>
      <c r="MT475" s="182"/>
      <c r="MU475" s="182"/>
      <c r="MV475" s="182"/>
      <c r="MW475" s="182"/>
      <c r="MX475" s="182"/>
      <c r="MY475" s="182"/>
      <c r="MZ475" s="182"/>
      <c r="NA475" s="182"/>
      <c r="NB475" s="182"/>
      <c r="NC475" s="182"/>
      <c r="ND475" s="182"/>
      <c r="NE475" s="182"/>
      <c r="NF475" s="182"/>
      <c r="NG475" s="182"/>
      <c r="NH475" s="182"/>
      <c r="NI475" s="182"/>
      <c r="NJ475" s="182"/>
      <c r="NK475" s="182"/>
      <c r="NL475" s="182"/>
      <c r="NM475" s="182"/>
      <c r="NN475" s="182"/>
      <c r="NO475" s="182"/>
      <c r="NP475" s="182"/>
      <c r="NQ475" s="182"/>
      <c r="NR475" s="182"/>
      <c r="NS475" s="182"/>
      <c r="NT475" s="182"/>
      <c r="NU475" s="182"/>
      <c r="NV475" s="182"/>
      <c r="NW475" s="182"/>
      <c r="NX475" s="182"/>
      <c r="NY475" s="182"/>
      <c r="NZ475" s="182"/>
      <c r="OA475" s="182"/>
      <c r="OB475" s="182"/>
      <c r="OC475" s="182"/>
      <c r="OD475" s="182"/>
      <c r="OE475" s="182"/>
      <c r="OF475" s="182"/>
      <c r="OG475" s="182"/>
      <c r="OH475" s="182"/>
      <c r="OI475" s="182"/>
      <c r="OJ475" s="182"/>
      <c r="OK475" s="182"/>
      <c r="OL475" s="182"/>
      <c r="OM475" s="182"/>
      <c r="ON475" s="182"/>
      <c r="OO475" s="182"/>
      <c r="OP475" s="182"/>
      <c r="OQ475" s="182"/>
      <c r="OR475" s="182"/>
      <c r="OS475" s="182"/>
      <c r="OT475" s="182"/>
      <c r="OU475" s="182"/>
      <c r="OV475" s="182"/>
      <c r="OW475" s="182"/>
      <c r="OX475" s="182"/>
      <c r="OY475" s="182"/>
      <c r="OZ475" s="182"/>
      <c r="PA475" s="182"/>
      <c r="PB475" s="182"/>
      <c r="PC475" s="182"/>
      <c r="PD475" s="182"/>
      <c r="PE475" s="182"/>
      <c r="PF475" s="182"/>
      <c r="PG475" s="182"/>
      <c r="PH475" s="182"/>
      <c r="PI475" s="182"/>
      <c r="PJ475" s="182"/>
      <c r="PK475" s="182"/>
      <c r="PL475" s="182"/>
      <c r="PM475" s="182"/>
      <c r="PN475" s="182"/>
      <c r="PO475" s="182"/>
      <c r="PP475" s="182"/>
      <c r="PQ475" s="182"/>
      <c r="PR475" s="182"/>
      <c r="PS475" s="182"/>
      <c r="PT475" s="182"/>
      <c r="PU475" s="182"/>
      <c r="PV475" s="182"/>
      <c r="PW475" s="182"/>
      <c r="PX475" s="182"/>
    </row>
    <row r="476" spans="1:440" s="167" customFormat="1" ht="19.899999999999999" customHeight="1">
      <c r="A476" s="182"/>
      <c r="B476" s="1040"/>
      <c r="C476" s="900"/>
      <c r="D476" s="836" t="s">
        <v>683</v>
      </c>
      <c r="E476" s="875" t="s">
        <v>105</v>
      </c>
      <c r="F476" s="327" t="s">
        <v>20</v>
      </c>
      <c r="G476" s="291">
        <v>0.63600000000000001</v>
      </c>
      <c r="H476" s="291"/>
      <c r="I476" s="292">
        <f t="shared" ref="I476" si="441">G476+H476</f>
        <v>0.63600000000000001</v>
      </c>
      <c r="J476" s="416">
        <v>0</v>
      </c>
      <c r="K476" s="292">
        <f t="shared" si="378"/>
        <v>0.63600000000000001</v>
      </c>
      <c r="L476" s="675">
        <f t="shared" si="379"/>
        <v>0</v>
      </c>
      <c r="M476" s="653" t="s">
        <v>24</v>
      </c>
      <c r="N476" s="903">
        <f t="shared" ref="N476:O476" si="442">G476+G477+G478</f>
        <v>7.2240000000000002</v>
      </c>
      <c r="O476" s="904">
        <f t="shared" si="442"/>
        <v>0</v>
      </c>
      <c r="P476" s="904">
        <f t="shared" ref="P476" si="443">N476+O476</f>
        <v>7.2240000000000002</v>
      </c>
      <c r="Q476" s="904">
        <f t="shared" si="422"/>
        <v>5.66</v>
      </c>
      <c r="R476" s="904">
        <f t="shared" ref="R476" si="444">P476-Q476</f>
        <v>1.5640000000000001</v>
      </c>
      <c r="S476" s="893">
        <f t="shared" ref="S476" si="445">Q476/P476</f>
        <v>0.78349944629014401</v>
      </c>
      <c r="T476" s="170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2"/>
      <c r="AN476" s="182"/>
      <c r="AO476" s="182"/>
      <c r="AP476" s="182"/>
      <c r="AQ476" s="182"/>
      <c r="AR476" s="182"/>
      <c r="AS476" s="182"/>
      <c r="AT476" s="182"/>
      <c r="AU476" s="182"/>
      <c r="AV476" s="182"/>
      <c r="AW476" s="182"/>
      <c r="AX476" s="182"/>
      <c r="AY476" s="182"/>
      <c r="AZ476" s="182"/>
      <c r="BA476" s="182"/>
      <c r="BB476" s="182"/>
      <c r="BC476" s="182"/>
      <c r="BD476" s="182"/>
      <c r="BE476" s="182"/>
      <c r="BF476" s="182"/>
      <c r="BG476" s="182"/>
      <c r="BH476" s="182"/>
      <c r="BI476" s="182"/>
      <c r="BJ476" s="182"/>
      <c r="BK476" s="182"/>
      <c r="BL476" s="182"/>
      <c r="BM476" s="182"/>
      <c r="BN476" s="182"/>
      <c r="BO476" s="182"/>
      <c r="BP476" s="182"/>
      <c r="BQ476" s="182"/>
      <c r="BR476" s="182"/>
      <c r="BS476" s="182"/>
      <c r="BT476" s="182"/>
      <c r="BU476" s="182"/>
      <c r="BV476" s="182"/>
      <c r="BW476" s="182"/>
      <c r="BX476" s="182"/>
      <c r="BY476" s="182"/>
      <c r="BZ476" s="182"/>
      <c r="CA476" s="182"/>
      <c r="CB476" s="182"/>
      <c r="CC476" s="182"/>
      <c r="CD476" s="182"/>
      <c r="CE476" s="182"/>
      <c r="CF476" s="182"/>
      <c r="CG476" s="182"/>
      <c r="CH476" s="182"/>
      <c r="CI476" s="182"/>
      <c r="CJ476" s="182"/>
      <c r="CK476" s="182"/>
      <c r="CL476" s="182"/>
      <c r="CM476" s="182"/>
      <c r="CN476" s="182"/>
      <c r="CO476" s="182"/>
      <c r="CP476" s="182"/>
      <c r="CQ476" s="182"/>
      <c r="CR476" s="182"/>
      <c r="CS476" s="182"/>
      <c r="CT476" s="182"/>
      <c r="CU476" s="182"/>
      <c r="CV476" s="182"/>
      <c r="CW476" s="182"/>
      <c r="CX476" s="182"/>
      <c r="CY476" s="182"/>
      <c r="CZ476" s="182"/>
      <c r="DA476" s="182"/>
      <c r="DB476" s="182"/>
      <c r="DC476" s="182"/>
      <c r="DD476" s="182"/>
      <c r="DE476" s="182"/>
      <c r="DF476" s="182"/>
      <c r="DG476" s="182"/>
      <c r="DH476" s="182"/>
      <c r="DI476" s="182"/>
      <c r="DJ476" s="182"/>
      <c r="DK476" s="182"/>
      <c r="DL476" s="182"/>
      <c r="DM476" s="182"/>
      <c r="DN476" s="182"/>
      <c r="DO476" s="182"/>
      <c r="DP476" s="182"/>
      <c r="DQ476" s="182"/>
      <c r="DR476" s="182"/>
      <c r="DS476" s="182"/>
      <c r="DT476" s="182"/>
      <c r="DU476" s="182"/>
      <c r="DV476" s="182"/>
      <c r="DW476" s="182"/>
      <c r="DX476" s="182"/>
      <c r="DY476" s="182"/>
      <c r="DZ476" s="182"/>
      <c r="EA476" s="182"/>
      <c r="EB476" s="182"/>
      <c r="EC476" s="182"/>
      <c r="ED476" s="182"/>
      <c r="EE476" s="182"/>
      <c r="EF476" s="182"/>
      <c r="EG476" s="182"/>
      <c r="EH476" s="182"/>
      <c r="EI476" s="182"/>
      <c r="EJ476" s="182"/>
      <c r="EK476" s="182"/>
      <c r="EL476" s="182"/>
      <c r="EM476" s="182"/>
      <c r="EN476" s="182"/>
      <c r="EO476" s="182"/>
      <c r="EP476" s="182"/>
      <c r="EQ476" s="182"/>
      <c r="ER476" s="182"/>
      <c r="ES476" s="182"/>
      <c r="ET476" s="182"/>
      <c r="EU476" s="182"/>
      <c r="EV476" s="182"/>
      <c r="EW476" s="182"/>
      <c r="EX476" s="182"/>
      <c r="EY476" s="182"/>
      <c r="EZ476" s="182"/>
      <c r="FA476" s="182"/>
      <c r="FB476" s="182"/>
      <c r="FC476" s="182"/>
      <c r="FD476" s="182"/>
      <c r="FE476" s="182"/>
      <c r="FF476" s="182"/>
      <c r="FG476" s="182"/>
      <c r="FH476" s="182"/>
      <c r="FI476" s="182"/>
      <c r="FJ476" s="182"/>
      <c r="FK476" s="182"/>
      <c r="FL476" s="182"/>
      <c r="FM476" s="182"/>
      <c r="FN476" s="182"/>
      <c r="FO476" s="182"/>
      <c r="FP476" s="182"/>
      <c r="FQ476" s="182"/>
      <c r="FR476" s="182"/>
      <c r="FS476" s="182"/>
      <c r="FT476" s="182"/>
      <c r="FU476" s="182"/>
      <c r="FV476" s="182"/>
      <c r="FW476" s="182"/>
      <c r="FX476" s="182"/>
      <c r="FY476" s="182"/>
      <c r="FZ476" s="182"/>
      <c r="GA476" s="182"/>
      <c r="GB476" s="182"/>
      <c r="GC476" s="182"/>
      <c r="GD476" s="182"/>
      <c r="GE476" s="182"/>
      <c r="GF476" s="182"/>
      <c r="GG476" s="182"/>
      <c r="GH476" s="182"/>
      <c r="GI476" s="182"/>
      <c r="GJ476" s="182"/>
      <c r="GK476" s="182"/>
      <c r="GL476" s="182"/>
      <c r="GM476" s="182"/>
      <c r="GN476" s="182"/>
      <c r="GO476" s="182"/>
      <c r="GP476" s="182"/>
      <c r="GQ476" s="182"/>
      <c r="GR476" s="182"/>
      <c r="GS476" s="182"/>
      <c r="GT476" s="182"/>
      <c r="GU476" s="182"/>
      <c r="GV476" s="182"/>
      <c r="GW476" s="182"/>
      <c r="GX476" s="182"/>
      <c r="GY476" s="182"/>
      <c r="GZ476" s="182"/>
      <c r="HA476" s="182"/>
      <c r="HB476" s="182"/>
      <c r="HC476" s="182"/>
      <c r="HD476" s="182"/>
      <c r="HE476" s="182"/>
      <c r="HF476" s="182"/>
      <c r="HG476" s="182"/>
      <c r="HH476" s="182"/>
      <c r="HI476" s="182"/>
      <c r="HJ476" s="182"/>
      <c r="HK476" s="182"/>
      <c r="HL476" s="182"/>
      <c r="HM476" s="182"/>
      <c r="HN476" s="182"/>
      <c r="HO476" s="182"/>
      <c r="HP476" s="182"/>
      <c r="HQ476" s="182"/>
      <c r="HR476" s="182"/>
      <c r="HS476" s="182"/>
      <c r="HT476" s="182"/>
      <c r="HU476" s="182"/>
      <c r="HV476" s="182"/>
      <c r="HW476" s="182"/>
      <c r="HX476" s="182"/>
      <c r="HY476" s="182"/>
      <c r="HZ476" s="182"/>
      <c r="IA476" s="182"/>
      <c r="IB476" s="182"/>
      <c r="IC476" s="182"/>
      <c r="ID476" s="182"/>
      <c r="IE476" s="182"/>
      <c r="IF476" s="182"/>
      <c r="IG476" s="182"/>
      <c r="IH476" s="182"/>
      <c r="II476" s="182"/>
      <c r="IJ476" s="182"/>
      <c r="IK476" s="182"/>
      <c r="IL476" s="182"/>
      <c r="IM476" s="182"/>
      <c r="IN476" s="182"/>
      <c r="IO476" s="182"/>
      <c r="IP476" s="182"/>
      <c r="IQ476" s="182"/>
      <c r="IR476" s="182"/>
      <c r="IS476" s="182"/>
      <c r="IT476" s="182"/>
      <c r="IU476" s="182"/>
      <c r="IV476" s="182"/>
      <c r="IW476" s="182"/>
      <c r="IX476" s="182"/>
      <c r="IY476" s="182"/>
      <c r="IZ476" s="182"/>
      <c r="JA476" s="182"/>
      <c r="JB476" s="182"/>
      <c r="JC476" s="182"/>
      <c r="JD476" s="182"/>
      <c r="JE476" s="182"/>
      <c r="JF476" s="182"/>
      <c r="JG476" s="182"/>
      <c r="JH476" s="182"/>
      <c r="JI476" s="182"/>
      <c r="JJ476" s="182"/>
      <c r="JK476" s="182"/>
      <c r="JL476" s="182"/>
      <c r="JM476" s="182"/>
      <c r="JN476" s="182"/>
      <c r="JO476" s="182"/>
      <c r="JP476" s="182"/>
      <c r="JQ476" s="182"/>
      <c r="JR476" s="182"/>
      <c r="JS476" s="182"/>
      <c r="JT476" s="182"/>
      <c r="JU476" s="182"/>
      <c r="JV476" s="182"/>
      <c r="JW476" s="182"/>
      <c r="JX476" s="182"/>
      <c r="JY476" s="182"/>
      <c r="JZ476" s="182"/>
      <c r="KA476" s="182"/>
      <c r="KB476" s="182"/>
      <c r="KC476" s="182"/>
      <c r="KD476" s="182"/>
      <c r="KE476" s="182"/>
      <c r="KF476" s="182"/>
      <c r="KG476" s="182"/>
      <c r="KH476" s="182"/>
      <c r="KI476" s="182"/>
      <c r="KJ476" s="182"/>
      <c r="KK476" s="182"/>
      <c r="KL476" s="182"/>
      <c r="KM476" s="182"/>
      <c r="KN476" s="182"/>
      <c r="KO476" s="182"/>
      <c r="KP476" s="182"/>
      <c r="KQ476" s="182"/>
      <c r="KR476" s="182"/>
      <c r="KS476" s="182"/>
      <c r="KT476" s="182"/>
      <c r="KU476" s="182"/>
      <c r="KV476" s="182"/>
      <c r="KW476" s="182"/>
      <c r="KX476" s="182"/>
      <c r="KY476" s="182"/>
      <c r="KZ476" s="182"/>
      <c r="LA476" s="182"/>
      <c r="LB476" s="182"/>
      <c r="LC476" s="182"/>
      <c r="LD476" s="182"/>
      <c r="LE476" s="182"/>
      <c r="LF476" s="182"/>
      <c r="LG476" s="182"/>
      <c r="LH476" s="182"/>
      <c r="LI476" s="182"/>
      <c r="LJ476" s="182"/>
      <c r="LK476" s="182"/>
      <c r="LL476" s="182"/>
      <c r="LM476" s="182"/>
      <c r="LN476" s="182"/>
      <c r="LO476" s="182"/>
      <c r="LP476" s="182"/>
      <c r="LQ476" s="182"/>
      <c r="LR476" s="182"/>
      <c r="LS476" s="182"/>
      <c r="LT476" s="182"/>
      <c r="LU476" s="182"/>
      <c r="LV476" s="182"/>
      <c r="LW476" s="182"/>
      <c r="LX476" s="182"/>
      <c r="LY476" s="182"/>
      <c r="LZ476" s="182"/>
      <c r="MA476" s="182"/>
      <c r="MB476" s="182"/>
      <c r="MC476" s="182"/>
      <c r="MD476" s="182"/>
      <c r="ME476" s="182"/>
      <c r="MF476" s="182"/>
      <c r="MG476" s="182"/>
      <c r="MH476" s="182"/>
      <c r="MI476" s="182"/>
      <c r="MJ476" s="182"/>
      <c r="MK476" s="182"/>
      <c r="ML476" s="182"/>
      <c r="MM476" s="182"/>
      <c r="MN476" s="182"/>
      <c r="MO476" s="182"/>
      <c r="MP476" s="182"/>
      <c r="MQ476" s="182"/>
      <c r="MR476" s="182"/>
      <c r="MS476" s="182"/>
      <c r="MT476" s="182"/>
      <c r="MU476" s="182"/>
      <c r="MV476" s="182"/>
      <c r="MW476" s="182"/>
      <c r="MX476" s="182"/>
      <c r="MY476" s="182"/>
      <c r="MZ476" s="182"/>
      <c r="NA476" s="182"/>
      <c r="NB476" s="182"/>
      <c r="NC476" s="182"/>
      <c r="ND476" s="182"/>
      <c r="NE476" s="182"/>
      <c r="NF476" s="182"/>
      <c r="NG476" s="182"/>
      <c r="NH476" s="182"/>
      <c r="NI476" s="182"/>
      <c r="NJ476" s="182"/>
      <c r="NK476" s="182"/>
      <c r="NL476" s="182"/>
      <c r="NM476" s="182"/>
      <c r="NN476" s="182"/>
      <c r="NO476" s="182"/>
      <c r="NP476" s="182"/>
      <c r="NQ476" s="182"/>
      <c r="NR476" s="182"/>
      <c r="NS476" s="182"/>
      <c r="NT476" s="182"/>
      <c r="NU476" s="182"/>
      <c r="NV476" s="182"/>
      <c r="NW476" s="182"/>
      <c r="NX476" s="182"/>
      <c r="NY476" s="182"/>
      <c r="NZ476" s="182"/>
      <c r="OA476" s="182"/>
      <c r="OB476" s="182"/>
      <c r="OC476" s="182"/>
      <c r="OD476" s="182"/>
      <c r="OE476" s="182"/>
      <c r="OF476" s="182"/>
      <c r="OG476" s="182"/>
      <c r="OH476" s="182"/>
      <c r="OI476" s="182"/>
      <c r="OJ476" s="182"/>
      <c r="OK476" s="182"/>
      <c r="OL476" s="182"/>
      <c r="OM476" s="182"/>
      <c r="ON476" s="182"/>
      <c r="OO476" s="182"/>
      <c r="OP476" s="182"/>
      <c r="OQ476" s="182"/>
      <c r="OR476" s="182"/>
      <c r="OS476" s="182"/>
      <c r="OT476" s="182"/>
      <c r="OU476" s="182"/>
      <c r="OV476" s="182"/>
      <c r="OW476" s="182"/>
      <c r="OX476" s="182"/>
      <c r="OY476" s="182"/>
      <c r="OZ476" s="182"/>
      <c r="PA476" s="182"/>
      <c r="PB476" s="182"/>
      <c r="PC476" s="182"/>
      <c r="PD476" s="182"/>
      <c r="PE476" s="182"/>
      <c r="PF476" s="182"/>
      <c r="PG476" s="182"/>
      <c r="PH476" s="182"/>
      <c r="PI476" s="182"/>
      <c r="PJ476" s="182"/>
      <c r="PK476" s="182"/>
      <c r="PL476" s="182"/>
      <c r="PM476" s="182"/>
      <c r="PN476" s="182"/>
      <c r="PO476" s="182"/>
      <c r="PP476" s="182"/>
      <c r="PQ476" s="182"/>
      <c r="PR476" s="182"/>
      <c r="PS476" s="182"/>
      <c r="PT476" s="182"/>
      <c r="PU476" s="182"/>
      <c r="PV476" s="182"/>
      <c r="PW476" s="182"/>
      <c r="PX476" s="182"/>
    </row>
    <row r="477" spans="1:440" s="167" customFormat="1" ht="19.899999999999999" customHeight="1">
      <c r="A477" s="182"/>
      <c r="B477" s="1040"/>
      <c r="C477" s="900"/>
      <c r="D477" s="837"/>
      <c r="E477" s="875"/>
      <c r="F477" s="327" t="s">
        <v>21</v>
      </c>
      <c r="G477" s="291">
        <v>2.976</v>
      </c>
      <c r="H477" s="291"/>
      <c r="I477" s="292">
        <f>G477+H477+K476</f>
        <v>3.6120000000000001</v>
      </c>
      <c r="J477" s="416">
        <v>2.9340000000000002</v>
      </c>
      <c r="K477" s="292">
        <f t="shared" si="378"/>
        <v>0.67799999999999994</v>
      </c>
      <c r="L477" s="675">
        <f t="shared" si="379"/>
        <v>0.81229235880398676</v>
      </c>
      <c r="M477" s="653" t="s">
        <v>24</v>
      </c>
      <c r="N477" s="903"/>
      <c r="O477" s="904"/>
      <c r="P477" s="904"/>
      <c r="Q477" s="904"/>
      <c r="R477" s="904"/>
      <c r="S477" s="893"/>
      <c r="T477" s="170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  <c r="AG477" s="182"/>
      <c r="AH477" s="182"/>
      <c r="AI477" s="182"/>
      <c r="AJ477" s="182"/>
      <c r="AK477" s="182"/>
      <c r="AL477" s="182"/>
      <c r="AM477" s="182"/>
      <c r="AN477" s="182"/>
      <c r="AO477" s="182"/>
      <c r="AP477" s="182"/>
      <c r="AQ477" s="182"/>
      <c r="AR477" s="182"/>
      <c r="AS477" s="182"/>
      <c r="AT477" s="182"/>
      <c r="AU477" s="182"/>
      <c r="AV477" s="182"/>
      <c r="AW477" s="182"/>
      <c r="AX477" s="182"/>
      <c r="AY477" s="182"/>
      <c r="AZ477" s="182"/>
      <c r="BA477" s="182"/>
      <c r="BB477" s="182"/>
      <c r="BC477" s="182"/>
      <c r="BD477" s="182"/>
      <c r="BE477" s="182"/>
      <c r="BF477" s="182"/>
      <c r="BG477" s="182"/>
      <c r="BH477" s="182"/>
      <c r="BI477" s="182"/>
      <c r="BJ477" s="182"/>
      <c r="BK477" s="182"/>
      <c r="BL477" s="182"/>
      <c r="BM477" s="182"/>
      <c r="BN477" s="182"/>
      <c r="BO477" s="182"/>
      <c r="BP477" s="182"/>
      <c r="BQ477" s="182"/>
      <c r="BR477" s="182"/>
      <c r="BS477" s="182"/>
      <c r="BT477" s="182"/>
      <c r="BU477" s="182"/>
      <c r="BV477" s="182"/>
      <c r="BW477" s="182"/>
      <c r="BX477" s="182"/>
      <c r="BY477" s="182"/>
      <c r="BZ477" s="182"/>
      <c r="CA477" s="182"/>
      <c r="CB477" s="182"/>
      <c r="CC477" s="182"/>
      <c r="CD477" s="182"/>
      <c r="CE477" s="182"/>
      <c r="CF477" s="182"/>
      <c r="CG477" s="182"/>
      <c r="CH477" s="182"/>
      <c r="CI477" s="182"/>
      <c r="CJ477" s="182"/>
      <c r="CK477" s="182"/>
      <c r="CL477" s="182"/>
      <c r="CM477" s="182"/>
      <c r="CN477" s="182"/>
      <c r="CO477" s="182"/>
      <c r="CP477" s="182"/>
      <c r="CQ477" s="182"/>
      <c r="CR477" s="182"/>
      <c r="CS477" s="182"/>
      <c r="CT477" s="182"/>
      <c r="CU477" s="182"/>
      <c r="CV477" s="182"/>
      <c r="CW477" s="182"/>
      <c r="CX477" s="182"/>
      <c r="CY477" s="182"/>
      <c r="CZ477" s="182"/>
      <c r="DA477" s="182"/>
      <c r="DB477" s="182"/>
      <c r="DC477" s="182"/>
      <c r="DD477" s="182"/>
      <c r="DE477" s="182"/>
      <c r="DF477" s="182"/>
      <c r="DG477" s="182"/>
      <c r="DH477" s="182"/>
      <c r="DI477" s="182"/>
      <c r="DJ477" s="182"/>
      <c r="DK477" s="182"/>
      <c r="DL477" s="182"/>
      <c r="DM477" s="182"/>
      <c r="DN477" s="182"/>
      <c r="DO477" s="182"/>
      <c r="DP477" s="182"/>
      <c r="DQ477" s="182"/>
      <c r="DR477" s="182"/>
      <c r="DS477" s="182"/>
      <c r="DT477" s="182"/>
      <c r="DU477" s="182"/>
      <c r="DV477" s="182"/>
      <c r="DW477" s="182"/>
      <c r="DX477" s="182"/>
      <c r="DY477" s="182"/>
      <c r="DZ477" s="182"/>
      <c r="EA477" s="182"/>
      <c r="EB477" s="182"/>
      <c r="EC477" s="182"/>
      <c r="ED477" s="182"/>
      <c r="EE477" s="182"/>
      <c r="EF477" s="182"/>
      <c r="EG477" s="182"/>
      <c r="EH477" s="182"/>
      <c r="EI477" s="182"/>
      <c r="EJ477" s="182"/>
      <c r="EK477" s="182"/>
      <c r="EL477" s="182"/>
      <c r="EM477" s="182"/>
      <c r="EN477" s="182"/>
      <c r="EO477" s="182"/>
      <c r="EP477" s="182"/>
      <c r="EQ477" s="182"/>
      <c r="ER477" s="182"/>
      <c r="ES477" s="182"/>
      <c r="ET477" s="182"/>
      <c r="EU477" s="182"/>
      <c r="EV477" s="182"/>
      <c r="EW477" s="182"/>
      <c r="EX477" s="182"/>
      <c r="EY477" s="182"/>
      <c r="EZ477" s="182"/>
      <c r="FA477" s="182"/>
      <c r="FB477" s="182"/>
      <c r="FC477" s="182"/>
      <c r="FD477" s="182"/>
      <c r="FE477" s="182"/>
      <c r="FF477" s="182"/>
      <c r="FG477" s="182"/>
      <c r="FH477" s="182"/>
      <c r="FI477" s="182"/>
      <c r="FJ477" s="182"/>
      <c r="FK477" s="182"/>
      <c r="FL477" s="182"/>
      <c r="FM477" s="182"/>
      <c r="FN477" s="182"/>
      <c r="FO477" s="182"/>
      <c r="FP477" s="182"/>
      <c r="FQ477" s="182"/>
      <c r="FR477" s="182"/>
      <c r="FS477" s="182"/>
      <c r="FT477" s="182"/>
      <c r="FU477" s="182"/>
      <c r="FV477" s="182"/>
      <c r="FW477" s="182"/>
      <c r="FX477" s="182"/>
      <c r="FY477" s="182"/>
      <c r="FZ477" s="182"/>
      <c r="GA477" s="182"/>
      <c r="GB477" s="182"/>
      <c r="GC477" s="182"/>
      <c r="GD477" s="182"/>
      <c r="GE477" s="182"/>
      <c r="GF477" s="182"/>
      <c r="GG477" s="182"/>
      <c r="GH477" s="182"/>
      <c r="GI477" s="182"/>
      <c r="GJ477" s="182"/>
      <c r="GK477" s="182"/>
      <c r="GL477" s="182"/>
      <c r="GM477" s="182"/>
      <c r="GN477" s="182"/>
      <c r="GO477" s="182"/>
      <c r="GP477" s="182"/>
      <c r="GQ477" s="182"/>
      <c r="GR477" s="182"/>
      <c r="GS477" s="182"/>
      <c r="GT477" s="182"/>
      <c r="GU477" s="182"/>
      <c r="GV477" s="182"/>
      <c r="GW477" s="182"/>
      <c r="GX477" s="182"/>
      <c r="GY477" s="182"/>
      <c r="GZ477" s="182"/>
      <c r="HA477" s="182"/>
      <c r="HB477" s="182"/>
      <c r="HC477" s="182"/>
      <c r="HD477" s="182"/>
      <c r="HE477" s="182"/>
      <c r="HF477" s="182"/>
      <c r="HG477" s="182"/>
      <c r="HH477" s="182"/>
      <c r="HI477" s="182"/>
      <c r="HJ477" s="182"/>
      <c r="HK477" s="182"/>
      <c r="HL477" s="182"/>
      <c r="HM477" s="182"/>
      <c r="HN477" s="182"/>
      <c r="HO477" s="182"/>
      <c r="HP477" s="182"/>
      <c r="HQ477" s="182"/>
      <c r="HR477" s="182"/>
      <c r="HS477" s="182"/>
      <c r="HT477" s="182"/>
      <c r="HU477" s="182"/>
      <c r="HV477" s="182"/>
      <c r="HW477" s="182"/>
      <c r="HX477" s="182"/>
      <c r="HY477" s="182"/>
      <c r="HZ477" s="182"/>
      <c r="IA477" s="182"/>
      <c r="IB477" s="182"/>
      <c r="IC477" s="182"/>
      <c r="ID477" s="182"/>
      <c r="IE477" s="182"/>
      <c r="IF477" s="182"/>
      <c r="IG477" s="182"/>
      <c r="IH477" s="182"/>
      <c r="II477" s="182"/>
      <c r="IJ477" s="182"/>
      <c r="IK477" s="182"/>
      <c r="IL477" s="182"/>
      <c r="IM477" s="182"/>
      <c r="IN477" s="182"/>
      <c r="IO477" s="182"/>
      <c r="IP477" s="182"/>
      <c r="IQ477" s="182"/>
      <c r="IR477" s="182"/>
      <c r="IS477" s="182"/>
      <c r="IT477" s="182"/>
      <c r="IU477" s="182"/>
      <c r="IV477" s="182"/>
      <c r="IW477" s="182"/>
      <c r="IX477" s="182"/>
      <c r="IY477" s="182"/>
      <c r="IZ477" s="182"/>
      <c r="JA477" s="182"/>
      <c r="JB477" s="182"/>
      <c r="JC477" s="182"/>
      <c r="JD477" s="182"/>
      <c r="JE477" s="182"/>
      <c r="JF477" s="182"/>
      <c r="JG477" s="182"/>
      <c r="JH477" s="182"/>
      <c r="JI477" s="182"/>
      <c r="JJ477" s="182"/>
      <c r="JK477" s="182"/>
      <c r="JL477" s="182"/>
      <c r="JM477" s="182"/>
      <c r="JN477" s="182"/>
      <c r="JO477" s="182"/>
      <c r="JP477" s="182"/>
      <c r="JQ477" s="182"/>
      <c r="JR477" s="182"/>
      <c r="JS477" s="182"/>
      <c r="JT477" s="182"/>
      <c r="JU477" s="182"/>
      <c r="JV477" s="182"/>
      <c r="JW477" s="182"/>
      <c r="JX477" s="182"/>
      <c r="JY477" s="182"/>
      <c r="JZ477" s="182"/>
      <c r="KA477" s="182"/>
      <c r="KB477" s="182"/>
      <c r="KC477" s="182"/>
      <c r="KD477" s="182"/>
      <c r="KE477" s="182"/>
      <c r="KF477" s="182"/>
      <c r="KG477" s="182"/>
      <c r="KH477" s="182"/>
      <c r="KI477" s="182"/>
      <c r="KJ477" s="182"/>
      <c r="KK477" s="182"/>
      <c r="KL477" s="182"/>
      <c r="KM477" s="182"/>
      <c r="KN477" s="182"/>
      <c r="KO477" s="182"/>
      <c r="KP477" s="182"/>
      <c r="KQ477" s="182"/>
      <c r="KR477" s="182"/>
      <c r="KS477" s="182"/>
      <c r="KT477" s="182"/>
      <c r="KU477" s="182"/>
      <c r="KV477" s="182"/>
      <c r="KW477" s="182"/>
      <c r="KX477" s="182"/>
      <c r="KY477" s="182"/>
      <c r="KZ477" s="182"/>
      <c r="LA477" s="182"/>
      <c r="LB477" s="182"/>
      <c r="LC477" s="182"/>
      <c r="LD477" s="182"/>
      <c r="LE477" s="182"/>
      <c r="LF477" s="182"/>
      <c r="LG477" s="182"/>
      <c r="LH477" s="182"/>
      <c r="LI477" s="182"/>
      <c r="LJ477" s="182"/>
      <c r="LK477" s="182"/>
      <c r="LL477" s="182"/>
      <c r="LM477" s="182"/>
      <c r="LN477" s="182"/>
      <c r="LO477" s="182"/>
      <c r="LP477" s="182"/>
      <c r="LQ477" s="182"/>
      <c r="LR477" s="182"/>
      <c r="LS477" s="182"/>
      <c r="LT477" s="182"/>
      <c r="LU477" s="182"/>
      <c r="LV477" s="182"/>
      <c r="LW477" s="182"/>
      <c r="LX477" s="182"/>
      <c r="LY477" s="182"/>
      <c r="LZ477" s="182"/>
      <c r="MA477" s="182"/>
      <c r="MB477" s="182"/>
      <c r="MC477" s="182"/>
      <c r="MD477" s="182"/>
      <c r="ME477" s="182"/>
      <c r="MF477" s="182"/>
      <c r="MG477" s="182"/>
      <c r="MH477" s="182"/>
      <c r="MI477" s="182"/>
      <c r="MJ477" s="182"/>
      <c r="MK477" s="182"/>
      <c r="ML477" s="182"/>
      <c r="MM477" s="182"/>
      <c r="MN477" s="182"/>
      <c r="MO477" s="182"/>
      <c r="MP477" s="182"/>
      <c r="MQ477" s="182"/>
      <c r="MR477" s="182"/>
      <c r="MS477" s="182"/>
      <c r="MT477" s="182"/>
      <c r="MU477" s="182"/>
      <c r="MV477" s="182"/>
      <c r="MW477" s="182"/>
      <c r="MX477" s="182"/>
      <c r="MY477" s="182"/>
      <c r="MZ477" s="182"/>
      <c r="NA477" s="182"/>
      <c r="NB477" s="182"/>
      <c r="NC477" s="182"/>
      <c r="ND477" s="182"/>
      <c r="NE477" s="182"/>
      <c r="NF477" s="182"/>
      <c r="NG477" s="182"/>
      <c r="NH477" s="182"/>
      <c r="NI477" s="182"/>
      <c r="NJ477" s="182"/>
      <c r="NK477" s="182"/>
      <c r="NL477" s="182"/>
      <c r="NM477" s="182"/>
      <c r="NN477" s="182"/>
      <c r="NO477" s="182"/>
      <c r="NP477" s="182"/>
      <c r="NQ477" s="182"/>
      <c r="NR477" s="182"/>
      <c r="NS477" s="182"/>
      <c r="NT477" s="182"/>
      <c r="NU477" s="182"/>
      <c r="NV477" s="182"/>
      <c r="NW477" s="182"/>
      <c r="NX477" s="182"/>
      <c r="NY477" s="182"/>
      <c r="NZ477" s="182"/>
      <c r="OA477" s="182"/>
      <c r="OB477" s="182"/>
      <c r="OC477" s="182"/>
      <c r="OD477" s="182"/>
      <c r="OE477" s="182"/>
      <c r="OF477" s="182"/>
      <c r="OG477" s="182"/>
      <c r="OH477" s="182"/>
      <c r="OI477" s="182"/>
      <c r="OJ477" s="182"/>
      <c r="OK477" s="182"/>
      <c r="OL477" s="182"/>
      <c r="OM477" s="182"/>
      <c r="ON477" s="182"/>
      <c r="OO477" s="182"/>
      <c r="OP477" s="182"/>
      <c r="OQ477" s="182"/>
      <c r="OR477" s="182"/>
      <c r="OS477" s="182"/>
      <c r="OT477" s="182"/>
      <c r="OU477" s="182"/>
      <c r="OV477" s="182"/>
      <c r="OW477" s="182"/>
      <c r="OX477" s="182"/>
      <c r="OY477" s="182"/>
      <c r="OZ477" s="182"/>
      <c r="PA477" s="182"/>
      <c r="PB477" s="182"/>
      <c r="PC477" s="182"/>
      <c r="PD477" s="182"/>
      <c r="PE477" s="182"/>
      <c r="PF477" s="182"/>
      <c r="PG477" s="182"/>
      <c r="PH477" s="182"/>
      <c r="PI477" s="182"/>
      <c r="PJ477" s="182"/>
      <c r="PK477" s="182"/>
      <c r="PL477" s="182"/>
      <c r="PM477" s="182"/>
      <c r="PN477" s="182"/>
      <c r="PO477" s="182"/>
      <c r="PP477" s="182"/>
      <c r="PQ477" s="182"/>
      <c r="PR477" s="182"/>
      <c r="PS477" s="182"/>
      <c r="PT477" s="182"/>
      <c r="PU477" s="182"/>
      <c r="PV477" s="182"/>
      <c r="PW477" s="182"/>
      <c r="PX477" s="182"/>
    </row>
    <row r="478" spans="1:440" s="167" customFormat="1" ht="19.899999999999999" customHeight="1">
      <c r="A478" s="182"/>
      <c r="B478" s="1040"/>
      <c r="C478" s="900"/>
      <c r="D478" s="837"/>
      <c r="E478" s="875"/>
      <c r="F478" s="327" t="s">
        <v>22</v>
      </c>
      <c r="G478" s="291">
        <v>3.6120000000000001</v>
      </c>
      <c r="H478" s="291"/>
      <c r="I478" s="292">
        <f>G478+H478+K477</f>
        <v>4.29</v>
      </c>
      <c r="J478" s="416">
        <v>2.726</v>
      </c>
      <c r="K478" s="292">
        <f t="shared" si="378"/>
        <v>1.5640000000000001</v>
      </c>
      <c r="L478" s="675">
        <f t="shared" si="379"/>
        <v>0.63543123543123547</v>
      </c>
      <c r="M478" s="653" t="s">
        <v>24</v>
      </c>
      <c r="N478" s="903"/>
      <c r="O478" s="904"/>
      <c r="P478" s="904"/>
      <c r="Q478" s="904"/>
      <c r="R478" s="904"/>
      <c r="S478" s="893"/>
      <c r="T478" s="170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182"/>
      <c r="AT478" s="182"/>
      <c r="AU478" s="182"/>
      <c r="AV478" s="182"/>
      <c r="AW478" s="182"/>
      <c r="AX478" s="182"/>
      <c r="AY478" s="182"/>
      <c r="AZ478" s="182"/>
      <c r="BA478" s="182"/>
      <c r="BB478" s="182"/>
      <c r="BC478" s="182"/>
      <c r="BD478" s="182"/>
      <c r="BE478" s="182"/>
      <c r="BF478" s="182"/>
      <c r="BG478" s="182"/>
      <c r="BH478" s="182"/>
      <c r="BI478" s="182"/>
      <c r="BJ478" s="182"/>
      <c r="BK478" s="182"/>
      <c r="BL478" s="182"/>
      <c r="BM478" s="182"/>
      <c r="BN478" s="182"/>
      <c r="BO478" s="182"/>
      <c r="BP478" s="182"/>
      <c r="BQ478" s="182"/>
      <c r="BR478" s="182"/>
      <c r="BS478" s="182"/>
      <c r="BT478" s="182"/>
      <c r="BU478" s="182"/>
      <c r="BV478" s="182"/>
      <c r="BW478" s="182"/>
      <c r="BX478" s="182"/>
      <c r="BY478" s="182"/>
      <c r="BZ478" s="182"/>
      <c r="CA478" s="182"/>
      <c r="CB478" s="182"/>
      <c r="CC478" s="182"/>
      <c r="CD478" s="182"/>
      <c r="CE478" s="182"/>
      <c r="CF478" s="182"/>
      <c r="CG478" s="182"/>
      <c r="CH478" s="182"/>
      <c r="CI478" s="182"/>
      <c r="CJ478" s="182"/>
      <c r="CK478" s="182"/>
      <c r="CL478" s="182"/>
      <c r="CM478" s="182"/>
      <c r="CN478" s="182"/>
      <c r="CO478" s="182"/>
      <c r="CP478" s="182"/>
      <c r="CQ478" s="182"/>
      <c r="CR478" s="182"/>
      <c r="CS478" s="182"/>
      <c r="CT478" s="182"/>
      <c r="CU478" s="182"/>
      <c r="CV478" s="182"/>
      <c r="CW478" s="182"/>
      <c r="CX478" s="182"/>
      <c r="CY478" s="182"/>
      <c r="CZ478" s="182"/>
      <c r="DA478" s="182"/>
      <c r="DB478" s="182"/>
      <c r="DC478" s="182"/>
      <c r="DD478" s="182"/>
      <c r="DE478" s="182"/>
      <c r="DF478" s="182"/>
      <c r="DG478" s="182"/>
      <c r="DH478" s="182"/>
      <c r="DI478" s="182"/>
      <c r="DJ478" s="182"/>
      <c r="DK478" s="182"/>
      <c r="DL478" s="182"/>
      <c r="DM478" s="182"/>
      <c r="DN478" s="182"/>
      <c r="DO478" s="182"/>
      <c r="DP478" s="182"/>
      <c r="DQ478" s="182"/>
      <c r="DR478" s="182"/>
      <c r="DS478" s="182"/>
      <c r="DT478" s="182"/>
      <c r="DU478" s="182"/>
      <c r="DV478" s="182"/>
      <c r="DW478" s="182"/>
      <c r="DX478" s="182"/>
      <c r="DY478" s="182"/>
      <c r="DZ478" s="182"/>
      <c r="EA478" s="182"/>
      <c r="EB478" s="182"/>
      <c r="EC478" s="182"/>
      <c r="ED478" s="182"/>
      <c r="EE478" s="182"/>
      <c r="EF478" s="182"/>
      <c r="EG478" s="182"/>
      <c r="EH478" s="182"/>
      <c r="EI478" s="182"/>
      <c r="EJ478" s="182"/>
      <c r="EK478" s="182"/>
      <c r="EL478" s="182"/>
      <c r="EM478" s="182"/>
      <c r="EN478" s="182"/>
      <c r="EO478" s="182"/>
      <c r="EP478" s="182"/>
      <c r="EQ478" s="182"/>
      <c r="ER478" s="182"/>
      <c r="ES478" s="182"/>
      <c r="ET478" s="182"/>
      <c r="EU478" s="182"/>
      <c r="EV478" s="182"/>
      <c r="EW478" s="182"/>
      <c r="EX478" s="182"/>
      <c r="EY478" s="182"/>
      <c r="EZ478" s="182"/>
      <c r="FA478" s="182"/>
      <c r="FB478" s="182"/>
      <c r="FC478" s="182"/>
      <c r="FD478" s="182"/>
      <c r="FE478" s="182"/>
      <c r="FF478" s="182"/>
      <c r="FG478" s="182"/>
      <c r="FH478" s="182"/>
      <c r="FI478" s="182"/>
      <c r="FJ478" s="182"/>
      <c r="FK478" s="182"/>
      <c r="FL478" s="182"/>
      <c r="FM478" s="182"/>
      <c r="FN478" s="182"/>
      <c r="FO478" s="182"/>
      <c r="FP478" s="182"/>
      <c r="FQ478" s="182"/>
      <c r="FR478" s="182"/>
      <c r="FS478" s="182"/>
      <c r="FT478" s="182"/>
      <c r="FU478" s="182"/>
      <c r="FV478" s="182"/>
      <c r="FW478" s="182"/>
      <c r="FX478" s="182"/>
      <c r="FY478" s="182"/>
      <c r="FZ478" s="182"/>
      <c r="GA478" s="182"/>
      <c r="GB478" s="182"/>
      <c r="GC478" s="182"/>
      <c r="GD478" s="182"/>
      <c r="GE478" s="182"/>
      <c r="GF478" s="182"/>
      <c r="GG478" s="182"/>
      <c r="GH478" s="182"/>
      <c r="GI478" s="182"/>
      <c r="GJ478" s="182"/>
      <c r="GK478" s="182"/>
      <c r="GL478" s="182"/>
      <c r="GM478" s="182"/>
      <c r="GN478" s="182"/>
      <c r="GO478" s="182"/>
      <c r="GP478" s="182"/>
      <c r="GQ478" s="182"/>
      <c r="GR478" s="182"/>
      <c r="GS478" s="182"/>
      <c r="GT478" s="182"/>
      <c r="GU478" s="182"/>
      <c r="GV478" s="182"/>
      <c r="GW478" s="182"/>
      <c r="GX478" s="182"/>
      <c r="GY478" s="182"/>
      <c r="GZ478" s="182"/>
      <c r="HA478" s="182"/>
      <c r="HB478" s="182"/>
      <c r="HC478" s="182"/>
      <c r="HD478" s="182"/>
      <c r="HE478" s="182"/>
      <c r="HF478" s="182"/>
      <c r="HG478" s="182"/>
      <c r="HH478" s="182"/>
      <c r="HI478" s="182"/>
      <c r="HJ478" s="182"/>
      <c r="HK478" s="182"/>
      <c r="HL478" s="182"/>
      <c r="HM478" s="182"/>
      <c r="HN478" s="182"/>
      <c r="HO478" s="182"/>
      <c r="HP478" s="182"/>
      <c r="HQ478" s="182"/>
      <c r="HR478" s="182"/>
      <c r="HS478" s="182"/>
      <c r="HT478" s="182"/>
      <c r="HU478" s="182"/>
      <c r="HV478" s="182"/>
      <c r="HW478" s="182"/>
      <c r="HX478" s="182"/>
      <c r="HY478" s="182"/>
      <c r="HZ478" s="182"/>
      <c r="IA478" s="182"/>
      <c r="IB478" s="182"/>
      <c r="IC478" s="182"/>
      <c r="ID478" s="182"/>
      <c r="IE478" s="182"/>
      <c r="IF478" s="182"/>
      <c r="IG478" s="182"/>
      <c r="IH478" s="182"/>
      <c r="II478" s="182"/>
      <c r="IJ478" s="182"/>
      <c r="IK478" s="182"/>
      <c r="IL478" s="182"/>
      <c r="IM478" s="182"/>
      <c r="IN478" s="182"/>
      <c r="IO478" s="182"/>
      <c r="IP478" s="182"/>
      <c r="IQ478" s="182"/>
      <c r="IR478" s="182"/>
      <c r="IS478" s="182"/>
      <c r="IT478" s="182"/>
      <c r="IU478" s="182"/>
      <c r="IV478" s="182"/>
      <c r="IW478" s="182"/>
      <c r="IX478" s="182"/>
      <c r="IY478" s="182"/>
      <c r="IZ478" s="182"/>
      <c r="JA478" s="182"/>
      <c r="JB478" s="182"/>
      <c r="JC478" s="182"/>
      <c r="JD478" s="182"/>
      <c r="JE478" s="182"/>
      <c r="JF478" s="182"/>
      <c r="JG478" s="182"/>
      <c r="JH478" s="182"/>
      <c r="JI478" s="182"/>
      <c r="JJ478" s="182"/>
      <c r="JK478" s="182"/>
      <c r="JL478" s="182"/>
      <c r="JM478" s="182"/>
      <c r="JN478" s="182"/>
      <c r="JO478" s="182"/>
      <c r="JP478" s="182"/>
      <c r="JQ478" s="182"/>
      <c r="JR478" s="182"/>
      <c r="JS478" s="182"/>
      <c r="JT478" s="182"/>
      <c r="JU478" s="182"/>
      <c r="JV478" s="182"/>
      <c r="JW478" s="182"/>
      <c r="JX478" s="182"/>
      <c r="JY478" s="182"/>
      <c r="JZ478" s="182"/>
      <c r="KA478" s="182"/>
      <c r="KB478" s="182"/>
      <c r="KC478" s="182"/>
      <c r="KD478" s="182"/>
      <c r="KE478" s="182"/>
      <c r="KF478" s="182"/>
      <c r="KG478" s="182"/>
      <c r="KH478" s="182"/>
      <c r="KI478" s="182"/>
      <c r="KJ478" s="182"/>
      <c r="KK478" s="182"/>
      <c r="KL478" s="182"/>
      <c r="KM478" s="182"/>
      <c r="KN478" s="182"/>
      <c r="KO478" s="182"/>
      <c r="KP478" s="182"/>
      <c r="KQ478" s="182"/>
      <c r="KR478" s="182"/>
      <c r="KS478" s="182"/>
      <c r="KT478" s="182"/>
      <c r="KU478" s="182"/>
      <c r="KV478" s="182"/>
      <c r="KW478" s="182"/>
      <c r="KX478" s="182"/>
      <c r="KY478" s="182"/>
      <c r="KZ478" s="182"/>
      <c r="LA478" s="182"/>
      <c r="LB478" s="182"/>
      <c r="LC478" s="182"/>
      <c r="LD478" s="182"/>
      <c r="LE478" s="182"/>
      <c r="LF478" s="182"/>
      <c r="LG478" s="182"/>
      <c r="LH478" s="182"/>
      <c r="LI478" s="182"/>
      <c r="LJ478" s="182"/>
      <c r="LK478" s="182"/>
      <c r="LL478" s="182"/>
      <c r="LM478" s="182"/>
      <c r="LN478" s="182"/>
      <c r="LO478" s="182"/>
      <c r="LP478" s="182"/>
      <c r="LQ478" s="182"/>
      <c r="LR478" s="182"/>
      <c r="LS478" s="182"/>
      <c r="LT478" s="182"/>
      <c r="LU478" s="182"/>
      <c r="LV478" s="182"/>
      <c r="LW478" s="182"/>
      <c r="LX478" s="182"/>
      <c r="LY478" s="182"/>
      <c r="LZ478" s="182"/>
      <c r="MA478" s="182"/>
      <c r="MB478" s="182"/>
      <c r="MC478" s="182"/>
      <c r="MD478" s="182"/>
      <c r="ME478" s="182"/>
      <c r="MF478" s="182"/>
      <c r="MG478" s="182"/>
      <c r="MH478" s="182"/>
      <c r="MI478" s="182"/>
      <c r="MJ478" s="182"/>
      <c r="MK478" s="182"/>
      <c r="ML478" s="182"/>
      <c r="MM478" s="182"/>
      <c r="MN478" s="182"/>
      <c r="MO478" s="182"/>
      <c r="MP478" s="182"/>
      <c r="MQ478" s="182"/>
      <c r="MR478" s="182"/>
      <c r="MS478" s="182"/>
      <c r="MT478" s="182"/>
      <c r="MU478" s="182"/>
      <c r="MV478" s="182"/>
      <c r="MW478" s="182"/>
      <c r="MX478" s="182"/>
      <c r="MY478" s="182"/>
      <c r="MZ478" s="182"/>
      <c r="NA478" s="182"/>
      <c r="NB478" s="182"/>
      <c r="NC478" s="182"/>
      <c r="ND478" s="182"/>
      <c r="NE478" s="182"/>
      <c r="NF478" s="182"/>
      <c r="NG478" s="182"/>
      <c r="NH478" s="182"/>
      <c r="NI478" s="182"/>
      <c r="NJ478" s="182"/>
      <c r="NK478" s="182"/>
      <c r="NL478" s="182"/>
      <c r="NM478" s="182"/>
      <c r="NN478" s="182"/>
      <c r="NO478" s="182"/>
      <c r="NP478" s="182"/>
      <c r="NQ478" s="182"/>
      <c r="NR478" s="182"/>
      <c r="NS478" s="182"/>
      <c r="NT478" s="182"/>
      <c r="NU478" s="182"/>
      <c r="NV478" s="182"/>
      <c r="NW478" s="182"/>
      <c r="NX478" s="182"/>
      <c r="NY478" s="182"/>
      <c r="NZ478" s="182"/>
      <c r="OA478" s="182"/>
      <c r="OB478" s="182"/>
      <c r="OC478" s="182"/>
      <c r="OD478" s="182"/>
      <c r="OE478" s="182"/>
      <c r="OF478" s="182"/>
      <c r="OG478" s="182"/>
      <c r="OH478" s="182"/>
      <c r="OI478" s="182"/>
      <c r="OJ478" s="182"/>
      <c r="OK478" s="182"/>
      <c r="OL478" s="182"/>
      <c r="OM478" s="182"/>
      <c r="ON478" s="182"/>
      <c r="OO478" s="182"/>
      <c r="OP478" s="182"/>
      <c r="OQ478" s="182"/>
      <c r="OR478" s="182"/>
      <c r="OS478" s="182"/>
      <c r="OT478" s="182"/>
      <c r="OU478" s="182"/>
      <c r="OV478" s="182"/>
      <c r="OW478" s="182"/>
      <c r="OX478" s="182"/>
      <c r="OY478" s="182"/>
      <c r="OZ478" s="182"/>
      <c r="PA478" s="182"/>
      <c r="PB478" s="182"/>
      <c r="PC478" s="182"/>
      <c r="PD478" s="182"/>
      <c r="PE478" s="182"/>
      <c r="PF478" s="182"/>
      <c r="PG478" s="182"/>
      <c r="PH478" s="182"/>
      <c r="PI478" s="182"/>
      <c r="PJ478" s="182"/>
      <c r="PK478" s="182"/>
      <c r="PL478" s="182"/>
      <c r="PM478" s="182"/>
      <c r="PN478" s="182"/>
      <c r="PO478" s="182"/>
      <c r="PP478" s="182"/>
      <c r="PQ478" s="182"/>
      <c r="PR478" s="182"/>
      <c r="PS478" s="182"/>
      <c r="PT478" s="182"/>
      <c r="PU478" s="182"/>
      <c r="PV478" s="182"/>
      <c r="PW478" s="182"/>
      <c r="PX478" s="182"/>
    </row>
    <row r="479" spans="1:440" s="167" customFormat="1" ht="19.899999999999999" customHeight="1">
      <c r="A479" s="182"/>
      <c r="B479" s="1040"/>
      <c r="C479" s="900"/>
      <c r="D479" s="837"/>
      <c r="E479" s="875" t="s">
        <v>106</v>
      </c>
      <c r="F479" s="327" t="s">
        <v>20</v>
      </c>
      <c r="G479" s="291">
        <v>0.63600000000000001</v>
      </c>
      <c r="H479" s="291"/>
      <c r="I479" s="292">
        <f t="shared" ref="I479" si="446">G479+H479</f>
        <v>0.63600000000000001</v>
      </c>
      <c r="J479" s="416">
        <v>0</v>
      </c>
      <c r="K479" s="292">
        <f t="shared" si="378"/>
        <v>0.63600000000000001</v>
      </c>
      <c r="L479" s="675">
        <f t="shared" si="379"/>
        <v>0</v>
      </c>
      <c r="M479" s="653" t="s">
        <v>24</v>
      </c>
      <c r="N479" s="903">
        <f t="shared" ref="N479:O479" si="447">G479+G480+G481</f>
        <v>7.2240000000000002</v>
      </c>
      <c r="O479" s="904">
        <f t="shared" si="447"/>
        <v>0</v>
      </c>
      <c r="P479" s="904">
        <f t="shared" ref="P479" si="448">N479+O479</f>
        <v>7.2240000000000002</v>
      </c>
      <c r="Q479" s="904">
        <f t="shared" si="422"/>
        <v>7.1240000000000006</v>
      </c>
      <c r="R479" s="904">
        <f t="shared" ref="R479" si="449">P479-Q479</f>
        <v>9.9999999999999645E-2</v>
      </c>
      <c r="S479" s="893">
        <f t="shared" ref="S479" si="450">Q479/P479</f>
        <v>0.9861572535991141</v>
      </c>
      <c r="T479" s="170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182"/>
      <c r="AT479" s="182"/>
      <c r="AU479" s="182"/>
      <c r="AV479" s="182"/>
      <c r="AW479" s="182"/>
      <c r="AX479" s="182"/>
      <c r="AY479" s="182"/>
      <c r="AZ479" s="182"/>
      <c r="BA479" s="182"/>
      <c r="BB479" s="182"/>
      <c r="BC479" s="182"/>
      <c r="BD479" s="182"/>
      <c r="BE479" s="182"/>
      <c r="BF479" s="182"/>
      <c r="BG479" s="182"/>
      <c r="BH479" s="182"/>
      <c r="BI479" s="182"/>
      <c r="BJ479" s="182"/>
      <c r="BK479" s="182"/>
      <c r="BL479" s="182"/>
      <c r="BM479" s="182"/>
      <c r="BN479" s="182"/>
      <c r="BO479" s="182"/>
      <c r="BP479" s="182"/>
      <c r="BQ479" s="182"/>
      <c r="BR479" s="182"/>
      <c r="BS479" s="182"/>
      <c r="BT479" s="182"/>
      <c r="BU479" s="182"/>
      <c r="BV479" s="182"/>
      <c r="BW479" s="182"/>
      <c r="BX479" s="182"/>
      <c r="BY479" s="182"/>
      <c r="BZ479" s="182"/>
      <c r="CA479" s="182"/>
      <c r="CB479" s="182"/>
      <c r="CC479" s="182"/>
      <c r="CD479" s="182"/>
      <c r="CE479" s="182"/>
      <c r="CF479" s="182"/>
      <c r="CG479" s="182"/>
      <c r="CH479" s="182"/>
      <c r="CI479" s="182"/>
      <c r="CJ479" s="182"/>
      <c r="CK479" s="182"/>
      <c r="CL479" s="182"/>
      <c r="CM479" s="182"/>
      <c r="CN479" s="182"/>
      <c r="CO479" s="182"/>
      <c r="CP479" s="182"/>
      <c r="CQ479" s="182"/>
      <c r="CR479" s="182"/>
      <c r="CS479" s="182"/>
      <c r="CT479" s="182"/>
      <c r="CU479" s="182"/>
      <c r="CV479" s="182"/>
      <c r="CW479" s="182"/>
      <c r="CX479" s="182"/>
      <c r="CY479" s="182"/>
      <c r="CZ479" s="182"/>
      <c r="DA479" s="182"/>
      <c r="DB479" s="182"/>
      <c r="DC479" s="182"/>
      <c r="DD479" s="182"/>
      <c r="DE479" s="182"/>
      <c r="DF479" s="182"/>
      <c r="DG479" s="182"/>
      <c r="DH479" s="182"/>
      <c r="DI479" s="182"/>
      <c r="DJ479" s="182"/>
      <c r="DK479" s="182"/>
      <c r="DL479" s="182"/>
      <c r="DM479" s="182"/>
      <c r="DN479" s="182"/>
      <c r="DO479" s="182"/>
      <c r="DP479" s="182"/>
      <c r="DQ479" s="182"/>
      <c r="DR479" s="182"/>
      <c r="DS479" s="182"/>
      <c r="DT479" s="182"/>
      <c r="DU479" s="182"/>
      <c r="DV479" s="182"/>
      <c r="DW479" s="182"/>
      <c r="DX479" s="182"/>
      <c r="DY479" s="182"/>
      <c r="DZ479" s="182"/>
      <c r="EA479" s="182"/>
      <c r="EB479" s="182"/>
      <c r="EC479" s="182"/>
      <c r="ED479" s="182"/>
      <c r="EE479" s="182"/>
      <c r="EF479" s="182"/>
      <c r="EG479" s="182"/>
      <c r="EH479" s="182"/>
      <c r="EI479" s="182"/>
      <c r="EJ479" s="182"/>
      <c r="EK479" s="182"/>
      <c r="EL479" s="182"/>
      <c r="EM479" s="182"/>
      <c r="EN479" s="182"/>
      <c r="EO479" s="182"/>
      <c r="EP479" s="182"/>
      <c r="EQ479" s="182"/>
      <c r="ER479" s="182"/>
      <c r="ES479" s="182"/>
      <c r="ET479" s="182"/>
      <c r="EU479" s="182"/>
      <c r="EV479" s="182"/>
      <c r="EW479" s="182"/>
      <c r="EX479" s="182"/>
      <c r="EY479" s="182"/>
      <c r="EZ479" s="182"/>
      <c r="FA479" s="182"/>
      <c r="FB479" s="182"/>
      <c r="FC479" s="182"/>
      <c r="FD479" s="182"/>
      <c r="FE479" s="182"/>
      <c r="FF479" s="182"/>
      <c r="FG479" s="182"/>
      <c r="FH479" s="182"/>
      <c r="FI479" s="182"/>
      <c r="FJ479" s="182"/>
      <c r="FK479" s="182"/>
      <c r="FL479" s="182"/>
      <c r="FM479" s="182"/>
      <c r="FN479" s="182"/>
      <c r="FO479" s="182"/>
      <c r="FP479" s="182"/>
      <c r="FQ479" s="182"/>
      <c r="FR479" s="182"/>
      <c r="FS479" s="182"/>
      <c r="FT479" s="182"/>
      <c r="FU479" s="182"/>
      <c r="FV479" s="182"/>
      <c r="FW479" s="182"/>
      <c r="FX479" s="182"/>
      <c r="FY479" s="182"/>
      <c r="FZ479" s="182"/>
      <c r="GA479" s="182"/>
      <c r="GB479" s="182"/>
      <c r="GC479" s="182"/>
      <c r="GD479" s="182"/>
      <c r="GE479" s="182"/>
      <c r="GF479" s="182"/>
      <c r="GG479" s="182"/>
      <c r="GH479" s="182"/>
      <c r="GI479" s="182"/>
      <c r="GJ479" s="182"/>
      <c r="GK479" s="182"/>
      <c r="GL479" s="182"/>
      <c r="GM479" s="182"/>
      <c r="GN479" s="182"/>
      <c r="GO479" s="182"/>
      <c r="GP479" s="182"/>
      <c r="GQ479" s="182"/>
      <c r="GR479" s="182"/>
      <c r="GS479" s="182"/>
      <c r="GT479" s="182"/>
      <c r="GU479" s="182"/>
      <c r="GV479" s="182"/>
      <c r="GW479" s="182"/>
      <c r="GX479" s="182"/>
      <c r="GY479" s="182"/>
      <c r="GZ479" s="182"/>
      <c r="HA479" s="182"/>
      <c r="HB479" s="182"/>
      <c r="HC479" s="182"/>
      <c r="HD479" s="182"/>
      <c r="HE479" s="182"/>
      <c r="HF479" s="182"/>
      <c r="HG479" s="182"/>
      <c r="HH479" s="182"/>
      <c r="HI479" s="182"/>
      <c r="HJ479" s="182"/>
      <c r="HK479" s="182"/>
      <c r="HL479" s="182"/>
      <c r="HM479" s="182"/>
      <c r="HN479" s="182"/>
      <c r="HO479" s="182"/>
      <c r="HP479" s="182"/>
      <c r="HQ479" s="182"/>
      <c r="HR479" s="182"/>
      <c r="HS479" s="182"/>
      <c r="HT479" s="182"/>
      <c r="HU479" s="182"/>
      <c r="HV479" s="182"/>
      <c r="HW479" s="182"/>
      <c r="HX479" s="182"/>
      <c r="HY479" s="182"/>
      <c r="HZ479" s="182"/>
      <c r="IA479" s="182"/>
      <c r="IB479" s="182"/>
      <c r="IC479" s="182"/>
      <c r="ID479" s="182"/>
      <c r="IE479" s="182"/>
      <c r="IF479" s="182"/>
      <c r="IG479" s="182"/>
      <c r="IH479" s="182"/>
      <c r="II479" s="182"/>
      <c r="IJ479" s="182"/>
      <c r="IK479" s="182"/>
      <c r="IL479" s="182"/>
      <c r="IM479" s="182"/>
      <c r="IN479" s="182"/>
      <c r="IO479" s="182"/>
      <c r="IP479" s="182"/>
      <c r="IQ479" s="182"/>
      <c r="IR479" s="182"/>
      <c r="IS479" s="182"/>
      <c r="IT479" s="182"/>
      <c r="IU479" s="182"/>
      <c r="IV479" s="182"/>
      <c r="IW479" s="182"/>
      <c r="IX479" s="182"/>
      <c r="IY479" s="182"/>
      <c r="IZ479" s="182"/>
      <c r="JA479" s="182"/>
      <c r="JB479" s="182"/>
      <c r="JC479" s="182"/>
      <c r="JD479" s="182"/>
      <c r="JE479" s="182"/>
      <c r="JF479" s="182"/>
      <c r="JG479" s="182"/>
      <c r="JH479" s="182"/>
      <c r="JI479" s="182"/>
      <c r="JJ479" s="182"/>
      <c r="JK479" s="182"/>
      <c r="JL479" s="182"/>
      <c r="JM479" s="182"/>
      <c r="JN479" s="182"/>
      <c r="JO479" s="182"/>
      <c r="JP479" s="182"/>
      <c r="JQ479" s="182"/>
      <c r="JR479" s="182"/>
      <c r="JS479" s="182"/>
      <c r="JT479" s="182"/>
      <c r="JU479" s="182"/>
      <c r="JV479" s="182"/>
      <c r="JW479" s="182"/>
      <c r="JX479" s="182"/>
      <c r="JY479" s="182"/>
      <c r="JZ479" s="182"/>
      <c r="KA479" s="182"/>
      <c r="KB479" s="182"/>
      <c r="KC479" s="182"/>
      <c r="KD479" s="182"/>
      <c r="KE479" s="182"/>
      <c r="KF479" s="182"/>
      <c r="KG479" s="182"/>
      <c r="KH479" s="182"/>
      <c r="KI479" s="182"/>
      <c r="KJ479" s="182"/>
      <c r="KK479" s="182"/>
      <c r="KL479" s="182"/>
      <c r="KM479" s="182"/>
      <c r="KN479" s="182"/>
      <c r="KO479" s="182"/>
      <c r="KP479" s="182"/>
      <c r="KQ479" s="182"/>
      <c r="KR479" s="182"/>
      <c r="KS479" s="182"/>
      <c r="KT479" s="182"/>
      <c r="KU479" s="182"/>
      <c r="KV479" s="182"/>
      <c r="KW479" s="182"/>
      <c r="KX479" s="182"/>
      <c r="KY479" s="182"/>
      <c r="KZ479" s="182"/>
      <c r="LA479" s="182"/>
      <c r="LB479" s="182"/>
      <c r="LC479" s="182"/>
      <c r="LD479" s="182"/>
      <c r="LE479" s="182"/>
      <c r="LF479" s="182"/>
      <c r="LG479" s="182"/>
      <c r="LH479" s="182"/>
      <c r="LI479" s="182"/>
      <c r="LJ479" s="182"/>
      <c r="LK479" s="182"/>
      <c r="LL479" s="182"/>
      <c r="LM479" s="182"/>
      <c r="LN479" s="182"/>
      <c r="LO479" s="182"/>
      <c r="LP479" s="182"/>
      <c r="LQ479" s="182"/>
      <c r="LR479" s="182"/>
      <c r="LS479" s="182"/>
      <c r="LT479" s="182"/>
      <c r="LU479" s="182"/>
      <c r="LV479" s="182"/>
      <c r="LW479" s="182"/>
      <c r="LX479" s="182"/>
      <c r="LY479" s="182"/>
      <c r="LZ479" s="182"/>
      <c r="MA479" s="182"/>
      <c r="MB479" s="182"/>
      <c r="MC479" s="182"/>
      <c r="MD479" s="182"/>
      <c r="ME479" s="182"/>
      <c r="MF479" s="182"/>
      <c r="MG479" s="182"/>
      <c r="MH479" s="182"/>
      <c r="MI479" s="182"/>
      <c r="MJ479" s="182"/>
      <c r="MK479" s="182"/>
      <c r="ML479" s="182"/>
      <c r="MM479" s="182"/>
      <c r="MN479" s="182"/>
      <c r="MO479" s="182"/>
      <c r="MP479" s="182"/>
      <c r="MQ479" s="182"/>
      <c r="MR479" s="182"/>
      <c r="MS479" s="182"/>
      <c r="MT479" s="182"/>
      <c r="MU479" s="182"/>
      <c r="MV479" s="182"/>
      <c r="MW479" s="182"/>
      <c r="MX479" s="182"/>
      <c r="MY479" s="182"/>
      <c r="MZ479" s="182"/>
      <c r="NA479" s="182"/>
      <c r="NB479" s="182"/>
      <c r="NC479" s="182"/>
      <c r="ND479" s="182"/>
      <c r="NE479" s="182"/>
      <c r="NF479" s="182"/>
      <c r="NG479" s="182"/>
      <c r="NH479" s="182"/>
      <c r="NI479" s="182"/>
      <c r="NJ479" s="182"/>
      <c r="NK479" s="182"/>
      <c r="NL479" s="182"/>
      <c r="NM479" s="182"/>
      <c r="NN479" s="182"/>
      <c r="NO479" s="182"/>
      <c r="NP479" s="182"/>
      <c r="NQ479" s="182"/>
      <c r="NR479" s="182"/>
      <c r="NS479" s="182"/>
      <c r="NT479" s="182"/>
      <c r="NU479" s="182"/>
      <c r="NV479" s="182"/>
      <c r="NW479" s="182"/>
      <c r="NX479" s="182"/>
      <c r="NY479" s="182"/>
      <c r="NZ479" s="182"/>
      <c r="OA479" s="182"/>
      <c r="OB479" s="182"/>
      <c r="OC479" s="182"/>
      <c r="OD479" s="182"/>
      <c r="OE479" s="182"/>
      <c r="OF479" s="182"/>
      <c r="OG479" s="182"/>
      <c r="OH479" s="182"/>
      <c r="OI479" s="182"/>
      <c r="OJ479" s="182"/>
      <c r="OK479" s="182"/>
      <c r="OL479" s="182"/>
      <c r="OM479" s="182"/>
      <c r="ON479" s="182"/>
      <c r="OO479" s="182"/>
      <c r="OP479" s="182"/>
      <c r="OQ479" s="182"/>
      <c r="OR479" s="182"/>
      <c r="OS479" s="182"/>
      <c r="OT479" s="182"/>
      <c r="OU479" s="182"/>
      <c r="OV479" s="182"/>
      <c r="OW479" s="182"/>
      <c r="OX479" s="182"/>
      <c r="OY479" s="182"/>
      <c r="OZ479" s="182"/>
      <c r="PA479" s="182"/>
      <c r="PB479" s="182"/>
      <c r="PC479" s="182"/>
      <c r="PD479" s="182"/>
      <c r="PE479" s="182"/>
      <c r="PF479" s="182"/>
      <c r="PG479" s="182"/>
      <c r="PH479" s="182"/>
      <c r="PI479" s="182"/>
      <c r="PJ479" s="182"/>
      <c r="PK479" s="182"/>
      <c r="PL479" s="182"/>
      <c r="PM479" s="182"/>
      <c r="PN479" s="182"/>
      <c r="PO479" s="182"/>
      <c r="PP479" s="182"/>
      <c r="PQ479" s="182"/>
      <c r="PR479" s="182"/>
      <c r="PS479" s="182"/>
      <c r="PT479" s="182"/>
      <c r="PU479" s="182"/>
      <c r="PV479" s="182"/>
      <c r="PW479" s="182"/>
      <c r="PX479" s="182"/>
    </row>
    <row r="480" spans="1:440" s="167" customFormat="1" ht="19.899999999999999" customHeight="1">
      <c r="A480" s="182"/>
      <c r="B480" s="1040"/>
      <c r="C480" s="900"/>
      <c r="D480" s="837"/>
      <c r="E480" s="875"/>
      <c r="F480" s="327" t="s">
        <v>21</v>
      </c>
      <c r="G480" s="291">
        <v>2.976</v>
      </c>
      <c r="H480" s="291"/>
      <c r="I480" s="292">
        <f>G480+H480+K479</f>
        <v>3.6120000000000001</v>
      </c>
      <c r="J480" s="416">
        <v>3.1510000000000002</v>
      </c>
      <c r="K480" s="292">
        <f t="shared" si="378"/>
        <v>0.46099999999999985</v>
      </c>
      <c r="L480" s="675">
        <f t="shared" si="379"/>
        <v>0.87236987818383172</v>
      </c>
      <c r="M480" s="653" t="s">
        <v>24</v>
      </c>
      <c r="N480" s="903"/>
      <c r="O480" s="904"/>
      <c r="P480" s="904"/>
      <c r="Q480" s="904"/>
      <c r="R480" s="904"/>
      <c r="S480" s="893"/>
      <c r="T480" s="170"/>
      <c r="U480" s="182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  <c r="AI480" s="182"/>
      <c r="AJ480" s="182"/>
      <c r="AK480" s="182"/>
      <c r="AL480" s="182"/>
      <c r="AM480" s="182"/>
      <c r="AN480" s="182"/>
      <c r="AO480" s="182"/>
      <c r="AP480" s="182"/>
      <c r="AQ480" s="182"/>
      <c r="AR480" s="182"/>
      <c r="AS480" s="182"/>
      <c r="AT480" s="182"/>
      <c r="AU480" s="182"/>
      <c r="AV480" s="182"/>
      <c r="AW480" s="182"/>
      <c r="AX480" s="182"/>
      <c r="AY480" s="182"/>
      <c r="AZ480" s="182"/>
      <c r="BA480" s="182"/>
      <c r="BB480" s="182"/>
      <c r="BC480" s="182"/>
      <c r="BD480" s="182"/>
      <c r="BE480" s="182"/>
      <c r="BF480" s="182"/>
      <c r="BG480" s="182"/>
      <c r="BH480" s="182"/>
      <c r="BI480" s="182"/>
      <c r="BJ480" s="182"/>
      <c r="BK480" s="182"/>
      <c r="BL480" s="182"/>
      <c r="BM480" s="182"/>
      <c r="BN480" s="182"/>
      <c r="BO480" s="182"/>
      <c r="BP480" s="182"/>
      <c r="BQ480" s="182"/>
      <c r="BR480" s="182"/>
      <c r="BS480" s="182"/>
      <c r="BT480" s="182"/>
      <c r="BU480" s="182"/>
      <c r="BV480" s="182"/>
      <c r="BW480" s="182"/>
      <c r="BX480" s="182"/>
      <c r="BY480" s="182"/>
      <c r="BZ480" s="182"/>
      <c r="CA480" s="182"/>
      <c r="CB480" s="182"/>
      <c r="CC480" s="182"/>
      <c r="CD480" s="182"/>
      <c r="CE480" s="182"/>
      <c r="CF480" s="182"/>
      <c r="CG480" s="182"/>
      <c r="CH480" s="182"/>
      <c r="CI480" s="182"/>
      <c r="CJ480" s="182"/>
      <c r="CK480" s="182"/>
      <c r="CL480" s="182"/>
      <c r="CM480" s="182"/>
      <c r="CN480" s="182"/>
      <c r="CO480" s="182"/>
      <c r="CP480" s="182"/>
      <c r="CQ480" s="182"/>
      <c r="CR480" s="182"/>
      <c r="CS480" s="182"/>
      <c r="CT480" s="182"/>
      <c r="CU480" s="182"/>
      <c r="CV480" s="182"/>
      <c r="CW480" s="182"/>
      <c r="CX480" s="182"/>
      <c r="CY480" s="182"/>
      <c r="CZ480" s="182"/>
      <c r="DA480" s="182"/>
      <c r="DB480" s="182"/>
      <c r="DC480" s="182"/>
      <c r="DD480" s="182"/>
      <c r="DE480" s="182"/>
      <c r="DF480" s="182"/>
      <c r="DG480" s="182"/>
      <c r="DH480" s="182"/>
      <c r="DI480" s="182"/>
      <c r="DJ480" s="182"/>
      <c r="DK480" s="182"/>
      <c r="DL480" s="182"/>
      <c r="DM480" s="182"/>
      <c r="DN480" s="182"/>
      <c r="DO480" s="182"/>
      <c r="DP480" s="182"/>
      <c r="DQ480" s="182"/>
      <c r="DR480" s="182"/>
      <c r="DS480" s="182"/>
      <c r="DT480" s="182"/>
      <c r="DU480" s="182"/>
      <c r="DV480" s="182"/>
      <c r="DW480" s="182"/>
      <c r="DX480" s="182"/>
      <c r="DY480" s="182"/>
      <c r="DZ480" s="182"/>
      <c r="EA480" s="182"/>
      <c r="EB480" s="182"/>
      <c r="EC480" s="182"/>
      <c r="ED480" s="182"/>
      <c r="EE480" s="182"/>
      <c r="EF480" s="182"/>
      <c r="EG480" s="182"/>
      <c r="EH480" s="182"/>
      <c r="EI480" s="182"/>
      <c r="EJ480" s="182"/>
      <c r="EK480" s="182"/>
      <c r="EL480" s="182"/>
      <c r="EM480" s="182"/>
      <c r="EN480" s="182"/>
      <c r="EO480" s="182"/>
      <c r="EP480" s="182"/>
      <c r="EQ480" s="182"/>
      <c r="ER480" s="182"/>
      <c r="ES480" s="182"/>
      <c r="ET480" s="182"/>
      <c r="EU480" s="182"/>
      <c r="EV480" s="182"/>
      <c r="EW480" s="182"/>
      <c r="EX480" s="182"/>
      <c r="EY480" s="182"/>
      <c r="EZ480" s="182"/>
      <c r="FA480" s="182"/>
      <c r="FB480" s="182"/>
      <c r="FC480" s="182"/>
      <c r="FD480" s="182"/>
      <c r="FE480" s="182"/>
      <c r="FF480" s="182"/>
      <c r="FG480" s="182"/>
      <c r="FH480" s="182"/>
      <c r="FI480" s="182"/>
      <c r="FJ480" s="182"/>
      <c r="FK480" s="182"/>
      <c r="FL480" s="182"/>
      <c r="FM480" s="182"/>
      <c r="FN480" s="182"/>
      <c r="FO480" s="182"/>
      <c r="FP480" s="182"/>
      <c r="FQ480" s="182"/>
      <c r="FR480" s="182"/>
      <c r="FS480" s="182"/>
      <c r="FT480" s="182"/>
      <c r="FU480" s="182"/>
      <c r="FV480" s="182"/>
      <c r="FW480" s="182"/>
      <c r="FX480" s="182"/>
      <c r="FY480" s="182"/>
      <c r="FZ480" s="182"/>
      <c r="GA480" s="182"/>
      <c r="GB480" s="182"/>
      <c r="GC480" s="182"/>
      <c r="GD480" s="182"/>
      <c r="GE480" s="182"/>
      <c r="GF480" s="182"/>
      <c r="GG480" s="182"/>
      <c r="GH480" s="182"/>
      <c r="GI480" s="182"/>
      <c r="GJ480" s="182"/>
      <c r="GK480" s="182"/>
      <c r="GL480" s="182"/>
      <c r="GM480" s="182"/>
      <c r="GN480" s="182"/>
      <c r="GO480" s="182"/>
      <c r="GP480" s="182"/>
      <c r="GQ480" s="182"/>
      <c r="GR480" s="182"/>
      <c r="GS480" s="182"/>
      <c r="GT480" s="182"/>
      <c r="GU480" s="182"/>
      <c r="GV480" s="182"/>
      <c r="GW480" s="182"/>
      <c r="GX480" s="182"/>
      <c r="GY480" s="182"/>
      <c r="GZ480" s="182"/>
      <c r="HA480" s="182"/>
      <c r="HB480" s="182"/>
      <c r="HC480" s="182"/>
      <c r="HD480" s="182"/>
      <c r="HE480" s="182"/>
      <c r="HF480" s="182"/>
      <c r="HG480" s="182"/>
      <c r="HH480" s="182"/>
      <c r="HI480" s="182"/>
      <c r="HJ480" s="182"/>
      <c r="HK480" s="182"/>
      <c r="HL480" s="182"/>
      <c r="HM480" s="182"/>
      <c r="HN480" s="182"/>
      <c r="HO480" s="182"/>
      <c r="HP480" s="182"/>
      <c r="HQ480" s="182"/>
      <c r="HR480" s="182"/>
      <c r="HS480" s="182"/>
      <c r="HT480" s="182"/>
      <c r="HU480" s="182"/>
      <c r="HV480" s="182"/>
      <c r="HW480" s="182"/>
      <c r="HX480" s="182"/>
      <c r="HY480" s="182"/>
      <c r="HZ480" s="182"/>
      <c r="IA480" s="182"/>
      <c r="IB480" s="182"/>
      <c r="IC480" s="182"/>
      <c r="ID480" s="182"/>
      <c r="IE480" s="182"/>
      <c r="IF480" s="182"/>
      <c r="IG480" s="182"/>
      <c r="IH480" s="182"/>
      <c r="II480" s="182"/>
      <c r="IJ480" s="182"/>
      <c r="IK480" s="182"/>
      <c r="IL480" s="182"/>
      <c r="IM480" s="182"/>
      <c r="IN480" s="182"/>
      <c r="IO480" s="182"/>
      <c r="IP480" s="182"/>
      <c r="IQ480" s="182"/>
      <c r="IR480" s="182"/>
      <c r="IS480" s="182"/>
      <c r="IT480" s="182"/>
      <c r="IU480" s="182"/>
      <c r="IV480" s="182"/>
      <c r="IW480" s="182"/>
      <c r="IX480" s="182"/>
      <c r="IY480" s="182"/>
      <c r="IZ480" s="182"/>
      <c r="JA480" s="182"/>
      <c r="JB480" s="182"/>
      <c r="JC480" s="182"/>
      <c r="JD480" s="182"/>
      <c r="JE480" s="182"/>
      <c r="JF480" s="182"/>
      <c r="JG480" s="182"/>
      <c r="JH480" s="182"/>
      <c r="JI480" s="182"/>
      <c r="JJ480" s="182"/>
      <c r="JK480" s="182"/>
      <c r="JL480" s="182"/>
      <c r="JM480" s="182"/>
      <c r="JN480" s="182"/>
      <c r="JO480" s="182"/>
      <c r="JP480" s="182"/>
      <c r="JQ480" s="182"/>
      <c r="JR480" s="182"/>
      <c r="JS480" s="182"/>
      <c r="JT480" s="182"/>
      <c r="JU480" s="182"/>
      <c r="JV480" s="182"/>
      <c r="JW480" s="182"/>
      <c r="JX480" s="182"/>
      <c r="JY480" s="182"/>
      <c r="JZ480" s="182"/>
      <c r="KA480" s="182"/>
      <c r="KB480" s="182"/>
      <c r="KC480" s="182"/>
      <c r="KD480" s="182"/>
      <c r="KE480" s="182"/>
      <c r="KF480" s="182"/>
      <c r="KG480" s="182"/>
      <c r="KH480" s="182"/>
      <c r="KI480" s="182"/>
      <c r="KJ480" s="182"/>
      <c r="KK480" s="182"/>
      <c r="KL480" s="182"/>
      <c r="KM480" s="182"/>
      <c r="KN480" s="182"/>
      <c r="KO480" s="182"/>
      <c r="KP480" s="182"/>
      <c r="KQ480" s="182"/>
      <c r="KR480" s="182"/>
      <c r="KS480" s="182"/>
      <c r="KT480" s="182"/>
      <c r="KU480" s="182"/>
      <c r="KV480" s="182"/>
      <c r="KW480" s="182"/>
      <c r="KX480" s="182"/>
      <c r="KY480" s="182"/>
      <c r="KZ480" s="182"/>
      <c r="LA480" s="182"/>
      <c r="LB480" s="182"/>
      <c r="LC480" s="182"/>
      <c r="LD480" s="182"/>
      <c r="LE480" s="182"/>
      <c r="LF480" s="182"/>
      <c r="LG480" s="182"/>
      <c r="LH480" s="182"/>
      <c r="LI480" s="182"/>
      <c r="LJ480" s="182"/>
      <c r="LK480" s="182"/>
      <c r="LL480" s="182"/>
      <c r="LM480" s="182"/>
      <c r="LN480" s="182"/>
      <c r="LO480" s="182"/>
      <c r="LP480" s="182"/>
      <c r="LQ480" s="182"/>
      <c r="LR480" s="182"/>
      <c r="LS480" s="182"/>
      <c r="LT480" s="182"/>
      <c r="LU480" s="182"/>
      <c r="LV480" s="182"/>
      <c r="LW480" s="182"/>
      <c r="LX480" s="182"/>
      <c r="LY480" s="182"/>
      <c r="LZ480" s="182"/>
      <c r="MA480" s="182"/>
      <c r="MB480" s="182"/>
      <c r="MC480" s="182"/>
      <c r="MD480" s="182"/>
      <c r="ME480" s="182"/>
      <c r="MF480" s="182"/>
      <c r="MG480" s="182"/>
      <c r="MH480" s="182"/>
      <c r="MI480" s="182"/>
      <c r="MJ480" s="182"/>
      <c r="MK480" s="182"/>
      <c r="ML480" s="182"/>
      <c r="MM480" s="182"/>
      <c r="MN480" s="182"/>
      <c r="MO480" s="182"/>
      <c r="MP480" s="182"/>
      <c r="MQ480" s="182"/>
      <c r="MR480" s="182"/>
      <c r="MS480" s="182"/>
      <c r="MT480" s="182"/>
      <c r="MU480" s="182"/>
      <c r="MV480" s="182"/>
      <c r="MW480" s="182"/>
      <c r="MX480" s="182"/>
      <c r="MY480" s="182"/>
      <c r="MZ480" s="182"/>
      <c r="NA480" s="182"/>
      <c r="NB480" s="182"/>
      <c r="NC480" s="182"/>
      <c r="ND480" s="182"/>
      <c r="NE480" s="182"/>
      <c r="NF480" s="182"/>
      <c r="NG480" s="182"/>
      <c r="NH480" s="182"/>
      <c r="NI480" s="182"/>
      <c r="NJ480" s="182"/>
      <c r="NK480" s="182"/>
      <c r="NL480" s="182"/>
      <c r="NM480" s="182"/>
      <c r="NN480" s="182"/>
      <c r="NO480" s="182"/>
      <c r="NP480" s="182"/>
      <c r="NQ480" s="182"/>
      <c r="NR480" s="182"/>
      <c r="NS480" s="182"/>
      <c r="NT480" s="182"/>
      <c r="NU480" s="182"/>
      <c r="NV480" s="182"/>
      <c r="NW480" s="182"/>
      <c r="NX480" s="182"/>
      <c r="NY480" s="182"/>
      <c r="NZ480" s="182"/>
      <c r="OA480" s="182"/>
      <c r="OB480" s="182"/>
      <c r="OC480" s="182"/>
      <c r="OD480" s="182"/>
      <c r="OE480" s="182"/>
      <c r="OF480" s="182"/>
      <c r="OG480" s="182"/>
      <c r="OH480" s="182"/>
      <c r="OI480" s="182"/>
      <c r="OJ480" s="182"/>
      <c r="OK480" s="182"/>
      <c r="OL480" s="182"/>
      <c r="OM480" s="182"/>
      <c r="ON480" s="182"/>
      <c r="OO480" s="182"/>
      <c r="OP480" s="182"/>
      <c r="OQ480" s="182"/>
      <c r="OR480" s="182"/>
      <c r="OS480" s="182"/>
      <c r="OT480" s="182"/>
      <c r="OU480" s="182"/>
      <c r="OV480" s="182"/>
      <c r="OW480" s="182"/>
      <c r="OX480" s="182"/>
      <c r="OY480" s="182"/>
      <c r="OZ480" s="182"/>
      <c r="PA480" s="182"/>
      <c r="PB480" s="182"/>
      <c r="PC480" s="182"/>
      <c r="PD480" s="182"/>
      <c r="PE480" s="182"/>
      <c r="PF480" s="182"/>
      <c r="PG480" s="182"/>
      <c r="PH480" s="182"/>
      <c r="PI480" s="182"/>
      <c r="PJ480" s="182"/>
      <c r="PK480" s="182"/>
      <c r="PL480" s="182"/>
      <c r="PM480" s="182"/>
      <c r="PN480" s="182"/>
      <c r="PO480" s="182"/>
      <c r="PP480" s="182"/>
      <c r="PQ480" s="182"/>
      <c r="PR480" s="182"/>
      <c r="PS480" s="182"/>
      <c r="PT480" s="182"/>
      <c r="PU480" s="182"/>
      <c r="PV480" s="182"/>
      <c r="PW480" s="182"/>
      <c r="PX480" s="182"/>
    </row>
    <row r="481" spans="1:440" s="167" customFormat="1" ht="19.899999999999999" customHeight="1">
      <c r="A481" s="182"/>
      <c r="B481" s="1040"/>
      <c r="C481" s="900"/>
      <c r="D481" s="837"/>
      <c r="E481" s="875"/>
      <c r="F481" s="327" t="s">
        <v>22</v>
      </c>
      <c r="G481" s="291">
        <v>3.6120000000000001</v>
      </c>
      <c r="H481" s="291"/>
      <c r="I481" s="292">
        <f>G481+H481+K480</f>
        <v>4.0730000000000004</v>
      </c>
      <c r="J481" s="416">
        <v>3.9729999999999999</v>
      </c>
      <c r="K481" s="292">
        <f t="shared" si="378"/>
        <v>0.10000000000000053</v>
      </c>
      <c r="L481" s="675">
        <f t="shared" si="379"/>
        <v>0.9754480726737047</v>
      </c>
      <c r="M481" s="653" t="s">
        <v>24</v>
      </c>
      <c r="N481" s="903"/>
      <c r="O481" s="904"/>
      <c r="P481" s="904"/>
      <c r="Q481" s="904"/>
      <c r="R481" s="904"/>
      <c r="S481" s="893"/>
      <c r="T481" s="170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182"/>
      <c r="AT481" s="182"/>
      <c r="AU481" s="182"/>
      <c r="AV481" s="182"/>
      <c r="AW481" s="182"/>
      <c r="AX481" s="182"/>
      <c r="AY481" s="182"/>
      <c r="AZ481" s="182"/>
      <c r="BA481" s="182"/>
      <c r="BB481" s="182"/>
      <c r="BC481" s="182"/>
      <c r="BD481" s="182"/>
      <c r="BE481" s="182"/>
      <c r="BF481" s="182"/>
      <c r="BG481" s="182"/>
      <c r="BH481" s="182"/>
      <c r="BI481" s="182"/>
      <c r="BJ481" s="182"/>
      <c r="BK481" s="182"/>
      <c r="BL481" s="182"/>
      <c r="BM481" s="182"/>
      <c r="BN481" s="182"/>
      <c r="BO481" s="182"/>
      <c r="BP481" s="182"/>
      <c r="BQ481" s="182"/>
      <c r="BR481" s="182"/>
      <c r="BS481" s="182"/>
      <c r="BT481" s="182"/>
      <c r="BU481" s="182"/>
      <c r="BV481" s="182"/>
      <c r="BW481" s="182"/>
      <c r="BX481" s="182"/>
      <c r="BY481" s="182"/>
      <c r="BZ481" s="182"/>
      <c r="CA481" s="182"/>
      <c r="CB481" s="182"/>
      <c r="CC481" s="182"/>
      <c r="CD481" s="182"/>
      <c r="CE481" s="182"/>
      <c r="CF481" s="182"/>
      <c r="CG481" s="182"/>
      <c r="CH481" s="182"/>
      <c r="CI481" s="182"/>
      <c r="CJ481" s="182"/>
      <c r="CK481" s="182"/>
      <c r="CL481" s="182"/>
      <c r="CM481" s="182"/>
      <c r="CN481" s="182"/>
      <c r="CO481" s="182"/>
      <c r="CP481" s="182"/>
      <c r="CQ481" s="182"/>
      <c r="CR481" s="182"/>
      <c r="CS481" s="182"/>
      <c r="CT481" s="182"/>
      <c r="CU481" s="182"/>
      <c r="CV481" s="182"/>
      <c r="CW481" s="182"/>
      <c r="CX481" s="182"/>
      <c r="CY481" s="182"/>
      <c r="CZ481" s="182"/>
      <c r="DA481" s="182"/>
      <c r="DB481" s="182"/>
      <c r="DC481" s="182"/>
      <c r="DD481" s="182"/>
      <c r="DE481" s="182"/>
      <c r="DF481" s="182"/>
      <c r="DG481" s="182"/>
      <c r="DH481" s="182"/>
      <c r="DI481" s="182"/>
      <c r="DJ481" s="182"/>
      <c r="DK481" s="182"/>
      <c r="DL481" s="182"/>
      <c r="DM481" s="182"/>
      <c r="DN481" s="182"/>
      <c r="DO481" s="182"/>
      <c r="DP481" s="182"/>
      <c r="DQ481" s="182"/>
      <c r="DR481" s="182"/>
      <c r="DS481" s="182"/>
      <c r="DT481" s="182"/>
      <c r="DU481" s="182"/>
      <c r="DV481" s="182"/>
      <c r="DW481" s="182"/>
      <c r="DX481" s="182"/>
      <c r="DY481" s="182"/>
      <c r="DZ481" s="182"/>
      <c r="EA481" s="182"/>
      <c r="EB481" s="182"/>
      <c r="EC481" s="182"/>
      <c r="ED481" s="182"/>
      <c r="EE481" s="182"/>
      <c r="EF481" s="182"/>
      <c r="EG481" s="182"/>
      <c r="EH481" s="182"/>
      <c r="EI481" s="182"/>
      <c r="EJ481" s="182"/>
      <c r="EK481" s="182"/>
      <c r="EL481" s="182"/>
      <c r="EM481" s="182"/>
      <c r="EN481" s="182"/>
      <c r="EO481" s="182"/>
      <c r="EP481" s="182"/>
      <c r="EQ481" s="182"/>
      <c r="ER481" s="182"/>
      <c r="ES481" s="182"/>
      <c r="ET481" s="182"/>
      <c r="EU481" s="182"/>
      <c r="EV481" s="182"/>
      <c r="EW481" s="182"/>
      <c r="EX481" s="182"/>
      <c r="EY481" s="182"/>
      <c r="EZ481" s="182"/>
      <c r="FA481" s="182"/>
      <c r="FB481" s="182"/>
      <c r="FC481" s="182"/>
      <c r="FD481" s="182"/>
      <c r="FE481" s="182"/>
      <c r="FF481" s="182"/>
      <c r="FG481" s="182"/>
      <c r="FH481" s="182"/>
      <c r="FI481" s="182"/>
      <c r="FJ481" s="182"/>
      <c r="FK481" s="182"/>
      <c r="FL481" s="182"/>
      <c r="FM481" s="182"/>
      <c r="FN481" s="182"/>
      <c r="FO481" s="182"/>
      <c r="FP481" s="182"/>
      <c r="FQ481" s="182"/>
      <c r="FR481" s="182"/>
      <c r="FS481" s="182"/>
      <c r="FT481" s="182"/>
      <c r="FU481" s="182"/>
      <c r="FV481" s="182"/>
      <c r="FW481" s="182"/>
      <c r="FX481" s="182"/>
      <c r="FY481" s="182"/>
      <c r="FZ481" s="182"/>
      <c r="GA481" s="182"/>
      <c r="GB481" s="182"/>
      <c r="GC481" s="182"/>
      <c r="GD481" s="182"/>
      <c r="GE481" s="182"/>
      <c r="GF481" s="182"/>
      <c r="GG481" s="182"/>
      <c r="GH481" s="182"/>
      <c r="GI481" s="182"/>
      <c r="GJ481" s="182"/>
      <c r="GK481" s="182"/>
      <c r="GL481" s="182"/>
      <c r="GM481" s="182"/>
      <c r="GN481" s="182"/>
      <c r="GO481" s="182"/>
      <c r="GP481" s="182"/>
      <c r="GQ481" s="182"/>
      <c r="GR481" s="182"/>
      <c r="GS481" s="182"/>
      <c r="GT481" s="182"/>
      <c r="GU481" s="182"/>
      <c r="GV481" s="182"/>
      <c r="GW481" s="182"/>
      <c r="GX481" s="182"/>
      <c r="GY481" s="182"/>
      <c r="GZ481" s="182"/>
      <c r="HA481" s="182"/>
      <c r="HB481" s="182"/>
      <c r="HC481" s="182"/>
      <c r="HD481" s="182"/>
      <c r="HE481" s="182"/>
      <c r="HF481" s="182"/>
      <c r="HG481" s="182"/>
      <c r="HH481" s="182"/>
      <c r="HI481" s="182"/>
      <c r="HJ481" s="182"/>
      <c r="HK481" s="182"/>
      <c r="HL481" s="182"/>
      <c r="HM481" s="182"/>
      <c r="HN481" s="182"/>
      <c r="HO481" s="182"/>
      <c r="HP481" s="182"/>
      <c r="HQ481" s="182"/>
      <c r="HR481" s="182"/>
      <c r="HS481" s="182"/>
      <c r="HT481" s="182"/>
      <c r="HU481" s="182"/>
      <c r="HV481" s="182"/>
      <c r="HW481" s="182"/>
      <c r="HX481" s="182"/>
      <c r="HY481" s="182"/>
      <c r="HZ481" s="182"/>
      <c r="IA481" s="182"/>
      <c r="IB481" s="182"/>
      <c r="IC481" s="182"/>
      <c r="ID481" s="182"/>
      <c r="IE481" s="182"/>
      <c r="IF481" s="182"/>
      <c r="IG481" s="182"/>
      <c r="IH481" s="182"/>
      <c r="II481" s="182"/>
      <c r="IJ481" s="182"/>
      <c r="IK481" s="182"/>
      <c r="IL481" s="182"/>
      <c r="IM481" s="182"/>
      <c r="IN481" s="182"/>
      <c r="IO481" s="182"/>
      <c r="IP481" s="182"/>
      <c r="IQ481" s="182"/>
      <c r="IR481" s="182"/>
      <c r="IS481" s="182"/>
      <c r="IT481" s="182"/>
      <c r="IU481" s="182"/>
      <c r="IV481" s="182"/>
      <c r="IW481" s="182"/>
      <c r="IX481" s="182"/>
      <c r="IY481" s="182"/>
      <c r="IZ481" s="182"/>
      <c r="JA481" s="182"/>
      <c r="JB481" s="182"/>
      <c r="JC481" s="182"/>
      <c r="JD481" s="182"/>
      <c r="JE481" s="182"/>
      <c r="JF481" s="182"/>
      <c r="JG481" s="182"/>
      <c r="JH481" s="182"/>
      <c r="JI481" s="182"/>
      <c r="JJ481" s="182"/>
      <c r="JK481" s="182"/>
      <c r="JL481" s="182"/>
      <c r="JM481" s="182"/>
      <c r="JN481" s="182"/>
      <c r="JO481" s="182"/>
      <c r="JP481" s="182"/>
      <c r="JQ481" s="182"/>
      <c r="JR481" s="182"/>
      <c r="JS481" s="182"/>
      <c r="JT481" s="182"/>
      <c r="JU481" s="182"/>
      <c r="JV481" s="182"/>
      <c r="JW481" s="182"/>
      <c r="JX481" s="182"/>
      <c r="JY481" s="182"/>
      <c r="JZ481" s="182"/>
      <c r="KA481" s="182"/>
      <c r="KB481" s="182"/>
      <c r="KC481" s="182"/>
      <c r="KD481" s="182"/>
      <c r="KE481" s="182"/>
      <c r="KF481" s="182"/>
      <c r="KG481" s="182"/>
      <c r="KH481" s="182"/>
      <c r="KI481" s="182"/>
      <c r="KJ481" s="182"/>
      <c r="KK481" s="182"/>
      <c r="KL481" s="182"/>
      <c r="KM481" s="182"/>
      <c r="KN481" s="182"/>
      <c r="KO481" s="182"/>
      <c r="KP481" s="182"/>
      <c r="KQ481" s="182"/>
      <c r="KR481" s="182"/>
      <c r="KS481" s="182"/>
      <c r="KT481" s="182"/>
      <c r="KU481" s="182"/>
      <c r="KV481" s="182"/>
      <c r="KW481" s="182"/>
      <c r="KX481" s="182"/>
      <c r="KY481" s="182"/>
      <c r="KZ481" s="182"/>
      <c r="LA481" s="182"/>
      <c r="LB481" s="182"/>
      <c r="LC481" s="182"/>
      <c r="LD481" s="182"/>
      <c r="LE481" s="182"/>
      <c r="LF481" s="182"/>
      <c r="LG481" s="182"/>
      <c r="LH481" s="182"/>
      <c r="LI481" s="182"/>
      <c r="LJ481" s="182"/>
      <c r="LK481" s="182"/>
      <c r="LL481" s="182"/>
      <c r="LM481" s="182"/>
      <c r="LN481" s="182"/>
      <c r="LO481" s="182"/>
      <c r="LP481" s="182"/>
      <c r="LQ481" s="182"/>
      <c r="LR481" s="182"/>
      <c r="LS481" s="182"/>
      <c r="LT481" s="182"/>
      <c r="LU481" s="182"/>
      <c r="LV481" s="182"/>
      <c r="LW481" s="182"/>
      <c r="LX481" s="182"/>
      <c r="LY481" s="182"/>
      <c r="LZ481" s="182"/>
      <c r="MA481" s="182"/>
      <c r="MB481" s="182"/>
      <c r="MC481" s="182"/>
      <c r="MD481" s="182"/>
      <c r="ME481" s="182"/>
      <c r="MF481" s="182"/>
      <c r="MG481" s="182"/>
      <c r="MH481" s="182"/>
      <c r="MI481" s="182"/>
      <c r="MJ481" s="182"/>
      <c r="MK481" s="182"/>
      <c r="ML481" s="182"/>
      <c r="MM481" s="182"/>
      <c r="MN481" s="182"/>
      <c r="MO481" s="182"/>
      <c r="MP481" s="182"/>
      <c r="MQ481" s="182"/>
      <c r="MR481" s="182"/>
      <c r="MS481" s="182"/>
      <c r="MT481" s="182"/>
      <c r="MU481" s="182"/>
      <c r="MV481" s="182"/>
      <c r="MW481" s="182"/>
      <c r="MX481" s="182"/>
      <c r="MY481" s="182"/>
      <c r="MZ481" s="182"/>
      <c r="NA481" s="182"/>
      <c r="NB481" s="182"/>
      <c r="NC481" s="182"/>
      <c r="ND481" s="182"/>
      <c r="NE481" s="182"/>
      <c r="NF481" s="182"/>
      <c r="NG481" s="182"/>
      <c r="NH481" s="182"/>
      <c r="NI481" s="182"/>
      <c r="NJ481" s="182"/>
      <c r="NK481" s="182"/>
      <c r="NL481" s="182"/>
      <c r="NM481" s="182"/>
      <c r="NN481" s="182"/>
      <c r="NO481" s="182"/>
      <c r="NP481" s="182"/>
      <c r="NQ481" s="182"/>
      <c r="NR481" s="182"/>
      <c r="NS481" s="182"/>
      <c r="NT481" s="182"/>
      <c r="NU481" s="182"/>
      <c r="NV481" s="182"/>
      <c r="NW481" s="182"/>
      <c r="NX481" s="182"/>
      <c r="NY481" s="182"/>
      <c r="NZ481" s="182"/>
      <c r="OA481" s="182"/>
      <c r="OB481" s="182"/>
      <c r="OC481" s="182"/>
      <c r="OD481" s="182"/>
      <c r="OE481" s="182"/>
      <c r="OF481" s="182"/>
      <c r="OG481" s="182"/>
      <c r="OH481" s="182"/>
      <c r="OI481" s="182"/>
      <c r="OJ481" s="182"/>
      <c r="OK481" s="182"/>
      <c r="OL481" s="182"/>
      <c r="OM481" s="182"/>
      <c r="ON481" s="182"/>
      <c r="OO481" s="182"/>
      <c r="OP481" s="182"/>
      <c r="OQ481" s="182"/>
      <c r="OR481" s="182"/>
      <c r="OS481" s="182"/>
      <c r="OT481" s="182"/>
      <c r="OU481" s="182"/>
      <c r="OV481" s="182"/>
      <c r="OW481" s="182"/>
      <c r="OX481" s="182"/>
      <c r="OY481" s="182"/>
      <c r="OZ481" s="182"/>
      <c r="PA481" s="182"/>
      <c r="PB481" s="182"/>
      <c r="PC481" s="182"/>
      <c r="PD481" s="182"/>
      <c r="PE481" s="182"/>
      <c r="PF481" s="182"/>
      <c r="PG481" s="182"/>
      <c r="PH481" s="182"/>
      <c r="PI481" s="182"/>
      <c r="PJ481" s="182"/>
      <c r="PK481" s="182"/>
      <c r="PL481" s="182"/>
      <c r="PM481" s="182"/>
      <c r="PN481" s="182"/>
      <c r="PO481" s="182"/>
      <c r="PP481" s="182"/>
      <c r="PQ481" s="182"/>
      <c r="PR481" s="182"/>
      <c r="PS481" s="182"/>
      <c r="PT481" s="182"/>
      <c r="PU481" s="182"/>
      <c r="PV481" s="182"/>
      <c r="PW481" s="182"/>
      <c r="PX481" s="182"/>
    </row>
    <row r="482" spans="1:440" s="167" customFormat="1" ht="19.899999999999999" customHeight="1">
      <c r="A482" s="182"/>
      <c r="B482" s="1040"/>
      <c r="C482" s="900"/>
      <c r="D482" s="837"/>
      <c r="E482" s="875" t="s">
        <v>107</v>
      </c>
      <c r="F482" s="327" t="s">
        <v>20</v>
      </c>
      <c r="G482" s="291">
        <v>0.63600000000000001</v>
      </c>
      <c r="H482" s="291"/>
      <c r="I482" s="292">
        <f t="shared" ref="I482" si="451">G482+H482</f>
        <v>0.63600000000000001</v>
      </c>
      <c r="J482" s="416">
        <v>0.32400000000000001</v>
      </c>
      <c r="K482" s="292">
        <f t="shared" si="378"/>
        <v>0.312</v>
      </c>
      <c r="L482" s="675">
        <f t="shared" si="379"/>
        <v>0.50943396226415094</v>
      </c>
      <c r="M482" s="653" t="s">
        <v>24</v>
      </c>
      <c r="N482" s="903">
        <f t="shared" ref="N482:O482" si="452">G482+G483+G484</f>
        <v>7.226</v>
      </c>
      <c r="O482" s="904">
        <f t="shared" si="452"/>
        <v>0</v>
      </c>
      <c r="P482" s="904">
        <f t="shared" ref="P482" si="453">N482+O482</f>
        <v>7.226</v>
      </c>
      <c r="Q482" s="904">
        <f t="shared" si="422"/>
        <v>6.0309999999999997</v>
      </c>
      <c r="R482" s="904">
        <f t="shared" ref="R482" si="454">P482-Q482</f>
        <v>1.1950000000000003</v>
      </c>
      <c r="S482" s="893">
        <f t="shared" ref="S482" si="455">Q482/P482</f>
        <v>0.83462496540271236</v>
      </c>
      <c r="T482" s="170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182"/>
      <c r="AT482" s="182"/>
      <c r="AU482" s="182"/>
      <c r="AV482" s="182"/>
      <c r="AW482" s="182"/>
      <c r="AX482" s="182"/>
      <c r="AY482" s="182"/>
      <c r="AZ482" s="182"/>
      <c r="BA482" s="182"/>
      <c r="BB482" s="182"/>
      <c r="BC482" s="182"/>
      <c r="BD482" s="182"/>
      <c r="BE482" s="182"/>
      <c r="BF482" s="182"/>
      <c r="BG482" s="182"/>
      <c r="BH482" s="182"/>
      <c r="BI482" s="182"/>
      <c r="BJ482" s="182"/>
      <c r="BK482" s="182"/>
      <c r="BL482" s="182"/>
      <c r="BM482" s="182"/>
      <c r="BN482" s="182"/>
      <c r="BO482" s="182"/>
      <c r="BP482" s="182"/>
      <c r="BQ482" s="182"/>
      <c r="BR482" s="182"/>
      <c r="BS482" s="182"/>
      <c r="BT482" s="182"/>
      <c r="BU482" s="182"/>
      <c r="BV482" s="182"/>
      <c r="BW482" s="182"/>
      <c r="BX482" s="182"/>
      <c r="BY482" s="182"/>
      <c r="BZ482" s="182"/>
      <c r="CA482" s="182"/>
      <c r="CB482" s="182"/>
      <c r="CC482" s="182"/>
      <c r="CD482" s="182"/>
      <c r="CE482" s="182"/>
      <c r="CF482" s="182"/>
      <c r="CG482" s="182"/>
      <c r="CH482" s="182"/>
      <c r="CI482" s="182"/>
      <c r="CJ482" s="182"/>
      <c r="CK482" s="182"/>
      <c r="CL482" s="182"/>
      <c r="CM482" s="182"/>
      <c r="CN482" s="182"/>
      <c r="CO482" s="182"/>
      <c r="CP482" s="182"/>
      <c r="CQ482" s="182"/>
      <c r="CR482" s="182"/>
      <c r="CS482" s="182"/>
      <c r="CT482" s="182"/>
      <c r="CU482" s="182"/>
      <c r="CV482" s="182"/>
      <c r="CW482" s="182"/>
      <c r="CX482" s="182"/>
      <c r="CY482" s="182"/>
      <c r="CZ482" s="182"/>
      <c r="DA482" s="182"/>
      <c r="DB482" s="182"/>
      <c r="DC482" s="182"/>
      <c r="DD482" s="182"/>
      <c r="DE482" s="182"/>
      <c r="DF482" s="182"/>
      <c r="DG482" s="182"/>
      <c r="DH482" s="182"/>
      <c r="DI482" s="182"/>
      <c r="DJ482" s="182"/>
      <c r="DK482" s="182"/>
      <c r="DL482" s="182"/>
      <c r="DM482" s="182"/>
      <c r="DN482" s="182"/>
      <c r="DO482" s="182"/>
      <c r="DP482" s="182"/>
      <c r="DQ482" s="182"/>
      <c r="DR482" s="182"/>
      <c r="DS482" s="182"/>
      <c r="DT482" s="182"/>
      <c r="DU482" s="182"/>
      <c r="DV482" s="182"/>
      <c r="DW482" s="182"/>
      <c r="DX482" s="182"/>
      <c r="DY482" s="182"/>
      <c r="DZ482" s="182"/>
      <c r="EA482" s="182"/>
      <c r="EB482" s="182"/>
      <c r="EC482" s="182"/>
      <c r="ED482" s="182"/>
      <c r="EE482" s="182"/>
      <c r="EF482" s="182"/>
      <c r="EG482" s="182"/>
      <c r="EH482" s="182"/>
      <c r="EI482" s="182"/>
      <c r="EJ482" s="182"/>
      <c r="EK482" s="182"/>
      <c r="EL482" s="182"/>
      <c r="EM482" s="182"/>
      <c r="EN482" s="182"/>
      <c r="EO482" s="182"/>
      <c r="EP482" s="182"/>
      <c r="EQ482" s="182"/>
      <c r="ER482" s="182"/>
      <c r="ES482" s="182"/>
      <c r="ET482" s="182"/>
      <c r="EU482" s="182"/>
      <c r="EV482" s="182"/>
      <c r="EW482" s="182"/>
      <c r="EX482" s="182"/>
      <c r="EY482" s="182"/>
      <c r="EZ482" s="182"/>
      <c r="FA482" s="182"/>
      <c r="FB482" s="182"/>
      <c r="FC482" s="182"/>
      <c r="FD482" s="182"/>
      <c r="FE482" s="182"/>
      <c r="FF482" s="182"/>
      <c r="FG482" s="182"/>
      <c r="FH482" s="182"/>
      <c r="FI482" s="182"/>
      <c r="FJ482" s="182"/>
      <c r="FK482" s="182"/>
      <c r="FL482" s="182"/>
      <c r="FM482" s="182"/>
      <c r="FN482" s="182"/>
      <c r="FO482" s="182"/>
      <c r="FP482" s="182"/>
      <c r="FQ482" s="182"/>
      <c r="FR482" s="182"/>
      <c r="FS482" s="182"/>
      <c r="FT482" s="182"/>
      <c r="FU482" s="182"/>
      <c r="FV482" s="182"/>
      <c r="FW482" s="182"/>
      <c r="FX482" s="182"/>
      <c r="FY482" s="182"/>
      <c r="FZ482" s="182"/>
      <c r="GA482" s="182"/>
      <c r="GB482" s="182"/>
      <c r="GC482" s="182"/>
      <c r="GD482" s="182"/>
      <c r="GE482" s="182"/>
      <c r="GF482" s="182"/>
      <c r="GG482" s="182"/>
      <c r="GH482" s="182"/>
      <c r="GI482" s="182"/>
      <c r="GJ482" s="182"/>
      <c r="GK482" s="182"/>
      <c r="GL482" s="182"/>
      <c r="GM482" s="182"/>
      <c r="GN482" s="182"/>
      <c r="GO482" s="182"/>
      <c r="GP482" s="182"/>
      <c r="GQ482" s="182"/>
      <c r="GR482" s="182"/>
      <c r="GS482" s="182"/>
      <c r="GT482" s="182"/>
      <c r="GU482" s="182"/>
      <c r="GV482" s="182"/>
      <c r="GW482" s="182"/>
      <c r="GX482" s="182"/>
      <c r="GY482" s="182"/>
      <c r="GZ482" s="182"/>
      <c r="HA482" s="182"/>
      <c r="HB482" s="182"/>
      <c r="HC482" s="182"/>
      <c r="HD482" s="182"/>
      <c r="HE482" s="182"/>
      <c r="HF482" s="182"/>
      <c r="HG482" s="182"/>
      <c r="HH482" s="182"/>
      <c r="HI482" s="182"/>
      <c r="HJ482" s="182"/>
      <c r="HK482" s="182"/>
      <c r="HL482" s="182"/>
      <c r="HM482" s="182"/>
      <c r="HN482" s="182"/>
      <c r="HO482" s="182"/>
      <c r="HP482" s="182"/>
      <c r="HQ482" s="182"/>
      <c r="HR482" s="182"/>
      <c r="HS482" s="182"/>
      <c r="HT482" s="182"/>
      <c r="HU482" s="182"/>
      <c r="HV482" s="182"/>
      <c r="HW482" s="182"/>
      <c r="HX482" s="182"/>
      <c r="HY482" s="182"/>
      <c r="HZ482" s="182"/>
      <c r="IA482" s="182"/>
      <c r="IB482" s="182"/>
      <c r="IC482" s="182"/>
      <c r="ID482" s="182"/>
      <c r="IE482" s="182"/>
      <c r="IF482" s="182"/>
      <c r="IG482" s="182"/>
      <c r="IH482" s="182"/>
      <c r="II482" s="182"/>
      <c r="IJ482" s="182"/>
      <c r="IK482" s="182"/>
      <c r="IL482" s="182"/>
      <c r="IM482" s="182"/>
      <c r="IN482" s="182"/>
      <c r="IO482" s="182"/>
      <c r="IP482" s="182"/>
      <c r="IQ482" s="182"/>
      <c r="IR482" s="182"/>
      <c r="IS482" s="182"/>
      <c r="IT482" s="182"/>
      <c r="IU482" s="182"/>
      <c r="IV482" s="182"/>
      <c r="IW482" s="182"/>
      <c r="IX482" s="182"/>
      <c r="IY482" s="182"/>
      <c r="IZ482" s="182"/>
      <c r="JA482" s="182"/>
      <c r="JB482" s="182"/>
      <c r="JC482" s="182"/>
      <c r="JD482" s="182"/>
      <c r="JE482" s="182"/>
      <c r="JF482" s="182"/>
      <c r="JG482" s="182"/>
      <c r="JH482" s="182"/>
      <c r="JI482" s="182"/>
      <c r="JJ482" s="182"/>
      <c r="JK482" s="182"/>
      <c r="JL482" s="182"/>
      <c r="JM482" s="182"/>
      <c r="JN482" s="182"/>
      <c r="JO482" s="182"/>
      <c r="JP482" s="182"/>
      <c r="JQ482" s="182"/>
      <c r="JR482" s="182"/>
      <c r="JS482" s="182"/>
      <c r="JT482" s="182"/>
      <c r="JU482" s="182"/>
      <c r="JV482" s="182"/>
      <c r="JW482" s="182"/>
      <c r="JX482" s="182"/>
      <c r="JY482" s="182"/>
      <c r="JZ482" s="182"/>
      <c r="KA482" s="182"/>
      <c r="KB482" s="182"/>
      <c r="KC482" s="182"/>
      <c r="KD482" s="182"/>
      <c r="KE482" s="182"/>
      <c r="KF482" s="182"/>
      <c r="KG482" s="182"/>
      <c r="KH482" s="182"/>
      <c r="KI482" s="182"/>
      <c r="KJ482" s="182"/>
      <c r="KK482" s="182"/>
      <c r="KL482" s="182"/>
      <c r="KM482" s="182"/>
      <c r="KN482" s="182"/>
      <c r="KO482" s="182"/>
      <c r="KP482" s="182"/>
      <c r="KQ482" s="182"/>
      <c r="KR482" s="182"/>
      <c r="KS482" s="182"/>
      <c r="KT482" s="182"/>
      <c r="KU482" s="182"/>
      <c r="KV482" s="182"/>
      <c r="KW482" s="182"/>
      <c r="KX482" s="182"/>
      <c r="KY482" s="182"/>
      <c r="KZ482" s="182"/>
      <c r="LA482" s="182"/>
      <c r="LB482" s="182"/>
      <c r="LC482" s="182"/>
      <c r="LD482" s="182"/>
      <c r="LE482" s="182"/>
      <c r="LF482" s="182"/>
      <c r="LG482" s="182"/>
      <c r="LH482" s="182"/>
      <c r="LI482" s="182"/>
      <c r="LJ482" s="182"/>
      <c r="LK482" s="182"/>
      <c r="LL482" s="182"/>
      <c r="LM482" s="182"/>
      <c r="LN482" s="182"/>
      <c r="LO482" s="182"/>
      <c r="LP482" s="182"/>
      <c r="LQ482" s="182"/>
      <c r="LR482" s="182"/>
      <c r="LS482" s="182"/>
      <c r="LT482" s="182"/>
      <c r="LU482" s="182"/>
      <c r="LV482" s="182"/>
      <c r="LW482" s="182"/>
      <c r="LX482" s="182"/>
      <c r="LY482" s="182"/>
      <c r="LZ482" s="182"/>
      <c r="MA482" s="182"/>
      <c r="MB482" s="182"/>
      <c r="MC482" s="182"/>
      <c r="MD482" s="182"/>
      <c r="ME482" s="182"/>
      <c r="MF482" s="182"/>
      <c r="MG482" s="182"/>
      <c r="MH482" s="182"/>
      <c r="MI482" s="182"/>
      <c r="MJ482" s="182"/>
      <c r="MK482" s="182"/>
      <c r="ML482" s="182"/>
      <c r="MM482" s="182"/>
      <c r="MN482" s="182"/>
      <c r="MO482" s="182"/>
      <c r="MP482" s="182"/>
      <c r="MQ482" s="182"/>
      <c r="MR482" s="182"/>
      <c r="MS482" s="182"/>
      <c r="MT482" s="182"/>
      <c r="MU482" s="182"/>
      <c r="MV482" s="182"/>
      <c r="MW482" s="182"/>
      <c r="MX482" s="182"/>
      <c r="MY482" s="182"/>
      <c r="MZ482" s="182"/>
      <c r="NA482" s="182"/>
      <c r="NB482" s="182"/>
      <c r="NC482" s="182"/>
      <c r="ND482" s="182"/>
      <c r="NE482" s="182"/>
      <c r="NF482" s="182"/>
      <c r="NG482" s="182"/>
      <c r="NH482" s="182"/>
      <c r="NI482" s="182"/>
      <c r="NJ482" s="182"/>
      <c r="NK482" s="182"/>
      <c r="NL482" s="182"/>
      <c r="NM482" s="182"/>
      <c r="NN482" s="182"/>
      <c r="NO482" s="182"/>
      <c r="NP482" s="182"/>
      <c r="NQ482" s="182"/>
      <c r="NR482" s="182"/>
      <c r="NS482" s="182"/>
      <c r="NT482" s="182"/>
      <c r="NU482" s="182"/>
      <c r="NV482" s="182"/>
      <c r="NW482" s="182"/>
      <c r="NX482" s="182"/>
      <c r="NY482" s="182"/>
      <c r="NZ482" s="182"/>
      <c r="OA482" s="182"/>
      <c r="OB482" s="182"/>
      <c r="OC482" s="182"/>
      <c r="OD482" s="182"/>
      <c r="OE482" s="182"/>
      <c r="OF482" s="182"/>
      <c r="OG482" s="182"/>
      <c r="OH482" s="182"/>
      <c r="OI482" s="182"/>
      <c r="OJ482" s="182"/>
      <c r="OK482" s="182"/>
      <c r="OL482" s="182"/>
      <c r="OM482" s="182"/>
      <c r="ON482" s="182"/>
      <c r="OO482" s="182"/>
      <c r="OP482" s="182"/>
      <c r="OQ482" s="182"/>
      <c r="OR482" s="182"/>
      <c r="OS482" s="182"/>
      <c r="OT482" s="182"/>
      <c r="OU482" s="182"/>
      <c r="OV482" s="182"/>
      <c r="OW482" s="182"/>
      <c r="OX482" s="182"/>
      <c r="OY482" s="182"/>
      <c r="OZ482" s="182"/>
      <c r="PA482" s="182"/>
      <c r="PB482" s="182"/>
      <c r="PC482" s="182"/>
      <c r="PD482" s="182"/>
      <c r="PE482" s="182"/>
      <c r="PF482" s="182"/>
      <c r="PG482" s="182"/>
      <c r="PH482" s="182"/>
      <c r="PI482" s="182"/>
      <c r="PJ482" s="182"/>
      <c r="PK482" s="182"/>
      <c r="PL482" s="182"/>
      <c r="PM482" s="182"/>
      <c r="PN482" s="182"/>
      <c r="PO482" s="182"/>
      <c r="PP482" s="182"/>
      <c r="PQ482" s="182"/>
      <c r="PR482" s="182"/>
      <c r="PS482" s="182"/>
      <c r="PT482" s="182"/>
      <c r="PU482" s="182"/>
      <c r="PV482" s="182"/>
      <c r="PW482" s="182"/>
      <c r="PX482" s="182"/>
    </row>
    <row r="483" spans="1:440" s="167" customFormat="1" ht="19.899999999999999" customHeight="1">
      <c r="A483" s="182"/>
      <c r="B483" s="1040"/>
      <c r="C483" s="900"/>
      <c r="D483" s="837"/>
      <c r="E483" s="875"/>
      <c r="F483" s="327" t="s">
        <v>21</v>
      </c>
      <c r="G483" s="291">
        <v>2.9769999999999999</v>
      </c>
      <c r="H483" s="291"/>
      <c r="I483" s="292">
        <f>G483+H483+K482</f>
        <v>3.2889999999999997</v>
      </c>
      <c r="J483" s="416">
        <v>2.34</v>
      </c>
      <c r="K483" s="292">
        <f t="shared" si="378"/>
        <v>0.94899999999999984</v>
      </c>
      <c r="L483" s="675">
        <f t="shared" si="379"/>
        <v>0.71146245059288538</v>
      </c>
      <c r="M483" s="653" t="s">
        <v>24</v>
      </c>
      <c r="N483" s="903"/>
      <c r="O483" s="904"/>
      <c r="P483" s="904"/>
      <c r="Q483" s="904"/>
      <c r="R483" s="904"/>
      <c r="S483" s="893"/>
      <c r="T483" s="170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182"/>
      <c r="AT483" s="182"/>
      <c r="AU483" s="182"/>
      <c r="AV483" s="182"/>
      <c r="AW483" s="182"/>
      <c r="AX483" s="182"/>
      <c r="AY483" s="182"/>
      <c r="AZ483" s="182"/>
      <c r="BA483" s="182"/>
      <c r="BB483" s="182"/>
      <c r="BC483" s="182"/>
      <c r="BD483" s="182"/>
      <c r="BE483" s="182"/>
      <c r="BF483" s="182"/>
      <c r="BG483" s="182"/>
      <c r="BH483" s="182"/>
      <c r="BI483" s="182"/>
      <c r="BJ483" s="182"/>
      <c r="BK483" s="182"/>
      <c r="BL483" s="182"/>
      <c r="BM483" s="182"/>
      <c r="BN483" s="182"/>
      <c r="BO483" s="182"/>
      <c r="BP483" s="182"/>
      <c r="BQ483" s="182"/>
      <c r="BR483" s="182"/>
      <c r="BS483" s="182"/>
      <c r="BT483" s="182"/>
      <c r="BU483" s="182"/>
      <c r="BV483" s="182"/>
      <c r="BW483" s="182"/>
      <c r="BX483" s="182"/>
      <c r="BY483" s="182"/>
      <c r="BZ483" s="182"/>
      <c r="CA483" s="182"/>
      <c r="CB483" s="182"/>
      <c r="CC483" s="182"/>
      <c r="CD483" s="182"/>
      <c r="CE483" s="182"/>
      <c r="CF483" s="182"/>
      <c r="CG483" s="182"/>
      <c r="CH483" s="182"/>
      <c r="CI483" s="182"/>
      <c r="CJ483" s="182"/>
      <c r="CK483" s="182"/>
      <c r="CL483" s="182"/>
      <c r="CM483" s="182"/>
      <c r="CN483" s="182"/>
      <c r="CO483" s="182"/>
      <c r="CP483" s="182"/>
      <c r="CQ483" s="182"/>
      <c r="CR483" s="182"/>
      <c r="CS483" s="182"/>
      <c r="CT483" s="182"/>
      <c r="CU483" s="182"/>
      <c r="CV483" s="182"/>
      <c r="CW483" s="182"/>
      <c r="CX483" s="182"/>
      <c r="CY483" s="182"/>
      <c r="CZ483" s="182"/>
      <c r="DA483" s="182"/>
      <c r="DB483" s="182"/>
      <c r="DC483" s="182"/>
      <c r="DD483" s="182"/>
      <c r="DE483" s="182"/>
      <c r="DF483" s="182"/>
      <c r="DG483" s="182"/>
      <c r="DH483" s="182"/>
      <c r="DI483" s="182"/>
      <c r="DJ483" s="182"/>
      <c r="DK483" s="182"/>
      <c r="DL483" s="182"/>
      <c r="DM483" s="182"/>
      <c r="DN483" s="182"/>
      <c r="DO483" s="182"/>
      <c r="DP483" s="182"/>
      <c r="DQ483" s="182"/>
      <c r="DR483" s="182"/>
      <c r="DS483" s="182"/>
      <c r="DT483" s="182"/>
      <c r="DU483" s="182"/>
      <c r="DV483" s="182"/>
      <c r="DW483" s="182"/>
      <c r="DX483" s="182"/>
      <c r="DY483" s="182"/>
      <c r="DZ483" s="182"/>
      <c r="EA483" s="182"/>
      <c r="EB483" s="182"/>
      <c r="EC483" s="182"/>
      <c r="ED483" s="182"/>
      <c r="EE483" s="182"/>
      <c r="EF483" s="182"/>
      <c r="EG483" s="182"/>
      <c r="EH483" s="182"/>
      <c r="EI483" s="182"/>
      <c r="EJ483" s="182"/>
      <c r="EK483" s="182"/>
      <c r="EL483" s="182"/>
      <c r="EM483" s="182"/>
      <c r="EN483" s="182"/>
      <c r="EO483" s="182"/>
      <c r="EP483" s="182"/>
      <c r="EQ483" s="182"/>
      <c r="ER483" s="182"/>
      <c r="ES483" s="182"/>
      <c r="ET483" s="182"/>
      <c r="EU483" s="182"/>
      <c r="EV483" s="182"/>
      <c r="EW483" s="182"/>
      <c r="EX483" s="182"/>
      <c r="EY483" s="182"/>
      <c r="EZ483" s="182"/>
      <c r="FA483" s="182"/>
      <c r="FB483" s="182"/>
      <c r="FC483" s="182"/>
      <c r="FD483" s="182"/>
      <c r="FE483" s="182"/>
      <c r="FF483" s="182"/>
      <c r="FG483" s="182"/>
      <c r="FH483" s="182"/>
      <c r="FI483" s="182"/>
      <c r="FJ483" s="182"/>
      <c r="FK483" s="182"/>
      <c r="FL483" s="182"/>
      <c r="FM483" s="182"/>
      <c r="FN483" s="182"/>
      <c r="FO483" s="182"/>
      <c r="FP483" s="182"/>
      <c r="FQ483" s="182"/>
      <c r="FR483" s="182"/>
      <c r="FS483" s="182"/>
      <c r="FT483" s="182"/>
      <c r="FU483" s="182"/>
      <c r="FV483" s="182"/>
      <c r="FW483" s="182"/>
      <c r="FX483" s="182"/>
      <c r="FY483" s="182"/>
      <c r="FZ483" s="182"/>
      <c r="GA483" s="182"/>
      <c r="GB483" s="182"/>
      <c r="GC483" s="182"/>
      <c r="GD483" s="182"/>
      <c r="GE483" s="182"/>
      <c r="GF483" s="182"/>
      <c r="GG483" s="182"/>
      <c r="GH483" s="182"/>
      <c r="GI483" s="182"/>
      <c r="GJ483" s="182"/>
      <c r="GK483" s="182"/>
      <c r="GL483" s="182"/>
      <c r="GM483" s="182"/>
      <c r="GN483" s="182"/>
      <c r="GO483" s="182"/>
      <c r="GP483" s="182"/>
      <c r="GQ483" s="182"/>
      <c r="GR483" s="182"/>
      <c r="GS483" s="182"/>
      <c r="GT483" s="182"/>
      <c r="GU483" s="182"/>
      <c r="GV483" s="182"/>
      <c r="GW483" s="182"/>
      <c r="GX483" s="182"/>
      <c r="GY483" s="182"/>
      <c r="GZ483" s="182"/>
      <c r="HA483" s="182"/>
      <c r="HB483" s="182"/>
      <c r="HC483" s="182"/>
      <c r="HD483" s="182"/>
      <c r="HE483" s="182"/>
      <c r="HF483" s="182"/>
      <c r="HG483" s="182"/>
      <c r="HH483" s="182"/>
      <c r="HI483" s="182"/>
      <c r="HJ483" s="182"/>
      <c r="HK483" s="182"/>
      <c r="HL483" s="182"/>
      <c r="HM483" s="182"/>
      <c r="HN483" s="182"/>
      <c r="HO483" s="182"/>
      <c r="HP483" s="182"/>
      <c r="HQ483" s="182"/>
      <c r="HR483" s="182"/>
      <c r="HS483" s="182"/>
      <c r="HT483" s="182"/>
      <c r="HU483" s="182"/>
      <c r="HV483" s="182"/>
      <c r="HW483" s="182"/>
      <c r="HX483" s="182"/>
      <c r="HY483" s="182"/>
      <c r="HZ483" s="182"/>
      <c r="IA483" s="182"/>
      <c r="IB483" s="182"/>
      <c r="IC483" s="182"/>
      <c r="ID483" s="182"/>
      <c r="IE483" s="182"/>
      <c r="IF483" s="182"/>
      <c r="IG483" s="182"/>
      <c r="IH483" s="182"/>
      <c r="II483" s="182"/>
      <c r="IJ483" s="182"/>
      <c r="IK483" s="182"/>
      <c r="IL483" s="182"/>
      <c r="IM483" s="182"/>
      <c r="IN483" s="182"/>
      <c r="IO483" s="182"/>
      <c r="IP483" s="182"/>
      <c r="IQ483" s="182"/>
      <c r="IR483" s="182"/>
      <c r="IS483" s="182"/>
      <c r="IT483" s="182"/>
      <c r="IU483" s="182"/>
      <c r="IV483" s="182"/>
      <c r="IW483" s="182"/>
      <c r="IX483" s="182"/>
      <c r="IY483" s="182"/>
      <c r="IZ483" s="182"/>
      <c r="JA483" s="182"/>
      <c r="JB483" s="182"/>
      <c r="JC483" s="182"/>
      <c r="JD483" s="182"/>
      <c r="JE483" s="182"/>
      <c r="JF483" s="182"/>
      <c r="JG483" s="182"/>
      <c r="JH483" s="182"/>
      <c r="JI483" s="182"/>
      <c r="JJ483" s="182"/>
      <c r="JK483" s="182"/>
      <c r="JL483" s="182"/>
      <c r="JM483" s="182"/>
      <c r="JN483" s="182"/>
      <c r="JO483" s="182"/>
      <c r="JP483" s="182"/>
      <c r="JQ483" s="182"/>
      <c r="JR483" s="182"/>
      <c r="JS483" s="182"/>
      <c r="JT483" s="182"/>
      <c r="JU483" s="182"/>
      <c r="JV483" s="182"/>
      <c r="JW483" s="182"/>
      <c r="JX483" s="182"/>
      <c r="JY483" s="182"/>
      <c r="JZ483" s="182"/>
      <c r="KA483" s="182"/>
      <c r="KB483" s="182"/>
      <c r="KC483" s="182"/>
      <c r="KD483" s="182"/>
      <c r="KE483" s="182"/>
      <c r="KF483" s="182"/>
      <c r="KG483" s="182"/>
      <c r="KH483" s="182"/>
      <c r="KI483" s="182"/>
      <c r="KJ483" s="182"/>
      <c r="KK483" s="182"/>
      <c r="KL483" s="182"/>
      <c r="KM483" s="182"/>
      <c r="KN483" s="182"/>
      <c r="KO483" s="182"/>
      <c r="KP483" s="182"/>
      <c r="KQ483" s="182"/>
      <c r="KR483" s="182"/>
      <c r="KS483" s="182"/>
      <c r="KT483" s="182"/>
      <c r="KU483" s="182"/>
      <c r="KV483" s="182"/>
      <c r="KW483" s="182"/>
      <c r="KX483" s="182"/>
      <c r="KY483" s="182"/>
      <c r="KZ483" s="182"/>
      <c r="LA483" s="182"/>
      <c r="LB483" s="182"/>
      <c r="LC483" s="182"/>
      <c r="LD483" s="182"/>
      <c r="LE483" s="182"/>
      <c r="LF483" s="182"/>
      <c r="LG483" s="182"/>
      <c r="LH483" s="182"/>
      <c r="LI483" s="182"/>
      <c r="LJ483" s="182"/>
      <c r="LK483" s="182"/>
      <c r="LL483" s="182"/>
      <c r="LM483" s="182"/>
      <c r="LN483" s="182"/>
      <c r="LO483" s="182"/>
      <c r="LP483" s="182"/>
      <c r="LQ483" s="182"/>
      <c r="LR483" s="182"/>
      <c r="LS483" s="182"/>
      <c r="LT483" s="182"/>
      <c r="LU483" s="182"/>
      <c r="LV483" s="182"/>
      <c r="LW483" s="182"/>
      <c r="LX483" s="182"/>
      <c r="LY483" s="182"/>
      <c r="LZ483" s="182"/>
      <c r="MA483" s="182"/>
      <c r="MB483" s="182"/>
      <c r="MC483" s="182"/>
      <c r="MD483" s="182"/>
      <c r="ME483" s="182"/>
      <c r="MF483" s="182"/>
      <c r="MG483" s="182"/>
      <c r="MH483" s="182"/>
      <c r="MI483" s="182"/>
      <c r="MJ483" s="182"/>
      <c r="MK483" s="182"/>
      <c r="ML483" s="182"/>
      <c r="MM483" s="182"/>
      <c r="MN483" s="182"/>
      <c r="MO483" s="182"/>
      <c r="MP483" s="182"/>
      <c r="MQ483" s="182"/>
      <c r="MR483" s="182"/>
      <c r="MS483" s="182"/>
      <c r="MT483" s="182"/>
      <c r="MU483" s="182"/>
      <c r="MV483" s="182"/>
      <c r="MW483" s="182"/>
      <c r="MX483" s="182"/>
      <c r="MY483" s="182"/>
      <c r="MZ483" s="182"/>
      <c r="NA483" s="182"/>
      <c r="NB483" s="182"/>
      <c r="NC483" s="182"/>
      <c r="ND483" s="182"/>
      <c r="NE483" s="182"/>
      <c r="NF483" s="182"/>
      <c r="NG483" s="182"/>
      <c r="NH483" s="182"/>
      <c r="NI483" s="182"/>
      <c r="NJ483" s="182"/>
      <c r="NK483" s="182"/>
      <c r="NL483" s="182"/>
      <c r="NM483" s="182"/>
      <c r="NN483" s="182"/>
      <c r="NO483" s="182"/>
      <c r="NP483" s="182"/>
      <c r="NQ483" s="182"/>
      <c r="NR483" s="182"/>
      <c r="NS483" s="182"/>
      <c r="NT483" s="182"/>
      <c r="NU483" s="182"/>
      <c r="NV483" s="182"/>
      <c r="NW483" s="182"/>
      <c r="NX483" s="182"/>
      <c r="NY483" s="182"/>
      <c r="NZ483" s="182"/>
      <c r="OA483" s="182"/>
      <c r="OB483" s="182"/>
      <c r="OC483" s="182"/>
      <c r="OD483" s="182"/>
      <c r="OE483" s="182"/>
      <c r="OF483" s="182"/>
      <c r="OG483" s="182"/>
      <c r="OH483" s="182"/>
      <c r="OI483" s="182"/>
      <c r="OJ483" s="182"/>
      <c r="OK483" s="182"/>
      <c r="OL483" s="182"/>
      <c r="OM483" s="182"/>
      <c r="ON483" s="182"/>
      <c r="OO483" s="182"/>
      <c r="OP483" s="182"/>
      <c r="OQ483" s="182"/>
      <c r="OR483" s="182"/>
      <c r="OS483" s="182"/>
      <c r="OT483" s="182"/>
      <c r="OU483" s="182"/>
      <c r="OV483" s="182"/>
      <c r="OW483" s="182"/>
      <c r="OX483" s="182"/>
      <c r="OY483" s="182"/>
      <c r="OZ483" s="182"/>
      <c r="PA483" s="182"/>
      <c r="PB483" s="182"/>
      <c r="PC483" s="182"/>
      <c r="PD483" s="182"/>
      <c r="PE483" s="182"/>
      <c r="PF483" s="182"/>
      <c r="PG483" s="182"/>
      <c r="PH483" s="182"/>
      <c r="PI483" s="182"/>
      <c r="PJ483" s="182"/>
      <c r="PK483" s="182"/>
      <c r="PL483" s="182"/>
      <c r="PM483" s="182"/>
      <c r="PN483" s="182"/>
      <c r="PO483" s="182"/>
      <c r="PP483" s="182"/>
      <c r="PQ483" s="182"/>
      <c r="PR483" s="182"/>
      <c r="PS483" s="182"/>
      <c r="PT483" s="182"/>
      <c r="PU483" s="182"/>
      <c r="PV483" s="182"/>
      <c r="PW483" s="182"/>
      <c r="PX483" s="182"/>
    </row>
    <row r="484" spans="1:440" s="167" customFormat="1" ht="19.899999999999999" customHeight="1">
      <c r="A484" s="182"/>
      <c r="B484" s="1040"/>
      <c r="C484" s="900"/>
      <c r="D484" s="837"/>
      <c r="E484" s="875"/>
      <c r="F484" s="327" t="s">
        <v>22</v>
      </c>
      <c r="G484" s="291">
        <v>3.613</v>
      </c>
      <c r="H484" s="291"/>
      <c r="I484" s="292">
        <f>G484+H484+K483</f>
        <v>4.5619999999999994</v>
      </c>
      <c r="J484" s="416">
        <v>3.367</v>
      </c>
      <c r="K484" s="292">
        <f t="shared" si="378"/>
        <v>1.1949999999999994</v>
      </c>
      <c r="L484" s="675">
        <f t="shared" si="379"/>
        <v>0.73805348531345916</v>
      </c>
      <c r="M484" s="653" t="s">
        <v>24</v>
      </c>
      <c r="N484" s="903"/>
      <c r="O484" s="904"/>
      <c r="P484" s="904"/>
      <c r="Q484" s="904"/>
      <c r="R484" s="904"/>
      <c r="S484" s="893"/>
      <c r="T484" s="170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182"/>
      <c r="AT484" s="182"/>
      <c r="AU484" s="182"/>
      <c r="AV484" s="182"/>
      <c r="AW484" s="182"/>
      <c r="AX484" s="182"/>
      <c r="AY484" s="182"/>
      <c r="AZ484" s="182"/>
      <c r="BA484" s="182"/>
      <c r="BB484" s="182"/>
      <c r="BC484" s="182"/>
      <c r="BD484" s="182"/>
      <c r="BE484" s="182"/>
      <c r="BF484" s="182"/>
      <c r="BG484" s="182"/>
      <c r="BH484" s="182"/>
      <c r="BI484" s="182"/>
      <c r="BJ484" s="182"/>
      <c r="BK484" s="182"/>
      <c r="BL484" s="182"/>
      <c r="BM484" s="182"/>
      <c r="BN484" s="182"/>
      <c r="BO484" s="182"/>
      <c r="BP484" s="182"/>
      <c r="BQ484" s="182"/>
      <c r="BR484" s="182"/>
      <c r="BS484" s="182"/>
      <c r="BT484" s="182"/>
      <c r="BU484" s="182"/>
      <c r="BV484" s="182"/>
      <c r="BW484" s="182"/>
      <c r="BX484" s="182"/>
      <c r="BY484" s="182"/>
      <c r="BZ484" s="182"/>
      <c r="CA484" s="182"/>
      <c r="CB484" s="182"/>
      <c r="CC484" s="182"/>
      <c r="CD484" s="182"/>
      <c r="CE484" s="182"/>
      <c r="CF484" s="182"/>
      <c r="CG484" s="182"/>
      <c r="CH484" s="182"/>
      <c r="CI484" s="182"/>
      <c r="CJ484" s="182"/>
      <c r="CK484" s="182"/>
      <c r="CL484" s="182"/>
      <c r="CM484" s="182"/>
      <c r="CN484" s="182"/>
      <c r="CO484" s="182"/>
      <c r="CP484" s="182"/>
      <c r="CQ484" s="182"/>
      <c r="CR484" s="182"/>
      <c r="CS484" s="182"/>
      <c r="CT484" s="182"/>
      <c r="CU484" s="182"/>
      <c r="CV484" s="182"/>
      <c r="CW484" s="182"/>
      <c r="CX484" s="182"/>
      <c r="CY484" s="182"/>
      <c r="CZ484" s="182"/>
      <c r="DA484" s="182"/>
      <c r="DB484" s="182"/>
      <c r="DC484" s="182"/>
      <c r="DD484" s="182"/>
      <c r="DE484" s="182"/>
      <c r="DF484" s="182"/>
      <c r="DG484" s="182"/>
      <c r="DH484" s="182"/>
      <c r="DI484" s="182"/>
      <c r="DJ484" s="182"/>
      <c r="DK484" s="182"/>
      <c r="DL484" s="182"/>
      <c r="DM484" s="182"/>
      <c r="DN484" s="182"/>
      <c r="DO484" s="182"/>
      <c r="DP484" s="182"/>
      <c r="DQ484" s="182"/>
      <c r="DR484" s="182"/>
      <c r="DS484" s="182"/>
      <c r="DT484" s="182"/>
      <c r="DU484" s="182"/>
      <c r="DV484" s="182"/>
      <c r="DW484" s="182"/>
      <c r="DX484" s="182"/>
      <c r="DY484" s="182"/>
      <c r="DZ484" s="182"/>
      <c r="EA484" s="182"/>
      <c r="EB484" s="182"/>
      <c r="EC484" s="182"/>
      <c r="ED484" s="182"/>
      <c r="EE484" s="182"/>
      <c r="EF484" s="182"/>
      <c r="EG484" s="182"/>
      <c r="EH484" s="182"/>
      <c r="EI484" s="182"/>
      <c r="EJ484" s="182"/>
      <c r="EK484" s="182"/>
      <c r="EL484" s="182"/>
      <c r="EM484" s="182"/>
      <c r="EN484" s="182"/>
      <c r="EO484" s="182"/>
      <c r="EP484" s="182"/>
      <c r="EQ484" s="182"/>
      <c r="ER484" s="182"/>
      <c r="ES484" s="182"/>
      <c r="ET484" s="182"/>
      <c r="EU484" s="182"/>
      <c r="EV484" s="182"/>
      <c r="EW484" s="182"/>
      <c r="EX484" s="182"/>
      <c r="EY484" s="182"/>
      <c r="EZ484" s="182"/>
      <c r="FA484" s="182"/>
      <c r="FB484" s="182"/>
      <c r="FC484" s="182"/>
      <c r="FD484" s="182"/>
      <c r="FE484" s="182"/>
      <c r="FF484" s="182"/>
      <c r="FG484" s="182"/>
      <c r="FH484" s="182"/>
      <c r="FI484" s="182"/>
      <c r="FJ484" s="182"/>
      <c r="FK484" s="182"/>
      <c r="FL484" s="182"/>
      <c r="FM484" s="182"/>
      <c r="FN484" s="182"/>
      <c r="FO484" s="182"/>
      <c r="FP484" s="182"/>
      <c r="FQ484" s="182"/>
      <c r="FR484" s="182"/>
      <c r="FS484" s="182"/>
      <c r="FT484" s="182"/>
      <c r="FU484" s="182"/>
      <c r="FV484" s="182"/>
      <c r="FW484" s="182"/>
      <c r="FX484" s="182"/>
      <c r="FY484" s="182"/>
      <c r="FZ484" s="182"/>
      <c r="GA484" s="182"/>
      <c r="GB484" s="182"/>
      <c r="GC484" s="182"/>
      <c r="GD484" s="182"/>
      <c r="GE484" s="182"/>
      <c r="GF484" s="182"/>
      <c r="GG484" s="182"/>
      <c r="GH484" s="182"/>
      <c r="GI484" s="182"/>
      <c r="GJ484" s="182"/>
      <c r="GK484" s="182"/>
      <c r="GL484" s="182"/>
      <c r="GM484" s="182"/>
      <c r="GN484" s="182"/>
      <c r="GO484" s="182"/>
      <c r="GP484" s="182"/>
      <c r="GQ484" s="182"/>
      <c r="GR484" s="182"/>
      <c r="GS484" s="182"/>
      <c r="GT484" s="182"/>
      <c r="GU484" s="182"/>
      <c r="GV484" s="182"/>
      <c r="GW484" s="182"/>
      <c r="GX484" s="182"/>
      <c r="GY484" s="182"/>
      <c r="GZ484" s="182"/>
      <c r="HA484" s="182"/>
      <c r="HB484" s="182"/>
      <c r="HC484" s="182"/>
      <c r="HD484" s="182"/>
      <c r="HE484" s="182"/>
      <c r="HF484" s="182"/>
      <c r="HG484" s="182"/>
      <c r="HH484" s="182"/>
      <c r="HI484" s="182"/>
      <c r="HJ484" s="182"/>
      <c r="HK484" s="182"/>
      <c r="HL484" s="182"/>
      <c r="HM484" s="182"/>
      <c r="HN484" s="182"/>
      <c r="HO484" s="182"/>
      <c r="HP484" s="182"/>
      <c r="HQ484" s="182"/>
      <c r="HR484" s="182"/>
      <c r="HS484" s="182"/>
      <c r="HT484" s="182"/>
      <c r="HU484" s="182"/>
      <c r="HV484" s="182"/>
      <c r="HW484" s="182"/>
      <c r="HX484" s="182"/>
      <c r="HY484" s="182"/>
      <c r="HZ484" s="182"/>
      <c r="IA484" s="182"/>
      <c r="IB484" s="182"/>
      <c r="IC484" s="182"/>
      <c r="ID484" s="182"/>
      <c r="IE484" s="182"/>
      <c r="IF484" s="182"/>
      <c r="IG484" s="182"/>
      <c r="IH484" s="182"/>
      <c r="II484" s="182"/>
      <c r="IJ484" s="182"/>
      <c r="IK484" s="182"/>
      <c r="IL484" s="182"/>
      <c r="IM484" s="182"/>
      <c r="IN484" s="182"/>
      <c r="IO484" s="182"/>
      <c r="IP484" s="182"/>
      <c r="IQ484" s="182"/>
      <c r="IR484" s="182"/>
      <c r="IS484" s="182"/>
      <c r="IT484" s="182"/>
      <c r="IU484" s="182"/>
      <c r="IV484" s="182"/>
      <c r="IW484" s="182"/>
      <c r="IX484" s="182"/>
      <c r="IY484" s="182"/>
      <c r="IZ484" s="182"/>
      <c r="JA484" s="182"/>
      <c r="JB484" s="182"/>
      <c r="JC484" s="182"/>
      <c r="JD484" s="182"/>
      <c r="JE484" s="182"/>
      <c r="JF484" s="182"/>
      <c r="JG484" s="182"/>
      <c r="JH484" s="182"/>
      <c r="JI484" s="182"/>
      <c r="JJ484" s="182"/>
      <c r="JK484" s="182"/>
      <c r="JL484" s="182"/>
      <c r="JM484" s="182"/>
      <c r="JN484" s="182"/>
      <c r="JO484" s="182"/>
      <c r="JP484" s="182"/>
      <c r="JQ484" s="182"/>
      <c r="JR484" s="182"/>
      <c r="JS484" s="182"/>
      <c r="JT484" s="182"/>
      <c r="JU484" s="182"/>
      <c r="JV484" s="182"/>
      <c r="JW484" s="182"/>
      <c r="JX484" s="182"/>
      <c r="JY484" s="182"/>
      <c r="JZ484" s="182"/>
      <c r="KA484" s="182"/>
      <c r="KB484" s="182"/>
      <c r="KC484" s="182"/>
      <c r="KD484" s="182"/>
      <c r="KE484" s="182"/>
      <c r="KF484" s="182"/>
      <c r="KG484" s="182"/>
      <c r="KH484" s="182"/>
      <c r="KI484" s="182"/>
      <c r="KJ484" s="182"/>
      <c r="KK484" s="182"/>
      <c r="KL484" s="182"/>
      <c r="KM484" s="182"/>
      <c r="KN484" s="182"/>
      <c r="KO484" s="182"/>
      <c r="KP484" s="182"/>
      <c r="KQ484" s="182"/>
      <c r="KR484" s="182"/>
      <c r="KS484" s="182"/>
      <c r="KT484" s="182"/>
      <c r="KU484" s="182"/>
      <c r="KV484" s="182"/>
      <c r="KW484" s="182"/>
      <c r="KX484" s="182"/>
      <c r="KY484" s="182"/>
      <c r="KZ484" s="182"/>
      <c r="LA484" s="182"/>
      <c r="LB484" s="182"/>
      <c r="LC484" s="182"/>
      <c r="LD484" s="182"/>
      <c r="LE484" s="182"/>
      <c r="LF484" s="182"/>
      <c r="LG484" s="182"/>
      <c r="LH484" s="182"/>
      <c r="LI484" s="182"/>
      <c r="LJ484" s="182"/>
      <c r="LK484" s="182"/>
      <c r="LL484" s="182"/>
      <c r="LM484" s="182"/>
      <c r="LN484" s="182"/>
      <c r="LO484" s="182"/>
      <c r="LP484" s="182"/>
      <c r="LQ484" s="182"/>
      <c r="LR484" s="182"/>
      <c r="LS484" s="182"/>
      <c r="LT484" s="182"/>
      <c r="LU484" s="182"/>
      <c r="LV484" s="182"/>
      <c r="LW484" s="182"/>
      <c r="LX484" s="182"/>
      <c r="LY484" s="182"/>
      <c r="LZ484" s="182"/>
      <c r="MA484" s="182"/>
      <c r="MB484" s="182"/>
      <c r="MC484" s="182"/>
      <c r="MD484" s="182"/>
      <c r="ME484" s="182"/>
      <c r="MF484" s="182"/>
      <c r="MG484" s="182"/>
      <c r="MH484" s="182"/>
      <c r="MI484" s="182"/>
      <c r="MJ484" s="182"/>
      <c r="MK484" s="182"/>
      <c r="ML484" s="182"/>
      <c r="MM484" s="182"/>
      <c r="MN484" s="182"/>
      <c r="MO484" s="182"/>
      <c r="MP484" s="182"/>
      <c r="MQ484" s="182"/>
      <c r="MR484" s="182"/>
      <c r="MS484" s="182"/>
      <c r="MT484" s="182"/>
      <c r="MU484" s="182"/>
      <c r="MV484" s="182"/>
      <c r="MW484" s="182"/>
      <c r="MX484" s="182"/>
      <c r="MY484" s="182"/>
      <c r="MZ484" s="182"/>
      <c r="NA484" s="182"/>
      <c r="NB484" s="182"/>
      <c r="NC484" s="182"/>
      <c r="ND484" s="182"/>
      <c r="NE484" s="182"/>
      <c r="NF484" s="182"/>
      <c r="NG484" s="182"/>
      <c r="NH484" s="182"/>
      <c r="NI484" s="182"/>
      <c r="NJ484" s="182"/>
      <c r="NK484" s="182"/>
      <c r="NL484" s="182"/>
      <c r="NM484" s="182"/>
      <c r="NN484" s="182"/>
      <c r="NO484" s="182"/>
      <c r="NP484" s="182"/>
      <c r="NQ484" s="182"/>
      <c r="NR484" s="182"/>
      <c r="NS484" s="182"/>
      <c r="NT484" s="182"/>
      <c r="NU484" s="182"/>
      <c r="NV484" s="182"/>
      <c r="NW484" s="182"/>
      <c r="NX484" s="182"/>
      <c r="NY484" s="182"/>
      <c r="NZ484" s="182"/>
      <c r="OA484" s="182"/>
      <c r="OB484" s="182"/>
      <c r="OC484" s="182"/>
      <c r="OD484" s="182"/>
      <c r="OE484" s="182"/>
      <c r="OF484" s="182"/>
      <c r="OG484" s="182"/>
      <c r="OH484" s="182"/>
      <c r="OI484" s="182"/>
      <c r="OJ484" s="182"/>
      <c r="OK484" s="182"/>
      <c r="OL484" s="182"/>
      <c r="OM484" s="182"/>
      <c r="ON484" s="182"/>
      <c r="OO484" s="182"/>
      <c r="OP484" s="182"/>
      <c r="OQ484" s="182"/>
      <c r="OR484" s="182"/>
      <c r="OS484" s="182"/>
      <c r="OT484" s="182"/>
      <c r="OU484" s="182"/>
      <c r="OV484" s="182"/>
      <c r="OW484" s="182"/>
      <c r="OX484" s="182"/>
      <c r="OY484" s="182"/>
      <c r="OZ484" s="182"/>
      <c r="PA484" s="182"/>
      <c r="PB484" s="182"/>
      <c r="PC484" s="182"/>
      <c r="PD484" s="182"/>
      <c r="PE484" s="182"/>
      <c r="PF484" s="182"/>
      <c r="PG484" s="182"/>
      <c r="PH484" s="182"/>
      <c r="PI484" s="182"/>
      <c r="PJ484" s="182"/>
      <c r="PK484" s="182"/>
      <c r="PL484" s="182"/>
      <c r="PM484" s="182"/>
      <c r="PN484" s="182"/>
      <c r="PO484" s="182"/>
      <c r="PP484" s="182"/>
      <c r="PQ484" s="182"/>
      <c r="PR484" s="182"/>
      <c r="PS484" s="182"/>
      <c r="PT484" s="182"/>
      <c r="PU484" s="182"/>
      <c r="PV484" s="182"/>
      <c r="PW484" s="182"/>
      <c r="PX484" s="182"/>
    </row>
    <row r="485" spans="1:440" s="167" customFormat="1" ht="19.899999999999999" customHeight="1">
      <c r="A485" s="182"/>
      <c r="B485" s="1040"/>
      <c r="C485" s="900"/>
      <c r="D485" s="837"/>
      <c r="E485" s="875" t="s">
        <v>108</v>
      </c>
      <c r="F485" s="327" t="s">
        <v>20</v>
      </c>
      <c r="G485" s="291">
        <v>0.63600000000000001</v>
      </c>
      <c r="H485" s="291"/>
      <c r="I485" s="292">
        <f t="shared" ref="I485" si="456">G485+H485</f>
        <v>0.63600000000000001</v>
      </c>
      <c r="J485" s="416">
        <v>0</v>
      </c>
      <c r="K485" s="292">
        <f t="shared" si="378"/>
        <v>0.63600000000000001</v>
      </c>
      <c r="L485" s="675">
        <f t="shared" si="379"/>
        <v>0</v>
      </c>
      <c r="M485" s="653" t="s">
        <v>24</v>
      </c>
      <c r="N485" s="903">
        <f t="shared" ref="N485:O485" si="457">G485+G486+G487</f>
        <v>7.2200000000000006</v>
      </c>
      <c r="O485" s="904">
        <f t="shared" si="457"/>
        <v>0</v>
      </c>
      <c r="P485" s="904">
        <f t="shared" ref="P485" si="458">N485+O485</f>
        <v>7.2200000000000006</v>
      </c>
      <c r="Q485" s="904">
        <f t="shared" si="422"/>
        <v>6.4580000000000002</v>
      </c>
      <c r="R485" s="904">
        <f t="shared" ref="R485" si="459">P485-Q485</f>
        <v>0.76200000000000045</v>
      </c>
      <c r="S485" s="893">
        <f t="shared" ref="S485" si="460">Q485/P485</f>
        <v>0.89445983379501381</v>
      </c>
      <c r="T485" s="170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182"/>
      <c r="AT485" s="182"/>
      <c r="AU485" s="182"/>
      <c r="AV485" s="182"/>
      <c r="AW485" s="182"/>
      <c r="AX485" s="182"/>
      <c r="AY485" s="182"/>
      <c r="AZ485" s="182"/>
      <c r="BA485" s="182"/>
      <c r="BB485" s="182"/>
      <c r="BC485" s="182"/>
      <c r="BD485" s="182"/>
      <c r="BE485" s="182"/>
      <c r="BF485" s="182"/>
      <c r="BG485" s="182"/>
      <c r="BH485" s="182"/>
      <c r="BI485" s="182"/>
      <c r="BJ485" s="182"/>
      <c r="BK485" s="182"/>
      <c r="BL485" s="182"/>
      <c r="BM485" s="182"/>
      <c r="BN485" s="182"/>
      <c r="BO485" s="182"/>
      <c r="BP485" s="182"/>
      <c r="BQ485" s="182"/>
      <c r="BR485" s="182"/>
      <c r="BS485" s="182"/>
      <c r="BT485" s="182"/>
      <c r="BU485" s="182"/>
      <c r="BV485" s="182"/>
      <c r="BW485" s="182"/>
      <c r="BX485" s="182"/>
      <c r="BY485" s="182"/>
      <c r="BZ485" s="182"/>
      <c r="CA485" s="182"/>
      <c r="CB485" s="182"/>
      <c r="CC485" s="182"/>
      <c r="CD485" s="182"/>
      <c r="CE485" s="182"/>
      <c r="CF485" s="182"/>
      <c r="CG485" s="182"/>
      <c r="CH485" s="182"/>
      <c r="CI485" s="182"/>
      <c r="CJ485" s="182"/>
      <c r="CK485" s="182"/>
      <c r="CL485" s="182"/>
      <c r="CM485" s="182"/>
      <c r="CN485" s="182"/>
      <c r="CO485" s="182"/>
      <c r="CP485" s="182"/>
      <c r="CQ485" s="182"/>
      <c r="CR485" s="182"/>
      <c r="CS485" s="182"/>
      <c r="CT485" s="182"/>
      <c r="CU485" s="182"/>
      <c r="CV485" s="182"/>
      <c r="CW485" s="182"/>
      <c r="CX485" s="182"/>
      <c r="CY485" s="182"/>
      <c r="CZ485" s="182"/>
      <c r="DA485" s="182"/>
      <c r="DB485" s="182"/>
      <c r="DC485" s="182"/>
      <c r="DD485" s="182"/>
      <c r="DE485" s="182"/>
      <c r="DF485" s="182"/>
      <c r="DG485" s="182"/>
      <c r="DH485" s="182"/>
      <c r="DI485" s="182"/>
      <c r="DJ485" s="182"/>
      <c r="DK485" s="182"/>
      <c r="DL485" s="182"/>
      <c r="DM485" s="182"/>
      <c r="DN485" s="182"/>
      <c r="DO485" s="182"/>
      <c r="DP485" s="182"/>
      <c r="DQ485" s="182"/>
      <c r="DR485" s="182"/>
      <c r="DS485" s="182"/>
      <c r="DT485" s="182"/>
      <c r="DU485" s="182"/>
      <c r="DV485" s="182"/>
      <c r="DW485" s="182"/>
      <c r="DX485" s="182"/>
      <c r="DY485" s="182"/>
      <c r="DZ485" s="182"/>
      <c r="EA485" s="182"/>
      <c r="EB485" s="182"/>
      <c r="EC485" s="182"/>
      <c r="ED485" s="182"/>
      <c r="EE485" s="182"/>
      <c r="EF485" s="182"/>
      <c r="EG485" s="182"/>
      <c r="EH485" s="182"/>
      <c r="EI485" s="182"/>
      <c r="EJ485" s="182"/>
      <c r="EK485" s="182"/>
      <c r="EL485" s="182"/>
      <c r="EM485" s="182"/>
      <c r="EN485" s="182"/>
      <c r="EO485" s="182"/>
      <c r="EP485" s="182"/>
      <c r="EQ485" s="182"/>
      <c r="ER485" s="182"/>
      <c r="ES485" s="182"/>
      <c r="ET485" s="182"/>
      <c r="EU485" s="182"/>
      <c r="EV485" s="182"/>
      <c r="EW485" s="182"/>
      <c r="EX485" s="182"/>
      <c r="EY485" s="182"/>
      <c r="EZ485" s="182"/>
      <c r="FA485" s="182"/>
      <c r="FB485" s="182"/>
      <c r="FC485" s="182"/>
      <c r="FD485" s="182"/>
      <c r="FE485" s="182"/>
      <c r="FF485" s="182"/>
      <c r="FG485" s="182"/>
      <c r="FH485" s="182"/>
      <c r="FI485" s="182"/>
      <c r="FJ485" s="182"/>
      <c r="FK485" s="182"/>
      <c r="FL485" s="182"/>
      <c r="FM485" s="182"/>
      <c r="FN485" s="182"/>
      <c r="FO485" s="182"/>
      <c r="FP485" s="182"/>
      <c r="FQ485" s="182"/>
      <c r="FR485" s="182"/>
      <c r="FS485" s="182"/>
      <c r="FT485" s="182"/>
      <c r="FU485" s="182"/>
      <c r="FV485" s="182"/>
      <c r="FW485" s="182"/>
      <c r="FX485" s="182"/>
      <c r="FY485" s="182"/>
      <c r="FZ485" s="182"/>
      <c r="GA485" s="182"/>
      <c r="GB485" s="182"/>
      <c r="GC485" s="182"/>
      <c r="GD485" s="182"/>
      <c r="GE485" s="182"/>
      <c r="GF485" s="182"/>
      <c r="GG485" s="182"/>
      <c r="GH485" s="182"/>
      <c r="GI485" s="182"/>
      <c r="GJ485" s="182"/>
      <c r="GK485" s="182"/>
      <c r="GL485" s="182"/>
      <c r="GM485" s="182"/>
      <c r="GN485" s="182"/>
      <c r="GO485" s="182"/>
      <c r="GP485" s="182"/>
      <c r="GQ485" s="182"/>
      <c r="GR485" s="182"/>
      <c r="GS485" s="182"/>
      <c r="GT485" s="182"/>
      <c r="GU485" s="182"/>
      <c r="GV485" s="182"/>
      <c r="GW485" s="182"/>
      <c r="GX485" s="182"/>
      <c r="GY485" s="182"/>
      <c r="GZ485" s="182"/>
      <c r="HA485" s="182"/>
      <c r="HB485" s="182"/>
      <c r="HC485" s="182"/>
      <c r="HD485" s="182"/>
      <c r="HE485" s="182"/>
      <c r="HF485" s="182"/>
      <c r="HG485" s="182"/>
      <c r="HH485" s="182"/>
      <c r="HI485" s="182"/>
      <c r="HJ485" s="182"/>
      <c r="HK485" s="182"/>
      <c r="HL485" s="182"/>
      <c r="HM485" s="182"/>
      <c r="HN485" s="182"/>
      <c r="HO485" s="182"/>
      <c r="HP485" s="182"/>
      <c r="HQ485" s="182"/>
      <c r="HR485" s="182"/>
      <c r="HS485" s="182"/>
      <c r="HT485" s="182"/>
      <c r="HU485" s="182"/>
      <c r="HV485" s="182"/>
      <c r="HW485" s="182"/>
      <c r="HX485" s="182"/>
      <c r="HY485" s="182"/>
      <c r="HZ485" s="182"/>
      <c r="IA485" s="182"/>
      <c r="IB485" s="182"/>
      <c r="IC485" s="182"/>
      <c r="ID485" s="182"/>
      <c r="IE485" s="182"/>
      <c r="IF485" s="182"/>
      <c r="IG485" s="182"/>
      <c r="IH485" s="182"/>
      <c r="II485" s="182"/>
      <c r="IJ485" s="182"/>
      <c r="IK485" s="182"/>
      <c r="IL485" s="182"/>
      <c r="IM485" s="182"/>
      <c r="IN485" s="182"/>
      <c r="IO485" s="182"/>
      <c r="IP485" s="182"/>
      <c r="IQ485" s="182"/>
      <c r="IR485" s="182"/>
      <c r="IS485" s="182"/>
      <c r="IT485" s="182"/>
      <c r="IU485" s="182"/>
      <c r="IV485" s="182"/>
      <c r="IW485" s="182"/>
      <c r="IX485" s="182"/>
      <c r="IY485" s="182"/>
      <c r="IZ485" s="182"/>
      <c r="JA485" s="182"/>
      <c r="JB485" s="182"/>
      <c r="JC485" s="182"/>
      <c r="JD485" s="182"/>
      <c r="JE485" s="182"/>
      <c r="JF485" s="182"/>
      <c r="JG485" s="182"/>
      <c r="JH485" s="182"/>
      <c r="JI485" s="182"/>
      <c r="JJ485" s="182"/>
      <c r="JK485" s="182"/>
      <c r="JL485" s="182"/>
      <c r="JM485" s="182"/>
      <c r="JN485" s="182"/>
      <c r="JO485" s="182"/>
      <c r="JP485" s="182"/>
      <c r="JQ485" s="182"/>
      <c r="JR485" s="182"/>
      <c r="JS485" s="182"/>
      <c r="JT485" s="182"/>
      <c r="JU485" s="182"/>
      <c r="JV485" s="182"/>
      <c r="JW485" s="182"/>
      <c r="JX485" s="182"/>
      <c r="JY485" s="182"/>
      <c r="JZ485" s="182"/>
      <c r="KA485" s="182"/>
      <c r="KB485" s="182"/>
      <c r="KC485" s="182"/>
      <c r="KD485" s="182"/>
      <c r="KE485" s="182"/>
      <c r="KF485" s="182"/>
      <c r="KG485" s="182"/>
      <c r="KH485" s="182"/>
      <c r="KI485" s="182"/>
      <c r="KJ485" s="182"/>
      <c r="KK485" s="182"/>
      <c r="KL485" s="182"/>
      <c r="KM485" s="182"/>
      <c r="KN485" s="182"/>
      <c r="KO485" s="182"/>
      <c r="KP485" s="182"/>
      <c r="KQ485" s="182"/>
      <c r="KR485" s="182"/>
      <c r="KS485" s="182"/>
      <c r="KT485" s="182"/>
      <c r="KU485" s="182"/>
      <c r="KV485" s="182"/>
      <c r="KW485" s="182"/>
      <c r="KX485" s="182"/>
      <c r="KY485" s="182"/>
      <c r="KZ485" s="182"/>
      <c r="LA485" s="182"/>
      <c r="LB485" s="182"/>
      <c r="LC485" s="182"/>
      <c r="LD485" s="182"/>
      <c r="LE485" s="182"/>
      <c r="LF485" s="182"/>
      <c r="LG485" s="182"/>
      <c r="LH485" s="182"/>
      <c r="LI485" s="182"/>
      <c r="LJ485" s="182"/>
      <c r="LK485" s="182"/>
      <c r="LL485" s="182"/>
      <c r="LM485" s="182"/>
      <c r="LN485" s="182"/>
      <c r="LO485" s="182"/>
      <c r="LP485" s="182"/>
      <c r="LQ485" s="182"/>
      <c r="LR485" s="182"/>
      <c r="LS485" s="182"/>
      <c r="LT485" s="182"/>
      <c r="LU485" s="182"/>
      <c r="LV485" s="182"/>
      <c r="LW485" s="182"/>
      <c r="LX485" s="182"/>
      <c r="LY485" s="182"/>
      <c r="LZ485" s="182"/>
      <c r="MA485" s="182"/>
      <c r="MB485" s="182"/>
      <c r="MC485" s="182"/>
      <c r="MD485" s="182"/>
      <c r="ME485" s="182"/>
      <c r="MF485" s="182"/>
      <c r="MG485" s="182"/>
      <c r="MH485" s="182"/>
      <c r="MI485" s="182"/>
      <c r="MJ485" s="182"/>
      <c r="MK485" s="182"/>
      <c r="ML485" s="182"/>
      <c r="MM485" s="182"/>
      <c r="MN485" s="182"/>
      <c r="MO485" s="182"/>
      <c r="MP485" s="182"/>
      <c r="MQ485" s="182"/>
      <c r="MR485" s="182"/>
      <c r="MS485" s="182"/>
      <c r="MT485" s="182"/>
      <c r="MU485" s="182"/>
      <c r="MV485" s="182"/>
      <c r="MW485" s="182"/>
      <c r="MX485" s="182"/>
      <c r="MY485" s="182"/>
      <c r="MZ485" s="182"/>
      <c r="NA485" s="182"/>
      <c r="NB485" s="182"/>
      <c r="NC485" s="182"/>
      <c r="ND485" s="182"/>
      <c r="NE485" s="182"/>
      <c r="NF485" s="182"/>
      <c r="NG485" s="182"/>
      <c r="NH485" s="182"/>
      <c r="NI485" s="182"/>
      <c r="NJ485" s="182"/>
      <c r="NK485" s="182"/>
      <c r="NL485" s="182"/>
      <c r="NM485" s="182"/>
      <c r="NN485" s="182"/>
      <c r="NO485" s="182"/>
      <c r="NP485" s="182"/>
      <c r="NQ485" s="182"/>
      <c r="NR485" s="182"/>
      <c r="NS485" s="182"/>
      <c r="NT485" s="182"/>
      <c r="NU485" s="182"/>
      <c r="NV485" s="182"/>
      <c r="NW485" s="182"/>
      <c r="NX485" s="182"/>
      <c r="NY485" s="182"/>
      <c r="NZ485" s="182"/>
      <c r="OA485" s="182"/>
      <c r="OB485" s="182"/>
      <c r="OC485" s="182"/>
      <c r="OD485" s="182"/>
      <c r="OE485" s="182"/>
      <c r="OF485" s="182"/>
      <c r="OG485" s="182"/>
      <c r="OH485" s="182"/>
      <c r="OI485" s="182"/>
      <c r="OJ485" s="182"/>
      <c r="OK485" s="182"/>
      <c r="OL485" s="182"/>
      <c r="OM485" s="182"/>
      <c r="ON485" s="182"/>
      <c r="OO485" s="182"/>
      <c r="OP485" s="182"/>
      <c r="OQ485" s="182"/>
      <c r="OR485" s="182"/>
      <c r="OS485" s="182"/>
      <c r="OT485" s="182"/>
      <c r="OU485" s="182"/>
      <c r="OV485" s="182"/>
      <c r="OW485" s="182"/>
      <c r="OX485" s="182"/>
      <c r="OY485" s="182"/>
      <c r="OZ485" s="182"/>
      <c r="PA485" s="182"/>
      <c r="PB485" s="182"/>
      <c r="PC485" s="182"/>
      <c r="PD485" s="182"/>
      <c r="PE485" s="182"/>
      <c r="PF485" s="182"/>
      <c r="PG485" s="182"/>
      <c r="PH485" s="182"/>
      <c r="PI485" s="182"/>
      <c r="PJ485" s="182"/>
      <c r="PK485" s="182"/>
      <c r="PL485" s="182"/>
      <c r="PM485" s="182"/>
      <c r="PN485" s="182"/>
      <c r="PO485" s="182"/>
      <c r="PP485" s="182"/>
      <c r="PQ485" s="182"/>
      <c r="PR485" s="182"/>
      <c r="PS485" s="182"/>
      <c r="PT485" s="182"/>
      <c r="PU485" s="182"/>
      <c r="PV485" s="182"/>
      <c r="PW485" s="182"/>
      <c r="PX485" s="182"/>
    </row>
    <row r="486" spans="1:440" s="167" customFormat="1" ht="19.899999999999999" customHeight="1">
      <c r="A486" s="182"/>
      <c r="B486" s="1040"/>
      <c r="C486" s="900"/>
      <c r="D486" s="837"/>
      <c r="E486" s="875"/>
      <c r="F486" s="327" t="s">
        <v>21</v>
      </c>
      <c r="G486" s="291">
        <v>2.9740000000000002</v>
      </c>
      <c r="H486" s="291"/>
      <c r="I486" s="292">
        <f>G486+H486+K485</f>
        <v>3.6100000000000003</v>
      </c>
      <c r="J486" s="416">
        <v>1.9980000000000002</v>
      </c>
      <c r="K486" s="292">
        <f t="shared" si="378"/>
        <v>1.6120000000000001</v>
      </c>
      <c r="L486" s="675">
        <f t="shared" si="379"/>
        <v>0.55346260387811641</v>
      </c>
      <c r="M486" s="653" t="s">
        <v>24</v>
      </c>
      <c r="N486" s="903"/>
      <c r="O486" s="904"/>
      <c r="P486" s="904"/>
      <c r="Q486" s="904"/>
      <c r="R486" s="904"/>
      <c r="S486" s="893"/>
      <c r="T486" s="170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182"/>
      <c r="AT486" s="182"/>
      <c r="AU486" s="182"/>
      <c r="AV486" s="182"/>
      <c r="AW486" s="182"/>
      <c r="AX486" s="182"/>
      <c r="AY486" s="182"/>
      <c r="AZ486" s="182"/>
      <c r="BA486" s="182"/>
      <c r="BB486" s="182"/>
      <c r="BC486" s="182"/>
      <c r="BD486" s="182"/>
      <c r="BE486" s="182"/>
      <c r="BF486" s="182"/>
      <c r="BG486" s="182"/>
      <c r="BH486" s="182"/>
      <c r="BI486" s="182"/>
      <c r="BJ486" s="182"/>
      <c r="BK486" s="182"/>
      <c r="BL486" s="182"/>
      <c r="BM486" s="182"/>
      <c r="BN486" s="182"/>
      <c r="BO486" s="182"/>
      <c r="BP486" s="182"/>
      <c r="BQ486" s="182"/>
      <c r="BR486" s="182"/>
      <c r="BS486" s="182"/>
      <c r="BT486" s="182"/>
      <c r="BU486" s="182"/>
      <c r="BV486" s="182"/>
      <c r="BW486" s="182"/>
      <c r="BX486" s="182"/>
      <c r="BY486" s="182"/>
      <c r="BZ486" s="182"/>
      <c r="CA486" s="182"/>
      <c r="CB486" s="182"/>
      <c r="CC486" s="182"/>
      <c r="CD486" s="182"/>
      <c r="CE486" s="182"/>
      <c r="CF486" s="182"/>
      <c r="CG486" s="182"/>
      <c r="CH486" s="182"/>
      <c r="CI486" s="182"/>
      <c r="CJ486" s="182"/>
      <c r="CK486" s="182"/>
      <c r="CL486" s="182"/>
      <c r="CM486" s="182"/>
      <c r="CN486" s="182"/>
      <c r="CO486" s="182"/>
      <c r="CP486" s="182"/>
      <c r="CQ486" s="182"/>
      <c r="CR486" s="182"/>
      <c r="CS486" s="182"/>
      <c r="CT486" s="182"/>
      <c r="CU486" s="182"/>
      <c r="CV486" s="182"/>
      <c r="CW486" s="182"/>
      <c r="CX486" s="182"/>
      <c r="CY486" s="182"/>
      <c r="CZ486" s="182"/>
      <c r="DA486" s="182"/>
      <c r="DB486" s="182"/>
      <c r="DC486" s="182"/>
      <c r="DD486" s="182"/>
      <c r="DE486" s="182"/>
      <c r="DF486" s="182"/>
      <c r="DG486" s="182"/>
      <c r="DH486" s="182"/>
      <c r="DI486" s="182"/>
      <c r="DJ486" s="182"/>
      <c r="DK486" s="182"/>
      <c r="DL486" s="182"/>
      <c r="DM486" s="182"/>
      <c r="DN486" s="182"/>
      <c r="DO486" s="182"/>
      <c r="DP486" s="182"/>
      <c r="DQ486" s="182"/>
      <c r="DR486" s="182"/>
      <c r="DS486" s="182"/>
      <c r="DT486" s="182"/>
      <c r="DU486" s="182"/>
      <c r="DV486" s="182"/>
      <c r="DW486" s="182"/>
      <c r="DX486" s="182"/>
      <c r="DY486" s="182"/>
      <c r="DZ486" s="182"/>
      <c r="EA486" s="182"/>
      <c r="EB486" s="182"/>
      <c r="EC486" s="182"/>
      <c r="ED486" s="182"/>
      <c r="EE486" s="182"/>
      <c r="EF486" s="182"/>
      <c r="EG486" s="182"/>
      <c r="EH486" s="182"/>
      <c r="EI486" s="182"/>
      <c r="EJ486" s="182"/>
      <c r="EK486" s="182"/>
      <c r="EL486" s="182"/>
      <c r="EM486" s="182"/>
      <c r="EN486" s="182"/>
      <c r="EO486" s="182"/>
      <c r="EP486" s="182"/>
      <c r="EQ486" s="182"/>
      <c r="ER486" s="182"/>
      <c r="ES486" s="182"/>
      <c r="ET486" s="182"/>
      <c r="EU486" s="182"/>
      <c r="EV486" s="182"/>
      <c r="EW486" s="182"/>
      <c r="EX486" s="182"/>
      <c r="EY486" s="182"/>
      <c r="EZ486" s="182"/>
      <c r="FA486" s="182"/>
      <c r="FB486" s="182"/>
      <c r="FC486" s="182"/>
      <c r="FD486" s="182"/>
      <c r="FE486" s="182"/>
      <c r="FF486" s="182"/>
      <c r="FG486" s="182"/>
      <c r="FH486" s="182"/>
      <c r="FI486" s="182"/>
      <c r="FJ486" s="182"/>
      <c r="FK486" s="182"/>
      <c r="FL486" s="182"/>
      <c r="FM486" s="182"/>
      <c r="FN486" s="182"/>
      <c r="FO486" s="182"/>
      <c r="FP486" s="182"/>
      <c r="FQ486" s="182"/>
      <c r="FR486" s="182"/>
      <c r="FS486" s="182"/>
      <c r="FT486" s="182"/>
      <c r="FU486" s="182"/>
      <c r="FV486" s="182"/>
      <c r="FW486" s="182"/>
      <c r="FX486" s="182"/>
      <c r="FY486" s="182"/>
      <c r="FZ486" s="182"/>
      <c r="GA486" s="182"/>
      <c r="GB486" s="182"/>
      <c r="GC486" s="182"/>
      <c r="GD486" s="182"/>
      <c r="GE486" s="182"/>
      <c r="GF486" s="182"/>
      <c r="GG486" s="182"/>
      <c r="GH486" s="182"/>
      <c r="GI486" s="182"/>
      <c r="GJ486" s="182"/>
      <c r="GK486" s="182"/>
      <c r="GL486" s="182"/>
      <c r="GM486" s="182"/>
      <c r="GN486" s="182"/>
      <c r="GO486" s="182"/>
      <c r="GP486" s="182"/>
      <c r="GQ486" s="182"/>
      <c r="GR486" s="182"/>
      <c r="GS486" s="182"/>
      <c r="GT486" s="182"/>
      <c r="GU486" s="182"/>
      <c r="GV486" s="182"/>
      <c r="GW486" s="182"/>
      <c r="GX486" s="182"/>
      <c r="GY486" s="182"/>
      <c r="GZ486" s="182"/>
      <c r="HA486" s="182"/>
      <c r="HB486" s="182"/>
      <c r="HC486" s="182"/>
      <c r="HD486" s="182"/>
      <c r="HE486" s="182"/>
      <c r="HF486" s="182"/>
      <c r="HG486" s="182"/>
      <c r="HH486" s="182"/>
      <c r="HI486" s="182"/>
      <c r="HJ486" s="182"/>
      <c r="HK486" s="182"/>
      <c r="HL486" s="182"/>
      <c r="HM486" s="182"/>
      <c r="HN486" s="182"/>
      <c r="HO486" s="182"/>
      <c r="HP486" s="182"/>
      <c r="HQ486" s="182"/>
      <c r="HR486" s="182"/>
      <c r="HS486" s="182"/>
      <c r="HT486" s="182"/>
      <c r="HU486" s="182"/>
      <c r="HV486" s="182"/>
      <c r="HW486" s="182"/>
      <c r="HX486" s="182"/>
      <c r="HY486" s="182"/>
      <c r="HZ486" s="182"/>
      <c r="IA486" s="182"/>
      <c r="IB486" s="182"/>
      <c r="IC486" s="182"/>
      <c r="ID486" s="182"/>
      <c r="IE486" s="182"/>
      <c r="IF486" s="182"/>
      <c r="IG486" s="182"/>
      <c r="IH486" s="182"/>
      <c r="II486" s="182"/>
      <c r="IJ486" s="182"/>
      <c r="IK486" s="182"/>
      <c r="IL486" s="182"/>
      <c r="IM486" s="182"/>
      <c r="IN486" s="182"/>
      <c r="IO486" s="182"/>
      <c r="IP486" s="182"/>
      <c r="IQ486" s="182"/>
      <c r="IR486" s="182"/>
      <c r="IS486" s="182"/>
      <c r="IT486" s="182"/>
      <c r="IU486" s="182"/>
      <c r="IV486" s="182"/>
      <c r="IW486" s="182"/>
      <c r="IX486" s="182"/>
      <c r="IY486" s="182"/>
      <c r="IZ486" s="182"/>
      <c r="JA486" s="182"/>
      <c r="JB486" s="182"/>
      <c r="JC486" s="182"/>
      <c r="JD486" s="182"/>
      <c r="JE486" s="182"/>
      <c r="JF486" s="182"/>
      <c r="JG486" s="182"/>
      <c r="JH486" s="182"/>
      <c r="JI486" s="182"/>
      <c r="JJ486" s="182"/>
      <c r="JK486" s="182"/>
      <c r="JL486" s="182"/>
      <c r="JM486" s="182"/>
      <c r="JN486" s="182"/>
      <c r="JO486" s="182"/>
      <c r="JP486" s="182"/>
      <c r="JQ486" s="182"/>
      <c r="JR486" s="182"/>
      <c r="JS486" s="182"/>
      <c r="JT486" s="182"/>
      <c r="JU486" s="182"/>
      <c r="JV486" s="182"/>
      <c r="JW486" s="182"/>
      <c r="JX486" s="182"/>
      <c r="JY486" s="182"/>
      <c r="JZ486" s="182"/>
      <c r="KA486" s="182"/>
      <c r="KB486" s="182"/>
      <c r="KC486" s="182"/>
      <c r="KD486" s="182"/>
      <c r="KE486" s="182"/>
      <c r="KF486" s="182"/>
      <c r="KG486" s="182"/>
      <c r="KH486" s="182"/>
      <c r="KI486" s="182"/>
      <c r="KJ486" s="182"/>
      <c r="KK486" s="182"/>
      <c r="KL486" s="182"/>
      <c r="KM486" s="182"/>
      <c r="KN486" s="182"/>
      <c r="KO486" s="182"/>
      <c r="KP486" s="182"/>
      <c r="KQ486" s="182"/>
      <c r="KR486" s="182"/>
      <c r="KS486" s="182"/>
      <c r="KT486" s="182"/>
      <c r="KU486" s="182"/>
      <c r="KV486" s="182"/>
      <c r="KW486" s="182"/>
      <c r="KX486" s="182"/>
      <c r="KY486" s="182"/>
      <c r="KZ486" s="182"/>
      <c r="LA486" s="182"/>
      <c r="LB486" s="182"/>
      <c r="LC486" s="182"/>
      <c r="LD486" s="182"/>
      <c r="LE486" s="182"/>
      <c r="LF486" s="182"/>
      <c r="LG486" s="182"/>
      <c r="LH486" s="182"/>
      <c r="LI486" s="182"/>
      <c r="LJ486" s="182"/>
      <c r="LK486" s="182"/>
      <c r="LL486" s="182"/>
      <c r="LM486" s="182"/>
      <c r="LN486" s="182"/>
      <c r="LO486" s="182"/>
      <c r="LP486" s="182"/>
      <c r="LQ486" s="182"/>
      <c r="LR486" s="182"/>
      <c r="LS486" s="182"/>
      <c r="LT486" s="182"/>
      <c r="LU486" s="182"/>
      <c r="LV486" s="182"/>
      <c r="LW486" s="182"/>
      <c r="LX486" s="182"/>
      <c r="LY486" s="182"/>
      <c r="LZ486" s="182"/>
      <c r="MA486" s="182"/>
      <c r="MB486" s="182"/>
      <c r="MC486" s="182"/>
      <c r="MD486" s="182"/>
      <c r="ME486" s="182"/>
      <c r="MF486" s="182"/>
      <c r="MG486" s="182"/>
      <c r="MH486" s="182"/>
      <c r="MI486" s="182"/>
      <c r="MJ486" s="182"/>
      <c r="MK486" s="182"/>
      <c r="ML486" s="182"/>
      <c r="MM486" s="182"/>
      <c r="MN486" s="182"/>
      <c r="MO486" s="182"/>
      <c r="MP486" s="182"/>
      <c r="MQ486" s="182"/>
      <c r="MR486" s="182"/>
      <c r="MS486" s="182"/>
      <c r="MT486" s="182"/>
      <c r="MU486" s="182"/>
      <c r="MV486" s="182"/>
      <c r="MW486" s="182"/>
      <c r="MX486" s="182"/>
      <c r="MY486" s="182"/>
      <c r="MZ486" s="182"/>
      <c r="NA486" s="182"/>
      <c r="NB486" s="182"/>
      <c r="NC486" s="182"/>
      <c r="ND486" s="182"/>
      <c r="NE486" s="182"/>
      <c r="NF486" s="182"/>
      <c r="NG486" s="182"/>
      <c r="NH486" s="182"/>
      <c r="NI486" s="182"/>
      <c r="NJ486" s="182"/>
      <c r="NK486" s="182"/>
      <c r="NL486" s="182"/>
      <c r="NM486" s="182"/>
      <c r="NN486" s="182"/>
      <c r="NO486" s="182"/>
      <c r="NP486" s="182"/>
      <c r="NQ486" s="182"/>
      <c r="NR486" s="182"/>
      <c r="NS486" s="182"/>
      <c r="NT486" s="182"/>
      <c r="NU486" s="182"/>
      <c r="NV486" s="182"/>
      <c r="NW486" s="182"/>
      <c r="NX486" s="182"/>
      <c r="NY486" s="182"/>
      <c r="NZ486" s="182"/>
      <c r="OA486" s="182"/>
      <c r="OB486" s="182"/>
      <c r="OC486" s="182"/>
      <c r="OD486" s="182"/>
      <c r="OE486" s="182"/>
      <c r="OF486" s="182"/>
      <c r="OG486" s="182"/>
      <c r="OH486" s="182"/>
      <c r="OI486" s="182"/>
      <c r="OJ486" s="182"/>
      <c r="OK486" s="182"/>
      <c r="OL486" s="182"/>
      <c r="OM486" s="182"/>
      <c r="ON486" s="182"/>
      <c r="OO486" s="182"/>
      <c r="OP486" s="182"/>
      <c r="OQ486" s="182"/>
      <c r="OR486" s="182"/>
      <c r="OS486" s="182"/>
      <c r="OT486" s="182"/>
      <c r="OU486" s="182"/>
      <c r="OV486" s="182"/>
      <c r="OW486" s="182"/>
      <c r="OX486" s="182"/>
      <c r="OY486" s="182"/>
      <c r="OZ486" s="182"/>
      <c r="PA486" s="182"/>
      <c r="PB486" s="182"/>
      <c r="PC486" s="182"/>
      <c r="PD486" s="182"/>
      <c r="PE486" s="182"/>
      <c r="PF486" s="182"/>
      <c r="PG486" s="182"/>
      <c r="PH486" s="182"/>
      <c r="PI486" s="182"/>
      <c r="PJ486" s="182"/>
      <c r="PK486" s="182"/>
      <c r="PL486" s="182"/>
      <c r="PM486" s="182"/>
      <c r="PN486" s="182"/>
      <c r="PO486" s="182"/>
      <c r="PP486" s="182"/>
      <c r="PQ486" s="182"/>
      <c r="PR486" s="182"/>
      <c r="PS486" s="182"/>
      <c r="PT486" s="182"/>
      <c r="PU486" s="182"/>
      <c r="PV486" s="182"/>
      <c r="PW486" s="182"/>
      <c r="PX486" s="182"/>
    </row>
    <row r="487" spans="1:440" s="167" customFormat="1" ht="19.899999999999999" customHeight="1">
      <c r="A487" s="182"/>
      <c r="B487" s="1040"/>
      <c r="C487" s="900"/>
      <c r="D487" s="837"/>
      <c r="E487" s="875"/>
      <c r="F487" s="327" t="s">
        <v>22</v>
      </c>
      <c r="G487" s="291">
        <v>3.61</v>
      </c>
      <c r="H487" s="291"/>
      <c r="I487" s="292">
        <f>G487+H487+K486</f>
        <v>5.2219999999999995</v>
      </c>
      <c r="J487" s="416">
        <v>4.46</v>
      </c>
      <c r="K487" s="292">
        <f t="shared" si="378"/>
        <v>0.76199999999999957</v>
      </c>
      <c r="L487" s="675">
        <f t="shared" si="379"/>
        <v>0.85407889697433936</v>
      </c>
      <c r="M487" s="653">
        <v>43463</v>
      </c>
      <c r="N487" s="903"/>
      <c r="O487" s="904"/>
      <c r="P487" s="904"/>
      <c r="Q487" s="904"/>
      <c r="R487" s="904"/>
      <c r="S487" s="893"/>
      <c r="T487" s="170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182"/>
      <c r="AT487" s="182"/>
      <c r="AU487" s="182"/>
      <c r="AV487" s="182"/>
      <c r="AW487" s="182"/>
      <c r="AX487" s="182"/>
      <c r="AY487" s="182"/>
      <c r="AZ487" s="182"/>
      <c r="BA487" s="182"/>
      <c r="BB487" s="182"/>
      <c r="BC487" s="182"/>
      <c r="BD487" s="182"/>
      <c r="BE487" s="182"/>
      <c r="BF487" s="182"/>
      <c r="BG487" s="182"/>
      <c r="BH487" s="182"/>
      <c r="BI487" s="182"/>
      <c r="BJ487" s="182"/>
      <c r="BK487" s="182"/>
      <c r="BL487" s="182"/>
      <c r="BM487" s="182"/>
      <c r="BN487" s="182"/>
      <c r="BO487" s="182"/>
      <c r="BP487" s="182"/>
      <c r="BQ487" s="182"/>
      <c r="BR487" s="182"/>
      <c r="BS487" s="182"/>
      <c r="BT487" s="182"/>
      <c r="BU487" s="182"/>
      <c r="BV487" s="182"/>
      <c r="BW487" s="182"/>
      <c r="BX487" s="182"/>
      <c r="BY487" s="182"/>
      <c r="BZ487" s="182"/>
      <c r="CA487" s="182"/>
      <c r="CB487" s="182"/>
      <c r="CC487" s="182"/>
      <c r="CD487" s="182"/>
      <c r="CE487" s="182"/>
      <c r="CF487" s="182"/>
      <c r="CG487" s="182"/>
      <c r="CH487" s="182"/>
      <c r="CI487" s="182"/>
      <c r="CJ487" s="182"/>
      <c r="CK487" s="182"/>
      <c r="CL487" s="182"/>
      <c r="CM487" s="182"/>
      <c r="CN487" s="182"/>
      <c r="CO487" s="182"/>
      <c r="CP487" s="182"/>
      <c r="CQ487" s="182"/>
      <c r="CR487" s="182"/>
      <c r="CS487" s="182"/>
      <c r="CT487" s="182"/>
      <c r="CU487" s="182"/>
      <c r="CV487" s="182"/>
      <c r="CW487" s="182"/>
      <c r="CX487" s="182"/>
      <c r="CY487" s="182"/>
      <c r="CZ487" s="182"/>
      <c r="DA487" s="182"/>
      <c r="DB487" s="182"/>
      <c r="DC487" s="182"/>
      <c r="DD487" s="182"/>
      <c r="DE487" s="182"/>
      <c r="DF487" s="182"/>
      <c r="DG487" s="182"/>
      <c r="DH487" s="182"/>
      <c r="DI487" s="182"/>
      <c r="DJ487" s="182"/>
      <c r="DK487" s="182"/>
      <c r="DL487" s="182"/>
      <c r="DM487" s="182"/>
      <c r="DN487" s="182"/>
      <c r="DO487" s="182"/>
      <c r="DP487" s="182"/>
      <c r="DQ487" s="182"/>
      <c r="DR487" s="182"/>
      <c r="DS487" s="182"/>
      <c r="DT487" s="182"/>
      <c r="DU487" s="182"/>
      <c r="DV487" s="182"/>
      <c r="DW487" s="182"/>
      <c r="DX487" s="182"/>
      <c r="DY487" s="182"/>
      <c r="DZ487" s="182"/>
      <c r="EA487" s="182"/>
      <c r="EB487" s="182"/>
      <c r="EC487" s="182"/>
      <c r="ED487" s="182"/>
      <c r="EE487" s="182"/>
      <c r="EF487" s="182"/>
      <c r="EG487" s="182"/>
      <c r="EH487" s="182"/>
      <c r="EI487" s="182"/>
      <c r="EJ487" s="182"/>
      <c r="EK487" s="182"/>
      <c r="EL487" s="182"/>
      <c r="EM487" s="182"/>
      <c r="EN487" s="182"/>
      <c r="EO487" s="182"/>
      <c r="EP487" s="182"/>
      <c r="EQ487" s="182"/>
      <c r="ER487" s="182"/>
      <c r="ES487" s="182"/>
      <c r="ET487" s="182"/>
      <c r="EU487" s="182"/>
      <c r="EV487" s="182"/>
      <c r="EW487" s="182"/>
      <c r="EX487" s="182"/>
      <c r="EY487" s="182"/>
      <c r="EZ487" s="182"/>
      <c r="FA487" s="182"/>
      <c r="FB487" s="182"/>
      <c r="FC487" s="182"/>
      <c r="FD487" s="182"/>
      <c r="FE487" s="182"/>
      <c r="FF487" s="182"/>
      <c r="FG487" s="182"/>
      <c r="FH487" s="182"/>
      <c r="FI487" s="182"/>
      <c r="FJ487" s="182"/>
      <c r="FK487" s="182"/>
      <c r="FL487" s="182"/>
      <c r="FM487" s="182"/>
      <c r="FN487" s="182"/>
      <c r="FO487" s="182"/>
      <c r="FP487" s="182"/>
      <c r="FQ487" s="182"/>
      <c r="FR487" s="182"/>
      <c r="FS487" s="182"/>
      <c r="FT487" s="182"/>
      <c r="FU487" s="182"/>
      <c r="FV487" s="182"/>
      <c r="FW487" s="182"/>
      <c r="FX487" s="182"/>
      <c r="FY487" s="182"/>
      <c r="FZ487" s="182"/>
      <c r="GA487" s="182"/>
      <c r="GB487" s="182"/>
      <c r="GC487" s="182"/>
      <c r="GD487" s="182"/>
      <c r="GE487" s="182"/>
      <c r="GF487" s="182"/>
      <c r="GG487" s="182"/>
      <c r="GH487" s="182"/>
      <c r="GI487" s="182"/>
      <c r="GJ487" s="182"/>
      <c r="GK487" s="182"/>
      <c r="GL487" s="182"/>
      <c r="GM487" s="182"/>
      <c r="GN487" s="182"/>
      <c r="GO487" s="182"/>
      <c r="GP487" s="182"/>
      <c r="GQ487" s="182"/>
      <c r="GR487" s="182"/>
      <c r="GS487" s="182"/>
      <c r="GT487" s="182"/>
      <c r="GU487" s="182"/>
      <c r="GV487" s="182"/>
      <c r="GW487" s="182"/>
      <c r="GX487" s="182"/>
      <c r="GY487" s="182"/>
      <c r="GZ487" s="182"/>
      <c r="HA487" s="182"/>
      <c r="HB487" s="182"/>
      <c r="HC487" s="182"/>
      <c r="HD487" s="182"/>
      <c r="HE487" s="182"/>
      <c r="HF487" s="182"/>
      <c r="HG487" s="182"/>
      <c r="HH487" s="182"/>
      <c r="HI487" s="182"/>
      <c r="HJ487" s="182"/>
      <c r="HK487" s="182"/>
      <c r="HL487" s="182"/>
      <c r="HM487" s="182"/>
      <c r="HN487" s="182"/>
      <c r="HO487" s="182"/>
      <c r="HP487" s="182"/>
      <c r="HQ487" s="182"/>
      <c r="HR487" s="182"/>
      <c r="HS487" s="182"/>
      <c r="HT487" s="182"/>
      <c r="HU487" s="182"/>
      <c r="HV487" s="182"/>
      <c r="HW487" s="182"/>
      <c r="HX487" s="182"/>
      <c r="HY487" s="182"/>
      <c r="HZ487" s="182"/>
      <c r="IA487" s="182"/>
      <c r="IB487" s="182"/>
      <c r="IC487" s="182"/>
      <c r="ID487" s="182"/>
      <c r="IE487" s="182"/>
      <c r="IF487" s="182"/>
      <c r="IG487" s="182"/>
      <c r="IH487" s="182"/>
      <c r="II487" s="182"/>
      <c r="IJ487" s="182"/>
      <c r="IK487" s="182"/>
      <c r="IL487" s="182"/>
      <c r="IM487" s="182"/>
      <c r="IN487" s="182"/>
      <c r="IO487" s="182"/>
      <c r="IP487" s="182"/>
      <c r="IQ487" s="182"/>
      <c r="IR487" s="182"/>
      <c r="IS487" s="182"/>
      <c r="IT487" s="182"/>
      <c r="IU487" s="182"/>
      <c r="IV487" s="182"/>
      <c r="IW487" s="182"/>
      <c r="IX487" s="182"/>
      <c r="IY487" s="182"/>
      <c r="IZ487" s="182"/>
      <c r="JA487" s="182"/>
      <c r="JB487" s="182"/>
      <c r="JC487" s="182"/>
      <c r="JD487" s="182"/>
      <c r="JE487" s="182"/>
      <c r="JF487" s="182"/>
      <c r="JG487" s="182"/>
      <c r="JH487" s="182"/>
      <c r="JI487" s="182"/>
      <c r="JJ487" s="182"/>
      <c r="JK487" s="182"/>
      <c r="JL487" s="182"/>
      <c r="JM487" s="182"/>
      <c r="JN487" s="182"/>
      <c r="JO487" s="182"/>
      <c r="JP487" s="182"/>
      <c r="JQ487" s="182"/>
      <c r="JR487" s="182"/>
      <c r="JS487" s="182"/>
      <c r="JT487" s="182"/>
      <c r="JU487" s="182"/>
      <c r="JV487" s="182"/>
      <c r="JW487" s="182"/>
      <c r="JX487" s="182"/>
      <c r="JY487" s="182"/>
      <c r="JZ487" s="182"/>
      <c r="KA487" s="182"/>
      <c r="KB487" s="182"/>
      <c r="KC487" s="182"/>
      <c r="KD487" s="182"/>
      <c r="KE487" s="182"/>
      <c r="KF487" s="182"/>
      <c r="KG487" s="182"/>
      <c r="KH487" s="182"/>
      <c r="KI487" s="182"/>
      <c r="KJ487" s="182"/>
      <c r="KK487" s="182"/>
      <c r="KL487" s="182"/>
      <c r="KM487" s="182"/>
      <c r="KN487" s="182"/>
      <c r="KO487" s="182"/>
      <c r="KP487" s="182"/>
      <c r="KQ487" s="182"/>
      <c r="KR487" s="182"/>
      <c r="KS487" s="182"/>
      <c r="KT487" s="182"/>
      <c r="KU487" s="182"/>
      <c r="KV487" s="182"/>
      <c r="KW487" s="182"/>
      <c r="KX487" s="182"/>
      <c r="KY487" s="182"/>
      <c r="KZ487" s="182"/>
      <c r="LA487" s="182"/>
      <c r="LB487" s="182"/>
      <c r="LC487" s="182"/>
      <c r="LD487" s="182"/>
      <c r="LE487" s="182"/>
      <c r="LF487" s="182"/>
      <c r="LG487" s="182"/>
      <c r="LH487" s="182"/>
      <c r="LI487" s="182"/>
      <c r="LJ487" s="182"/>
      <c r="LK487" s="182"/>
      <c r="LL487" s="182"/>
      <c r="LM487" s="182"/>
      <c r="LN487" s="182"/>
      <c r="LO487" s="182"/>
      <c r="LP487" s="182"/>
      <c r="LQ487" s="182"/>
      <c r="LR487" s="182"/>
      <c r="LS487" s="182"/>
      <c r="LT487" s="182"/>
      <c r="LU487" s="182"/>
      <c r="LV487" s="182"/>
      <c r="LW487" s="182"/>
      <c r="LX487" s="182"/>
      <c r="LY487" s="182"/>
      <c r="LZ487" s="182"/>
      <c r="MA487" s="182"/>
      <c r="MB487" s="182"/>
      <c r="MC487" s="182"/>
      <c r="MD487" s="182"/>
      <c r="ME487" s="182"/>
      <c r="MF487" s="182"/>
      <c r="MG487" s="182"/>
      <c r="MH487" s="182"/>
      <c r="MI487" s="182"/>
      <c r="MJ487" s="182"/>
      <c r="MK487" s="182"/>
      <c r="ML487" s="182"/>
      <c r="MM487" s="182"/>
      <c r="MN487" s="182"/>
      <c r="MO487" s="182"/>
      <c r="MP487" s="182"/>
      <c r="MQ487" s="182"/>
      <c r="MR487" s="182"/>
      <c r="MS487" s="182"/>
      <c r="MT487" s="182"/>
      <c r="MU487" s="182"/>
      <c r="MV487" s="182"/>
      <c r="MW487" s="182"/>
      <c r="MX487" s="182"/>
      <c r="MY487" s="182"/>
      <c r="MZ487" s="182"/>
      <c r="NA487" s="182"/>
      <c r="NB487" s="182"/>
      <c r="NC487" s="182"/>
      <c r="ND487" s="182"/>
      <c r="NE487" s="182"/>
      <c r="NF487" s="182"/>
      <c r="NG487" s="182"/>
      <c r="NH487" s="182"/>
      <c r="NI487" s="182"/>
      <c r="NJ487" s="182"/>
      <c r="NK487" s="182"/>
      <c r="NL487" s="182"/>
      <c r="NM487" s="182"/>
      <c r="NN487" s="182"/>
      <c r="NO487" s="182"/>
      <c r="NP487" s="182"/>
      <c r="NQ487" s="182"/>
      <c r="NR487" s="182"/>
      <c r="NS487" s="182"/>
      <c r="NT487" s="182"/>
      <c r="NU487" s="182"/>
      <c r="NV487" s="182"/>
      <c r="NW487" s="182"/>
      <c r="NX487" s="182"/>
      <c r="NY487" s="182"/>
      <c r="NZ487" s="182"/>
      <c r="OA487" s="182"/>
      <c r="OB487" s="182"/>
      <c r="OC487" s="182"/>
      <c r="OD487" s="182"/>
      <c r="OE487" s="182"/>
      <c r="OF487" s="182"/>
      <c r="OG487" s="182"/>
      <c r="OH487" s="182"/>
      <c r="OI487" s="182"/>
      <c r="OJ487" s="182"/>
      <c r="OK487" s="182"/>
      <c r="OL487" s="182"/>
      <c r="OM487" s="182"/>
      <c r="ON487" s="182"/>
      <c r="OO487" s="182"/>
      <c r="OP487" s="182"/>
      <c r="OQ487" s="182"/>
      <c r="OR487" s="182"/>
      <c r="OS487" s="182"/>
      <c r="OT487" s="182"/>
      <c r="OU487" s="182"/>
      <c r="OV487" s="182"/>
      <c r="OW487" s="182"/>
      <c r="OX487" s="182"/>
      <c r="OY487" s="182"/>
      <c r="OZ487" s="182"/>
      <c r="PA487" s="182"/>
      <c r="PB487" s="182"/>
      <c r="PC487" s="182"/>
      <c r="PD487" s="182"/>
      <c r="PE487" s="182"/>
      <c r="PF487" s="182"/>
      <c r="PG487" s="182"/>
      <c r="PH487" s="182"/>
      <c r="PI487" s="182"/>
      <c r="PJ487" s="182"/>
      <c r="PK487" s="182"/>
      <c r="PL487" s="182"/>
      <c r="PM487" s="182"/>
      <c r="PN487" s="182"/>
      <c r="PO487" s="182"/>
      <c r="PP487" s="182"/>
      <c r="PQ487" s="182"/>
      <c r="PR487" s="182"/>
      <c r="PS487" s="182"/>
      <c r="PT487" s="182"/>
      <c r="PU487" s="182"/>
      <c r="PV487" s="182"/>
      <c r="PW487" s="182"/>
      <c r="PX487" s="182"/>
    </row>
    <row r="488" spans="1:440" s="167" customFormat="1" ht="19.899999999999999" customHeight="1">
      <c r="A488" s="182"/>
      <c r="B488" s="1040"/>
      <c r="C488" s="900"/>
      <c r="D488" s="837"/>
      <c r="E488" s="875" t="s">
        <v>109</v>
      </c>
      <c r="F488" s="327" t="s">
        <v>20</v>
      </c>
      <c r="G488" s="291">
        <v>0.63500000000000001</v>
      </c>
      <c r="H488" s="291"/>
      <c r="I488" s="292">
        <f t="shared" ref="I488" si="461">G488+H488</f>
        <v>0.63500000000000001</v>
      </c>
      <c r="J488" s="416">
        <v>0</v>
      </c>
      <c r="K488" s="292">
        <f t="shared" si="378"/>
        <v>0.63500000000000001</v>
      </c>
      <c r="L488" s="675">
        <f t="shared" si="379"/>
        <v>0</v>
      </c>
      <c r="M488" s="653" t="s">
        <v>24</v>
      </c>
      <c r="N488" s="903">
        <f t="shared" ref="N488:O488" si="462">G488+G489+G490</f>
        <v>7.2140000000000004</v>
      </c>
      <c r="O488" s="904">
        <f t="shared" si="462"/>
        <v>0</v>
      </c>
      <c r="P488" s="904">
        <f t="shared" ref="P488" si="463">N488+O488</f>
        <v>7.2140000000000004</v>
      </c>
      <c r="Q488" s="904">
        <f t="shared" si="422"/>
        <v>7.0640000000000001</v>
      </c>
      <c r="R488" s="904">
        <f t="shared" ref="R488" si="464">P488-Q488</f>
        <v>0.15000000000000036</v>
      </c>
      <c r="S488" s="893">
        <f t="shared" ref="S488" si="465">Q488/P488</f>
        <v>0.97920709731078459</v>
      </c>
      <c r="T488" s="170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182"/>
      <c r="AT488" s="182"/>
      <c r="AU488" s="182"/>
      <c r="AV488" s="182"/>
      <c r="AW488" s="182"/>
      <c r="AX488" s="182"/>
      <c r="AY488" s="182"/>
      <c r="AZ488" s="182"/>
      <c r="BA488" s="182"/>
      <c r="BB488" s="182"/>
      <c r="BC488" s="182"/>
      <c r="BD488" s="182"/>
      <c r="BE488" s="182"/>
      <c r="BF488" s="182"/>
      <c r="BG488" s="182"/>
      <c r="BH488" s="182"/>
      <c r="BI488" s="182"/>
      <c r="BJ488" s="182"/>
      <c r="BK488" s="182"/>
      <c r="BL488" s="182"/>
      <c r="BM488" s="182"/>
      <c r="BN488" s="182"/>
      <c r="BO488" s="182"/>
      <c r="BP488" s="182"/>
      <c r="BQ488" s="182"/>
      <c r="BR488" s="182"/>
      <c r="BS488" s="182"/>
      <c r="BT488" s="182"/>
      <c r="BU488" s="182"/>
      <c r="BV488" s="182"/>
      <c r="BW488" s="182"/>
      <c r="BX488" s="182"/>
      <c r="BY488" s="182"/>
      <c r="BZ488" s="182"/>
      <c r="CA488" s="182"/>
      <c r="CB488" s="182"/>
      <c r="CC488" s="182"/>
      <c r="CD488" s="182"/>
      <c r="CE488" s="182"/>
      <c r="CF488" s="182"/>
      <c r="CG488" s="182"/>
      <c r="CH488" s="182"/>
      <c r="CI488" s="182"/>
      <c r="CJ488" s="182"/>
      <c r="CK488" s="182"/>
      <c r="CL488" s="182"/>
      <c r="CM488" s="182"/>
      <c r="CN488" s="182"/>
      <c r="CO488" s="182"/>
      <c r="CP488" s="182"/>
      <c r="CQ488" s="182"/>
      <c r="CR488" s="182"/>
      <c r="CS488" s="182"/>
      <c r="CT488" s="182"/>
      <c r="CU488" s="182"/>
      <c r="CV488" s="182"/>
      <c r="CW488" s="182"/>
      <c r="CX488" s="182"/>
      <c r="CY488" s="182"/>
      <c r="CZ488" s="182"/>
      <c r="DA488" s="182"/>
      <c r="DB488" s="182"/>
      <c r="DC488" s="182"/>
      <c r="DD488" s="182"/>
      <c r="DE488" s="182"/>
      <c r="DF488" s="182"/>
      <c r="DG488" s="182"/>
      <c r="DH488" s="182"/>
      <c r="DI488" s="182"/>
      <c r="DJ488" s="182"/>
      <c r="DK488" s="182"/>
      <c r="DL488" s="182"/>
      <c r="DM488" s="182"/>
      <c r="DN488" s="182"/>
      <c r="DO488" s="182"/>
      <c r="DP488" s="182"/>
      <c r="DQ488" s="182"/>
      <c r="DR488" s="182"/>
      <c r="DS488" s="182"/>
      <c r="DT488" s="182"/>
      <c r="DU488" s="182"/>
      <c r="DV488" s="182"/>
      <c r="DW488" s="182"/>
      <c r="DX488" s="182"/>
      <c r="DY488" s="182"/>
      <c r="DZ488" s="182"/>
      <c r="EA488" s="182"/>
      <c r="EB488" s="182"/>
      <c r="EC488" s="182"/>
      <c r="ED488" s="182"/>
      <c r="EE488" s="182"/>
      <c r="EF488" s="182"/>
      <c r="EG488" s="182"/>
      <c r="EH488" s="182"/>
      <c r="EI488" s="182"/>
      <c r="EJ488" s="182"/>
      <c r="EK488" s="182"/>
      <c r="EL488" s="182"/>
      <c r="EM488" s="182"/>
      <c r="EN488" s="182"/>
      <c r="EO488" s="182"/>
      <c r="EP488" s="182"/>
      <c r="EQ488" s="182"/>
      <c r="ER488" s="182"/>
      <c r="ES488" s="182"/>
      <c r="ET488" s="182"/>
      <c r="EU488" s="182"/>
      <c r="EV488" s="182"/>
      <c r="EW488" s="182"/>
      <c r="EX488" s="182"/>
      <c r="EY488" s="182"/>
      <c r="EZ488" s="182"/>
      <c r="FA488" s="182"/>
      <c r="FB488" s="182"/>
      <c r="FC488" s="182"/>
      <c r="FD488" s="182"/>
      <c r="FE488" s="182"/>
      <c r="FF488" s="182"/>
      <c r="FG488" s="182"/>
      <c r="FH488" s="182"/>
      <c r="FI488" s="182"/>
      <c r="FJ488" s="182"/>
      <c r="FK488" s="182"/>
      <c r="FL488" s="182"/>
      <c r="FM488" s="182"/>
      <c r="FN488" s="182"/>
      <c r="FO488" s="182"/>
      <c r="FP488" s="182"/>
      <c r="FQ488" s="182"/>
      <c r="FR488" s="182"/>
      <c r="FS488" s="182"/>
      <c r="FT488" s="182"/>
      <c r="FU488" s="182"/>
      <c r="FV488" s="182"/>
      <c r="FW488" s="182"/>
      <c r="FX488" s="182"/>
      <c r="FY488" s="182"/>
      <c r="FZ488" s="182"/>
      <c r="GA488" s="182"/>
      <c r="GB488" s="182"/>
      <c r="GC488" s="182"/>
      <c r="GD488" s="182"/>
      <c r="GE488" s="182"/>
      <c r="GF488" s="182"/>
      <c r="GG488" s="182"/>
      <c r="GH488" s="182"/>
      <c r="GI488" s="182"/>
      <c r="GJ488" s="182"/>
      <c r="GK488" s="182"/>
      <c r="GL488" s="182"/>
      <c r="GM488" s="182"/>
      <c r="GN488" s="182"/>
      <c r="GO488" s="182"/>
      <c r="GP488" s="182"/>
      <c r="GQ488" s="182"/>
      <c r="GR488" s="182"/>
      <c r="GS488" s="182"/>
      <c r="GT488" s="182"/>
      <c r="GU488" s="182"/>
      <c r="GV488" s="182"/>
      <c r="GW488" s="182"/>
      <c r="GX488" s="182"/>
      <c r="GY488" s="182"/>
      <c r="GZ488" s="182"/>
      <c r="HA488" s="182"/>
      <c r="HB488" s="182"/>
      <c r="HC488" s="182"/>
      <c r="HD488" s="182"/>
      <c r="HE488" s="182"/>
      <c r="HF488" s="182"/>
      <c r="HG488" s="182"/>
      <c r="HH488" s="182"/>
      <c r="HI488" s="182"/>
      <c r="HJ488" s="182"/>
      <c r="HK488" s="182"/>
      <c r="HL488" s="182"/>
      <c r="HM488" s="182"/>
      <c r="HN488" s="182"/>
      <c r="HO488" s="182"/>
      <c r="HP488" s="182"/>
      <c r="HQ488" s="182"/>
      <c r="HR488" s="182"/>
      <c r="HS488" s="182"/>
      <c r="HT488" s="182"/>
      <c r="HU488" s="182"/>
      <c r="HV488" s="182"/>
      <c r="HW488" s="182"/>
      <c r="HX488" s="182"/>
      <c r="HY488" s="182"/>
      <c r="HZ488" s="182"/>
      <c r="IA488" s="182"/>
      <c r="IB488" s="182"/>
      <c r="IC488" s="182"/>
      <c r="ID488" s="182"/>
      <c r="IE488" s="182"/>
      <c r="IF488" s="182"/>
      <c r="IG488" s="182"/>
      <c r="IH488" s="182"/>
      <c r="II488" s="182"/>
      <c r="IJ488" s="182"/>
      <c r="IK488" s="182"/>
      <c r="IL488" s="182"/>
      <c r="IM488" s="182"/>
      <c r="IN488" s="182"/>
      <c r="IO488" s="182"/>
      <c r="IP488" s="182"/>
      <c r="IQ488" s="182"/>
      <c r="IR488" s="182"/>
      <c r="IS488" s="182"/>
      <c r="IT488" s="182"/>
      <c r="IU488" s="182"/>
      <c r="IV488" s="182"/>
      <c r="IW488" s="182"/>
      <c r="IX488" s="182"/>
      <c r="IY488" s="182"/>
      <c r="IZ488" s="182"/>
      <c r="JA488" s="182"/>
      <c r="JB488" s="182"/>
      <c r="JC488" s="182"/>
      <c r="JD488" s="182"/>
      <c r="JE488" s="182"/>
      <c r="JF488" s="182"/>
      <c r="JG488" s="182"/>
      <c r="JH488" s="182"/>
      <c r="JI488" s="182"/>
      <c r="JJ488" s="182"/>
      <c r="JK488" s="182"/>
      <c r="JL488" s="182"/>
      <c r="JM488" s="182"/>
      <c r="JN488" s="182"/>
      <c r="JO488" s="182"/>
      <c r="JP488" s="182"/>
      <c r="JQ488" s="182"/>
      <c r="JR488" s="182"/>
      <c r="JS488" s="182"/>
      <c r="JT488" s="182"/>
      <c r="JU488" s="182"/>
      <c r="JV488" s="182"/>
      <c r="JW488" s="182"/>
      <c r="JX488" s="182"/>
      <c r="JY488" s="182"/>
      <c r="JZ488" s="182"/>
      <c r="KA488" s="182"/>
      <c r="KB488" s="182"/>
      <c r="KC488" s="182"/>
      <c r="KD488" s="182"/>
      <c r="KE488" s="182"/>
      <c r="KF488" s="182"/>
      <c r="KG488" s="182"/>
      <c r="KH488" s="182"/>
      <c r="KI488" s="182"/>
      <c r="KJ488" s="182"/>
      <c r="KK488" s="182"/>
      <c r="KL488" s="182"/>
      <c r="KM488" s="182"/>
      <c r="KN488" s="182"/>
      <c r="KO488" s="182"/>
      <c r="KP488" s="182"/>
      <c r="KQ488" s="182"/>
      <c r="KR488" s="182"/>
      <c r="KS488" s="182"/>
      <c r="KT488" s="182"/>
      <c r="KU488" s="182"/>
      <c r="KV488" s="182"/>
      <c r="KW488" s="182"/>
      <c r="KX488" s="182"/>
      <c r="KY488" s="182"/>
      <c r="KZ488" s="182"/>
      <c r="LA488" s="182"/>
      <c r="LB488" s="182"/>
      <c r="LC488" s="182"/>
      <c r="LD488" s="182"/>
      <c r="LE488" s="182"/>
      <c r="LF488" s="182"/>
      <c r="LG488" s="182"/>
      <c r="LH488" s="182"/>
      <c r="LI488" s="182"/>
      <c r="LJ488" s="182"/>
      <c r="LK488" s="182"/>
      <c r="LL488" s="182"/>
      <c r="LM488" s="182"/>
      <c r="LN488" s="182"/>
      <c r="LO488" s="182"/>
      <c r="LP488" s="182"/>
      <c r="LQ488" s="182"/>
      <c r="LR488" s="182"/>
      <c r="LS488" s="182"/>
      <c r="LT488" s="182"/>
      <c r="LU488" s="182"/>
      <c r="LV488" s="182"/>
      <c r="LW488" s="182"/>
      <c r="LX488" s="182"/>
      <c r="LY488" s="182"/>
      <c r="LZ488" s="182"/>
      <c r="MA488" s="182"/>
      <c r="MB488" s="182"/>
      <c r="MC488" s="182"/>
      <c r="MD488" s="182"/>
      <c r="ME488" s="182"/>
      <c r="MF488" s="182"/>
      <c r="MG488" s="182"/>
      <c r="MH488" s="182"/>
      <c r="MI488" s="182"/>
      <c r="MJ488" s="182"/>
      <c r="MK488" s="182"/>
      <c r="ML488" s="182"/>
      <c r="MM488" s="182"/>
      <c r="MN488" s="182"/>
      <c r="MO488" s="182"/>
      <c r="MP488" s="182"/>
      <c r="MQ488" s="182"/>
      <c r="MR488" s="182"/>
      <c r="MS488" s="182"/>
      <c r="MT488" s="182"/>
      <c r="MU488" s="182"/>
      <c r="MV488" s="182"/>
      <c r="MW488" s="182"/>
      <c r="MX488" s="182"/>
      <c r="MY488" s="182"/>
      <c r="MZ488" s="182"/>
      <c r="NA488" s="182"/>
      <c r="NB488" s="182"/>
      <c r="NC488" s="182"/>
      <c r="ND488" s="182"/>
      <c r="NE488" s="182"/>
      <c r="NF488" s="182"/>
      <c r="NG488" s="182"/>
      <c r="NH488" s="182"/>
      <c r="NI488" s="182"/>
      <c r="NJ488" s="182"/>
      <c r="NK488" s="182"/>
      <c r="NL488" s="182"/>
      <c r="NM488" s="182"/>
      <c r="NN488" s="182"/>
      <c r="NO488" s="182"/>
      <c r="NP488" s="182"/>
      <c r="NQ488" s="182"/>
      <c r="NR488" s="182"/>
      <c r="NS488" s="182"/>
      <c r="NT488" s="182"/>
      <c r="NU488" s="182"/>
      <c r="NV488" s="182"/>
      <c r="NW488" s="182"/>
      <c r="NX488" s="182"/>
      <c r="NY488" s="182"/>
      <c r="NZ488" s="182"/>
      <c r="OA488" s="182"/>
      <c r="OB488" s="182"/>
      <c r="OC488" s="182"/>
      <c r="OD488" s="182"/>
      <c r="OE488" s="182"/>
      <c r="OF488" s="182"/>
      <c r="OG488" s="182"/>
      <c r="OH488" s="182"/>
      <c r="OI488" s="182"/>
      <c r="OJ488" s="182"/>
      <c r="OK488" s="182"/>
      <c r="OL488" s="182"/>
      <c r="OM488" s="182"/>
      <c r="ON488" s="182"/>
      <c r="OO488" s="182"/>
      <c r="OP488" s="182"/>
      <c r="OQ488" s="182"/>
      <c r="OR488" s="182"/>
      <c r="OS488" s="182"/>
      <c r="OT488" s="182"/>
      <c r="OU488" s="182"/>
      <c r="OV488" s="182"/>
      <c r="OW488" s="182"/>
      <c r="OX488" s="182"/>
      <c r="OY488" s="182"/>
      <c r="OZ488" s="182"/>
      <c r="PA488" s="182"/>
      <c r="PB488" s="182"/>
      <c r="PC488" s="182"/>
      <c r="PD488" s="182"/>
      <c r="PE488" s="182"/>
      <c r="PF488" s="182"/>
      <c r="PG488" s="182"/>
      <c r="PH488" s="182"/>
      <c r="PI488" s="182"/>
      <c r="PJ488" s="182"/>
      <c r="PK488" s="182"/>
      <c r="PL488" s="182"/>
      <c r="PM488" s="182"/>
      <c r="PN488" s="182"/>
      <c r="PO488" s="182"/>
      <c r="PP488" s="182"/>
      <c r="PQ488" s="182"/>
      <c r="PR488" s="182"/>
      <c r="PS488" s="182"/>
      <c r="PT488" s="182"/>
      <c r="PU488" s="182"/>
      <c r="PV488" s="182"/>
      <c r="PW488" s="182"/>
      <c r="PX488" s="182"/>
    </row>
    <row r="489" spans="1:440" s="167" customFormat="1" ht="19.899999999999999" customHeight="1">
      <c r="A489" s="182"/>
      <c r="B489" s="1040"/>
      <c r="C489" s="900"/>
      <c r="D489" s="837"/>
      <c r="E489" s="875"/>
      <c r="F489" s="327" t="s">
        <v>21</v>
      </c>
      <c r="G489" s="291">
        <v>2.972</v>
      </c>
      <c r="H489" s="291"/>
      <c r="I489" s="292">
        <f>G489+H489+K488</f>
        <v>3.6070000000000002</v>
      </c>
      <c r="J489" s="431">
        <v>1.9309999999999998</v>
      </c>
      <c r="K489" s="292">
        <f t="shared" si="378"/>
        <v>1.6760000000000004</v>
      </c>
      <c r="L489" s="675">
        <f t="shared" si="379"/>
        <v>0.53534793457166607</v>
      </c>
      <c r="M489" s="653" t="s">
        <v>24</v>
      </c>
      <c r="N489" s="903"/>
      <c r="O489" s="904"/>
      <c r="P489" s="904"/>
      <c r="Q489" s="904"/>
      <c r="R489" s="904"/>
      <c r="S489" s="893"/>
      <c r="T489" s="170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182"/>
      <c r="AT489" s="182"/>
      <c r="AU489" s="182"/>
      <c r="AV489" s="182"/>
      <c r="AW489" s="182"/>
      <c r="AX489" s="182"/>
      <c r="AY489" s="182"/>
      <c r="AZ489" s="182"/>
      <c r="BA489" s="182"/>
      <c r="BB489" s="182"/>
      <c r="BC489" s="182"/>
      <c r="BD489" s="182"/>
      <c r="BE489" s="182"/>
      <c r="BF489" s="182"/>
      <c r="BG489" s="182"/>
      <c r="BH489" s="182"/>
      <c r="BI489" s="182"/>
      <c r="BJ489" s="182"/>
      <c r="BK489" s="182"/>
      <c r="BL489" s="182"/>
      <c r="BM489" s="182"/>
      <c r="BN489" s="182"/>
      <c r="BO489" s="182"/>
      <c r="BP489" s="182"/>
      <c r="BQ489" s="182"/>
      <c r="BR489" s="182"/>
      <c r="BS489" s="182"/>
      <c r="BT489" s="182"/>
      <c r="BU489" s="182"/>
      <c r="BV489" s="182"/>
      <c r="BW489" s="182"/>
      <c r="BX489" s="182"/>
      <c r="BY489" s="182"/>
      <c r="BZ489" s="182"/>
      <c r="CA489" s="182"/>
      <c r="CB489" s="182"/>
      <c r="CC489" s="182"/>
      <c r="CD489" s="182"/>
      <c r="CE489" s="182"/>
      <c r="CF489" s="182"/>
      <c r="CG489" s="182"/>
      <c r="CH489" s="182"/>
      <c r="CI489" s="182"/>
      <c r="CJ489" s="182"/>
      <c r="CK489" s="182"/>
      <c r="CL489" s="182"/>
      <c r="CM489" s="182"/>
      <c r="CN489" s="182"/>
      <c r="CO489" s="182"/>
      <c r="CP489" s="182"/>
      <c r="CQ489" s="182"/>
      <c r="CR489" s="182"/>
      <c r="CS489" s="182"/>
      <c r="CT489" s="182"/>
      <c r="CU489" s="182"/>
      <c r="CV489" s="182"/>
      <c r="CW489" s="182"/>
      <c r="CX489" s="182"/>
      <c r="CY489" s="182"/>
      <c r="CZ489" s="182"/>
      <c r="DA489" s="182"/>
      <c r="DB489" s="182"/>
      <c r="DC489" s="182"/>
      <c r="DD489" s="182"/>
      <c r="DE489" s="182"/>
      <c r="DF489" s="182"/>
      <c r="DG489" s="182"/>
      <c r="DH489" s="182"/>
      <c r="DI489" s="182"/>
      <c r="DJ489" s="182"/>
      <c r="DK489" s="182"/>
      <c r="DL489" s="182"/>
      <c r="DM489" s="182"/>
      <c r="DN489" s="182"/>
      <c r="DO489" s="182"/>
      <c r="DP489" s="182"/>
      <c r="DQ489" s="182"/>
      <c r="DR489" s="182"/>
      <c r="DS489" s="182"/>
      <c r="DT489" s="182"/>
      <c r="DU489" s="182"/>
      <c r="DV489" s="182"/>
      <c r="DW489" s="182"/>
      <c r="DX489" s="182"/>
      <c r="DY489" s="182"/>
      <c r="DZ489" s="182"/>
      <c r="EA489" s="182"/>
      <c r="EB489" s="182"/>
      <c r="EC489" s="182"/>
      <c r="ED489" s="182"/>
      <c r="EE489" s="182"/>
      <c r="EF489" s="182"/>
      <c r="EG489" s="182"/>
      <c r="EH489" s="182"/>
      <c r="EI489" s="182"/>
      <c r="EJ489" s="182"/>
      <c r="EK489" s="182"/>
      <c r="EL489" s="182"/>
      <c r="EM489" s="182"/>
      <c r="EN489" s="182"/>
      <c r="EO489" s="182"/>
      <c r="EP489" s="182"/>
      <c r="EQ489" s="182"/>
      <c r="ER489" s="182"/>
      <c r="ES489" s="182"/>
      <c r="ET489" s="182"/>
      <c r="EU489" s="182"/>
      <c r="EV489" s="182"/>
      <c r="EW489" s="182"/>
      <c r="EX489" s="182"/>
      <c r="EY489" s="182"/>
      <c r="EZ489" s="182"/>
      <c r="FA489" s="182"/>
      <c r="FB489" s="182"/>
      <c r="FC489" s="182"/>
      <c r="FD489" s="182"/>
      <c r="FE489" s="182"/>
      <c r="FF489" s="182"/>
      <c r="FG489" s="182"/>
      <c r="FH489" s="182"/>
      <c r="FI489" s="182"/>
      <c r="FJ489" s="182"/>
      <c r="FK489" s="182"/>
      <c r="FL489" s="182"/>
      <c r="FM489" s="182"/>
      <c r="FN489" s="182"/>
      <c r="FO489" s="182"/>
      <c r="FP489" s="182"/>
      <c r="FQ489" s="182"/>
      <c r="FR489" s="182"/>
      <c r="FS489" s="182"/>
      <c r="FT489" s="182"/>
      <c r="FU489" s="182"/>
      <c r="FV489" s="182"/>
      <c r="FW489" s="182"/>
      <c r="FX489" s="182"/>
      <c r="FY489" s="182"/>
      <c r="FZ489" s="182"/>
      <c r="GA489" s="182"/>
      <c r="GB489" s="182"/>
      <c r="GC489" s="182"/>
      <c r="GD489" s="182"/>
      <c r="GE489" s="182"/>
      <c r="GF489" s="182"/>
      <c r="GG489" s="182"/>
      <c r="GH489" s="182"/>
      <c r="GI489" s="182"/>
      <c r="GJ489" s="182"/>
      <c r="GK489" s="182"/>
      <c r="GL489" s="182"/>
      <c r="GM489" s="182"/>
      <c r="GN489" s="182"/>
      <c r="GO489" s="182"/>
      <c r="GP489" s="182"/>
      <c r="GQ489" s="182"/>
      <c r="GR489" s="182"/>
      <c r="GS489" s="182"/>
      <c r="GT489" s="182"/>
      <c r="GU489" s="182"/>
      <c r="GV489" s="182"/>
      <c r="GW489" s="182"/>
      <c r="GX489" s="182"/>
      <c r="GY489" s="182"/>
      <c r="GZ489" s="182"/>
      <c r="HA489" s="182"/>
      <c r="HB489" s="182"/>
      <c r="HC489" s="182"/>
      <c r="HD489" s="182"/>
      <c r="HE489" s="182"/>
      <c r="HF489" s="182"/>
      <c r="HG489" s="182"/>
      <c r="HH489" s="182"/>
      <c r="HI489" s="182"/>
      <c r="HJ489" s="182"/>
      <c r="HK489" s="182"/>
      <c r="HL489" s="182"/>
      <c r="HM489" s="182"/>
      <c r="HN489" s="182"/>
      <c r="HO489" s="182"/>
      <c r="HP489" s="182"/>
      <c r="HQ489" s="182"/>
      <c r="HR489" s="182"/>
      <c r="HS489" s="182"/>
      <c r="HT489" s="182"/>
      <c r="HU489" s="182"/>
      <c r="HV489" s="182"/>
      <c r="HW489" s="182"/>
      <c r="HX489" s="182"/>
      <c r="HY489" s="182"/>
      <c r="HZ489" s="182"/>
      <c r="IA489" s="182"/>
      <c r="IB489" s="182"/>
      <c r="IC489" s="182"/>
      <c r="ID489" s="182"/>
      <c r="IE489" s="182"/>
      <c r="IF489" s="182"/>
      <c r="IG489" s="182"/>
      <c r="IH489" s="182"/>
      <c r="II489" s="182"/>
      <c r="IJ489" s="182"/>
      <c r="IK489" s="182"/>
      <c r="IL489" s="182"/>
      <c r="IM489" s="182"/>
      <c r="IN489" s="182"/>
      <c r="IO489" s="182"/>
      <c r="IP489" s="182"/>
      <c r="IQ489" s="182"/>
      <c r="IR489" s="182"/>
      <c r="IS489" s="182"/>
      <c r="IT489" s="182"/>
      <c r="IU489" s="182"/>
      <c r="IV489" s="182"/>
      <c r="IW489" s="182"/>
      <c r="IX489" s="182"/>
      <c r="IY489" s="182"/>
      <c r="IZ489" s="182"/>
      <c r="JA489" s="182"/>
      <c r="JB489" s="182"/>
      <c r="JC489" s="182"/>
      <c r="JD489" s="182"/>
      <c r="JE489" s="182"/>
      <c r="JF489" s="182"/>
      <c r="JG489" s="182"/>
      <c r="JH489" s="182"/>
      <c r="JI489" s="182"/>
      <c r="JJ489" s="182"/>
      <c r="JK489" s="182"/>
      <c r="JL489" s="182"/>
      <c r="JM489" s="182"/>
      <c r="JN489" s="182"/>
      <c r="JO489" s="182"/>
      <c r="JP489" s="182"/>
      <c r="JQ489" s="182"/>
      <c r="JR489" s="182"/>
      <c r="JS489" s="182"/>
      <c r="JT489" s="182"/>
      <c r="JU489" s="182"/>
      <c r="JV489" s="182"/>
      <c r="JW489" s="182"/>
      <c r="JX489" s="182"/>
      <c r="JY489" s="182"/>
      <c r="JZ489" s="182"/>
      <c r="KA489" s="182"/>
      <c r="KB489" s="182"/>
      <c r="KC489" s="182"/>
      <c r="KD489" s="182"/>
      <c r="KE489" s="182"/>
      <c r="KF489" s="182"/>
      <c r="KG489" s="182"/>
      <c r="KH489" s="182"/>
      <c r="KI489" s="182"/>
      <c r="KJ489" s="182"/>
      <c r="KK489" s="182"/>
      <c r="KL489" s="182"/>
      <c r="KM489" s="182"/>
      <c r="KN489" s="182"/>
      <c r="KO489" s="182"/>
      <c r="KP489" s="182"/>
      <c r="KQ489" s="182"/>
      <c r="KR489" s="182"/>
      <c r="KS489" s="182"/>
      <c r="KT489" s="182"/>
      <c r="KU489" s="182"/>
      <c r="KV489" s="182"/>
      <c r="KW489" s="182"/>
      <c r="KX489" s="182"/>
      <c r="KY489" s="182"/>
      <c r="KZ489" s="182"/>
      <c r="LA489" s="182"/>
      <c r="LB489" s="182"/>
      <c r="LC489" s="182"/>
      <c r="LD489" s="182"/>
      <c r="LE489" s="182"/>
      <c r="LF489" s="182"/>
      <c r="LG489" s="182"/>
      <c r="LH489" s="182"/>
      <c r="LI489" s="182"/>
      <c r="LJ489" s="182"/>
      <c r="LK489" s="182"/>
      <c r="LL489" s="182"/>
      <c r="LM489" s="182"/>
      <c r="LN489" s="182"/>
      <c r="LO489" s="182"/>
      <c r="LP489" s="182"/>
      <c r="LQ489" s="182"/>
      <c r="LR489" s="182"/>
      <c r="LS489" s="182"/>
      <c r="LT489" s="182"/>
      <c r="LU489" s="182"/>
      <c r="LV489" s="182"/>
      <c r="LW489" s="182"/>
      <c r="LX489" s="182"/>
      <c r="LY489" s="182"/>
      <c r="LZ489" s="182"/>
      <c r="MA489" s="182"/>
      <c r="MB489" s="182"/>
      <c r="MC489" s="182"/>
      <c r="MD489" s="182"/>
      <c r="ME489" s="182"/>
      <c r="MF489" s="182"/>
      <c r="MG489" s="182"/>
      <c r="MH489" s="182"/>
      <c r="MI489" s="182"/>
      <c r="MJ489" s="182"/>
      <c r="MK489" s="182"/>
      <c r="ML489" s="182"/>
      <c r="MM489" s="182"/>
      <c r="MN489" s="182"/>
      <c r="MO489" s="182"/>
      <c r="MP489" s="182"/>
      <c r="MQ489" s="182"/>
      <c r="MR489" s="182"/>
      <c r="MS489" s="182"/>
      <c r="MT489" s="182"/>
      <c r="MU489" s="182"/>
      <c r="MV489" s="182"/>
      <c r="MW489" s="182"/>
      <c r="MX489" s="182"/>
      <c r="MY489" s="182"/>
      <c r="MZ489" s="182"/>
      <c r="NA489" s="182"/>
      <c r="NB489" s="182"/>
      <c r="NC489" s="182"/>
      <c r="ND489" s="182"/>
      <c r="NE489" s="182"/>
      <c r="NF489" s="182"/>
      <c r="NG489" s="182"/>
      <c r="NH489" s="182"/>
      <c r="NI489" s="182"/>
      <c r="NJ489" s="182"/>
      <c r="NK489" s="182"/>
      <c r="NL489" s="182"/>
      <c r="NM489" s="182"/>
      <c r="NN489" s="182"/>
      <c r="NO489" s="182"/>
      <c r="NP489" s="182"/>
      <c r="NQ489" s="182"/>
      <c r="NR489" s="182"/>
      <c r="NS489" s="182"/>
      <c r="NT489" s="182"/>
      <c r="NU489" s="182"/>
      <c r="NV489" s="182"/>
      <c r="NW489" s="182"/>
      <c r="NX489" s="182"/>
      <c r="NY489" s="182"/>
      <c r="NZ489" s="182"/>
      <c r="OA489" s="182"/>
      <c r="OB489" s="182"/>
      <c r="OC489" s="182"/>
      <c r="OD489" s="182"/>
      <c r="OE489" s="182"/>
      <c r="OF489" s="182"/>
      <c r="OG489" s="182"/>
      <c r="OH489" s="182"/>
      <c r="OI489" s="182"/>
      <c r="OJ489" s="182"/>
      <c r="OK489" s="182"/>
      <c r="OL489" s="182"/>
      <c r="OM489" s="182"/>
      <c r="ON489" s="182"/>
      <c r="OO489" s="182"/>
      <c r="OP489" s="182"/>
      <c r="OQ489" s="182"/>
      <c r="OR489" s="182"/>
      <c r="OS489" s="182"/>
      <c r="OT489" s="182"/>
      <c r="OU489" s="182"/>
      <c r="OV489" s="182"/>
      <c r="OW489" s="182"/>
      <c r="OX489" s="182"/>
      <c r="OY489" s="182"/>
      <c r="OZ489" s="182"/>
      <c r="PA489" s="182"/>
      <c r="PB489" s="182"/>
      <c r="PC489" s="182"/>
      <c r="PD489" s="182"/>
      <c r="PE489" s="182"/>
      <c r="PF489" s="182"/>
      <c r="PG489" s="182"/>
      <c r="PH489" s="182"/>
      <c r="PI489" s="182"/>
      <c r="PJ489" s="182"/>
      <c r="PK489" s="182"/>
      <c r="PL489" s="182"/>
      <c r="PM489" s="182"/>
      <c r="PN489" s="182"/>
      <c r="PO489" s="182"/>
      <c r="PP489" s="182"/>
      <c r="PQ489" s="182"/>
      <c r="PR489" s="182"/>
      <c r="PS489" s="182"/>
      <c r="PT489" s="182"/>
      <c r="PU489" s="182"/>
      <c r="PV489" s="182"/>
      <c r="PW489" s="182"/>
      <c r="PX489" s="182"/>
    </row>
    <row r="490" spans="1:440" s="167" customFormat="1" ht="19.899999999999999" customHeight="1">
      <c r="A490" s="182"/>
      <c r="B490" s="1040"/>
      <c r="C490" s="900"/>
      <c r="D490" s="837"/>
      <c r="E490" s="875"/>
      <c r="F490" s="327" t="s">
        <v>22</v>
      </c>
      <c r="G490" s="291">
        <v>3.6070000000000002</v>
      </c>
      <c r="H490" s="291"/>
      <c r="I490" s="292">
        <f>G490+H490+K489</f>
        <v>5.2830000000000004</v>
      </c>
      <c r="J490" s="416">
        <v>5.133</v>
      </c>
      <c r="K490" s="292">
        <f t="shared" si="378"/>
        <v>0.15000000000000036</v>
      </c>
      <c r="L490" s="675">
        <f t="shared" si="379"/>
        <v>0.97160704145371946</v>
      </c>
      <c r="M490" s="653">
        <v>43463</v>
      </c>
      <c r="N490" s="903"/>
      <c r="O490" s="904"/>
      <c r="P490" s="904"/>
      <c r="Q490" s="904"/>
      <c r="R490" s="904"/>
      <c r="S490" s="893"/>
      <c r="T490" s="170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  <c r="AG490" s="182"/>
      <c r="AH490" s="182"/>
      <c r="AI490" s="182"/>
      <c r="AJ490" s="182"/>
      <c r="AK490" s="182"/>
      <c r="AL490" s="182"/>
      <c r="AM490" s="182"/>
      <c r="AN490" s="182"/>
      <c r="AO490" s="182"/>
      <c r="AP490" s="182"/>
      <c r="AQ490" s="182"/>
      <c r="AR490" s="182"/>
      <c r="AS490" s="182"/>
      <c r="AT490" s="182"/>
      <c r="AU490" s="182"/>
      <c r="AV490" s="182"/>
      <c r="AW490" s="182"/>
      <c r="AX490" s="182"/>
      <c r="AY490" s="182"/>
      <c r="AZ490" s="182"/>
      <c r="BA490" s="182"/>
      <c r="BB490" s="182"/>
      <c r="BC490" s="182"/>
      <c r="BD490" s="182"/>
      <c r="BE490" s="182"/>
      <c r="BF490" s="182"/>
      <c r="BG490" s="182"/>
      <c r="BH490" s="182"/>
      <c r="BI490" s="182"/>
      <c r="BJ490" s="182"/>
      <c r="BK490" s="182"/>
      <c r="BL490" s="182"/>
      <c r="BM490" s="182"/>
      <c r="BN490" s="182"/>
      <c r="BO490" s="182"/>
      <c r="BP490" s="182"/>
      <c r="BQ490" s="182"/>
      <c r="BR490" s="182"/>
      <c r="BS490" s="182"/>
      <c r="BT490" s="182"/>
      <c r="BU490" s="182"/>
      <c r="BV490" s="182"/>
      <c r="BW490" s="182"/>
      <c r="BX490" s="182"/>
      <c r="BY490" s="182"/>
      <c r="BZ490" s="182"/>
      <c r="CA490" s="182"/>
      <c r="CB490" s="182"/>
      <c r="CC490" s="182"/>
      <c r="CD490" s="182"/>
      <c r="CE490" s="182"/>
      <c r="CF490" s="182"/>
      <c r="CG490" s="182"/>
      <c r="CH490" s="182"/>
      <c r="CI490" s="182"/>
      <c r="CJ490" s="182"/>
      <c r="CK490" s="182"/>
      <c r="CL490" s="182"/>
      <c r="CM490" s="182"/>
      <c r="CN490" s="182"/>
      <c r="CO490" s="182"/>
      <c r="CP490" s="182"/>
      <c r="CQ490" s="182"/>
      <c r="CR490" s="182"/>
      <c r="CS490" s="182"/>
      <c r="CT490" s="182"/>
      <c r="CU490" s="182"/>
      <c r="CV490" s="182"/>
      <c r="CW490" s="182"/>
      <c r="CX490" s="182"/>
      <c r="CY490" s="182"/>
      <c r="CZ490" s="182"/>
      <c r="DA490" s="182"/>
      <c r="DB490" s="182"/>
      <c r="DC490" s="182"/>
      <c r="DD490" s="182"/>
      <c r="DE490" s="182"/>
      <c r="DF490" s="182"/>
      <c r="DG490" s="182"/>
      <c r="DH490" s="182"/>
      <c r="DI490" s="182"/>
      <c r="DJ490" s="182"/>
      <c r="DK490" s="182"/>
      <c r="DL490" s="182"/>
      <c r="DM490" s="182"/>
      <c r="DN490" s="182"/>
      <c r="DO490" s="182"/>
      <c r="DP490" s="182"/>
      <c r="DQ490" s="182"/>
      <c r="DR490" s="182"/>
      <c r="DS490" s="182"/>
      <c r="DT490" s="182"/>
      <c r="DU490" s="182"/>
      <c r="DV490" s="182"/>
      <c r="DW490" s="182"/>
      <c r="DX490" s="182"/>
      <c r="DY490" s="182"/>
      <c r="DZ490" s="182"/>
      <c r="EA490" s="182"/>
      <c r="EB490" s="182"/>
      <c r="EC490" s="182"/>
      <c r="ED490" s="182"/>
      <c r="EE490" s="182"/>
      <c r="EF490" s="182"/>
      <c r="EG490" s="182"/>
      <c r="EH490" s="182"/>
      <c r="EI490" s="182"/>
      <c r="EJ490" s="182"/>
      <c r="EK490" s="182"/>
      <c r="EL490" s="182"/>
      <c r="EM490" s="182"/>
      <c r="EN490" s="182"/>
      <c r="EO490" s="182"/>
      <c r="EP490" s="182"/>
      <c r="EQ490" s="182"/>
      <c r="ER490" s="182"/>
      <c r="ES490" s="182"/>
      <c r="ET490" s="182"/>
      <c r="EU490" s="182"/>
      <c r="EV490" s="182"/>
      <c r="EW490" s="182"/>
      <c r="EX490" s="182"/>
      <c r="EY490" s="182"/>
      <c r="EZ490" s="182"/>
      <c r="FA490" s="182"/>
      <c r="FB490" s="182"/>
      <c r="FC490" s="182"/>
      <c r="FD490" s="182"/>
      <c r="FE490" s="182"/>
      <c r="FF490" s="182"/>
      <c r="FG490" s="182"/>
      <c r="FH490" s="182"/>
      <c r="FI490" s="182"/>
      <c r="FJ490" s="182"/>
      <c r="FK490" s="182"/>
      <c r="FL490" s="182"/>
      <c r="FM490" s="182"/>
      <c r="FN490" s="182"/>
      <c r="FO490" s="182"/>
      <c r="FP490" s="182"/>
      <c r="FQ490" s="182"/>
      <c r="FR490" s="182"/>
      <c r="FS490" s="182"/>
      <c r="FT490" s="182"/>
      <c r="FU490" s="182"/>
      <c r="FV490" s="182"/>
      <c r="FW490" s="182"/>
      <c r="FX490" s="182"/>
      <c r="FY490" s="182"/>
      <c r="FZ490" s="182"/>
      <c r="GA490" s="182"/>
      <c r="GB490" s="182"/>
      <c r="GC490" s="182"/>
      <c r="GD490" s="182"/>
      <c r="GE490" s="182"/>
      <c r="GF490" s="182"/>
      <c r="GG490" s="182"/>
      <c r="GH490" s="182"/>
      <c r="GI490" s="182"/>
      <c r="GJ490" s="182"/>
      <c r="GK490" s="182"/>
      <c r="GL490" s="182"/>
      <c r="GM490" s="182"/>
      <c r="GN490" s="182"/>
      <c r="GO490" s="182"/>
      <c r="GP490" s="182"/>
      <c r="GQ490" s="182"/>
      <c r="GR490" s="182"/>
      <c r="GS490" s="182"/>
      <c r="GT490" s="182"/>
      <c r="GU490" s="182"/>
      <c r="GV490" s="182"/>
      <c r="GW490" s="182"/>
      <c r="GX490" s="182"/>
      <c r="GY490" s="182"/>
      <c r="GZ490" s="182"/>
      <c r="HA490" s="182"/>
      <c r="HB490" s="182"/>
      <c r="HC490" s="182"/>
      <c r="HD490" s="182"/>
      <c r="HE490" s="182"/>
      <c r="HF490" s="182"/>
      <c r="HG490" s="182"/>
      <c r="HH490" s="182"/>
      <c r="HI490" s="182"/>
      <c r="HJ490" s="182"/>
      <c r="HK490" s="182"/>
      <c r="HL490" s="182"/>
      <c r="HM490" s="182"/>
      <c r="HN490" s="182"/>
      <c r="HO490" s="182"/>
      <c r="HP490" s="182"/>
      <c r="HQ490" s="182"/>
      <c r="HR490" s="182"/>
      <c r="HS490" s="182"/>
      <c r="HT490" s="182"/>
      <c r="HU490" s="182"/>
      <c r="HV490" s="182"/>
      <c r="HW490" s="182"/>
      <c r="HX490" s="182"/>
      <c r="HY490" s="182"/>
      <c r="HZ490" s="182"/>
      <c r="IA490" s="182"/>
      <c r="IB490" s="182"/>
      <c r="IC490" s="182"/>
      <c r="ID490" s="182"/>
      <c r="IE490" s="182"/>
      <c r="IF490" s="182"/>
      <c r="IG490" s="182"/>
      <c r="IH490" s="182"/>
      <c r="II490" s="182"/>
      <c r="IJ490" s="182"/>
      <c r="IK490" s="182"/>
      <c r="IL490" s="182"/>
      <c r="IM490" s="182"/>
      <c r="IN490" s="182"/>
      <c r="IO490" s="182"/>
      <c r="IP490" s="182"/>
      <c r="IQ490" s="182"/>
      <c r="IR490" s="182"/>
      <c r="IS490" s="182"/>
      <c r="IT490" s="182"/>
      <c r="IU490" s="182"/>
      <c r="IV490" s="182"/>
      <c r="IW490" s="182"/>
      <c r="IX490" s="182"/>
      <c r="IY490" s="182"/>
      <c r="IZ490" s="182"/>
      <c r="JA490" s="182"/>
      <c r="JB490" s="182"/>
      <c r="JC490" s="182"/>
      <c r="JD490" s="182"/>
      <c r="JE490" s="182"/>
      <c r="JF490" s="182"/>
      <c r="JG490" s="182"/>
      <c r="JH490" s="182"/>
      <c r="JI490" s="182"/>
      <c r="JJ490" s="182"/>
      <c r="JK490" s="182"/>
      <c r="JL490" s="182"/>
      <c r="JM490" s="182"/>
      <c r="JN490" s="182"/>
      <c r="JO490" s="182"/>
      <c r="JP490" s="182"/>
      <c r="JQ490" s="182"/>
      <c r="JR490" s="182"/>
      <c r="JS490" s="182"/>
      <c r="JT490" s="182"/>
      <c r="JU490" s="182"/>
      <c r="JV490" s="182"/>
      <c r="JW490" s="182"/>
      <c r="JX490" s="182"/>
      <c r="JY490" s="182"/>
      <c r="JZ490" s="182"/>
      <c r="KA490" s="182"/>
      <c r="KB490" s="182"/>
      <c r="KC490" s="182"/>
      <c r="KD490" s="182"/>
      <c r="KE490" s="182"/>
      <c r="KF490" s="182"/>
      <c r="KG490" s="182"/>
      <c r="KH490" s="182"/>
      <c r="KI490" s="182"/>
      <c r="KJ490" s="182"/>
      <c r="KK490" s="182"/>
      <c r="KL490" s="182"/>
      <c r="KM490" s="182"/>
      <c r="KN490" s="182"/>
      <c r="KO490" s="182"/>
      <c r="KP490" s="182"/>
      <c r="KQ490" s="182"/>
      <c r="KR490" s="182"/>
      <c r="KS490" s="182"/>
      <c r="KT490" s="182"/>
      <c r="KU490" s="182"/>
      <c r="KV490" s="182"/>
      <c r="KW490" s="182"/>
      <c r="KX490" s="182"/>
      <c r="KY490" s="182"/>
      <c r="KZ490" s="182"/>
      <c r="LA490" s="182"/>
      <c r="LB490" s="182"/>
      <c r="LC490" s="182"/>
      <c r="LD490" s="182"/>
      <c r="LE490" s="182"/>
      <c r="LF490" s="182"/>
      <c r="LG490" s="182"/>
      <c r="LH490" s="182"/>
      <c r="LI490" s="182"/>
      <c r="LJ490" s="182"/>
      <c r="LK490" s="182"/>
      <c r="LL490" s="182"/>
      <c r="LM490" s="182"/>
      <c r="LN490" s="182"/>
      <c r="LO490" s="182"/>
      <c r="LP490" s="182"/>
      <c r="LQ490" s="182"/>
      <c r="LR490" s="182"/>
      <c r="LS490" s="182"/>
      <c r="LT490" s="182"/>
      <c r="LU490" s="182"/>
      <c r="LV490" s="182"/>
      <c r="LW490" s="182"/>
      <c r="LX490" s="182"/>
      <c r="LY490" s="182"/>
      <c r="LZ490" s="182"/>
      <c r="MA490" s="182"/>
      <c r="MB490" s="182"/>
      <c r="MC490" s="182"/>
      <c r="MD490" s="182"/>
      <c r="ME490" s="182"/>
      <c r="MF490" s="182"/>
      <c r="MG490" s="182"/>
      <c r="MH490" s="182"/>
      <c r="MI490" s="182"/>
      <c r="MJ490" s="182"/>
      <c r="MK490" s="182"/>
      <c r="ML490" s="182"/>
      <c r="MM490" s="182"/>
      <c r="MN490" s="182"/>
      <c r="MO490" s="182"/>
      <c r="MP490" s="182"/>
      <c r="MQ490" s="182"/>
      <c r="MR490" s="182"/>
      <c r="MS490" s="182"/>
      <c r="MT490" s="182"/>
      <c r="MU490" s="182"/>
      <c r="MV490" s="182"/>
      <c r="MW490" s="182"/>
      <c r="MX490" s="182"/>
      <c r="MY490" s="182"/>
      <c r="MZ490" s="182"/>
      <c r="NA490" s="182"/>
      <c r="NB490" s="182"/>
      <c r="NC490" s="182"/>
      <c r="ND490" s="182"/>
      <c r="NE490" s="182"/>
      <c r="NF490" s="182"/>
      <c r="NG490" s="182"/>
      <c r="NH490" s="182"/>
      <c r="NI490" s="182"/>
      <c r="NJ490" s="182"/>
      <c r="NK490" s="182"/>
      <c r="NL490" s="182"/>
      <c r="NM490" s="182"/>
      <c r="NN490" s="182"/>
      <c r="NO490" s="182"/>
      <c r="NP490" s="182"/>
      <c r="NQ490" s="182"/>
      <c r="NR490" s="182"/>
      <c r="NS490" s="182"/>
      <c r="NT490" s="182"/>
      <c r="NU490" s="182"/>
      <c r="NV490" s="182"/>
      <c r="NW490" s="182"/>
      <c r="NX490" s="182"/>
      <c r="NY490" s="182"/>
      <c r="NZ490" s="182"/>
      <c r="OA490" s="182"/>
      <c r="OB490" s="182"/>
      <c r="OC490" s="182"/>
      <c r="OD490" s="182"/>
      <c r="OE490" s="182"/>
      <c r="OF490" s="182"/>
      <c r="OG490" s="182"/>
      <c r="OH490" s="182"/>
      <c r="OI490" s="182"/>
      <c r="OJ490" s="182"/>
      <c r="OK490" s="182"/>
      <c r="OL490" s="182"/>
      <c r="OM490" s="182"/>
      <c r="ON490" s="182"/>
      <c r="OO490" s="182"/>
      <c r="OP490" s="182"/>
      <c r="OQ490" s="182"/>
      <c r="OR490" s="182"/>
      <c r="OS490" s="182"/>
      <c r="OT490" s="182"/>
      <c r="OU490" s="182"/>
      <c r="OV490" s="182"/>
      <c r="OW490" s="182"/>
      <c r="OX490" s="182"/>
      <c r="OY490" s="182"/>
      <c r="OZ490" s="182"/>
      <c r="PA490" s="182"/>
      <c r="PB490" s="182"/>
      <c r="PC490" s="182"/>
      <c r="PD490" s="182"/>
      <c r="PE490" s="182"/>
      <c r="PF490" s="182"/>
      <c r="PG490" s="182"/>
      <c r="PH490" s="182"/>
      <c r="PI490" s="182"/>
      <c r="PJ490" s="182"/>
      <c r="PK490" s="182"/>
      <c r="PL490" s="182"/>
      <c r="PM490" s="182"/>
      <c r="PN490" s="182"/>
      <c r="PO490" s="182"/>
      <c r="PP490" s="182"/>
      <c r="PQ490" s="182"/>
      <c r="PR490" s="182"/>
      <c r="PS490" s="182"/>
      <c r="PT490" s="182"/>
      <c r="PU490" s="182"/>
      <c r="PV490" s="182"/>
      <c r="PW490" s="182"/>
      <c r="PX490" s="182"/>
    </row>
    <row r="491" spans="1:440" s="167" customFormat="1" ht="19.899999999999999" customHeight="1">
      <c r="A491" s="182"/>
      <c r="B491" s="1040"/>
      <c r="C491" s="900"/>
      <c r="D491" s="837"/>
      <c r="E491" s="875" t="s">
        <v>110</v>
      </c>
      <c r="F491" s="327" t="s">
        <v>20</v>
      </c>
      <c r="G491" s="291">
        <v>0.63500000000000001</v>
      </c>
      <c r="H491" s="291"/>
      <c r="I491" s="292">
        <f t="shared" ref="I491" si="466">G491+H491</f>
        <v>0.63500000000000001</v>
      </c>
      <c r="J491" s="416">
        <v>0.03</v>
      </c>
      <c r="K491" s="292">
        <f t="shared" si="378"/>
        <v>0.60499999999999998</v>
      </c>
      <c r="L491" s="675">
        <f t="shared" si="379"/>
        <v>4.7244094488188976E-2</v>
      </c>
      <c r="M491" s="653" t="s">
        <v>24</v>
      </c>
      <c r="N491" s="903">
        <f t="shared" ref="N491:O491" si="467">G491+G492+G493</f>
        <v>7.2140000000000004</v>
      </c>
      <c r="O491" s="904">
        <f t="shared" si="467"/>
        <v>0</v>
      </c>
      <c r="P491" s="904">
        <f t="shared" ref="P491" si="468">N491+O491</f>
        <v>7.2140000000000004</v>
      </c>
      <c r="Q491" s="904">
        <f t="shared" si="422"/>
        <v>5.3819999999999997</v>
      </c>
      <c r="R491" s="904">
        <f t="shared" ref="R491" si="469">P491-Q491</f>
        <v>1.8320000000000007</v>
      </c>
      <c r="S491" s="893">
        <f t="shared" ref="S491" si="470">Q491/P491</f>
        <v>0.74604934848904902</v>
      </c>
      <c r="T491" s="170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  <c r="AI491" s="182"/>
      <c r="AJ491" s="182"/>
      <c r="AK491" s="182"/>
      <c r="AL491" s="182"/>
      <c r="AM491" s="182"/>
      <c r="AN491" s="182"/>
      <c r="AO491" s="182"/>
      <c r="AP491" s="182"/>
      <c r="AQ491" s="182"/>
      <c r="AR491" s="182"/>
      <c r="AS491" s="182"/>
      <c r="AT491" s="182"/>
      <c r="AU491" s="182"/>
      <c r="AV491" s="182"/>
      <c r="AW491" s="182"/>
      <c r="AX491" s="182"/>
      <c r="AY491" s="182"/>
      <c r="AZ491" s="182"/>
      <c r="BA491" s="182"/>
      <c r="BB491" s="182"/>
      <c r="BC491" s="182"/>
      <c r="BD491" s="182"/>
      <c r="BE491" s="182"/>
      <c r="BF491" s="182"/>
      <c r="BG491" s="182"/>
      <c r="BH491" s="182"/>
      <c r="BI491" s="182"/>
      <c r="BJ491" s="182"/>
      <c r="BK491" s="182"/>
      <c r="BL491" s="182"/>
      <c r="BM491" s="182"/>
      <c r="BN491" s="182"/>
      <c r="BO491" s="182"/>
      <c r="BP491" s="182"/>
      <c r="BQ491" s="182"/>
      <c r="BR491" s="182"/>
      <c r="BS491" s="182"/>
      <c r="BT491" s="182"/>
      <c r="BU491" s="182"/>
      <c r="BV491" s="182"/>
      <c r="BW491" s="182"/>
      <c r="BX491" s="182"/>
      <c r="BY491" s="182"/>
      <c r="BZ491" s="182"/>
      <c r="CA491" s="182"/>
      <c r="CB491" s="182"/>
      <c r="CC491" s="182"/>
      <c r="CD491" s="182"/>
      <c r="CE491" s="182"/>
      <c r="CF491" s="182"/>
      <c r="CG491" s="182"/>
      <c r="CH491" s="182"/>
      <c r="CI491" s="182"/>
      <c r="CJ491" s="182"/>
      <c r="CK491" s="182"/>
      <c r="CL491" s="182"/>
      <c r="CM491" s="182"/>
      <c r="CN491" s="182"/>
      <c r="CO491" s="182"/>
      <c r="CP491" s="182"/>
      <c r="CQ491" s="182"/>
      <c r="CR491" s="182"/>
      <c r="CS491" s="182"/>
      <c r="CT491" s="182"/>
      <c r="CU491" s="182"/>
      <c r="CV491" s="182"/>
      <c r="CW491" s="182"/>
      <c r="CX491" s="182"/>
      <c r="CY491" s="182"/>
      <c r="CZ491" s="182"/>
      <c r="DA491" s="182"/>
      <c r="DB491" s="182"/>
      <c r="DC491" s="182"/>
      <c r="DD491" s="182"/>
      <c r="DE491" s="182"/>
      <c r="DF491" s="182"/>
      <c r="DG491" s="182"/>
      <c r="DH491" s="182"/>
      <c r="DI491" s="182"/>
      <c r="DJ491" s="182"/>
      <c r="DK491" s="182"/>
      <c r="DL491" s="182"/>
      <c r="DM491" s="182"/>
      <c r="DN491" s="182"/>
      <c r="DO491" s="182"/>
      <c r="DP491" s="182"/>
      <c r="DQ491" s="182"/>
      <c r="DR491" s="182"/>
      <c r="DS491" s="182"/>
      <c r="DT491" s="182"/>
      <c r="DU491" s="182"/>
      <c r="DV491" s="182"/>
      <c r="DW491" s="182"/>
      <c r="DX491" s="182"/>
      <c r="DY491" s="182"/>
      <c r="DZ491" s="182"/>
      <c r="EA491" s="182"/>
      <c r="EB491" s="182"/>
      <c r="EC491" s="182"/>
      <c r="ED491" s="182"/>
      <c r="EE491" s="182"/>
      <c r="EF491" s="182"/>
      <c r="EG491" s="182"/>
      <c r="EH491" s="182"/>
      <c r="EI491" s="182"/>
      <c r="EJ491" s="182"/>
      <c r="EK491" s="182"/>
      <c r="EL491" s="182"/>
      <c r="EM491" s="182"/>
      <c r="EN491" s="182"/>
      <c r="EO491" s="182"/>
      <c r="EP491" s="182"/>
      <c r="EQ491" s="182"/>
      <c r="ER491" s="182"/>
      <c r="ES491" s="182"/>
      <c r="ET491" s="182"/>
      <c r="EU491" s="182"/>
      <c r="EV491" s="182"/>
      <c r="EW491" s="182"/>
      <c r="EX491" s="182"/>
      <c r="EY491" s="182"/>
      <c r="EZ491" s="182"/>
      <c r="FA491" s="182"/>
      <c r="FB491" s="182"/>
      <c r="FC491" s="182"/>
      <c r="FD491" s="182"/>
      <c r="FE491" s="182"/>
      <c r="FF491" s="182"/>
      <c r="FG491" s="182"/>
      <c r="FH491" s="182"/>
      <c r="FI491" s="182"/>
      <c r="FJ491" s="182"/>
      <c r="FK491" s="182"/>
      <c r="FL491" s="182"/>
      <c r="FM491" s="182"/>
      <c r="FN491" s="182"/>
      <c r="FO491" s="182"/>
      <c r="FP491" s="182"/>
      <c r="FQ491" s="182"/>
      <c r="FR491" s="182"/>
      <c r="FS491" s="182"/>
      <c r="FT491" s="182"/>
      <c r="FU491" s="182"/>
      <c r="FV491" s="182"/>
      <c r="FW491" s="182"/>
      <c r="FX491" s="182"/>
      <c r="FY491" s="182"/>
      <c r="FZ491" s="182"/>
      <c r="GA491" s="182"/>
      <c r="GB491" s="182"/>
      <c r="GC491" s="182"/>
      <c r="GD491" s="182"/>
      <c r="GE491" s="182"/>
      <c r="GF491" s="182"/>
      <c r="GG491" s="182"/>
      <c r="GH491" s="182"/>
      <c r="GI491" s="182"/>
      <c r="GJ491" s="182"/>
      <c r="GK491" s="182"/>
      <c r="GL491" s="182"/>
      <c r="GM491" s="182"/>
      <c r="GN491" s="182"/>
      <c r="GO491" s="182"/>
      <c r="GP491" s="182"/>
      <c r="GQ491" s="182"/>
      <c r="GR491" s="182"/>
      <c r="GS491" s="182"/>
      <c r="GT491" s="182"/>
      <c r="GU491" s="182"/>
      <c r="GV491" s="182"/>
      <c r="GW491" s="182"/>
      <c r="GX491" s="182"/>
      <c r="GY491" s="182"/>
      <c r="GZ491" s="182"/>
      <c r="HA491" s="182"/>
      <c r="HB491" s="182"/>
      <c r="HC491" s="182"/>
      <c r="HD491" s="182"/>
      <c r="HE491" s="182"/>
      <c r="HF491" s="182"/>
      <c r="HG491" s="182"/>
      <c r="HH491" s="182"/>
      <c r="HI491" s="182"/>
      <c r="HJ491" s="182"/>
      <c r="HK491" s="182"/>
      <c r="HL491" s="182"/>
      <c r="HM491" s="182"/>
      <c r="HN491" s="182"/>
      <c r="HO491" s="182"/>
      <c r="HP491" s="182"/>
      <c r="HQ491" s="182"/>
      <c r="HR491" s="182"/>
      <c r="HS491" s="182"/>
      <c r="HT491" s="182"/>
      <c r="HU491" s="182"/>
      <c r="HV491" s="182"/>
      <c r="HW491" s="182"/>
      <c r="HX491" s="182"/>
      <c r="HY491" s="182"/>
      <c r="HZ491" s="182"/>
      <c r="IA491" s="182"/>
      <c r="IB491" s="182"/>
      <c r="IC491" s="182"/>
      <c r="ID491" s="182"/>
      <c r="IE491" s="182"/>
      <c r="IF491" s="182"/>
      <c r="IG491" s="182"/>
      <c r="IH491" s="182"/>
      <c r="II491" s="182"/>
      <c r="IJ491" s="182"/>
      <c r="IK491" s="182"/>
      <c r="IL491" s="182"/>
      <c r="IM491" s="182"/>
      <c r="IN491" s="182"/>
      <c r="IO491" s="182"/>
      <c r="IP491" s="182"/>
      <c r="IQ491" s="182"/>
      <c r="IR491" s="182"/>
      <c r="IS491" s="182"/>
      <c r="IT491" s="182"/>
      <c r="IU491" s="182"/>
      <c r="IV491" s="182"/>
      <c r="IW491" s="182"/>
      <c r="IX491" s="182"/>
      <c r="IY491" s="182"/>
      <c r="IZ491" s="182"/>
      <c r="JA491" s="182"/>
      <c r="JB491" s="182"/>
      <c r="JC491" s="182"/>
      <c r="JD491" s="182"/>
      <c r="JE491" s="182"/>
      <c r="JF491" s="182"/>
      <c r="JG491" s="182"/>
      <c r="JH491" s="182"/>
      <c r="JI491" s="182"/>
      <c r="JJ491" s="182"/>
      <c r="JK491" s="182"/>
      <c r="JL491" s="182"/>
      <c r="JM491" s="182"/>
      <c r="JN491" s="182"/>
      <c r="JO491" s="182"/>
      <c r="JP491" s="182"/>
      <c r="JQ491" s="182"/>
      <c r="JR491" s="182"/>
      <c r="JS491" s="182"/>
      <c r="JT491" s="182"/>
      <c r="JU491" s="182"/>
      <c r="JV491" s="182"/>
      <c r="JW491" s="182"/>
      <c r="JX491" s="182"/>
      <c r="JY491" s="182"/>
      <c r="JZ491" s="182"/>
      <c r="KA491" s="182"/>
      <c r="KB491" s="182"/>
      <c r="KC491" s="182"/>
      <c r="KD491" s="182"/>
      <c r="KE491" s="182"/>
      <c r="KF491" s="182"/>
      <c r="KG491" s="182"/>
      <c r="KH491" s="182"/>
      <c r="KI491" s="182"/>
      <c r="KJ491" s="182"/>
      <c r="KK491" s="182"/>
      <c r="KL491" s="182"/>
      <c r="KM491" s="182"/>
      <c r="KN491" s="182"/>
      <c r="KO491" s="182"/>
      <c r="KP491" s="182"/>
      <c r="KQ491" s="182"/>
      <c r="KR491" s="182"/>
      <c r="KS491" s="182"/>
      <c r="KT491" s="182"/>
      <c r="KU491" s="182"/>
      <c r="KV491" s="182"/>
      <c r="KW491" s="182"/>
      <c r="KX491" s="182"/>
      <c r="KY491" s="182"/>
      <c r="KZ491" s="182"/>
      <c r="LA491" s="182"/>
      <c r="LB491" s="182"/>
      <c r="LC491" s="182"/>
      <c r="LD491" s="182"/>
      <c r="LE491" s="182"/>
      <c r="LF491" s="182"/>
      <c r="LG491" s="182"/>
      <c r="LH491" s="182"/>
      <c r="LI491" s="182"/>
      <c r="LJ491" s="182"/>
      <c r="LK491" s="182"/>
      <c r="LL491" s="182"/>
      <c r="LM491" s="182"/>
      <c r="LN491" s="182"/>
      <c r="LO491" s="182"/>
      <c r="LP491" s="182"/>
      <c r="LQ491" s="182"/>
      <c r="LR491" s="182"/>
      <c r="LS491" s="182"/>
      <c r="LT491" s="182"/>
      <c r="LU491" s="182"/>
      <c r="LV491" s="182"/>
      <c r="LW491" s="182"/>
      <c r="LX491" s="182"/>
      <c r="LY491" s="182"/>
      <c r="LZ491" s="182"/>
      <c r="MA491" s="182"/>
      <c r="MB491" s="182"/>
      <c r="MC491" s="182"/>
      <c r="MD491" s="182"/>
      <c r="ME491" s="182"/>
      <c r="MF491" s="182"/>
      <c r="MG491" s="182"/>
      <c r="MH491" s="182"/>
      <c r="MI491" s="182"/>
      <c r="MJ491" s="182"/>
      <c r="MK491" s="182"/>
      <c r="ML491" s="182"/>
      <c r="MM491" s="182"/>
      <c r="MN491" s="182"/>
      <c r="MO491" s="182"/>
      <c r="MP491" s="182"/>
      <c r="MQ491" s="182"/>
      <c r="MR491" s="182"/>
      <c r="MS491" s="182"/>
      <c r="MT491" s="182"/>
      <c r="MU491" s="182"/>
      <c r="MV491" s="182"/>
      <c r="MW491" s="182"/>
      <c r="MX491" s="182"/>
      <c r="MY491" s="182"/>
      <c r="MZ491" s="182"/>
      <c r="NA491" s="182"/>
      <c r="NB491" s="182"/>
      <c r="NC491" s="182"/>
      <c r="ND491" s="182"/>
      <c r="NE491" s="182"/>
      <c r="NF491" s="182"/>
      <c r="NG491" s="182"/>
      <c r="NH491" s="182"/>
      <c r="NI491" s="182"/>
      <c r="NJ491" s="182"/>
      <c r="NK491" s="182"/>
      <c r="NL491" s="182"/>
      <c r="NM491" s="182"/>
      <c r="NN491" s="182"/>
      <c r="NO491" s="182"/>
      <c r="NP491" s="182"/>
      <c r="NQ491" s="182"/>
      <c r="NR491" s="182"/>
      <c r="NS491" s="182"/>
      <c r="NT491" s="182"/>
      <c r="NU491" s="182"/>
      <c r="NV491" s="182"/>
      <c r="NW491" s="182"/>
      <c r="NX491" s="182"/>
      <c r="NY491" s="182"/>
      <c r="NZ491" s="182"/>
      <c r="OA491" s="182"/>
      <c r="OB491" s="182"/>
      <c r="OC491" s="182"/>
      <c r="OD491" s="182"/>
      <c r="OE491" s="182"/>
      <c r="OF491" s="182"/>
      <c r="OG491" s="182"/>
      <c r="OH491" s="182"/>
      <c r="OI491" s="182"/>
      <c r="OJ491" s="182"/>
      <c r="OK491" s="182"/>
      <c r="OL491" s="182"/>
      <c r="OM491" s="182"/>
      <c r="ON491" s="182"/>
      <c r="OO491" s="182"/>
      <c r="OP491" s="182"/>
      <c r="OQ491" s="182"/>
      <c r="OR491" s="182"/>
      <c r="OS491" s="182"/>
      <c r="OT491" s="182"/>
      <c r="OU491" s="182"/>
      <c r="OV491" s="182"/>
      <c r="OW491" s="182"/>
      <c r="OX491" s="182"/>
      <c r="OY491" s="182"/>
      <c r="OZ491" s="182"/>
      <c r="PA491" s="182"/>
      <c r="PB491" s="182"/>
      <c r="PC491" s="182"/>
      <c r="PD491" s="182"/>
      <c r="PE491" s="182"/>
      <c r="PF491" s="182"/>
      <c r="PG491" s="182"/>
      <c r="PH491" s="182"/>
      <c r="PI491" s="182"/>
      <c r="PJ491" s="182"/>
      <c r="PK491" s="182"/>
      <c r="PL491" s="182"/>
      <c r="PM491" s="182"/>
      <c r="PN491" s="182"/>
      <c r="PO491" s="182"/>
      <c r="PP491" s="182"/>
      <c r="PQ491" s="182"/>
      <c r="PR491" s="182"/>
      <c r="PS491" s="182"/>
      <c r="PT491" s="182"/>
      <c r="PU491" s="182"/>
      <c r="PV491" s="182"/>
      <c r="PW491" s="182"/>
      <c r="PX491" s="182"/>
    </row>
    <row r="492" spans="1:440" s="167" customFormat="1" ht="19.899999999999999" customHeight="1">
      <c r="A492" s="182"/>
      <c r="B492" s="1040"/>
      <c r="C492" s="900"/>
      <c r="D492" s="837"/>
      <c r="E492" s="875"/>
      <c r="F492" s="327" t="s">
        <v>21</v>
      </c>
      <c r="G492" s="291">
        <v>2.972</v>
      </c>
      <c r="H492" s="291"/>
      <c r="I492" s="292">
        <f>G492+H492+K491</f>
        <v>3.577</v>
      </c>
      <c r="J492" s="416">
        <v>2.3220000000000001</v>
      </c>
      <c r="K492" s="292">
        <f t="shared" si="378"/>
        <v>1.2549999999999999</v>
      </c>
      <c r="L492" s="675">
        <f t="shared" si="379"/>
        <v>0.64914733016494275</v>
      </c>
      <c r="M492" s="653" t="s">
        <v>24</v>
      </c>
      <c r="N492" s="903"/>
      <c r="O492" s="904"/>
      <c r="P492" s="904"/>
      <c r="Q492" s="904"/>
      <c r="R492" s="904"/>
      <c r="S492" s="893"/>
      <c r="T492" s="170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  <c r="AI492" s="182"/>
      <c r="AJ492" s="182"/>
      <c r="AK492" s="182"/>
      <c r="AL492" s="182"/>
      <c r="AM492" s="182"/>
      <c r="AN492" s="182"/>
      <c r="AO492" s="182"/>
      <c r="AP492" s="182"/>
      <c r="AQ492" s="182"/>
      <c r="AR492" s="182"/>
      <c r="AS492" s="182"/>
      <c r="AT492" s="182"/>
      <c r="AU492" s="182"/>
      <c r="AV492" s="182"/>
      <c r="AW492" s="182"/>
      <c r="AX492" s="182"/>
      <c r="AY492" s="182"/>
      <c r="AZ492" s="182"/>
      <c r="BA492" s="182"/>
      <c r="BB492" s="182"/>
      <c r="BC492" s="182"/>
      <c r="BD492" s="182"/>
      <c r="BE492" s="182"/>
      <c r="BF492" s="182"/>
      <c r="BG492" s="182"/>
      <c r="BH492" s="182"/>
      <c r="BI492" s="182"/>
      <c r="BJ492" s="182"/>
      <c r="BK492" s="182"/>
      <c r="BL492" s="182"/>
      <c r="BM492" s="182"/>
      <c r="BN492" s="182"/>
      <c r="BO492" s="182"/>
      <c r="BP492" s="182"/>
      <c r="BQ492" s="182"/>
      <c r="BR492" s="182"/>
      <c r="BS492" s="182"/>
      <c r="BT492" s="182"/>
      <c r="BU492" s="182"/>
      <c r="BV492" s="182"/>
      <c r="BW492" s="182"/>
      <c r="BX492" s="182"/>
      <c r="BY492" s="182"/>
      <c r="BZ492" s="182"/>
      <c r="CA492" s="182"/>
      <c r="CB492" s="182"/>
      <c r="CC492" s="182"/>
      <c r="CD492" s="182"/>
      <c r="CE492" s="182"/>
      <c r="CF492" s="182"/>
      <c r="CG492" s="182"/>
      <c r="CH492" s="182"/>
      <c r="CI492" s="182"/>
      <c r="CJ492" s="182"/>
      <c r="CK492" s="182"/>
      <c r="CL492" s="182"/>
      <c r="CM492" s="182"/>
      <c r="CN492" s="182"/>
      <c r="CO492" s="182"/>
      <c r="CP492" s="182"/>
      <c r="CQ492" s="182"/>
      <c r="CR492" s="182"/>
      <c r="CS492" s="182"/>
      <c r="CT492" s="182"/>
      <c r="CU492" s="182"/>
      <c r="CV492" s="182"/>
      <c r="CW492" s="182"/>
      <c r="CX492" s="182"/>
      <c r="CY492" s="182"/>
      <c r="CZ492" s="182"/>
      <c r="DA492" s="182"/>
      <c r="DB492" s="182"/>
      <c r="DC492" s="182"/>
      <c r="DD492" s="182"/>
      <c r="DE492" s="182"/>
      <c r="DF492" s="182"/>
      <c r="DG492" s="182"/>
      <c r="DH492" s="182"/>
      <c r="DI492" s="182"/>
      <c r="DJ492" s="182"/>
      <c r="DK492" s="182"/>
      <c r="DL492" s="182"/>
      <c r="DM492" s="182"/>
      <c r="DN492" s="182"/>
      <c r="DO492" s="182"/>
      <c r="DP492" s="182"/>
      <c r="DQ492" s="182"/>
      <c r="DR492" s="182"/>
      <c r="DS492" s="182"/>
      <c r="DT492" s="182"/>
      <c r="DU492" s="182"/>
      <c r="DV492" s="182"/>
      <c r="DW492" s="182"/>
      <c r="DX492" s="182"/>
      <c r="DY492" s="182"/>
      <c r="DZ492" s="182"/>
      <c r="EA492" s="182"/>
      <c r="EB492" s="182"/>
      <c r="EC492" s="182"/>
      <c r="ED492" s="182"/>
      <c r="EE492" s="182"/>
      <c r="EF492" s="182"/>
      <c r="EG492" s="182"/>
      <c r="EH492" s="182"/>
      <c r="EI492" s="182"/>
      <c r="EJ492" s="182"/>
      <c r="EK492" s="182"/>
      <c r="EL492" s="182"/>
      <c r="EM492" s="182"/>
      <c r="EN492" s="182"/>
      <c r="EO492" s="182"/>
      <c r="EP492" s="182"/>
      <c r="EQ492" s="182"/>
      <c r="ER492" s="182"/>
      <c r="ES492" s="182"/>
      <c r="ET492" s="182"/>
      <c r="EU492" s="182"/>
      <c r="EV492" s="182"/>
      <c r="EW492" s="182"/>
      <c r="EX492" s="182"/>
      <c r="EY492" s="182"/>
      <c r="EZ492" s="182"/>
      <c r="FA492" s="182"/>
      <c r="FB492" s="182"/>
      <c r="FC492" s="182"/>
      <c r="FD492" s="182"/>
      <c r="FE492" s="182"/>
      <c r="FF492" s="182"/>
      <c r="FG492" s="182"/>
      <c r="FH492" s="182"/>
      <c r="FI492" s="182"/>
      <c r="FJ492" s="182"/>
      <c r="FK492" s="182"/>
      <c r="FL492" s="182"/>
      <c r="FM492" s="182"/>
      <c r="FN492" s="182"/>
      <c r="FO492" s="182"/>
      <c r="FP492" s="182"/>
      <c r="FQ492" s="182"/>
      <c r="FR492" s="182"/>
      <c r="FS492" s="182"/>
      <c r="FT492" s="182"/>
      <c r="FU492" s="182"/>
      <c r="FV492" s="182"/>
      <c r="FW492" s="182"/>
      <c r="FX492" s="182"/>
      <c r="FY492" s="182"/>
      <c r="FZ492" s="182"/>
      <c r="GA492" s="182"/>
      <c r="GB492" s="182"/>
      <c r="GC492" s="182"/>
      <c r="GD492" s="182"/>
      <c r="GE492" s="182"/>
      <c r="GF492" s="182"/>
      <c r="GG492" s="182"/>
      <c r="GH492" s="182"/>
      <c r="GI492" s="182"/>
      <c r="GJ492" s="182"/>
      <c r="GK492" s="182"/>
      <c r="GL492" s="182"/>
      <c r="GM492" s="182"/>
      <c r="GN492" s="182"/>
      <c r="GO492" s="182"/>
      <c r="GP492" s="182"/>
      <c r="GQ492" s="182"/>
      <c r="GR492" s="182"/>
      <c r="GS492" s="182"/>
      <c r="GT492" s="182"/>
      <c r="GU492" s="182"/>
      <c r="GV492" s="182"/>
      <c r="GW492" s="182"/>
      <c r="GX492" s="182"/>
      <c r="GY492" s="182"/>
      <c r="GZ492" s="182"/>
      <c r="HA492" s="182"/>
      <c r="HB492" s="182"/>
      <c r="HC492" s="182"/>
      <c r="HD492" s="182"/>
      <c r="HE492" s="182"/>
      <c r="HF492" s="182"/>
      <c r="HG492" s="182"/>
      <c r="HH492" s="182"/>
      <c r="HI492" s="182"/>
      <c r="HJ492" s="182"/>
      <c r="HK492" s="182"/>
      <c r="HL492" s="182"/>
      <c r="HM492" s="182"/>
      <c r="HN492" s="182"/>
      <c r="HO492" s="182"/>
      <c r="HP492" s="182"/>
      <c r="HQ492" s="182"/>
      <c r="HR492" s="182"/>
      <c r="HS492" s="182"/>
      <c r="HT492" s="182"/>
      <c r="HU492" s="182"/>
      <c r="HV492" s="182"/>
      <c r="HW492" s="182"/>
      <c r="HX492" s="182"/>
      <c r="HY492" s="182"/>
      <c r="HZ492" s="182"/>
      <c r="IA492" s="182"/>
      <c r="IB492" s="182"/>
      <c r="IC492" s="182"/>
      <c r="ID492" s="182"/>
      <c r="IE492" s="182"/>
      <c r="IF492" s="182"/>
      <c r="IG492" s="182"/>
      <c r="IH492" s="182"/>
      <c r="II492" s="182"/>
      <c r="IJ492" s="182"/>
      <c r="IK492" s="182"/>
      <c r="IL492" s="182"/>
      <c r="IM492" s="182"/>
      <c r="IN492" s="182"/>
      <c r="IO492" s="182"/>
      <c r="IP492" s="182"/>
      <c r="IQ492" s="182"/>
      <c r="IR492" s="182"/>
      <c r="IS492" s="182"/>
      <c r="IT492" s="182"/>
      <c r="IU492" s="182"/>
      <c r="IV492" s="182"/>
      <c r="IW492" s="182"/>
      <c r="IX492" s="182"/>
      <c r="IY492" s="182"/>
      <c r="IZ492" s="182"/>
      <c r="JA492" s="182"/>
      <c r="JB492" s="182"/>
      <c r="JC492" s="182"/>
      <c r="JD492" s="182"/>
      <c r="JE492" s="182"/>
      <c r="JF492" s="182"/>
      <c r="JG492" s="182"/>
      <c r="JH492" s="182"/>
      <c r="JI492" s="182"/>
      <c r="JJ492" s="182"/>
      <c r="JK492" s="182"/>
      <c r="JL492" s="182"/>
      <c r="JM492" s="182"/>
      <c r="JN492" s="182"/>
      <c r="JO492" s="182"/>
      <c r="JP492" s="182"/>
      <c r="JQ492" s="182"/>
      <c r="JR492" s="182"/>
      <c r="JS492" s="182"/>
      <c r="JT492" s="182"/>
      <c r="JU492" s="182"/>
      <c r="JV492" s="182"/>
      <c r="JW492" s="182"/>
      <c r="JX492" s="182"/>
      <c r="JY492" s="182"/>
      <c r="JZ492" s="182"/>
      <c r="KA492" s="182"/>
      <c r="KB492" s="182"/>
      <c r="KC492" s="182"/>
      <c r="KD492" s="182"/>
      <c r="KE492" s="182"/>
      <c r="KF492" s="182"/>
      <c r="KG492" s="182"/>
      <c r="KH492" s="182"/>
      <c r="KI492" s="182"/>
      <c r="KJ492" s="182"/>
      <c r="KK492" s="182"/>
      <c r="KL492" s="182"/>
      <c r="KM492" s="182"/>
      <c r="KN492" s="182"/>
      <c r="KO492" s="182"/>
      <c r="KP492" s="182"/>
      <c r="KQ492" s="182"/>
      <c r="KR492" s="182"/>
      <c r="KS492" s="182"/>
      <c r="KT492" s="182"/>
      <c r="KU492" s="182"/>
      <c r="KV492" s="182"/>
      <c r="KW492" s="182"/>
      <c r="KX492" s="182"/>
      <c r="KY492" s="182"/>
      <c r="KZ492" s="182"/>
      <c r="LA492" s="182"/>
      <c r="LB492" s="182"/>
      <c r="LC492" s="182"/>
      <c r="LD492" s="182"/>
      <c r="LE492" s="182"/>
      <c r="LF492" s="182"/>
      <c r="LG492" s="182"/>
      <c r="LH492" s="182"/>
      <c r="LI492" s="182"/>
      <c r="LJ492" s="182"/>
      <c r="LK492" s="182"/>
      <c r="LL492" s="182"/>
      <c r="LM492" s="182"/>
      <c r="LN492" s="182"/>
      <c r="LO492" s="182"/>
      <c r="LP492" s="182"/>
      <c r="LQ492" s="182"/>
      <c r="LR492" s="182"/>
      <c r="LS492" s="182"/>
      <c r="LT492" s="182"/>
      <c r="LU492" s="182"/>
      <c r="LV492" s="182"/>
      <c r="LW492" s="182"/>
      <c r="LX492" s="182"/>
      <c r="LY492" s="182"/>
      <c r="LZ492" s="182"/>
      <c r="MA492" s="182"/>
      <c r="MB492" s="182"/>
      <c r="MC492" s="182"/>
      <c r="MD492" s="182"/>
      <c r="ME492" s="182"/>
      <c r="MF492" s="182"/>
      <c r="MG492" s="182"/>
      <c r="MH492" s="182"/>
      <c r="MI492" s="182"/>
      <c r="MJ492" s="182"/>
      <c r="MK492" s="182"/>
      <c r="ML492" s="182"/>
      <c r="MM492" s="182"/>
      <c r="MN492" s="182"/>
      <c r="MO492" s="182"/>
      <c r="MP492" s="182"/>
      <c r="MQ492" s="182"/>
      <c r="MR492" s="182"/>
      <c r="MS492" s="182"/>
      <c r="MT492" s="182"/>
      <c r="MU492" s="182"/>
      <c r="MV492" s="182"/>
      <c r="MW492" s="182"/>
      <c r="MX492" s="182"/>
      <c r="MY492" s="182"/>
      <c r="MZ492" s="182"/>
      <c r="NA492" s="182"/>
      <c r="NB492" s="182"/>
      <c r="NC492" s="182"/>
      <c r="ND492" s="182"/>
      <c r="NE492" s="182"/>
      <c r="NF492" s="182"/>
      <c r="NG492" s="182"/>
      <c r="NH492" s="182"/>
      <c r="NI492" s="182"/>
      <c r="NJ492" s="182"/>
      <c r="NK492" s="182"/>
      <c r="NL492" s="182"/>
      <c r="NM492" s="182"/>
      <c r="NN492" s="182"/>
      <c r="NO492" s="182"/>
      <c r="NP492" s="182"/>
      <c r="NQ492" s="182"/>
      <c r="NR492" s="182"/>
      <c r="NS492" s="182"/>
      <c r="NT492" s="182"/>
      <c r="NU492" s="182"/>
      <c r="NV492" s="182"/>
      <c r="NW492" s="182"/>
      <c r="NX492" s="182"/>
      <c r="NY492" s="182"/>
      <c r="NZ492" s="182"/>
      <c r="OA492" s="182"/>
      <c r="OB492" s="182"/>
      <c r="OC492" s="182"/>
      <c r="OD492" s="182"/>
      <c r="OE492" s="182"/>
      <c r="OF492" s="182"/>
      <c r="OG492" s="182"/>
      <c r="OH492" s="182"/>
      <c r="OI492" s="182"/>
      <c r="OJ492" s="182"/>
      <c r="OK492" s="182"/>
      <c r="OL492" s="182"/>
      <c r="OM492" s="182"/>
      <c r="ON492" s="182"/>
      <c r="OO492" s="182"/>
      <c r="OP492" s="182"/>
      <c r="OQ492" s="182"/>
      <c r="OR492" s="182"/>
      <c r="OS492" s="182"/>
      <c r="OT492" s="182"/>
      <c r="OU492" s="182"/>
      <c r="OV492" s="182"/>
      <c r="OW492" s="182"/>
      <c r="OX492" s="182"/>
      <c r="OY492" s="182"/>
      <c r="OZ492" s="182"/>
      <c r="PA492" s="182"/>
      <c r="PB492" s="182"/>
      <c r="PC492" s="182"/>
      <c r="PD492" s="182"/>
      <c r="PE492" s="182"/>
      <c r="PF492" s="182"/>
      <c r="PG492" s="182"/>
      <c r="PH492" s="182"/>
      <c r="PI492" s="182"/>
      <c r="PJ492" s="182"/>
      <c r="PK492" s="182"/>
      <c r="PL492" s="182"/>
      <c r="PM492" s="182"/>
      <c r="PN492" s="182"/>
      <c r="PO492" s="182"/>
      <c r="PP492" s="182"/>
      <c r="PQ492" s="182"/>
      <c r="PR492" s="182"/>
      <c r="PS492" s="182"/>
      <c r="PT492" s="182"/>
      <c r="PU492" s="182"/>
      <c r="PV492" s="182"/>
      <c r="PW492" s="182"/>
      <c r="PX492" s="182"/>
    </row>
    <row r="493" spans="1:440" s="167" customFormat="1" ht="19.899999999999999" customHeight="1">
      <c r="A493" s="182"/>
      <c r="B493" s="1040"/>
      <c r="C493" s="900"/>
      <c r="D493" s="837"/>
      <c r="E493" s="875"/>
      <c r="F493" s="327" t="s">
        <v>22</v>
      </c>
      <c r="G493" s="291">
        <v>3.6070000000000002</v>
      </c>
      <c r="H493" s="291"/>
      <c r="I493" s="292">
        <f>G493+H493+K492</f>
        <v>4.8620000000000001</v>
      </c>
      <c r="J493" s="416">
        <v>3.03</v>
      </c>
      <c r="K493" s="292">
        <f t="shared" si="378"/>
        <v>1.8320000000000003</v>
      </c>
      <c r="L493" s="675">
        <f t="shared" si="379"/>
        <v>0.62320032908268197</v>
      </c>
      <c r="M493" s="653" t="s">
        <v>24</v>
      </c>
      <c r="N493" s="903"/>
      <c r="O493" s="904"/>
      <c r="P493" s="904"/>
      <c r="Q493" s="904"/>
      <c r="R493" s="904"/>
      <c r="S493" s="893"/>
      <c r="T493" s="170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  <c r="AI493" s="182"/>
      <c r="AJ493" s="182"/>
      <c r="AK493" s="182"/>
      <c r="AL493" s="182"/>
      <c r="AM493" s="182"/>
      <c r="AN493" s="182"/>
      <c r="AO493" s="182"/>
      <c r="AP493" s="182"/>
      <c r="AQ493" s="182"/>
      <c r="AR493" s="182"/>
      <c r="AS493" s="182"/>
      <c r="AT493" s="182"/>
      <c r="AU493" s="182"/>
      <c r="AV493" s="182"/>
      <c r="AW493" s="182"/>
      <c r="AX493" s="182"/>
      <c r="AY493" s="182"/>
      <c r="AZ493" s="182"/>
      <c r="BA493" s="182"/>
      <c r="BB493" s="182"/>
      <c r="BC493" s="182"/>
      <c r="BD493" s="182"/>
      <c r="BE493" s="182"/>
      <c r="BF493" s="182"/>
      <c r="BG493" s="182"/>
      <c r="BH493" s="182"/>
      <c r="BI493" s="182"/>
      <c r="BJ493" s="182"/>
      <c r="BK493" s="182"/>
      <c r="BL493" s="182"/>
      <c r="BM493" s="182"/>
      <c r="BN493" s="182"/>
      <c r="BO493" s="182"/>
      <c r="BP493" s="182"/>
      <c r="BQ493" s="182"/>
      <c r="BR493" s="182"/>
      <c r="BS493" s="182"/>
      <c r="BT493" s="182"/>
      <c r="BU493" s="182"/>
      <c r="BV493" s="182"/>
      <c r="BW493" s="182"/>
      <c r="BX493" s="182"/>
      <c r="BY493" s="182"/>
      <c r="BZ493" s="182"/>
      <c r="CA493" s="182"/>
      <c r="CB493" s="182"/>
      <c r="CC493" s="182"/>
      <c r="CD493" s="182"/>
      <c r="CE493" s="182"/>
      <c r="CF493" s="182"/>
      <c r="CG493" s="182"/>
      <c r="CH493" s="182"/>
      <c r="CI493" s="182"/>
      <c r="CJ493" s="182"/>
      <c r="CK493" s="182"/>
      <c r="CL493" s="182"/>
      <c r="CM493" s="182"/>
      <c r="CN493" s="182"/>
      <c r="CO493" s="182"/>
      <c r="CP493" s="182"/>
      <c r="CQ493" s="182"/>
      <c r="CR493" s="182"/>
      <c r="CS493" s="182"/>
      <c r="CT493" s="182"/>
      <c r="CU493" s="182"/>
      <c r="CV493" s="182"/>
      <c r="CW493" s="182"/>
      <c r="CX493" s="182"/>
      <c r="CY493" s="182"/>
      <c r="CZ493" s="182"/>
      <c r="DA493" s="182"/>
      <c r="DB493" s="182"/>
      <c r="DC493" s="182"/>
      <c r="DD493" s="182"/>
      <c r="DE493" s="182"/>
      <c r="DF493" s="182"/>
      <c r="DG493" s="182"/>
      <c r="DH493" s="182"/>
      <c r="DI493" s="182"/>
      <c r="DJ493" s="182"/>
      <c r="DK493" s="182"/>
      <c r="DL493" s="182"/>
      <c r="DM493" s="182"/>
      <c r="DN493" s="182"/>
      <c r="DO493" s="182"/>
      <c r="DP493" s="182"/>
      <c r="DQ493" s="182"/>
      <c r="DR493" s="182"/>
      <c r="DS493" s="182"/>
      <c r="DT493" s="182"/>
      <c r="DU493" s="182"/>
      <c r="DV493" s="182"/>
      <c r="DW493" s="182"/>
      <c r="DX493" s="182"/>
      <c r="DY493" s="182"/>
      <c r="DZ493" s="182"/>
      <c r="EA493" s="182"/>
      <c r="EB493" s="182"/>
      <c r="EC493" s="182"/>
      <c r="ED493" s="182"/>
      <c r="EE493" s="182"/>
      <c r="EF493" s="182"/>
      <c r="EG493" s="182"/>
      <c r="EH493" s="182"/>
      <c r="EI493" s="182"/>
      <c r="EJ493" s="182"/>
      <c r="EK493" s="182"/>
      <c r="EL493" s="182"/>
      <c r="EM493" s="182"/>
      <c r="EN493" s="182"/>
      <c r="EO493" s="182"/>
      <c r="EP493" s="182"/>
      <c r="EQ493" s="182"/>
      <c r="ER493" s="182"/>
      <c r="ES493" s="182"/>
      <c r="ET493" s="182"/>
      <c r="EU493" s="182"/>
      <c r="EV493" s="182"/>
      <c r="EW493" s="182"/>
      <c r="EX493" s="182"/>
      <c r="EY493" s="182"/>
      <c r="EZ493" s="182"/>
      <c r="FA493" s="182"/>
      <c r="FB493" s="182"/>
      <c r="FC493" s="182"/>
      <c r="FD493" s="182"/>
      <c r="FE493" s="182"/>
      <c r="FF493" s="182"/>
      <c r="FG493" s="182"/>
      <c r="FH493" s="182"/>
      <c r="FI493" s="182"/>
      <c r="FJ493" s="182"/>
      <c r="FK493" s="182"/>
      <c r="FL493" s="182"/>
      <c r="FM493" s="182"/>
      <c r="FN493" s="182"/>
      <c r="FO493" s="182"/>
      <c r="FP493" s="182"/>
      <c r="FQ493" s="182"/>
      <c r="FR493" s="182"/>
      <c r="FS493" s="182"/>
      <c r="FT493" s="182"/>
      <c r="FU493" s="182"/>
      <c r="FV493" s="182"/>
      <c r="FW493" s="182"/>
      <c r="FX493" s="182"/>
      <c r="FY493" s="182"/>
      <c r="FZ493" s="182"/>
      <c r="GA493" s="182"/>
      <c r="GB493" s="182"/>
      <c r="GC493" s="182"/>
      <c r="GD493" s="182"/>
      <c r="GE493" s="182"/>
      <c r="GF493" s="182"/>
      <c r="GG493" s="182"/>
      <c r="GH493" s="182"/>
      <c r="GI493" s="182"/>
      <c r="GJ493" s="182"/>
      <c r="GK493" s="182"/>
      <c r="GL493" s="182"/>
      <c r="GM493" s="182"/>
      <c r="GN493" s="182"/>
      <c r="GO493" s="182"/>
      <c r="GP493" s="182"/>
      <c r="GQ493" s="182"/>
      <c r="GR493" s="182"/>
      <c r="GS493" s="182"/>
      <c r="GT493" s="182"/>
      <c r="GU493" s="182"/>
      <c r="GV493" s="182"/>
      <c r="GW493" s="182"/>
      <c r="GX493" s="182"/>
      <c r="GY493" s="182"/>
      <c r="GZ493" s="182"/>
      <c r="HA493" s="182"/>
      <c r="HB493" s="182"/>
      <c r="HC493" s="182"/>
      <c r="HD493" s="182"/>
      <c r="HE493" s="182"/>
      <c r="HF493" s="182"/>
      <c r="HG493" s="182"/>
      <c r="HH493" s="182"/>
      <c r="HI493" s="182"/>
      <c r="HJ493" s="182"/>
      <c r="HK493" s="182"/>
      <c r="HL493" s="182"/>
      <c r="HM493" s="182"/>
      <c r="HN493" s="182"/>
      <c r="HO493" s="182"/>
      <c r="HP493" s="182"/>
      <c r="HQ493" s="182"/>
      <c r="HR493" s="182"/>
      <c r="HS493" s="182"/>
      <c r="HT493" s="182"/>
      <c r="HU493" s="182"/>
      <c r="HV493" s="182"/>
      <c r="HW493" s="182"/>
      <c r="HX493" s="182"/>
      <c r="HY493" s="182"/>
      <c r="HZ493" s="182"/>
      <c r="IA493" s="182"/>
      <c r="IB493" s="182"/>
      <c r="IC493" s="182"/>
      <c r="ID493" s="182"/>
      <c r="IE493" s="182"/>
      <c r="IF493" s="182"/>
      <c r="IG493" s="182"/>
      <c r="IH493" s="182"/>
      <c r="II493" s="182"/>
      <c r="IJ493" s="182"/>
      <c r="IK493" s="182"/>
      <c r="IL493" s="182"/>
      <c r="IM493" s="182"/>
      <c r="IN493" s="182"/>
      <c r="IO493" s="182"/>
      <c r="IP493" s="182"/>
      <c r="IQ493" s="182"/>
      <c r="IR493" s="182"/>
      <c r="IS493" s="182"/>
      <c r="IT493" s="182"/>
      <c r="IU493" s="182"/>
      <c r="IV493" s="182"/>
      <c r="IW493" s="182"/>
      <c r="IX493" s="182"/>
      <c r="IY493" s="182"/>
      <c r="IZ493" s="182"/>
      <c r="JA493" s="182"/>
      <c r="JB493" s="182"/>
      <c r="JC493" s="182"/>
      <c r="JD493" s="182"/>
      <c r="JE493" s="182"/>
      <c r="JF493" s="182"/>
      <c r="JG493" s="182"/>
      <c r="JH493" s="182"/>
      <c r="JI493" s="182"/>
      <c r="JJ493" s="182"/>
      <c r="JK493" s="182"/>
      <c r="JL493" s="182"/>
      <c r="JM493" s="182"/>
      <c r="JN493" s="182"/>
      <c r="JO493" s="182"/>
      <c r="JP493" s="182"/>
      <c r="JQ493" s="182"/>
      <c r="JR493" s="182"/>
      <c r="JS493" s="182"/>
      <c r="JT493" s="182"/>
      <c r="JU493" s="182"/>
      <c r="JV493" s="182"/>
      <c r="JW493" s="182"/>
      <c r="JX493" s="182"/>
      <c r="JY493" s="182"/>
      <c r="JZ493" s="182"/>
      <c r="KA493" s="182"/>
      <c r="KB493" s="182"/>
      <c r="KC493" s="182"/>
      <c r="KD493" s="182"/>
      <c r="KE493" s="182"/>
      <c r="KF493" s="182"/>
      <c r="KG493" s="182"/>
      <c r="KH493" s="182"/>
      <c r="KI493" s="182"/>
      <c r="KJ493" s="182"/>
      <c r="KK493" s="182"/>
      <c r="KL493" s="182"/>
      <c r="KM493" s="182"/>
      <c r="KN493" s="182"/>
      <c r="KO493" s="182"/>
      <c r="KP493" s="182"/>
      <c r="KQ493" s="182"/>
      <c r="KR493" s="182"/>
      <c r="KS493" s="182"/>
      <c r="KT493" s="182"/>
      <c r="KU493" s="182"/>
      <c r="KV493" s="182"/>
      <c r="KW493" s="182"/>
      <c r="KX493" s="182"/>
      <c r="KY493" s="182"/>
      <c r="KZ493" s="182"/>
      <c r="LA493" s="182"/>
      <c r="LB493" s="182"/>
      <c r="LC493" s="182"/>
      <c r="LD493" s="182"/>
      <c r="LE493" s="182"/>
      <c r="LF493" s="182"/>
      <c r="LG493" s="182"/>
      <c r="LH493" s="182"/>
      <c r="LI493" s="182"/>
      <c r="LJ493" s="182"/>
      <c r="LK493" s="182"/>
      <c r="LL493" s="182"/>
      <c r="LM493" s="182"/>
      <c r="LN493" s="182"/>
      <c r="LO493" s="182"/>
      <c r="LP493" s="182"/>
      <c r="LQ493" s="182"/>
      <c r="LR493" s="182"/>
      <c r="LS493" s="182"/>
      <c r="LT493" s="182"/>
      <c r="LU493" s="182"/>
      <c r="LV493" s="182"/>
      <c r="LW493" s="182"/>
      <c r="LX493" s="182"/>
      <c r="LY493" s="182"/>
      <c r="LZ493" s="182"/>
      <c r="MA493" s="182"/>
      <c r="MB493" s="182"/>
      <c r="MC493" s="182"/>
      <c r="MD493" s="182"/>
      <c r="ME493" s="182"/>
      <c r="MF493" s="182"/>
      <c r="MG493" s="182"/>
      <c r="MH493" s="182"/>
      <c r="MI493" s="182"/>
      <c r="MJ493" s="182"/>
      <c r="MK493" s="182"/>
      <c r="ML493" s="182"/>
      <c r="MM493" s="182"/>
      <c r="MN493" s="182"/>
      <c r="MO493" s="182"/>
      <c r="MP493" s="182"/>
      <c r="MQ493" s="182"/>
      <c r="MR493" s="182"/>
      <c r="MS493" s="182"/>
      <c r="MT493" s="182"/>
      <c r="MU493" s="182"/>
      <c r="MV493" s="182"/>
      <c r="MW493" s="182"/>
      <c r="MX493" s="182"/>
      <c r="MY493" s="182"/>
      <c r="MZ493" s="182"/>
      <c r="NA493" s="182"/>
      <c r="NB493" s="182"/>
      <c r="NC493" s="182"/>
      <c r="ND493" s="182"/>
      <c r="NE493" s="182"/>
      <c r="NF493" s="182"/>
      <c r="NG493" s="182"/>
      <c r="NH493" s="182"/>
      <c r="NI493" s="182"/>
      <c r="NJ493" s="182"/>
      <c r="NK493" s="182"/>
      <c r="NL493" s="182"/>
      <c r="NM493" s="182"/>
      <c r="NN493" s="182"/>
      <c r="NO493" s="182"/>
      <c r="NP493" s="182"/>
      <c r="NQ493" s="182"/>
      <c r="NR493" s="182"/>
      <c r="NS493" s="182"/>
      <c r="NT493" s="182"/>
      <c r="NU493" s="182"/>
      <c r="NV493" s="182"/>
      <c r="NW493" s="182"/>
      <c r="NX493" s="182"/>
      <c r="NY493" s="182"/>
      <c r="NZ493" s="182"/>
      <c r="OA493" s="182"/>
      <c r="OB493" s="182"/>
      <c r="OC493" s="182"/>
      <c r="OD493" s="182"/>
      <c r="OE493" s="182"/>
      <c r="OF493" s="182"/>
      <c r="OG493" s="182"/>
      <c r="OH493" s="182"/>
      <c r="OI493" s="182"/>
      <c r="OJ493" s="182"/>
      <c r="OK493" s="182"/>
      <c r="OL493" s="182"/>
      <c r="OM493" s="182"/>
      <c r="ON493" s="182"/>
      <c r="OO493" s="182"/>
      <c r="OP493" s="182"/>
      <c r="OQ493" s="182"/>
      <c r="OR493" s="182"/>
      <c r="OS493" s="182"/>
      <c r="OT493" s="182"/>
      <c r="OU493" s="182"/>
      <c r="OV493" s="182"/>
      <c r="OW493" s="182"/>
      <c r="OX493" s="182"/>
      <c r="OY493" s="182"/>
      <c r="OZ493" s="182"/>
      <c r="PA493" s="182"/>
      <c r="PB493" s="182"/>
      <c r="PC493" s="182"/>
      <c r="PD493" s="182"/>
      <c r="PE493" s="182"/>
      <c r="PF493" s="182"/>
      <c r="PG493" s="182"/>
      <c r="PH493" s="182"/>
      <c r="PI493" s="182"/>
      <c r="PJ493" s="182"/>
      <c r="PK493" s="182"/>
      <c r="PL493" s="182"/>
      <c r="PM493" s="182"/>
      <c r="PN493" s="182"/>
      <c r="PO493" s="182"/>
      <c r="PP493" s="182"/>
      <c r="PQ493" s="182"/>
      <c r="PR493" s="182"/>
      <c r="PS493" s="182"/>
      <c r="PT493" s="182"/>
      <c r="PU493" s="182"/>
      <c r="PV493" s="182"/>
      <c r="PW493" s="182"/>
      <c r="PX493" s="182"/>
    </row>
    <row r="494" spans="1:440" s="167" customFormat="1" ht="19.899999999999999" customHeight="1">
      <c r="A494" s="182"/>
      <c r="B494" s="1040"/>
      <c r="C494" s="900"/>
      <c r="D494" s="837"/>
      <c r="E494" s="875" t="s">
        <v>111</v>
      </c>
      <c r="F494" s="327" t="s">
        <v>20</v>
      </c>
      <c r="G494" s="291">
        <v>0.63600000000000001</v>
      </c>
      <c r="H494" s="291"/>
      <c r="I494" s="292">
        <f t="shared" ref="I494" si="471">G494+H494</f>
        <v>0.63600000000000001</v>
      </c>
      <c r="J494" s="416">
        <v>0.15</v>
      </c>
      <c r="K494" s="292">
        <f t="shared" si="378"/>
        <v>0.48599999999999999</v>
      </c>
      <c r="L494" s="675">
        <f t="shared" si="379"/>
        <v>0.23584905660377356</v>
      </c>
      <c r="M494" s="653" t="s">
        <v>24</v>
      </c>
      <c r="N494" s="903">
        <f t="shared" ref="N494:O494" si="472">G494+G495+G496</f>
        <v>7.2309999999999999</v>
      </c>
      <c r="O494" s="904">
        <f t="shared" si="472"/>
        <v>0</v>
      </c>
      <c r="P494" s="904">
        <f t="shared" ref="P494" si="473">N494+O494</f>
        <v>7.2309999999999999</v>
      </c>
      <c r="Q494" s="904">
        <f t="shared" si="422"/>
        <v>6.9820000000000002</v>
      </c>
      <c r="R494" s="904">
        <f t="shared" ref="R494" si="474">P494-Q494</f>
        <v>0.24899999999999967</v>
      </c>
      <c r="S494" s="893">
        <f t="shared" ref="S494" si="475">Q494/P494</f>
        <v>0.96556492877886879</v>
      </c>
      <c r="T494" s="170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  <c r="AI494" s="182"/>
      <c r="AJ494" s="182"/>
      <c r="AK494" s="182"/>
      <c r="AL494" s="182"/>
      <c r="AM494" s="182"/>
      <c r="AN494" s="182"/>
      <c r="AO494" s="182"/>
      <c r="AP494" s="182"/>
      <c r="AQ494" s="182"/>
      <c r="AR494" s="182"/>
      <c r="AS494" s="182"/>
      <c r="AT494" s="182"/>
      <c r="AU494" s="182"/>
      <c r="AV494" s="182"/>
      <c r="AW494" s="182"/>
      <c r="AX494" s="182"/>
      <c r="AY494" s="182"/>
      <c r="AZ494" s="182"/>
      <c r="BA494" s="182"/>
      <c r="BB494" s="182"/>
      <c r="BC494" s="182"/>
      <c r="BD494" s="182"/>
      <c r="BE494" s="182"/>
      <c r="BF494" s="182"/>
      <c r="BG494" s="182"/>
      <c r="BH494" s="182"/>
      <c r="BI494" s="182"/>
      <c r="BJ494" s="182"/>
      <c r="BK494" s="182"/>
      <c r="BL494" s="182"/>
      <c r="BM494" s="182"/>
      <c r="BN494" s="182"/>
      <c r="BO494" s="182"/>
      <c r="BP494" s="182"/>
      <c r="BQ494" s="182"/>
      <c r="BR494" s="182"/>
      <c r="BS494" s="182"/>
      <c r="BT494" s="182"/>
      <c r="BU494" s="182"/>
      <c r="BV494" s="182"/>
      <c r="BW494" s="182"/>
      <c r="BX494" s="182"/>
      <c r="BY494" s="182"/>
      <c r="BZ494" s="182"/>
      <c r="CA494" s="182"/>
      <c r="CB494" s="182"/>
      <c r="CC494" s="182"/>
      <c r="CD494" s="182"/>
      <c r="CE494" s="182"/>
      <c r="CF494" s="182"/>
      <c r="CG494" s="182"/>
      <c r="CH494" s="182"/>
      <c r="CI494" s="182"/>
      <c r="CJ494" s="182"/>
      <c r="CK494" s="182"/>
      <c r="CL494" s="182"/>
      <c r="CM494" s="182"/>
      <c r="CN494" s="182"/>
      <c r="CO494" s="182"/>
      <c r="CP494" s="182"/>
      <c r="CQ494" s="182"/>
      <c r="CR494" s="182"/>
      <c r="CS494" s="182"/>
      <c r="CT494" s="182"/>
      <c r="CU494" s="182"/>
      <c r="CV494" s="182"/>
      <c r="CW494" s="182"/>
      <c r="CX494" s="182"/>
      <c r="CY494" s="182"/>
      <c r="CZ494" s="182"/>
      <c r="DA494" s="182"/>
      <c r="DB494" s="182"/>
      <c r="DC494" s="182"/>
      <c r="DD494" s="182"/>
      <c r="DE494" s="182"/>
      <c r="DF494" s="182"/>
      <c r="DG494" s="182"/>
      <c r="DH494" s="182"/>
      <c r="DI494" s="182"/>
      <c r="DJ494" s="182"/>
      <c r="DK494" s="182"/>
      <c r="DL494" s="182"/>
      <c r="DM494" s="182"/>
      <c r="DN494" s="182"/>
      <c r="DO494" s="182"/>
      <c r="DP494" s="182"/>
      <c r="DQ494" s="182"/>
      <c r="DR494" s="182"/>
      <c r="DS494" s="182"/>
      <c r="DT494" s="182"/>
      <c r="DU494" s="182"/>
      <c r="DV494" s="182"/>
      <c r="DW494" s="182"/>
      <c r="DX494" s="182"/>
      <c r="DY494" s="182"/>
      <c r="DZ494" s="182"/>
      <c r="EA494" s="182"/>
      <c r="EB494" s="182"/>
      <c r="EC494" s="182"/>
      <c r="ED494" s="182"/>
      <c r="EE494" s="182"/>
      <c r="EF494" s="182"/>
      <c r="EG494" s="182"/>
      <c r="EH494" s="182"/>
      <c r="EI494" s="182"/>
      <c r="EJ494" s="182"/>
      <c r="EK494" s="182"/>
      <c r="EL494" s="182"/>
      <c r="EM494" s="182"/>
      <c r="EN494" s="182"/>
      <c r="EO494" s="182"/>
      <c r="EP494" s="182"/>
      <c r="EQ494" s="182"/>
      <c r="ER494" s="182"/>
      <c r="ES494" s="182"/>
      <c r="ET494" s="182"/>
      <c r="EU494" s="182"/>
      <c r="EV494" s="182"/>
      <c r="EW494" s="182"/>
      <c r="EX494" s="182"/>
      <c r="EY494" s="182"/>
      <c r="EZ494" s="182"/>
      <c r="FA494" s="182"/>
      <c r="FB494" s="182"/>
      <c r="FC494" s="182"/>
      <c r="FD494" s="182"/>
      <c r="FE494" s="182"/>
      <c r="FF494" s="182"/>
      <c r="FG494" s="182"/>
      <c r="FH494" s="182"/>
      <c r="FI494" s="182"/>
      <c r="FJ494" s="182"/>
      <c r="FK494" s="182"/>
      <c r="FL494" s="182"/>
      <c r="FM494" s="182"/>
      <c r="FN494" s="182"/>
      <c r="FO494" s="182"/>
      <c r="FP494" s="182"/>
      <c r="FQ494" s="182"/>
      <c r="FR494" s="182"/>
      <c r="FS494" s="182"/>
      <c r="FT494" s="182"/>
      <c r="FU494" s="182"/>
      <c r="FV494" s="182"/>
      <c r="FW494" s="182"/>
      <c r="FX494" s="182"/>
      <c r="FY494" s="182"/>
      <c r="FZ494" s="182"/>
      <c r="GA494" s="182"/>
      <c r="GB494" s="182"/>
      <c r="GC494" s="182"/>
      <c r="GD494" s="182"/>
      <c r="GE494" s="182"/>
      <c r="GF494" s="182"/>
      <c r="GG494" s="182"/>
      <c r="GH494" s="182"/>
      <c r="GI494" s="182"/>
      <c r="GJ494" s="182"/>
      <c r="GK494" s="182"/>
      <c r="GL494" s="182"/>
      <c r="GM494" s="182"/>
      <c r="GN494" s="182"/>
      <c r="GO494" s="182"/>
      <c r="GP494" s="182"/>
      <c r="GQ494" s="182"/>
      <c r="GR494" s="182"/>
      <c r="GS494" s="182"/>
      <c r="GT494" s="182"/>
      <c r="GU494" s="182"/>
      <c r="GV494" s="182"/>
      <c r="GW494" s="182"/>
      <c r="GX494" s="182"/>
      <c r="GY494" s="182"/>
      <c r="GZ494" s="182"/>
      <c r="HA494" s="182"/>
      <c r="HB494" s="182"/>
      <c r="HC494" s="182"/>
      <c r="HD494" s="182"/>
      <c r="HE494" s="182"/>
      <c r="HF494" s="182"/>
      <c r="HG494" s="182"/>
      <c r="HH494" s="182"/>
      <c r="HI494" s="182"/>
      <c r="HJ494" s="182"/>
      <c r="HK494" s="182"/>
      <c r="HL494" s="182"/>
      <c r="HM494" s="182"/>
      <c r="HN494" s="182"/>
      <c r="HO494" s="182"/>
      <c r="HP494" s="182"/>
      <c r="HQ494" s="182"/>
      <c r="HR494" s="182"/>
      <c r="HS494" s="182"/>
      <c r="HT494" s="182"/>
      <c r="HU494" s="182"/>
      <c r="HV494" s="182"/>
      <c r="HW494" s="182"/>
      <c r="HX494" s="182"/>
      <c r="HY494" s="182"/>
      <c r="HZ494" s="182"/>
      <c r="IA494" s="182"/>
      <c r="IB494" s="182"/>
      <c r="IC494" s="182"/>
      <c r="ID494" s="182"/>
      <c r="IE494" s="182"/>
      <c r="IF494" s="182"/>
      <c r="IG494" s="182"/>
      <c r="IH494" s="182"/>
      <c r="II494" s="182"/>
      <c r="IJ494" s="182"/>
      <c r="IK494" s="182"/>
      <c r="IL494" s="182"/>
      <c r="IM494" s="182"/>
      <c r="IN494" s="182"/>
      <c r="IO494" s="182"/>
      <c r="IP494" s="182"/>
      <c r="IQ494" s="182"/>
      <c r="IR494" s="182"/>
      <c r="IS494" s="182"/>
      <c r="IT494" s="182"/>
      <c r="IU494" s="182"/>
      <c r="IV494" s="182"/>
      <c r="IW494" s="182"/>
      <c r="IX494" s="182"/>
      <c r="IY494" s="182"/>
      <c r="IZ494" s="182"/>
      <c r="JA494" s="182"/>
      <c r="JB494" s="182"/>
      <c r="JC494" s="182"/>
      <c r="JD494" s="182"/>
      <c r="JE494" s="182"/>
      <c r="JF494" s="182"/>
      <c r="JG494" s="182"/>
      <c r="JH494" s="182"/>
      <c r="JI494" s="182"/>
      <c r="JJ494" s="182"/>
      <c r="JK494" s="182"/>
      <c r="JL494" s="182"/>
      <c r="JM494" s="182"/>
      <c r="JN494" s="182"/>
      <c r="JO494" s="182"/>
      <c r="JP494" s="182"/>
      <c r="JQ494" s="182"/>
      <c r="JR494" s="182"/>
      <c r="JS494" s="182"/>
      <c r="JT494" s="182"/>
      <c r="JU494" s="182"/>
      <c r="JV494" s="182"/>
      <c r="JW494" s="182"/>
      <c r="JX494" s="182"/>
      <c r="JY494" s="182"/>
      <c r="JZ494" s="182"/>
      <c r="KA494" s="182"/>
      <c r="KB494" s="182"/>
      <c r="KC494" s="182"/>
      <c r="KD494" s="182"/>
      <c r="KE494" s="182"/>
      <c r="KF494" s="182"/>
      <c r="KG494" s="182"/>
      <c r="KH494" s="182"/>
      <c r="KI494" s="182"/>
      <c r="KJ494" s="182"/>
      <c r="KK494" s="182"/>
      <c r="KL494" s="182"/>
      <c r="KM494" s="182"/>
      <c r="KN494" s="182"/>
      <c r="KO494" s="182"/>
      <c r="KP494" s="182"/>
      <c r="KQ494" s="182"/>
      <c r="KR494" s="182"/>
      <c r="KS494" s="182"/>
      <c r="KT494" s="182"/>
      <c r="KU494" s="182"/>
      <c r="KV494" s="182"/>
      <c r="KW494" s="182"/>
      <c r="KX494" s="182"/>
      <c r="KY494" s="182"/>
      <c r="KZ494" s="182"/>
      <c r="LA494" s="182"/>
      <c r="LB494" s="182"/>
      <c r="LC494" s="182"/>
      <c r="LD494" s="182"/>
      <c r="LE494" s="182"/>
      <c r="LF494" s="182"/>
      <c r="LG494" s="182"/>
      <c r="LH494" s="182"/>
      <c r="LI494" s="182"/>
      <c r="LJ494" s="182"/>
      <c r="LK494" s="182"/>
      <c r="LL494" s="182"/>
      <c r="LM494" s="182"/>
      <c r="LN494" s="182"/>
      <c r="LO494" s="182"/>
      <c r="LP494" s="182"/>
      <c r="LQ494" s="182"/>
      <c r="LR494" s="182"/>
      <c r="LS494" s="182"/>
      <c r="LT494" s="182"/>
      <c r="LU494" s="182"/>
      <c r="LV494" s="182"/>
      <c r="LW494" s="182"/>
      <c r="LX494" s="182"/>
      <c r="LY494" s="182"/>
      <c r="LZ494" s="182"/>
      <c r="MA494" s="182"/>
      <c r="MB494" s="182"/>
      <c r="MC494" s="182"/>
      <c r="MD494" s="182"/>
      <c r="ME494" s="182"/>
      <c r="MF494" s="182"/>
      <c r="MG494" s="182"/>
      <c r="MH494" s="182"/>
      <c r="MI494" s="182"/>
      <c r="MJ494" s="182"/>
      <c r="MK494" s="182"/>
      <c r="ML494" s="182"/>
      <c r="MM494" s="182"/>
      <c r="MN494" s="182"/>
      <c r="MO494" s="182"/>
      <c r="MP494" s="182"/>
      <c r="MQ494" s="182"/>
      <c r="MR494" s="182"/>
      <c r="MS494" s="182"/>
      <c r="MT494" s="182"/>
      <c r="MU494" s="182"/>
      <c r="MV494" s="182"/>
      <c r="MW494" s="182"/>
      <c r="MX494" s="182"/>
      <c r="MY494" s="182"/>
      <c r="MZ494" s="182"/>
      <c r="NA494" s="182"/>
      <c r="NB494" s="182"/>
      <c r="NC494" s="182"/>
      <c r="ND494" s="182"/>
      <c r="NE494" s="182"/>
      <c r="NF494" s="182"/>
      <c r="NG494" s="182"/>
      <c r="NH494" s="182"/>
      <c r="NI494" s="182"/>
      <c r="NJ494" s="182"/>
      <c r="NK494" s="182"/>
      <c r="NL494" s="182"/>
      <c r="NM494" s="182"/>
      <c r="NN494" s="182"/>
      <c r="NO494" s="182"/>
      <c r="NP494" s="182"/>
      <c r="NQ494" s="182"/>
      <c r="NR494" s="182"/>
      <c r="NS494" s="182"/>
      <c r="NT494" s="182"/>
      <c r="NU494" s="182"/>
      <c r="NV494" s="182"/>
      <c r="NW494" s="182"/>
      <c r="NX494" s="182"/>
      <c r="NY494" s="182"/>
      <c r="NZ494" s="182"/>
      <c r="OA494" s="182"/>
      <c r="OB494" s="182"/>
      <c r="OC494" s="182"/>
      <c r="OD494" s="182"/>
      <c r="OE494" s="182"/>
      <c r="OF494" s="182"/>
      <c r="OG494" s="182"/>
      <c r="OH494" s="182"/>
      <c r="OI494" s="182"/>
      <c r="OJ494" s="182"/>
      <c r="OK494" s="182"/>
      <c r="OL494" s="182"/>
      <c r="OM494" s="182"/>
      <c r="ON494" s="182"/>
      <c r="OO494" s="182"/>
      <c r="OP494" s="182"/>
      <c r="OQ494" s="182"/>
      <c r="OR494" s="182"/>
      <c r="OS494" s="182"/>
      <c r="OT494" s="182"/>
      <c r="OU494" s="182"/>
      <c r="OV494" s="182"/>
      <c r="OW494" s="182"/>
      <c r="OX494" s="182"/>
      <c r="OY494" s="182"/>
      <c r="OZ494" s="182"/>
      <c r="PA494" s="182"/>
      <c r="PB494" s="182"/>
      <c r="PC494" s="182"/>
      <c r="PD494" s="182"/>
      <c r="PE494" s="182"/>
      <c r="PF494" s="182"/>
      <c r="PG494" s="182"/>
      <c r="PH494" s="182"/>
      <c r="PI494" s="182"/>
      <c r="PJ494" s="182"/>
      <c r="PK494" s="182"/>
      <c r="PL494" s="182"/>
      <c r="PM494" s="182"/>
      <c r="PN494" s="182"/>
      <c r="PO494" s="182"/>
      <c r="PP494" s="182"/>
      <c r="PQ494" s="182"/>
      <c r="PR494" s="182"/>
      <c r="PS494" s="182"/>
      <c r="PT494" s="182"/>
      <c r="PU494" s="182"/>
      <c r="PV494" s="182"/>
      <c r="PW494" s="182"/>
      <c r="PX494" s="182"/>
    </row>
    <row r="495" spans="1:440" s="167" customFormat="1" ht="19.899999999999999" customHeight="1">
      <c r="A495" s="182"/>
      <c r="B495" s="1040"/>
      <c r="C495" s="900"/>
      <c r="D495" s="837"/>
      <c r="E495" s="875"/>
      <c r="F495" s="327" t="s">
        <v>21</v>
      </c>
      <c r="G495" s="291">
        <v>2.9790000000000001</v>
      </c>
      <c r="H495" s="291"/>
      <c r="I495" s="292">
        <f>G495+H495+K494</f>
        <v>3.4649999999999999</v>
      </c>
      <c r="J495" s="416">
        <v>2.6</v>
      </c>
      <c r="K495" s="292">
        <f t="shared" si="378"/>
        <v>0.86499999999999977</v>
      </c>
      <c r="L495" s="675">
        <f t="shared" si="379"/>
        <v>0.75036075036075045</v>
      </c>
      <c r="M495" s="653" t="s">
        <v>24</v>
      </c>
      <c r="N495" s="903"/>
      <c r="O495" s="904"/>
      <c r="P495" s="904"/>
      <c r="Q495" s="904"/>
      <c r="R495" s="904"/>
      <c r="S495" s="893"/>
      <c r="T495" s="170"/>
      <c r="U495" s="182"/>
      <c r="V495" s="182"/>
      <c r="W495" s="182"/>
      <c r="X495" s="182"/>
      <c r="Y495" s="182"/>
      <c r="Z495" s="182">
        <f>700/1000</f>
        <v>0.7</v>
      </c>
      <c r="AA495" s="182"/>
      <c r="AB495" s="182"/>
      <c r="AC495" s="182"/>
      <c r="AD495" s="182"/>
      <c r="AE495" s="182"/>
      <c r="AF495" s="182"/>
      <c r="AG495" s="182"/>
      <c r="AH495" s="182"/>
      <c r="AI495" s="182"/>
      <c r="AJ495" s="182"/>
      <c r="AK495" s="182"/>
      <c r="AL495" s="182"/>
      <c r="AM495" s="182"/>
      <c r="AN495" s="182"/>
      <c r="AO495" s="182"/>
      <c r="AP495" s="182"/>
      <c r="AQ495" s="182"/>
      <c r="AR495" s="182"/>
      <c r="AS495" s="182"/>
      <c r="AT495" s="182"/>
      <c r="AU495" s="182"/>
      <c r="AV495" s="182"/>
      <c r="AW495" s="182"/>
      <c r="AX495" s="182"/>
      <c r="AY495" s="182"/>
      <c r="AZ495" s="182"/>
      <c r="BA495" s="182"/>
      <c r="BB495" s="182"/>
      <c r="BC495" s="182"/>
      <c r="BD495" s="182"/>
      <c r="BE495" s="182"/>
      <c r="BF495" s="182"/>
      <c r="BG495" s="182"/>
      <c r="BH495" s="182"/>
      <c r="BI495" s="182"/>
      <c r="BJ495" s="182"/>
      <c r="BK495" s="182"/>
      <c r="BL495" s="182"/>
      <c r="BM495" s="182"/>
      <c r="BN495" s="182"/>
      <c r="BO495" s="182"/>
      <c r="BP495" s="182"/>
      <c r="BQ495" s="182"/>
      <c r="BR495" s="182"/>
      <c r="BS495" s="182"/>
      <c r="BT495" s="182"/>
      <c r="BU495" s="182"/>
      <c r="BV495" s="182"/>
      <c r="BW495" s="182"/>
      <c r="BX495" s="182"/>
      <c r="BY495" s="182"/>
      <c r="BZ495" s="182"/>
      <c r="CA495" s="182"/>
      <c r="CB495" s="182"/>
      <c r="CC495" s="182"/>
      <c r="CD495" s="182"/>
      <c r="CE495" s="182"/>
      <c r="CF495" s="182"/>
      <c r="CG495" s="182"/>
      <c r="CH495" s="182"/>
      <c r="CI495" s="182"/>
      <c r="CJ495" s="182"/>
      <c r="CK495" s="182"/>
      <c r="CL495" s="182"/>
      <c r="CM495" s="182"/>
      <c r="CN495" s="182"/>
      <c r="CO495" s="182"/>
      <c r="CP495" s="182"/>
      <c r="CQ495" s="182"/>
      <c r="CR495" s="182"/>
      <c r="CS495" s="182"/>
      <c r="CT495" s="182"/>
      <c r="CU495" s="182"/>
      <c r="CV495" s="182"/>
      <c r="CW495" s="182"/>
      <c r="CX495" s="182"/>
      <c r="CY495" s="182"/>
      <c r="CZ495" s="182"/>
      <c r="DA495" s="182"/>
      <c r="DB495" s="182"/>
      <c r="DC495" s="182"/>
      <c r="DD495" s="182"/>
      <c r="DE495" s="182"/>
      <c r="DF495" s="182"/>
      <c r="DG495" s="182"/>
      <c r="DH495" s="182"/>
      <c r="DI495" s="182"/>
      <c r="DJ495" s="182"/>
      <c r="DK495" s="182"/>
      <c r="DL495" s="182"/>
      <c r="DM495" s="182"/>
      <c r="DN495" s="182"/>
      <c r="DO495" s="182"/>
      <c r="DP495" s="182"/>
      <c r="DQ495" s="182"/>
      <c r="DR495" s="182"/>
      <c r="DS495" s="182"/>
      <c r="DT495" s="182"/>
      <c r="DU495" s="182"/>
      <c r="DV495" s="182"/>
      <c r="DW495" s="182"/>
      <c r="DX495" s="182"/>
      <c r="DY495" s="182"/>
      <c r="DZ495" s="182"/>
      <c r="EA495" s="182"/>
      <c r="EB495" s="182"/>
      <c r="EC495" s="182"/>
      <c r="ED495" s="182"/>
      <c r="EE495" s="182"/>
      <c r="EF495" s="182"/>
      <c r="EG495" s="182"/>
      <c r="EH495" s="182"/>
      <c r="EI495" s="182"/>
      <c r="EJ495" s="182"/>
      <c r="EK495" s="182"/>
      <c r="EL495" s="182"/>
      <c r="EM495" s="182"/>
      <c r="EN495" s="182"/>
      <c r="EO495" s="182"/>
      <c r="EP495" s="182"/>
      <c r="EQ495" s="182"/>
      <c r="ER495" s="182"/>
      <c r="ES495" s="182"/>
      <c r="ET495" s="182"/>
      <c r="EU495" s="182"/>
      <c r="EV495" s="182"/>
      <c r="EW495" s="182"/>
      <c r="EX495" s="182"/>
      <c r="EY495" s="182"/>
      <c r="EZ495" s="182"/>
      <c r="FA495" s="182"/>
      <c r="FB495" s="182"/>
      <c r="FC495" s="182"/>
      <c r="FD495" s="182"/>
      <c r="FE495" s="182"/>
      <c r="FF495" s="182"/>
      <c r="FG495" s="182"/>
      <c r="FH495" s="182"/>
      <c r="FI495" s="182"/>
      <c r="FJ495" s="182"/>
      <c r="FK495" s="182"/>
      <c r="FL495" s="182"/>
      <c r="FM495" s="182"/>
      <c r="FN495" s="182"/>
      <c r="FO495" s="182"/>
      <c r="FP495" s="182"/>
      <c r="FQ495" s="182"/>
      <c r="FR495" s="182"/>
      <c r="FS495" s="182"/>
      <c r="FT495" s="182"/>
      <c r="FU495" s="182"/>
      <c r="FV495" s="182"/>
      <c r="FW495" s="182"/>
      <c r="FX495" s="182"/>
      <c r="FY495" s="182"/>
      <c r="FZ495" s="182"/>
      <c r="GA495" s="182"/>
      <c r="GB495" s="182"/>
      <c r="GC495" s="182"/>
      <c r="GD495" s="182"/>
      <c r="GE495" s="182"/>
      <c r="GF495" s="182"/>
      <c r="GG495" s="182"/>
      <c r="GH495" s="182"/>
      <c r="GI495" s="182"/>
      <c r="GJ495" s="182"/>
      <c r="GK495" s="182"/>
      <c r="GL495" s="182"/>
      <c r="GM495" s="182"/>
      <c r="GN495" s="182"/>
      <c r="GO495" s="182"/>
      <c r="GP495" s="182"/>
      <c r="GQ495" s="182"/>
      <c r="GR495" s="182"/>
      <c r="GS495" s="182"/>
      <c r="GT495" s="182"/>
      <c r="GU495" s="182"/>
      <c r="GV495" s="182"/>
      <c r="GW495" s="182"/>
      <c r="GX495" s="182"/>
      <c r="GY495" s="182"/>
      <c r="GZ495" s="182"/>
      <c r="HA495" s="182"/>
      <c r="HB495" s="182"/>
      <c r="HC495" s="182"/>
      <c r="HD495" s="182"/>
      <c r="HE495" s="182"/>
      <c r="HF495" s="182"/>
      <c r="HG495" s="182"/>
      <c r="HH495" s="182"/>
      <c r="HI495" s="182"/>
      <c r="HJ495" s="182"/>
      <c r="HK495" s="182"/>
      <c r="HL495" s="182"/>
      <c r="HM495" s="182"/>
      <c r="HN495" s="182"/>
      <c r="HO495" s="182"/>
      <c r="HP495" s="182"/>
      <c r="HQ495" s="182"/>
      <c r="HR495" s="182"/>
      <c r="HS495" s="182"/>
      <c r="HT495" s="182"/>
      <c r="HU495" s="182"/>
      <c r="HV495" s="182"/>
      <c r="HW495" s="182"/>
      <c r="HX495" s="182"/>
      <c r="HY495" s="182"/>
      <c r="HZ495" s="182"/>
      <c r="IA495" s="182"/>
      <c r="IB495" s="182"/>
      <c r="IC495" s="182"/>
      <c r="ID495" s="182"/>
      <c r="IE495" s="182"/>
      <c r="IF495" s="182"/>
      <c r="IG495" s="182"/>
      <c r="IH495" s="182"/>
      <c r="II495" s="182"/>
      <c r="IJ495" s="182"/>
      <c r="IK495" s="182"/>
      <c r="IL495" s="182"/>
      <c r="IM495" s="182"/>
      <c r="IN495" s="182"/>
      <c r="IO495" s="182"/>
      <c r="IP495" s="182"/>
      <c r="IQ495" s="182"/>
      <c r="IR495" s="182"/>
      <c r="IS495" s="182"/>
      <c r="IT495" s="182"/>
      <c r="IU495" s="182"/>
      <c r="IV495" s="182"/>
      <c r="IW495" s="182"/>
      <c r="IX495" s="182"/>
      <c r="IY495" s="182"/>
      <c r="IZ495" s="182"/>
      <c r="JA495" s="182"/>
      <c r="JB495" s="182"/>
      <c r="JC495" s="182"/>
      <c r="JD495" s="182"/>
      <c r="JE495" s="182"/>
      <c r="JF495" s="182"/>
      <c r="JG495" s="182"/>
      <c r="JH495" s="182"/>
      <c r="JI495" s="182"/>
      <c r="JJ495" s="182"/>
      <c r="JK495" s="182"/>
      <c r="JL495" s="182"/>
      <c r="JM495" s="182"/>
      <c r="JN495" s="182"/>
      <c r="JO495" s="182"/>
      <c r="JP495" s="182"/>
      <c r="JQ495" s="182"/>
      <c r="JR495" s="182"/>
      <c r="JS495" s="182"/>
      <c r="JT495" s="182"/>
      <c r="JU495" s="182"/>
      <c r="JV495" s="182"/>
      <c r="JW495" s="182"/>
      <c r="JX495" s="182"/>
      <c r="JY495" s="182"/>
      <c r="JZ495" s="182"/>
      <c r="KA495" s="182"/>
      <c r="KB495" s="182"/>
      <c r="KC495" s="182"/>
      <c r="KD495" s="182"/>
      <c r="KE495" s="182"/>
      <c r="KF495" s="182"/>
      <c r="KG495" s="182"/>
      <c r="KH495" s="182"/>
      <c r="KI495" s="182"/>
      <c r="KJ495" s="182"/>
      <c r="KK495" s="182"/>
      <c r="KL495" s="182"/>
      <c r="KM495" s="182"/>
      <c r="KN495" s="182"/>
      <c r="KO495" s="182"/>
      <c r="KP495" s="182"/>
      <c r="KQ495" s="182"/>
      <c r="KR495" s="182"/>
      <c r="KS495" s="182"/>
      <c r="KT495" s="182"/>
      <c r="KU495" s="182"/>
      <c r="KV495" s="182"/>
      <c r="KW495" s="182"/>
      <c r="KX495" s="182"/>
      <c r="KY495" s="182"/>
      <c r="KZ495" s="182"/>
      <c r="LA495" s="182"/>
      <c r="LB495" s="182"/>
      <c r="LC495" s="182"/>
      <c r="LD495" s="182"/>
      <c r="LE495" s="182"/>
      <c r="LF495" s="182"/>
      <c r="LG495" s="182"/>
      <c r="LH495" s="182"/>
      <c r="LI495" s="182"/>
      <c r="LJ495" s="182"/>
      <c r="LK495" s="182"/>
      <c r="LL495" s="182"/>
      <c r="LM495" s="182"/>
      <c r="LN495" s="182"/>
      <c r="LO495" s="182"/>
      <c r="LP495" s="182"/>
      <c r="LQ495" s="182"/>
      <c r="LR495" s="182"/>
      <c r="LS495" s="182"/>
      <c r="LT495" s="182"/>
      <c r="LU495" s="182"/>
      <c r="LV495" s="182"/>
      <c r="LW495" s="182"/>
      <c r="LX495" s="182"/>
      <c r="LY495" s="182"/>
      <c r="LZ495" s="182"/>
      <c r="MA495" s="182"/>
      <c r="MB495" s="182"/>
      <c r="MC495" s="182"/>
      <c r="MD495" s="182"/>
      <c r="ME495" s="182"/>
      <c r="MF495" s="182"/>
      <c r="MG495" s="182"/>
      <c r="MH495" s="182"/>
      <c r="MI495" s="182"/>
      <c r="MJ495" s="182"/>
      <c r="MK495" s="182"/>
      <c r="ML495" s="182"/>
      <c r="MM495" s="182"/>
      <c r="MN495" s="182"/>
      <c r="MO495" s="182"/>
      <c r="MP495" s="182"/>
      <c r="MQ495" s="182"/>
      <c r="MR495" s="182"/>
      <c r="MS495" s="182"/>
      <c r="MT495" s="182"/>
      <c r="MU495" s="182"/>
      <c r="MV495" s="182"/>
      <c r="MW495" s="182"/>
      <c r="MX495" s="182"/>
      <c r="MY495" s="182"/>
      <c r="MZ495" s="182"/>
      <c r="NA495" s="182"/>
      <c r="NB495" s="182"/>
      <c r="NC495" s="182"/>
      <c r="ND495" s="182"/>
      <c r="NE495" s="182"/>
      <c r="NF495" s="182"/>
      <c r="NG495" s="182"/>
      <c r="NH495" s="182"/>
      <c r="NI495" s="182"/>
      <c r="NJ495" s="182"/>
      <c r="NK495" s="182"/>
      <c r="NL495" s="182"/>
      <c r="NM495" s="182"/>
      <c r="NN495" s="182"/>
      <c r="NO495" s="182"/>
      <c r="NP495" s="182"/>
      <c r="NQ495" s="182"/>
      <c r="NR495" s="182"/>
      <c r="NS495" s="182"/>
      <c r="NT495" s="182"/>
      <c r="NU495" s="182"/>
      <c r="NV495" s="182"/>
      <c r="NW495" s="182"/>
      <c r="NX495" s="182"/>
      <c r="NY495" s="182"/>
      <c r="NZ495" s="182"/>
      <c r="OA495" s="182"/>
      <c r="OB495" s="182"/>
      <c r="OC495" s="182"/>
      <c r="OD495" s="182"/>
      <c r="OE495" s="182"/>
      <c r="OF495" s="182"/>
      <c r="OG495" s="182"/>
      <c r="OH495" s="182"/>
      <c r="OI495" s="182"/>
      <c r="OJ495" s="182"/>
      <c r="OK495" s="182"/>
      <c r="OL495" s="182"/>
      <c r="OM495" s="182"/>
      <c r="ON495" s="182"/>
      <c r="OO495" s="182"/>
      <c r="OP495" s="182"/>
      <c r="OQ495" s="182"/>
      <c r="OR495" s="182"/>
      <c r="OS495" s="182"/>
      <c r="OT495" s="182"/>
      <c r="OU495" s="182"/>
      <c r="OV495" s="182"/>
      <c r="OW495" s="182"/>
      <c r="OX495" s="182"/>
      <c r="OY495" s="182"/>
      <c r="OZ495" s="182"/>
      <c r="PA495" s="182"/>
      <c r="PB495" s="182"/>
      <c r="PC495" s="182"/>
      <c r="PD495" s="182"/>
      <c r="PE495" s="182"/>
      <c r="PF495" s="182"/>
      <c r="PG495" s="182"/>
      <c r="PH495" s="182"/>
      <c r="PI495" s="182"/>
      <c r="PJ495" s="182"/>
      <c r="PK495" s="182"/>
      <c r="PL495" s="182"/>
      <c r="PM495" s="182"/>
      <c r="PN495" s="182"/>
      <c r="PO495" s="182"/>
      <c r="PP495" s="182"/>
      <c r="PQ495" s="182"/>
      <c r="PR495" s="182"/>
      <c r="PS495" s="182"/>
      <c r="PT495" s="182"/>
      <c r="PU495" s="182"/>
      <c r="PV495" s="182"/>
      <c r="PW495" s="182"/>
      <c r="PX495" s="182"/>
    </row>
    <row r="496" spans="1:440" s="167" customFormat="1" ht="19.899999999999999" customHeight="1">
      <c r="A496" s="182"/>
      <c r="B496" s="1040"/>
      <c r="C496" s="900"/>
      <c r="D496" s="837"/>
      <c r="E496" s="875"/>
      <c r="F496" s="327" t="s">
        <v>22</v>
      </c>
      <c r="G496" s="291">
        <v>3.6160000000000001</v>
      </c>
      <c r="H496" s="291"/>
      <c r="I496" s="292">
        <f>G496+H496+K495</f>
        <v>4.4809999999999999</v>
      </c>
      <c r="J496" s="416">
        <v>4.2320000000000002</v>
      </c>
      <c r="K496" s="292">
        <f t="shared" si="378"/>
        <v>0.24899999999999967</v>
      </c>
      <c r="L496" s="675">
        <f t="shared" si="379"/>
        <v>0.94443204641821032</v>
      </c>
      <c r="M496" s="653" t="s">
        <v>24</v>
      </c>
      <c r="N496" s="903"/>
      <c r="O496" s="904"/>
      <c r="P496" s="904"/>
      <c r="Q496" s="904"/>
      <c r="R496" s="904"/>
      <c r="S496" s="893"/>
      <c r="T496" s="170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2"/>
      <c r="AT496" s="182"/>
      <c r="AU496" s="182"/>
      <c r="AV496" s="182"/>
      <c r="AW496" s="182"/>
      <c r="AX496" s="182"/>
      <c r="AY496" s="182"/>
      <c r="AZ496" s="182"/>
      <c r="BA496" s="182"/>
      <c r="BB496" s="182"/>
      <c r="BC496" s="182"/>
      <c r="BD496" s="182"/>
      <c r="BE496" s="182"/>
      <c r="BF496" s="182"/>
      <c r="BG496" s="182"/>
      <c r="BH496" s="182"/>
      <c r="BI496" s="182"/>
      <c r="BJ496" s="182"/>
      <c r="BK496" s="182"/>
      <c r="BL496" s="182"/>
      <c r="BM496" s="182"/>
      <c r="BN496" s="182"/>
      <c r="BO496" s="182"/>
      <c r="BP496" s="182"/>
      <c r="BQ496" s="182"/>
      <c r="BR496" s="182"/>
      <c r="BS496" s="182"/>
      <c r="BT496" s="182"/>
      <c r="BU496" s="182"/>
      <c r="BV496" s="182"/>
      <c r="BW496" s="182"/>
      <c r="BX496" s="182"/>
      <c r="BY496" s="182"/>
      <c r="BZ496" s="182"/>
      <c r="CA496" s="182"/>
      <c r="CB496" s="182"/>
      <c r="CC496" s="182"/>
      <c r="CD496" s="182"/>
      <c r="CE496" s="182"/>
      <c r="CF496" s="182"/>
      <c r="CG496" s="182"/>
      <c r="CH496" s="182"/>
      <c r="CI496" s="182"/>
      <c r="CJ496" s="182"/>
      <c r="CK496" s="182"/>
      <c r="CL496" s="182"/>
      <c r="CM496" s="182"/>
      <c r="CN496" s="182"/>
      <c r="CO496" s="182"/>
      <c r="CP496" s="182"/>
      <c r="CQ496" s="182"/>
      <c r="CR496" s="182"/>
      <c r="CS496" s="182"/>
      <c r="CT496" s="182"/>
      <c r="CU496" s="182"/>
      <c r="CV496" s="182"/>
      <c r="CW496" s="182"/>
      <c r="CX496" s="182"/>
      <c r="CY496" s="182"/>
      <c r="CZ496" s="182"/>
      <c r="DA496" s="182"/>
      <c r="DB496" s="182"/>
      <c r="DC496" s="182"/>
      <c r="DD496" s="182"/>
      <c r="DE496" s="182"/>
      <c r="DF496" s="182"/>
      <c r="DG496" s="182"/>
      <c r="DH496" s="182"/>
      <c r="DI496" s="182"/>
      <c r="DJ496" s="182"/>
      <c r="DK496" s="182"/>
      <c r="DL496" s="182"/>
      <c r="DM496" s="182"/>
      <c r="DN496" s="182"/>
      <c r="DO496" s="182"/>
      <c r="DP496" s="182"/>
      <c r="DQ496" s="182"/>
      <c r="DR496" s="182"/>
      <c r="DS496" s="182"/>
      <c r="DT496" s="182"/>
      <c r="DU496" s="182"/>
      <c r="DV496" s="182"/>
      <c r="DW496" s="182"/>
      <c r="DX496" s="182"/>
      <c r="DY496" s="182"/>
      <c r="DZ496" s="182"/>
      <c r="EA496" s="182"/>
      <c r="EB496" s="182"/>
      <c r="EC496" s="182"/>
      <c r="ED496" s="182"/>
      <c r="EE496" s="182"/>
      <c r="EF496" s="182"/>
      <c r="EG496" s="182"/>
      <c r="EH496" s="182"/>
      <c r="EI496" s="182"/>
      <c r="EJ496" s="182"/>
      <c r="EK496" s="182"/>
      <c r="EL496" s="182"/>
      <c r="EM496" s="182"/>
      <c r="EN496" s="182"/>
      <c r="EO496" s="182"/>
      <c r="EP496" s="182"/>
      <c r="EQ496" s="182"/>
      <c r="ER496" s="182"/>
      <c r="ES496" s="182"/>
      <c r="ET496" s="182"/>
      <c r="EU496" s="182"/>
      <c r="EV496" s="182"/>
      <c r="EW496" s="182"/>
      <c r="EX496" s="182"/>
      <c r="EY496" s="182"/>
      <c r="EZ496" s="182"/>
      <c r="FA496" s="182"/>
      <c r="FB496" s="182"/>
      <c r="FC496" s="182"/>
      <c r="FD496" s="182"/>
      <c r="FE496" s="182"/>
      <c r="FF496" s="182"/>
      <c r="FG496" s="182"/>
      <c r="FH496" s="182"/>
      <c r="FI496" s="182"/>
      <c r="FJ496" s="182"/>
      <c r="FK496" s="182"/>
      <c r="FL496" s="182"/>
      <c r="FM496" s="182"/>
      <c r="FN496" s="182"/>
      <c r="FO496" s="182"/>
      <c r="FP496" s="182"/>
      <c r="FQ496" s="182"/>
      <c r="FR496" s="182"/>
      <c r="FS496" s="182"/>
      <c r="FT496" s="182"/>
      <c r="FU496" s="182"/>
      <c r="FV496" s="182"/>
      <c r="FW496" s="182"/>
      <c r="FX496" s="182"/>
      <c r="FY496" s="182"/>
      <c r="FZ496" s="182"/>
      <c r="GA496" s="182"/>
      <c r="GB496" s="182"/>
      <c r="GC496" s="182"/>
      <c r="GD496" s="182"/>
      <c r="GE496" s="182"/>
      <c r="GF496" s="182"/>
      <c r="GG496" s="182"/>
      <c r="GH496" s="182"/>
      <c r="GI496" s="182"/>
      <c r="GJ496" s="182"/>
      <c r="GK496" s="182"/>
      <c r="GL496" s="182"/>
      <c r="GM496" s="182"/>
      <c r="GN496" s="182"/>
      <c r="GO496" s="182"/>
      <c r="GP496" s="182"/>
      <c r="GQ496" s="182"/>
      <c r="GR496" s="182"/>
      <c r="GS496" s="182"/>
      <c r="GT496" s="182"/>
      <c r="GU496" s="182"/>
      <c r="GV496" s="182"/>
      <c r="GW496" s="182"/>
      <c r="GX496" s="182"/>
      <c r="GY496" s="182"/>
      <c r="GZ496" s="182"/>
      <c r="HA496" s="182"/>
      <c r="HB496" s="182"/>
      <c r="HC496" s="182"/>
      <c r="HD496" s="182"/>
      <c r="HE496" s="182"/>
      <c r="HF496" s="182"/>
      <c r="HG496" s="182"/>
      <c r="HH496" s="182"/>
      <c r="HI496" s="182"/>
      <c r="HJ496" s="182"/>
      <c r="HK496" s="182"/>
      <c r="HL496" s="182"/>
      <c r="HM496" s="182"/>
      <c r="HN496" s="182"/>
      <c r="HO496" s="182"/>
      <c r="HP496" s="182"/>
      <c r="HQ496" s="182"/>
      <c r="HR496" s="182"/>
      <c r="HS496" s="182"/>
      <c r="HT496" s="182"/>
      <c r="HU496" s="182"/>
      <c r="HV496" s="182"/>
      <c r="HW496" s="182"/>
      <c r="HX496" s="182"/>
      <c r="HY496" s="182"/>
      <c r="HZ496" s="182"/>
      <c r="IA496" s="182"/>
      <c r="IB496" s="182"/>
      <c r="IC496" s="182"/>
      <c r="ID496" s="182"/>
      <c r="IE496" s="182"/>
      <c r="IF496" s="182"/>
      <c r="IG496" s="182"/>
      <c r="IH496" s="182"/>
      <c r="II496" s="182"/>
      <c r="IJ496" s="182"/>
      <c r="IK496" s="182"/>
      <c r="IL496" s="182"/>
      <c r="IM496" s="182"/>
      <c r="IN496" s="182"/>
      <c r="IO496" s="182"/>
      <c r="IP496" s="182"/>
      <c r="IQ496" s="182"/>
      <c r="IR496" s="182"/>
      <c r="IS496" s="182"/>
      <c r="IT496" s="182"/>
      <c r="IU496" s="182"/>
      <c r="IV496" s="182"/>
      <c r="IW496" s="182"/>
      <c r="IX496" s="182"/>
      <c r="IY496" s="182"/>
      <c r="IZ496" s="182"/>
      <c r="JA496" s="182"/>
      <c r="JB496" s="182"/>
      <c r="JC496" s="182"/>
      <c r="JD496" s="182"/>
      <c r="JE496" s="182"/>
      <c r="JF496" s="182"/>
      <c r="JG496" s="182"/>
      <c r="JH496" s="182"/>
      <c r="JI496" s="182"/>
      <c r="JJ496" s="182"/>
      <c r="JK496" s="182"/>
      <c r="JL496" s="182"/>
      <c r="JM496" s="182"/>
      <c r="JN496" s="182"/>
      <c r="JO496" s="182"/>
      <c r="JP496" s="182"/>
      <c r="JQ496" s="182"/>
      <c r="JR496" s="182"/>
      <c r="JS496" s="182"/>
      <c r="JT496" s="182"/>
      <c r="JU496" s="182"/>
      <c r="JV496" s="182"/>
      <c r="JW496" s="182"/>
      <c r="JX496" s="182"/>
      <c r="JY496" s="182"/>
      <c r="JZ496" s="182"/>
      <c r="KA496" s="182"/>
      <c r="KB496" s="182"/>
      <c r="KC496" s="182"/>
      <c r="KD496" s="182"/>
      <c r="KE496" s="182"/>
      <c r="KF496" s="182"/>
      <c r="KG496" s="182"/>
      <c r="KH496" s="182"/>
      <c r="KI496" s="182"/>
      <c r="KJ496" s="182"/>
      <c r="KK496" s="182"/>
      <c r="KL496" s="182"/>
      <c r="KM496" s="182"/>
      <c r="KN496" s="182"/>
      <c r="KO496" s="182"/>
      <c r="KP496" s="182"/>
      <c r="KQ496" s="182"/>
      <c r="KR496" s="182"/>
      <c r="KS496" s="182"/>
      <c r="KT496" s="182"/>
      <c r="KU496" s="182"/>
      <c r="KV496" s="182"/>
      <c r="KW496" s="182"/>
      <c r="KX496" s="182"/>
      <c r="KY496" s="182"/>
      <c r="KZ496" s="182"/>
      <c r="LA496" s="182"/>
      <c r="LB496" s="182"/>
      <c r="LC496" s="182"/>
      <c r="LD496" s="182"/>
      <c r="LE496" s="182"/>
      <c r="LF496" s="182"/>
      <c r="LG496" s="182"/>
      <c r="LH496" s="182"/>
      <c r="LI496" s="182"/>
      <c r="LJ496" s="182"/>
      <c r="LK496" s="182"/>
      <c r="LL496" s="182"/>
      <c r="LM496" s="182"/>
      <c r="LN496" s="182"/>
      <c r="LO496" s="182"/>
      <c r="LP496" s="182"/>
      <c r="LQ496" s="182"/>
      <c r="LR496" s="182"/>
      <c r="LS496" s="182"/>
      <c r="LT496" s="182"/>
      <c r="LU496" s="182"/>
      <c r="LV496" s="182"/>
      <c r="LW496" s="182"/>
      <c r="LX496" s="182"/>
      <c r="LY496" s="182"/>
      <c r="LZ496" s="182"/>
      <c r="MA496" s="182"/>
      <c r="MB496" s="182"/>
      <c r="MC496" s="182"/>
      <c r="MD496" s="182"/>
      <c r="ME496" s="182"/>
      <c r="MF496" s="182"/>
      <c r="MG496" s="182"/>
      <c r="MH496" s="182"/>
      <c r="MI496" s="182"/>
      <c r="MJ496" s="182"/>
      <c r="MK496" s="182"/>
      <c r="ML496" s="182"/>
      <c r="MM496" s="182"/>
      <c r="MN496" s="182"/>
      <c r="MO496" s="182"/>
      <c r="MP496" s="182"/>
      <c r="MQ496" s="182"/>
      <c r="MR496" s="182"/>
      <c r="MS496" s="182"/>
      <c r="MT496" s="182"/>
      <c r="MU496" s="182"/>
      <c r="MV496" s="182"/>
      <c r="MW496" s="182"/>
      <c r="MX496" s="182"/>
      <c r="MY496" s="182"/>
      <c r="MZ496" s="182"/>
      <c r="NA496" s="182"/>
      <c r="NB496" s="182"/>
      <c r="NC496" s="182"/>
      <c r="ND496" s="182"/>
      <c r="NE496" s="182"/>
      <c r="NF496" s="182"/>
      <c r="NG496" s="182"/>
      <c r="NH496" s="182"/>
      <c r="NI496" s="182"/>
      <c r="NJ496" s="182"/>
      <c r="NK496" s="182"/>
      <c r="NL496" s="182"/>
      <c r="NM496" s="182"/>
      <c r="NN496" s="182"/>
      <c r="NO496" s="182"/>
      <c r="NP496" s="182"/>
      <c r="NQ496" s="182"/>
      <c r="NR496" s="182"/>
      <c r="NS496" s="182"/>
      <c r="NT496" s="182"/>
      <c r="NU496" s="182"/>
      <c r="NV496" s="182"/>
      <c r="NW496" s="182"/>
      <c r="NX496" s="182"/>
      <c r="NY496" s="182"/>
      <c r="NZ496" s="182"/>
      <c r="OA496" s="182"/>
      <c r="OB496" s="182"/>
      <c r="OC496" s="182"/>
      <c r="OD496" s="182"/>
      <c r="OE496" s="182"/>
      <c r="OF496" s="182"/>
      <c r="OG496" s="182"/>
      <c r="OH496" s="182"/>
      <c r="OI496" s="182"/>
      <c r="OJ496" s="182"/>
      <c r="OK496" s="182"/>
      <c r="OL496" s="182"/>
      <c r="OM496" s="182"/>
      <c r="ON496" s="182"/>
      <c r="OO496" s="182"/>
      <c r="OP496" s="182"/>
      <c r="OQ496" s="182"/>
      <c r="OR496" s="182"/>
      <c r="OS496" s="182"/>
      <c r="OT496" s="182"/>
      <c r="OU496" s="182"/>
      <c r="OV496" s="182"/>
      <c r="OW496" s="182"/>
      <c r="OX496" s="182"/>
      <c r="OY496" s="182"/>
      <c r="OZ496" s="182"/>
      <c r="PA496" s="182"/>
      <c r="PB496" s="182"/>
      <c r="PC496" s="182"/>
      <c r="PD496" s="182"/>
      <c r="PE496" s="182"/>
      <c r="PF496" s="182"/>
      <c r="PG496" s="182"/>
      <c r="PH496" s="182"/>
      <c r="PI496" s="182"/>
      <c r="PJ496" s="182"/>
      <c r="PK496" s="182"/>
      <c r="PL496" s="182"/>
      <c r="PM496" s="182"/>
      <c r="PN496" s="182"/>
      <c r="PO496" s="182"/>
      <c r="PP496" s="182"/>
      <c r="PQ496" s="182"/>
      <c r="PR496" s="182"/>
      <c r="PS496" s="182"/>
      <c r="PT496" s="182"/>
      <c r="PU496" s="182"/>
      <c r="PV496" s="182"/>
      <c r="PW496" s="182"/>
      <c r="PX496" s="182"/>
    </row>
    <row r="497" spans="1:440" s="167" customFormat="1" ht="19.899999999999999" customHeight="1">
      <c r="A497" s="182"/>
      <c r="B497" s="1040"/>
      <c r="C497" s="900"/>
      <c r="D497" s="837"/>
      <c r="E497" s="974" t="s">
        <v>795</v>
      </c>
      <c r="F497" s="327" t="s">
        <v>20</v>
      </c>
      <c r="G497" s="291">
        <v>0.63600000000000001</v>
      </c>
      <c r="H497" s="291"/>
      <c r="I497" s="292">
        <f t="shared" ref="I497" si="476">G497+H497</f>
        <v>0.63600000000000001</v>
      </c>
      <c r="J497" s="416">
        <v>0</v>
      </c>
      <c r="K497" s="292">
        <f t="shared" si="378"/>
        <v>0.63600000000000001</v>
      </c>
      <c r="L497" s="675">
        <f t="shared" si="379"/>
        <v>0</v>
      </c>
      <c r="M497" s="653" t="s">
        <v>24</v>
      </c>
      <c r="N497" s="903">
        <f t="shared" ref="N497:O497" si="477">G497+G498+G499</f>
        <v>7.2249999999999996</v>
      </c>
      <c r="O497" s="904">
        <f t="shared" si="477"/>
        <v>-0.7</v>
      </c>
      <c r="P497" s="904">
        <f t="shared" ref="P497" si="478">N497+O497</f>
        <v>6.5249999999999995</v>
      </c>
      <c r="Q497" s="904">
        <f t="shared" si="422"/>
        <v>5.4130000000000003</v>
      </c>
      <c r="R497" s="904">
        <f t="shared" ref="R497" si="479">P497-Q497</f>
        <v>1.1119999999999992</v>
      </c>
      <c r="S497" s="893">
        <f t="shared" ref="S497" si="480">Q497/P497</f>
        <v>0.82957854406130282</v>
      </c>
      <c r="T497" s="170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2"/>
      <c r="AT497" s="182"/>
      <c r="AU497" s="182"/>
      <c r="AV497" s="182"/>
      <c r="AW497" s="182"/>
      <c r="AX497" s="182"/>
      <c r="AY497" s="182"/>
      <c r="AZ497" s="182"/>
      <c r="BA497" s="182"/>
      <c r="BB497" s="182"/>
      <c r="BC497" s="182"/>
      <c r="BD497" s="182"/>
      <c r="BE497" s="182"/>
      <c r="BF497" s="182"/>
      <c r="BG497" s="182"/>
      <c r="BH497" s="182"/>
      <c r="BI497" s="182"/>
      <c r="BJ497" s="182"/>
      <c r="BK497" s="182"/>
      <c r="BL497" s="182"/>
      <c r="BM497" s="182"/>
      <c r="BN497" s="182"/>
      <c r="BO497" s="182"/>
      <c r="BP497" s="182"/>
      <c r="BQ497" s="182"/>
      <c r="BR497" s="182"/>
      <c r="BS497" s="182"/>
      <c r="BT497" s="182"/>
      <c r="BU497" s="182"/>
      <c r="BV497" s="182"/>
      <c r="BW497" s="182"/>
      <c r="BX497" s="182"/>
      <c r="BY497" s="182"/>
      <c r="BZ497" s="182"/>
      <c r="CA497" s="182"/>
      <c r="CB497" s="182"/>
      <c r="CC497" s="182"/>
      <c r="CD497" s="182"/>
      <c r="CE497" s="182"/>
      <c r="CF497" s="182"/>
      <c r="CG497" s="182"/>
      <c r="CH497" s="182"/>
      <c r="CI497" s="182"/>
      <c r="CJ497" s="182"/>
      <c r="CK497" s="182"/>
      <c r="CL497" s="182"/>
      <c r="CM497" s="182"/>
      <c r="CN497" s="182"/>
      <c r="CO497" s="182"/>
      <c r="CP497" s="182"/>
      <c r="CQ497" s="182"/>
      <c r="CR497" s="182"/>
      <c r="CS497" s="182"/>
      <c r="CT497" s="182"/>
      <c r="CU497" s="182"/>
      <c r="CV497" s="182"/>
      <c r="CW497" s="182"/>
      <c r="CX497" s="182"/>
      <c r="CY497" s="182"/>
      <c r="CZ497" s="182"/>
      <c r="DA497" s="182"/>
      <c r="DB497" s="182"/>
      <c r="DC497" s="182"/>
      <c r="DD497" s="182"/>
      <c r="DE497" s="182"/>
      <c r="DF497" s="182"/>
      <c r="DG497" s="182"/>
      <c r="DH497" s="182"/>
      <c r="DI497" s="182"/>
      <c r="DJ497" s="182"/>
      <c r="DK497" s="182"/>
      <c r="DL497" s="182"/>
      <c r="DM497" s="182"/>
      <c r="DN497" s="182"/>
      <c r="DO497" s="182"/>
      <c r="DP497" s="182"/>
      <c r="DQ497" s="182"/>
      <c r="DR497" s="182"/>
      <c r="DS497" s="182"/>
      <c r="DT497" s="182"/>
      <c r="DU497" s="182"/>
      <c r="DV497" s="182"/>
      <c r="DW497" s="182"/>
      <c r="DX497" s="182"/>
      <c r="DY497" s="182"/>
      <c r="DZ497" s="182"/>
      <c r="EA497" s="182"/>
      <c r="EB497" s="182"/>
      <c r="EC497" s="182"/>
      <c r="ED497" s="182"/>
      <c r="EE497" s="182"/>
      <c r="EF497" s="182"/>
      <c r="EG497" s="182"/>
      <c r="EH497" s="182"/>
      <c r="EI497" s="182"/>
      <c r="EJ497" s="182"/>
      <c r="EK497" s="182"/>
      <c r="EL497" s="182"/>
      <c r="EM497" s="182"/>
      <c r="EN497" s="182"/>
      <c r="EO497" s="182"/>
      <c r="EP497" s="182"/>
      <c r="EQ497" s="182"/>
      <c r="ER497" s="182"/>
      <c r="ES497" s="182"/>
      <c r="ET497" s="182"/>
      <c r="EU497" s="182"/>
      <c r="EV497" s="182"/>
      <c r="EW497" s="182"/>
      <c r="EX497" s="182"/>
      <c r="EY497" s="182"/>
      <c r="EZ497" s="182"/>
      <c r="FA497" s="182"/>
      <c r="FB497" s="182"/>
      <c r="FC497" s="182"/>
      <c r="FD497" s="182"/>
      <c r="FE497" s="182"/>
      <c r="FF497" s="182"/>
      <c r="FG497" s="182"/>
      <c r="FH497" s="182"/>
      <c r="FI497" s="182"/>
      <c r="FJ497" s="182"/>
      <c r="FK497" s="182"/>
      <c r="FL497" s="182"/>
      <c r="FM497" s="182"/>
      <c r="FN497" s="182"/>
      <c r="FO497" s="182"/>
      <c r="FP497" s="182"/>
      <c r="FQ497" s="182"/>
      <c r="FR497" s="182"/>
      <c r="FS497" s="182"/>
      <c r="FT497" s="182"/>
      <c r="FU497" s="182"/>
      <c r="FV497" s="182"/>
      <c r="FW497" s="182"/>
      <c r="FX497" s="182"/>
      <c r="FY497" s="182"/>
      <c r="FZ497" s="182"/>
      <c r="GA497" s="182"/>
      <c r="GB497" s="182"/>
      <c r="GC497" s="182"/>
      <c r="GD497" s="182"/>
      <c r="GE497" s="182"/>
      <c r="GF497" s="182"/>
      <c r="GG497" s="182"/>
      <c r="GH497" s="182"/>
      <c r="GI497" s="182"/>
      <c r="GJ497" s="182"/>
      <c r="GK497" s="182"/>
      <c r="GL497" s="182"/>
      <c r="GM497" s="182"/>
      <c r="GN497" s="182"/>
      <c r="GO497" s="182"/>
      <c r="GP497" s="182"/>
      <c r="GQ497" s="182"/>
      <c r="GR497" s="182"/>
      <c r="GS497" s="182"/>
      <c r="GT497" s="182"/>
      <c r="GU497" s="182"/>
      <c r="GV497" s="182"/>
      <c r="GW497" s="182"/>
      <c r="GX497" s="182"/>
      <c r="GY497" s="182"/>
      <c r="GZ497" s="182"/>
      <c r="HA497" s="182"/>
      <c r="HB497" s="182"/>
      <c r="HC497" s="182"/>
      <c r="HD497" s="182"/>
      <c r="HE497" s="182"/>
      <c r="HF497" s="182"/>
      <c r="HG497" s="182"/>
      <c r="HH497" s="182"/>
      <c r="HI497" s="182"/>
      <c r="HJ497" s="182"/>
      <c r="HK497" s="182"/>
      <c r="HL497" s="182"/>
      <c r="HM497" s="182"/>
      <c r="HN497" s="182"/>
      <c r="HO497" s="182"/>
      <c r="HP497" s="182"/>
      <c r="HQ497" s="182"/>
      <c r="HR497" s="182"/>
      <c r="HS497" s="182"/>
      <c r="HT497" s="182"/>
      <c r="HU497" s="182"/>
      <c r="HV497" s="182"/>
      <c r="HW497" s="182"/>
      <c r="HX497" s="182"/>
      <c r="HY497" s="182"/>
      <c r="HZ497" s="182"/>
      <c r="IA497" s="182"/>
      <c r="IB497" s="182"/>
      <c r="IC497" s="182"/>
      <c r="ID497" s="182"/>
      <c r="IE497" s="182"/>
      <c r="IF497" s="182"/>
      <c r="IG497" s="182"/>
      <c r="IH497" s="182"/>
      <c r="II497" s="182"/>
      <c r="IJ497" s="182"/>
      <c r="IK497" s="182"/>
      <c r="IL497" s="182"/>
      <c r="IM497" s="182"/>
      <c r="IN497" s="182"/>
      <c r="IO497" s="182"/>
      <c r="IP497" s="182"/>
      <c r="IQ497" s="182"/>
      <c r="IR497" s="182"/>
      <c r="IS497" s="182"/>
      <c r="IT497" s="182"/>
      <c r="IU497" s="182"/>
      <c r="IV497" s="182"/>
      <c r="IW497" s="182"/>
      <c r="IX497" s="182"/>
      <c r="IY497" s="182"/>
      <c r="IZ497" s="182"/>
      <c r="JA497" s="182"/>
      <c r="JB497" s="182"/>
      <c r="JC497" s="182"/>
      <c r="JD497" s="182"/>
      <c r="JE497" s="182"/>
      <c r="JF497" s="182"/>
      <c r="JG497" s="182"/>
      <c r="JH497" s="182"/>
      <c r="JI497" s="182"/>
      <c r="JJ497" s="182"/>
      <c r="JK497" s="182"/>
      <c r="JL497" s="182"/>
      <c r="JM497" s="182"/>
      <c r="JN497" s="182"/>
      <c r="JO497" s="182"/>
      <c r="JP497" s="182"/>
      <c r="JQ497" s="182"/>
      <c r="JR497" s="182"/>
      <c r="JS497" s="182"/>
      <c r="JT497" s="182"/>
      <c r="JU497" s="182"/>
      <c r="JV497" s="182"/>
      <c r="JW497" s="182"/>
      <c r="JX497" s="182"/>
      <c r="JY497" s="182"/>
      <c r="JZ497" s="182"/>
      <c r="KA497" s="182"/>
      <c r="KB497" s="182"/>
      <c r="KC497" s="182"/>
      <c r="KD497" s="182"/>
      <c r="KE497" s="182"/>
      <c r="KF497" s="182"/>
      <c r="KG497" s="182"/>
      <c r="KH497" s="182"/>
      <c r="KI497" s="182"/>
      <c r="KJ497" s="182"/>
      <c r="KK497" s="182"/>
      <c r="KL497" s="182"/>
      <c r="KM497" s="182"/>
      <c r="KN497" s="182"/>
      <c r="KO497" s="182"/>
      <c r="KP497" s="182"/>
      <c r="KQ497" s="182"/>
      <c r="KR497" s="182"/>
      <c r="KS497" s="182"/>
      <c r="KT497" s="182"/>
      <c r="KU497" s="182"/>
      <c r="KV497" s="182"/>
      <c r="KW497" s="182"/>
      <c r="KX497" s="182"/>
      <c r="KY497" s="182"/>
      <c r="KZ497" s="182"/>
      <c r="LA497" s="182"/>
      <c r="LB497" s="182"/>
      <c r="LC497" s="182"/>
      <c r="LD497" s="182"/>
      <c r="LE497" s="182"/>
      <c r="LF497" s="182"/>
      <c r="LG497" s="182"/>
      <c r="LH497" s="182"/>
      <c r="LI497" s="182"/>
      <c r="LJ497" s="182"/>
      <c r="LK497" s="182"/>
      <c r="LL497" s="182"/>
      <c r="LM497" s="182"/>
      <c r="LN497" s="182"/>
      <c r="LO497" s="182"/>
      <c r="LP497" s="182"/>
      <c r="LQ497" s="182"/>
      <c r="LR497" s="182"/>
      <c r="LS497" s="182"/>
      <c r="LT497" s="182"/>
      <c r="LU497" s="182"/>
      <c r="LV497" s="182"/>
      <c r="LW497" s="182"/>
      <c r="LX497" s="182"/>
      <c r="LY497" s="182"/>
      <c r="LZ497" s="182"/>
      <c r="MA497" s="182"/>
      <c r="MB497" s="182"/>
      <c r="MC497" s="182"/>
      <c r="MD497" s="182"/>
      <c r="ME497" s="182"/>
      <c r="MF497" s="182"/>
      <c r="MG497" s="182"/>
      <c r="MH497" s="182"/>
      <c r="MI497" s="182"/>
      <c r="MJ497" s="182"/>
      <c r="MK497" s="182"/>
      <c r="ML497" s="182"/>
      <c r="MM497" s="182"/>
      <c r="MN497" s="182"/>
      <c r="MO497" s="182"/>
      <c r="MP497" s="182"/>
      <c r="MQ497" s="182"/>
      <c r="MR497" s="182"/>
      <c r="MS497" s="182"/>
      <c r="MT497" s="182"/>
      <c r="MU497" s="182"/>
      <c r="MV497" s="182"/>
      <c r="MW497" s="182"/>
      <c r="MX497" s="182"/>
      <c r="MY497" s="182"/>
      <c r="MZ497" s="182"/>
      <c r="NA497" s="182"/>
      <c r="NB497" s="182"/>
      <c r="NC497" s="182"/>
      <c r="ND497" s="182"/>
      <c r="NE497" s="182"/>
      <c r="NF497" s="182"/>
      <c r="NG497" s="182"/>
      <c r="NH497" s="182"/>
      <c r="NI497" s="182"/>
      <c r="NJ497" s="182"/>
      <c r="NK497" s="182"/>
      <c r="NL497" s="182"/>
      <c r="NM497" s="182"/>
      <c r="NN497" s="182"/>
      <c r="NO497" s="182"/>
      <c r="NP497" s="182"/>
      <c r="NQ497" s="182"/>
      <c r="NR497" s="182"/>
      <c r="NS497" s="182"/>
      <c r="NT497" s="182"/>
      <c r="NU497" s="182"/>
      <c r="NV497" s="182"/>
      <c r="NW497" s="182"/>
      <c r="NX497" s="182"/>
      <c r="NY497" s="182"/>
      <c r="NZ497" s="182"/>
      <c r="OA497" s="182"/>
      <c r="OB497" s="182"/>
      <c r="OC497" s="182"/>
      <c r="OD497" s="182"/>
      <c r="OE497" s="182"/>
      <c r="OF497" s="182"/>
      <c r="OG497" s="182"/>
      <c r="OH497" s="182"/>
      <c r="OI497" s="182"/>
      <c r="OJ497" s="182"/>
      <c r="OK497" s="182"/>
      <c r="OL497" s="182"/>
      <c r="OM497" s="182"/>
      <c r="ON497" s="182"/>
      <c r="OO497" s="182"/>
      <c r="OP497" s="182"/>
      <c r="OQ497" s="182"/>
      <c r="OR497" s="182"/>
      <c r="OS497" s="182"/>
      <c r="OT497" s="182"/>
      <c r="OU497" s="182"/>
      <c r="OV497" s="182"/>
      <c r="OW497" s="182"/>
      <c r="OX497" s="182"/>
      <c r="OY497" s="182"/>
      <c r="OZ497" s="182"/>
      <c r="PA497" s="182"/>
      <c r="PB497" s="182"/>
      <c r="PC497" s="182"/>
      <c r="PD497" s="182"/>
      <c r="PE497" s="182"/>
      <c r="PF497" s="182"/>
      <c r="PG497" s="182"/>
      <c r="PH497" s="182"/>
      <c r="PI497" s="182"/>
      <c r="PJ497" s="182"/>
      <c r="PK497" s="182"/>
      <c r="PL497" s="182"/>
      <c r="PM497" s="182"/>
      <c r="PN497" s="182"/>
      <c r="PO497" s="182"/>
      <c r="PP497" s="182"/>
      <c r="PQ497" s="182"/>
      <c r="PR497" s="182"/>
      <c r="PS497" s="182"/>
      <c r="PT497" s="182"/>
      <c r="PU497" s="182"/>
      <c r="PV497" s="182"/>
      <c r="PW497" s="182"/>
      <c r="PX497" s="182"/>
    </row>
    <row r="498" spans="1:440" s="167" customFormat="1" ht="19.899999999999999" customHeight="1">
      <c r="A498" s="182"/>
      <c r="B498" s="1040"/>
      <c r="C498" s="900"/>
      <c r="D498" s="837"/>
      <c r="E498" s="974"/>
      <c r="F498" s="327" t="s">
        <v>21</v>
      </c>
      <c r="G498" s="291">
        <v>2.9769999999999999</v>
      </c>
      <c r="H498" s="643">
        <f>-0.7</f>
        <v>-0.7</v>
      </c>
      <c r="I498" s="292">
        <f>G498+H498+K497</f>
        <v>2.9130000000000003</v>
      </c>
      <c r="J498" s="416">
        <v>1.8450000000000002</v>
      </c>
      <c r="K498" s="292">
        <f t="shared" si="378"/>
        <v>1.0680000000000001</v>
      </c>
      <c r="L498" s="675">
        <f t="shared" si="379"/>
        <v>0.6333676622039135</v>
      </c>
      <c r="M498" s="653" t="s">
        <v>24</v>
      </c>
      <c r="N498" s="903"/>
      <c r="O498" s="904"/>
      <c r="P498" s="904"/>
      <c r="Q498" s="904"/>
      <c r="R498" s="904"/>
      <c r="S498" s="893"/>
      <c r="T498" s="170"/>
      <c r="U498" s="182"/>
      <c r="V498" s="182"/>
      <c r="W498" s="182"/>
      <c r="X498" s="182"/>
      <c r="Y498" s="182"/>
      <c r="Z498" s="474">
        <v>-0.7</v>
      </c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2"/>
      <c r="AT498" s="182"/>
      <c r="AU498" s="182"/>
      <c r="AV498" s="182"/>
      <c r="AW498" s="182"/>
      <c r="AX498" s="182"/>
      <c r="AY498" s="182"/>
      <c r="AZ498" s="182"/>
      <c r="BA498" s="182"/>
      <c r="BB498" s="182"/>
      <c r="BC498" s="182"/>
      <c r="BD498" s="182"/>
      <c r="BE498" s="182"/>
      <c r="BF498" s="182"/>
      <c r="BG498" s="182"/>
      <c r="BH498" s="182"/>
      <c r="BI498" s="182"/>
      <c r="BJ498" s="182"/>
      <c r="BK498" s="182"/>
      <c r="BL498" s="182"/>
      <c r="BM498" s="182"/>
      <c r="BN498" s="182"/>
      <c r="BO498" s="182"/>
      <c r="BP498" s="182"/>
      <c r="BQ498" s="182"/>
      <c r="BR498" s="182"/>
      <c r="BS498" s="182"/>
      <c r="BT498" s="182"/>
      <c r="BU498" s="182"/>
      <c r="BV498" s="182"/>
      <c r="BW498" s="182"/>
      <c r="BX498" s="182"/>
      <c r="BY498" s="182"/>
      <c r="BZ498" s="182"/>
      <c r="CA498" s="182"/>
      <c r="CB498" s="182"/>
      <c r="CC498" s="182"/>
      <c r="CD498" s="182"/>
      <c r="CE498" s="182"/>
      <c r="CF498" s="182"/>
      <c r="CG498" s="182"/>
      <c r="CH498" s="182"/>
      <c r="CI498" s="182"/>
      <c r="CJ498" s="182"/>
      <c r="CK498" s="182"/>
      <c r="CL498" s="182"/>
      <c r="CM498" s="182"/>
      <c r="CN498" s="182"/>
      <c r="CO498" s="182"/>
      <c r="CP498" s="182"/>
      <c r="CQ498" s="182"/>
      <c r="CR498" s="182"/>
      <c r="CS498" s="182"/>
      <c r="CT498" s="182"/>
      <c r="CU498" s="182"/>
      <c r="CV498" s="182"/>
      <c r="CW498" s="182"/>
      <c r="CX498" s="182"/>
      <c r="CY498" s="182"/>
      <c r="CZ498" s="182"/>
      <c r="DA498" s="182"/>
      <c r="DB498" s="182"/>
      <c r="DC498" s="182"/>
      <c r="DD498" s="182"/>
      <c r="DE498" s="182"/>
      <c r="DF498" s="182"/>
      <c r="DG498" s="182"/>
      <c r="DH498" s="182"/>
      <c r="DI498" s="182"/>
      <c r="DJ498" s="182"/>
      <c r="DK498" s="182"/>
      <c r="DL498" s="182"/>
      <c r="DM498" s="182"/>
      <c r="DN498" s="182"/>
      <c r="DO498" s="182"/>
      <c r="DP498" s="182"/>
      <c r="DQ498" s="182"/>
      <c r="DR498" s="182"/>
      <c r="DS498" s="182"/>
      <c r="DT498" s="182"/>
      <c r="DU498" s="182"/>
      <c r="DV498" s="182"/>
      <c r="DW498" s="182"/>
      <c r="DX498" s="182"/>
      <c r="DY498" s="182"/>
      <c r="DZ498" s="182"/>
      <c r="EA498" s="182"/>
      <c r="EB498" s="182"/>
      <c r="EC498" s="182"/>
      <c r="ED498" s="182"/>
      <c r="EE498" s="182"/>
      <c r="EF498" s="182"/>
      <c r="EG498" s="182"/>
      <c r="EH498" s="182"/>
      <c r="EI498" s="182"/>
      <c r="EJ498" s="182"/>
      <c r="EK498" s="182"/>
      <c r="EL498" s="182"/>
      <c r="EM498" s="182"/>
      <c r="EN498" s="182"/>
      <c r="EO498" s="182"/>
      <c r="EP498" s="182"/>
      <c r="EQ498" s="182"/>
      <c r="ER498" s="182"/>
      <c r="ES498" s="182"/>
      <c r="ET498" s="182"/>
      <c r="EU498" s="182"/>
      <c r="EV498" s="182"/>
      <c r="EW498" s="182"/>
      <c r="EX498" s="182"/>
      <c r="EY498" s="182"/>
      <c r="EZ498" s="182"/>
      <c r="FA498" s="182"/>
      <c r="FB498" s="182"/>
      <c r="FC498" s="182"/>
      <c r="FD498" s="182"/>
      <c r="FE498" s="182"/>
      <c r="FF498" s="182"/>
      <c r="FG498" s="182"/>
      <c r="FH498" s="182"/>
      <c r="FI498" s="182"/>
      <c r="FJ498" s="182"/>
      <c r="FK498" s="182"/>
      <c r="FL498" s="182"/>
      <c r="FM498" s="182"/>
      <c r="FN498" s="182"/>
      <c r="FO498" s="182"/>
      <c r="FP498" s="182"/>
      <c r="FQ498" s="182"/>
      <c r="FR498" s="182"/>
      <c r="FS498" s="182"/>
      <c r="FT498" s="182"/>
      <c r="FU498" s="182"/>
      <c r="FV498" s="182"/>
      <c r="FW498" s="182"/>
      <c r="FX498" s="182"/>
      <c r="FY498" s="182"/>
      <c r="FZ498" s="182"/>
      <c r="GA498" s="182"/>
      <c r="GB498" s="182"/>
      <c r="GC498" s="182"/>
      <c r="GD498" s="182"/>
      <c r="GE498" s="182"/>
      <c r="GF498" s="182"/>
      <c r="GG498" s="182"/>
      <c r="GH498" s="182"/>
      <c r="GI498" s="182"/>
      <c r="GJ498" s="182"/>
      <c r="GK498" s="182"/>
      <c r="GL498" s="182"/>
      <c r="GM498" s="182"/>
      <c r="GN498" s="182"/>
      <c r="GO498" s="182"/>
      <c r="GP498" s="182"/>
      <c r="GQ498" s="182"/>
      <c r="GR498" s="182"/>
      <c r="GS498" s="182"/>
      <c r="GT498" s="182"/>
      <c r="GU498" s="182"/>
      <c r="GV498" s="182"/>
      <c r="GW498" s="182"/>
      <c r="GX498" s="182"/>
      <c r="GY498" s="182"/>
      <c r="GZ498" s="182"/>
      <c r="HA498" s="182"/>
      <c r="HB498" s="182"/>
      <c r="HC498" s="182"/>
      <c r="HD498" s="182"/>
      <c r="HE498" s="182"/>
      <c r="HF498" s="182"/>
      <c r="HG498" s="182"/>
      <c r="HH498" s="182"/>
      <c r="HI498" s="182"/>
      <c r="HJ498" s="182"/>
      <c r="HK498" s="182"/>
      <c r="HL498" s="182"/>
      <c r="HM498" s="182"/>
      <c r="HN498" s="182"/>
      <c r="HO498" s="182"/>
      <c r="HP498" s="182"/>
      <c r="HQ498" s="182"/>
      <c r="HR498" s="182"/>
      <c r="HS498" s="182"/>
      <c r="HT498" s="182"/>
      <c r="HU498" s="182"/>
      <c r="HV498" s="182"/>
      <c r="HW498" s="182"/>
      <c r="HX498" s="182"/>
      <c r="HY498" s="182"/>
      <c r="HZ498" s="182"/>
      <c r="IA498" s="182"/>
      <c r="IB498" s="182"/>
      <c r="IC498" s="182"/>
      <c r="ID498" s="182"/>
      <c r="IE498" s="182"/>
      <c r="IF498" s="182"/>
      <c r="IG498" s="182"/>
      <c r="IH498" s="182"/>
      <c r="II498" s="182"/>
      <c r="IJ498" s="182"/>
      <c r="IK498" s="182"/>
      <c r="IL498" s="182"/>
      <c r="IM498" s="182"/>
      <c r="IN498" s="182"/>
      <c r="IO498" s="182"/>
      <c r="IP498" s="182"/>
      <c r="IQ498" s="182"/>
      <c r="IR498" s="182"/>
      <c r="IS498" s="182"/>
      <c r="IT498" s="182"/>
      <c r="IU498" s="182"/>
      <c r="IV498" s="182"/>
      <c r="IW498" s="182"/>
      <c r="IX498" s="182"/>
      <c r="IY498" s="182"/>
      <c r="IZ498" s="182"/>
      <c r="JA498" s="182"/>
      <c r="JB498" s="182"/>
      <c r="JC498" s="182"/>
      <c r="JD498" s="182"/>
      <c r="JE498" s="182"/>
      <c r="JF498" s="182"/>
      <c r="JG498" s="182"/>
      <c r="JH498" s="182"/>
      <c r="JI498" s="182"/>
      <c r="JJ498" s="182"/>
      <c r="JK498" s="182"/>
      <c r="JL498" s="182"/>
      <c r="JM498" s="182"/>
      <c r="JN498" s="182"/>
      <c r="JO498" s="182"/>
      <c r="JP498" s="182"/>
      <c r="JQ498" s="182"/>
      <c r="JR498" s="182"/>
      <c r="JS498" s="182"/>
      <c r="JT498" s="182"/>
      <c r="JU498" s="182"/>
      <c r="JV498" s="182"/>
      <c r="JW498" s="182"/>
      <c r="JX498" s="182"/>
      <c r="JY498" s="182"/>
      <c r="JZ498" s="182"/>
      <c r="KA498" s="182"/>
      <c r="KB498" s="182"/>
      <c r="KC498" s="182"/>
      <c r="KD498" s="182"/>
      <c r="KE498" s="182"/>
      <c r="KF498" s="182"/>
      <c r="KG498" s="182"/>
      <c r="KH498" s="182"/>
      <c r="KI498" s="182"/>
      <c r="KJ498" s="182"/>
      <c r="KK498" s="182"/>
      <c r="KL498" s="182"/>
      <c r="KM498" s="182"/>
      <c r="KN498" s="182"/>
      <c r="KO498" s="182"/>
      <c r="KP498" s="182"/>
      <c r="KQ498" s="182"/>
      <c r="KR498" s="182"/>
      <c r="KS498" s="182"/>
      <c r="KT498" s="182"/>
      <c r="KU498" s="182"/>
      <c r="KV498" s="182"/>
      <c r="KW498" s="182"/>
      <c r="KX498" s="182"/>
      <c r="KY498" s="182"/>
      <c r="KZ498" s="182"/>
      <c r="LA498" s="182"/>
      <c r="LB498" s="182"/>
      <c r="LC498" s="182"/>
      <c r="LD498" s="182"/>
      <c r="LE498" s="182"/>
      <c r="LF498" s="182"/>
      <c r="LG498" s="182"/>
      <c r="LH498" s="182"/>
      <c r="LI498" s="182"/>
      <c r="LJ498" s="182"/>
      <c r="LK498" s="182"/>
      <c r="LL498" s="182"/>
      <c r="LM498" s="182"/>
      <c r="LN498" s="182"/>
      <c r="LO498" s="182"/>
      <c r="LP498" s="182"/>
      <c r="LQ498" s="182"/>
      <c r="LR498" s="182"/>
      <c r="LS498" s="182"/>
      <c r="LT498" s="182"/>
      <c r="LU498" s="182"/>
      <c r="LV498" s="182"/>
      <c r="LW498" s="182"/>
      <c r="LX498" s="182"/>
      <c r="LY498" s="182"/>
      <c r="LZ498" s="182"/>
      <c r="MA498" s="182"/>
      <c r="MB498" s="182"/>
      <c r="MC498" s="182"/>
      <c r="MD498" s="182"/>
      <c r="ME498" s="182"/>
      <c r="MF498" s="182"/>
      <c r="MG498" s="182"/>
      <c r="MH498" s="182"/>
      <c r="MI498" s="182"/>
      <c r="MJ498" s="182"/>
      <c r="MK498" s="182"/>
      <c r="ML498" s="182"/>
      <c r="MM498" s="182"/>
      <c r="MN498" s="182"/>
      <c r="MO498" s="182"/>
      <c r="MP498" s="182"/>
      <c r="MQ498" s="182"/>
      <c r="MR498" s="182"/>
      <c r="MS498" s="182"/>
      <c r="MT498" s="182"/>
      <c r="MU498" s="182"/>
      <c r="MV498" s="182"/>
      <c r="MW498" s="182"/>
      <c r="MX498" s="182"/>
      <c r="MY498" s="182"/>
      <c r="MZ498" s="182"/>
      <c r="NA498" s="182"/>
      <c r="NB498" s="182"/>
      <c r="NC498" s="182"/>
      <c r="ND498" s="182"/>
      <c r="NE498" s="182"/>
      <c r="NF498" s="182"/>
      <c r="NG498" s="182"/>
      <c r="NH498" s="182"/>
      <c r="NI498" s="182"/>
      <c r="NJ498" s="182"/>
      <c r="NK498" s="182"/>
      <c r="NL498" s="182"/>
      <c r="NM498" s="182"/>
      <c r="NN498" s="182"/>
      <c r="NO498" s="182"/>
      <c r="NP498" s="182"/>
      <c r="NQ498" s="182"/>
      <c r="NR498" s="182"/>
      <c r="NS498" s="182"/>
      <c r="NT498" s="182"/>
      <c r="NU498" s="182"/>
      <c r="NV498" s="182"/>
      <c r="NW498" s="182"/>
      <c r="NX498" s="182"/>
      <c r="NY498" s="182"/>
      <c r="NZ498" s="182"/>
      <c r="OA498" s="182"/>
      <c r="OB498" s="182"/>
      <c r="OC498" s="182"/>
      <c r="OD498" s="182"/>
      <c r="OE498" s="182"/>
      <c r="OF498" s="182"/>
      <c r="OG498" s="182"/>
      <c r="OH498" s="182"/>
      <c r="OI498" s="182"/>
      <c r="OJ498" s="182"/>
      <c r="OK498" s="182"/>
      <c r="OL498" s="182"/>
      <c r="OM498" s="182"/>
      <c r="ON498" s="182"/>
      <c r="OO498" s="182"/>
      <c r="OP498" s="182"/>
      <c r="OQ498" s="182"/>
      <c r="OR498" s="182"/>
      <c r="OS498" s="182"/>
      <c r="OT498" s="182"/>
      <c r="OU498" s="182"/>
      <c r="OV498" s="182"/>
      <c r="OW498" s="182"/>
      <c r="OX498" s="182"/>
      <c r="OY498" s="182"/>
      <c r="OZ498" s="182"/>
      <c r="PA498" s="182"/>
      <c r="PB498" s="182"/>
      <c r="PC498" s="182"/>
      <c r="PD498" s="182"/>
      <c r="PE498" s="182"/>
      <c r="PF498" s="182"/>
      <c r="PG498" s="182"/>
      <c r="PH498" s="182"/>
      <c r="PI498" s="182"/>
      <c r="PJ498" s="182"/>
      <c r="PK498" s="182"/>
      <c r="PL498" s="182"/>
      <c r="PM498" s="182"/>
      <c r="PN498" s="182"/>
      <c r="PO498" s="182"/>
      <c r="PP498" s="182"/>
      <c r="PQ498" s="182"/>
      <c r="PR498" s="182"/>
      <c r="PS498" s="182"/>
      <c r="PT498" s="182"/>
      <c r="PU498" s="182"/>
      <c r="PV498" s="182"/>
      <c r="PW498" s="182"/>
      <c r="PX498" s="182"/>
    </row>
    <row r="499" spans="1:440" s="167" customFormat="1" ht="19.899999999999999" customHeight="1">
      <c r="A499" s="182"/>
      <c r="B499" s="1040"/>
      <c r="C499" s="900"/>
      <c r="D499" s="837"/>
      <c r="E499" s="974"/>
      <c r="F499" s="327" t="s">
        <v>22</v>
      </c>
      <c r="G499" s="291">
        <v>3.6120000000000001</v>
      </c>
      <c r="H499" s="291"/>
      <c r="I499" s="292">
        <f>G499+H499+K498</f>
        <v>4.68</v>
      </c>
      <c r="J499" s="416">
        <v>3.5680000000000001</v>
      </c>
      <c r="K499" s="292">
        <f t="shared" si="378"/>
        <v>1.1119999999999997</v>
      </c>
      <c r="L499" s="675">
        <f t="shared" si="379"/>
        <v>0.76239316239316246</v>
      </c>
      <c r="M499" s="653">
        <v>43465</v>
      </c>
      <c r="N499" s="903"/>
      <c r="O499" s="904"/>
      <c r="P499" s="904"/>
      <c r="Q499" s="904"/>
      <c r="R499" s="904"/>
      <c r="S499" s="893"/>
      <c r="T499" s="170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2"/>
      <c r="AT499" s="182"/>
      <c r="AU499" s="182"/>
      <c r="AV499" s="182"/>
      <c r="AW499" s="182"/>
      <c r="AX499" s="182"/>
      <c r="AY499" s="182"/>
      <c r="AZ499" s="182"/>
      <c r="BA499" s="182"/>
      <c r="BB499" s="182"/>
      <c r="BC499" s="182"/>
      <c r="BD499" s="182"/>
      <c r="BE499" s="182"/>
      <c r="BF499" s="182"/>
      <c r="BG499" s="182"/>
      <c r="BH499" s="182"/>
      <c r="BI499" s="182"/>
      <c r="BJ499" s="182"/>
      <c r="BK499" s="182"/>
      <c r="BL499" s="182"/>
      <c r="BM499" s="182"/>
      <c r="BN499" s="182"/>
      <c r="BO499" s="182"/>
      <c r="BP499" s="182"/>
      <c r="BQ499" s="182"/>
      <c r="BR499" s="182"/>
      <c r="BS499" s="182"/>
      <c r="BT499" s="182"/>
      <c r="BU499" s="182"/>
      <c r="BV499" s="182"/>
      <c r="BW499" s="182"/>
      <c r="BX499" s="182"/>
      <c r="BY499" s="182"/>
      <c r="BZ499" s="182"/>
      <c r="CA499" s="182"/>
      <c r="CB499" s="182"/>
      <c r="CC499" s="182"/>
      <c r="CD499" s="182"/>
      <c r="CE499" s="182"/>
      <c r="CF499" s="182"/>
      <c r="CG499" s="182"/>
      <c r="CH499" s="182"/>
      <c r="CI499" s="182"/>
      <c r="CJ499" s="182"/>
      <c r="CK499" s="182"/>
      <c r="CL499" s="182"/>
      <c r="CM499" s="182"/>
      <c r="CN499" s="182"/>
      <c r="CO499" s="182"/>
      <c r="CP499" s="182"/>
      <c r="CQ499" s="182"/>
      <c r="CR499" s="182"/>
      <c r="CS499" s="182"/>
      <c r="CT499" s="182"/>
      <c r="CU499" s="182"/>
      <c r="CV499" s="182"/>
      <c r="CW499" s="182"/>
      <c r="CX499" s="182"/>
      <c r="CY499" s="182"/>
      <c r="CZ499" s="182"/>
      <c r="DA499" s="182"/>
      <c r="DB499" s="182"/>
      <c r="DC499" s="182"/>
      <c r="DD499" s="182"/>
      <c r="DE499" s="182"/>
      <c r="DF499" s="182"/>
      <c r="DG499" s="182"/>
      <c r="DH499" s="182"/>
      <c r="DI499" s="182"/>
      <c r="DJ499" s="182"/>
      <c r="DK499" s="182"/>
      <c r="DL499" s="182"/>
      <c r="DM499" s="182"/>
      <c r="DN499" s="182"/>
      <c r="DO499" s="182"/>
      <c r="DP499" s="182"/>
      <c r="DQ499" s="182"/>
      <c r="DR499" s="182"/>
      <c r="DS499" s="182"/>
      <c r="DT499" s="182"/>
      <c r="DU499" s="182"/>
      <c r="DV499" s="182"/>
      <c r="DW499" s="182"/>
      <c r="DX499" s="182"/>
      <c r="DY499" s="182"/>
      <c r="DZ499" s="182"/>
      <c r="EA499" s="182"/>
      <c r="EB499" s="182"/>
      <c r="EC499" s="182"/>
      <c r="ED499" s="182"/>
      <c r="EE499" s="182"/>
      <c r="EF499" s="182"/>
      <c r="EG499" s="182"/>
      <c r="EH499" s="182"/>
      <c r="EI499" s="182"/>
      <c r="EJ499" s="182"/>
      <c r="EK499" s="182"/>
      <c r="EL499" s="182"/>
      <c r="EM499" s="182"/>
      <c r="EN499" s="182"/>
      <c r="EO499" s="182"/>
      <c r="EP499" s="182"/>
      <c r="EQ499" s="182"/>
      <c r="ER499" s="182"/>
      <c r="ES499" s="182"/>
      <c r="ET499" s="182"/>
      <c r="EU499" s="182"/>
      <c r="EV499" s="182"/>
      <c r="EW499" s="182"/>
      <c r="EX499" s="182"/>
      <c r="EY499" s="182"/>
      <c r="EZ499" s="182"/>
      <c r="FA499" s="182"/>
      <c r="FB499" s="182"/>
      <c r="FC499" s="182"/>
      <c r="FD499" s="182"/>
      <c r="FE499" s="182"/>
      <c r="FF499" s="182"/>
      <c r="FG499" s="182"/>
      <c r="FH499" s="182"/>
      <c r="FI499" s="182"/>
      <c r="FJ499" s="182"/>
      <c r="FK499" s="182"/>
      <c r="FL499" s="182"/>
      <c r="FM499" s="182"/>
      <c r="FN499" s="182"/>
      <c r="FO499" s="182"/>
      <c r="FP499" s="182"/>
      <c r="FQ499" s="182"/>
      <c r="FR499" s="182"/>
      <c r="FS499" s="182"/>
      <c r="FT499" s="182"/>
      <c r="FU499" s="182"/>
      <c r="FV499" s="182"/>
      <c r="FW499" s="182"/>
      <c r="FX499" s="182"/>
      <c r="FY499" s="182"/>
      <c r="FZ499" s="182"/>
      <c r="GA499" s="182"/>
      <c r="GB499" s="182"/>
      <c r="GC499" s="182"/>
      <c r="GD499" s="182"/>
      <c r="GE499" s="182"/>
      <c r="GF499" s="182"/>
      <c r="GG499" s="182"/>
      <c r="GH499" s="182"/>
      <c r="GI499" s="182"/>
      <c r="GJ499" s="182"/>
      <c r="GK499" s="182"/>
      <c r="GL499" s="182"/>
      <c r="GM499" s="182"/>
      <c r="GN499" s="182"/>
      <c r="GO499" s="182"/>
      <c r="GP499" s="182"/>
      <c r="GQ499" s="182"/>
      <c r="GR499" s="182"/>
      <c r="GS499" s="182"/>
      <c r="GT499" s="182"/>
      <c r="GU499" s="182"/>
      <c r="GV499" s="182"/>
      <c r="GW499" s="182"/>
      <c r="GX499" s="182"/>
      <c r="GY499" s="182"/>
      <c r="GZ499" s="182"/>
      <c r="HA499" s="182"/>
      <c r="HB499" s="182"/>
      <c r="HC499" s="182"/>
      <c r="HD499" s="182"/>
      <c r="HE499" s="182"/>
      <c r="HF499" s="182"/>
      <c r="HG499" s="182"/>
      <c r="HH499" s="182"/>
      <c r="HI499" s="182"/>
      <c r="HJ499" s="182"/>
      <c r="HK499" s="182"/>
      <c r="HL499" s="182"/>
      <c r="HM499" s="182"/>
      <c r="HN499" s="182"/>
      <c r="HO499" s="182"/>
      <c r="HP499" s="182"/>
      <c r="HQ499" s="182"/>
      <c r="HR499" s="182"/>
      <c r="HS499" s="182"/>
      <c r="HT499" s="182"/>
      <c r="HU499" s="182"/>
      <c r="HV499" s="182"/>
      <c r="HW499" s="182"/>
      <c r="HX499" s="182"/>
      <c r="HY499" s="182"/>
      <c r="HZ499" s="182"/>
      <c r="IA499" s="182"/>
      <c r="IB499" s="182"/>
      <c r="IC499" s="182"/>
      <c r="ID499" s="182"/>
      <c r="IE499" s="182"/>
      <c r="IF499" s="182"/>
      <c r="IG499" s="182"/>
      <c r="IH499" s="182"/>
      <c r="II499" s="182"/>
      <c r="IJ499" s="182"/>
      <c r="IK499" s="182"/>
      <c r="IL499" s="182"/>
      <c r="IM499" s="182"/>
      <c r="IN499" s="182"/>
      <c r="IO499" s="182"/>
      <c r="IP499" s="182"/>
      <c r="IQ499" s="182"/>
      <c r="IR499" s="182"/>
      <c r="IS499" s="182"/>
      <c r="IT499" s="182"/>
      <c r="IU499" s="182"/>
      <c r="IV499" s="182"/>
      <c r="IW499" s="182"/>
      <c r="IX499" s="182"/>
      <c r="IY499" s="182"/>
      <c r="IZ499" s="182"/>
      <c r="JA499" s="182"/>
      <c r="JB499" s="182"/>
      <c r="JC499" s="182"/>
      <c r="JD499" s="182"/>
      <c r="JE499" s="182"/>
      <c r="JF499" s="182"/>
      <c r="JG499" s="182"/>
      <c r="JH499" s="182"/>
      <c r="JI499" s="182"/>
      <c r="JJ499" s="182"/>
      <c r="JK499" s="182"/>
      <c r="JL499" s="182"/>
      <c r="JM499" s="182"/>
      <c r="JN499" s="182"/>
      <c r="JO499" s="182"/>
      <c r="JP499" s="182"/>
      <c r="JQ499" s="182"/>
      <c r="JR499" s="182"/>
      <c r="JS499" s="182"/>
      <c r="JT499" s="182"/>
      <c r="JU499" s="182"/>
      <c r="JV499" s="182"/>
      <c r="JW499" s="182"/>
      <c r="JX499" s="182"/>
      <c r="JY499" s="182"/>
      <c r="JZ499" s="182"/>
      <c r="KA499" s="182"/>
      <c r="KB499" s="182"/>
      <c r="KC499" s="182"/>
      <c r="KD499" s="182"/>
      <c r="KE499" s="182"/>
      <c r="KF499" s="182"/>
      <c r="KG499" s="182"/>
      <c r="KH499" s="182"/>
      <c r="KI499" s="182"/>
      <c r="KJ499" s="182"/>
      <c r="KK499" s="182"/>
      <c r="KL499" s="182"/>
      <c r="KM499" s="182"/>
      <c r="KN499" s="182"/>
      <c r="KO499" s="182"/>
      <c r="KP499" s="182"/>
      <c r="KQ499" s="182"/>
      <c r="KR499" s="182"/>
      <c r="KS499" s="182"/>
      <c r="KT499" s="182"/>
      <c r="KU499" s="182"/>
      <c r="KV499" s="182"/>
      <c r="KW499" s="182"/>
      <c r="KX499" s="182"/>
      <c r="KY499" s="182"/>
      <c r="KZ499" s="182"/>
      <c r="LA499" s="182"/>
      <c r="LB499" s="182"/>
      <c r="LC499" s="182"/>
      <c r="LD499" s="182"/>
      <c r="LE499" s="182"/>
      <c r="LF499" s="182"/>
      <c r="LG499" s="182"/>
      <c r="LH499" s="182"/>
      <c r="LI499" s="182"/>
      <c r="LJ499" s="182"/>
      <c r="LK499" s="182"/>
      <c r="LL499" s="182"/>
      <c r="LM499" s="182"/>
      <c r="LN499" s="182"/>
      <c r="LO499" s="182"/>
      <c r="LP499" s="182"/>
      <c r="LQ499" s="182"/>
      <c r="LR499" s="182"/>
      <c r="LS499" s="182"/>
      <c r="LT499" s="182"/>
      <c r="LU499" s="182"/>
      <c r="LV499" s="182"/>
      <c r="LW499" s="182"/>
      <c r="LX499" s="182"/>
      <c r="LY499" s="182"/>
      <c r="LZ499" s="182"/>
      <c r="MA499" s="182"/>
      <c r="MB499" s="182"/>
      <c r="MC499" s="182"/>
      <c r="MD499" s="182"/>
      <c r="ME499" s="182"/>
      <c r="MF499" s="182"/>
      <c r="MG499" s="182"/>
      <c r="MH499" s="182"/>
      <c r="MI499" s="182"/>
      <c r="MJ499" s="182"/>
      <c r="MK499" s="182"/>
      <c r="ML499" s="182"/>
      <c r="MM499" s="182"/>
      <c r="MN499" s="182"/>
      <c r="MO499" s="182"/>
      <c r="MP499" s="182"/>
      <c r="MQ499" s="182"/>
      <c r="MR499" s="182"/>
      <c r="MS499" s="182"/>
      <c r="MT499" s="182"/>
      <c r="MU499" s="182"/>
      <c r="MV499" s="182"/>
      <c r="MW499" s="182"/>
      <c r="MX499" s="182"/>
      <c r="MY499" s="182"/>
      <c r="MZ499" s="182"/>
      <c r="NA499" s="182"/>
      <c r="NB499" s="182"/>
      <c r="NC499" s="182"/>
      <c r="ND499" s="182"/>
      <c r="NE499" s="182"/>
      <c r="NF499" s="182"/>
      <c r="NG499" s="182"/>
      <c r="NH499" s="182"/>
      <c r="NI499" s="182"/>
      <c r="NJ499" s="182"/>
      <c r="NK499" s="182"/>
      <c r="NL499" s="182"/>
      <c r="NM499" s="182"/>
      <c r="NN499" s="182"/>
      <c r="NO499" s="182"/>
      <c r="NP499" s="182"/>
      <c r="NQ499" s="182"/>
      <c r="NR499" s="182"/>
      <c r="NS499" s="182"/>
      <c r="NT499" s="182"/>
      <c r="NU499" s="182"/>
      <c r="NV499" s="182"/>
      <c r="NW499" s="182"/>
      <c r="NX499" s="182"/>
      <c r="NY499" s="182"/>
      <c r="NZ499" s="182"/>
      <c r="OA499" s="182"/>
      <c r="OB499" s="182"/>
      <c r="OC499" s="182"/>
      <c r="OD499" s="182"/>
      <c r="OE499" s="182"/>
      <c r="OF499" s="182"/>
      <c r="OG499" s="182"/>
      <c r="OH499" s="182"/>
      <c r="OI499" s="182"/>
      <c r="OJ499" s="182"/>
      <c r="OK499" s="182"/>
      <c r="OL499" s="182"/>
      <c r="OM499" s="182"/>
      <c r="ON499" s="182"/>
      <c r="OO499" s="182"/>
      <c r="OP499" s="182"/>
      <c r="OQ499" s="182"/>
      <c r="OR499" s="182"/>
      <c r="OS499" s="182"/>
      <c r="OT499" s="182"/>
      <c r="OU499" s="182"/>
      <c r="OV499" s="182"/>
      <c r="OW499" s="182"/>
      <c r="OX499" s="182"/>
      <c r="OY499" s="182"/>
      <c r="OZ499" s="182"/>
      <c r="PA499" s="182"/>
      <c r="PB499" s="182"/>
      <c r="PC499" s="182"/>
      <c r="PD499" s="182"/>
      <c r="PE499" s="182"/>
      <c r="PF499" s="182"/>
      <c r="PG499" s="182"/>
      <c r="PH499" s="182"/>
      <c r="PI499" s="182"/>
      <c r="PJ499" s="182"/>
      <c r="PK499" s="182"/>
      <c r="PL499" s="182"/>
      <c r="PM499" s="182"/>
      <c r="PN499" s="182"/>
      <c r="PO499" s="182"/>
      <c r="PP499" s="182"/>
      <c r="PQ499" s="182"/>
      <c r="PR499" s="182"/>
      <c r="PS499" s="182"/>
      <c r="PT499" s="182"/>
      <c r="PU499" s="182"/>
      <c r="PV499" s="182"/>
      <c r="PW499" s="182"/>
      <c r="PX499" s="182"/>
    </row>
    <row r="500" spans="1:440" s="167" customFormat="1" ht="19.899999999999999" customHeight="1">
      <c r="A500" s="182"/>
      <c r="B500" s="1040"/>
      <c r="C500" s="900"/>
      <c r="D500" s="837"/>
      <c r="E500" s="875" t="s">
        <v>309</v>
      </c>
      <c r="F500" s="327" t="s">
        <v>20</v>
      </c>
      <c r="G500" s="291">
        <v>0.63500000000000001</v>
      </c>
      <c r="H500" s="291"/>
      <c r="I500" s="292">
        <f t="shared" ref="I500" si="481">G500+H500</f>
        <v>0.63500000000000001</v>
      </c>
      <c r="J500" s="416">
        <v>0</v>
      </c>
      <c r="K500" s="292">
        <f t="shared" si="378"/>
        <v>0.63500000000000001</v>
      </c>
      <c r="L500" s="675">
        <f t="shared" si="379"/>
        <v>0</v>
      </c>
      <c r="M500" s="653" t="s">
        <v>24</v>
      </c>
      <c r="N500" s="903">
        <f t="shared" ref="N500:O500" si="482">G500+G501+G502</f>
        <v>7.2210000000000001</v>
      </c>
      <c r="O500" s="904">
        <f t="shared" si="482"/>
        <v>0</v>
      </c>
      <c r="P500" s="904">
        <f t="shared" ref="P500" si="483">N500+O500</f>
        <v>7.2210000000000001</v>
      </c>
      <c r="Q500" s="904">
        <f t="shared" si="422"/>
        <v>6.0469999999999997</v>
      </c>
      <c r="R500" s="904">
        <f t="shared" ref="R500" si="484">P500-Q500</f>
        <v>1.1740000000000004</v>
      </c>
      <c r="S500" s="893">
        <f t="shared" ref="S500" si="485">Q500/P500</f>
        <v>0.83741864007755151</v>
      </c>
      <c r="T500" s="170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2"/>
      <c r="AT500" s="182"/>
      <c r="AU500" s="182"/>
      <c r="AV500" s="182"/>
      <c r="AW500" s="182"/>
      <c r="AX500" s="182"/>
      <c r="AY500" s="182"/>
      <c r="AZ500" s="182"/>
      <c r="BA500" s="182"/>
      <c r="BB500" s="182"/>
      <c r="BC500" s="182"/>
      <c r="BD500" s="182"/>
      <c r="BE500" s="182"/>
      <c r="BF500" s="182"/>
      <c r="BG500" s="182"/>
      <c r="BH500" s="182"/>
      <c r="BI500" s="182"/>
      <c r="BJ500" s="182"/>
      <c r="BK500" s="182"/>
      <c r="BL500" s="182"/>
      <c r="BM500" s="182"/>
      <c r="BN500" s="182"/>
      <c r="BO500" s="182"/>
      <c r="BP500" s="182"/>
      <c r="BQ500" s="182"/>
      <c r="BR500" s="182"/>
      <c r="BS500" s="182"/>
      <c r="BT500" s="182"/>
      <c r="BU500" s="182"/>
      <c r="BV500" s="182"/>
      <c r="BW500" s="182"/>
      <c r="BX500" s="182"/>
      <c r="BY500" s="182"/>
      <c r="BZ500" s="182"/>
      <c r="CA500" s="182"/>
      <c r="CB500" s="182"/>
      <c r="CC500" s="182"/>
      <c r="CD500" s="182"/>
      <c r="CE500" s="182"/>
      <c r="CF500" s="182"/>
      <c r="CG500" s="182"/>
      <c r="CH500" s="182"/>
      <c r="CI500" s="182"/>
      <c r="CJ500" s="182"/>
      <c r="CK500" s="182"/>
      <c r="CL500" s="182"/>
      <c r="CM500" s="182"/>
      <c r="CN500" s="182"/>
      <c r="CO500" s="182"/>
      <c r="CP500" s="182"/>
      <c r="CQ500" s="182"/>
      <c r="CR500" s="182"/>
      <c r="CS500" s="182"/>
      <c r="CT500" s="182"/>
      <c r="CU500" s="182"/>
      <c r="CV500" s="182"/>
      <c r="CW500" s="182"/>
      <c r="CX500" s="182"/>
      <c r="CY500" s="182"/>
      <c r="CZ500" s="182"/>
      <c r="DA500" s="182"/>
      <c r="DB500" s="182"/>
      <c r="DC500" s="182"/>
      <c r="DD500" s="182"/>
      <c r="DE500" s="182"/>
      <c r="DF500" s="182"/>
      <c r="DG500" s="182"/>
      <c r="DH500" s="182"/>
      <c r="DI500" s="182"/>
      <c r="DJ500" s="182"/>
      <c r="DK500" s="182"/>
      <c r="DL500" s="182"/>
      <c r="DM500" s="182"/>
      <c r="DN500" s="182"/>
      <c r="DO500" s="182"/>
      <c r="DP500" s="182"/>
      <c r="DQ500" s="182"/>
      <c r="DR500" s="182"/>
      <c r="DS500" s="182"/>
      <c r="DT500" s="182"/>
      <c r="DU500" s="182"/>
      <c r="DV500" s="182"/>
      <c r="DW500" s="182"/>
      <c r="DX500" s="182"/>
      <c r="DY500" s="182"/>
      <c r="DZ500" s="182"/>
      <c r="EA500" s="182"/>
      <c r="EB500" s="182"/>
      <c r="EC500" s="182"/>
      <c r="ED500" s="182"/>
      <c r="EE500" s="182"/>
      <c r="EF500" s="182"/>
      <c r="EG500" s="182"/>
      <c r="EH500" s="182"/>
      <c r="EI500" s="182"/>
      <c r="EJ500" s="182"/>
      <c r="EK500" s="182"/>
      <c r="EL500" s="182"/>
      <c r="EM500" s="182"/>
      <c r="EN500" s="182"/>
      <c r="EO500" s="182"/>
      <c r="EP500" s="182"/>
      <c r="EQ500" s="182"/>
      <c r="ER500" s="182"/>
      <c r="ES500" s="182"/>
      <c r="ET500" s="182"/>
      <c r="EU500" s="182"/>
      <c r="EV500" s="182"/>
      <c r="EW500" s="182"/>
      <c r="EX500" s="182"/>
      <c r="EY500" s="182"/>
      <c r="EZ500" s="182"/>
      <c r="FA500" s="182"/>
      <c r="FB500" s="182"/>
      <c r="FC500" s="182"/>
      <c r="FD500" s="182"/>
      <c r="FE500" s="182"/>
      <c r="FF500" s="182"/>
      <c r="FG500" s="182"/>
      <c r="FH500" s="182"/>
      <c r="FI500" s="182"/>
      <c r="FJ500" s="182"/>
      <c r="FK500" s="182"/>
      <c r="FL500" s="182"/>
      <c r="FM500" s="182"/>
      <c r="FN500" s="182"/>
      <c r="FO500" s="182"/>
      <c r="FP500" s="182"/>
      <c r="FQ500" s="182"/>
      <c r="FR500" s="182"/>
      <c r="FS500" s="182"/>
      <c r="FT500" s="182"/>
      <c r="FU500" s="182"/>
      <c r="FV500" s="182"/>
      <c r="FW500" s="182"/>
      <c r="FX500" s="182"/>
      <c r="FY500" s="182"/>
      <c r="FZ500" s="182"/>
      <c r="GA500" s="182"/>
      <c r="GB500" s="182"/>
      <c r="GC500" s="182"/>
      <c r="GD500" s="182"/>
      <c r="GE500" s="182"/>
      <c r="GF500" s="182"/>
      <c r="GG500" s="182"/>
      <c r="GH500" s="182"/>
      <c r="GI500" s="182"/>
      <c r="GJ500" s="182"/>
      <c r="GK500" s="182"/>
      <c r="GL500" s="182"/>
      <c r="GM500" s="182"/>
      <c r="GN500" s="182"/>
      <c r="GO500" s="182"/>
      <c r="GP500" s="182"/>
      <c r="GQ500" s="182"/>
      <c r="GR500" s="182"/>
      <c r="GS500" s="182"/>
      <c r="GT500" s="182"/>
      <c r="GU500" s="182"/>
      <c r="GV500" s="182"/>
      <c r="GW500" s="182"/>
      <c r="GX500" s="182"/>
      <c r="GY500" s="182"/>
      <c r="GZ500" s="182"/>
      <c r="HA500" s="182"/>
      <c r="HB500" s="182"/>
      <c r="HC500" s="182"/>
      <c r="HD500" s="182"/>
      <c r="HE500" s="182"/>
      <c r="HF500" s="182"/>
      <c r="HG500" s="182"/>
      <c r="HH500" s="182"/>
      <c r="HI500" s="182"/>
      <c r="HJ500" s="182"/>
      <c r="HK500" s="182"/>
      <c r="HL500" s="182"/>
      <c r="HM500" s="182"/>
      <c r="HN500" s="182"/>
      <c r="HO500" s="182"/>
      <c r="HP500" s="182"/>
      <c r="HQ500" s="182"/>
      <c r="HR500" s="182"/>
      <c r="HS500" s="182"/>
      <c r="HT500" s="182"/>
      <c r="HU500" s="182"/>
      <c r="HV500" s="182"/>
      <c r="HW500" s="182"/>
      <c r="HX500" s="182"/>
      <c r="HY500" s="182"/>
      <c r="HZ500" s="182"/>
      <c r="IA500" s="182"/>
      <c r="IB500" s="182"/>
      <c r="IC500" s="182"/>
      <c r="ID500" s="182"/>
      <c r="IE500" s="182"/>
      <c r="IF500" s="182"/>
      <c r="IG500" s="182"/>
      <c r="IH500" s="182"/>
      <c r="II500" s="182"/>
      <c r="IJ500" s="182"/>
      <c r="IK500" s="182"/>
      <c r="IL500" s="182"/>
      <c r="IM500" s="182"/>
      <c r="IN500" s="182"/>
      <c r="IO500" s="182"/>
      <c r="IP500" s="182"/>
      <c r="IQ500" s="182"/>
      <c r="IR500" s="182"/>
      <c r="IS500" s="182"/>
      <c r="IT500" s="182"/>
      <c r="IU500" s="182"/>
      <c r="IV500" s="182"/>
      <c r="IW500" s="182"/>
      <c r="IX500" s="182"/>
      <c r="IY500" s="182"/>
      <c r="IZ500" s="182"/>
      <c r="JA500" s="182"/>
      <c r="JB500" s="182"/>
      <c r="JC500" s="182"/>
      <c r="JD500" s="182"/>
      <c r="JE500" s="182"/>
      <c r="JF500" s="182"/>
      <c r="JG500" s="182"/>
      <c r="JH500" s="182"/>
      <c r="JI500" s="182"/>
      <c r="JJ500" s="182"/>
      <c r="JK500" s="182"/>
      <c r="JL500" s="182"/>
      <c r="JM500" s="182"/>
      <c r="JN500" s="182"/>
      <c r="JO500" s="182"/>
      <c r="JP500" s="182"/>
      <c r="JQ500" s="182"/>
      <c r="JR500" s="182"/>
      <c r="JS500" s="182"/>
      <c r="JT500" s="182"/>
      <c r="JU500" s="182"/>
      <c r="JV500" s="182"/>
      <c r="JW500" s="182"/>
      <c r="JX500" s="182"/>
      <c r="JY500" s="182"/>
      <c r="JZ500" s="182"/>
      <c r="KA500" s="182"/>
      <c r="KB500" s="182"/>
      <c r="KC500" s="182"/>
      <c r="KD500" s="182"/>
      <c r="KE500" s="182"/>
      <c r="KF500" s="182"/>
      <c r="KG500" s="182"/>
      <c r="KH500" s="182"/>
      <c r="KI500" s="182"/>
      <c r="KJ500" s="182"/>
      <c r="KK500" s="182"/>
      <c r="KL500" s="182"/>
      <c r="KM500" s="182"/>
      <c r="KN500" s="182"/>
      <c r="KO500" s="182"/>
      <c r="KP500" s="182"/>
      <c r="KQ500" s="182"/>
      <c r="KR500" s="182"/>
      <c r="KS500" s="182"/>
      <c r="KT500" s="182"/>
      <c r="KU500" s="182"/>
      <c r="KV500" s="182"/>
      <c r="KW500" s="182"/>
      <c r="KX500" s="182"/>
      <c r="KY500" s="182"/>
      <c r="KZ500" s="182"/>
      <c r="LA500" s="182"/>
      <c r="LB500" s="182"/>
      <c r="LC500" s="182"/>
      <c r="LD500" s="182"/>
      <c r="LE500" s="182"/>
      <c r="LF500" s="182"/>
      <c r="LG500" s="182"/>
      <c r="LH500" s="182"/>
      <c r="LI500" s="182"/>
      <c r="LJ500" s="182"/>
      <c r="LK500" s="182"/>
      <c r="LL500" s="182"/>
      <c r="LM500" s="182"/>
      <c r="LN500" s="182"/>
      <c r="LO500" s="182"/>
      <c r="LP500" s="182"/>
      <c r="LQ500" s="182"/>
      <c r="LR500" s="182"/>
      <c r="LS500" s="182"/>
      <c r="LT500" s="182"/>
      <c r="LU500" s="182"/>
      <c r="LV500" s="182"/>
      <c r="LW500" s="182"/>
      <c r="LX500" s="182"/>
      <c r="LY500" s="182"/>
      <c r="LZ500" s="182"/>
      <c r="MA500" s="182"/>
      <c r="MB500" s="182"/>
      <c r="MC500" s="182"/>
      <c r="MD500" s="182"/>
      <c r="ME500" s="182"/>
      <c r="MF500" s="182"/>
      <c r="MG500" s="182"/>
      <c r="MH500" s="182"/>
      <c r="MI500" s="182"/>
      <c r="MJ500" s="182"/>
      <c r="MK500" s="182"/>
      <c r="ML500" s="182"/>
      <c r="MM500" s="182"/>
      <c r="MN500" s="182"/>
      <c r="MO500" s="182"/>
      <c r="MP500" s="182"/>
      <c r="MQ500" s="182"/>
      <c r="MR500" s="182"/>
      <c r="MS500" s="182"/>
      <c r="MT500" s="182"/>
      <c r="MU500" s="182"/>
      <c r="MV500" s="182"/>
      <c r="MW500" s="182"/>
      <c r="MX500" s="182"/>
      <c r="MY500" s="182"/>
      <c r="MZ500" s="182"/>
      <c r="NA500" s="182"/>
      <c r="NB500" s="182"/>
      <c r="NC500" s="182"/>
      <c r="ND500" s="182"/>
      <c r="NE500" s="182"/>
      <c r="NF500" s="182"/>
      <c r="NG500" s="182"/>
      <c r="NH500" s="182"/>
      <c r="NI500" s="182"/>
      <c r="NJ500" s="182"/>
      <c r="NK500" s="182"/>
      <c r="NL500" s="182"/>
      <c r="NM500" s="182"/>
      <c r="NN500" s="182"/>
      <c r="NO500" s="182"/>
      <c r="NP500" s="182"/>
      <c r="NQ500" s="182"/>
      <c r="NR500" s="182"/>
      <c r="NS500" s="182"/>
      <c r="NT500" s="182"/>
      <c r="NU500" s="182"/>
      <c r="NV500" s="182"/>
      <c r="NW500" s="182"/>
      <c r="NX500" s="182"/>
      <c r="NY500" s="182"/>
      <c r="NZ500" s="182"/>
      <c r="OA500" s="182"/>
      <c r="OB500" s="182"/>
      <c r="OC500" s="182"/>
      <c r="OD500" s="182"/>
      <c r="OE500" s="182"/>
      <c r="OF500" s="182"/>
      <c r="OG500" s="182"/>
      <c r="OH500" s="182"/>
      <c r="OI500" s="182"/>
      <c r="OJ500" s="182"/>
      <c r="OK500" s="182"/>
      <c r="OL500" s="182"/>
      <c r="OM500" s="182"/>
      <c r="ON500" s="182"/>
      <c r="OO500" s="182"/>
      <c r="OP500" s="182"/>
      <c r="OQ500" s="182"/>
      <c r="OR500" s="182"/>
      <c r="OS500" s="182"/>
      <c r="OT500" s="182"/>
      <c r="OU500" s="182"/>
      <c r="OV500" s="182"/>
      <c r="OW500" s="182"/>
      <c r="OX500" s="182"/>
      <c r="OY500" s="182"/>
      <c r="OZ500" s="182"/>
      <c r="PA500" s="182"/>
      <c r="PB500" s="182"/>
      <c r="PC500" s="182"/>
      <c r="PD500" s="182"/>
      <c r="PE500" s="182"/>
      <c r="PF500" s="182"/>
      <c r="PG500" s="182"/>
      <c r="PH500" s="182"/>
      <c r="PI500" s="182"/>
      <c r="PJ500" s="182"/>
      <c r="PK500" s="182"/>
      <c r="PL500" s="182"/>
      <c r="PM500" s="182"/>
      <c r="PN500" s="182"/>
      <c r="PO500" s="182"/>
      <c r="PP500" s="182"/>
      <c r="PQ500" s="182"/>
      <c r="PR500" s="182"/>
      <c r="PS500" s="182"/>
      <c r="PT500" s="182"/>
      <c r="PU500" s="182"/>
      <c r="PV500" s="182"/>
      <c r="PW500" s="182"/>
      <c r="PX500" s="182"/>
    </row>
    <row r="501" spans="1:440" s="167" customFormat="1" ht="19.899999999999999" customHeight="1">
      <c r="A501" s="182"/>
      <c r="B501" s="1040"/>
      <c r="C501" s="900"/>
      <c r="D501" s="837"/>
      <c r="E501" s="875"/>
      <c r="F501" s="327" t="s">
        <v>21</v>
      </c>
      <c r="G501" s="291">
        <v>2.9750000000000001</v>
      </c>
      <c r="H501" s="291"/>
      <c r="I501" s="292">
        <f>G501+H501+K500</f>
        <v>3.6100000000000003</v>
      </c>
      <c r="J501" s="416">
        <v>2.1059999999999999</v>
      </c>
      <c r="K501" s="292">
        <f t="shared" si="378"/>
        <v>1.5040000000000004</v>
      </c>
      <c r="L501" s="675">
        <f t="shared" si="379"/>
        <v>0.58337950138504147</v>
      </c>
      <c r="M501" s="653" t="s">
        <v>24</v>
      </c>
      <c r="N501" s="903"/>
      <c r="O501" s="904"/>
      <c r="P501" s="904"/>
      <c r="Q501" s="904"/>
      <c r="R501" s="904"/>
      <c r="S501" s="893"/>
      <c r="T501" s="170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  <c r="AI501" s="182"/>
      <c r="AJ501" s="182"/>
      <c r="AK501" s="182"/>
      <c r="AL501" s="182"/>
      <c r="AM501" s="182"/>
      <c r="AN501" s="182"/>
      <c r="AO501" s="182"/>
      <c r="AP501" s="182"/>
      <c r="AQ501" s="182"/>
      <c r="AR501" s="182"/>
      <c r="AS501" s="182"/>
      <c r="AT501" s="182"/>
      <c r="AU501" s="182"/>
      <c r="AV501" s="182"/>
      <c r="AW501" s="182"/>
      <c r="AX501" s="182"/>
      <c r="AY501" s="182"/>
      <c r="AZ501" s="182"/>
      <c r="BA501" s="182"/>
      <c r="BB501" s="182"/>
      <c r="BC501" s="182"/>
      <c r="BD501" s="182"/>
      <c r="BE501" s="182"/>
      <c r="BF501" s="182"/>
      <c r="BG501" s="182"/>
      <c r="BH501" s="182"/>
      <c r="BI501" s="182"/>
      <c r="BJ501" s="182"/>
      <c r="BK501" s="182"/>
      <c r="BL501" s="182"/>
      <c r="BM501" s="182"/>
      <c r="BN501" s="182"/>
      <c r="BO501" s="182"/>
      <c r="BP501" s="182"/>
      <c r="BQ501" s="182"/>
      <c r="BR501" s="182"/>
      <c r="BS501" s="182"/>
      <c r="BT501" s="182"/>
      <c r="BU501" s="182"/>
      <c r="BV501" s="182"/>
      <c r="BW501" s="182"/>
      <c r="BX501" s="182"/>
      <c r="BY501" s="182"/>
      <c r="BZ501" s="182"/>
      <c r="CA501" s="182"/>
      <c r="CB501" s="182"/>
      <c r="CC501" s="182"/>
      <c r="CD501" s="182"/>
      <c r="CE501" s="182"/>
      <c r="CF501" s="182"/>
      <c r="CG501" s="182"/>
      <c r="CH501" s="182"/>
      <c r="CI501" s="182"/>
      <c r="CJ501" s="182"/>
      <c r="CK501" s="182"/>
      <c r="CL501" s="182"/>
      <c r="CM501" s="182"/>
      <c r="CN501" s="182"/>
      <c r="CO501" s="182"/>
      <c r="CP501" s="182"/>
      <c r="CQ501" s="182"/>
      <c r="CR501" s="182"/>
      <c r="CS501" s="182"/>
      <c r="CT501" s="182"/>
      <c r="CU501" s="182"/>
      <c r="CV501" s="182"/>
      <c r="CW501" s="182"/>
      <c r="CX501" s="182"/>
      <c r="CY501" s="182"/>
      <c r="CZ501" s="182"/>
      <c r="DA501" s="182"/>
      <c r="DB501" s="182"/>
      <c r="DC501" s="182"/>
      <c r="DD501" s="182"/>
      <c r="DE501" s="182"/>
      <c r="DF501" s="182"/>
      <c r="DG501" s="182"/>
      <c r="DH501" s="182"/>
      <c r="DI501" s="182"/>
      <c r="DJ501" s="182"/>
      <c r="DK501" s="182"/>
      <c r="DL501" s="182"/>
      <c r="DM501" s="182"/>
      <c r="DN501" s="182"/>
      <c r="DO501" s="182"/>
      <c r="DP501" s="182"/>
      <c r="DQ501" s="182"/>
      <c r="DR501" s="182"/>
      <c r="DS501" s="182"/>
      <c r="DT501" s="182"/>
      <c r="DU501" s="182"/>
      <c r="DV501" s="182"/>
      <c r="DW501" s="182"/>
      <c r="DX501" s="182"/>
      <c r="DY501" s="182"/>
      <c r="DZ501" s="182"/>
      <c r="EA501" s="182"/>
      <c r="EB501" s="182"/>
      <c r="EC501" s="182"/>
      <c r="ED501" s="182"/>
      <c r="EE501" s="182"/>
      <c r="EF501" s="182"/>
      <c r="EG501" s="182"/>
      <c r="EH501" s="182"/>
      <c r="EI501" s="182"/>
      <c r="EJ501" s="182"/>
      <c r="EK501" s="182"/>
      <c r="EL501" s="182"/>
      <c r="EM501" s="182"/>
      <c r="EN501" s="182"/>
      <c r="EO501" s="182"/>
      <c r="EP501" s="182"/>
      <c r="EQ501" s="182"/>
      <c r="ER501" s="182"/>
      <c r="ES501" s="182"/>
      <c r="ET501" s="182"/>
      <c r="EU501" s="182"/>
      <c r="EV501" s="182"/>
      <c r="EW501" s="182"/>
      <c r="EX501" s="182"/>
      <c r="EY501" s="182"/>
      <c r="EZ501" s="182"/>
      <c r="FA501" s="182"/>
      <c r="FB501" s="182"/>
      <c r="FC501" s="182"/>
      <c r="FD501" s="182"/>
      <c r="FE501" s="182"/>
      <c r="FF501" s="182"/>
      <c r="FG501" s="182"/>
      <c r="FH501" s="182"/>
      <c r="FI501" s="182"/>
      <c r="FJ501" s="182"/>
      <c r="FK501" s="182"/>
      <c r="FL501" s="182"/>
      <c r="FM501" s="182"/>
      <c r="FN501" s="182"/>
      <c r="FO501" s="182"/>
      <c r="FP501" s="182"/>
      <c r="FQ501" s="182"/>
      <c r="FR501" s="182"/>
      <c r="FS501" s="182"/>
      <c r="FT501" s="182"/>
      <c r="FU501" s="182"/>
      <c r="FV501" s="182"/>
      <c r="FW501" s="182"/>
      <c r="FX501" s="182"/>
      <c r="FY501" s="182"/>
      <c r="FZ501" s="182"/>
      <c r="GA501" s="182"/>
      <c r="GB501" s="182"/>
      <c r="GC501" s="182"/>
      <c r="GD501" s="182"/>
      <c r="GE501" s="182"/>
      <c r="GF501" s="182"/>
      <c r="GG501" s="182"/>
      <c r="GH501" s="182"/>
      <c r="GI501" s="182"/>
      <c r="GJ501" s="182"/>
      <c r="GK501" s="182"/>
      <c r="GL501" s="182"/>
      <c r="GM501" s="182"/>
      <c r="GN501" s="182"/>
      <c r="GO501" s="182"/>
      <c r="GP501" s="182"/>
      <c r="GQ501" s="182"/>
      <c r="GR501" s="182"/>
      <c r="GS501" s="182"/>
      <c r="GT501" s="182"/>
      <c r="GU501" s="182"/>
      <c r="GV501" s="182"/>
      <c r="GW501" s="182"/>
      <c r="GX501" s="182"/>
      <c r="GY501" s="182"/>
      <c r="GZ501" s="182"/>
      <c r="HA501" s="182"/>
      <c r="HB501" s="182"/>
      <c r="HC501" s="182"/>
      <c r="HD501" s="182"/>
      <c r="HE501" s="182"/>
      <c r="HF501" s="182"/>
      <c r="HG501" s="182"/>
      <c r="HH501" s="182"/>
      <c r="HI501" s="182"/>
      <c r="HJ501" s="182"/>
      <c r="HK501" s="182"/>
      <c r="HL501" s="182"/>
      <c r="HM501" s="182"/>
      <c r="HN501" s="182"/>
      <c r="HO501" s="182"/>
      <c r="HP501" s="182"/>
      <c r="HQ501" s="182"/>
      <c r="HR501" s="182"/>
      <c r="HS501" s="182"/>
      <c r="HT501" s="182"/>
      <c r="HU501" s="182"/>
      <c r="HV501" s="182"/>
      <c r="HW501" s="182"/>
      <c r="HX501" s="182"/>
      <c r="HY501" s="182"/>
      <c r="HZ501" s="182"/>
      <c r="IA501" s="182"/>
      <c r="IB501" s="182"/>
      <c r="IC501" s="182"/>
      <c r="ID501" s="182"/>
      <c r="IE501" s="182"/>
      <c r="IF501" s="182"/>
      <c r="IG501" s="182"/>
      <c r="IH501" s="182"/>
      <c r="II501" s="182"/>
      <c r="IJ501" s="182"/>
      <c r="IK501" s="182"/>
      <c r="IL501" s="182"/>
      <c r="IM501" s="182"/>
      <c r="IN501" s="182"/>
      <c r="IO501" s="182"/>
      <c r="IP501" s="182"/>
      <c r="IQ501" s="182"/>
      <c r="IR501" s="182"/>
      <c r="IS501" s="182"/>
      <c r="IT501" s="182"/>
      <c r="IU501" s="182"/>
      <c r="IV501" s="182"/>
      <c r="IW501" s="182"/>
      <c r="IX501" s="182"/>
      <c r="IY501" s="182"/>
      <c r="IZ501" s="182"/>
      <c r="JA501" s="182"/>
      <c r="JB501" s="182"/>
      <c r="JC501" s="182"/>
      <c r="JD501" s="182"/>
      <c r="JE501" s="182"/>
      <c r="JF501" s="182"/>
      <c r="JG501" s="182"/>
      <c r="JH501" s="182"/>
      <c r="JI501" s="182"/>
      <c r="JJ501" s="182"/>
      <c r="JK501" s="182"/>
      <c r="JL501" s="182"/>
      <c r="JM501" s="182"/>
      <c r="JN501" s="182"/>
      <c r="JO501" s="182"/>
      <c r="JP501" s="182"/>
      <c r="JQ501" s="182"/>
      <c r="JR501" s="182"/>
      <c r="JS501" s="182"/>
      <c r="JT501" s="182"/>
      <c r="JU501" s="182"/>
      <c r="JV501" s="182"/>
      <c r="JW501" s="182"/>
      <c r="JX501" s="182"/>
      <c r="JY501" s="182"/>
      <c r="JZ501" s="182"/>
      <c r="KA501" s="182"/>
      <c r="KB501" s="182"/>
      <c r="KC501" s="182"/>
      <c r="KD501" s="182"/>
      <c r="KE501" s="182"/>
      <c r="KF501" s="182"/>
      <c r="KG501" s="182"/>
      <c r="KH501" s="182"/>
      <c r="KI501" s="182"/>
      <c r="KJ501" s="182"/>
      <c r="KK501" s="182"/>
      <c r="KL501" s="182"/>
      <c r="KM501" s="182"/>
      <c r="KN501" s="182"/>
      <c r="KO501" s="182"/>
      <c r="KP501" s="182"/>
      <c r="KQ501" s="182"/>
      <c r="KR501" s="182"/>
      <c r="KS501" s="182"/>
      <c r="KT501" s="182"/>
      <c r="KU501" s="182"/>
      <c r="KV501" s="182"/>
      <c r="KW501" s="182"/>
      <c r="KX501" s="182"/>
      <c r="KY501" s="182"/>
      <c r="KZ501" s="182"/>
      <c r="LA501" s="182"/>
      <c r="LB501" s="182"/>
      <c r="LC501" s="182"/>
      <c r="LD501" s="182"/>
      <c r="LE501" s="182"/>
      <c r="LF501" s="182"/>
      <c r="LG501" s="182"/>
      <c r="LH501" s="182"/>
      <c r="LI501" s="182"/>
      <c r="LJ501" s="182"/>
      <c r="LK501" s="182"/>
      <c r="LL501" s="182"/>
      <c r="LM501" s="182"/>
      <c r="LN501" s="182"/>
      <c r="LO501" s="182"/>
      <c r="LP501" s="182"/>
      <c r="LQ501" s="182"/>
      <c r="LR501" s="182"/>
      <c r="LS501" s="182"/>
      <c r="LT501" s="182"/>
      <c r="LU501" s="182"/>
      <c r="LV501" s="182"/>
      <c r="LW501" s="182"/>
      <c r="LX501" s="182"/>
      <c r="LY501" s="182"/>
      <c r="LZ501" s="182"/>
      <c r="MA501" s="182"/>
      <c r="MB501" s="182"/>
      <c r="MC501" s="182"/>
      <c r="MD501" s="182"/>
      <c r="ME501" s="182"/>
      <c r="MF501" s="182"/>
      <c r="MG501" s="182"/>
      <c r="MH501" s="182"/>
      <c r="MI501" s="182"/>
      <c r="MJ501" s="182"/>
      <c r="MK501" s="182"/>
      <c r="ML501" s="182"/>
      <c r="MM501" s="182"/>
      <c r="MN501" s="182"/>
      <c r="MO501" s="182"/>
      <c r="MP501" s="182"/>
      <c r="MQ501" s="182"/>
      <c r="MR501" s="182"/>
      <c r="MS501" s="182"/>
      <c r="MT501" s="182"/>
      <c r="MU501" s="182"/>
      <c r="MV501" s="182"/>
      <c r="MW501" s="182"/>
      <c r="MX501" s="182"/>
      <c r="MY501" s="182"/>
      <c r="MZ501" s="182"/>
      <c r="NA501" s="182"/>
      <c r="NB501" s="182"/>
      <c r="NC501" s="182"/>
      <c r="ND501" s="182"/>
      <c r="NE501" s="182"/>
      <c r="NF501" s="182"/>
      <c r="NG501" s="182"/>
      <c r="NH501" s="182"/>
      <c r="NI501" s="182"/>
      <c r="NJ501" s="182"/>
      <c r="NK501" s="182"/>
      <c r="NL501" s="182"/>
      <c r="NM501" s="182"/>
      <c r="NN501" s="182"/>
      <c r="NO501" s="182"/>
      <c r="NP501" s="182"/>
      <c r="NQ501" s="182"/>
      <c r="NR501" s="182"/>
      <c r="NS501" s="182"/>
      <c r="NT501" s="182"/>
      <c r="NU501" s="182"/>
      <c r="NV501" s="182"/>
      <c r="NW501" s="182"/>
      <c r="NX501" s="182"/>
      <c r="NY501" s="182"/>
      <c r="NZ501" s="182"/>
      <c r="OA501" s="182"/>
      <c r="OB501" s="182"/>
      <c r="OC501" s="182"/>
      <c r="OD501" s="182"/>
      <c r="OE501" s="182"/>
      <c r="OF501" s="182"/>
      <c r="OG501" s="182"/>
      <c r="OH501" s="182"/>
      <c r="OI501" s="182"/>
      <c r="OJ501" s="182"/>
      <c r="OK501" s="182"/>
      <c r="OL501" s="182"/>
      <c r="OM501" s="182"/>
      <c r="ON501" s="182"/>
      <c r="OO501" s="182"/>
      <c r="OP501" s="182"/>
      <c r="OQ501" s="182"/>
      <c r="OR501" s="182"/>
      <c r="OS501" s="182"/>
      <c r="OT501" s="182"/>
      <c r="OU501" s="182"/>
      <c r="OV501" s="182"/>
      <c r="OW501" s="182"/>
      <c r="OX501" s="182"/>
      <c r="OY501" s="182"/>
      <c r="OZ501" s="182"/>
      <c r="PA501" s="182"/>
      <c r="PB501" s="182"/>
      <c r="PC501" s="182"/>
      <c r="PD501" s="182"/>
      <c r="PE501" s="182"/>
      <c r="PF501" s="182"/>
      <c r="PG501" s="182"/>
      <c r="PH501" s="182"/>
      <c r="PI501" s="182"/>
      <c r="PJ501" s="182"/>
      <c r="PK501" s="182"/>
      <c r="PL501" s="182"/>
      <c r="PM501" s="182"/>
      <c r="PN501" s="182"/>
      <c r="PO501" s="182"/>
      <c r="PP501" s="182"/>
      <c r="PQ501" s="182"/>
      <c r="PR501" s="182"/>
      <c r="PS501" s="182"/>
      <c r="PT501" s="182"/>
      <c r="PU501" s="182"/>
      <c r="PV501" s="182"/>
      <c r="PW501" s="182"/>
      <c r="PX501" s="182"/>
    </row>
    <row r="502" spans="1:440" s="167" customFormat="1" ht="19.899999999999999" customHeight="1">
      <c r="A502" s="182"/>
      <c r="B502" s="1040"/>
      <c r="C502" s="900"/>
      <c r="D502" s="837"/>
      <c r="E502" s="875"/>
      <c r="F502" s="327" t="s">
        <v>22</v>
      </c>
      <c r="G502" s="291">
        <v>3.6110000000000002</v>
      </c>
      <c r="H502" s="291"/>
      <c r="I502" s="292">
        <f>G502+H502+K501</f>
        <v>5.1150000000000002</v>
      </c>
      <c r="J502" s="416">
        <v>3.9409999999999998</v>
      </c>
      <c r="K502" s="292">
        <f t="shared" si="378"/>
        <v>1.1740000000000004</v>
      </c>
      <c r="L502" s="675">
        <f t="shared" si="379"/>
        <v>0.7704789833822091</v>
      </c>
      <c r="M502" s="653" t="s">
        <v>24</v>
      </c>
      <c r="N502" s="903"/>
      <c r="O502" s="904"/>
      <c r="P502" s="904"/>
      <c r="Q502" s="904"/>
      <c r="R502" s="904"/>
      <c r="S502" s="893"/>
      <c r="T502" s="170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2"/>
      <c r="AN502" s="182"/>
      <c r="AO502" s="182"/>
      <c r="AP502" s="182"/>
      <c r="AQ502" s="182"/>
      <c r="AR502" s="182"/>
      <c r="AS502" s="182"/>
      <c r="AT502" s="182"/>
      <c r="AU502" s="182"/>
      <c r="AV502" s="182"/>
      <c r="AW502" s="182"/>
      <c r="AX502" s="182"/>
      <c r="AY502" s="182"/>
      <c r="AZ502" s="182"/>
      <c r="BA502" s="182"/>
      <c r="BB502" s="182"/>
      <c r="BC502" s="182"/>
      <c r="BD502" s="182"/>
      <c r="BE502" s="182"/>
      <c r="BF502" s="182"/>
      <c r="BG502" s="182"/>
      <c r="BH502" s="182"/>
      <c r="BI502" s="182"/>
      <c r="BJ502" s="182"/>
      <c r="BK502" s="182"/>
      <c r="BL502" s="182"/>
      <c r="BM502" s="182"/>
      <c r="BN502" s="182"/>
      <c r="BO502" s="182"/>
      <c r="BP502" s="182"/>
      <c r="BQ502" s="182"/>
      <c r="BR502" s="182"/>
      <c r="BS502" s="182"/>
      <c r="BT502" s="182"/>
      <c r="BU502" s="182"/>
      <c r="BV502" s="182"/>
      <c r="BW502" s="182"/>
      <c r="BX502" s="182"/>
      <c r="BY502" s="182"/>
      <c r="BZ502" s="182"/>
      <c r="CA502" s="182"/>
      <c r="CB502" s="182"/>
      <c r="CC502" s="182"/>
      <c r="CD502" s="182"/>
      <c r="CE502" s="182"/>
      <c r="CF502" s="182"/>
      <c r="CG502" s="182"/>
      <c r="CH502" s="182"/>
      <c r="CI502" s="182"/>
      <c r="CJ502" s="182"/>
      <c r="CK502" s="182"/>
      <c r="CL502" s="182"/>
      <c r="CM502" s="182"/>
      <c r="CN502" s="182"/>
      <c r="CO502" s="182"/>
      <c r="CP502" s="182"/>
      <c r="CQ502" s="182"/>
      <c r="CR502" s="182"/>
      <c r="CS502" s="182"/>
      <c r="CT502" s="182"/>
      <c r="CU502" s="182"/>
      <c r="CV502" s="182"/>
      <c r="CW502" s="182"/>
      <c r="CX502" s="182"/>
      <c r="CY502" s="182"/>
      <c r="CZ502" s="182"/>
      <c r="DA502" s="182"/>
      <c r="DB502" s="182"/>
      <c r="DC502" s="182"/>
      <c r="DD502" s="182"/>
      <c r="DE502" s="182"/>
      <c r="DF502" s="182"/>
      <c r="DG502" s="182"/>
      <c r="DH502" s="182"/>
      <c r="DI502" s="182"/>
      <c r="DJ502" s="182"/>
      <c r="DK502" s="182"/>
      <c r="DL502" s="182"/>
      <c r="DM502" s="182"/>
      <c r="DN502" s="182"/>
      <c r="DO502" s="182"/>
      <c r="DP502" s="182"/>
      <c r="DQ502" s="182"/>
      <c r="DR502" s="182"/>
      <c r="DS502" s="182"/>
      <c r="DT502" s="182"/>
      <c r="DU502" s="182"/>
      <c r="DV502" s="182"/>
      <c r="DW502" s="182"/>
      <c r="DX502" s="182"/>
      <c r="DY502" s="182"/>
      <c r="DZ502" s="182"/>
      <c r="EA502" s="182"/>
      <c r="EB502" s="182"/>
      <c r="EC502" s="182"/>
      <c r="ED502" s="182"/>
      <c r="EE502" s="182"/>
      <c r="EF502" s="182"/>
      <c r="EG502" s="182"/>
      <c r="EH502" s="182"/>
      <c r="EI502" s="182"/>
      <c r="EJ502" s="182"/>
      <c r="EK502" s="182"/>
      <c r="EL502" s="182"/>
      <c r="EM502" s="182"/>
      <c r="EN502" s="182"/>
      <c r="EO502" s="182"/>
      <c r="EP502" s="182"/>
      <c r="EQ502" s="182"/>
      <c r="ER502" s="182"/>
      <c r="ES502" s="182"/>
      <c r="ET502" s="182"/>
      <c r="EU502" s="182"/>
      <c r="EV502" s="182"/>
      <c r="EW502" s="182"/>
      <c r="EX502" s="182"/>
      <c r="EY502" s="182"/>
      <c r="EZ502" s="182"/>
      <c r="FA502" s="182"/>
      <c r="FB502" s="182"/>
      <c r="FC502" s="182"/>
      <c r="FD502" s="182"/>
      <c r="FE502" s="182"/>
      <c r="FF502" s="182"/>
      <c r="FG502" s="182"/>
      <c r="FH502" s="182"/>
      <c r="FI502" s="182"/>
      <c r="FJ502" s="182"/>
      <c r="FK502" s="182"/>
      <c r="FL502" s="182"/>
      <c r="FM502" s="182"/>
      <c r="FN502" s="182"/>
      <c r="FO502" s="182"/>
      <c r="FP502" s="182"/>
      <c r="FQ502" s="182"/>
      <c r="FR502" s="182"/>
      <c r="FS502" s="182"/>
      <c r="FT502" s="182"/>
      <c r="FU502" s="182"/>
      <c r="FV502" s="182"/>
      <c r="FW502" s="182"/>
      <c r="FX502" s="182"/>
      <c r="FY502" s="182"/>
      <c r="FZ502" s="182"/>
      <c r="GA502" s="182"/>
      <c r="GB502" s="182"/>
      <c r="GC502" s="182"/>
      <c r="GD502" s="182"/>
      <c r="GE502" s="182"/>
      <c r="GF502" s="182"/>
      <c r="GG502" s="182"/>
      <c r="GH502" s="182"/>
      <c r="GI502" s="182"/>
      <c r="GJ502" s="182"/>
      <c r="GK502" s="182"/>
      <c r="GL502" s="182"/>
      <c r="GM502" s="182"/>
      <c r="GN502" s="182"/>
      <c r="GO502" s="182"/>
      <c r="GP502" s="182"/>
      <c r="GQ502" s="182"/>
      <c r="GR502" s="182"/>
      <c r="GS502" s="182"/>
      <c r="GT502" s="182"/>
      <c r="GU502" s="182"/>
      <c r="GV502" s="182"/>
      <c r="GW502" s="182"/>
      <c r="GX502" s="182"/>
      <c r="GY502" s="182"/>
      <c r="GZ502" s="182"/>
      <c r="HA502" s="182"/>
      <c r="HB502" s="182"/>
      <c r="HC502" s="182"/>
      <c r="HD502" s="182"/>
      <c r="HE502" s="182"/>
      <c r="HF502" s="182"/>
      <c r="HG502" s="182"/>
      <c r="HH502" s="182"/>
      <c r="HI502" s="182"/>
      <c r="HJ502" s="182"/>
      <c r="HK502" s="182"/>
      <c r="HL502" s="182"/>
      <c r="HM502" s="182"/>
      <c r="HN502" s="182"/>
      <c r="HO502" s="182"/>
      <c r="HP502" s="182"/>
      <c r="HQ502" s="182"/>
      <c r="HR502" s="182"/>
      <c r="HS502" s="182"/>
      <c r="HT502" s="182"/>
      <c r="HU502" s="182"/>
      <c r="HV502" s="182"/>
      <c r="HW502" s="182"/>
      <c r="HX502" s="182"/>
      <c r="HY502" s="182"/>
      <c r="HZ502" s="182"/>
      <c r="IA502" s="182"/>
      <c r="IB502" s="182"/>
      <c r="IC502" s="182"/>
      <c r="ID502" s="182"/>
      <c r="IE502" s="182"/>
      <c r="IF502" s="182"/>
      <c r="IG502" s="182"/>
      <c r="IH502" s="182"/>
      <c r="II502" s="182"/>
      <c r="IJ502" s="182"/>
      <c r="IK502" s="182"/>
      <c r="IL502" s="182"/>
      <c r="IM502" s="182"/>
      <c r="IN502" s="182"/>
      <c r="IO502" s="182"/>
      <c r="IP502" s="182"/>
      <c r="IQ502" s="182"/>
      <c r="IR502" s="182"/>
      <c r="IS502" s="182"/>
      <c r="IT502" s="182"/>
      <c r="IU502" s="182"/>
      <c r="IV502" s="182"/>
      <c r="IW502" s="182"/>
      <c r="IX502" s="182"/>
      <c r="IY502" s="182"/>
      <c r="IZ502" s="182"/>
      <c r="JA502" s="182"/>
      <c r="JB502" s="182"/>
      <c r="JC502" s="182"/>
      <c r="JD502" s="182"/>
      <c r="JE502" s="182"/>
      <c r="JF502" s="182"/>
      <c r="JG502" s="182"/>
      <c r="JH502" s="182"/>
      <c r="JI502" s="182"/>
      <c r="JJ502" s="182"/>
      <c r="JK502" s="182"/>
      <c r="JL502" s="182"/>
      <c r="JM502" s="182"/>
      <c r="JN502" s="182"/>
      <c r="JO502" s="182"/>
      <c r="JP502" s="182"/>
      <c r="JQ502" s="182"/>
      <c r="JR502" s="182"/>
      <c r="JS502" s="182"/>
      <c r="JT502" s="182"/>
      <c r="JU502" s="182"/>
      <c r="JV502" s="182"/>
      <c r="JW502" s="182"/>
      <c r="JX502" s="182"/>
      <c r="JY502" s="182"/>
      <c r="JZ502" s="182"/>
      <c r="KA502" s="182"/>
      <c r="KB502" s="182"/>
      <c r="KC502" s="182"/>
      <c r="KD502" s="182"/>
      <c r="KE502" s="182"/>
      <c r="KF502" s="182"/>
      <c r="KG502" s="182"/>
      <c r="KH502" s="182"/>
      <c r="KI502" s="182"/>
      <c r="KJ502" s="182"/>
      <c r="KK502" s="182"/>
      <c r="KL502" s="182"/>
      <c r="KM502" s="182"/>
      <c r="KN502" s="182"/>
      <c r="KO502" s="182"/>
      <c r="KP502" s="182"/>
      <c r="KQ502" s="182"/>
      <c r="KR502" s="182"/>
      <c r="KS502" s="182"/>
      <c r="KT502" s="182"/>
      <c r="KU502" s="182"/>
      <c r="KV502" s="182"/>
      <c r="KW502" s="182"/>
      <c r="KX502" s="182"/>
      <c r="KY502" s="182"/>
      <c r="KZ502" s="182"/>
      <c r="LA502" s="182"/>
      <c r="LB502" s="182"/>
      <c r="LC502" s="182"/>
      <c r="LD502" s="182"/>
      <c r="LE502" s="182"/>
      <c r="LF502" s="182"/>
      <c r="LG502" s="182"/>
      <c r="LH502" s="182"/>
      <c r="LI502" s="182"/>
      <c r="LJ502" s="182"/>
      <c r="LK502" s="182"/>
      <c r="LL502" s="182"/>
      <c r="LM502" s="182"/>
      <c r="LN502" s="182"/>
      <c r="LO502" s="182"/>
      <c r="LP502" s="182"/>
      <c r="LQ502" s="182"/>
      <c r="LR502" s="182"/>
      <c r="LS502" s="182"/>
      <c r="LT502" s="182"/>
      <c r="LU502" s="182"/>
      <c r="LV502" s="182"/>
      <c r="LW502" s="182"/>
      <c r="LX502" s="182"/>
      <c r="LY502" s="182"/>
      <c r="LZ502" s="182"/>
      <c r="MA502" s="182"/>
      <c r="MB502" s="182"/>
      <c r="MC502" s="182"/>
      <c r="MD502" s="182"/>
      <c r="ME502" s="182"/>
      <c r="MF502" s="182"/>
      <c r="MG502" s="182"/>
      <c r="MH502" s="182"/>
      <c r="MI502" s="182"/>
      <c r="MJ502" s="182"/>
      <c r="MK502" s="182"/>
      <c r="ML502" s="182"/>
      <c r="MM502" s="182"/>
      <c r="MN502" s="182"/>
      <c r="MO502" s="182"/>
      <c r="MP502" s="182"/>
      <c r="MQ502" s="182"/>
      <c r="MR502" s="182"/>
      <c r="MS502" s="182"/>
      <c r="MT502" s="182"/>
      <c r="MU502" s="182"/>
      <c r="MV502" s="182"/>
      <c r="MW502" s="182"/>
      <c r="MX502" s="182"/>
      <c r="MY502" s="182"/>
      <c r="MZ502" s="182"/>
      <c r="NA502" s="182"/>
      <c r="NB502" s="182"/>
      <c r="NC502" s="182"/>
      <c r="ND502" s="182"/>
      <c r="NE502" s="182"/>
      <c r="NF502" s="182"/>
      <c r="NG502" s="182"/>
      <c r="NH502" s="182"/>
      <c r="NI502" s="182"/>
      <c r="NJ502" s="182"/>
      <c r="NK502" s="182"/>
      <c r="NL502" s="182"/>
      <c r="NM502" s="182"/>
      <c r="NN502" s="182"/>
      <c r="NO502" s="182"/>
      <c r="NP502" s="182"/>
      <c r="NQ502" s="182"/>
      <c r="NR502" s="182"/>
      <c r="NS502" s="182"/>
      <c r="NT502" s="182"/>
      <c r="NU502" s="182"/>
      <c r="NV502" s="182"/>
      <c r="NW502" s="182"/>
      <c r="NX502" s="182"/>
      <c r="NY502" s="182"/>
      <c r="NZ502" s="182"/>
      <c r="OA502" s="182"/>
      <c r="OB502" s="182"/>
      <c r="OC502" s="182"/>
      <c r="OD502" s="182"/>
      <c r="OE502" s="182"/>
      <c r="OF502" s="182"/>
      <c r="OG502" s="182"/>
      <c r="OH502" s="182"/>
      <c r="OI502" s="182"/>
      <c r="OJ502" s="182"/>
      <c r="OK502" s="182"/>
      <c r="OL502" s="182"/>
      <c r="OM502" s="182"/>
      <c r="ON502" s="182"/>
      <c r="OO502" s="182"/>
      <c r="OP502" s="182"/>
      <c r="OQ502" s="182"/>
      <c r="OR502" s="182"/>
      <c r="OS502" s="182"/>
      <c r="OT502" s="182"/>
      <c r="OU502" s="182"/>
      <c r="OV502" s="182"/>
      <c r="OW502" s="182"/>
      <c r="OX502" s="182"/>
      <c r="OY502" s="182"/>
      <c r="OZ502" s="182"/>
      <c r="PA502" s="182"/>
      <c r="PB502" s="182"/>
      <c r="PC502" s="182"/>
      <c r="PD502" s="182"/>
      <c r="PE502" s="182"/>
      <c r="PF502" s="182"/>
      <c r="PG502" s="182"/>
      <c r="PH502" s="182"/>
      <c r="PI502" s="182"/>
      <c r="PJ502" s="182"/>
      <c r="PK502" s="182"/>
      <c r="PL502" s="182"/>
      <c r="PM502" s="182"/>
      <c r="PN502" s="182"/>
      <c r="PO502" s="182"/>
      <c r="PP502" s="182"/>
      <c r="PQ502" s="182"/>
      <c r="PR502" s="182"/>
      <c r="PS502" s="182"/>
      <c r="PT502" s="182"/>
      <c r="PU502" s="182"/>
      <c r="PV502" s="182"/>
      <c r="PW502" s="182"/>
      <c r="PX502" s="182"/>
    </row>
    <row r="503" spans="1:440" s="167" customFormat="1" ht="19.899999999999999" customHeight="1">
      <c r="A503" s="182"/>
      <c r="B503" s="1040"/>
      <c r="C503" s="900"/>
      <c r="D503" s="837"/>
      <c r="E503" s="875" t="s">
        <v>858</v>
      </c>
      <c r="F503" s="327" t="s">
        <v>20</v>
      </c>
      <c r="G503" s="291">
        <v>0.63600000000000001</v>
      </c>
      <c r="H503" s="291"/>
      <c r="I503" s="292">
        <f t="shared" ref="I503" si="486">G503+H503</f>
        <v>0.63600000000000001</v>
      </c>
      <c r="J503" s="416">
        <v>0</v>
      </c>
      <c r="K503" s="292">
        <f t="shared" si="378"/>
        <v>0.63600000000000001</v>
      </c>
      <c r="L503" s="675">
        <f t="shared" si="379"/>
        <v>0</v>
      </c>
      <c r="M503" s="653" t="s">
        <v>24</v>
      </c>
      <c r="N503" s="903">
        <f t="shared" ref="N503:O503" si="487">G503+G504+G505</f>
        <v>7.2279999999999998</v>
      </c>
      <c r="O503" s="904">
        <f t="shared" si="487"/>
        <v>0</v>
      </c>
      <c r="P503" s="904">
        <f t="shared" ref="P503" si="488">N503+O503</f>
        <v>7.2279999999999998</v>
      </c>
      <c r="Q503" s="904">
        <f t="shared" si="422"/>
        <v>6.8610000000000007</v>
      </c>
      <c r="R503" s="904">
        <f t="shared" ref="R503" si="489">P503-Q503</f>
        <v>0.3669999999999991</v>
      </c>
      <c r="S503" s="893">
        <f t="shared" ref="S503" si="490">Q503/P503</f>
        <v>0.94922523519645829</v>
      </c>
      <c r="T503" s="170"/>
      <c r="U503" s="182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  <c r="AG503" s="182"/>
      <c r="AH503" s="182"/>
      <c r="AI503" s="182"/>
      <c r="AJ503" s="182"/>
      <c r="AK503" s="182"/>
      <c r="AL503" s="182"/>
      <c r="AM503" s="182"/>
      <c r="AN503" s="182"/>
      <c r="AO503" s="182"/>
      <c r="AP503" s="182"/>
      <c r="AQ503" s="182"/>
      <c r="AR503" s="182"/>
      <c r="AS503" s="182"/>
      <c r="AT503" s="182"/>
      <c r="AU503" s="182"/>
      <c r="AV503" s="182"/>
      <c r="AW503" s="182"/>
      <c r="AX503" s="182"/>
      <c r="AY503" s="182"/>
      <c r="AZ503" s="182"/>
      <c r="BA503" s="182"/>
      <c r="BB503" s="182"/>
      <c r="BC503" s="182"/>
      <c r="BD503" s="182"/>
      <c r="BE503" s="182"/>
      <c r="BF503" s="182"/>
      <c r="BG503" s="182"/>
      <c r="BH503" s="182"/>
      <c r="BI503" s="182"/>
      <c r="BJ503" s="182"/>
      <c r="BK503" s="182"/>
      <c r="BL503" s="182"/>
      <c r="BM503" s="182"/>
      <c r="BN503" s="182"/>
      <c r="BO503" s="182"/>
      <c r="BP503" s="182"/>
      <c r="BQ503" s="182"/>
      <c r="BR503" s="182"/>
      <c r="BS503" s="182"/>
      <c r="BT503" s="182"/>
      <c r="BU503" s="182"/>
      <c r="BV503" s="182"/>
      <c r="BW503" s="182"/>
      <c r="BX503" s="182"/>
      <c r="BY503" s="182"/>
      <c r="BZ503" s="182"/>
      <c r="CA503" s="182"/>
      <c r="CB503" s="182"/>
      <c r="CC503" s="182"/>
      <c r="CD503" s="182"/>
      <c r="CE503" s="182"/>
      <c r="CF503" s="182"/>
      <c r="CG503" s="182"/>
      <c r="CH503" s="182"/>
      <c r="CI503" s="182"/>
      <c r="CJ503" s="182"/>
      <c r="CK503" s="182"/>
      <c r="CL503" s="182"/>
      <c r="CM503" s="182"/>
      <c r="CN503" s="182"/>
      <c r="CO503" s="182"/>
      <c r="CP503" s="182"/>
      <c r="CQ503" s="182"/>
      <c r="CR503" s="182"/>
      <c r="CS503" s="182"/>
      <c r="CT503" s="182"/>
      <c r="CU503" s="182"/>
      <c r="CV503" s="182"/>
      <c r="CW503" s="182"/>
      <c r="CX503" s="182"/>
      <c r="CY503" s="182"/>
      <c r="CZ503" s="182"/>
      <c r="DA503" s="182"/>
      <c r="DB503" s="182"/>
      <c r="DC503" s="182"/>
      <c r="DD503" s="182"/>
      <c r="DE503" s="182"/>
      <c r="DF503" s="182"/>
      <c r="DG503" s="182"/>
      <c r="DH503" s="182"/>
      <c r="DI503" s="182"/>
      <c r="DJ503" s="182"/>
      <c r="DK503" s="182"/>
      <c r="DL503" s="182"/>
      <c r="DM503" s="182"/>
      <c r="DN503" s="182"/>
      <c r="DO503" s="182"/>
      <c r="DP503" s="182"/>
      <c r="DQ503" s="182"/>
      <c r="DR503" s="182"/>
      <c r="DS503" s="182"/>
      <c r="DT503" s="182"/>
      <c r="DU503" s="182"/>
      <c r="DV503" s="182"/>
      <c r="DW503" s="182"/>
      <c r="DX503" s="182"/>
      <c r="DY503" s="182"/>
      <c r="DZ503" s="182"/>
      <c r="EA503" s="182"/>
      <c r="EB503" s="182"/>
      <c r="EC503" s="182"/>
      <c r="ED503" s="182"/>
      <c r="EE503" s="182"/>
      <c r="EF503" s="182"/>
      <c r="EG503" s="182"/>
      <c r="EH503" s="182"/>
      <c r="EI503" s="182"/>
      <c r="EJ503" s="182"/>
      <c r="EK503" s="182"/>
      <c r="EL503" s="182"/>
      <c r="EM503" s="182"/>
      <c r="EN503" s="182"/>
      <c r="EO503" s="182"/>
      <c r="EP503" s="182"/>
      <c r="EQ503" s="182"/>
      <c r="ER503" s="182"/>
      <c r="ES503" s="182"/>
      <c r="ET503" s="182"/>
      <c r="EU503" s="182"/>
      <c r="EV503" s="182"/>
      <c r="EW503" s="182"/>
      <c r="EX503" s="182"/>
      <c r="EY503" s="182"/>
      <c r="EZ503" s="182"/>
      <c r="FA503" s="182"/>
      <c r="FB503" s="182"/>
      <c r="FC503" s="182"/>
      <c r="FD503" s="182"/>
      <c r="FE503" s="182"/>
      <c r="FF503" s="182"/>
      <c r="FG503" s="182"/>
      <c r="FH503" s="182"/>
      <c r="FI503" s="182"/>
      <c r="FJ503" s="182"/>
      <c r="FK503" s="182"/>
      <c r="FL503" s="182"/>
      <c r="FM503" s="182"/>
      <c r="FN503" s="182"/>
      <c r="FO503" s="182"/>
      <c r="FP503" s="182"/>
      <c r="FQ503" s="182"/>
      <c r="FR503" s="182"/>
      <c r="FS503" s="182"/>
      <c r="FT503" s="182"/>
      <c r="FU503" s="182"/>
      <c r="FV503" s="182"/>
      <c r="FW503" s="182"/>
      <c r="FX503" s="182"/>
      <c r="FY503" s="182"/>
      <c r="FZ503" s="182"/>
      <c r="GA503" s="182"/>
      <c r="GB503" s="182"/>
      <c r="GC503" s="182"/>
      <c r="GD503" s="182"/>
      <c r="GE503" s="182"/>
      <c r="GF503" s="182"/>
      <c r="GG503" s="182"/>
      <c r="GH503" s="182"/>
      <c r="GI503" s="182"/>
      <c r="GJ503" s="182"/>
      <c r="GK503" s="182"/>
      <c r="GL503" s="182"/>
      <c r="GM503" s="182"/>
      <c r="GN503" s="182"/>
      <c r="GO503" s="182"/>
      <c r="GP503" s="182"/>
      <c r="GQ503" s="182"/>
      <c r="GR503" s="182"/>
      <c r="GS503" s="182"/>
      <c r="GT503" s="182"/>
      <c r="GU503" s="182"/>
      <c r="GV503" s="182"/>
      <c r="GW503" s="182"/>
      <c r="GX503" s="182"/>
      <c r="GY503" s="182"/>
      <c r="GZ503" s="182"/>
      <c r="HA503" s="182"/>
      <c r="HB503" s="182"/>
      <c r="HC503" s="182"/>
      <c r="HD503" s="182"/>
      <c r="HE503" s="182"/>
      <c r="HF503" s="182"/>
      <c r="HG503" s="182"/>
      <c r="HH503" s="182"/>
      <c r="HI503" s="182"/>
      <c r="HJ503" s="182"/>
      <c r="HK503" s="182"/>
      <c r="HL503" s="182"/>
      <c r="HM503" s="182"/>
      <c r="HN503" s="182"/>
      <c r="HO503" s="182"/>
      <c r="HP503" s="182"/>
      <c r="HQ503" s="182"/>
      <c r="HR503" s="182"/>
      <c r="HS503" s="182"/>
      <c r="HT503" s="182"/>
      <c r="HU503" s="182"/>
      <c r="HV503" s="182"/>
      <c r="HW503" s="182"/>
      <c r="HX503" s="182"/>
      <c r="HY503" s="182"/>
      <c r="HZ503" s="182"/>
      <c r="IA503" s="182"/>
      <c r="IB503" s="182"/>
      <c r="IC503" s="182"/>
      <c r="ID503" s="182"/>
      <c r="IE503" s="182"/>
      <c r="IF503" s="182"/>
      <c r="IG503" s="182"/>
      <c r="IH503" s="182"/>
      <c r="II503" s="182"/>
      <c r="IJ503" s="182"/>
      <c r="IK503" s="182"/>
      <c r="IL503" s="182"/>
      <c r="IM503" s="182"/>
      <c r="IN503" s="182"/>
      <c r="IO503" s="182"/>
      <c r="IP503" s="182"/>
      <c r="IQ503" s="182"/>
      <c r="IR503" s="182"/>
      <c r="IS503" s="182"/>
      <c r="IT503" s="182"/>
      <c r="IU503" s="182"/>
      <c r="IV503" s="182"/>
      <c r="IW503" s="182"/>
      <c r="IX503" s="182"/>
      <c r="IY503" s="182"/>
      <c r="IZ503" s="182"/>
      <c r="JA503" s="182"/>
      <c r="JB503" s="182"/>
      <c r="JC503" s="182"/>
      <c r="JD503" s="182"/>
      <c r="JE503" s="182"/>
      <c r="JF503" s="182"/>
      <c r="JG503" s="182"/>
      <c r="JH503" s="182"/>
      <c r="JI503" s="182"/>
      <c r="JJ503" s="182"/>
      <c r="JK503" s="182"/>
      <c r="JL503" s="182"/>
      <c r="JM503" s="182"/>
      <c r="JN503" s="182"/>
      <c r="JO503" s="182"/>
      <c r="JP503" s="182"/>
      <c r="JQ503" s="182"/>
      <c r="JR503" s="182"/>
      <c r="JS503" s="182"/>
      <c r="JT503" s="182"/>
      <c r="JU503" s="182"/>
      <c r="JV503" s="182"/>
      <c r="JW503" s="182"/>
      <c r="JX503" s="182"/>
      <c r="JY503" s="182"/>
      <c r="JZ503" s="182"/>
      <c r="KA503" s="182"/>
      <c r="KB503" s="182"/>
      <c r="KC503" s="182"/>
      <c r="KD503" s="182"/>
      <c r="KE503" s="182"/>
      <c r="KF503" s="182"/>
      <c r="KG503" s="182"/>
      <c r="KH503" s="182"/>
      <c r="KI503" s="182"/>
      <c r="KJ503" s="182"/>
      <c r="KK503" s="182"/>
      <c r="KL503" s="182"/>
      <c r="KM503" s="182"/>
      <c r="KN503" s="182"/>
      <c r="KO503" s="182"/>
      <c r="KP503" s="182"/>
      <c r="KQ503" s="182"/>
      <c r="KR503" s="182"/>
      <c r="KS503" s="182"/>
      <c r="KT503" s="182"/>
      <c r="KU503" s="182"/>
      <c r="KV503" s="182"/>
      <c r="KW503" s="182"/>
      <c r="KX503" s="182"/>
      <c r="KY503" s="182"/>
      <c r="KZ503" s="182"/>
      <c r="LA503" s="182"/>
      <c r="LB503" s="182"/>
      <c r="LC503" s="182"/>
      <c r="LD503" s="182"/>
      <c r="LE503" s="182"/>
      <c r="LF503" s="182"/>
      <c r="LG503" s="182"/>
      <c r="LH503" s="182"/>
      <c r="LI503" s="182"/>
      <c r="LJ503" s="182"/>
      <c r="LK503" s="182"/>
      <c r="LL503" s="182"/>
      <c r="LM503" s="182"/>
      <c r="LN503" s="182"/>
      <c r="LO503" s="182"/>
      <c r="LP503" s="182"/>
      <c r="LQ503" s="182"/>
      <c r="LR503" s="182"/>
      <c r="LS503" s="182"/>
      <c r="LT503" s="182"/>
      <c r="LU503" s="182"/>
      <c r="LV503" s="182"/>
      <c r="LW503" s="182"/>
      <c r="LX503" s="182"/>
      <c r="LY503" s="182"/>
      <c r="LZ503" s="182"/>
      <c r="MA503" s="182"/>
      <c r="MB503" s="182"/>
      <c r="MC503" s="182"/>
      <c r="MD503" s="182"/>
      <c r="ME503" s="182"/>
      <c r="MF503" s="182"/>
      <c r="MG503" s="182"/>
      <c r="MH503" s="182"/>
      <c r="MI503" s="182"/>
      <c r="MJ503" s="182"/>
      <c r="MK503" s="182"/>
      <c r="ML503" s="182"/>
      <c r="MM503" s="182"/>
      <c r="MN503" s="182"/>
      <c r="MO503" s="182"/>
      <c r="MP503" s="182"/>
      <c r="MQ503" s="182"/>
      <c r="MR503" s="182"/>
      <c r="MS503" s="182"/>
      <c r="MT503" s="182"/>
      <c r="MU503" s="182"/>
      <c r="MV503" s="182"/>
      <c r="MW503" s="182"/>
      <c r="MX503" s="182"/>
      <c r="MY503" s="182"/>
      <c r="MZ503" s="182"/>
      <c r="NA503" s="182"/>
      <c r="NB503" s="182"/>
      <c r="NC503" s="182"/>
      <c r="ND503" s="182"/>
      <c r="NE503" s="182"/>
      <c r="NF503" s="182"/>
      <c r="NG503" s="182"/>
      <c r="NH503" s="182"/>
      <c r="NI503" s="182"/>
      <c r="NJ503" s="182"/>
      <c r="NK503" s="182"/>
      <c r="NL503" s="182"/>
      <c r="NM503" s="182"/>
      <c r="NN503" s="182"/>
      <c r="NO503" s="182"/>
      <c r="NP503" s="182"/>
      <c r="NQ503" s="182"/>
      <c r="NR503" s="182"/>
      <c r="NS503" s="182"/>
      <c r="NT503" s="182"/>
      <c r="NU503" s="182"/>
      <c r="NV503" s="182"/>
      <c r="NW503" s="182"/>
      <c r="NX503" s="182"/>
      <c r="NY503" s="182"/>
      <c r="NZ503" s="182"/>
      <c r="OA503" s="182"/>
      <c r="OB503" s="182"/>
      <c r="OC503" s="182"/>
      <c r="OD503" s="182"/>
      <c r="OE503" s="182"/>
      <c r="OF503" s="182"/>
      <c r="OG503" s="182"/>
      <c r="OH503" s="182"/>
      <c r="OI503" s="182"/>
      <c r="OJ503" s="182"/>
      <c r="OK503" s="182"/>
      <c r="OL503" s="182"/>
      <c r="OM503" s="182"/>
      <c r="ON503" s="182"/>
      <c r="OO503" s="182"/>
      <c r="OP503" s="182"/>
      <c r="OQ503" s="182"/>
      <c r="OR503" s="182"/>
      <c r="OS503" s="182"/>
      <c r="OT503" s="182"/>
      <c r="OU503" s="182"/>
      <c r="OV503" s="182"/>
      <c r="OW503" s="182"/>
      <c r="OX503" s="182"/>
      <c r="OY503" s="182"/>
      <c r="OZ503" s="182"/>
      <c r="PA503" s="182"/>
      <c r="PB503" s="182"/>
      <c r="PC503" s="182"/>
      <c r="PD503" s="182"/>
      <c r="PE503" s="182"/>
      <c r="PF503" s="182"/>
      <c r="PG503" s="182"/>
      <c r="PH503" s="182"/>
      <c r="PI503" s="182"/>
      <c r="PJ503" s="182"/>
      <c r="PK503" s="182"/>
      <c r="PL503" s="182"/>
      <c r="PM503" s="182"/>
      <c r="PN503" s="182"/>
      <c r="PO503" s="182"/>
      <c r="PP503" s="182"/>
      <c r="PQ503" s="182"/>
      <c r="PR503" s="182"/>
      <c r="PS503" s="182"/>
      <c r="PT503" s="182"/>
      <c r="PU503" s="182"/>
      <c r="PV503" s="182"/>
      <c r="PW503" s="182"/>
      <c r="PX503" s="182"/>
    </row>
    <row r="504" spans="1:440" s="167" customFormat="1" ht="19.899999999999999" customHeight="1">
      <c r="A504" s="182"/>
      <c r="B504" s="1040"/>
      <c r="C504" s="900"/>
      <c r="D504" s="837"/>
      <c r="E504" s="875"/>
      <c r="F504" s="327" t="s">
        <v>21</v>
      </c>
      <c r="G504" s="291">
        <v>2.9780000000000002</v>
      </c>
      <c r="H504" s="292"/>
      <c r="I504" s="292">
        <f>G504+H504+K503</f>
        <v>3.6140000000000003</v>
      </c>
      <c r="J504" s="416">
        <v>1.2440000000000002</v>
      </c>
      <c r="K504" s="292">
        <f t="shared" si="378"/>
        <v>2.37</v>
      </c>
      <c r="L504" s="675">
        <f t="shared" si="379"/>
        <v>0.34421693414499172</v>
      </c>
      <c r="M504" s="653" t="s">
        <v>24</v>
      </c>
      <c r="N504" s="903"/>
      <c r="O504" s="904"/>
      <c r="P504" s="904"/>
      <c r="Q504" s="904"/>
      <c r="R504" s="904"/>
      <c r="S504" s="893"/>
      <c r="T504" s="170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182"/>
      <c r="AT504" s="182"/>
      <c r="AU504" s="182"/>
      <c r="AV504" s="182"/>
      <c r="AW504" s="182"/>
      <c r="AX504" s="182"/>
      <c r="AY504" s="182"/>
      <c r="AZ504" s="182"/>
      <c r="BA504" s="182"/>
      <c r="BB504" s="182"/>
      <c r="BC504" s="182"/>
      <c r="BD504" s="182"/>
      <c r="BE504" s="182"/>
      <c r="BF504" s="182"/>
      <c r="BG504" s="182"/>
      <c r="BH504" s="182"/>
      <c r="BI504" s="182"/>
      <c r="BJ504" s="182"/>
      <c r="BK504" s="182"/>
      <c r="BL504" s="182"/>
      <c r="BM504" s="182"/>
      <c r="BN504" s="182"/>
      <c r="BO504" s="182"/>
      <c r="BP504" s="182"/>
      <c r="BQ504" s="182"/>
      <c r="BR504" s="182"/>
      <c r="BS504" s="182"/>
      <c r="BT504" s="182"/>
      <c r="BU504" s="182"/>
      <c r="BV504" s="182"/>
      <c r="BW504" s="182"/>
      <c r="BX504" s="182"/>
      <c r="BY504" s="182"/>
      <c r="BZ504" s="182"/>
      <c r="CA504" s="182"/>
      <c r="CB504" s="182"/>
      <c r="CC504" s="182"/>
      <c r="CD504" s="182"/>
      <c r="CE504" s="182"/>
      <c r="CF504" s="182"/>
      <c r="CG504" s="182"/>
      <c r="CH504" s="182"/>
      <c r="CI504" s="182"/>
      <c r="CJ504" s="182"/>
      <c r="CK504" s="182"/>
      <c r="CL504" s="182"/>
      <c r="CM504" s="182"/>
      <c r="CN504" s="182"/>
      <c r="CO504" s="182"/>
      <c r="CP504" s="182"/>
      <c r="CQ504" s="182"/>
      <c r="CR504" s="182"/>
      <c r="CS504" s="182"/>
      <c r="CT504" s="182"/>
      <c r="CU504" s="182"/>
      <c r="CV504" s="182"/>
      <c r="CW504" s="182"/>
      <c r="CX504" s="182"/>
      <c r="CY504" s="182"/>
      <c r="CZ504" s="182"/>
      <c r="DA504" s="182"/>
      <c r="DB504" s="182"/>
      <c r="DC504" s="182"/>
      <c r="DD504" s="182"/>
      <c r="DE504" s="182"/>
      <c r="DF504" s="182"/>
      <c r="DG504" s="182"/>
      <c r="DH504" s="182"/>
      <c r="DI504" s="182"/>
      <c r="DJ504" s="182"/>
      <c r="DK504" s="182"/>
      <c r="DL504" s="182"/>
      <c r="DM504" s="182"/>
      <c r="DN504" s="182"/>
      <c r="DO504" s="182"/>
      <c r="DP504" s="182"/>
      <c r="DQ504" s="182"/>
      <c r="DR504" s="182"/>
      <c r="DS504" s="182"/>
      <c r="DT504" s="182"/>
      <c r="DU504" s="182"/>
      <c r="DV504" s="182"/>
      <c r="DW504" s="182"/>
      <c r="DX504" s="182"/>
      <c r="DY504" s="182"/>
      <c r="DZ504" s="182"/>
      <c r="EA504" s="182"/>
      <c r="EB504" s="182"/>
      <c r="EC504" s="182"/>
      <c r="ED504" s="182"/>
      <c r="EE504" s="182"/>
      <c r="EF504" s="182"/>
      <c r="EG504" s="182"/>
      <c r="EH504" s="182"/>
      <c r="EI504" s="182"/>
      <c r="EJ504" s="182"/>
      <c r="EK504" s="182"/>
      <c r="EL504" s="182"/>
      <c r="EM504" s="182"/>
      <c r="EN504" s="182"/>
      <c r="EO504" s="182"/>
      <c r="EP504" s="182"/>
      <c r="EQ504" s="182"/>
      <c r="ER504" s="182"/>
      <c r="ES504" s="182"/>
      <c r="ET504" s="182"/>
      <c r="EU504" s="182"/>
      <c r="EV504" s="182"/>
      <c r="EW504" s="182"/>
      <c r="EX504" s="182"/>
      <c r="EY504" s="182"/>
      <c r="EZ504" s="182"/>
      <c r="FA504" s="182"/>
      <c r="FB504" s="182"/>
      <c r="FC504" s="182"/>
      <c r="FD504" s="182"/>
      <c r="FE504" s="182"/>
      <c r="FF504" s="182"/>
      <c r="FG504" s="182"/>
      <c r="FH504" s="182"/>
      <c r="FI504" s="182"/>
      <c r="FJ504" s="182"/>
      <c r="FK504" s="182"/>
      <c r="FL504" s="182"/>
      <c r="FM504" s="182"/>
      <c r="FN504" s="182"/>
      <c r="FO504" s="182"/>
      <c r="FP504" s="182"/>
      <c r="FQ504" s="182"/>
      <c r="FR504" s="182"/>
      <c r="FS504" s="182"/>
      <c r="FT504" s="182"/>
      <c r="FU504" s="182"/>
      <c r="FV504" s="182"/>
      <c r="FW504" s="182"/>
      <c r="FX504" s="182"/>
      <c r="FY504" s="182"/>
      <c r="FZ504" s="182"/>
      <c r="GA504" s="182"/>
      <c r="GB504" s="182"/>
      <c r="GC504" s="182"/>
      <c r="GD504" s="182"/>
      <c r="GE504" s="182"/>
      <c r="GF504" s="182"/>
      <c r="GG504" s="182"/>
      <c r="GH504" s="182"/>
      <c r="GI504" s="182"/>
      <c r="GJ504" s="182"/>
      <c r="GK504" s="182"/>
      <c r="GL504" s="182"/>
      <c r="GM504" s="182"/>
      <c r="GN504" s="182"/>
      <c r="GO504" s="182"/>
      <c r="GP504" s="182"/>
      <c r="GQ504" s="182"/>
      <c r="GR504" s="182"/>
      <c r="GS504" s="182"/>
      <c r="GT504" s="182"/>
      <c r="GU504" s="182"/>
      <c r="GV504" s="182"/>
      <c r="GW504" s="182"/>
      <c r="GX504" s="182"/>
      <c r="GY504" s="182"/>
      <c r="GZ504" s="182"/>
      <c r="HA504" s="182"/>
      <c r="HB504" s="182"/>
      <c r="HC504" s="182"/>
      <c r="HD504" s="182"/>
      <c r="HE504" s="182"/>
      <c r="HF504" s="182"/>
      <c r="HG504" s="182"/>
      <c r="HH504" s="182"/>
      <c r="HI504" s="182"/>
      <c r="HJ504" s="182"/>
      <c r="HK504" s="182"/>
      <c r="HL504" s="182"/>
      <c r="HM504" s="182"/>
      <c r="HN504" s="182"/>
      <c r="HO504" s="182"/>
      <c r="HP504" s="182"/>
      <c r="HQ504" s="182"/>
      <c r="HR504" s="182"/>
      <c r="HS504" s="182"/>
      <c r="HT504" s="182"/>
      <c r="HU504" s="182"/>
      <c r="HV504" s="182"/>
      <c r="HW504" s="182"/>
      <c r="HX504" s="182"/>
      <c r="HY504" s="182"/>
      <c r="HZ504" s="182"/>
      <c r="IA504" s="182"/>
      <c r="IB504" s="182"/>
      <c r="IC504" s="182"/>
      <c r="ID504" s="182"/>
      <c r="IE504" s="182"/>
      <c r="IF504" s="182"/>
      <c r="IG504" s="182"/>
      <c r="IH504" s="182"/>
      <c r="II504" s="182"/>
      <c r="IJ504" s="182"/>
      <c r="IK504" s="182"/>
      <c r="IL504" s="182"/>
      <c r="IM504" s="182"/>
      <c r="IN504" s="182"/>
      <c r="IO504" s="182"/>
      <c r="IP504" s="182"/>
      <c r="IQ504" s="182"/>
      <c r="IR504" s="182"/>
      <c r="IS504" s="182"/>
      <c r="IT504" s="182"/>
      <c r="IU504" s="182"/>
      <c r="IV504" s="182"/>
      <c r="IW504" s="182"/>
      <c r="IX504" s="182"/>
      <c r="IY504" s="182"/>
      <c r="IZ504" s="182"/>
      <c r="JA504" s="182"/>
      <c r="JB504" s="182"/>
      <c r="JC504" s="182"/>
      <c r="JD504" s="182"/>
      <c r="JE504" s="182"/>
      <c r="JF504" s="182"/>
      <c r="JG504" s="182"/>
      <c r="JH504" s="182"/>
      <c r="JI504" s="182"/>
      <c r="JJ504" s="182"/>
      <c r="JK504" s="182"/>
      <c r="JL504" s="182"/>
      <c r="JM504" s="182"/>
      <c r="JN504" s="182"/>
      <c r="JO504" s="182"/>
      <c r="JP504" s="182"/>
      <c r="JQ504" s="182"/>
      <c r="JR504" s="182"/>
      <c r="JS504" s="182"/>
      <c r="JT504" s="182"/>
      <c r="JU504" s="182"/>
      <c r="JV504" s="182"/>
      <c r="JW504" s="182"/>
      <c r="JX504" s="182"/>
      <c r="JY504" s="182"/>
      <c r="JZ504" s="182"/>
      <c r="KA504" s="182"/>
      <c r="KB504" s="182"/>
      <c r="KC504" s="182"/>
      <c r="KD504" s="182"/>
      <c r="KE504" s="182"/>
      <c r="KF504" s="182"/>
      <c r="KG504" s="182"/>
      <c r="KH504" s="182"/>
      <c r="KI504" s="182"/>
      <c r="KJ504" s="182"/>
      <c r="KK504" s="182"/>
      <c r="KL504" s="182"/>
      <c r="KM504" s="182"/>
      <c r="KN504" s="182"/>
      <c r="KO504" s="182"/>
      <c r="KP504" s="182"/>
      <c r="KQ504" s="182"/>
      <c r="KR504" s="182"/>
      <c r="KS504" s="182"/>
      <c r="KT504" s="182"/>
      <c r="KU504" s="182"/>
      <c r="KV504" s="182"/>
      <c r="KW504" s="182"/>
      <c r="KX504" s="182"/>
      <c r="KY504" s="182"/>
      <c r="KZ504" s="182"/>
      <c r="LA504" s="182"/>
      <c r="LB504" s="182"/>
      <c r="LC504" s="182"/>
      <c r="LD504" s="182"/>
      <c r="LE504" s="182"/>
      <c r="LF504" s="182"/>
      <c r="LG504" s="182"/>
      <c r="LH504" s="182"/>
      <c r="LI504" s="182"/>
      <c r="LJ504" s="182"/>
      <c r="LK504" s="182"/>
      <c r="LL504" s="182"/>
      <c r="LM504" s="182"/>
      <c r="LN504" s="182"/>
      <c r="LO504" s="182"/>
      <c r="LP504" s="182"/>
      <c r="LQ504" s="182"/>
      <c r="LR504" s="182"/>
      <c r="LS504" s="182"/>
      <c r="LT504" s="182"/>
      <c r="LU504" s="182"/>
      <c r="LV504" s="182"/>
      <c r="LW504" s="182"/>
      <c r="LX504" s="182"/>
      <c r="LY504" s="182"/>
      <c r="LZ504" s="182"/>
      <c r="MA504" s="182"/>
      <c r="MB504" s="182"/>
      <c r="MC504" s="182"/>
      <c r="MD504" s="182"/>
      <c r="ME504" s="182"/>
      <c r="MF504" s="182"/>
      <c r="MG504" s="182"/>
      <c r="MH504" s="182"/>
      <c r="MI504" s="182"/>
      <c r="MJ504" s="182"/>
      <c r="MK504" s="182"/>
      <c r="ML504" s="182"/>
      <c r="MM504" s="182"/>
      <c r="MN504" s="182"/>
      <c r="MO504" s="182"/>
      <c r="MP504" s="182"/>
      <c r="MQ504" s="182"/>
      <c r="MR504" s="182"/>
      <c r="MS504" s="182"/>
      <c r="MT504" s="182"/>
      <c r="MU504" s="182"/>
      <c r="MV504" s="182"/>
      <c r="MW504" s="182"/>
      <c r="MX504" s="182"/>
      <c r="MY504" s="182"/>
      <c r="MZ504" s="182"/>
      <c r="NA504" s="182"/>
      <c r="NB504" s="182"/>
      <c r="NC504" s="182"/>
      <c r="ND504" s="182"/>
      <c r="NE504" s="182"/>
      <c r="NF504" s="182"/>
      <c r="NG504" s="182"/>
      <c r="NH504" s="182"/>
      <c r="NI504" s="182"/>
      <c r="NJ504" s="182"/>
      <c r="NK504" s="182"/>
      <c r="NL504" s="182"/>
      <c r="NM504" s="182"/>
      <c r="NN504" s="182"/>
      <c r="NO504" s="182"/>
      <c r="NP504" s="182"/>
      <c r="NQ504" s="182"/>
      <c r="NR504" s="182"/>
      <c r="NS504" s="182"/>
      <c r="NT504" s="182"/>
      <c r="NU504" s="182"/>
      <c r="NV504" s="182"/>
      <c r="NW504" s="182"/>
      <c r="NX504" s="182"/>
      <c r="NY504" s="182"/>
      <c r="NZ504" s="182"/>
      <c r="OA504" s="182"/>
      <c r="OB504" s="182"/>
      <c r="OC504" s="182"/>
      <c r="OD504" s="182"/>
      <c r="OE504" s="182"/>
      <c r="OF504" s="182"/>
      <c r="OG504" s="182"/>
      <c r="OH504" s="182"/>
      <c r="OI504" s="182"/>
      <c r="OJ504" s="182"/>
      <c r="OK504" s="182"/>
      <c r="OL504" s="182"/>
      <c r="OM504" s="182"/>
      <c r="ON504" s="182"/>
      <c r="OO504" s="182"/>
      <c r="OP504" s="182"/>
      <c r="OQ504" s="182"/>
      <c r="OR504" s="182"/>
      <c r="OS504" s="182"/>
      <c r="OT504" s="182"/>
      <c r="OU504" s="182"/>
      <c r="OV504" s="182"/>
      <c r="OW504" s="182"/>
      <c r="OX504" s="182"/>
      <c r="OY504" s="182"/>
      <c r="OZ504" s="182"/>
      <c r="PA504" s="182"/>
      <c r="PB504" s="182"/>
      <c r="PC504" s="182"/>
      <c r="PD504" s="182"/>
      <c r="PE504" s="182"/>
      <c r="PF504" s="182"/>
      <c r="PG504" s="182"/>
      <c r="PH504" s="182"/>
      <c r="PI504" s="182"/>
      <c r="PJ504" s="182"/>
      <c r="PK504" s="182"/>
      <c r="PL504" s="182"/>
      <c r="PM504" s="182"/>
      <c r="PN504" s="182"/>
      <c r="PO504" s="182"/>
      <c r="PP504" s="182"/>
      <c r="PQ504" s="182"/>
      <c r="PR504" s="182"/>
      <c r="PS504" s="182"/>
      <c r="PT504" s="182"/>
      <c r="PU504" s="182"/>
      <c r="PV504" s="182"/>
      <c r="PW504" s="182"/>
      <c r="PX504" s="182"/>
    </row>
    <row r="505" spans="1:440" s="167" customFormat="1" ht="19.899999999999999" customHeight="1">
      <c r="A505" s="182"/>
      <c r="B505" s="1040"/>
      <c r="C505" s="900"/>
      <c r="D505" s="837"/>
      <c r="E505" s="875"/>
      <c r="F505" s="327" t="s">
        <v>22</v>
      </c>
      <c r="G505" s="291">
        <v>3.6139999999999999</v>
      </c>
      <c r="H505" s="291"/>
      <c r="I505" s="292">
        <f>G505+H505+K504</f>
        <v>5.984</v>
      </c>
      <c r="J505" s="416">
        <v>5.617</v>
      </c>
      <c r="K505" s="292">
        <f t="shared" si="378"/>
        <v>0.36699999999999999</v>
      </c>
      <c r="L505" s="675">
        <f t="shared" si="379"/>
        <v>0.93866978609625673</v>
      </c>
      <c r="M505" s="653" t="s">
        <v>24</v>
      </c>
      <c r="N505" s="903"/>
      <c r="O505" s="904"/>
      <c r="P505" s="904"/>
      <c r="Q505" s="904"/>
      <c r="R505" s="904"/>
      <c r="S505" s="893"/>
      <c r="T505" s="170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  <c r="AG505" s="182"/>
      <c r="AH505" s="182"/>
      <c r="AI505" s="182"/>
      <c r="AJ505" s="182"/>
      <c r="AK505" s="182"/>
      <c r="AL505" s="182"/>
      <c r="AM505" s="182"/>
      <c r="AN505" s="182"/>
      <c r="AO505" s="182"/>
      <c r="AP505" s="182"/>
      <c r="AQ505" s="182"/>
      <c r="AR505" s="182"/>
      <c r="AS505" s="182"/>
      <c r="AT505" s="182"/>
      <c r="AU505" s="182"/>
      <c r="AV505" s="182"/>
      <c r="AW505" s="182"/>
      <c r="AX505" s="182"/>
      <c r="AY505" s="182"/>
      <c r="AZ505" s="182"/>
      <c r="BA505" s="182"/>
      <c r="BB505" s="182"/>
      <c r="BC505" s="182"/>
      <c r="BD505" s="182"/>
      <c r="BE505" s="182"/>
      <c r="BF505" s="182"/>
      <c r="BG505" s="182"/>
      <c r="BH505" s="182"/>
      <c r="BI505" s="182"/>
      <c r="BJ505" s="182"/>
      <c r="BK505" s="182"/>
      <c r="BL505" s="182"/>
      <c r="BM505" s="182"/>
      <c r="BN505" s="182"/>
      <c r="BO505" s="182"/>
      <c r="BP505" s="182"/>
      <c r="BQ505" s="182"/>
      <c r="BR505" s="182"/>
      <c r="BS505" s="182"/>
      <c r="BT505" s="182"/>
      <c r="BU505" s="182"/>
      <c r="BV505" s="182"/>
      <c r="BW505" s="182"/>
      <c r="BX505" s="182"/>
      <c r="BY505" s="182"/>
      <c r="BZ505" s="182"/>
      <c r="CA505" s="182"/>
      <c r="CB505" s="182"/>
      <c r="CC505" s="182"/>
      <c r="CD505" s="182"/>
      <c r="CE505" s="182"/>
      <c r="CF505" s="182"/>
      <c r="CG505" s="182"/>
      <c r="CH505" s="182"/>
      <c r="CI505" s="182"/>
      <c r="CJ505" s="182"/>
      <c r="CK505" s="182"/>
      <c r="CL505" s="182"/>
      <c r="CM505" s="182"/>
      <c r="CN505" s="182"/>
      <c r="CO505" s="182"/>
      <c r="CP505" s="182"/>
      <c r="CQ505" s="182"/>
      <c r="CR505" s="182"/>
      <c r="CS505" s="182"/>
      <c r="CT505" s="182"/>
      <c r="CU505" s="182"/>
      <c r="CV505" s="182"/>
      <c r="CW505" s="182"/>
      <c r="CX505" s="182"/>
      <c r="CY505" s="182"/>
      <c r="CZ505" s="182"/>
      <c r="DA505" s="182"/>
      <c r="DB505" s="182"/>
      <c r="DC505" s="182"/>
      <c r="DD505" s="182"/>
      <c r="DE505" s="182"/>
      <c r="DF505" s="182"/>
      <c r="DG505" s="182"/>
      <c r="DH505" s="182"/>
      <c r="DI505" s="182"/>
      <c r="DJ505" s="182"/>
      <c r="DK505" s="182"/>
      <c r="DL505" s="182"/>
      <c r="DM505" s="182"/>
      <c r="DN505" s="182"/>
      <c r="DO505" s="182"/>
      <c r="DP505" s="182"/>
      <c r="DQ505" s="182"/>
      <c r="DR505" s="182"/>
      <c r="DS505" s="182"/>
      <c r="DT505" s="182"/>
      <c r="DU505" s="182"/>
      <c r="DV505" s="182"/>
      <c r="DW505" s="182"/>
      <c r="DX505" s="182"/>
      <c r="DY505" s="182"/>
      <c r="DZ505" s="182"/>
      <c r="EA505" s="182"/>
      <c r="EB505" s="182"/>
      <c r="EC505" s="182"/>
      <c r="ED505" s="182"/>
      <c r="EE505" s="182"/>
      <c r="EF505" s="182"/>
      <c r="EG505" s="182"/>
      <c r="EH505" s="182"/>
      <c r="EI505" s="182"/>
      <c r="EJ505" s="182"/>
      <c r="EK505" s="182"/>
      <c r="EL505" s="182"/>
      <c r="EM505" s="182"/>
      <c r="EN505" s="182"/>
      <c r="EO505" s="182"/>
      <c r="EP505" s="182"/>
      <c r="EQ505" s="182"/>
      <c r="ER505" s="182"/>
      <c r="ES505" s="182"/>
      <c r="ET505" s="182"/>
      <c r="EU505" s="182"/>
      <c r="EV505" s="182"/>
      <c r="EW505" s="182"/>
      <c r="EX505" s="182"/>
      <c r="EY505" s="182"/>
      <c r="EZ505" s="182"/>
      <c r="FA505" s="182"/>
      <c r="FB505" s="182"/>
      <c r="FC505" s="182"/>
      <c r="FD505" s="182"/>
      <c r="FE505" s="182"/>
      <c r="FF505" s="182"/>
      <c r="FG505" s="182"/>
      <c r="FH505" s="182"/>
      <c r="FI505" s="182"/>
      <c r="FJ505" s="182"/>
      <c r="FK505" s="182"/>
      <c r="FL505" s="182"/>
      <c r="FM505" s="182"/>
      <c r="FN505" s="182"/>
      <c r="FO505" s="182"/>
      <c r="FP505" s="182"/>
      <c r="FQ505" s="182"/>
      <c r="FR505" s="182"/>
      <c r="FS505" s="182"/>
      <c r="FT505" s="182"/>
      <c r="FU505" s="182"/>
      <c r="FV505" s="182"/>
      <c r="FW505" s="182"/>
      <c r="FX505" s="182"/>
      <c r="FY505" s="182"/>
      <c r="FZ505" s="182"/>
      <c r="GA505" s="182"/>
      <c r="GB505" s="182"/>
      <c r="GC505" s="182"/>
      <c r="GD505" s="182"/>
      <c r="GE505" s="182"/>
      <c r="GF505" s="182"/>
      <c r="GG505" s="182"/>
      <c r="GH505" s="182"/>
      <c r="GI505" s="182"/>
      <c r="GJ505" s="182"/>
      <c r="GK505" s="182"/>
      <c r="GL505" s="182"/>
      <c r="GM505" s="182"/>
      <c r="GN505" s="182"/>
      <c r="GO505" s="182"/>
      <c r="GP505" s="182"/>
      <c r="GQ505" s="182"/>
      <c r="GR505" s="182"/>
      <c r="GS505" s="182"/>
      <c r="GT505" s="182"/>
      <c r="GU505" s="182"/>
      <c r="GV505" s="182"/>
      <c r="GW505" s="182"/>
      <c r="GX505" s="182"/>
      <c r="GY505" s="182"/>
      <c r="GZ505" s="182"/>
      <c r="HA505" s="182"/>
      <c r="HB505" s="182"/>
      <c r="HC505" s="182"/>
      <c r="HD505" s="182"/>
      <c r="HE505" s="182"/>
      <c r="HF505" s="182"/>
      <c r="HG505" s="182"/>
      <c r="HH505" s="182"/>
      <c r="HI505" s="182"/>
      <c r="HJ505" s="182"/>
      <c r="HK505" s="182"/>
      <c r="HL505" s="182"/>
      <c r="HM505" s="182"/>
      <c r="HN505" s="182"/>
      <c r="HO505" s="182"/>
      <c r="HP505" s="182"/>
      <c r="HQ505" s="182"/>
      <c r="HR505" s="182"/>
      <c r="HS505" s="182"/>
      <c r="HT505" s="182"/>
      <c r="HU505" s="182"/>
      <c r="HV505" s="182"/>
      <c r="HW505" s="182"/>
      <c r="HX505" s="182"/>
      <c r="HY505" s="182"/>
      <c r="HZ505" s="182"/>
      <c r="IA505" s="182"/>
      <c r="IB505" s="182"/>
      <c r="IC505" s="182"/>
      <c r="ID505" s="182"/>
      <c r="IE505" s="182"/>
      <c r="IF505" s="182"/>
      <c r="IG505" s="182"/>
      <c r="IH505" s="182"/>
      <c r="II505" s="182"/>
      <c r="IJ505" s="182"/>
      <c r="IK505" s="182"/>
      <c r="IL505" s="182"/>
      <c r="IM505" s="182"/>
      <c r="IN505" s="182"/>
      <c r="IO505" s="182"/>
      <c r="IP505" s="182"/>
      <c r="IQ505" s="182"/>
      <c r="IR505" s="182"/>
      <c r="IS505" s="182"/>
      <c r="IT505" s="182"/>
      <c r="IU505" s="182"/>
      <c r="IV505" s="182"/>
      <c r="IW505" s="182"/>
      <c r="IX505" s="182"/>
      <c r="IY505" s="182"/>
      <c r="IZ505" s="182"/>
      <c r="JA505" s="182"/>
      <c r="JB505" s="182"/>
      <c r="JC505" s="182"/>
      <c r="JD505" s="182"/>
      <c r="JE505" s="182"/>
      <c r="JF505" s="182"/>
      <c r="JG505" s="182"/>
      <c r="JH505" s="182"/>
      <c r="JI505" s="182"/>
      <c r="JJ505" s="182"/>
      <c r="JK505" s="182"/>
      <c r="JL505" s="182"/>
      <c r="JM505" s="182"/>
      <c r="JN505" s="182"/>
      <c r="JO505" s="182"/>
      <c r="JP505" s="182"/>
      <c r="JQ505" s="182"/>
      <c r="JR505" s="182"/>
      <c r="JS505" s="182"/>
      <c r="JT505" s="182"/>
      <c r="JU505" s="182"/>
      <c r="JV505" s="182"/>
      <c r="JW505" s="182"/>
      <c r="JX505" s="182"/>
      <c r="JY505" s="182"/>
      <c r="JZ505" s="182"/>
      <c r="KA505" s="182"/>
      <c r="KB505" s="182"/>
      <c r="KC505" s="182"/>
      <c r="KD505" s="182"/>
      <c r="KE505" s="182"/>
      <c r="KF505" s="182"/>
      <c r="KG505" s="182"/>
      <c r="KH505" s="182"/>
      <c r="KI505" s="182"/>
      <c r="KJ505" s="182"/>
      <c r="KK505" s="182"/>
      <c r="KL505" s="182"/>
      <c r="KM505" s="182"/>
      <c r="KN505" s="182"/>
      <c r="KO505" s="182"/>
      <c r="KP505" s="182"/>
      <c r="KQ505" s="182"/>
      <c r="KR505" s="182"/>
      <c r="KS505" s="182"/>
      <c r="KT505" s="182"/>
      <c r="KU505" s="182"/>
      <c r="KV505" s="182"/>
      <c r="KW505" s="182"/>
      <c r="KX505" s="182"/>
      <c r="KY505" s="182"/>
      <c r="KZ505" s="182"/>
      <c r="LA505" s="182"/>
      <c r="LB505" s="182"/>
      <c r="LC505" s="182"/>
      <c r="LD505" s="182"/>
      <c r="LE505" s="182"/>
      <c r="LF505" s="182"/>
      <c r="LG505" s="182"/>
      <c r="LH505" s="182"/>
      <c r="LI505" s="182"/>
      <c r="LJ505" s="182"/>
      <c r="LK505" s="182"/>
      <c r="LL505" s="182"/>
      <c r="LM505" s="182"/>
      <c r="LN505" s="182"/>
      <c r="LO505" s="182"/>
      <c r="LP505" s="182"/>
      <c r="LQ505" s="182"/>
      <c r="LR505" s="182"/>
      <c r="LS505" s="182"/>
      <c r="LT505" s="182"/>
      <c r="LU505" s="182"/>
      <c r="LV505" s="182"/>
      <c r="LW505" s="182"/>
      <c r="LX505" s="182"/>
      <c r="LY505" s="182"/>
      <c r="LZ505" s="182"/>
      <c r="MA505" s="182"/>
      <c r="MB505" s="182"/>
      <c r="MC505" s="182"/>
      <c r="MD505" s="182"/>
      <c r="ME505" s="182"/>
      <c r="MF505" s="182"/>
      <c r="MG505" s="182"/>
      <c r="MH505" s="182"/>
      <c r="MI505" s="182"/>
      <c r="MJ505" s="182"/>
      <c r="MK505" s="182"/>
      <c r="ML505" s="182"/>
      <c r="MM505" s="182"/>
      <c r="MN505" s="182"/>
      <c r="MO505" s="182"/>
      <c r="MP505" s="182"/>
      <c r="MQ505" s="182"/>
      <c r="MR505" s="182"/>
      <c r="MS505" s="182"/>
      <c r="MT505" s="182"/>
      <c r="MU505" s="182"/>
      <c r="MV505" s="182"/>
      <c r="MW505" s="182"/>
      <c r="MX505" s="182"/>
      <c r="MY505" s="182"/>
      <c r="MZ505" s="182"/>
      <c r="NA505" s="182"/>
      <c r="NB505" s="182"/>
      <c r="NC505" s="182"/>
      <c r="ND505" s="182"/>
      <c r="NE505" s="182"/>
      <c r="NF505" s="182"/>
      <c r="NG505" s="182"/>
      <c r="NH505" s="182"/>
      <c r="NI505" s="182"/>
      <c r="NJ505" s="182"/>
      <c r="NK505" s="182"/>
      <c r="NL505" s="182"/>
      <c r="NM505" s="182"/>
      <c r="NN505" s="182"/>
      <c r="NO505" s="182"/>
      <c r="NP505" s="182"/>
      <c r="NQ505" s="182"/>
      <c r="NR505" s="182"/>
      <c r="NS505" s="182"/>
      <c r="NT505" s="182"/>
      <c r="NU505" s="182"/>
      <c r="NV505" s="182"/>
      <c r="NW505" s="182"/>
      <c r="NX505" s="182"/>
      <c r="NY505" s="182"/>
      <c r="NZ505" s="182"/>
      <c r="OA505" s="182"/>
      <c r="OB505" s="182"/>
      <c r="OC505" s="182"/>
      <c r="OD505" s="182"/>
      <c r="OE505" s="182"/>
      <c r="OF505" s="182"/>
      <c r="OG505" s="182"/>
      <c r="OH505" s="182"/>
      <c r="OI505" s="182"/>
      <c r="OJ505" s="182"/>
      <c r="OK505" s="182"/>
      <c r="OL505" s="182"/>
      <c r="OM505" s="182"/>
      <c r="ON505" s="182"/>
      <c r="OO505" s="182"/>
      <c r="OP505" s="182"/>
      <c r="OQ505" s="182"/>
      <c r="OR505" s="182"/>
      <c r="OS505" s="182"/>
      <c r="OT505" s="182"/>
      <c r="OU505" s="182"/>
      <c r="OV505" s="182"/>
      <c r="OW505" s="182"/>
      <c r="OX505" s="182"/>
      <c r="OY505" s="182"/>
      <c r="OZ505" s="182"/>
      <c r="PA505" s="182"/>
      <c r="PB505" s="182"/>
      <c r="PC505" s="182"/>
      <c r="PD505" s="182"/>
      <c r="PE505" s="182"/>
      <c r="PF505" s="182"/>
      <c r="PG505" s="182"/>
      <c r="PH505" s="182"/>
      <c r="PI505" s="182"/>
      <c r="PJ505" s="182"/>
      <c r="PK505" s="182"/>
      <c r="PL505" s="182"/>
      <c r="PM505" s="182"/>
      <c r="PN505" s="182"/>
      <c r="PO505" s="182"/>
      <c r="PP505" s="182"/>
      <c r="PQ505" s="182"/>
      <c r="PR505" s="182"/>
      <c r="PS505" s="182"/>
      <c r="PT505" s="182"/>
      <c r="PU505" s="182"/>
      <c r="PV505" s="182"/>
      <c r="PW505" s="182"/>
      <c r="PX505" s="182"/>
    </row>
    <row r="506" spans="1:440" s="167" customFormat="1" ht="19.899999999999999" customHeight="1">
      <c r="A506" s="182"/>
      <c r="B506" s="1040"/>
      <c r="C506" s="900"/>
      <c r="D506" s="837"/>
      <c r="E506" s="974" t="s">
        <v>796</v>
      </c>
      <c r="F506" s="327" t="s">
        <v>20</v>
      </c>
      <c r="G506" s="291">
        <v>0.63500000000000001</v>
      </c>
      <c r="H506" s="291"/>
      <c r="I506" s="292">
        <f t="shared" ref="I506" si="491">G506+H506</f>
        <v>0.63500000000000001</v>
      </c>
      <c r="J506" s="416">
        <v>0.04</v>
      </c>
      <c r="K506" s="292">
        <f t="shared" si="378"/>
        <v>0.59499999999999997</v>
      </c>
      <c r="L506" s="675">
        <f t="shared" si="379"/>
        <v>6.2992125984251968E-2</v>
      </c>
      <c r="M506" s="653" t="s">
        <v>24</v>
      </c>
      <c r="N506" s="903">
        <f t="shared" ref="N506:O506" si="492">G506+G507+G508</f>
        <v>7.2149999999999999</v>
      </c>
      <c r="O506" s="904">
        <f t="shared" si="492"/>
        <v>0.7</v>
      </c>
      <c r="P506" s="904">
        <f t="shared" ref="P506" si="493">N506+O506</f>
        <v>7.915</v>
      </c>
      <c r="Q506" s="904">
        <f t="shared" ref="Q506" si="494">J506+J507+J508</f>
        <v>7.3650000000000002</v>
      </c>
      <c r="R506" s="904">
        <f t="shared" ref="R506" si="495">P506-Q506</f>
        <v>0.54999999999999982</v>
      </c>
      <c r="S506" s="893">
        <f t="shared" ref="S506" si="496">Q506/P506</f>
        <v>0.93051168667087814</v>
      </c>
      <c r="T506" s="170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  <c r="AG506" s="182"/>
      <c r="AH506" s="182"/>
      <c r="AI506" s="182"/>
      <c r="AJ506" s="182"/>
      <c r="AK506" s="182"/>
      <c r="AL506" s="182"/>
      <c r="AM506" s="182"/>
      <c r="AN506" s="182"/>
      <c r="AO506" s="182"/>
      <c r="AP506" s="182"/>
      <c r="AQ506" s="182"/>
      <c r="AR506" s="182"/>
      <c r="AS506" s="182"/>
      <c r="AT506" s="182"/>
      <c r="AU506" s="182"/>
      <c r="AV506" s="182"/>
      <c r="AW506" s="182"/>
      <c r="AX506" s="182"/>
      <c r="AY506" s="182"/>
      <c r="AZ506" s="182"/>
      <c r="BA506" s="182"/>
      <c r="BB506" s="182"/>
      <c r="BC506" s="182"/>
      <c r="BD506" s="182"/>
      <c r="BE506" s="182"/>
      <c r="BF506" s="182"/>
      <c r="BG506" s="182"/>
      <c r="BH506" s="182"/>
      <c r="BI506" s="182"/>
      <c r="BJ506" s="182"/>
      <c r="BK506" s="182"/>
      <c r="BL506" s="182"/>
      <c r="BM506" s="182"/>
      <c r="BN506" s="182"/>
      <c r="BO506" s="182"/>
      <c r="BP506" s="182"/>
      <c r="BQ506" s="182"/>
      <c r="BR506" s="182"/>
      <c r="BS506" s="182"/>
      <c r="BT506" s="182"/>
      <c r="BU506" s="182"/>
      <c r="BV506" s="182"/>
      <c r="BW506" s="182"/>
      <c r="BX506" s="182"/>
      <c r="BY506" s="182"/>
      <c r="BZ506" s="182"/>
      <c r="CA506" s="182"/>
      <c r="CB506" s="182"/>
      <c r="CC506" s="182"/>
      <c r="CD506" s="182"/>
      <c r="CE506" s="182"/>
      <c r="CF506" s="182"/>
      <c r="CG506" s="182"/>
      <c r="CH506" s="182"/>
      <c r="CI506" s="182"/>
      <c r="CJ506" s="182"/>
      <c r="CK506" s="182"/>
      <c r="CL506" s="182"/>
      <c r="CM506" s="182"/>
      <c r="CN506" s="182"/>
      <c r="CO506" s="182"/>
      <c r="CP506" s="182"/>
      <c r="CQ506" s="182"/>
      <c r="CR506" s="182"/>
      <c r="CS506" s="182"/>
      <c r="CT506" s="182"/>
      <c r="CU506" s="182"/>
      <c r="CV506" s="182"/>
      <c r="CW506" s="182"/>
      <c r="CX506" s="182"/>
      <c r="CY506" s="182"/>
      <c r="CZ506" s="182"/>
      <c r="DA506" s="182"/>
      <c r="DB506" s="182"/>
      <c r="DC506" s="182"/>
      <c r="DD506" s="182"/>
      <c r="DE506" s="182"/>
      <c r="DF506" s="182"/>
      <c r="DG506" s="182"/>
      <c r="DH506" s="182"/>
      <c r="DI506" s="182"/>
      <c r="DJ506" s="182"/>
      <c r="DK506" s="182"/>
      <c r="DL506" s="182"/>
      <c r="DM506" s="182"/>
      <c r="DN506" s="182"/>
      <c r="DO506" s="182"/>
      <c r="DP506" s="182"/>
      <c r="DQ506" s="182"/>
      <c r="DR506" s="182"/>
      <c r="DS506" s="182"/>
      <c r="DT506" s="182"/>
      <c r="DU506" s="182"/>
      <c r="DV506" s="182"/>
      <c r="DW506" s="182"/>
      <c r="DX506" s="182"/>
      <c r="DY506" s="182"/>
      <c r="DZ506" s="182"/>
      <c r="EA506" s="182"/>
      <c r="EB506" s="182"/>
      <c r="EC506" s="182"/>
      <c r="ED506" s="182"/>
      <c r="EE506" s="182"/>
      <c r="EF506" s="182"/>
      <c r="EG506" s="182"/>
      <c r="EH506" s="182"/>
      <c r="EI506" s="182"/>
      <c r="EJ506" s="182"/>
      <c r="EK506" s="182"/>
      <c r="EL506" s="182"/>
      <c r="EM506" s="182"/>
      <c r="EN506" s="182"/>
      <c r="EO506" s="182"/>
      <c r="EP506" s="182"/>
      <c r="EQ506" s="182"/>
      <c r="ER506" s="182"/>
      <c r="ES506" s="182"/>
      <c r="ET506" s="182"/>
      <c r="EU506" s="182"/>
      <c r="EV506" s="182"/>
      <c r="EW506" s="182"/>
      <c r="EX506" s="182"/>
      <c r="EY506" s="182"/>
      <c r="EZ506" s="182"/>
      <c r="FA506" s="182"/>
      <c r="FB506" s="182"/>
      <c r="FC506" s="182"/>
      <c r="FD506" s="182"/>
      <c r="FE506" s="182"/>
      <c r="FF506" s="182"/>
      <c r="FG506" s="182"/>
      <c r="FH506" s="182"/>
      <c r="FI506" s="182"/>
      <c r="FJ506" s="182"/>
      <c r="FK506" s="182"/>
      <c r="FL506" s="182"/>
      <c r="FM506" s="182"/>
      <c r="FN506" s="182"/>
      <c r="FO506" s="182"/>
      <c r="FP506" s="182"/>
      <c r="FQ506" s="182"/>
      <c r="FR506" s="182"/>
      <c r="FS506" s="182"/>
      <c r="FT506" s="182"/>
      <c r="FU506" s="182"/>
      <c r="FV506" s="182"/>
      <c r="FW506" s="182"/>
      <c r="FX506" s="182"/>
      <c r="FY506" s="182"/>
      <c r="FZ506" s="182"/>
      <c r="GA506" s="182"/>
      <c r="GB506" s="182"/>
      <c r="GC506" s="182"/>
      <c r="GD506" s="182"/>
      <c r="GE506" s="182"/>
      <c r="GF506" s="182"/>
      <c r="GG506" s="182"/>
      <c r="GH506" s="182"/>
      <c r="GI506" s="182"/>
      <c r="GJ506" s="182"/>
      <c r="GK506" s="182"/>
      <c r="GL506" s="182"/>
      <c r="GM506" s="182"/>
      <c r="GN506" s="182"/>
      <c r="GO506" s="182"/>
      <c r="GP506" s="182"/>
      <c r="GQ506" s="182"/>
      <c r="GR506" s="182"/>
      <c r="GS506" s="182"/>
      <c r="GT506" s="182"/>
      <c r="GU506" s="182"/>
      <c r="GV506" s="182"/>
      <c r="GW506" s="182"/>
      <c r="GX506" s="182"/>
      <c r="GY506" s="182"/>
      <c r="GZ506" s="182"/>
      <c r="HA506" s="182"/>
      <c r="HB506" s="182"/>
      <c r="HC506" s="182"/>
      <c r="HD506" s="182"/>
      <c r="HE506" s="182"/>
      <c r="HF506" s="182"/>
      <c r="HG506" s="182"/>
      <c r="HH506" s="182"/>
      <c r="HI506" s="182"/>
      <c r="HJ506" s="182"/>
      <c r="HK506" s="182"/>
      <c r="HL506" s="182"/>
      <c r="HM506" s="182"/>
      <c r="HN506" s="182"/>
      <c r="HO506" s="182"/>
      <c r="HP506" s="182"/>
      <c r="HQ506" s="182"/>
      <c r="HR506" s="182"/>
      <c r="HS506" s="182"/>
      <c r="HT506" s="182"/>
      <c r="HU506" s="182"/>
      <c r="HV506" s="182"/>
      <c r="HW506" s="182"/>
      <c r="HX506" s="182"/>
      <c r="HY506" s="182"/>
      <c r="HZ506" s="182"/>
      <c r="IA506" s="182"/>
      <c r="IB506" s="182"/>
      <c r="IC506" s="182"/>
      <c r="ID506" s="182"/>
      <c r="IE506" s="182"/>
      <c r="IF506" s="182"/>
      <c r="IG506" s="182"/>
      <c r="IH506" s="182"/>
      <c r="II506" s="182"/>
      <c r="IJ506" s="182"/>
      <c r="IK506" s="182"/>
      <c r="IL506" s="182"/>
      <c r="IM506" s="182"/>
      <c r="IN506" s="182"/>
      <c r="IO506" s="182"/>
      <c r="IP506" s="182"/>
      <c r="IQ506" s="182"/>
      <c r="IR506" s="182"/>
      <c r="IS506" s="182"/>
      <c r="IT506" s="182"/>
      <c r="IU506" s="182"/>
      <c r="IV506" s="182"/>
      <c r="IW506" s="182"/>
      <c r="IX506" s="182"/>
      <c r="IY506" s="182"/>
      <c r="IZ506" s="182"/>
      <c r="JA506" s="182"/>
      <c r="JB506" s="182"/>
      <c r="JC506" s="182"/>
      <c r="JD506" s="182"/>
      <c r="JE506" s="182"/>
      <c r="JF506" s="182"/>
      <c r="JG506" s="182"/>
      <c r="JH506" s="182"/>
      <c r="JI506" s="182"/>
      <c r="JJ506" s="182"/>
      <c r="JK506" s="182"/>
      <c r="JL506" s="182"/>
      <c r="JM506" s="182"/>
      <c r="JN506" s="182"/>
      <c r="JO506" s="182"/>
      <c r="JP506" s="182"/>
      <c r="JQ506" s="182"/>
      <c r="JR506" s="182"/>
      <c r="JS506" s="182"/>
      <c r="JT506" s="182"/>
      <c r="JU506" s="182"/>
      <c r="JV506" s="182"/>
      <c r="JW506" s="182"/>
      <c r="JX506" s="182"/>
      <c r="JY506" s="182"/>
      <c r="JZ506" s="182"/>
      <c r="KA506" s="182"/>
      <c r="KB506" s="182"/>
      <c r="KC506" s="182"/>
      <c r="KD506" s="182"/>
      <c r="KE506" s="182"/>
      <c r="KF506" s="182"/>
      <c r="KG506" s="182"/>
      <c r="KH506" s="182"/>
      <c r="KI506" s="182"/>
      <c r="KJ506" s="182"/>
      <c r="KK506" s="182"/>
      <c r="KL506" s="182"/>
      <c r="KM506" s="182"/>
      <c r="KN506" s="182"/>
      <c r="KO506" s="182"/>
      <c r="KP506" s="182"/>
      <c r="KQ506" s="182"/>
      <c r="KR506" s="182"/>
      <c r="KS506" s="182"/>
      <c r="KT506" s="182"/>
      <c r="KU506" s="182"/>
      <c r="KV506" s="182"/>
      <c r="KW506" s="182"/>
      <c r="KX506" s="182"/>
      <c r="KY506" s="182"/>
      <c r="KZ506" s="182"/>
      <c r="LA506" s="182"/>
      <c r="LB506" s="182"/>
      <c r="LC506" s="182"/>
      <c r="LD506" s="182"/>
      <c r="LE506" s="182"/>
      <c r="LF506" s="182"/>
      <c r="LG506" s="182"/>
      <c r="LH506" s="182"/>
      <c r="LI506" s="182"/>
      <c r="LJ506" s="182"/>
      <c r="LK506" s="182"/>
      <c r="LL506" s="182"/>
      <c r="LM506" s="182"/>
      <c r="LN506" s="182"/>
      <c r="LO506" s="182"/>
      <c r="LP506" s="182"/>
      <c r="LQ506" s="182"/>
      <c r="LR506" s="182"/>
      <c r="LS506" s="182"/>
      <c r="LT506" s="182"/>
      <c r="LU506" s="182"/>
      <c r="LV506" s="182"/>
      <c r="LW506" s="182"/>
      <c r="LX506" s="182"/>
      <c r="LY506" s="182"/>
      <c r="LZ506" s="182"/>
      <c r="MA506" s="182"/>
      <c r="MB506" s="182"/>
      <c r="MC506" s="182"/>
      <c r="MD506" s="182"/>
      <c r="ME506" s="182"/>
      <c r="MF506" s="182"/>
      <c r="MG506" s="182"/>
      <c r="MH506" s="182"/>
      <c r="MI506" s="182"/>
      <c r="MJ506" s="182"/>
      <c r="MK506" s="182"/>
      <c r="ML506" s="182"/>
      <c r="MM506" s="182"/>
      <c r="MN506" s="182"/>
      <c r="MO506" s="182"/>
      <c r="MP506" s="182"/>
      <c r="MQ506" s="182"/>
      <c r="MR506" s="182"/>
      <c r="MS506" s="182"/>
      <c r="MT506" s="182"/>
      <c r="MU506" s="182"/>
      <c r="MV506" s="182"/>
      <c r="MW506" s="182"/>
      <c r="MX506" s="182"/>
      <c r="MY506" s="182"/>
      <c r="MZ506" s="182"/>
      <c r="NA506" s="182"/>
      <c r="NB506" s="182"/>
      <c r="NC506" s="182"/>
      <c r="ND506" s="182"/>
      <c r="NE506" s="182"/>
      <c r="NF506" s="182"/>
      <c r="NG506" s="182"/>
      <c r="NH506" s="182"/>
      <c r="NI506" s="182"/>
      <c r="NJ506" s="182"/>
      <c r="NK506" s="182"/>
      <c r="NL506" s="182"/>
      <c r="NM506" s="182"/>
      <c r="NN506" s="182"/>
      <c r="NO506" s="182"/>
      <c r="NP506" s="182"/>
      <c r="NQ506" s="182"/>
      <c r="NR506" s="182"/>
      <c r="NS506" s="182"/>
      <c r="NT506" s="182"/>
      <c r="NU506" s="182"/>
      <c r="NV506" s="182"/>
      <c r="NW506" s="182"/>
      <c r="NX506" s="182"/>
      <c r="NY506" s="182"/>
      <c r="NZ506" s="182"/>
      <c r="OA506" s="182"/>
      <c r="OB506" s="182"/>
      <c r="OC506" s="182"/>
      <c r="OD506" s="182"/>
      <c r="OE506" s="182"/>
      <c r="OF506" s="182"/>
      <c r="OG506" s="182"/>
      <c r="OH506" s="182"/>
      <c r="OI506" s="182"/>
      <c r="OJ506" s="182"/>
      <c r="OK506" s="182"/>
      <c r="OL506" s="182"/>
      <c r="OM506" s="182"/>
      <c r="ON506" s="182"/>
      <c r="OO506" s="182"/>
      <c r="OP506" s="182"/>
      <c r="OQ506" s="182"/>
      <c r="OR506" s="182"/>
      <c r="OS506" s="182"/>
      <c r="OT506" s="182"/>
      <c r="OU506" s="182"/>
      <c r="OV506" s="182"/>
      <c r="OW506" s="182"/>
      <c r="OX506" s="182"/>
      <c r="OY506" s="182"/>
      <c r="OZ506" s="182"/>
      <c r="PA506" s="182"/>
      <c r="PB506" s="182"/>
      <c r="PC506" s="182"/>
      <c r="PD506" s="182"/>
      <c r="PE506" s="182"/>
      <c r="PF506" s="182"/>
      <c r="PG506" s="182"/>
      <c r="PH506" s="182"/>
      <c r="PI506" s="182"/>
      <c r="PJ506" s="182"/>
      <c r="PK506" s="182"/>
      <c r="PL506" s="182"/>
      <c r="PM506" s="182"/>
      <c r="PN506" s="182"/>
      <c r="PO506" s="182"/>
      <c r="PP506" s="182"/>
      <c r="PQ506" s="182"/>
      <c r="PR506" s="182"/>
      <c r="PS506" s="182"/>
      <c r="PT506" s="182"/>
      <c r="PU506" s="182"/>
      <c r="PV506" s="182"/>
      <c r="PW506" s="182"/>
      <c r="PX506" s="182"/>
    </row>
    <row r="507" spans="1:440" s="167" customFormat="1" ht="19.899999999999999" customHeight="1">
      <c r="A507" s="182"/>
      <c r="B507" s="1040"/>
      <c r="C507" s="900"/>
      <c r="D507" s="837"/>
      <c r="E507" s="974"/>
      <c r="F507" s="327" t="s">
        <v>21</v>
      </c>
      <c r="G507" s="291">
        <v>4.7770000000000001</v>
      </c>
      <c r="H507" s="643">
        <f>0.7</f>
        <v>0.7</v>
      </c>
      <c r="I507" s="292">
        <f>G507+H507+K506</f>
        <v>6.0720000000000001</v>
      </c>
      <c r="J507" s="416">
        <v>3.5859999999999999</v>
      </c>
      <c r="K507" s="292">
        <f t="shared" si="378"/>
        <v>2.4860000000000002</v>
      </c>
      <c r="L507" s="675">
        <f t="shared" si="379"/>
        <v>0.59057971014492749</v>
      </c>
      <c r="M507" s="653">
        <v>43188</v>
      </c>
      <c r="N507" s="903"/>
      <c r="O507" s="904"/>
      <c r="P507" s="904"/>
      <c r="Q507" s="904"/>
      <c r="R507" s="904"/>
      <c r="S507" s="893"/>
      <c r="T507" s="170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182"/>
      <c r="AT507" s="182"/>
      <c r="AU507" s="182"/>
      <c r="AV507" s="182"/>
      <c r="AW507" s="182"/>
      <c r="AX507" s="182"/>
      <c r="AY507" s="182"/>
      <c r="AZ507" s="182"/>
      <c r="BA507" s="182"/>
      <c r="BB507" s="182"/>
      <c r="BC507" s="182"/>
      <c r="BD507" s="182"/>
      <c r="BE507" s="182"/>
      <c r="BF507" s="182"/>
      <c r="BG507" s="182"/>
      <c r="BH507" s="182"/>
      <c r="BI507" s="182"/>
      <c r="BJ507" s="182"/>
      <c r="BK507" s="182"/>
      <c r="BL507" s="182"/>
      <c r="BM507" s="182"/>
      <c r="BN507" s="182"/>
      <c r="BO507" s="182"/>
      <c r="BP507" s="182"/>
      <c r="BQ507" s="182"/>
      <c r="BR507" s="182"/>
      <c r="BS507" s="182"/>
      <c r="BT507" s="182"/>
      <c r="BU507" s="182"/>
      <c r="BV507" s="182"/>
      <c r="BW507" s="182"/>
      <c r="BX507" s="182"/>
      <c r="BY507" s="182"/>
      <c r="BZ507" s="182"/>
      <c r="CA507" s="182"/>
      <c r="CB507" s="182"/>
      <c r="CC507" s="182"/>
      <c r="CD507" s="182"/>
      <c r="CE507" s="182"/>
      <c r="CF507" s="182"/>
      <c r="CG507" s="182"/>
      <c r="CH507" s="182"/>
      <c r="CI507" s="182"/>
      <c r="CJ507" s="182"/>
      <c r="CK507" s="182"/>
      <c r="CL507" s="182"/>
      <c r="CM507" s="182"/>
      <c r="CN507" s="182"/>
      <c r="CO507" s="182"/>
      <c r="CP507" s="182"/>
      <c r="CQ507" s="182"/>
      <c r="CR507" s="182"/>
      <c r="CS507" s="182"/>
      <c r="CT507" s="182"/>
      <c r="CU507" s="182"/>
      <c r="CV507" s="182"/>
      <c r="CW507" s="182"/>
      <c r="CX507" s="182"/>
      <c r="CY507" s="182"/>
      <c r="CZ507" s="182"/>
      <c r="DA507" s="182"/>
      <c r="DB507" s="182"/>
      <c r="DC507" s="182"/>
      <c r="DD507" s="182"/>
      <c r="DE507" s="182"/>
      <c r="DF507" s="182"/>
      <c r="DG507" s="182"/>
      <c r="DH507" s="182"/>
      <c r="DI507" s="182"/>
      <c r="DJ507" s="182"/>
      <c r="DK507" s="182"/>
      <c r="DL507" s="182"/>
      <c r="DM507" s="182"/>
      <c r="DN507" s="182"/>
      <c r="DO507" s="182"/>
      <c r="DP507" s="182"/>
      <c r="DQ507" s="182"/>
      <c r="DR507" s="182"/>
      <c r="DS507" s="182"/>
      <c r="DT507" s="182"/>
      <c r="DU507" s="182"/>
      <c r="DV507" s="182"/>
      <c r="DW507" s="182"/>
      <c r="DX507" s="182"/>
      <c r="DY507" s="182"/>
      <c r="DZ507" s="182"/>
      <c r="EA507" s="182"/>
      <c r="EB507" s="182"/>
      <c r="EC507" s="182"/>
      <c r="ED507" s="182"/>
      <c r="EE507" s="182"/>
      <c r="EF507" s="182"/>
      <c r="EG507" s="182"/>
      <c r="EH507" s="182"/>
      <c r="EI507" s="182"/>
      <c r="EJ507" s="182"/>
      <c r="EK507" s="182"/>
      <c r="EL507" s="182"/>
      <c r="EM507" s="182"/>
      <c r="EN507" s="182"/>
      <c r="EO507" s="182"/>
      <c r="EP507" s="182"/>
      <c r="EQ507" s="182"/>
      <c r="ER507" s="182"/>
      <c r="ES507" s="182"/>
      <c r="ET507" s="182"/>
      <c r="EU507" s="182"/>
      <c r="EV507" s="182"/>
      <c r="EW507" s="182"/>
      <c r="EX507" s="182"/>
      <c r="EY507" s="182"/>
      <c r="EZ507" s="182"/>
      <c r="FA507" s="182"/>
      <c r="FB507" s="182"/>
      <c r="FC507" s="182"/>
      <c r="FD507" s="182"/>
      <c r="FE507" s="182"/>
      <c r="FF507" s="182"/>
      <c r="FG507" s="182"/>
      <c r="FH507" s="182"/>
      <c r="FI507" s="182"/>
      <c r="FJ507" s="182"/>
      <c r="FK507" s="182"/>
      <c r="FL507" s="182"/>
      <c r="FM507" s="182"/>
      <c r="FN507" s="182"/>
      <c r="FO507" s="182"/>
      <c r="FP507" s="182"/>
      <c r="FQ507" s="182"/>
      <c r="FR507" s="182"/>
      <c r="FS507" s="182"/>
      <c r="FT507" s="182"/>
      <c r="FU507" s="182"/>
      <c r="FV507" s="182"/>
      <c r="FW507" s="182"/>
      <c r="FX507" s="182"/>
      <c r="FY507" s="182"/>
      <c r="FZ507" s="182"/>
      <c r="GA507" s="182"/>
      <c r="GB507" s="182"/>
      <c r="GC507" s="182"/>
      <c r="GD507" s="182"/>
      <c r="GE507" s="182"/>
      <c r="GF507" s="182"/>
      <c r="GG507" s="182"/>
      <c r="GH507" s="182"/>
      <c r="GI507" s="182"/>
      <c r="GJ507" s="182"/>
      <c r="GK507" s="182"/>
      <c r="GL507" s="182"/>
      <c r="GM507" s="182"/>
      <c r="GN507" s="182"/>
      <c r="GO507" s="182"/>
      <c r="GP507" s="182"/>
      <c r="GQ507" s="182"/>
      <c r="GR507" s="182"/>
      <c r="GS507" s="182"/>
      <c r="GT507" s="182"/>
      <c r="GU507" s="182"/>
      <c r="GV507" s="182"/>
      <c r="GW507" s="182"/>
      <c r="GX507" s="182"/>
      <c r="GY507" s="182"/>
      <c r="GZ507" s="182"/>
      <c r="HA507" s="182"/>
      <c r="HB507" s="182"/>
      <c r="HC507" s="182"/>
      <c r="HD507" s="182"/>
      <c r="HE507" s="182"/>
      <c r="HF507" s="182"/>
      <c r="HG507" s="182"/>
      <c r="HH507" s="182"/>
      <c r="HI507" s="182"/>
      <c r="HJ507" s="182"/>
      <c r="HK507" s="182"/>
      <c r="HL507" s="182"/>
      <c r="HM507" s="182"/>
      <c r="HN507" s="182"/>
      <c r="HO507" s="182"/>
      <c r="HP507" s="182"/>
      <c r="HQ507" s="182"/>
      <c r="HR507" s="182"/>
      <c r="HS507" s="182"/>
      <c r="HT507" s="182"/>
      <c r="HU507" s="182"/>
      <c r="HV507" s="182"/>
      <c r="HW507" s="182"/>
      <c r="HX507" s="182"/>
      <c r="HY507" s="182"/>
      <c r="HZ507" s="182"/>
      <c r="IA507" s="182"/>
      <c r="IB507" s="182"/>
      <c r="IC507" s="182"/>
      <c r="ID507" s="182"/>
      <c r="IE507" s="182"/>
      <c r="IF507" s="182"/>
      <c r="IG507" s="182"/>
      <c r="IH507" s="182"/>
      <c r="II507" s="182"/>
      <c r="IJ507" s="182"/>
      <c r="IK507" s="182"/>
      <c r="IL507" s="182"/>
      <c r="IM507" s="182"/>
      <c r="IN507" s="182"/>
      <c r="IO507" s="182"/>
      <c r="IP507" s="182"/>
      <c r="IQ507" s="182"/>
      <c r="IR507" s="182"/>
      <c r="IS507" s="182"/>
      <c r="IT507" s="182"/>
      <c r="IU507" s="182"/>
      <c r="IV507" s="182"/>
      <c r="IW507" s="182"/>
      <c r="IX507" s="182"/>
      <c r="IY507" s="182"/>
      <c r="IZ507" s="182"/>
      <c r="JA507" s="182"/>
      <c r="JB507" s="182"/>
      <c r="JC507" s="182"/>
      <c r="JD507" s="182"/>
      <c r="JE507" s="182"/>
      <c r="JF507" s="182"/>
      <c r="JG507" s="182"/>
      <c r="JH507" s="182"/>
      <c r="JI507" s="182"/>
      <c r="JJ507" s="182"/>
      <c r="JK507" s="182"/>
      <c r="JL507" s="182"/>
      <c r="JM507" s="182"/>
      <c r="JN507" s="182"/>
      <c r="JO507" s="182"/>
      <c r="JP507" s="182"/>
      <c r="JQ507" s="182"/>
      <c r="JR507" s="182"/>
      <c r="JS507" s="182"/>
      <c r="JT507" s="182"/>
      <c r="JU507" s="182"/>
      <c r="JV507" s="182"/>
      <c r="JW507" s="182"/>
      <c r="JX507" s="182"/>
      <c r="JY507" s="182"/>
      <c r="JZ507" s="182"/>
      <c r="KA507" s="182"/>
      <c r="KB507" s="182"/>
      <c r="KC507" s="182"/>
      <c r="KD507" s="182"/>
      <c r="KE507" s="182"/>
      <c r="KF507" s="182"/>
      <c r="KG507" s="182"/>
      <c r="KH507" s="182"/>
      <c r="KI507" s="182"/>
      <c r="KJ507" s="182"/>
      <c r="KK507" s="182"/>
      <c r="KL507" s="182"/>
      <c r="KM507" s="182"/>
      <c r="KN507" s="182"/>
      <c r="KO507" s="182"/>
      <c r="KP507" s="182"/>
      <c r="KQ507" s="182"/>
      <c r="KR507" s="182"/>
      <c r="KS507" s="182"/>
      <c r="KT507" s="182"/>
      <c r="KU507" s="182"/>
      <c r="KV507" s="182"/>
      <c r="KW507" s="182"/>
      <c r="KX507" s="182"/>
      <c r="KY507" s="182"/>
      <c r="KZ507" s="182"/>
      <c r="LA507" s="182"/>
      <c r="LB507" s="182"/>
      <c r="LC507" s="182"/>
      <c r="LD507" s="182"/>
      <c r="LE507" s="182"/>
      <c r="LF507" s="182"/>
      <c r="LG507" s="182"/>
      <c r="LH507" s="182"/>
      <c r="LI507" s="182"/>
      <c r="LJ507" s="182"/>
      <c r="LK507" s="182"/>
      <c r="LL507" s="182"/>
      <c r="LM507" s="182"/>
      <c r="LN507" s="182"/>
      <c r="LO507" s="182"/>
      <c r="LP507" s="182"/>
      <c r="LQ507" s="182"/>
      <c r="LR507" s="182"/>
      <c r="LS507" s="182"/>
      <c r="LT507" s="182"/>
      <c r="LU507" s="182"/>
      <c r="LV507" s="182"/>
      <c r="LW507" s="182"/>
      <c r="LX507" s="182"/>
      <c r="LY507" s="182"/>
      <c r="LZ507" s="182"/>
      <c r="MA507" s="182"/>
      <c r="MB507" s="182"/>
      <c r="MC507" s="182"/>
      <c r="MD507" s="182"/>
      <c r="ME507" s="182"/>
      <c r="MF507" s="182"/>
      <c r="MG507" s="182"/>
      <c r="MH507" s="182"/>
      <c r="MI507" s="182"/>
      <c r="MJ507" s="182"/>
      <c r="MK507" s="182"/>
      <c r="ML507" s="182"/>
      <c r="MM507" s="182"/>
      <c r="MN507" s="182"/>
      <c r="MO507" s="182"/>
      <c r="MP507" s="182"/>
      <c r="MQ507" s="182"/>
      <c r="MR507" s="182"/>
      <c r="MS507" s="182"/>
      <c r="MT507" s="182"/>
      <c r="MU507" s="182"/>
      <c r="MV507" s="182"/>
      <c r="MW507" s="182"/>
      <c r="MX507" s="182"/>
      <c r="MY507" s="182"/>
      <c r="MZ507" s="182"/>
      <c r="NA507" s="182"/>
      <c r="NB507" s="182"/>
      <c r="NC507" s="182"/>
      <c r="ND507" s="182"/>
      <c r="NE507" s="182"/>
      <c r="NF507" s="182"/>
      <c r="NG507" s="182"/>
      <c r="NH507" s="182"/>
      <c r="NI507" s="182"/>
      <c r="NJ507" s="182"/>
      <c r="NK507" s="182"/>
      <c r="NL507" s="182"/>
      <c r="NM507" s="182"/>
      <c r="NN507" s="182"/>
      <c r="NO507" s="182"/>
      <c r="NP507" s="182"/>
      <c r="NQ507" s="182"/>
      <c r="NR507" s="182"/>
      <c r="NS507" s="182"/>
      <c r="NT507" s="182"/>
      <c r="NU507" s="182"/>
      <c r="NV507" s="182"/>
      <c r="NW507" s="182"/>
      <c r="NX507" s="182"/>
      <c r="NY507" s="182"/>
      <c r="NZ507" s="182"/>
      <c r="OA507" s="182"/>
      <c r="OB507" s="182"/>
      <c r="OC507" s="182"/>
      <c r="OD507" s="182"/>
      <c r="OE507" s="182"/>
      <c r="OF507" s="182"/>
      <c r="OG507" s="182"/>
      <c r="OH507" s="182"/>
      <c r="OI507" s="182"/>
      <c r="OJ507" s="182"/>
      <c r="OK507" s="182"/>
      <c r="OL507" s="182"/>
      <c r="OM507" s="182"/>
      <c r="ON507" s="182"/>
      <c r="OO507" s="182"/>
      <c r="OP507" s="182"/>
      <c r="OQ507" s="182"/>
      <c r="OR507" s="182"/>
      <c r="OS507" s="182"/>
      <c r="OT507" s="182"/>
      <c r="OU507" s="182"/>
      <c r="OV507" s="182"/>
      <c r="OW507" s="182"/>
      <c r="OX507" s="182"/>
      <c r="OY507" s="182"/>
      <c r="OZ507" s="182"/>
      <c r="PA507" s="182"/>
      <c r="PB507" s="182"/>
      <c r="PC507" s="182"/>
      <c r="PD507" s="182"/>
      <c r="PE507" s="182"/>
      <c r="PF507" s="182"/>
      <c r="PG507" s="182"/>
      <c r="PH507" s="182"/>
      <c r="PI507" s="182"/>
      <c r="PJ507" s="182"/>
      <c r="PK507" s="182"/>
      <c r="PL507" s="182"/>
      <c r="PM507" s="182"/>
      <c r="PN507" s="182"/>
      <c r="PO507" s="182"/>
      <c r="PP507" s="182"/>
      <c r="PQ507" s="182"/>
      <c r="PR507" s="182"/>
      <c r="PS507" s="182"/>
      <c r="PT507" s="182"/>
      <c r="PU507" s="182"/>
      <c r="PV507" s="182"/>
      <c r="PW507" s="182"/>
      <c r="PX507" s="182"/>
    </row>
    <row r="508" spans="1:440" s="167" customFormat="1" ht="19.899999999999999" customHeight="1">
      <c r="A508" s="182"/>
      <c r="B508" s="1040"/>
      <c r="C508" s="900"/>
      <c r="D508" s="837"/>
      <c r="E508" s="974"/>
      <c r="F508" s="327" t="s">
        <v>22</v>
      </c>
      <c r="G508" s="291">
        <v>1.8029999999999999</v>
      </c>
      <c r="H508" s="291"/>
      <c r="I508" s="292">
        <f>G508+H508+K507</f>
        <v>4.2889999999999997</v>
      </c>
      <c r="J508" s="416">
        <v>3.7389999999999999</v>
      </c>
      <c r="K508" s="292">
        <f t="shared" si="378"/>
        <v>0.54999999999999982</v>
      </c>
      <c r="L508" s="677">
        <f t="shared" si="379"/>
        <v>0.87176498018186066</v>
      </c>
      <c r="M508" s="653">
        <v>43465</v>
      </c>
      <c r="N508" s="903"/>
      <c r="O508" s="904"/>
      <c r="P508" s="904"/>
      <c r="Q508" s="904"/>
      <c r="R508" s="904"/>
      <c r="S508" s="893"/>
      <c r="T508" s="170"/>
      <c r="U508" s="182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  <c r="AF508" s="182"/>
      <c r="AG508" s="182"/>
      <c r="AH508" s="182"/>
      <c r="AI508" s="182"/>
      <c r="AJ508" s="182"/>
      <c r="AK508" s="182"/>
      <c r="AL508" s="182"/>
      <c r="AM508" s="182"/>
      <c r="AN508" s="182"/>
      <c r="AO508" s="182"/>
      <c r="AP508" s="182"/>
      <c r="AQ508" s="182"/>
      <c r="AR508" s="182"/>
      <c r="AS508" s="182"/>
      <c r="AT508" s="182"/>
      <c r="AU508" s="182"/>
      <c r="AV508" s="182"/>
      <c r="AW508" s="182"/>
      <c r="AX508" s="182"/>
      <c r="AY508" s="182"/>
      <c r="AZ508" s="182"/>
      <c r="BA508" s="182"/>
      <c r="BB508" s="182"/>
      <c r="BC508" s="182"/>
      <c r="BD508" s="182"/>
      <c r="BE508" s="182"/>
      <c r="BF508" s="182"/>
      <c r="BG508" s="182"/>
      <c r="BH508" s="182"/>
      <c r="BI508" s="182"/>
      <c r="BJ508" s="182"/>
      <c r="BK508" s="182"/>
      <c r="BL508" s="182"/>
      <c r="BM508" s="182"/>
      <c r="BN508" s="182"/>
      <c r="BO508" s="182"/>
      <c r="BP508" s="182"/>
      <c r="BQ508" s="182"/>
      <c r="BR508" s="182"/>
      <c r="BS508" s="182"/>
      <c r="BT508" s="182"/>
      <c r="BU508" s="182"/>
      <c r="BV508" s="182"/>
      <c r="BW508" s="182"/>
      <c r="BX508" s="182"/>
      <c r="BY508" s="182"/>
      <c r="BZ508" s="182"/>
      <c r="CA508" s="182"/>
      <c r="CB508" s="182"/>
      <c r="CC508" s="182"/>
      <c r="CD508" s="182"/>
      <c r="CE508" s="182"/>
      <c r="CF508" s="182"/>
      <c r="CG508" s="182"/>
      <c r="CH508" s="182"/>
      <c r="CI508" s="182"/>
      <c r="CJ508" s="182"/>
      <c r="CK508" s="182"/>
      <c r="CL508" s="182"/>
      <c r="CM508" s="182"/>
      <c r="CN508" s="182"/>
      <c r="CO508" s="182"/>
      <c r="CP508" s="182"/>
      <c r="CQ508" s="182"/>
      <c r="CR508" s="182"/>
      <c r="CS508" s="182"/>
      <c r="CT508" s="182"/>
      <c r="CU508" s="182"/>
      <c r="CV508" s="182"/>
      <c r="CW508" s="182"/>
      <c r="CX508" s="182"/>
      <c r="CY508" s="182"/>
      <c r="CZ508" s="182"/>
      <c r="DA508" s="182"/>
      <c r="DB508" s="182"/>
      <c r="DC508" s="182"/>
      <c r="DD508" s="182"/>
      <c r="DE508" s="182"/>
      <c r="DF508" s="182"/>
      <c r="DG508" s="182"/>
      <c r="DH508" s="182"/>
      <c r="DI508" s="182"/>
      <c r="DJ508" s="182"/>
      <c r="DK508" s="182"/>
      <c r="DL508" s="182"/>
      <c r="DM508" s="182"/>
      <c r="DN508" s="182"/>
      <c r="DO508" s="182"/>
      <c r="DP508" s="182"/>
      <c r="DQ508" s="182"/>
      <c r="DR508" s="182"/>
      <c r="DS508" s="182"/>
      <c r="DT508" s="182"/>
      <c r="DU508" s="182"/>
      <c r="DV508" s="182"/>
      <c r="DW508" s="182"/>
      <c r="DX508" s="182"/>
      <c r="DY508" s="182"/>
      <c r="DZ508" s="182"/>
      <c r="EA508" s="182"/>
      <c r="EB508" s="182"/>
      <c r="EC508" s="182"/>
      <c r="ED508" s="182"/>
      <c r="EE508" s="182"/>
      <c r="EF508" s="182"/>
      <c r="EG508" s="182"/>
      <c r="EH508" s="182"/>
      <c r="EI508" s="182"/>
      <c r="EJ508" s="182"/>
      <c r="EK508" s="182"/>
      <c r="EL508" s="182"/>
      <c r="EM508" s="182"/>
      <c r="EN508" s="182"/>
      <c r="EO508" s="182"/>
      <c r="EP508" s="182"/>
      <c r="EQ508" s="182"/>
      <c r="ER508" s="182"/>
      <c r="ES508" s="182"/>
      <c r="ET508" s="182"/>
      <c r="EU508" s="182"/>
      <c r="EV508" s="182"/>
      <c r="EW508" s="182"/>
      <c r="EX508" s="182"/>
      <c r="EY508" s="182"/>
      <c r="EZ508" s="182"/>
      <c r="FA508" s="182"/>
      <c r="FB508" s="182"/>
      <c r="FC508" s="182"/>
      <c r="FD508" s="182"/>
      <c r="FE508" s="182"/>
      <c r="FF508" s="182"/>
      <c r="FG508" s="182"/>
      <c r="FH508" s="182"/>
      <c r="FI508" s="182"/>
      <c r="FJ508" s="182"/>
      <c r="FK508" s="182"/>
      <c r="FL508" s="182"/>
      <c r="FM508" s="182"/>
      <c r="FN508" s="182"/>
      <c r="FO508" s="182"/>
      <c r="FP508" s="182"/>
      <c r="FQ508" s="182"/>
      <c r="FR508" s="182"/>
      <c r="FS508" s="182"/>
      <c r="FT508" s="182"/>
      <c r="FU508" s="182"/>
      <c r="FV508" s="182"/>
      <c r="FW508" s="182"/>
      <c r="FX508" s="182"/>
      <c r="FY508" s="182"/>
      <c r="FZ508" s="182"/>
      <c r="GA508" s="182"/>
      <c r="GB508" s="182"/>
      <c r="GC508" s="182"/>
      <c r="GD508" s="182"/>
      <c r="GE508" s="182"/>
      <c r="GF508" s="182"/>
      <c r="GG508" s="182"/>
      <c r="GH508" s="182"/>
      <c r="GI508" s="182"/>
      <c r="GJ508" s="182"/>
      <c r="GK508" s="182"/>
      <c r="GL508" s="182"/>
      <c r="GM508" s="182"/>
      <c r="GN508" s="182"/>
      <c r="GO508" s="182"/>
      <c r="GP508" s="182"/>
      <c r="GQ508" s="182"/>
      <c r="GR508" s="182"/>
      <c r="GS508" s="182"/>
      <c r="GT508" s="182"/>
      <c r="GU508" s="182"/>
      <c r="GV508" s="182"/>
      <c r="GW508" s="182"/>
      <c r="GX508" s="182"/>
      <c r="GY508" s="182"/>
      <c r="GZ508" s="182"/>
      <c r="HA508" s="182"/>
      <c r="HB508" s="182"/>
      <c r="HC508" s="182"/>
      <c r="HD508" s="182"/>
      <c r="HE508" s="182"/>
      <c r="HF508" s="182"/>
      <c r="HG508" s="182"/>
      <c r="HH508" s="182"/>
      <c r="HI508" s="182"/>
      <c r="HJ508" s="182"/>
      <c r="HK508" s="182"/>
      <c r="HL508" s="182"/>
      <c r="HM508" s="182"/>
      <c r="HN508" s="182"/>
      <c r="HO508" s="182"/>
      <c r="HP508" s="182"/>
      <c r="HQ508" s="182"/>
      <c r="HR508" s="182"/>
      <c r="HS508" s="182"/>
      <c r="HT508" s="182"/>
      <c r="HU508" s="182"/>
      <c r="HV508" s="182"/>
      <c r="HW508" s="182"/>
      <c r="HX508" s="182"/>
      <c r="HY508" s="182"/>
      <c r="HZ508" s="182"/>
      <c r="IA508" s="182"/>
      <c r="IB508" s="182"/>
      <c r="IC508" s="182"/>
      <c r="ID508" s="182"/>
      <c r="IE508" s="182"/>
      <c r="IF508" s="182"/>
      <c r="IG508" s="182"/>
      <c r="IH508" s="182"/>
      <c r="II508" s="182"/>
      <c r="IJ508" s="182"/>
      <c r="IK508" s="182"/>
      <c r="IL508" s="182"/>
      <c r="IM508" s="182"/>
      <c r="IN508" s="182"/>
      <c r="IO508" s="182"/>
      <c r="IP508" s="182"/>
      <c r="IQ508" s="182"/>
      <c r="IR508" s="182"/>
      <c r="IS508" s="182"/>
      <c r="IT508" s="182"/>
      <c r="IU508" s="182"/>
      <c r="IV508" s="182"/>
      <c r="IW508" s="182"/>
      <c r="IX508" s="182"/>
      <c r="IY508" s="182"/>
      <c r="IZ508" s="182"/>
      <c r="JA508" s="182"/>
      <c r="JB508" s="182"/>
      <c r="JC508" s="182"/>
      <c r="JD508" s="182"/>
      <c r="JE508" s="182"/>
      <c r="JF508" s="182"/>
      <c r="JG508" s="182"/>
      <c r="JH508" s="182"/>
      <c r="JI508" s="182"/>
      <c r="JJ508" s="182"/>
      <c r="JK508" s="182"/>
      <c r="JL508" s="182"/>
      <c r="JM508" s="182"/>
      <c r="JN508" s="182"/>
      <c r="JO508" s="182"/>
      <c r="JP508" s="182"/>
      <c r="JQ508" s="182"/>
      <c r="JR508" s="182"/>
      <c r="JS508" s="182"/>
      <c r="JT508" s="182"/>
      <c r="JU508" s="182"/>
      <c r="JV508" s="182"/>
      <c r="JW508" s="182"/>
      <c r="JX508" s="182"/>
      <c r="JY508" s="182"/>
      <c r="JZ508" s="182"/>
      <c r="KA508" s="182"/>
      <c r="KB508" s="182"/>
      <c r="KC508" s="182"/>
      <c r="KD508" s="182"/>
      <c r="KE508" s="182"/>
      <c r="KF508" s="182"/>
      <c r="KG508" s="182"/>
      <c r="KH508" s="182"/>
      <c r="KI508" s="182"/>
      <c r="KJ508" s="182"/>
      <c r="KK508" s="182"/>
      <c r="KL508" s="182"/>
      <c r="KM508" s="182"/>
      <c r="KN508" s="182"/>
      <c r="KO508" s="182"/>
      <c r="KP508" s="182"/>
      <c r="KQ508" s="182"/>
      <c r="KR508" s="182"/>
      <c r="KS508" s="182"/>
      <c r="KT508" s="182"/>
      <c r="KU508" s="182"/>
      <c r="KV508" s="182"/>
      <c r="KW508" s="182"/>
      <c r="KX508" s="182"/>
      <c r="KY508" s="182"/>
      <c r="KZ508" s="182"/>
      <c r="LA508" s="182"/>
      <c r="LB508" s="182"/>
      <c r="LC508" s="182"/>
      <c r="LD508" s="182"/>
      <c r="LE508" s="182"/>
      <c r="LF508" s="182"/>
      <c r="LG508" s="182"/>
      <c r="LH508" s="182"/>
      <c r="LI508" s="182"/>
      <c r="LJ508" s="182"/>
      <c r="LK508" s="182"/>
      <c r="LL508" s="182"/>
      <c r="LM508" s="182"/>
      <c r="LN508" s="182"/>
      <c r="LO508" s="182"/>
      <c r="LP508" s="182"/>
      <c r="LQ508" s="182"/>
      <c r="LR508" s="182"/>
      <c r="LS508" s="182"/>
      <c r="LT508" s="182"/>
      <c r="LU508" s="182"/>
      <c r="LV508" s="182"/>
      <c r="LW508" s="182"/>
      <c r="LX508" s="182"/>
      <c r="LY508" s="182"/>
      <c r="LZ508" s="182"/>
      <c r="MA508" s="182"/>
      <c r="MB508" s="182"/>
      <c r="MC508" s="182"/>
      <c r="MD508" s="182"/>
      <c r="ME508" s="182"/>
      <c r="MF508" s="182"/>
      <c r="MG508" s="182"/>
      <c r="MH508" s="182"/>
      <c r="MI508" s="182"/>
      <c r="MJ508" s="182"/>
      <c r="MK508" s="182"/>
      <c r="ML508" s="182"/>
      <c r="MM508" s="182"/>
      <c r="MN508" s="182"/>
      <c r="MO508" s="182"/>
      <c r="MP508" s="182"/>
      <c r="MQ508" s="182"/>
      <c r="MR508" s="182"/>
      <c r="MS508" s="182"/>
      <c r="MT508" s="182"/>
      <c r="MU508" s="182"/>
      <c r="MV508" s="182"/>
      <c r="MW508" s="182"/>
      <c r="MX508" s="182"/>
      <c r="MY508" s="182"/>
      <c r="MZ508" s="182"/>
      <c r="NA508" s="182"/>
      <c r="NB508" s="182"/>
      <c r="NC508" s="182"/>
      <c r="ND508" s="182"/>
      <c r="NE508" s="182"/>
      <c r="NF508" s="182"/>
      <c r="NG508" s="182"/>
      <c r="NH508" s="182"/>
      <c r="NI508" s="182"/>
      <c r="NJ508" s="182"/>
      <c r="NK508" s="182"/>
      <c r="NL508" s="182"/>
      <c r="NM508" s="182"/>
      <c r="NN508" s="182"/>
      <c r="NO508" s="182"/>
      <c r="NP508" s="182"/>
      <c r="NQ508" s="182"/>
      <c r="NR508" s="182"/>
      <c r="NS508" s="182"/>
      <c r="NT508" s="182"/>
      <c r="NU508" s="182"/>
      <c r="NV508" s="182"/>
      <c r="NW508" s="182"/>
      <c r="NX508" s="182"/>
      <c r="NY508" s="182"/>
      <c r="NZ508" s="182"/>
      <c r="OA508" s="182"/>
      <c r="OB508" s="182"/>
      <c r="OC508" s="182"/>
      <c r="OD508" s="182"/>
      <c r="OE508" s="182"/>
      <c r="OF508" s="182"/>
      <c r="OG508" s="182"/>
      <c r="OH508" s="182"/>
      <c r="OI508" s="182"/>
      <c r="OJ508" s="182"/>
      <c r="OK508" s="182"/>
      <c r="OL508" s="182"/>
      <c r="OM508" s="182"/>
      <c r="ON508" s="182"/>
      <c r="OO508" s="182"/>
      <c r="OP508" s="182"/>
      <c r="OQ508" s="182"/>
      <c r="OR508" s="182"/>
      <c r="OS508" s="182"/>
      <c r="OT508" s="182"/>
      <c r="OU508" s="182"/>
      <c r="OV508" s="182"/>
      <c r="OW508" s="182"/>
      <c r="OX508" s="182"/>
      <c r="OY508" s="182"/>
      <c r="OZ508" s="182"/>
      <c r="PA508" s="182"/>
      <c r="PB508" s="182"/>
      <c r="PC508" s="182"/>
      <c r="PD508" s="182"/>
      <c r="PE508" s="182"/>
      <c r="PF508" s="182"/>
      <c r="PG508" s="182"/>
      <c r="PH508" s="182"/>
      <c r="PI508" s="182"/>
      <c r="PJ508" s="182"/>
      <c r="PK508" s="182"/>
      <c r="PL508" s="182"/>
      <c r="PM508" s="182"/>
      <c r="PN508" s="182"/>
      <c r="PO508" s="182"/>
      <c r="PP508" s="182"/>
      <c r="PQ508" s="182"/>
      <c r="PR508" s="182"/>
      <c r="PS508" s="182"/>
      <c r="PT508" s="182"/>
      <c r="PU508" s="182"/>
      <c r="PV508" s="182"/>
      <c r="PW508" s="182"/>
      <c r="PX508" s="182"/>
    </row>
    <row r="509" spans="1:440" s="167" customFormat="1" ht="19.899999999999999" customHeight="1">
      <c r="A509" s="182"/>
      <c r="B509" s="1040"/>
      <c r="C509" s="900"/>
      <c r="D509" s="837"/>
      <c r="E509" s="875" t="s">
        <v>114</v>
      </c>
      <c r="F509" s="327" t="s">
        <v>20</v>
      </c>
      <c r="G509" s="291">
        <v>0.63500000000000001</v>
      </c>
      <c r="H509" s="291"/>
      <c r="I509" s="292">
        <f t="shared" ref="I509" si="497">G509+H509</f>
        <v>0.63500000000000001</v>
      </c>
      <c r="J509" s="416">
        <v>0</v>
      </c>
      <c r="K509" s="292">
        <f t="shared" si="378"/>
        <v>0.63500000000000001</v>
      </c>
      <c r="L509" s="675">
        <f t="shared" si="379"/>
        <v>0</v>
      </c>
      <c r="M509" s="653" t="s">
        <v>24</v>
      </c>
      <c r="N509" s="903">
        <f t="shared" ref="N509:O509" si="498">G509+G510+G511</f>
        <v>7.218</v>
      </c>
      <c r="O509" s="904">
        <f t="shared" si="498"/>
        <v>0</v>
      </c>
      <c r="P509" s="904">
        <f t="shared" ref="P509" si="499">N509+O509</f>
        <v>7.218</v>
      </c>
      <c r="Q509" s="904">
        <f t="shared" ref="Q509:Q533" si="500">J509+J510+J511</f>
        <v>6.9220000000000006</v>
      </c>
      <c r="R509" s="904">
        <f t="shared" ref="R509" si="501">P509-Q509</f>
        <v>0.29599999999999937</v>
      </c>
      <c r="S509" s="893">
        <f t="shared" ref="S509" si="502">Q509/P509</f>
        <v>0.95899141036298152</v>
      </c>
      <c r="T509" s="170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  <c r="AG509" s="182"/>
      <c r="AH509" s="182"/>
      <c r="AI509" s="182"/>
      <c r="AJ509" s="182"/>
      <c r="AK509" s="182"/>
      <c r="AL509" s="182"/>
      <c r="AM509" s="182"/>
      <c r="AN509" s="182"/>
      <c r="AO509" s="182"/>
      <c r="AP509" s="182"/>
      <c r="AQ509" s="182"/>
      <c r="AR509" s="182"/>
      <c r="AS509" s="182"/>
      <c r="AT509" s="182"/>
      <c r="AU509" s="182"/>
      <c r="AV509" s="182"/>
      <c r="AW509" s="182"/>
      <c r="AX509" s="182"/>
      <c r="AY509" s="182"/>
      <c r="AZ509" s="182"/>
      <c r="BA509" s="182"/>
      <c r="BB509" s="182"/>
      <c r="BC509" s="182"/>
      <c r="BD509" s="182"/>
      <c r="BE509" s="182"/>
      <c r="BF509" s="182"/>
      <c r="BG509" s="182"/>
      <c r="BH509" s="182"/>
      <c r="BI509" s="182"/>
      <c r="BJ509" s="182"/>
      <c r="BK509" s="182"/>
      <c r="BL509" s="182"/>
      <c r="BM509" s="182"/>
      <c r="BN509" s="182"/>
      <c r="BO509" s="182"/>
      <c r="BP509" s="182"/>
      <c r="BQ509" s="182"/>
      <c r="BR509" s="182"/>
      <c r="BS509" s="182"/>
      <c r="BT509" s="182"/>
      <c r="BU509" s="182"/>
      <c r="BV509" s="182"/>
      <c r="BW509" s="182"/>
      <c r="BX509" s="182"/>
      <c r="BY509" s="182"/>
      <c r="BZ509" s="182"/>
      <c r="CA509" s="182"/>
      <c r="CB509" s="182"/>
      <c r="CC509" s="182"/>
      <c r="CD509" s="182"/>
      <c r="CE509" s="182"/>
      <c r="CF509" s="182"/>
      <c r="CG509" s="182"/>
      <c r="CH509" s="182"/>
      <c r="CI509" s="182"/>
      <c r="CJ509" s="182"/>
      <c r="CK509" s="182"/>
      <c r="CL509" s="182"/>
      <c r="CM509" s="182"/>
      <c r="CN509" s="182"/>
      <c r="CO509" s="182"/>
      <c r="CP509" s="182"/>
      <c r="CQ509" s="182"/>
      <c r="CR509" s="182"/>
      <c r="CS509" s="182"/>
      <c r="CT509" s="182"/>
      <c r="CU509" s="182"/>
      <c r="CV509" s="182"/>
      <c r="CW509" s="182"/>
      <c r="CX509" s="182"/>
      <c r="CY509" s="182"/>
      <c r="CZ509" s="182"/>
      <c r="DA509" s="182"/>
      <c r="DB509" s="182"/>
      <c r="DC509" s="182"/>
      <c r="DD509" s="182"/>
      <c r="DE509" s="182"/>
      <c r="DF509" s="182"/>
      <c r="DG509" s="182"/>
      <c r="DH509" s="182"/>
      <c r="DI509" s="182"/>
      <c r="DJ509" s="182"/>
      <c r="DK509" s="182"/>
      <c r="DL509" s="182"/>
      <c r="DM509" s="182"/>
      <c r="DN509" s="182"/>
      <c r="DO509" s="182"/>
      <c r="DP509" s="182"/>
      <c r="DQ509" s="182"/>
      <c r="DR509" s="182"/>
      <c r="DS509" s="182"/>
      <c r="DT509" s="182"/>
      <c r="DU509" s="182"/>
      <c r="DV509" s="182"/>
      <c r="DW509" s="182"/>
      <c r="DX509" s="182"/>
      <c r="DY509" s="182"/>
      <c r="DZ509" s="182"/>
      <c r="EA509" s="182"/>
      <c r="EB509" s="182"/>
      <c r="EC509" s="182"/>
      <c r="ED509" s="182"/>
      <c r="EE509" s="182"/>
      <c r="EF509" s="182"/>
      <c r="EG509" s="182"/>
      <c r="EH509" s="182"/>
      <c r="EI509" s="182"/>
      <c r="EJ509" s="182"/>
      <c r="EK509" s="182"/>
      <c r="EL509" s="182"/>
      <c r="EM509" s="182"/>
      <c r="EN509" s="182"/>
      <c r="EO509" s="182"/>
      <c r="EP509" s="182"/>
      <c r="EQ509" s="182"/>
      <c r="ER509" s="182"/>
      <c r="ES509" s="182"/>
      <c r="ET509" s="182"/>
      <c r="EU509" s="182"/>
      <c r="EV509" s="182"/>
      <c r="EW509" s="182"/>
      <c r="EX509" s="182"/>
      <c r="EY509" s="182"/>
      <c r="EZ509" s="182"/>
      <c r="FA509" s="182"/>
      <c r="FB509" s="182"/>
      <c r="FC509" s="182"/>
      <c r="FD509" s="182"/>
      <c r="FE509" s="182"/>
      <c r="FF509" s="182"/>
      <c r="FG509" s="182"/>
      <c r="FH509" s="182"/>
      <c r="FI509" s="182"/>
      <c r="FJ509" s="182"/>
      <c r="FK509" s="182"/>
      <c r="FL509" s="182"/>
      <c r="FM509" s="182"/>
      <c r="FN509" s="182"/>
      <c r="FO509" s="182"/>
      <c r="FP509" s="182"/>
      <c r="FQ509" s="182"/>
      <c r="FR509" s="182"/>
      <c r="FS509" s="182"/>
      <c r="FT509" s="182"/>
      <c r="FU509" s="182"/>
      <c r="FV509" s="182"/>
      <c r="FW509" s="182"/>
      <c r="FX509" s="182"/>
      <c r="FY509" s="182"/>
      <c r="FZ509" s="182"/>
      <c r="GA509" s="182"/>
      <c r="GB509" s="182"/>
      <c r="GC509" s="182"/>
      <c r="GD509" s="182"/>
      <c r="GE509" s="182"/>
      <c r="GF509" s="182"/>
      <c r="GG509" s="182"/>
      <c r="GH509" s="182"/>
      <c r="GI509" s="182"/>
      <c r="GJ509" s="182"/>
      <c r="GK509" s="182"/>
      <c r="GL509" s="182"/>
      <c r="GM509" s="182"/>
      <c r="GN509" s="182"/>
      <c r="GO509" s="182"/>
      <c r="GP509" s="182"/>
      <c r="GQ509" s="182"/>
      <c r="GR509" s="182"/>
      <c r="GS509" s="182"/>
      <c r="GT509" s="182"/>
      <c r="GU509" s="182"/>
      <c r="GV509" s="182"/>
      <c r="GW509" s="182"/>
      <c r="GX509" s="182"/>
      <c r="GY509" s="182"/>
      <c r="GZ509" s="182"/>
      <c r="HA509" s="182"/>
      <c r="HB509" s="182"/>
      <c r="HC509" s="182"/>
      <c r="HD509" s="182"/>
      <c r="HE509" s="182"/>
      <c r="HF509" s="182"/>
      <c r="HG509" s="182"/>
      <c r="HH509" s="182"/>
      <c r="HI509" s="182"/>
      <c r="HJ509" s="182"/>
      <c r="HK509" s="182"/>
      <c r="HL509" s="182"/>
      <c r="HM509" s="182"/>
      <c r="HN509" s="182"/>
      <c r="HO509" s="182"/>
      <c r="HP509" s="182"/>
      <c r="HQ509" s="182"/>
      <c r="HR509" s="182"/>
      <c r="HS509" s="182"/>
      <c r="HT509" s="182"/>
      <c r="HU509" s="182"/>
      <c r="HV509" s="182"/>
      <c r="HW509" s="182"/>
      <c r="HX509" s="182"/>
      <c r="HY509" s="182"/>
      <c r="HZ509" s="182"/>
      <c r="IA509" s="182"/>
      <c r="IB509" s="182"/>
      <c r="IC509" s="182"/>
      <c r="ID509" s="182"/>
      <c r="IE509" s="182"/>
      <c r="IF509" s="182"/>
      <c r="IG509" s="182"/>
      <c r="IH509" s="182"/>
      <c r="II509" s="182"/>
      <c r="IJ509" s="182"/>
      <c r="IK509" s="182"/>
      <c r="IL509" s="182"/>
      <c r="IM509" s="182"/>
      <c r="IN509" s="182"/>
      <c r="IO509" s="182"/>
      <c r="IP509" s="182"/>
      <c r="IQ509" s="182"/>
      <c r="IR509" s="182"/>
      <c r="IS509" s="182"/>
      <c r="IT509" s="182"/>
      <c r="IU509" s="182"/>
      <c r="IV509" s="182"/>
      <c r="IW509" s="182"/>
      <c r="IX509" s="182"/>
      <c r="IY509" s="182"/>
      <c r="IZ509" s="182"/>
      <c r="JA509" s="182"/>
      <c r="JB509" s="182"/>
      <c r="JC509" s="182"/>
      <c r="JD509" s="182"/>
      <c r="JE509" s="182"/>
      <c r="JF509" s="182"/>
      <c r="JG509" s="182"/>
      <c r="JH509" s="182"/>
      <c r="JI509" s="182"/>
      <c r="JJ509" s="182"/>
      <c r="JK509" s="182"/>
      <c r="JL509" s="182"/>
      <c r="JM509" s="182"/>
      <c r="JN509" s="182"/>
      <c r="JO509" s="182"/>
      <c r="JP509" s="182"/>
      <c r="JQ509" s="182"/>
      <c r="JR509" s="182"/>
      <c r="JS509" s="182"/>
      <c r="JT509" s="182"/>
      <c r="JU509" s="182"/>
      <c r="JV509" s="182"/>
      <c r="JW509" s="182"/>
      <c r="JX509" s="182"/>
      <c r="JY509" s="182"/>
      <c r="JZ509" s="182"/>
      <c r="KA509" s="182"/>
      <c r="KB509" s="182"/>
      <c r="KC509" s="182"/>
      <c r="KD509" s="182"/>
      <c r="KE509" s="182"/>
      <c r="KF509" s="182"/>
      <c r="KG509" s="182"/>
      <c r="KH509" s="182"/>
      <c r="KI509" s="182"/>
      <c r="KJ509" s="182"/>
      <c r="KK509" s="182"/>
      <c r="KL509" s="182"/>
      <c r="KM509" s="182"/>
      <c r="KN509" s="182"/>
      <c r="KO509" s="182"/>
      <c r="KP509" s="182"/>
      <c r="KQ509" s="182"/>
      <c r="KR509" s="182"/>
      <c r="KS509" s="182"/>
      <c r="KT509" s="182"/>
      <c r="KU509" s="182"/>
      <c r="KV509" s="182"/>
      <c r="KW509" s="182"/>
      <c r="KX509" s="182"/>
      <c r="KY509" s="182"/>
      <c r="KZ509" s="182"/>
      <c r="LA509" s="182"/>
      <c r="LB509" s="182"/>
      <c r="LC509" s="182"/>
      <c r="LD509" s="182"/>
      <c r="LE509" s="182"/>
      <c r="LF509" s="182"/>
      <c r="LG509" s="182"/>
      <c r="LH509" s="182"/>
      <c r="LI509" s="182"/>
      <c r="LJ509" s="182"/>
      <c r="LK509" s="182"/>
      <c r="LL509" s="182"/>
      <c r="LM509" s="182"/>
      <c r="LN509" s="182"/>
      <c r="LO509" s="182"/>
      <c r="LP509" s="182"/>
      <c r="LQ509" s="182"/>
      <c r="LR509" s="182"/>
      <c r="LS509" s="182"/>
      <c r="LT509" s="182"/>
      <c r="LU509" s="182"/>
      <c r="LV509" s="182"/>
      <c r="LW509" s="182"/>
      <c r="LX509" s="182"/>
      <c r="LY509" s="182"/>
      <c r="LZ509" s="182"/>
      <c r="MA509" s="182"/>
      <c r="MB509" s="182"/>
      <c r="MC509" s="182"/>
      <c r="MD509" s="182"/>
      <c r="ME509" s="182"/>
      <c r="MF509" s="182"/>
      <c r="MG509" s="182"/>
      <c r="MH509" s="182"/>
      <c r="MI509" s="182"/>
      <c r="MJ509" s="182"/>
      <c r="MK509" s="182"/>
      <c r="ML509" s="182"/>
      <c r="MM509" s="182"/>
      <c r="MN509" s="182"/>
      <c r="MO509" s="182"/>
      <c r="MP509" s="182"/>
      <c r="MQ509" s="182"/>
      <c r="MR509" s="182"/>
      <c r="MS509" s="182"/>
      <c r="MT509" s="182"/>
      <c r="MU509" s="182"/>
      <c r="MV509" s="182"/>
      <c r="MW509" s="182"/>
      <c r="MX509" s="182"/>
      <c r="MY509" s="182"/>
      <c r="MZ509" s="182"/>
      <c r="NA509" s="182"/>
      <c r="NB509" s="182"/>
      <c r="NC509" s="182"/>
      <c r="ND509" s="182"/>
      <c r="NE509" s="182"/>
      <c r="NF509" s="182"/>
      <c r="NG509" s="182"/>
      <c r="NH509" s="182"/>
      <c r="NI509" s="182"/>
      <c r="NJ509" s="182"/>
      <c r="NK509" s="182"/>
      <c r="NL509" s="182"/>
      <c r="NM509" s="182"/>
      <c r="NN509" s="182"/>
      <c r="NO509" s="182"/>
      <c r="NP509" s="182"/>
      <c r="NQ509" s="182"/>
      <c r="NR509" s="182"/>
      <c r="NS509" s="182"/>
      <c r="NT509" s="182"/>
      <c r="NU509" s="182"/>
      <c r="NV509" s="182"/>
      <c r="NW509" s="182"/>
      <c r="NX509" s="182"/>
      <c r="NY509" s="182"/>
      <c r="NZ509" s="182"/>
      <c r="OA509" s="182"/>
      <c r="OB509" s="182"/>
      <c r="OC509" s="182"/>
      <c r="OD509" s="182"/>
      <c r="OE509" s="182"/>
      <c r="OF509" s="182"/>
      <c r="OG509" s="182"/>
      <c r="OH509" s="182"/>
      <c r="OI509" s="182"/>
      <c r="OJ509" s="182"/>
      <c r="OK509" s="182"/>
      <c r="OL509" s="182"/>
      <c r="OM509" s="182"/>
      <c r="ON509" s="182"/>
      <c r="OO509" s="182"/>
      <c r="OP509" s="182"/>
      <c r="OQ509" s="182"/>
      <c r="OR509" s="182"/>
      <c r="OS509" s="182"/>
      <c r="OT509" s="182"/>
      <c r="OU509" s="182"/>
      <c r="OV509" s="182"/>
      <c r="OW509" s="182"/>
      <c r="OX509" s="182"/>
      <c r="OY509" s="182"/>
      <c r="OZ509" s="182"/>
      <c r="PA509" s="182"/>
      <c r="PB509" s="182"/>
      <c r="PC509" s="182"/>
      <c r="PD509" s="182"/>
      <c r="PE509" s="182"/>
      <c r="PF509" s="182"/>
      <c r="PG509" s="182"/>
      <c r="PH509" s="182"/>
      <c r="PI509" s="182"/>
      <c r="PJ509" s="182"/>
      <c r="PK509" s="182"/>
      <c r="PL509" s="182"/>
      <c r="PM509" s="182"/>
      <c r="PN509" s="182"/>
      <c r="PO509" s="182"/>
      <c r="PP509" s="182"/>
      <c r="PQ509" s="182"/>
      <c r="PR509" s="182"/>
      <c r="PS509" s="182"/>
      <c r="PT509" s="182"/>
      <c r="PU509" s="182"/>
      <c r="PV509" s="182"/>
      <c r="PW509" s="182"/>
      <c r="PX509" s="182"/>
    </row>
    <row r="510" spans="1:440" s="167" customFormat="1" ht="19.899999999999999" customHeight="1">
      <c r="A510" s="182"/>
      <c r="B510" s="1040"/>
      <c r="C510" s="900"/>
      <c r="D510" s="837"/>
      <c r="E510" s="875"/>
      <c r="F510" s="327" t="s">
        <v>21</v>
      </c>
      <c r="G510" s="291">
        <v>2.9740000000000002</v>
      </c>
      <c r="H510" s="291"/>
      <c r="I510" s="292">
        <f>G510+H510+K509</f>
        <v>3.609</v>
      </c>
      <c r="J510" s="416">
        <v>2.4</v>
      </c>
      <c r="K510" s="292">
        <f t="shared" ref="K510:K564" si="503">I510-J510</f>
        <v>1.2090000000000001</v>
      </c>
      <c r="L510" s="675">
        <f t="shared" ref="L510:L564" si="504">J510/I510</f>
        <v>0.66500415627597675</v>
      </c>
      <c r="M510" s="653" t="s">
        <v>24</v>
      </c>
      <c r="N510" s="903"/>
      <c r="O510" s="904"/>
      <c r="P510" s="904"/>
      <c r="Q510" s="904"/>
      <c r="R510" s="904"/>
      <c r="S510" s="893"/>
      <c r="T510" s="170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2"/>
      <c r="AT510" s="182"/>
      <c r="AU510" s="182"/>
      <c r="AV510" s="182"/>
      <c r="AW510" s="182"/>
      <c r="AX510" s="182"/>
      <c r="AY510" s="182"/>
      <c r="AZ510" s="182"/>
      <c r="BA510" s="182"/>
      <c r="BB510" s="182"/>
      <c r="BC510" s="182"/>
      <c r="BD510" s="182"/>
      <c r="BE510" s="182"/>
      <c r="BF510" s="182"/>
      <c r="BG510" s="182"/>
      <c r="BH510" s="182"/>
      <c r="BI510" s="182"/>
      <c r="BJ510" s="182"/>
      <c r="BK510" s="182"/>
      <c r="BL510" s="182"/>
      <c r="BM510" s="182"/>
      <c r="BN510" s="182"/>
      <c r="BO510" s="182"/>
      <c r="BP510" s="182"/>
      <c r="BQ510" s="182"/>
      <c r="BR510" s="182"/>
      <c r="BS510" s="182"/>
      <c r="BT510" s="182"/>
      <c r="BU510" s="182"/>
      <c r="BV510" s="182"/>
      <c r="BW510" s="182"/>
      <c r="BX510" s="182"/>
      <c r="BY510" s="182"/>
      <c r="BZ510" s="182"/>
      <c r="CA510" s="182"/>
      <c r="CB510" s="182"/>
      <c r="CC510" s="182"/>
      <c r="CD510" s="182"/>
      <c r="CE510" s="182"/>
      <c r="CF510" s="182"/>
      <c r="CG510" s="182"/>
      <c r="CH510" s="182"/>
      <c r="CI510" s="182"/>
      <c r="CJ510" s="182"/>
      <c r="CK510" s="182"/>
      <c r="CL510" s="182"/>
      <c r="CM510" s="182"/>
      <c r="CN510" s="182"/>
      <c r="CO510" s="182"/>
      <c r="CP510" s="182"/>
      <c r="CQ510" s="182"/>
      <c r="CR510" s="182"/>
      <c r="CS510" s="182"/>
      <c r="CT510" s="182"/>
      <c r="CU510" s="182"/>
      <c r="CV510" s="182"/>
      <c r="CW510" s="182"/>
      <c r="CX510" s="182"/>
      <c r="CY510" s="182"/>
      <c r="CZ510" s="182"/>
      <c r="DA510" s="182"/>
      <c r="DB510" s="182"/>
      <c r="DC510" s="182"/>
      <c r="DD510" s="182"/>
      <c r="DE510" s="182"/>
      <c r="DF510" s="182"/>
      <c r="DG510" s="182"/>
      <c r="DH510" s="182"/>
      <c r="DI510" s="182"/>
      <c r="DJ510" s="182"/>
      <c r="DK510" s="182"/>
      <c r="DL510" s="182"/>
      <c r="DM510" s="182"/>
      <c r="DN510" s="182"/>
      <c r="DO510" s="182"/>
      <c r="DP510" s="182"/>
      <c r="DQ510" s="182"/>
      <c r="DR510" s="182"/>
      <c r="DS510" s="182"/>
      <c r="DT510" s="182"/>
      <c r="DU510" s="182"/>
      <c r="DV510" s="182"/>
      <c r="DW510" s="182"/>
      <c r="DX510" s="182"/>
      <c r="DY510" s="182"/>
      <c r="DZ510" s="182"/>
      <c r="EA510" s="182"/>
      <c r="EB510" s="182"/>
      <c r="EC510" s="182"/>
      <c r="ED510" s="182"/>
      <c r="EE510" s="182"/>
      <c r="EF510" s="182"/>
      <c r="EG510" s="182"/>
      <c r="EH510" s="182"/>
      <c r="EI510" s="182"/>
      <c r="EJ510" s="182"/>
      <c r="EK510" s="182"/>
      <c r="EL510" s="182"/>
      <c r="EM510" s="182"/>
      <c r="EN510" s="182"/>
      <c r="EO510" s="182"/>
      <c r="EP510" s="182"/>
      <c r="EQ510" s="182"/>
      <c r="ER510" s="182"/>
      <c r="ES510" s="182"/>
      <c r="ET510" s="182"/>
      <c r="EU510" s="182"/>
      <c r="EV510" s="182"/>
      <c r="EW510" s="182"/>
      <c r="EX510" s="182"/>
      <c r="EY510" s="182"/>
      <c r="EZ510" s="182"/>
      <c r="FA510" s="182"/>
      <c r="FB510" s="182"/>
      <c r="FC510" s="182"/>
      <c r="FD510" s="182"/>
      <c r="FE510" s="182"/>
      <c r="FF510" s="182"/>
      <c r="FG510" s="182"/>
      <c r="FH510" s="182"/>
      <c r="FI510" s="182"/>
      <c r="FJ510" s="182"/>
      <c r="FK510" s="182"/>
      <c r="FL510" s="182"/>
      <c r="FM510" s="182"/>
      <c r="FN510" s="182"/>
      <c r="FO510" s="182"/>
      <c r="FP510" s="182"/>
      <c r="FQ510" s="182"/>
      <c r="FR510" s="182"/>
      <c r="FS510" s="182"/>
      <c r="FT510" s="182"/>
      <c r="FU510" s="182"/>
      <c r="FV510" s="182"/>
      <c r="FW510" s="182"/>
      <c r="FX510" s="182"/>
      <c r="FY510" s="182"/>
      <c r="FZ510" s="182"/>
      <c r="GA510" s="182"/>
      <c r="GB510" s="182"/>
      <c r="GC510" s="182"/>
      <c r="GD510" s="182"/>
      <c r="GE510" s="182"/>
      <c r="GF510" s="182"/>
      <c r="GG510" s="182"/>
      <c r="GH510" s="182"/>
      <c r="GI510" s="182"/>
      <c r="GJ510" s="182"/>
      <c r="GK510" s="182"/>
      <c r="GL510" s="182"/>
      <c r="GM510" s="182"/>
      <c r="GN510" s="182"/>
      <c r="GO510" s="182"/>
      <c r="GP510" s="182"/>
      <c r="GQ510" s="182"/>
      <c r="GR510" s="182"/>
      <c r="GS510" s="182"/>
      <c r="GT510" s="182"/>
      <c r="GU510" s="182"/>
      <c r="GV510" s="182"/>
      <c r="GW510" s="182"/>
      <c r="GX510" s="182"/>
      <c r="GY510" s="182"/>
      <c r="GZ510" s="182"/>
      <c r="HA510" s="182"/>
      <c r="HB510" s="182"/>
      <c r="HC510" s="182"/>
      <c r="HD510" s="182"/>
      <c r="HE510" s="182"/>
      <c r="HF510" s="182"/>
      <c r="HG510" s="182"/>
      <c r="HH510" s="182"/>
      <c r="HI510" s="182"/>
      <c r="HJ510" s="182"/>
      <c r="HK510" s="182"/>
      <c r="HL510" s="182"/>
      <c r="HM510" s="182"/>
      <c r="HN510" s="182"/>
      <c r="HO510" s="182"/>
      <c r="HP510" s="182"/>
      <c r="HQ510" s="182"/>
      <c r="HR510" s="182"/>
      <c r="HS510" s="182"/>
      <c r="HT510" s="182"/>
      <c r="HU510" s="182"/>
      <c r="HV510" s="182"/>
      <c r="HW510" s="182"/>
      <c r="HX510" s="182"/>
      <c r="HY510" s="182"/>
      <c r="HZ510" s="182"/>
      <c r="IA510" s="182"/>
      <c r="IB510" s="182"/>
      <c r="IC510" s="182"/>
      <c r="ID510" s="182"/>
      <c r="IE510" s="182"/>
      <c r="IF510" s="182"/>
      <c r="IG510" s="182"/>
      <c r="IH510" s="182"/>
      <c r="II510" s="182"/>
      <c r="IJ510" s="182"/>
      <c r="IK510" s="182"/>
      <c r="IL510" s="182"/>
      <c r="IM510" s="182"/>
      <c r="IN510" s="182"/>
      <c r="IO510" s="182"/>
      <c r="IP510" s="182"/>
      <c r="IQ510" s="182"/>
      <c r="IR510" s="182"/>
      <c r="IS510" s="182"/>
      <c r="IT510" s="182"/>
      <c r="IU510" s="182"/>
      <c r="IV510" s="182"/>
      <c r="IW510" s="182"/>
      <c r="IX510" s="182"/>
      <c r="IY510" s="182"/>
      <c r="IZ510" s="182"/>
      <c r="JA510" s="182"/>
      <c r="JB510" s="182"/>
      <c r="JC510" s="182"/>
      <c r="JD510" s="182"/>
      <c r="JE510" s="182"/>
      <c r="JF510" s="182"/>
      <c r="JG510" s="182"/>
      <c r="JH510" s="182"/>
      <c r="JI510" s="182"/>
      <c r="JJ510" s="182"/>
      <c r="JK510" s="182"/>
      <c r="JL510" s="182"/>
      <c r="JM510" s="182"/>
      <c r="JN510" s="182"/>
      <c r="JO510" s="182"/>
      <c r="JP510" s="182"/>
      <c r="JQ510" s="182"/>
      <c r="JR510" s="182"/>
      <c r="JS510" s="182"/>
      <c r="JT510" s="182"/>
      <c r="JU510" s="182"/>
      <c r="JV510" s="182"/>
      <c r="JW510" s="182"/>
      <c r="JX510" s="182"/>
      <c r="JY510" s="182"/>
      <c r="JZ510" s="182"/>
      <c r="KA510" s="182"/>
      <c r="KB510" s="182"/>
      <c r="KC510" s="182"/>
      <c r="KD510" s="182"/>
      <c r="KE510" s="182"/>
      <c r="KF510" s="182"/>
      <c r="KG510" s="182"/>
      <c r="KH510" s="182"/>
      <c r="KI510" s="182"/>
      <c r="KJ510" s="182"/>
      <c r="KK510" s="182"/>
      <c r="KL510" s="182"/>
      <c r="KM510" s="182"/>
      <c r="KN510" s="182"/>
      <c r="KO510" s="182"/>
      <c r="KP510" s="182"/>
      <c r="KQ510" s="182"/>
      <c r="KR510" s="182"/>
      <c r="KS510" s="182"/>
      <c r="KT510" s="182"/>
      <c r="KU510" s="182"/>
      <c r="KV510" s="182"/>
      <c r="KW510" s="182"/>
      <c r="KX510" s="182"/>
      <c r="KY510" s="182"/>
      <c r="KZ510" s="182"/>
      <c r="LA510" s="182"/>
      <c r="LB510" s="182"/>
      <c r="LC510" s="182"/>
      <c r="LD510" s="182"/>
      <c r="LE510" s="182"/>
      <c r="LF510" s="182"/>
      <c r="LG510" s="182"/>
      <c r="LH510" s="182"/>
      <c r="LI510" s="182"/>
      <c r="LJ510" s="182"/>
      <c r="LK510" s="182"/>
      <c r="LL510" s="182"/>
      <c r="LM510" s="182"/>
      <c r="LN510" s="182"/>
      <c r="LO510" s="182"/>
      <c r="LP510" s="182"/>
      <c r="LQ510" s="182"/>
      <c r="LR510" s="182"/>
      <c r="LS510" s="182"/>
      <c r="LT510" s="182"/>
      <c r="LU510" s="182"/>
      <c r="LV510" s="182"/>
      <c r="LW510" s="182"/>
      <c r="LX510" s="182"/>
      <c r="LY510" s="182"/>
      <c r="LZ510" s="182"/>
      <c r="MA510" s="182"/>
      <c r="MB510" s="182"/>
      <c r="MC510" s="182"/>
      <c r="MD510" s="182"/>
      <c r="ME510" s="182"/>
      <c r="MF510" s="182"/>
      <c r="MG510" s="182"/>
      <c r="MH510" s="182"/>
      <c r="MI510" s="182"/>
      <c r="MJ510" s="182"/>
      <c r="MK510" s="182"/>
      <c r="ML510" s="182"/>
      <c r="MM510" s="182"/>
      <c r="MN510" s="182"/>
      <c r="MO510" s="182"/>
      <c r="MP510" s="182"/>
      <c r="MQ510" s="182"/>
      <c r="MR510" s="182"/>
      <c r="MS510" s="182"/>
      <c r="MT510" s="182"/>
      <c r="MU510" s="182"/>
      <c r="MV510" s="182"/>
      <c r="MW510" s="182"/>
      <c r="MX510" s="182"/>
      <c r="MY510" s="182"/>
      <c r="MZ510" s="182"/>
      <c r="NA510" s="182"/>
      <c r="NB510" s="182"/>
      <c r="NC510" s="182"/>
      <c r="ND510" s="182"/>
      <c r="NE510" s="182"/>
      <c r="NF510" s="182"/>
      <c r="NG510" s="182"/>
      <c r="NH510" s="182"/>
      <c r="NI510" s="182"/>
      <c r="NJ510" s="182"/>
      <c r="NK510" s="182"/>
      <c r="NL510" s="182"/>
      <c r="NM510" s="182"/>
      <c r="NN510" s="182"/>
      <c r="NO510" s="182"/>
      <c r="NP510" s="182"/>
      <c r="NQ510" s="182"/>
      <c r="NR510" s="182"/>
      <c r="NS510" s="182"/>
      <c r="NT510" s="182"/>
      <c r="NU510" s="182"/>
      <c r="NV510" s="182"/>
      <c r="NW510" s="182"/>
      <c r="NX510" s="182"/>
      <c r="NY510" s="182"/>
      <c r="NZ510" s="182"/>
      <c r="OA510" s="182"/>
      <c r="OB510" s="182"/>
      <c r="OC510" s="182"/>
      <c r="OD510" s="182"/>
      <c r="OE510" s="182"/>
      <c r="OF510" s="182"/>
      <c r="OG510" s="182"/>
      <c r="OH510" s="182"/>
      <c r="OI510" s="182"/>
      <c r="OJ510" s="182"/>
      <c r="OK510" s="182"/>
      <c r="OL510" s="182"/>
      <c r="OM510" s="182"/>
      <c r="ON510" s="182"/>
      <c r="OO510" s="182"/>
      <c r="OP510" s="182"/>
      <c r="OQ510" s="182"/>
      <c r="OR510" s="182"/>
      <c r="OS510" s="182"/>
      <c r="OT510" s="182"/>
      <c r="OU510" s="182"/>
      <c r="OV510" s="182"/>
      <c r="OW510" s="182"/>
      <c r="OX510" s="182"/>
      <c r="OY510" s="182"/>
      <c r="OZ510" s="182"/>
      <c r="PA510" s="182"/>
      <c r="PB510" s="182"/>
      <c r="PC510" s="182"/>
      <c r="PD510" s="182"/>
      <c r="PE510" s="182"/>
      <c r="PF510" s="182"/>
      <c r="PG510" s="182"/>
      <c r="PH510" s="182"/>
      <c r="PI510" s="182"/>
      <c r="PJ510" s="182"/>
      <c r="PK510" s="182"/>
      <c r="PL510" s="182"/>
      <c r="PM510" s="182"/>
      <c r="PN510" s="182"/>
      <c r="PO510" s="182"/>
      <c r="PP510" s="182"/>
      <c r="PQ510" s="182"/>
      <c r="PR510" s="182"/>
      <c r="PS510" s="182"/>
      <c r="PT510" s="182"/>
      <c r="PU510" s="182"/>
      <c r="PV510" s="182"/>
      <c r="PW510" s="182"/>
      <c r="PX510" s="182"/>
    </row>
    <row r="511" spans="1:440" s="167" customFormat="1" ht="19.899999999999999" customHeight="1">
      <c r="A511" s="182"/>
      <c r="B511" s="1040"/>
      <c r="C511" s="900"/>
      <c r="D511" s="837"/>
      <c r="E511" s="875"/>
      <c r="F511" s="327" t="s">
        <v>22</v>
      </c>
      <c r="G511" s="291">
        <v>3.609</v>
      </c>
      <c r="H511" s="291"/>
      <c r="I511" s="292">
        <f>G511+H511+K510</f>
        <v>4.8179999999999996</v>
      </c>
      <c r="J511" s="416">
        <v>4.5220000000000002</v>
      </c>
      <c r="K511" s="292">
        <f t="shared" si="503"/>
        <v>0.29599999999999937</v>
      </c>
      <c r="L511" s="675">
        <f t="shared" si="504"/>
        <v>0.93856371938563732</v>
      </c>
      <c r="M511" s="653" t="s">
        <v>24</v>
      </c>
      <c r="N511" s="903"/>
      <c r="O511" s="904"/>
      <c r="P511" s="904"/>
      <c r="Q511" s="904"/>
      <c r="R511" s="904"/>
      <c r="S511" s="893"/>
      <c r="T511" s="170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2"/>
      <c r="AT511" s="182"/>
      <c r="AU511" s="182"/>
      <c r="AV511" s="182"/>
      <c r="AW511" s="182"/>
      <c r="AX511" s="182"/>
      <c r="AY511" s="182"/>
      <c r="AZ511" s="182"/>
      <c r="BA511" s="182"/>
      <c r="BB511" s="182"/>
      <c r="BC511" s="182"/>
      <c r="BD511" s="182"/>
      <c r="BE511" s="182"/>
      <c r="BF511" s="182"/>
      <c r="BG511" s="182"/>
      <c r="BH511" s="182"/>
      <c r="BI511" s="182"/>
      <c r="BJ511" s="182"/>
      <c r="BK511" s="182"/>
      <c r="BL511" s="182"/>
      <c r="BM511" s="182"/>
      <c r="BN511" s="182"/>
      <c r="BO511" s="182"/>
      <c r="BP511" s="182"/>
      <c r="BQ511" s="182"/>
      <c r="BR511" s="182"/>
      <c r="BS511" s="182"/>
      <c r="BT511" s="182"/>
      <c r="BU511" s="182"/>
      <c r="BV511" s="182"/>
      <c r="BW511" s="182"/>
      <c r="BX511" s="182"/>
      <c r="BY511" s="182"/>
      <c r="BZ511" s="182"/>
      <c r="CA511" s="182"/>
      <c r="CB511" s="182"/>
      <c r="CC511" s="182"/>
      <c r="CD511" s="182"/>
      <c r="CE511" s="182"/>
      <c r="CF511" s="182"/>
      <c r="CG511" s="182"/>
      <c r="CH511" s="182"/>
      <c r="CI511" s="182"/>
      <c r="CJ511" s="182"/>
      <c r="CK511" s="182"/>
      <c r="CL511" s="182"/>
      <c r="CM511" s="182"/>
      <c r="CN511" s="182"/>
      <c r="CO511" s="182"/>
      <c r="CP511" s="182"/>
      <c r="CQ511" s="182"/>
      <c r="CR511" s="182"/>
      <c r="CS511" s="182"/>
      <c r="CT511" s="182"/>
      <c r="CU511" s="182"/>
      <c r="CV511" s="182"/>
      <c r="CW511" s="182"/>
      <c r="CX511" s="182"/>
      <c r="CY511" s="182"/>
      <c r="CZ511" s="182"/>
      <c r="DA511" s="182"/>
      <c r="DB511" s="182"/>
      <c r="DC511" s="182"/>
      <c r="DD511" s="182"/>
      <c r="DE511" s="182"/>
      <c r="DF511" s="182"/>
      <c r="DG511" s="182"/>
      <c r="DH511" s="182"/>
      <c r="DI511" s="182"/>
      <c r="DJ511" s="182"/>
      <c r="DK511" s="182"/>
      <c r="DL511" s="182"/>
      <c r="DM511" s="182"/>
      <c r="DN511" s="182"/>
      <c r="DO511" s="182"/>
      <c r="DP511" s="182"/>
      <c r="DQ511" s="182"/>
      <c r="DR511" s="182"/>
      <c r="DS511" s="182"/>
      <c r="DT511" s="182"/>
      <c r="DU511" s="182"/>
      <c r="DV511" s="182"/>
      <c r="DW511" s="182"/>
      <c r="DX511" s="182"/>
      <c r="DY511" s="182"/>
      <c r="DZ511" s="182"/>
      <c r="EA511" s="182"/>
      <c r="EB511" s="182"/>
      <c r="EC511" s="182"/>
      <c r="ED511" s="182"/>
      <c r="EE511" s="182"/>
      <c r="EF511" s="182"/>
      <c r="EG511" s="182"/>
      <c r="EH511" s="182"/>
      <c r="EI511" s="182"/>
      <c r="EJ511" s="182"/>
      <c r="EK511" s="182"/>
      <c r="EL511" s="182"/>
      <c r="EM511" s="182"/>
      <c r="EN511" s="182"/>
      <c r="EO511" s="182"/>
      <c r="EP511" s="182"/>
      <c r="EQ511" s="182"/>
      <c r="ER511" s="182"/>
      <c r="ES511" s="182"/>
      <c r="ET511" s="182"/>
      <c r="EU511" s="182"/>
      <c r="EV511" s="182"/>
      <c r="EW511" s="182"/>
      <c r="EX511" s="182"/>
      <c r="EY511" s="182"/>
      <c r="EZ511" s="182"/>
      <c r="FA511" s="182"/>
      <c r="FB511" s="182"/>
      <c r="FC511" s="182"/>
      <c r="FD511" s="182"/>
      <c r="FE511" s="182"/>
      <c r="FF511" s="182"/>
      <c r="FG511" s="182"/>
      <c r="FH511" s="182"/>
      <c r="FI511" s="182"/>
      <c r="FJ511" s="182"/>
      <c r="FK511" s="182"/>
      <c r="FL511" s="182"/>
      <c r="FM511" s="182"/>
      <c r="FN511" s="182"/>
      <c r="FO511" s="182"/>
      <c r="FP511" s="182"/>
      <c r="FQ511" s="182"/>
      <c r="FR511" s="182"/>
      <c r="FS511" s="182"/>
      <c r="FT511" s="182"/>
      <c r="FU511" s="182"/>
      <c r="FV511" s="182"/>
      <c r="FW511" s="182"/>
      <c r="FX511" s="182"/>
      <c r="FY511" s="182"/>
      <c r="FZ511" s="182"/>
      <c r="GA511" s="182"/>
      <c r="GB511" s="182"/>
      <c r="GC511" s="182"/>
      <c r="GD511" s="182"/>
      <c r="GE511" s="182"/>
      <c r="GF511" s="182"/>
      <c r="GG511" s="182"/>
      <c r="GH511" s="182"/>
      <c r="GI511" s="182"/>
      <c r="GJ511" s="182"/>
      <c r="GK511" s="182"/>
      <c r="GL511" s="182"/>
      <c r="GM511" s="182"/>
      <c r="GN511" s="182"/>
      <c r="GO511" s="182"/>
      <c r="GP511" s="182"/>
      <c r="GQ511" s="182"/>
      <c r="GR511" s="182"/>
      <c r="GS511" s="182"/>
      <c r="GT511" s="182"/>
      <c r="GU511" s="182"/>
      <c r="GV511" s="182"/>
      <c r="GW511" s="182"/>
      <c r="GX511" s="182"/>
      <c r="GY511" s="182"/>
      <c r="GZ511" s="182"/>
      <c r="HA511" s="182"/>
      <c r="HB511" s="182"/>
      <c r="HC511" s="182"/>
      <c r="HD511" s="182"/>
      <c r="HE511" s="182"/>
      <c r="HF511" s="182"/>
      <c r="HG511" s="182"/>
      <c r="HH511" s="182"/>
      <c r="HI511" s="182"/>
      <c r="HJ511" s="182"/>
      <c r="HK511" s="182"/>
      <c r="HL511" s="182"/>
      <c r="HM511" s="182"/>
      <c r="HN511" s="182"/>
      <c r="HO511" s="182"/>
      <c r="HP511" s="182"/>
      <c r="HQ511" s="182"/>
      <c r="HR511" s="182"/>
      <c r="HS511" s="182"/>
      <c r="HT511" s="182"/>
      <c r="HU511" s="182"/>
      <c r="HV511" s="182"/>
      <c r="HW511" s="182"/>
      <c r="HX511" s="182"/>
      <c r="HY511" s="182"/>
      <c r="HZ511" s="182"/>
      <c r="IA511" s="182"/>
      <c r="IB511" s="182"/>
      <c r="IC511" s="182"/>
      <c r="ID511" s="182"/>
      <c r="IE511" s="182"/>
      <c r="IF511" s="182"/>
      <c r="IG511" s="182"/>
      <c r="IH511" s="182"/>
      <c r="II511" s="182"/>
      <c r="IJ511" s="182"/>
      <c r="IK511" s="182"/>
      <c r="IL511" s="182"/>
      <c r="IM511" s="182"/>
      <c r="IN511" s="182"/>
      <c r="IO511" s="182"/>
      <c r="IP511" s="182"/>
      <c r="IQ511" s="182"/>
      <c r="IR511" s="182"/>
      <c r="IS511" s="182"/>
      <c r="IT511" s="182"/>
      <c r="IU511" s="182"/>
      <c r="IV511" s="182"/>
      <c r="IW511" s="182"/>
      <c r="IX511" s="182"/>
      <c r="IY511" s="182"/>
      <c r="IZ511" s="182"/>
      <c r="JA511" s="182"/>
      <c r="JB511" s="182"/>
      <c r="JC511" s="182"/>
      <c r="JD511" s="182"/>
      <c r="JE511" s="182"/>
      <c r="JF511" s="182"/>
      <c r="JG511" s="182"/>
      <c r="JH511" s="182"/>
      <c r="JI511" s="182"/>
      <c r="JJ511" s="182"/>
      <c r="JK511" s="182"/>
      <c r="JL511" s="182"/>
      <c r="JM511" s="182"/>
      <c r="JN511" s="182"/>
      <c r="JO511" s="182"/>
      <c r="JP511" s="182"/>
      <c r="JQ511" s="182"/>
      <c r="JR511" s="182"/>
      <c r="JS511" s="182"/>
      <c r="JT511" s="182"/>
      <c r="JU511" s="182"/>
      <c r="JV511" s="182"/>
      <c r="JW511" s="182"/>
      <c r="JX511" s="182"/>
      <c r="JY511" s="182"/>
      <c r="JZ511" s="182"/>
      <c r="KA511" s="182"/>
      <c r="KB511" s="182"/>
      <c r="KC511" s="182"/>
      <c r="KD511" s="182"/>
      <c r="KE511" s="182"/>
      <c r="KF511" s="182"/>
      <c r="KG511" s="182"/>
      <c r="KH511" s="182"/>
      <c r="KI511" s="182"/>
      <c r="KJ511" s="182"/>
      <c r="KK511" s="182"/>
      <c r="KL511" s="182"/>
      <c r="KM511" s="182"/>
      <c r="KN511" s="182"/>
      <c r="KO511" s="182"/>
      <c r="KP511" s="182"/>
      <c r="KQ511" s="182"/>
      <c r="KR511" s="182"/>
      <c r="KS511" s="182"/>
      <c r="KT511" s="182"/>
      <c r="KU511" s="182"/>
      <c r="KV511" s="182"/>
      <c r="KW511" s="182"/>
      <c r="KX511" s="182"/>
      <c r="KY511" s="182"/>
      <c r="KZ511" s="182"/>
      <c r="LA511" s="182"/>
      <c r="LB511" s="182"/>
      <c r="LC511" s="182"/>
      <c r="LD511" s="182"/>
      <c r="LE511" s="182"/>
      <c r="LF511" s="182"/>
      <c r="LG511" s="182"/>
      <c r="LH511" s="182"/>
      <c r="LI511" s="182"/>
      <c r="LJ511" s="182"/>
      <c r="LK511" s="182"/>
      <c r="LL511" s="182"/>
      <c r="LM511" s="182"/>
      <c r="LN511" s="182"/>
      <c r="LO511" s="182"/>
      <c r="LP511" s="182"/>
      <c r="LQ511" s="182"/>
      <c r="LR511" s="182"/>
      <c r="LS511" s="182"/>
      <c r="LT511" s="182"/>
      <c r="LU511" s="182"/>
      <c r="LV511" s="182"/>
      <c r="LW511" s="182"/>
      <c r="LX511" s="182"/>
      <c r="LY511" s="182"/>
      <c r="LZ511" s="182"/>
      <c r="MA511" s="182"/>
      <c r="MB511" s="182"/>
      <c r="MC511" s="182"/>
      <c r="MD511" s="182"/>
      <c r="ME511" s="182"/>
      <c r="MF511" s="182"/>
      <c r="MG511" s="182"/>
      <c r="MH511" s="182"/>
      <c r="MI511" s="182"/>
      <c r="MJ511" s="182"/>
      <c r="MK511" s="182"/>
      <c r="ML511" s="182"/>
      <c r="MM511" s="182"/>
      <c r="MN511" s="182"/>
      <c r="MO511" s="182"/>
      <c r="MP511" s="182"/>
      <c r="MQ511" s="182"/>
      <c r="MR511" s="182"/>
      <c r="MS511" s="182"/>
      <c r="MT511" s="182"/>
      <c r="MU511" s="182"/>
      <c r="MV511" s="182"/>
      <c r="MW511" s="182"/>
      <c r="MX511" s="182"/>
      <c r="MY511" s="182"/>
      <c r="MZ511" s="182"/>
      <c r="NA511" s="182"/>
      <c r="NB511" s="182"/>
      <c r="NC511" s="182"/>
      <c r="ND511" s="182"/>
      <c r="NE511" s="182"/>
      <c r="NF511" s="182"/>
      <c r="NG511" s="182"/>
      <c r="NH511" s="182"/>
      <c r="NI511" s="182"/>
      <c r="NJ511" s="182"/>
      <c r="NK511" s="182"/>
      <c r="NL511" s="182"/>
      <c r="NM511" s="182"/>
      <c r="NN511" s="182"/>
      <c r="NO511" s="182"/>
      <c r="NP511" s="182"/>
      <c r="NQ511" s="182"/>
      <c r="NR511" s="182"/>
      <c r="NS511" s="182"/>
      <c r="NT511" s="182"/>
      <c r="NU511" s="182"/>
      <c r="NV511" s="182"/>
      <c r="NW511" s="182"/>
      <c r="NX511" s="182"/>
      <c r="NY511" s="182"/>
      <c r="NZ511" s="182"/>
      <c r="OA511" s="182"/>
      <c r="OB511" s="182"/>
      <c r="OC511" s="182"/>
      <c r="OD511" s="182"/>
      <c r="OE511" s="182"/>
      <c r="OF511" s="182"/>
      <c r="OG511" s="182"/>
      <c r="OH511" s="182"/>
      <c r="OI511" s="182"/>
      <c r="OJ511" s="182"/>
      <c r="OK511" s="182"/>
      <c r="OL511" s="182"/>
      <c r="OM511" s="182"/>
      <c r="ON511" s="182"/>
      <c r="OO511" s="182"/>
      <c r="OP511" s="182"/>
      <c r="OQ511" s="182"/>
      <c r="OR511" s="182"/>
      <c r="OS511" s="182"/>
      <c r="OT511" s="182"/>
      <c r="OU511" s="182"/>
      <c r="OV511" s="182"/>
      <c r="OW511" s="182"/>
      <c r="OX511" s="182"/>
      <c r="OY511" s="182"/>
      <c r="OZ511" s="182"/>
      <c r="PA511" s="182"/>
      <c r="PB511" s="182"/>
      <c r="PC511" s="182"/>
      <c r="PD511" s="182"/>
      <c r="PE511" s="182"/>
      <c r="PF511" s="182"/>
      <c r="PG511" s="182"/>
      <c r="PH511" s="182"/>
      <c r="PI511" s="182"/>
      <c r="PJ511" s="182"/>
      <c r="PK511" s="182"/>
      <c r="PL511" s="182"/>
      <c r="PM511" s="182"/>
      <c r="PN511" s="182"/>
      <c r="PO511" s="182"/>
      <c r="PP511" s="182"/>
      <c r="PQ511" s="182"/>
      <c r="PR511" s="182"/>
      <c r="PS511" s="182"/>
      <c r="PT511" s="182"/>
      <c r="PU511" s="182"/>
      <c r="PV511" s="182"/>
      <c r="PW511" s="182"/>
      <c r="PX511" s="182"/>
    </row>
    <row r="512" spans="1:440" s="167" customFormat="1" ht="19.899999999999999" customHeight="1">
      <c r="A512" s="182"/>
      <c r="B512" s="1040"/>
      <c r="C512" s="900"/>
      <c r="D512" s="837"/>
      <c r="E512" s="947" t="s">
        <v>263</v>
      </c>
      <c r="F512" s="327" t="s">
        <v>20</v>
      </c>
      <c r="G512" s="291">
        <v>0.63600000000000001</v>
      </c>
      <c r="H512" s="291"/>
      <c r="I512" s="292">
        <f t="shared" ref="I512" si="505">G512+H512</f>
        <v>0.63600000000000001</v>
      </c>
      <c r="J512" s="416">
        <v>0.6</v>
      </c>
      <c r="K512" s="292">
        <f t="shared" si="503"/>
        <v>3.6000000000000032E-2</v>
      </c>
      <c r="L512" s="675">
        <f t="shared" si="504"/>
        <v>0.94339622641509424</v>
      </c>
      <c r="M512" s="653" t="s">
        <v>24</v>
      </c>
      <c r="N512" s="903">
        <f t="shared" ref="N512:O512" si="506">G512+G513+G514</f>
        <v>7.2279999999999998</v>
      </c>
      <c r="O512" s="904">
        <f t="shared" si="506"/>
        <v>0</v>
      </c>
      <c r="P512" s="904">
        <f t="shared" ref="P512" si="507">N512+O512</f>
        <v>7.2279999999999998</v>
      </c>
      <c r="Q512" s="904">
        <f t="shared" si="500"/>
        <v>6.5130000000000008</v>
      </c>
      <c r="R512" s="904">
        <f t="shared" ref="R512" si="508">P512-Q512</f>
        <v>0.71499999999999897</v>
      </c>
      <c r="S512" s="893">
        <f t="shared" ref="S512" si="509">Q512/P512</f>
        <v>0.90107913669064765</v>
      </c>
      <c r="T512" s="170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2"/>
      <c r="AT512" s="182"/>
      <c r="AU512" s="182"/>
      <c r="AV512" s="182"/>
      <c r="AW512" s="182"/>
      <c r="AX512" s="182"/>
      <c r="AY512" s="182"/>
      <c r="AZ512" s="182"/>
      <c r="BA512" s="182"/>
      <c r="BB512" s="182"/>
      <c r="BC512" s="182"/>
      <c r="BD512" s="182"/>
      <c r="BE512" s="182"/>
      <c r="BF512" s="182"/>
      <c r="BG512" s="182"/>
      <c r="BH512" s="182"/>
      <c r="BI512" s="182"/>
      <c r="BJ512" s="182"/>
      <c r="BK512" s="182"/>
      <c r="BL512" s="182"/>
      <c r="BM512" s="182"/>
      <c r="BN512" s="182"/>
      <c r="BO512" s="182"/>
      <c r="BP512" s="182"/>
      <c r="BQ512" s="182"/>
      <c r="BR512" s="182"/>
      <c r="BS512" s="182"/>
      <c r="BT512" s="182"/>
      <c r="BU512" s="182"/>
      <c r="BV512" s="182"/>
      <c r="BW512" s="182"/>
      <c r="BX512" s="182"/>
      <c r="BY512" s="182"/>
      <c r="BZ512" s="182"/>
      <c r="CA512" s="182"/>
      <c r="CB512" s="182"/>
      <c r="CC512" s="182"/>
      <c r="CD512" s="182"/>
      <c r="CE512" s="182"/>
      <c r="CF512" s="182"/>
      <c r="CG512" s="182"/>
      <c r="CH512" s="182"/>
      <c r="CI512" s="182"/>
      <c r="CJ512" s="182"/>
      <c r="CK512" s="182"/>
      <c r="CL512" s="182"/>
      <c r="CM512" s="182"/>
      <c r="CN512" s="182"/>
      <c r="CO512" s="182"/>
      <c r="CP512" s="182"/>
      <c r="CQ512" s="182"/>
      <c r="CR512" s="182"/>
      <c r="CS512" s="182"/>
      <c r="CT512" s="182"/>
      <c r="CU512" s="182"/>
      <c r="CV512" s="182"/>
      <c r="CW512" s="182"/>
      <c r="CX512" s="182"/>
      <c r="CY512" s="182"/>
      <c r="CZ512" s="182"/>
      <c r="DA512" s="182"/>
      <c r="DB512" s="182"/>
      <c r="DC512" s="182"/>
      <c r="DD512" s="182"/>
      <c r="DE512" s="182"/>
      <c r="DF512" s="182"/>
      <c r="DG512" s="182"/>
      <c r="DH512" s="182"/>
      <c r="DI512" s="182"/>
      <c r="DJ512" s="182"/>
      <c r="DK512" s="182"/>
      <c r="DL512" s="182"/>
      <c r="DM512" s="182"/>
      <c r="DN512" s="182"/>
      <c r="DO512" s="182"/>
      <c r="DP512" s="182"/>
      <c r="DQ512" s="182"/>
      <c r="DR512" s="182"/>
      <c r="DS512" s="182"/>
      <c r="DT512" s="182"/>
      <c r="DU512" s="182"/>
      <c r="DV512" s="182"/>
      <c r="DW512" s="182"/>
      <c r="DX512" s="182"/>
      <c r="DY512" s="182"/>
      <c r="DZ512" s="182"/>
      <c r="EA512" s="182"/>
      <c r="EB512" s="182"/>
      <c r="EC512" s="182"/>
      <c r="ED512" s="182"/>
      <c r="EE512" s="182"/>
      <c r="EF512" s="182"/>
      <c r="EG512" s="182"/>
      <c r="EH512" s="182"/>
      <c r="EI512" s="182"/>
      <c r="EJ512" s="182"/>
      <c r="EK512" s="182"/>
      <c r="EL512" s="182"/>
      <c r="EM512" s="182"/>
      <c r="EN512" s="182"/>
      <c r="EO512" s="182"/>
      <c r="EP512" s="182"/>
      <c r="EQ512" s="182"/>
      <c r="ER512" s="182"/>
      <c r="ES512" s="182"/>
      <c r="ET512" s="182"/>
      <c r="EU512" s="182"/>
      <c r="EV512" s="182"/>
      <c r="EW512" s="182"/>
      <c r="EX512" s="182"/>
      <c r="EY512" s="182"/>
      <c r="EZ512" s="182"/>
      <c r="FA512" s="182"/>
      <c r="FB512" s="182"/>
      <c r="FC512" s="182"/>
      <c r="FD512" s="182"/>
      <c r="FE512" s="182"/>
      <c r="FF512" s="182"/>
      <c r="FG512" s="182"/>
      <c r="FH512" s="182"/>
      <c r="FI512" s="182"/>
      <c r="FJ512" s="182"/>
      <c r="FK512" s="182"/>
      <c r="FL512" s="182"/>
      <c r="FM512" s="182"/>
      <c r="FN512" s="182"/>
      <c r="FO512" s="182"/>
      <c r="FP512" s="182"/>
      <c r="FQ512" s="182"/>
      <c r="FR512" s="182"/>
      <c r="FS512" s="182"/>
      <c r="FT512" s="182"/>
      <c r="FU512" s="182"/>
      <c r="FV512" s="182"/>
      <c r="FW512" s="182"/>
      <c r="FX512" s="182"/>
      <c r="FY512" s="182"/>
      <c r="FZ512" s="182"/>
      <c r="GA512" s="182"/>
      <c r="GB512" s="182"/>
      <c r="GC512" s="182"/>
      <c r="GD512" s="182"/>
      <c r="GE512" s="182"/>
      <c r="GF512" s="182"/>
      <c r="GG512" s="182"/>
      <c r="GH512" s="182"/>
      <c r="GI512" s="182"/>
      <c r="GJ512" s="182"/>
      <c r="GK512" s="182"/>
      <c r="GL512" s="182"/>
      <c r="GM512" s="182"/>
      <c r="GN512" s="182"/>
      <c r="GO512" s="182"/>
      <c r="GP512" s="182"/>
      <c r="GQ512" s="182"/>
      <c r="GR512" s="182"/>
      <c r="GS512" s="182"/>
      <c r="GT512" s="182"/>
      <c r="GU512" s="182"/>
      <c r="GV512" s="182"/>
      <c r="GW512" s="182"/>
      <c r="GX512" s="182"/>
      <c r="GY512" s="182"/>
      <c r="GZ512" s="182"/>
      <c r="HA512" s="182"/>
      <c r="HB512" s="182"/>
      <c r="HC512" s="182"/>
      <c r="HD512" s="182"/>
      <c r="HE512" s="182"/>
      <c r="HF512" s="182"/>
      <c r="HG512" s="182"/>
      <c r="HH512" s="182"/>
      <c r="HI512" s="182"/>
      <c r="HJ512" s="182"/>
      <c r="HK512" s="182"/>
      <c r="HL512" s="182"/>
      <c r="HM512" s="182"/>
      <c r="HN512" s="182"/>
      <c r="HO512" s="182"/>
      <c r="HP512" s="182"/>
      <c r="HQ512" s="182"/>
      <c r="HR512" s="182"/>
      <c r="HS512" s="182"/>
      <c r="HT512" s="182"/>
      <c r="HU512" s="182"/>
      <c r="HV512" s="182"/>
      <c r="HW512" s="182"/>
      <c r="HX512" s="182"/>
      <c r="HY512" s="182"/>
      <c r="HZ512" s="182"/>
      <c r="IA512" s="182"/>
      <c r="IB512" s="182"/>
      <c r="IC512" s="182"/>
      <c r="ID512" s="182"/>
      <c r="IE512" s="182"/>
      <c r="IF512" s="182"/>
      <c r="IG512" s="182"/>
      <c r="IH512" s="182"/>
      <c r="II512" s="182"/>
      <c r="IJ512" s="182"/>
      <c r="IK512" s="182"/>
      <c r="IL512" s="182"/>
      <c r="IM512" s="182"/>
      <c r="IN512" s="182"/>
      <c r="IO512" s="182"/>
      <c r="IP512" s="182"/>
      <c r="IQ512" s="182"/>
      <c r="IR512" s="182"/>
      <c r="IS512" s="182"/>
      <c r="IT512" s="182"/>
      <c r="IU512" s="182"/>
      <c r="IV512" s="182"/>
      <c r="IW512" s="182"/>
      <c r="IX512" s="182"/>
      <c r="IY512" s="182"/>
      <c r="IZ512" s="182"/>
      <c r="JA512" s="182"/>
      <c r="JB512" s="182"/>
      <c r="JC512" s="182"/>
      <c r="JD512" s="182"/>
      <c r="JE512" s="182"/>
      <c r="JF512" s="182"/>
      <c r="JG512" s="182"/>
      <c r="JH512" s="182"/>
      <c r="JI512" s="182"/>
      <c r="JJ512" s="182"/>
      <c r="JK512" s="182"/>
      <c r="JL512" s="182"/>
      <c r="JM512" s="182"/>
      <c r="JN512" s="182"/>
      <c r="JO512" s="182"/>
      <c r="JP512" s="182"/>
      <c r="JQ512" s="182"/>
      <c r="JR512" s="182"/>
      <c r="JS512" s="182"/>
      <c r="JT512" s="182"/>
      <c r="JU512" s="182"/>
      <c r="JV512" s="182"/>
      <c r="JW512" s="182"/>
      <c r="JX512" s="182"/>
      <c r="JY512" s="182"/>
      <c r="JZ512" s="182"/>
      <c r="KA512" s="182"/>
      <c r="KB512" s="182"/>
      <c r="KC512" s="182"/>
      <c r="KD512" s="182"/>
      <c r="KE512" s="182"/>
      <c r="KF512" s="182"/>
      <c r="KG512" s="182"/>
      <c r="KH512" s="182"/>
      <c r="KI512" s="182"/>
      <c r="KJ512" s="182"/>
      <c r="KK512" s="182"/>
      <c r="KL512" s="182"/>
      <c r="KM512" s="182"/>
      <c r="KN512" s="182"/>
      <c r="KO512" s="182"/>
      <c r="KP512" s="182"/>
      <c r="KQ512" s="182"/>
      <c r="KR512" s="182"/>
      <c r="KS512" s="182"/>
      <c r="KT512" s="182"/>
      <c r="KU512" s="182"/>
      <c r="KV512" s="182"/>
      <c r="KW512" s="182"/>
      <c r="KX512" s="182"/>
      <c r="KY512" s="182"/>
      <c r="KZ512" s="182"/>
      <c r="LA512" s="182"/>
      <c r="LB512" s="182"/>
      <c r="LC512" s="182"/>
      <c r="LD512" s="182"/>
      <c r="LE512" s="182"/>
      <c r="LF512" s="182"/>
      <c r="LG512" s="182"/>
      <c r="LH512" s="182"/>
      <c r="LI512" s="182"/>
      <c r="LJ512" s="182"/>
      <c r="LK512" s="182"/>
      <c r="LL512" s="182"/>
      <c r="LM512" s="182"/>
      <c r="LN512" s="182"/>
      <c r="LO512" s="182"/>
      <c r="LP512" s="182"/>
      <c r="LQ512" s="182"/>
      <c r="LR512" s="182"/>
      <c r="LS512" s="182"/>
      <c r="LT512" s="182"/>
      <c r="LU512" s="182"/>
      <c r="LV512" s="182"/>
      <c r="LW512" s="182"/>
      <c r="LX512" s="182"/>
      <c r="LY512" s="182"/>
      <c r="LZ512" s="182"/>
      <c r="MA512" s="182"/>
      <c r="MB512" s="182"/>
      <c r="MC512" s="182"/>
      <c r="MD512" s="182"/>
      <c r="ME512" s="182"/>
      <c r="MF512" s="182"/>
      <c r="MG512" s="182"/>
      <c r="MH512" s="182"/>
      <c r="MI512" s="182"/>
      <c r="MJ512" s="182"/>
      <c r="MK512" s="182"/>
      <c r="ML512" s="182"/>
      <c r="MM512" s="182"/>
      <c r="MN512" s="182"/>
      <c r="MO512" s="182"/>
      <c r="MP512" s="182"/>
      <c r="MQ512" s="182"/>
      <c r="MR512" s="182"/>
      <c r="MS512" s="182"/>
      <c r="MT512" s="182"/>
      <c r="MU512" s="182"/>
      <c r="MV512" s="182"/>
      <c r="MW512" s="182"/>
      <c r="MX512" s="182"/>
      <c r="MY512" s="182"/>
      <c r="MZ512" s="182"/>
      <c r="NA512" s="182"/>
      <c r="NB512" s="182"/>
      <c r="NC512" s="182"/>
      <c r="ND512" s="182"/>
      <c r="NE512" s="182"/>
      <c r="NF512" s="182"/>
      <c r="NG512" s="182"/>
      <c r="NH512" s="182"/>
      <c r="NI512" s="182"/>
      <c r="NJ512" s="182"/>
      <c r="NK512" s="182"/>
      <c r="NL512" s="182"/>
      <c r="NM512" s="182"/>
      <c r="NN512" s="182"/>
      <c r="NO512" s="182"/>
      <c r="NP512" s="182"/>
      <c r="NQ512" s="182"/>
      <c r="NR512" s="182"/>
      <c r="NS512" s="182"/>
      <c r="NT512" s="182"/>
      <c r="NU512" s="182"/>
      <c r="NV512" s="182"/>
      <c r="NW512" s="182"/>
      <c r="NX512" s="182"/>
      <c r="NY512" s="182"/>
      <c r="NZ512" s="182"/>
      <c r="OA512" s="182"/>
      <c r="OB512" s="182"/>
      <c r="OC512" s="182"/>
      <c r="OD512" s="182"/>
      <c r="OE512" s="182"/>
      <c r="OF512" s="182"/>
      <c r="OG512" s="182"/>
      <c r="OH512" s="182"/>
      <c r="OI512" s="182"/>
      <c r="OJ512" s="182"/>
      <c r="OK512" s="182"/>
      <c r="OL512" s="182"/>
      <c r="OM512" s="182"/>
      <c r="ON512" s="182"/>
      <c r="OO512" s="182"/>
      <c r="OP512" s="182"/>
      <c r="OQ512" s="182"/>
      <c r="OR512" s="182"/>
      <c r="OS512" s="182"/>
      <c r="OT512" s="182"/>
      <c r="OU512" s="182"/>
      <c r="OV512" s="182"/>
      <c r="OW512" s="182"/>
      <c r="OX512" s="182"/>
      <c r="OY512" s="182"/>
      <c r="OZ512" s="182"/>
      <c r="PA512" s="182"/>
      <c r="PB512" s="182"/>
      <c r="PC512" s="182"/>
      <c r="PD512" s="182"/>
      <c r="PE512" s="182"/>
      <c r="PF512" s="182"/>
      <c r="PG512" s="182"/>
      <c r="PH512" s="182"/>
      <c r="PI512" s="182"/>
      <c r="PJ512" s="182"/>
      <c r="PK512" s="182"/>
      <c r="PL512" s="182"/>
      <c r="PM512" s="182"/>
      <c r="PN512" s="182"/>
      <c r="PO512" s="182"/>
      <c r="PP512" s="182"/>
      <c r="PQ512" s="182"/>
      <c r="PR512" s="182"/>
      <c r="PS512" s="182"/>
      <c r="PT512" s="182"/>
      <c r="PU512" s="182"/>
      <c r="PV512" s="182"/>
      <c r="PW512" s="182"/>
      <c r="PX512" s="182"/>
    </row>
    <row r="513" spans="1:440" s="167" customFormat="1" ht="19.899999999999999" customHeight="1">
      <c r="A513" s="182"/>
      <c r="B513" s="1040"/>
      <c r="C513" s="900"/>
      <c r="D513" s="837"/>
      <c r="E513" s="948"/>
      <c r="F513" s="327" t="s">
        <v>21</v>
      </c>
      <c r="G513" s="291">
        <v>2.9780000000000002</v>
      </c>
      <c r="H513" s="291"/>
      <c r="I513" s="292">
        <f>G513+H513+K512</f>
        <v>3.0140000000000002</v>
      </c>
      <c r="J513" s="416">
        <v>2.4300000000000006</v>
      </c>
      <c r="K513" s="292">
        <f t="shared" si="503"/>
        <v>0.58399999999999963</v>
      </c>
      <c r="L513" s="675">
        <f t="shared" si="504"/>
        <v>0.80623755806237574</v>
      </c>
      <c r="M513" s="653" t="s">
        <v>24</v>
      </c>
      <c r="N513" s="903"/>
      <c r="O513" s="904"/>
      <c r="P513" s="904"/>
      <c r="Q513" s="904"/>
      <c r="R513" s="904"/>
      <c r="S513" s="893"/>
      <c r="T513" s="170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2"/>
      <c r="AT513" s="182"/>
      <c r="AU513" s="182"/>
      <c r="AV513" s="182"/>
      <c r="AW513" s="182"/>
      <c r="AX513" s="182"/>
      <c r="AY513" s="182"/>
      <c r="AZ513" s="182"/>
      <c r="BA513" s="182"/>
      <c r="BB513" s="182"/>
      <c r="BC513" s="182"/>
      <c r="BD513" s="182"/>
      <c r="BE513" s="182"/>
      <c r="BF513" s="182"/>
      <c r="BG513" s="182"/>
      <c r="BH513" s="182"/>
      <c r="BI513" s="182"/>
      <c r="BJ513" s="182"/>
      <c r="BK513" s="182"/>
      <c r="BL513" s="182"/>
      <c r="BM513" s="182"/>
      <c r="BN513" s="182"/>
      <c r="BO513" s="182"/>
      <c r="BP513" s="182"/>
      <c r="BQ513" s="182"/>
      <c r="BR513" s="182"/>
      <c r="BS513" s="182"/>
      <c r="BT513" s="182"/>
      <c r="BU513" s="182"/>
      <c r="BV513" s="182"/>
      <c r="BW513" s="182"/>
      <c r="BX513" s="182"/>
      <c r="BY513" s="182"/>
      <c r="BZ513" s="182"/>
      <c r="CA513" s="182"/>
      <c r="CB513" s="182"/>
      <c r="CC513" s="182"/>
      <c r="CD513" s="182"/>
      <c r="CE513" s="182"/>
      <c r="CF513" s="182"/>
      <c r="CG513" s="182"/>
      <c r="CH513" s="182"/>
      <c r="CI513" s="182"/>
      <c r="CJ513" s="182"/>
      <c r="CK513" s="182"/>
      <c r="CL513" s="182"/>
      <c r="CM513" s="182"/>
      <c r="CN513" s="182"/>
      <c r="CO513" s="182"/>
      <c r="CP513" s="182"/>
      <c r="CQ513" s="182"/>
      <c r="CR513" s="182"/>
      <c r="CS513" s="182"/>
      <c r="CT513" s="182"/>
      <c r="CU513" s="182"/>
      <c r="CV513" s="182"/>
      <c r="CW513" s="182"/>
      <c r="CX513" s="182"/>
      <c r="CY513" s="182"/>
      <c r="CZ513" s="182"/>
      <c r="DA513" s="182"/>
      <c r="DB513" s="182"/>
      <c r="DC513" s="182"/>
      <c r="DD513" s="182"/>
      <c r="DE513" s="182"/>
      <c r="DF513" s="182"/>
      <c r="DG513" s="182"/>
      <c r="DH513" s="182"/>
      <c r="DI513" s="182"/>
      <c r="DJ513" s="182"/>
      <c r="DK513" s="182"/>
      <c r="DL513" s="182"/>
      <c r="DM513" s="182"/>
      <c r="DN513" s="182"/>
      <c r="DO513" s="182"/>
      <c r="DP513" s="182"/>
      <c r="DQ513" s="182"/>
      <c r="DR513" s="182"/>
      <c r="DS513" s="182"/>
      <c r="DT513" s="182"/>
      <c r="DU513" s="182"/>
      <c r="DV513" s="182"/>
      <c r="DW513" s="182"/>
      <c r="DX513" s="182"/>
      <c r="DY513" s="182"/>
      <c r="DZ513" s="182"/>
      <c r="EA513" s="182"/>
      <c r="EB513" s="182"/>
      <c r="EC513" s="182"/>
      <c r="ED513" s="182"/>
      <c r="EE513" s="182"/>
      <c r="EF513" s="182"/>
      <c r="EG513" s="182"/>
      <c r="EH513" s="182"/>
      <c r="EI513" s="182"/>
      <c r="EJ513" s="182"/>
      <c r="EK513" s="182"/>
      <c r="EL513" s="182"/>
      <c r="EM513" s="182"/>
      <c r="EN513" s="182"/>
      <c r="EO513" s="182"/>
      <c r="EP513" s="182"/>
      <c r="EQ513" s="182"/>
      <c r="ER513" s="182"/>
      <c r="ES513" s="182"/>
      <c r="ET513" s="182"/>
      <c r="EU513" s="182"/>
      <c r="EV513" s="182"/>
      <c r="EW513" s="182"/>
      <c r="EX513" s="182"/>
      <c r="EY513" s="182"/>
      <c r="EZ513" s="182"/>
      <c r="FA513" s="182"/>
      <c r="FB513" s="182"/>
      <c r="FC513" s="182"/>
      <c r="FD513" s="182"/>
      <c r="FE513" s="182"/>
      <c r="FF513" s="182"/>
      <c r="FG513" s="182"/>
      <c r="FH513" s="182"/>
      <c r="FI513" s="182"/>
      <c r="FJ513" s="182"/>
      <c r="FK513" s="182"/>
      <c r="FL513" s="182"/>
      <c r="FM513" s="182"/>
      <c r="FN513" s="182"/>
      <c r="FO513" s="182"/>
      <c r="FP513" s="182"/>
      <c r="FQ513" s="182"/>
      <c r="FR513" s="182"/>
      <c r="FS513" s="182"/>
      <c r="FT513" s="182"/>
      <c r="FU513" s="182"/>
      <c r="FV513" s="182"/>
      <c r="FW513" s="182"/>
      <c r="FX513" s="182"/>
      <c r="FY513" s="182"/>
      <c r="FZ513" s="182"/>
      <c r="GA513" s="182"/>
      <c r="GB513" s="182"/>
      <c r="GC513" s="182"/>
      <c r="GD513" s="182"/>
      <c r="GE513" s="182"/>
      <c r="GF513" s="182"/>
      <c r="GG513" s="182"/>
      <c r="GH513" s="182"/>
      <c r="GI513" s="182"/>
      <c r="GJ513" s="182"/>
      <c r="GK513" s="182"/>
      <c r="GL513" s="182"/>
      <c r="GM513" s="182"/>
      <c r="GN513" s="182"/>
      <c r="GO513" s="182"/>
      <c r="GP513" s="182"/>
      <c r="GQ513" s="182"/>
      <c r="GR513" s="182"/>
      <c r="GS513" s="182"/>
      <c r="GT513" s="182"/>
      <c r="GU513" s="182"/>
      <c r="GV513" s="182"/>
      <c r="GW513" s="182"/>
      <c r="GX513" s="182"/>
      <c r="GY513" s="182"/>
      <c r="GZ513" s="182"/>
      <c r="HA513" s="182"/>
      <c r="HB513" s="182"/>
      <c r="HC513" s="182"/>
      <c r="HD513" s="182"/>
      <c r="HE513" s="182"/>
      <c r="HF513" s="182"/>
      <c r="HG513" s="182"/>
      <c r="HH513" s="182"/>
      <c r="HI513" s="182"/>
      <c r="HJ513" s="182"/>
      <c r="HK513" s="182"/>
      <c r="HL513" s="182"/>
      <c r="HM513" s="182"/>
      <c r="HN513" s="182"/>
      <c r="HO513" s="182"/>
      <c r="HP513" s="182"/>
      <c r="HQ513" s="182"/>
      <c r="HR513" s="182"/>
      <c r="HS513" s="182"/>
      <c r="HT513" s="182"/>
      <c r="HU513" s="182"/>
      <c r="HV513" s="182"/>
      <c r="HW513" s="182"/>
      <c r="HX513" s="182"/>
      <c r="HY513" s="182"/>
      <c r="HZ513" s="182"/>
      <c r="IA513" s="182"/>
      <c r="IB513" s="182"/>
      <c r="IC513" s="182"/>
      <c r="ID513" s="182"/>
      <c r="IE513" s="182"/>
      <c r="IF513" s="182"/>
      <c r="IG513" s="182"/>
      <c r="IH513" s="182"/>
      <c r="II513" s="182"/>
      <c r="IJ513" s="182"/>
      <c r="IK513" s="182"/>
      <c r="IL513" s="182"/>
      <c r="IM513" s="182"/>
      <c r="IN513" s="182"/>
      <c r="IO513" s="182"/>
      <c r="IP513" s="182"/>
      <c r="IQ513" s="182"/>
      <c r="IR513" s="182"/>
      <c r="IS513" s="182"/>
      <c r="IT513" s="182"/>
      <c r="IU513" s="182"/>
      <c r="IV513" s="182"/>
      <c r="IW513" s="182"/>
      <c r="IX513" s="182"/>
      <c r="IY513" s="182"/>
      <c r="IZ513" s="182"/>
      <c r="JA513" s="182"/>
      <c r="JB513" s="182"/>
      <c r="JC513" s="182"/>
      <c r="JD513" s="182"/>
      <c r="JE513" s="182"/>
      <c r="JF513" s="182"/>
      <c r="JG513" s="182"/>
      <c r="JH513" s="182"/>
      <c r="JI513" s="182"/>
      <c r="JJ513" s="182"/>
      <c r="JK513" s="182"/>
      <c r="JL513" s="182"/>
      <c r="JM513" s="182"/>
      <c r="JN513" s="182"/>
      <c r="JO513" s="182"/>
      <c r="JP513" s="182"/>
      <c r="JQ513" s="182"/>
      <c r="JR513" s="182"/>
      <c r="JS513" s="182"/>
      <c r="JT513" s="182"/>
      <c r="JU513" s="182"/>
      <c r="JV513" s="182"/>
      <c r="JW513" s="182"/>
      <c r="JX513" s="182"/>
      <c r="JY513" s="182"/>
      <c r="JZ513" s="182"/>
      <c r="KA513" s="182"/>
      <c r="KB513" s="182"/>
      <c r="KC513" s="182"/>
      <c r="KD513" s="182"/>
      <c r="KE513" s="182"/>
      <c r="KF513" s="182"/>
      <c r="KG513" s="182"/>
      <c r="KH513" s="182"/>
      <c r="KI513" s="182"/>
      <c r="KJ513" s="182"/>
      <c r="KK513" s="182"/>
      <c r="KL513" s="182"/>
      <c r="KM513" s="182"/>
      <c r="KN513" s="182"/>
      <c r="KO513" s="182"/>
      <c r="KP513" s="182"/>
      <c r="KQ513" s="182"/>
      <c r="KR513" s="182"/>
      <c r="KS513" s="182"/>
      <c r="KT513" s="182"/>
      <c r="KU513" s="182"/>
      <c r="KV513" s="182"/>
      <c r="KW513" s="182"/>
      <c r="KX513" s="182"/>
      <c r="KY513" s="182"/>
      <c r="KZ513" s="182"/>
      <c r="LA513" s="182"/>
      <c r="LB513" s="182"/>
      <c r="LC513" s="182"/>
      <c r="LD513" s="182"/>
      <c r="LE513" s="182"/>
      <c r="LF513" s="182"/>
      <c r="LG513" s="182"/>
      <c r="LH513" s="182"/>
      <c r="LI513" s="182"/>
      <c r="LJ513" s="182"/>
      <c r="LK513" s="182"/>
      <c r="LL513" s="182"/>
      <c r="LM513" s="182"/>
      <c r="LN513" s="182"/>
      <c r="LO513" s="182"/>
      <c r="LP513" s="182"/>
      <c r="LQ513" s="182"/>
      <c r="LR513" s="182"/>
      <c r="LS513" s="182"/>
      <c r="LT513" s="182"/>
      <c r="LU513" s="182"/>
      <c r="LV513" s="182"/>
      <c r="LW513" s="182"/>
      <c r="LX513" s="182"/>
      <c r="LY513" s="182"/>
      <c r="LZ513" s="182"/>
      <c r="MA513" s="182"/>
      <c r="MB513" s="182"/>
      <c r="MC513" s="182"/>
      <c r="MD513" s="182"/>
      <c r="ME513" s="182"/>
      <c r="MF513" s="182"/>
      <c r="MG513" s="182"/>
      <c r="MH513" s="182"/>
      <c r="MI513" s="182"/>
      <c r="MJ513" s="182"/>
      <c r="MK513" s="182"/>
      <c r="ML513" s="182"/>
      <c r="MM513" s="182"/>
      <c r="MN513" s="182"/>
      <c r="MO513" s="182"/>
      <c r="MP513" s="182"/>
      <c r="MQ513" s="182"/>
      <c r="MR513" s="182"/>
      <c r="MS513" s="182"/>
      <c r="MT513" s="182"/>
      <c r="MU513" s="182"/>
      <c r="MV513" s="182"/>
      <c r="MW513" s="182"/>
      <c r="MX513" s="182"/>
      <c r="MY513" s="182"/>
      <c r="MZ513" s="182"/>
      <c r="NA513" s="182"/>
      <c r="NB513" s="182"/>
      <c r="NC513" s="182"/>
      <c r="ND513" s="182"/>
      <c r="NE513" s="182"/>
      <c r="NF513" s="182"/>
      <c r="NG513" s="182"/>
      <c r="NH513" s="182"/>
      <c r="NI513" s="182"/>
      <c r="NJ513" s="182"/>
      <c r="NK513" s="182"/>
      <c r="NL513" s="182"/>
      <c r="NM513" s="182"/>
      <c r="NN513" s="182"/>
      <c r="NO513" s="182"/>
      <c r="NP513" s="182"/>
      <c r="NQ513" s="182"/>
      <c r="NR513" s="182"/>
      <c r="NS513" s="182"/>
      <c r="NT513" s="182"/>
      <c r="NU513" s="182"/>
      <c r="NV513" s="182"/>
      <c r="NW513" s="182"/>
      <c r="NX513" s="182"/>
      <c r="NY513" s="182"/>
      <c r="NZ513" s="182"/>
      <c r="OA513" s="182"/>
      <c r="OB513" s="182"/>
      <c r="OC513" s="182"/>
      <c r="OD513" s="182"/>
      <c r="OE513" s="182"/>
      <c r="OF513" s="182"/>
      <c r="OG513" s="182"/>
      <c r="OH513" s="182"/>
      <c r="OI513" s="182"/>
      <c r="OJ513" s="182"/>
      <c r="OK513" s="182"/>
      <c r="OL513" s="182"/>
      <c r="OM513" s="182"/>
      <c r="ON513" s="182"/>
      <c r="OO513" s="182"/>
      <c r="OP513" s="182"/>
      <c r="OQ513" s="182"/>
      <c r="OR513" s="182"/>
      <c r="OS513" s="182"/>
      <c r="OT513" s="182"/>
      <c r="OU513" s="182"/>
      <c r="OV513" s="182"/>
      <c r="OW513" s="182"/>
      <c r="OX513" s="182"/>
      <c r="OY513" s="182"/>
      <c r="OZ513" s="182"/>
      <c r="PA513" s="182"/>
      <c r="PB513" s="182"/>
      <c r="PC513" s="182"/>
      <c r="PD513" s="182"/>
      <c r="PE513" s="182"/>
      <c r="PF513" s="182"/>
      <c r="PG513" s="182"/>
      <c r="PH513" s="182"/>
      <c r="PI513" s="182"/>
      <c r="PJ513" s="182"/>
      <c r="PK513" s="182"/>
      <c r="PL513" s="182"/>
      <c r="PM513" s="182"/>
      <c r="PN513" s="182"/>
      <c r="PO513" s="182"/>
      <c r="PP513" s="182"/>
      <c r="PQ513" s="182"/>
      <c r="PR513" s="182"/>
      <c r="PS513" s="182"/>
      <c r="PT513" s="182"/>
      <c r="PU513" s="182"/>
      <c r="PV513" s="182"/>
      <c r="PW513" s="182"/>
      <c r="PX513" s="182"/>
    </row>
    <row r="514" spans="1:440" s="167" customFormat="1" ht="19.899999999999999" customHeight="1">
      <c r="A514" s="182"/>
      <c r="B514" s="1040"/>
      <c r="C514" s="900"/>
      <c r="D514" s="837"/>
      <c r="E514" s="949"/>
      <c r="F514" s="327" t="s">
        <v>22</v>
      </c>
      <c r="G514" s="291">
        <v>3.6139999999999999</v>
      </c>
      <c r="H514" s="291"/>
      <c r="I514" s="292">
        <f>G514+H514+K513</f>
        <v>4.1979999999999995</v>
      </c>
      <c r="J514" s="416">
        <v>3.4830000000000001</v>
      </c>
      <c r="K514" s="292">
        <f t="shared" si="503"/>
        <v>0.71499999999999941</v>
      </c>
      <c r="L514" s="675">
        <f t="shared" si="504"/>
        <v>0.82968080038113401</v>
      </c>
      <c r="M514" s="653" t="s">
        <v>24</v>
      </c>
      <c r="N514" s="903"/>
      <c r="O514" s="904"/>
      <c r="P514" s="904"/>
      <c r="Q514" s="904"/>
      <c r="R514" s="904"/>
      <c r="S514" s="893"/>
      <c r="T514" s="170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2"/>
      <c r="AT514" s="182"/>
      <c r="AU514" s="182"/>
      <c r="AV514" s="182"/>
      <c r="AW514" s="182"/>
      <c r="AX514" s="182"/>
      <c r="AY514" s="182"/>
      <c r="AZ514" s="182"/>
      <c r="BA514" s="182"/>
      <c r="BB514" s="182"/>
      <c r="BC514" s="182"/>
      <c r="BD514" s="182"/>
      <c r="BE514" s="182"/>
      <c r="BF514" s="182"/>
      <c r="BG514" s="182"/>
      <c r="BH514" s="182"/>
      <c r="BI514" s="182"/>
      <c r="BJ514" s="182"/>
      <c r="BK514" s="182"/>
      <c r="BL514" s="182"/>
      <c r="BM514" s="182"/>
      <c r="BN514" s="182"/>
      <c r="BO514" s="182"/>
      <c r="BP514" s="182"/>
      <c r="BQ514" s="182"/>
      <c r="BR514" s="182"/>
      <c r="BS514" s="182"/>
      <c r="BT514" s="182"/>
      <c r="BU514" s="182"/>
      <c r="BV514" s="182"/>
      <c r="BW514" s="182"/>
      <c r="BX514" s="182"/>
      <c r="BY514" s="182"/>
      <c r="BZ514" s="182"/>
      <c r="CA514" s="182"/>
      <c r="CB514" s="182"/>
      <c r="CC514" s="182"/>
      <c r="CD514" s="182"/>
      <c r="CE514" s="182"/>
      <c r="CF514" s="182"/>
      <c r="CG514" s="182"/>
      <c r="CH514" s="182"/>
      <c r="CI514" s="182"/>
      <c r="CJ514" s="182"/>
      <c r="CK514" s="182"/>
      <c r="CL514" s="182"/>
      <c r="CM514" s="182"/>
      <c r="CN514" s="182"/>
      <c r="CO514" s="182"/>
      <c r="CP514" s="182"/>
      <c r="CQ514" s="182"/>
      <c r="CR514" s="182"/>
      <c r="CS514" s="182"/>
      <c r="CT514" s="182"/>
      <c r="CU514" s="182"/>
      <c r="CV514" s="182"/>
      <c r="CW514" s="182"/>
      <c r="CX514" s="182"/>
      <c r="CY514" s="182"/>
      <c r="CZ514" s="182"/>
      <c r="DA514" s="182"/>
      <c r="DB514" s="182"/>
      <c r="DC514" s="182"/>
      <c r="DD514" s="182"/>
      <c r="DE514" s="182"/>
      <c r="DF514" s="182"/>
      <c r="DG514" s="182"/>
      <c r="DH514" s="182"/>
      <c r="DI514" s="182"/>
      <c r="DJ514" s="182"/>
      <c r="DK514" s="182"/>
      <c r="DL514" s="182"/>
      <c r="DM514" s="182"/>
      <c r="DN514" s="182"/>
      <c r="DO514" s="182"/>
      <c r="DP514" s="182"/>
      <c r="DQ514" s="182"/>
      <c r="DR514" s="182"/>
      <c r="DS514" s="182"/>
      <c r="DT514" s="182"/>
      <c r="DU514" s="182"/>
      <c r="DV514" s="182"/>
      <c r="DW514" s="182"/>
      <c r="DX514" s="182"/>
      <c r="DY514" s="182"/>
      <c r="DZ514" s="182"/>
      <c r="EA514" s="182"/>
      <c r="EB514" s="182"/>
      <c r="EC514" s="182"/>
      <c r="ED514" s="182"/>
      <c r="EE514" s="182"/>
      <c r="EF514" s="182"/>
      <c r="EG514" s="182"/>
      <c r="EH514" s="182"/>
      <c r="EI514" s="182"/>
      <c r="EJ514" s="182"/>
      <c r="EK514" s="182"/>
      <c r="EL514" s="182"/>
      <c r="EM514" s="182"/>
      <c r="EN514" s="182"/>
      <c r="EO514" s="182"/>
      <c r="EP514" s="182"/>
      <c r="EQ514" s="182"/>
      <c r="ER514" s="182"/>
      <c r="ES514" s="182"/>
      <c r="ET514" s="182"/>
      <c r="EU514" s="182"/>
      <c r="EV514" s="182"/>
      <c r="EW514" s="182"/>
      <c r="EX514" s="182"/>
      <c r="EY514" s="182"/>
      <c r="EZ514" s="182"/>
      <c r="FA514" s="182"/>
      <c r="FB514" s="182"/>
      <c r="FC514" s="182"/>
      <c r="FD514" s="182"/>
      <c r="FE514" s="182"/>
      <c r="FF514" s="182"/>
      <c r="FG514" s="182"/>
      <c r="FH514" s="182"/>
      <c r="FI514" s="182"/>
      <c r="FJ514" s="182"/>
      <c r="FK514" s="182"/>
      <c r="FL514" s="182"/>
      <c r="FM514" s="182"/>
      <c r="FN514" s="182"/>
      <c r="FO514" s="182"/>
      <c r="FP514" s="182"/>
      <c r="FQ514" s="182"/>
      <c r="FR514" s="182"/>
      <c r="FS514" s="182"/>
      <c r="FT514" s="182"/>
      <c r="FU514" s="182"/>
      <c r="FV514" s="182"/>
      <c r="FW514" s="182"/>
      <c r="FX514" s="182"/>
      <c r="FY514" s="182"/>
      <c r="FZ514" s="182"/>
      <c r="GA514" s="182"/>
      <c r="GB514" s="182"/>
      <c r="GC514" s="182"/>
      <c r="GD514" s="182"/>
      <c r="GE514" s="182"/>
      <c r="GF514" s="182"/>
      <c r="GG514" s="182"/>
      <c r="GH514" s="182"/>
      <c r="GI514" s="182"/>
      <c r="GJ514" s="182"/>
      <c r="GK514" s="182"/>
      <c r="GL514" s="182"/>
      <c r="GM514" s="182"/>
      <c r="GN514" s="182"/>
      <c r="GO514" s="182"/>
      <c r="GP514" s="182"/>
      <c r="GQ514" s="182"/>
      <c r="GR514" s="182"/>
      <c r="GS514" s="182"/>
      <c r="GT514" s="182"/>
      <c r="GU514" s="182"/>
      <c r="GV514" s="182"/>
      <c r="GW514" s="182"/>
      <c r="GX514" s="182"/>
      <c r="GY514" s="182"/>
      <c r="GZ514" s="182"/>
      <c r="HA514" s="182"/>
      <c r="HB514" s="182"/>
      <c r="HC514" s="182"/>
      <c r="HD514" s="182"/>
      <c r="HE514" s="182"/>
      <c r="HF514" s="182"/>
      <c r="HG514" s="182"/>
      <c r="HH514" s="182"/>
      <c r="HI514" s="182"/>
      <c r="HJ514" s="182"/>
      <c r="HK514" s="182"/>
      <c r="HL514" s="182"/>
      <c r="HM514" s="182"/>
      <c r="HN514" s="182"/>
      <c r="HO514" s="182"/>
      <c r="HP514" s="182"/>
      <c r="HQ514" s="182"/>
      <c r="HR514" s="182"/>
      <c r="HS514" s="182"/>
      <c r="HT514" s="182"/>
      <c r="HU514" s="182"/>
      <c r="HV514" s="182"/>
      <c r="HW514" s="182"/>
      <c r="HX514" s="182"/>
      <c r="HY514" s="182"/>
      <c r="HZ514" s="182"/>
      <c r="IA514" s="182"/>
      <c r="IB514" s="182"/>
      <c r="IC514" s="182"/>
      <c r="ID514" s="182"/>
      <c r="IE514" s="182"/>
      <c r="IF514" s="182"/>
      <c r="IG514" s="182"/>
      <c r="IH514" s="182"/>
      <c r="II514" s="182"/>
      <c r="IJ514" s="182"/>
      <c r="IK514" s="182"/>
      <c r="IL514" s="182"/>
      <c r="IM514" s="182"/>
      <c r="IN514" s="182"/>
      <c r="IO514" s="182"/>
      <c r="IP514" s="182"/>
      <c r="IQ514" s="182"/>
      <c r="IR514" s="182"/>
      <c r="IS514" s="182"/>
      <c r="IT514" s="182"/>
      <c r="IU514" s="182"/>
      <c r="IV514" s="182"/>
      <c r="IW514" s="182"/>
      <c r="IX514" s="182"/>
      <c r="IY514" s="182"/>
      <c r="IZ514" s="182"/>
      <c r="JA514" s="182"/>
      <c r="JB514" s="182"/>
      <c r="JC514" s="182"/>
      <c r="JD514" s="182"/>
      <c r="JE514" s="182"/>
      <c r="JF514" s="182"/>
      <c r="JG514" s="182"/>
      <c r="JH514" s="182"/>
      <c r="JI514" s="182"/>
      <c r="JJ514" s="182"/>
      <c r="JK514" s="182"/>
      <c r="JL514" s="182"/>
      <c r="JM514" s="182"/>
      <c r="JN514" s="182"/>
      <c r="JO514" s="182"/>
      <c r="JP514" s="182"/>
      <c r="JQ514" s="182"/>
      <c r="JR514" s="182"/>
      <c r="JS514" s="182"/>
      <c r="JT514" s="182"/>
      <c r="JU514" s="182"/>
      <c r="JV514" s="182"/>
      <c r="JW514" s="182"/>
      <c r="JX514" s="182"/>
      <c r="JY514" s="182"/>
      <c r="JZ514" s="182"/>
      <c r="KA514" s="182"/>
      <c r="KB514" s="182"/>
      <c r="KC514" s="182"/>
      <c r="KD514" s="182"/>
      <c r="KE514" s="182"/>
      <c r="KF514" s="182"/>
      <c r="KG514" s="182"/>
      <c r="KH514" s="182"/>
      <c r="KI514" s="182"/>
      <c r="KJ514" s="182"/>
      <c r="KK514" s="182"/>
      <c r="KL514" s="182"/>
      <c r="KM514" s="182"/>
      <c r="KN514" s="182"/>
      <c r="KO514" s="182"/>
      <c r="KP514" s="182"/>
      <c r="KQ514" s="182"/>
      <c r="KR514" s="182"/>
      <c r="KS514" s="182"/>
      <c r="KT514" s="182"/>
      <c r="KU514" s="182"/>
      <c r="KV514" s="182"/>
      <c r="KW514" s="182"/>
      <c r="KX514" s="182"/>
      <c r="KY514" s="182"/>
      <c r="KZ514" s="182"/>
      <c r="LA514" s="182"/>
      <c r="LB514" s="182"/>
      <c r="LC514" s="182"/>
      <c r="LD514" s="182"/>
      <c r="LE514" s="182"/>
      <c r="LF514" s="182"/>
      <c r="LG514" s="182"/>
      <c r="LH514" s="182"/>
      <c r="LI514" s="182"/>
      <c r="LJ514" s="182"/>
      <c r="LK514" s="182"/>
      <c r="LL514" s="182"/>
      <c r="LM514" s="182"/>
      <c r="LN514" s="182"/>
      <c r="LO514" s="182"/>
      <c r="LP514" s="182"/>
      <c r="LQ514" s="182"/>
      <c r="LR514" s="182"/>
      <c r="LS514" s="182"/>
      <c r="LT514" s="182"/>
      <c r="LU514" s="182"/>
      <c r="LV514" s="182"/>
      <c r="LW514" s="182"/>
      <c r="LX514" s="182"/>
      <c r="LY514" s="182"/>
      <c r="LZ514" s="182"/>
      <c r="MA514" s="182"/>
      <c r="MB514" s="182"/>
      <c r="MC514" s="182"/>
      <c r="MD514" s="182"/>
      <c r="ME514" s="182"/>
      <c r="MF514" s="182"/>
      <c r="MG514" s="182"/>
      <c r="MH514" s="182"/>
      <c r="MI514" s="182"/>
      <c r="MJ514" s="182"/>
      <c r="MK514" s="182"/>
      <c r="ML514" s="182"/>
      <c r="MM514" s="182"/>
      <c r="MN514" s="182"/>
      <c r="MO514" s="182"/>
      <c r="MP514" s="182"/>
      <c r="MQ514" s="182"/>
      <c r="MR514" s="182"/>
      <c r="MS514" s="182"/>
      <c r="MT514" s="182"/>
      <c r="MU514" s="182"/>
      <c r="MV514" s="182"/>
      <c r="MW514" s="182"/>
      <c r="MX514" s="182"/>
      <c r="MY514" s="182"/>
      <c r="MZ514" s="182"/>
      <c r="NA514" s="182"/>
      <c r="NB514" s="182"/>
      <c r="NC514" s="182"/>
      <c r="ND514" s="182"/>
      <c r="NE514" s="182"/>
      <c r="NF514" s="182"/>
      <c r="NG514" s="182"/>
      <c r="NH514" s="182"/>
      <c r="NI514" s="182"/>
      <c r="NJ514" s="182"/>
      <c r="NK514" s="182"/>
      <c r="NL514" s="182"/>
      <c r="NM514" s="182"/>
      <c r="NN514" s="182"/>
      <c r="NO514" s="182"/>
      <c r="NP514" s="182"/>
      <c r="NQ514" s="182"/>
      <c r="NR514" s="182"/>
      <c r="NS514" s="182"/>
      <c r="NT514" s="182"/>
      <c r="NU514" s="182"/>
      <c r="NV514" s="182"/>
      <c r="NW514" s="182"/>
      <c r="NX514" s="182"/>
      <c r="NY514" s="182"/>
      <c r="NZ514" s="182"/>
      <c r="OA514" s="182"/>
      <c r="OB514" s="182"/>
      <c r="OC514" s="182"/>
      <c r="OD514" s="182"/>
      <c r="OE514" s="182"/>
      <c r="OF514" s="182"/>
      <c r="OG514" s="182"/>
      <c r="OH514" s="182"/>
      <c r="OI514" s="182"/>
      <c r="OJ514" s="182"/>
      <c r="OK514" s="182"/>
      <c r="OL514" s="182"/>
      <c r="OM514" s="182"/>
      <c r="ON514" s="182"/>
      <c r="OO514" s="182"/>
      <c r="OP514" s="182"/>
      <c r="OQ514" s="182"/>
      <c r="OR514" s="182"/>
      <c r="OS514" s="182"/>
      <c r="OT514" s="182"/>
      <c r="OU514" s="182"/>
      <c r="OV514" s="182"/>
      <c r="OW514" s="182"/>
      <c r="OX514" s="182"/>
      <c r="OY514" s="182"/>
      <c r="OZ514" s="182"/>
      <c r="PA514" s="182"/>
      <c r="PB514" s="182"/>
      <c r="PC514" s="182"/>
      <c r="PD514" s="182"/>
      <c r="PE514" s="182"/>
      <c r="PF514" s="182"/>
      <c r="PG514" s="182"/>
      <c r="PH514" s="182"/>
      <c r="PI514" s="182"/>
      <c r="PJ514" s="182"/>
      <c r="PK514" s="182"/>
      <c r="PL514" s="182"/>
      <c r="PM514" s="182"/>
      <c r="PN514" s="182"/>
      <c r="PO514" s="182"/>
      <c r="PP514" s="182"/>
      <c r="PQ514" s="182"/>
      <c r="PR514" s="182"/>
      <c r="PS514" s="182"/>
      <c r="PT514" s="182"/>
      <c r="PU514" s="182"/>
      <c r="PV514" s="182"/>
      <c r="PW514" s="182"/>
      <c r="PX514" s="182"/>
    </row>
    <row r="515" spans="1:440" s="167" customFormat="1" ht="19.899999999999999" customHeight="1">
      <c r="A515" s="182"/>
      <c r="B515" s="1040"/>
      <c r="C515" s="900"/>
      <c r="D515" s="837"/>
      <c r="E515" s="947" t="s">
        <v>310</v>
      </c>
      <c r="F515" s="327" t="s">
        <v>20</v>
      </c>
      <c r="G515" s="291">
        <v>0.63500000000000001</v>
      </c>
      <c r="H515" s="291"/>
      <c r="I515" s="292">
        <f t="shared" ref="I515" si="510">G515+H515</f>
        <v>0.63500000000000001</v>
      </c>
      <c r="J515" s="416">
        <v>0</v>
      </c>
      <c r="K515" s="292">
        <f t="shared" si="503"/>
        <v>0.63500000000000001</v>
      </c>
      <c r="L515" s="675">
        <f t="shared" si="504"/>
        <v>0</v>
      </c>
      <c r="M515" s="653" t="s">
        <v>24</v>
      </c>
      <c r="N515" s="903">
        <f t="shared" ref="N515:O515" si="511">G515+G516+G517</f>
        <v>7.2200000000000006</v>
      </c>
      <c r="O515" s="904">
        <f t="shared" si="511"/>
        <v>0</v>
      </c>
      <c r="P515" s="904">
        <f t="shared" ref="P515" si="512">N515+O515</f>
        <v>7.2200000000000006</v>
      </c>
      <c r="Q515" s="904">
        <f t="shared" si="500"/>
        <v>7.0250000000000004</v>
      </c>
      <c r="R515" s="904">
        <f t="shared" ref="R515" si="513">P515-Q515</f>
        <v>0.19500000000000028</v>
      </c>
      <c r="S515" s="893">
        <f t="shared" ref="S515" si="514">Q515/P515</f>
        <v>0.9729916897506925</v>
      </c>
      <c r="T515" s="170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2"/>
      <c r="AT515" s="182"/>
      <c r="AU515" s="182"/>
      <c r="AV515" s="182"/>
      <c r="AW515" s="182"/>
      <c r="AX515" s="182"/>
      <c r="AY515" s="182"/>
      <c r="AZ515" s="182"/>
      <c r="BA515" s="182"/>
      <c r="BB515" s="182"/>
      <c r="BC515" s="182"/>
      <c r="BD515" s="182"/>
      <c r="BE515" s="182"/>
      <c r="BF515" s="182"/>
      <c r="BG515" s="182"/>
      <c r="BH515" s="182"/>
      <c r="BI515" s="182"/>
      <c r="BJ515" s="182"/>
      <c r="BK515" s="182"/>
      <c r="BL515" s="182"/>
      <c r="BM515" s="182"/>
      <c r="BN515" s="182"/>
      <c r="BO515" s="182"/>
      <c r="BP515" s="182"/>
      <c r="BQ515" s="182"/>
      <c r="BR515" s="182"/>
      <c r="BS515" s="182"/>
      <c r="BT515" s="182"/>
      <c r="BU515" s="182"/>
      <c r="BV515" s="182"/>
      <c r="BW515" s="182"/>
      <c r="BX515" s="182"/>
      <c r="BY515" s="182"/>
      <c r="BZ515" s="182"/>
      <c r="CA515" s="182"/>
      <c r="CB515" s="182"/>
      <c r="CC515" s="182"/>
      <c r="CD515" s="182"/>
      <c r="CE515" s="182"/>
      <c r="CF515" s="182"/>
      <c r="CG515" s="182"/>
      <c r="CH515" s="182"/>
      <c r="CI515" s="182"/>
      <c r="CJ515" s="182"/>
      <c r="CK515" s="182"/>
      <c r="CL515" s="182"/>
      <c r="CM515" s="182"/>
      <c r="CN515" s="182"/>
      <c r="CO515" s="182"/>
      <c r="CP515" s="182"/>
      <c r="CQ515" s="182"/>
      <c r="CR515" s="182"/>
      <c r="CS515" s="182"/>
      <c r="CT515" s="182"/>
      <c r="CU515" s="182"/>
      <c r="CV515" s="182"/>
      <c r="CW515" s="182"/>
      <c r="CX515" s="182"/>
      <c r="CY515" s="182"/>
      <c r="CZ515" s="182"/>
      <c r="DA515" s="182"/>
      <c r="DB515" s="182"/>
      <c r="DC515" s="182"/>
      <c r="DD515" s="182"/>
      <c r="DE515" s="182"/>
      <c r="DF515" s="182"/>
      <c r="DG515" s="182"/>
      <c r="DH515" s="182"/>
      <c r="DI515" s="182"/>
      <c r="DJ515" s="182"/>
      <c r="DK515" s="182"/>
      <c r="DL515" s="182"/>
      <c r="DM515" s="182"/>
      <c r="DN515" s="182"/>
      <c r="DO515" s="182"/>
      <c r="DP515" s="182"/>
      <c r="DQ515" s="182"/>
      <c r="DR515" s="182"/>
      <c r="DS515" s="182"/>
      <c r="DT515" s="182"/>
      <c r="DU515" s="182"/>
      <c r="DV515" s="182"/>
      <c r="DW515" s="182"/>
      <c r="DX515" s="182"/>
      <c r="DY515" s="182"/>
      <c r="DZ515" s="182"/>
      <c r="EA515" s="182"/>
      <c r="EB515" s="182"/>
      <c r="EC515" s="182"/>
      <c r="ED515" s="182"/>
      <c r="EE515" s="182"/>
      <c r="EF515" s="182"/>
      <c r="EG515" s="182"/>
      <c r="EH515" s="182"/>
      <c r="EI515" s="182"/>
      <c r="EJ515" s="182"/>
      <c r="EK515" s="182"/>
      <c r="EL515" s="182"/>
      <c r="EM515" s="182"/>
      <c r="EN515" s="182"/>
      <c r="EO515" s="182"/>
      <c r="EP515" s="182"/>
      <c r="EQ515" s="182"/>
      <c r="ER515" s="182"/>
      <c r="ES515" s="182"/>
      <c r="ET515" s="182"/>
      <c r="EU515" s="182"/>
      <c r="EV515" s="182"/>
      <c r="EW515" s="182"/>
      <c r="EX515" s="182"/>
      <c r="EY515" s="182"/>
      <c r="EZ515" s="182"/>
      <c r="FA515" s="182"/>
      <c r="FB515" s="182"/>
      <c r="FC515" s="182"/>
      <c r="FD515" s="182"/>
      <c r="FE515" s="182"/>
      <c r="FF515" s="182"/>
      <c r="FG515" s="182"/>
      <c r="FH515" s="182"/>
      <c r="FI515" s="182"/>
      <c r="FJ515" s="182"/>
      <c r="FK515" s="182"/>
      <c r="FL515" s="182"/>
      <c r="FM515" s="182"/>
      <c r="FN515" s="182"/>
      <c r="FO515" s="182"/>
      <c r="FP515" s="182"/>
      <c r="FQ515" s="182"/>
      <c r="FR515" s="182"/>
      <c r="FS515" s="182"/>
      <c r="FT515" s="182"/>
      <c r="FU515" s="182"/>
      <c r="FV515" s="182"/>
      <c r="FW515" s="182"/>
      <c r="FX515" s="182"/>
      <c r="FY515" s="182"/>
      <c r="FZ515" s="182"/>
      <c r="GA515" s="182"/>
      <c r="GB515" s="182"/>
      <c r="GC515" s="182"/>
      <c r="GD515" s="182"/>
      <c r="GE515" s="182"/>
      <c r="GF515" s="182"/>
      <c r="GG515" s="182"/>
      <c r="GH515" s="182"/>
      <c r="GI515" s="182"/>
      <c r="GJ515" s="182"/>
      <c r="GK515" s="182"/>
      <c r="GL515" s="182"/>
      <c r="GM515" s="182"/>
      <c r="GN515" s="182"/>
      <c r="GO515" s="182"/>
      <c r="GP515" s="182"/>
      <c r="GQ515" s="182"/>
      <c r="GR515" s="182"/>
      <c r="GS515" s="182"/>
      <c r="GT515" s="182"/>
      <c r="GU515" s="182"/>
      <c r="GV515" s="182"/>
      <c r="GW515" s="182"/>
      <c r="GX515" s="182"/>
      <c r="GY515" s="182"/>
      <c r="GZ515" s="182"/>
      <c r="HA515" s="182"/>
      <c r="HB515" s="182"/>
      <c r="HC515" s="182"/>
      <c r="HD515" s="182"/>
      <c r="HE515" s="182"/>
      <c r="HF515" s="182"/>
      <c r="HG515" s="182"/>
      <c r="HH515" s="182"/>
      <c r="HI515" s="182"/>
      <c r="HJ515" s="182"/>
      <c r="HK515" s="182"/>
      <c r="HL515" s="182"/>
      <c r="HM515" s="182"/>
      <c r="HN515" s="182"/>
      <c r="HO515" s="182"/>
      <c r="HP515" s="182"/>
      <c r="HQ515" s="182"/>
      <c r="HR515" s="182"/>
      <c r="HS515" s="182"/>
      <c r="HT515" s="182"/>
      <c r="HU515" s="182"/>
      <c r="HV515" s="182"/>
      <c r="HW515" s="182"/>
      <c r="HX515" s="182"/>
      <c r="HY515" s="182"/>
      <c r="HZ515" s="182"/>
      <c r="IA515" s="182"/>
      <c r="IB515" s="182"/>
      <c r="IC515" s="182"/>
      <c r="ID515" s="182"/>
      <c r="IE515" s="182"/>
      <c r="IF515" s="182"/>
      <c r="IG515" s="182"/>
      <c r="IH515" s="182"/>
      <c r="II515" s="182"/>
      <c r="IJ515" s="182"/>
      <c r="IK515" s="182"/>
      <c r="IL515" s="182"/>
      <c r="IM515" s="182"/>
      <c r="IN515" s="182"/>
      <c r="IO515" s="182"/>
      <c r="IP515" s="182"/>
      <c r="IQ515" s="182"/>
      <c r="IR515" s="182"/>
      <c r="IS515" s="182"/>
      <c r="IT515" s="182"/>
      <c r="IU515" s="182"/>
      <c r="IV515" s="182"/>
      <c r="IW515" s="182"/>
      <c r="IX515" s="182"/>
      <c r="IY515" s="182"/>
      <c r="IZ515" s="182"/>
      <c r="JA515" s="182"/>
      <c r="JB515" s="182"/>
      <c r="JC515" s="182"/>
      <c r="JD515" s="182"/>
      <c r="JE515" s="182"/>
      <c r="JF515" s="182"/>
      <c r="JG515" s="182"/>
      <c r="JH515" s="182"/>
      <c r="JI515" s="182"/>
      <c r="JJ515" s="182"/>
      <c r="JK515" s="182"/>
      <c r="JL515" s="182"/>
      <c r="JM515" s="182"/>
      <c r="JN515" s="182"/>
      <c r="JO515" s="182"/>
      <c r="JP515" s="182"/>
      <c r="JQ515" s="182"/>
      <c r="JR515" s="182"/>
      <c r="JS515" s="182"/>
      <c r="JT515" s="182"/>
      <c r="JU515" s="182"/>
      <c r="JV515" s="182"/>
      <c r="JW515" s="182"/>
      <c r="JX515" s="182"/>
      <c r="JY515" s="182"/>
      <c r="JZ515" s="182"/>
      <c r="KA515" s="182"/>
      <c r="KB515" s="182"/>
      <c r="KC515" s="182"/>
      <c r="KD515" s="182"/>
      <c r="KE515" s="182"/>
      <c r="KF515" s="182"/>
      <c r="KG515" s="182"/>
      <c r="KH515" s="182"/>
      <c r="KI515" s="182"/>
      <c r="KJ515" s="182"/>
      <c r="KK515" s="182"/>
      <c r="KL515" s="182"/>
      <c r="KM515" s="182"/>
      <c r="KN515" s="182"/>
      <c r="KO515" s="182"/>
      <c r="KP515" s="182"/>
      <c r="KQ515" s="182"/>
      <c r="KR515" s="182"/>
      <c r="KS515" s="182"/>
      <c r="KT515" s="182"/>
      <c r="KU515" s="182"/>
      <c r="KV515" s="182"/>
      <c r="KW515" s="182"/>
      <c r="KX515" s="182"/>
      <c r="KY515" s="182"/>
      <c r="KZ515" s="182"/>
      <c r="LA515" s="182"/>
      <c r="LB515" s="182"/>
      <c r="LC515" s="182"/>
      <c r="LD515" s="182"/>
      <c r="LE515" s="182"/>
      <c r="LF515" s="182"/>
      <c r="LG515" s="182"/>
      <c r="LH515" s="182"/>
      <c r="LI515" s="182"/>
      <c r="LJ515" s="182"/>
      <c r="LK515" s="182"/>
      <c r="LL515" s="182"/>
      <c r="LM515" s="182"/>
      <c r="LN515" s="182"/>
      <c r="LO515" s="182"/>
      <c r="LP515" s="182"/>
      <c r="LQ515" s="182"/>
      <c r="LR515" s="182"/>
      <c r="LS515" s="182"/>
      <c r="LT515" s="182"/>
      <c r="LU515" s="182"/>
      <c r="LV515" s="182"/>
      <c r="LW515" s="182"/>
      <c r="LX515" s="182"/>
      <c r="LY515" s="182"/>
      <c r="LZ515" s="182"/>
      <c r="MA515" s="182"/>
      <c r="MB515" s="182"/>
      <c r="MC515" s="182"/>
      <c r="MD515" s="182"/>
      <c r="ME515" s="182"/>
      <c r="MF515" s="182"/>
      <c r="MG515" s="182"/>
      <c r="MH515" s="182"/>
      <c r="MI515" s="182"/>
      <c r="MJ515" s="182"/>
      <c r="MK515" s="182"/>
      <c r="ML515" s="182"/>
      <c r="MM515" s="182"/>
      <c r="MN515" s="182"/>
      <c r="MO515" s="182"/>
      <c r="MP515" s="182"/>
      <c r="MQ515" s="182"/>
      <c r="MR515" s="182"/>
      <c r="MS515" s="182"/>
      <c r="MT515" s="182"/>
      <c r="MU515" s="182"/>
      <c r="MV515" s="182"/>
      <c r="MW515" s="182"/>
      <c r="MX515" s="182"/>
      <c r="MY515" s="182"/>
      <c r="MZ515" s="182"/>
      <c r="NA515" s="182"/>
      <c r="NB515" s="182"/>
      <c r="NC515" s="182"/>
      <c r="ND515" s="182"/>
      <c r="NE515" s="182"/>
      <c r="NF515" s="182"/>
      <c r="NG515" s="182"/>
      <c r="NH515" s="182"/>
      <c r="NI515" s="182"/>
      <c r="NJ515" s="182"/>
      <c r="NK515" s="182"/>
      <c r="NL515" s="182"/>
      <c r="NM515" s="182"/>
      <c r="NN515" s="182"/>
      <c r="NO515" s="182"/>
      <c r="NP515" s="182"/>
      <c r="NQ515" s="182"/>
      <c r="NR515" s="182"/>
      <c r="NS515" s="182"/>
      <c r="NT515" s="182"/>
      <c r="NU515" s="182"/>
      <c r="NV515" s="182"/>
      <c r="NW515" s="182"/>
      <c r="NX515" s="182"/>
      <c r="NY515" s="182"/>
      <c r="NZ515" s="182"/>
      <c r="OA515" s="182"/>
      <c r="OB515" s="182"/>
      <c r="OC515" s="182"/>
      <c r="OD515" s="182"/>
      <c r="OE515" s="182"/>
      <c r="OF515" s="182"/>
      <c r="OG515" s="182"/>
      <c r="OH515" s="182"/>
      <c r="OI515" s="182"/>
      <c r="OJ515" s="182"/>
      <c r="OK515" s="182"/>
      <c r="OL515" s="182"/>
      <c r="OM515" s="182"/>
      <c r="ON515" s="182"/>
      <c r="OO515" s="182"/>
      <c r="OP515" s="182"/>
      <c r="OQ515" s="182"/>
      <c r="OR515" s="182"/>
      <c r="OS515" s="182"/>
      <c r="OT515" s="182"/>
      <c r="OU515" s="182"/>
      <c r="OV515" s="182"/>
      <c r="OW515" s="182"/>
      <c r="OX515" s="182"/>
      <c r="OY515" s="182"/>
      <c r="OZ515" s="182"/>
      <c r="PA515" s="182"/>
      <c r="PB515" s="182"/>
      <c r="PC515" s="182"/>
      <c r="PD515" s="182"/>
      <c r="PE515" s="182"/>
      <c r="PF515" s="182"/>
      <c r="PG515" s="182"/>
      <c r="PH515" s="182"/>
      <c r="PI515" s="182"/>
      <c r="PJ515" s="182"/>
      <c r="PK515" s="182"/>
      <c r="PL515" s="182"/>
      <c r="PM515" s="182"/>
      <c r="PN515" s="182"/>
      <c r="PO515" s="182"/>
      <c r="PP515" s="182"/>
      <c r="PQ515" s="182"/>
      <c r="PR515" s="182"/>
      <c r="PS515" s="182"/>
      <c r="PT515" s="182"/>
      <c r="PU515" s="182"/>
      <c r="PV515" s="182"/>
      <c r="PW515" s="182"/>
      <c r="PX515" s="182"/>
    </row>
    <row r="516" spans="1:440" s="167" customFormat="1" ht="19.899999999999999" customHeight="1">
      <c r="A516" s="182"/>
      <c r="B516" s="1040"/>
      <c r="C516" s="900"/>
      <c r="D516" s="837"/>
      <c r="E516" s="948"/>
      <c r="F516" s="327" t="s">
        <v>21</v>
      </c>
      <c r="G516" s="291">
        <v>2.9750000000000001</v>
      </c>
      <c r="H516" s="291"/>
      <c r="I516" s="292">
        <f>G516+H516+K515</f>
        <v>3.6100000000000003</v>
      </c>
      <c r="J516" s="416">
        <v>1.2010000000000001</v>
      </c>
      <c r="K516" s="292">
        <f t="shared" si="503"/>
        <v>2.4090000000000003</v>
      </c>
      <c r="L516" s="675">
        <f t="shared" si="504"/>
        <v>0.33268698060941826</v>
      </c>
      <c r="M516" s="653" t="s">
        <v>24</v>
      </c>
      <c r="N516" s="903"/>
      <c r="O516" s="904"/>
      <c r="P516" s="904"/>
      <c r="Q516" s="904"/>
      <c r="R516" s="904"/>
      <c r="S516" s="893"/>
      <c r="T516" s="170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182"/>
      <c r="AT516" s="182"/>
      <c r="AU516" s="182"/>
      <c r="AV516" s="182"/>
      <c r="AW516" s="182"/>
      <c r="AX516" s="182"/>
      <c r="AY516" s="182"/>
      <c r="AZ516" s="182"/>
      <c r="BA516" s="182"/>
      <c r="BB516" s="182"/>
      <c r="BC516" s="182"/>
      <c r="BD516" s="182"/>
      <c r="BE516" s="182"/>
      <c r="BF516" s="182"/>
      <c r="BG516" s="182"/>
      <c r="BH516" s="182"/>
      <c r="BI516" s="182"/>
      <c r="BJ516" s="182"/>
      <c r="BK516" s="182"/>
      <c r="BL516" s="182"/>
      <c r="BM516" s="182"/>
      <c r="BN516" s="182"/>
      <c r="BO516" s="182"/>
      <c r="BP516" s="182"/>
      <c r="BQ516" s="182"/>
      <c r="BR516" s="182"/>
      <c r="BS516" s="182"/>
      <c r="BT516" s="182"/>
      <c r="BU516" s="182"/>
      <c r="BV516" s="182"/>
      <c r="BW516" s="182"/>
      <c r="BX516" s="182"/>
      <c r="BY516" s="182"/>
      <c r="BZ516" s="182"/>
      <c r="CA516" s="182"/>
      <c r="CB516" s="182"/>
      <c r="CC516" s="182"/>
      <c r="CD516" s="182"/>
      <c r="CE516" s="182"/>
      <c r="CF516" s="182"/>
      <c r="CG516" s="182"/>
      <c r="CH516" s="182"/>
      <c r="CI516" s="182"/>
      <c r="CJ516" s="182"/>
      <c r="CK516" s="182"/>
      <c r="CL516" s="182"/>
      <c r="CM516" s="182"/>
      <c r="CN516" s="182"/>
      <c r="CO516" s="182"/>
      <c r="CP516" s="182"/>
      <c r="CQ516" s="182"/>
      <c r="CR516" s="182"/>
      <c r="CS516" s="182"/>
      <c r="CT516" s="182"/>
      <c r="CU516" s="182"/>
      <c r="CV516" s="182"/>
      <c r="CW516" s="182"/>
      <c r="CX516" s="182"/>
      <c r="CY516" s="182"/>
      <c r="CZ516" s="182"/>
      <c r="DA516" s="182"/>
      <c r="DB516" s="182"/>
      <c r="DC516" s="182"/>
      <c r="DD516" s="182"/>
      <c r="DE516" s="182"/>
      <c r="DF516" s="182"/>
      <c r="DG516" s="182"/>
      <c r="DH516" s="182"/>
      <c r="DI516" s="182"/>
      <c r="DJ516" s="182"/>
      <c r="DK516" s="182"/>
      <c r="DL516" s="182"/>
      <c r="DM516" s="182"/>
      <c r="DN516" s="182"/>
      <c r="DO516" s="182"/>
      <c r="DP516" s="182"/>
      <c r="DQ516" s="182"/>
      <c r="DR516" s="182"/>
      <c r="DS516" s="182"/>
      <c r="DT516" s="182"/>
      <c r="DU516" s="182"/>
      <c r="DV516" s="182"/>
      <c r="DW516" s="182"/>
      <c r="DX516" s="182"/>
      <c r="DY516" s="182"/>
      <c r="DZ516" s="182"/>
      <c r="EA516" s="182"/>
      <c r="EB516" s="182"/>
      <c r="EC516" s="182"/>
      <c r="ED516" s="182"/>
      <c r="EE516" s="182"/>
      <c r="EF516" s="182"/>
      <c r="EG516" s="182"/>
      <c r="EH516" s="182"/>
      <c r="EI516" s="182"/>
      <c r="EJ516" s="182"/>
      <c r="EK516" s="182"/>
      <c r="EL516" s="182"/>
      <c r="EM516" s="182"/>
      <c r="EN516" s="182"/>
      <c r="EO516" s="182"/>
      <c r="EP516" s="182"/>
      <c r="EQ516" s="182"/>
      <c r="ER516" s="182"/>
      <c r="ES516" s="182"/>
      <c r="ET516" s="182"/>
      <c r="EU516" s="182"/>
      <c r="EV516" s="182"/>
      <c r="EW516" s="182"/>
      <c r="EX516" s="182"/>
      <c r="EY516" s="182"/>
      <c r="EZ516" s="182"/>
      <c r="FA516" s="182"/>
      <c r="FB516" s="182"/>
      <c r="FC516" s="182"/>
      <c r="FD516" s="182"/>
      <c r="FE516" s="182"/>
      <c r="FF516" s="182"/>
      <c r="FG516" s="182"/>
      <c r="FH516" s="182"/>
      <c r="FI516" s="182"/>
      <c r="FJ516" s="182"/>
      <c r="FK516" s="182"/>
      <c r="FL516" s="182"/>
      <c r="FM516" s="182"/>
      <c r="FN516" s="182"/>
      <c r="FO516" s="182"/>
      <c r="FP516" s="182"/>
      <c r="FQ516" s="182"/>
      <c r="FR516" s="182"/>
      <c r="FS516" s="182"/>
      <c r="FT516" s="182"/>
      <c r="FU516" s="182"/>
      <c r="FV516" s="182"/>
      <c r="FW516" s="182"/>
      <c r="FX516" s="182"/>
      <c r="FY516" s="182"/>
      <c r="FZ516" s="182"/>
      <c r="GA516" s="182"/>
      <c r="GB516" s="182"/>
      <c r="GC516" s="182"/>
      <c r="GD516" s="182"/>
      <c r="GE516" s="182"/>
      <c r="GF516" s="182"/>
      <c r="GG516" s="182"/>
      <c r="GH516" s="182"/>
      <c r="GI516" s="182"/>
      <c r="GJ516" s="182"/>
      <c r="GK516" s="182"/>
      <c r="GL516" s="182"/>
      <c r="GM516" s="182"/>
      <c r="GN516" s="182"/>
      <c r="GO516" s="182"/>
      <c r="GP516" s="182"/>
      <c r="GQ516" s="182"/>
      <c r="GR516" s="182"/>
      <c r="GS516" s="182"/>
      <c r="GT516" s="182"/>
      <c r="GU516" s="182"/>
      <c r="GV516" s="182"/>
      <c r="GW516" s="182"/>
      <c r="GX516" s="182"/>
      <c r="GY516" s="182"/>
      <c r="GZ516" s="182"/>
      <c r="HA516" s="182"/>
      <c r="HB516" s="182"/>
      <c r="HC516" s="182"/>
      <c r="HD516" s="182"/>
      <c r="HE516" s="182"/>
      <c r="HF516" s="182"/>
      <c r="HG516" s="182"/>
      <c r="HH516" s="182"/>
      <c r="HI516" s="182"/>
      <c r="HJ516" s="182"/>
      <c r="HK516" s="182"/>
      <c r="HL516" s="182"/>
      <c r="HM516" s="182"/>
      <c r="HN516" s="182"/>
      <c r="HO516" s="182"/>
      <c r="HP516" s="182"/>
      <c r="HQ516" s="182"/>
      <c r="HR516" s="182"/>
      <c r="HS516" s="182"/>
      <c r="HT516" s="182"/>
      <c r="HU516" s="182"/>
      <c r="HV516" s="182"/>
      <c r="HW516" s="182"/>
      <c r="HX516" s="182"/>
      <c r="HY516" s="182"/>
      <c r="HZ516" s="182"/>
      <c r="IA516" s="182"/>
      <c r="IB516" s="182"/>
      <c r="IC516" s="182"/>
      <c r="ID516" s="182"/>
      <c r="IE516" s="182"/>
      <c r="IF516" s="182"/>
      <c r="IG516" s="182"/>
      <c r="IH516" s="182"/>
      <c r="II516" s="182"/>
      <c r="IJ516" s="182"/>
      <c r="IK516" s="182"/>
      <c r="IL516" s="182"/>
      <c r="IM516" s="182"/>
      <c r="IN516" s="182"/>
      <c r="IO516" s="182"/>
      <c r="IP516" s="182"/>
      <c r="IQ516" s="182"/>
      <c r="IR516" s="182"/>
      <c r="IS516" s="182"/>
      <c r="IT516" s="182"/>
      <c r="IU516" s="182"/>
      <c r="IV516" s="182"/>
      <c r="IW516" s="182"/>
      <c r="IX516" s="182"/>
      <c r="IY516" s="182"/>
      <c r="IZ516" s="182"/>
      <c r="JA516" s="182"/>
      <c r="JB516" s="182"/>
      <c r="JC516" s="182"/>
      <c r="JD516" s="182"/>
      <c r="JE516" s="182"/>
      <c r="JF516" s="182"/>
      <c r="JG516" s="182"/>
      <c r="JH516" s="182"/>
      <c r="JI516" s="182"/>
      <c r="JJ516" s="182"/>
      <c r="JK516" s="182"/>
      <c r="JL516" s="182"/>
      <c r="JM516" s="182"/>
      <c r="JN516" s="182"/>
      <c r="JO516" s="182"/>
      <c r="JP516" s="182"/>
      <c r="JQ516" s="182"/>
      <c r="JR516" s="182"/>
      <c r="JS516" s="182"/>
      <c r="JT516" s="182"/>
      <c r="JU516" s="182"/>
      <c r="JV516" s="182"/>
      <c r="JW516" s="182"/>
      <c r="JX516" s="182"/>
      <c r="JY516" s="182"/>
      <c r="JZ516" s="182"/>
      <c r="KA516" s="182"/>
      <c r="KB516" s="182"/>
      <c r="KC516" s="182"/>
      <c r="KD516" s="182"/>
      <c r="KE516" s="182"/>
      <c r="KF516" s="182"/>
      <c r="KG516" s="182"/>
      <c r="KH516" s="182"/>
      <c r="KI516" s="182"/>
      <c r="KJ516" s="182"/>
      <c r="KK516" s="182"/>
      <c r="KL516" s="182"/>
      <c r="KM516" s="182"/>
      <c r="KN516" s="182"/>
      <c r="KO516" s="182"/>
      <c r="KP516" s="182"/>
      <c r="KQ516" s="182"/>
      <c r="KR516" s="182"/>
      <c r="KS516" s="182"/>
      <c r="KT516" s="182"/>
      <c r="KU516" s="182"/>
      <c r="KV516" s="182"/>
      <c r="KW516" s="182"/>
      <c r="KX516" s="182"/>
      <c r="KY516" s="182"/>
      <c r="KZ516" s="182"/>
      <c r="LA516" s="182"/>
      <c r="LB516" s="182"/>
      <c r="LC516" s="182"/>
      <c r="LD516" s="182"/>
      <c r="LE516" s="182"/>
      <c r="LF516" s="182"/>
      <c r="LG516" s="182"/>
      <c r="LH516" s="182"/>
      <c r="LI516" s="182"/>
      <c r="LJ516" s="182"/>
      <c r="LK516" s="182"/>
      <c r="LL516" s="182"/>
      <c r="LM516" s="182"/>
      <c r="LN516" s="182"/>
      <c r="LO516" s="182"/>
      <c r="LP516" s="182"/>
      <c r="LQ516" s="182"/>
      <c r="LR516" s="182"/>
      <c r="LS516" s="182"/>
      <c r="LT516" s="182"/>
      <c r="LU516" s="182"/>
      <c r="LV516" s="182"/>
      <c r="LW516" s="182"/>
      <c r="LX516" s="182"/>
      <c r="LY516" s="182"/>
      <c r="LZ516" s="182"/>
      <c r="MA516" s="182"/>
      <c r="MB516" s="182"/>
      <c r="MC516" s="182"/>
      <c r="MD516" s="182"/>
      <c r="ME516" s="182"/>
      <c r="MF516" s="182"/>
      <c r="MG516" s="182"/>
      <c r="MH516" s="182"/>
      <c r="MI516" s="182"/>
      <c r="MJ516" s="182"/>
      <c r="MK516" s="182"/>
      <c r="ML516" s="182"/>
      <c r="MM516" s="182"/>
      <c r="MN516" s="182"/>
      <c r="MO516" s="182"/>
      <c r="MP516" s="182"/>
      <c r="MQ516" s="182"/>
      <c r="MR516" s="182"/>
      <c r="MS516" s="182"/>
      <c r="MT516" s="182"/>
      <c r="MU516" s="182"/>
      <c r="MV516" s="182"/>
      <c r="MW516" s="182"/>
      <c r="MX516" s="182"/>
      <c r="MY516" s="182"/>
      <c r="MZ516" s="182"/>
      <c r="NA516" s="182"/>
      <c r="NB516" s="182"/>
      <c r="NC516" s="182"/>
      <c r="ND516" s="182"/>
      <c r="NE516" s="182"/>
      <c r="NF516" s="182"/>
      <c r="NG516" s="182"/>
      <c r="NH516" s="182"/>
      <c r="NI516" s="182"/>
      <c r="NJ516" s="182"/>
      <c r="NK516" s="182"/>
      <c r="NL516" s="182"/>
      <c r="NM516" s="182"/>
      <c r="NN516" s="182"/>
      <c r="NO516" s="182"/>
      <c r="NP516" s="182"/>
      <c r="NQ516" s="182"/>
      <c r="NR516" s="182"/>
      <c r="NS516" s="182"/>
      <c r="NT516" s="182"/>
      <c r="NU516" s="182"/>
      <c r="NV516" s="182"/>
      <c r="NW516" s="182"/>
      <c r="NX516" s="182"/>
      <c r="NY516" s="182"/>
      <c r="NZ516" s="182"/>
      <c r="OA516" s="182"/>
      <c r="OB516" s="182"/>
      <c r="OC516" s="182"/>
      <c r="OD516" s="182"/>
      <c r="OE516" s="182"/>
      <c r="OF516" s="182"/>
      <c r="OG516" s="182"/>
      <c r="OH516" s="182"/>
      <c r="OI516" s="182"/>
      <c r="OJ516" s="182"/>
      <c r="OK516" s="182"/>
      <c r="OL516" s="182"/>
      <c r="OM516" s="182"/>
      <c r="ON516" s="182"/>
      <c r="OO516" s="182"/>
      <c r="OP516" s="182"/>
      <c r="OQ516" s="182"/>
      <c r="OR516" s="182"/>
      <c r="OS516" s="182"/>
      <c r="OT516" s="182"/>
      <c r="OU516" s="182"/>
      <c r="OV516" s="182"/>
      <c r="OW516" s="182"/>
      <c r="OX516" s="182"/>
      <c r="OY516" s="182"/>
      <c r="OZ516" s="182"/>
      <c r="PA516" s="182"/>
      <c r="PB516" s="182"/>
      <c r="PC516" s="182"/>
      <c r="PD516" s="182"/>
      <c r="PE516" s="182"/>
      <c r="PF516" s="182"/>
      <c r="PG516" s="182"/>
      <c r="PH516" s="182"/>
      <c r="PI516" s="182"/>
      <c r="PJ516" s="182"/>
      <c r="PK516" s="182"/>
      <c r="PL516" s="182"/>
      <c r="PM516" s="182"/>
      <c r="PN516" s="182"/>
      <c r="PO516" s="182"/>
      <c r="PP516" s="182"/>
      <c r="PQ516" s="182"/>
      <c r="PR516" s="182"/>
      <c r="PS516" s="182"/>
      <c r="PT516" s="182"/>
      <c r="PU516" s="182"/>
      <c r="PV516" s="182"/>
      <c r="PW516" s="182"/>
      <c r="PX516" s="182"/>
    </row>
    <row r="517" spans="1:440" s="167" customFormat="1" ht="19.899999999999999" customHeight="1">
      <c r="A517" s="182"/>
      <c r="B517" s="1040"/>
      <c r="C517" s="900"/>
      <c r="D517" s="837"/>
      <c r="E517" s="949"/>
      <c r="F517" s="327" t="s">
        <v>22</v>
      </c>
      <c r="G517" s="291">
        <v>3.61</v>
      </c>
      <c r="H517" s="291"/>
      <c r="I517" s="292">
        <f>G517+H517+K516</f>
        <v>6.0190000000000001</v>
      </c>
      <c r="J517" s="416">
        <v>5.8239999999999998</v>
      </c>
      <c r="K517" s="292">
        <f t="shared" si="503"/>
        <v>0.19500000000000028</v>
      </c>
      <c r="L517" s="675">
        <f t="shared" si="504"/>
        <v>0.96760259179265651</v>
      </c>
      <c r="M517" s="653" t="s">
        <v>24</v>
      </c>
      <c r="N517" s="903"/>
      <c r="O517" s="904"/>
      <c r="P517" s="904"/>
      <c r="Q517" s="904"/>
      <c r="R517" s="904"/>
      <c r="S517" s="893"/>
      <c r="T517" s="170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2"/>
      <c r="AT517" s="182"/>
      <c r="AU517" s="182"/>
      <c r="AV517" s="182"/>
      <c r="AW517" s="182"/>
      <c r="AX517" s="182"/>
      <c r="AY517" s="182"/>
      <c r="AZ517" s="182"/>
      <c r="BA517" s="182"/>
      <c r="BB517" s="182"/>
      <c r="BC517" s="182"/>
      <c r="BD517" s="182"/>
      <c r="BE517" s="182"/>
      <c r="BF517" s="182"/>
      <c r="BG517" s="182"/>
      <c r="BH517" s="182"/>
      <c r="BI517" s="182"/>
      <c r="BJ517" s="182"/>
      <c r="BK517" s="182"/>
      <c r="BL517" s="182"/>
      <c r="BM517" s="182"/>
      <c r="BN517" s="182"/>
      <c r="BO517" s="182"/>
      <c r="BP517" s="182"/>
      <c r="BQ517" s="182"/>
      <c r="BR517" s="182"/>
      <c r="BS517" s="182"/>
      <c r="BT517" s="182"/>
      <c r="BU517" s="182"/>
      <c r="BV517" s="182"/>
      <c r="BW517" s="182"/>
      <c r="BX517" s="182"/>
      <c r="BY517" s="182"/>
      <c r="BZ517" s="182"/>
      <c r="CA517" s="182"/>
      <c r="CB517" s="182"/>
      <c r="CC517" s="182"/>
      <c r="CD517" s="182"/>
      <c r="CE517" s="182"/>
      <c r="CF517" s="182"/>
      <c r="CG517" s="182"/>
      <c r="CH517" s="182"/>
      <c r="CI517" s="182"/>
      <c r="CJ517" s="182"/>
      <c r="CK517" s="182"/>
      <c r="CL517" s="182"/>
      <c r="CM517" s="182"/>
      <c r="CN517" s="182"/>
      <c r="CO517" s="182"/>
      <c r="CP517" s="182"/>
      <c r="CQ517" s="182"/>
      <c r="CR517" s="182"/>
      <c r="CS517" s="182"/>
      <c r="CT517" s="182"/>
      <c r="CU517" s="182"/>
      <c r="CV517" s="182"/>
      <c r="CW517" s="182"/>
      <c r="CX517" s="182"/>
      <c r="CY517" s="182"/>
      <c r="CZ517" s="182"/>
      <c r="DA517" s="182"/>
      <c r="DB517" s="182"/>
      <c r="DC517" s="182"/>
      <c r="DD517" s="182"/>
      <c r="DE517" s="182"/>
      <c r="DF517" s="182"/>
      <c r="DG517" s="182"/>
      <c r="DH517" s="182"/>
      <c r="DI517" s="182"/>
      <c r="DJ517" s="182"/>
      <c r="DK517" s="182"/>
      <c r="DL517" s="182"/>
      <c r="DM517" s="182"/>
      <c r="DN517" s="182"/>
      <c r="DO517" s="182"/>
      <c r="DP517" s="182"/>
      <c r="DQ517" s="182"/>
      <c r="DR517" s="182"/>
      <c r="DS517" s="182"/>
      <c r="DT517" s="182"/>
      <c r="DU517" s="182"/>
      <c r="DV517" s="182"/>
      <c r="DW517" s="182"/>
      <c r="DX517" s="182"/>
      <c r="DY517" s="182"/>
      <c r="DZ517" s="182"/>
      <c r="EA517" s="182"/>
      <c r="EB517" s="182"/>
      <c r="EC517" s="182"/>
      <c r="ED517" s="182"/>
      <c r="EE517" s="182"/>
      <c r="EF517" s="182"/>
      <c r="EG517" s="182"/>
      <c r="EH517" s="182"/>
      <c r="EI517" s="182"/>
      <c r="EJ517" s="182"/>
      <c r="EK517" s="182"/>
      <c r="EL517" s="182"/>
      <c r="EM517" s="182"/>
      <c r="EN517" s="182"/>
      <c r="EO517" s="182"/>
      <c r="EP517" s="182"/>
      <c r="EQ517" s="182"/>
      <c r="ER517" s="182"/>
      <c r="ES517" s="182"/>
      <c r="ET517" s="182"/>
      <c r="EU517" s="182"/>
      <c r="EV517" s="182"/>
      <c r="EW517" s="182"/>
      <c r="EX517" s="182"/>
      <c r="EY517" s="182"/>
      <c r="EZ517" s="182"/>
      <c r="FA517" s="182"/>
      <c r="FB517" s="182"/>
      <c r="FC517" s="182"/>
      <c r="FD517" s="182"/>
      <c r="FE517" s="182"/>
      <c r="FF517" s="182"/>
      <c r="FG517" s="182"/>
      <c r="FH517" s="182"/>
      <c r="FI517" s="182"/>
      <c r="FJ517" s="182"/>
      <c r="FK517" s="182"/>
      <c r="FL517" s="182"/>
      <c r="FM517" s="182"/>
      <c r="FN517" s="182"/>
      <c r="FO517" s="182"/>
      <c r="FP517" s="182"/>
      <c r="FQ517" s="182"/>
      <c r="FR517" s="182"/>
      <c r="FS517" s="182"/>
      <c r="FT517" s="182"/>
      <c r="FU517" s="182"/>
      <c r="FV517" s="182"/>
      <c r="FW517" s="182"/>
      <c r="FX517" s="182"/>
      <c r="FY517" s="182"/>
      <c r="FZ517" s="182"/>
      <c r="GA517" s="182"/>
      <c r="GB517" s="182"/>
      <c r="GC517" s="182"/>
      <c r="GD517" s="182"/>
      <c r="GE517" s="182"/>
      <c r="GF517" s="182"/>
      <c r="GG517" s="182"/>
      <c r="GH517" s="182"/>
      <c r="GI517" s="182"/>
      <c r="GJ517" s="182"/>
      <c r="GK517" s="182"/>
      <c r="GL517" s="182"/>
      <c r="GM517" s="182"/>
      <c r="GN517" s="182"/>
      <c r="GO517" s="182"/>
      <c r="GP517" s="182"/>
      <c r="GQ517" s="182"/>
      <c r="GR517" s="182"/>
      <c r="GS517" s="182"/>
      <c r="GT517" s="182"/>
      <c r="GU517" s="182"/>
      <c r="GV517" s="182"/>
      <c r="GW517" s="182"/>
      <c r="GX517" s="182"/>
      <c r="GY517" s="182"/>
      <c r="GZ517" s="182"/>
      <c r="HA517" s="182"/>
      <c r="HB517" s="182"/>
      <c r="HC517" s="182"/>
      <c r="HD517" s="182"/>
      <c r="HE517" s="182"/>
      <c r="HF517" s="182"/>
      <c r="HG517" s="182"/>
      <c r="HH517" s="182"/>
      <c r="HI517" s="182"/>
      <c r="HJ517" s="182"/>
      <c r="HK517" s="182"/>
      <c r="HL517" s="182"/>
      <c r="HM517" s="182"/>
      <c r="HN517" s="182"/>
      <c r="HO517" s="182"/>
      <c r="HP517" s="182"/>
      <c r="HQ517" s="182"/>
      <c r="HR517" s="182"/>
      <c r="HS517" s="182"/>
      <c r="HT517" s="182"/>
      <c r="HU517" s="182"/>
      <c r="HV517" s="182"/>
      <c r="HW517" s="182"/>
      <c r="HX517" s="182"/>
      <c r="HY517" s="182"/>
      <c r="HZ517" s="182"/>
      <c r="IA517" s="182"/>
      <c r="IB517" s="182"/>
      <c r="IC517" s="182"/>
      <c r="ID517" s="182"/>
      <c r="IE517" s="182"/>
      <c r="IF517" s="182"/>
      <c r="IG517" s="182"/>
      <c r="IH517" s="182"/>
      <c r="II517" s="182"/>
      <c r="IJ517" s="182"/>
      <c r="IK517" s="182"/>
      <c r="IL517" s="182"/>
      <c r="IM517" s="182"/>
      <c r="IN517" s="182"/>
      <c r="IO517" s="182"/>
      <c r="IP517" s="182"/>
      <c r="IQ517" s="182"/>
      <c r="IR517" s="182"/>
      <c r="IS517" s="182"/>
      <c r="IT517" s="182"/>
      <c r="IU517" s="182"/>
      <c r="IV517" s="182"/>
      <c r="IW517" s="182"/>
      <c r="IX517" s="182"/>
      <c r="IY517" s="182"/>
      <c r="IZ517" s="182"/>
      <c r="JA517" s="182"/>
      <c r="JB517" s="182"/>
      <c r="JC517" s="182"/>
      <c r="JD517" s="182"/>
      <c r="JE517" s="182"/>
      <c r="JF517" s="182"/>
      <c r="JG517" s="182"/>
      <c r="JH517" s="182"/>
      <c r="JI517" s="182"/>
      <c r="JJ517" s="182"/>
      <c r="JK517" s="182"/>
      <c r="JL517" s="182"/>
      <c r="JM517" s="182"/>
      <c r="JN517" s="182"/>
      <c r="JO517" s="182"/>
      <c r="JP517" s="182"/>
      <c r="JQ517" s="182"/>
      <c r="JR517" s="182"/>
      <c r="JS517" s="182"/>
      <c r="JT517" s="182"/>
      <c r="JU517" s="182"/>
      <c r="JV517" s="182"/>
      <c r="JW517" s="182"/>
      <c r="JX517" s="182"/>
      <c r="JY517" s="182"/>
      <c r="JZ517" s="182"/>
      <c r="KA517" s="182"/>
      <c r="KB517" s="182"/>
      <c r="KC517" s="182"/>
      <c r="KD517" s="182"/>
      <c r="KE517" s="182"/>
      <c r="KF517" s="182"/>
      <c r="KG517" s="182"/>
      <c r="KH517" s="182"/>
      <c r="KI517" s="182"/>
      <c r="KJ517" s="182"/>
      <c r="KK517" s="182"/>
      <c r="KL517" s="182"/>
      <c r="KM517" s="182"/>
      <c r="KN517" s="182"/>
      <c r="KO517" s="182"/>
      <c r="KP517" s="182"/>
      <c r="KQ517" s="182"/>
      <c r="KR517" s="182"/>
      <c r="KS517" s="182"/>
      <c r="KT517" s="182"/>
      <c r="KU517" s="182"/>
      <c r="KV517" s="182"/>
      <c r="KW517" s="182"/>
      <c r="KX517" s="182"/>
      <c r="KY517" s="182"/>
      <c r="KZ517" s="182"/>
      <c r="LA517" s="182"/>
      <c r="LB517" s="182"/>
      <c r="LC517" s="182"/>
      <c r="LD517" s="182"/>
      <c r="LE517" s="182"/>
      <c r="LF517" s="182"/>
      <c r="LG517" s="182"/>
      <c r="LH517" s="182"/>
      <c r="LI517" s="182"/>
      <c r="LJ517" s="182"/>
      <c r="LK517" s="182"/>
      <c r="LL517" s="182"/>
      <c r="LM517" s="182"/>
      <c r="LN517" s="182"/>
      <c r="LO517" s="182"/>
      <c r="LP517" s="182"/>
      <c r="LQ517" s="182"/>
      <c r="LR517" s="182"/>
      <c r="LS517" s="182"/>
      <c r="LT517" s="182"/>
      <c r="LU517" s="182"/>
      <c r="LV517" s="182"/>
      <c r="LW517" s="182"/>
      <c r="LX517" s="182"/>
      <c r="LY517" s="182"/>
      <c r="LZ517" s="182"/>
      <c r="MA517" s="182"/>
      <c r="MB517" s="182"/>
      <c r="MC517" s="182"/>
      <c r="MD517" s="182"/>
      <c r="ME517" s="182"/>
      <c r="MF517" s="182"/>
      <c r="MG517" s="182"/>
      <c r="MH517" s="182"/>
      <c r="MI517" s="182"/>
      <c r="MJ517" s="182"/>
      <c r="MK517" s="182"/>
      <c r="ML517" s="182"/>
      <c r="MM517" s="182"/>
      <c r="MN517" s="182"/>
      <c r="MO517" s="182"/>
      <c r="MP517" s="182"/>
      <c r="MQ517" s="182"/>
      <c r="MR517" s="182"/>
      <c r="MS517" s="182"/>
      <c r="MT517" s="182"/>
      <c r="MU517" s="182"/>
      <c r="MV517" s="182"/>
      <c r="MW517" s="182"/>
      <c r="MX517" s="182"/>
      <c r="MY517" s="182"/>
      <c r="MZ517" s="182"/>
      <c r="NA517" s="182"/>
      <c r="NB517" s="182"/>
      <c r="NC517" s="182"/>
      <c r="ND517" s="182"/>
      <c r="NE517" s="182"/>
      <c r="NF517" s="182"/>
      <c r="NG517" s="182"/>
      <c r="NH517" s="182"/>
      <c r="NI517" s="182"/>
      <c r="NJ517" s="182"/>
      <c r="NK517" s="182"/>
      <c r="NL517" s="182"/>
      <c r="NM517" s="182"/>
      <c r="NN517" s="182"/>
      <c r="NO517" s="182"/>
      <c r="NP517" s="182"/>
      <c r="NQ517" s="182"/>
      <c r="NR517" s="182"/>
      <c r="NS517" s="182"/>
      <c r="NT517" s="182"/>
      <c r="NU517" s="182"/>
      <c r="NV517" s="182"/>
      <c r="NW517" s="182"/>
      <c r="NX517" s="182"/>
      <c r="NY517" s="182"/>
      <c r="NZ517" s="182"/>
      <c r="OA517" s="182"/>
      <c r="OB517" s="182"/>
      <c r="OC517" s="182"/>
      <c r="OD517" s="182"/>
      <c r="OE517" s="182"/>
      <c r="OF517" s="182"/>
      <c r="OG517" s="182"/>
      <c r="OH517" s="182"/>
      <c r="OI517" s="182"/>
      <c r="OJ517" s="182"/>
      <c r="OK517" s="182"/>
      <c r="OL517" s="182"/>
      <c r="OM517" s="182"/>
      <c r="ON517" s="182"/>
      <c r="OO517" s="182"/>
      <c r="OP517" s="182"/>
      <c r="OQ517" s="182"/>
      <c r="OR517" s="182"/>
      <c r="OS517" s="182"/>
      <c r="OT517" s="182"/>
      <c r="OU517" s="182"/>
      <c r="OV517" s="182"/>
      <c r="OW517" s="182"/>
      <c r="OX517" s="182"/>
      <c r="OY517" s="182"/>
      <c r="OZ517" s="182"/>
      <c r="PA517" s="182"/>
      <c r="PB517" s="182"/>
      <c r="PC517" s="182"/>
      <c r="PD517" s="182"/>
      <c r="PE517" s="182"/>
      <c r="PF517" s="182"/>
      <c r="PG517" s="182"/>
      <c r="PH517" s="182"/>
      <c r="PI517" s="182"/>
      <c r="PJ517" s="182"/>
      <c r="PK517" s="182"/>
      <c r="PL517" s="182"/>
      <c r="PM517" s="182"/>
      <c r="PN517" s="182"/>
      <c r="PO517" s="182"/>
      <c r="PP517" s="182"/>
      <c r="PQ517" s="182"/>
      <c r="PR517" s="182"/>
      <c r="PS517" s="182"/>
      <c r="PT517" s="182"/>
      <c r="PU517" s="182"/>
      <c r="PV517" s="182"/>
      <c r="PW517" s="182"/>
      <c r="PX517" s="182"/>
    </row>
    <row r="518" spans="1:440" s="167" customFormat="1" ht="19.899999999999999" customHeight="1">
      <c r="A518" s="182"/>
      <c r="B518" s="1040"/>
      <c r="C518" s="900"/>
      <c r="D518" s="837"/>
      <c r="E518" s="875" t="s">
        <v>311</v>
      </c>
      <c r="F518" s="327" t="s">
        <v>20</v>
      </c>
      <c r="G518" s="291">
        <v>0.63600000000000001</v>
      </c>
      <c r="H518" s="291"/>
      <c r="I518" s="292">
        <f t="shared" ref="I518" si="515">G518+H518</f>
        <v>0.63600000000000001</v>
      </c>
      <c r="J518" s="416">
        <v>0</v>
      </c>
      <c r="K518" s="292">
        <f t="shared" si="503"/>
        <v>0.63600000000000001</v>
      </c>
      <c r="L518" s="675">
        <f t="shared" si="504"/>
        <v>0</v>
      </c>
      <c r="M518" s="653" t="s">
        <v>24</v>
      </c>
      <c r="N518" s="903">
        <f t="shared" ref="N518:O518" si="516">G518+G519+G520</f>
        <v>7.2249999999999996</v>
      </c>
      <c r="O518" s="904">
        <f t="shared" si="516"/>
        <v>0</v>
      </c>
      <c r="P518" s="904">
        <f t="shared" ref="P518" si="517">N518+O518</f>
        <v>7.2249999999999996</v>
      </c>
      <c r="Q518" s="904">
        <f t="shared" si="500"/>
        <v>3.9470000000000001</v>
      </c>
      <c r="R518" s="904">
        <f t="shared" ref="R518" si="518">P518-Q518</f>
        <v>3.2779999999999996</v>
      </c>
      <c r="S518" s="893">
        <f t="shared" ref="S518" si="519">Q518/P518</f>
        <v>0.54629757785467137</v>
      </c>
      <c r="T518" s="170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  <c r="AU518" s="182"/>
      <c r="AV518" s="182"/>
      <c r="AW518" s="182"/>
      <c r="AX518" s="182"/>
      <c r="AY518" s="182"/>
      <c r="AZ518" s="182"/>
      <c r="BA518" s="182"/>
      <c r="BB518" s="182"/>
      <c r="BC518" s="182"/>
      <c r="BD518" s="182"/>
      <c r="BE518" s="182"/>
      <c r="BF518" s="182"/>
      <c r="BG518" s="182"/>
      <c r="BH518" s="182"/>
      <c r="BI518" s="182"/>
      <c r="BJ518" s="182"/>
      <c r="BK518" s="182"/>
      <c r="BL518" s="182"/>
      <c r="BM518" s="182"/>
      <c r="BN518" s="182"/>
      <c r="BO518" s="182"/>
      <c r="BP518" s="182"/>
      <c r="BQ518" s="182"/>
      <c r="BR518" s="182"/>
      <c r="BS518" s="182"/>
      <c r="BT518" s="182"/>
      <c r="BU518" s="182"/>
      <c r="BV518" s="182"/>
      <c r="BW518" s="182"/>
      <c r="BX518" s="182"/>
      <c r="BY518" s="182"/>
      <c r="BZ518" s="182"/>
      <c r="CA518" s="182"/>
      <c r="CB518" s="182"/>
      <c r="CC518" s="182"/>
      <c r="CD518" s="182"/>
      <c r="CE518" s="182"/>
      <c r="CF518" s="182"/>
      <c r="CG518" s="182"/>
      <c r="CH518" s="182"/>
      <c r="CI518" s="182"/>
      <c r="CJ518" s="182"/>
      <c r="CK518" s="182"/>
      <c r="CL518" s="182"/>
      <c r="CM518" s="182"/>
      <c r="CN518" s="182"/>
      <c r="CO518" s="182"/>
      <c r="CP518" s="182"/>
      <c r="CQ518" s="182"/>
      <c r="CR518" s="182"/>
      <c r="CS518" s="182"/>
      <c r="CT518" s="182"/>
      <c r="CU518" s="182"/>
      <c r="CV518" s="182"/>
      <c r="CW518" s="182"/>
      <c r="CX518" s="182"/>
      <c r="CY518" s="182"/>
      <c r="CZ518" s="182"/>
      <c r="DA518" s="182"/>
      <c r="DB518" s="182"/>
      <c r="DC518" s="182"/>
      <c r="DD518" s="182"/>
      <c r="DE518" s="182"/>
      <c r="DF518" s="182"/>
      <c r="DG518" s="182"/>
      <c r="DH518" s="182"/>
      <c r="DI518" s="182"/>
      <c r="DJ518" s="182"/>
      <c r="DK518" s="182"/>
      <c r="DL518" s="182"/>
      <c r="DM518" s="182"/>
      <c r="DN518" s="182"/>
      <c r="DO518" s="182"/>
      <c r="DP518" s="182"/>
      <c r="DQ518" s="182"/>
      <c r="DR518" s="182"/>
      <c r="DS518" s="182"/>
      <c r="DT518" s="182"/>
      <c r="DU518" s="182"/>
      <c r="DV518" s="182"/>
      <c r="DW518" s="182"/>
      <c r="DX518" s="182"/>
      <c r="DY518" s="182"/>
      <c r="DZ518" s="182"/>
      <c r="EA518" s="182"/>
      <c r="EB518" s="182"/>
      <c r="EC518" s="182"/>
      <c r="ED518" s="182"/>
      <c r="EE518" s="182"/>
      <c r="EF518" s="182"/>
      <c r="EG518" s="182"/>
      <c r="EH518" s="182"/>
      <c r="EI518" s="182"/>
      <c r="EJ518" s="182"/>
      <c r="EK518" s="182"/>
      <c r="EL518" s="182"/>
      <c r="EM518" s="182"/>
      <c r="EN518" s="182"/>
      <c r="EO518" s="182"/>
      <c r="EP518" s="182"/>
      <c r="EQ518" s="182"/>
      <c r="ER518" s="182"/>
      <c r="ES518" s="182"/>
      <c r="ET518" s="182"/>
      <c r="EU518" s="182"/>
      <c r="EV518" s="182"/>
      <c r="EW518" s="182"/>
      <c r="EX518" s="182"/>
      <c r="EY518" s="182"/>
      <c r="EZ518" s="182"/>
      <c r="FA518" s="182"/>
      <c r="FB518" s="182"/>
      <c r="FC518" s="182"/>
      <c r="FD518" s="182"/>
      <c r="FE518" s="182"/>
      <c r="FF518" s="182"/>
      <c r="FG518" s="182"/>
      <c r="FH518" s="182"/>
      <c r="FI518" s="182"/>
      <c r="FJ518" s="182"/>
      <c r="FK518" s="182"/>
      <c r="FL518" s="182"/>
      <c r="FM518" s="182"/>
      <c r="FN518" s="182"/>
      <c r="FO518" s="182"/>
      <c r="FP518" s="182"/>
      <c r="FQ518" s="182"/>
      <c r="FR518" s="182"/>
      <c r="FS518" s="182"/>
      <c r="FT518" s="182"/>
      <c r="FU518" s="182"/>
      <c r="FV518" s="182"/>
      <c r="FW518" s="182"/>
      <c r="FX518" s="182"/>
      <c r="FY518" s="182"/>
      <c r="FZ518" s="182"/>
      <c r="GA518" s="182"/>
      <c r="GB518" s="182"/>
      <c r="GC518" s="182"/>
      <c r="GD518" s="182"/>
      <c r="GE518" s="182"/>
      <c r="GF518" s="182"/>
      <c r="GG518" s="182"/>
      <c r="GH518" s="182"/>
      <c r="GI518" s="182"/>
      <c r="GJ518" s="182"/>
      <c r="GK518" s="182"/>
      <c r="GL518" s="182"/>
      <c r="GM518" s="182"/>
      <c r="GN518" s="182"/>
      <c r="GO518" s="182"/>
      <c r="GP518" s="182"/>
      <c r="GQ518" s="182"/>
      <c r="GR518" s="182"/>
      <c r="GS518" s="182"/>
      <c r="GT518" s="182"/>
      <c r="GU518" s="182"/>
      <c r="GV518" s="182"/>
      <c r="GW518" s="182"/>
      <c r="GX518" s="182"/>
      <c r="GY518" s="182"/>
      <c r="GZ518" s="182"/>
      <c r="HA518" s="182"/>
      <c r="HB518" s="182"/>
      <c r="HC518" s="182"/>
      <c r="HD518" s="182"/>
      <c r="HE518" s="182"/>
      <c r="HF518" s="182"/>
      <c r="HG518" s="182"/>
      <c r="HH518" s="182"/>
      <c r="HI518" s="182"/>
      <c r="HJ518" s="182"/>
      <c r="HK518" s="182"/>
      <c r="HL518" s="182"/>
      <c r="HM518" s="182"/>
      <c r="HN518" s="182"/>
      <c r="HO518" s="182"/>
      <c r="HP518" s="182"/>
      <c r="HQ518" s="182"/>
      <c r="HR518" s="182"/>
      <c r="HS518" s="182"/>
      <c r="HT518" s="182"/>
      <c r="HU518" s="182"/>
      <c r="HV518" s="182"/>
      <c r="HW518" s="182"/>
      <c r="HX518" s="182"/>
      <c r="HY518" s="182"/>
      <c r="HZ518" s="182"/>
      <c r="IA518" s="182"/>
      <c r="IB518" s="182"/>
      <c r="IC518" s="182"/>
      <c r="ID518" s="182"/>
      <c r="IE518" s="182"/>
      <c r="IF518" s="182"/>
      <c r="IG518" s="182"/>
      <c r="IH518" s="182"/>
      <c r="II518" s="182"/>
      <c r="IJ518" s="182"/>
      <c r="IK518" s="182"/>
      <c r="IL518" s="182"/>
      <c r="IM518" s="182"/>
      <c r="IN518" s="182"/>
      <c r="IO518" s="182"/>
      <c r="IP518" s="182"/>
      <c r="IQ518" s="182"/>
      <c r="IR518" s="182"/>
      <c r="IS518" s="182"/>
      <c r="IT518" s="182"/>
      <c r="IU518" s="182"/>
      <c r="IV518" s="182"/>
      <c r="IW518" s="182"/>
      <c r="IX518" s="182"/>
      <c r="IY518" s="182"/>
      <c r="IZ518" s="182"/>
      <c r="JA518" s="182"/>
      <c r="JB518" s="182"/>
      <c r="JC518" s="182"/>
      <c r="JD518" s="182"/>
      <c r="JE518" s="182"/>
      <c r="JF518" s="182"/>
      <c r="JG518" s="182"/>
      <c r="JH518" s="182"/>
      <c r="JI518" s="182"/>
      <c r="JJ518" s="182"/>
      <c r="JK518" s="182"/>
      <c r="JL518" s="182"/>
      <c r="JM518" s="182"/>
      <c r="JN518" s="182"/>
      <c r="JO518" s="182"/>
      <c r="JP518" s="182"/>
      <c r="JQ518" s="182"/>
      <c r="JR518" s="182"/>
      <c r="JS518" s="182"/>
      <c r="JT518" s="182"/>
      <c r="JU518" s="182"/>
      <c r="JV518" s="182"/>
      <c r="JW518" s="182"/>
      <c r="JX518" s="182"/>
      <c r="JY518" s="182"/>
      <c r="JZ518" s="182"/>
      <c r="KA518" s="182"/>
      <c r="KB518" s="182"/>
      <c r="KC518" s="182"/>
      <c r="KD518" s="182"/>
      <c r="KE518" s="182"/>
      <c r="KF518" s="182"/>
      <c r="KG518" s="182"/>
      <c r="KH518" s="182"/>
      <c r="KI518" s="182"/>
      <c r="KJ518" s="182"/>
      <c r="KK518" s="182"/>
      <c r="KL518" s="182"/>
      <c r="KM518" s="182"/>
      <c r="KN518" s="182"/>
      <c r="KO518" s="182"/>
      <c r="KP518" s="182"/>
      <c r="KQ518" s="182"/>
      <c r="KR518" s="182"/>
      <c r="KS518" s="182"/>
      <c r="KT518" s="182"/>
      <c r="KU518" s="182"/>
      <c r="KV518" s="182"/>
      <c r="KW518" s="182"/>
      <c r="KX518" s="182"/>
      <c r="KY518" s="182"/>
      <c r="KZ518" s="182"/>
      <c r="LA518" s="182"/>
      <c r="LB518" s="182"/>
      <c r="LC518" s="182"/>
      <c r="LD518" s="182"/>
      <c r="LE518" s="182"/>
      <c r="LF518" s="182"/>
      <c r="LG518" s="182"/>
      <c r="LH518" s="182"/>
      <c r="LI518" s="182"/>
      <c r="LJ518" s="182"/>
      <c r="LK518" s="182"/>
      <c r="LL518" s="182"/>
      <c r="LM518" s="182"/>
      <c r="LN518" s="182"/>
      <c r="LO518" s="182"/>
      <c r="LP518" s="182"/>
      <c r="LQ518" s="182"/>
      <c r="LR518" s="182"/>
      <c r="LS518" s="182"/>
      <c r="LT518" s="182"/>
      <c r="LU518" s="182"/>
      <c r="LV518" s="182"/>
      <c r="LW518" s="182"/>
      <c r="LX518" s="182"/>
      <c r="LY518" s="182"/>
      <c r="LZ518" s="182"/>
      <c r="MA518" s="182"/>
      <c r="MB518" s="182"/>
      <c r="MC518" s="182"/>
      <c r="MD518" s="182"/>
      <c r="ME518" s="182"/>
      <c r="MF518" s="182"/>
      <c r="MG518" s="182"/>
      <c r="MH518" s="182"/>
      <c r="MI518" s="182"/>
      <c r="MJ518" s="182"/>
      <c r="MK518" s="182"/>
      <c r="ML518" s="182"/>
      <c r="MM518" s="182"/>
      <c r="MN518" s="182"/>
      <c r="MO518" s="182"/>
      <c r="MP518" s="182"/>
      <c r="MQ518" s="182"/>
      <c r="MR518" s="182"/>
      <c r="MS518" s="182"/>
      <c r="MT518" s="182"/>
      <c r="MU518" s="182"/>
      <c r="MV518" s="182"/>
      <c r="MW518" s="182"/>
      <c r="MX518" s="182"/>
      <c r="MY518" s="182"/>
      <c r="MZ518" s="182"/>
      <c r="NA518" s="182"/>
      <c r="NB518" s="182"/>
      <c r="NC518" s="182"/>
      <c r="ND518" s="182"/>
      <c r="NE518" s="182"/>
      <c r="NF518" s="182"/>
      <c r="NG518" s="182"/>
      <c r="NH518" s="182"/>
      <c r="NI518" s="182"/>
      <c r="NJ518" s="182"/>
      <c r="NK518" s="182"/>
      <c r="NL518" s="182"/>
      <c r="NM518" s="182"/>
      <c r="NN518" s="182"/>
      <c r="NO518" s="182"/>
      <c r="NP518" s="182"/>
      <c r="NQ518" s="182"/>
      <c r="NR518" s="182"/>
      <c r="NS518" s="182"/>
      <c r="NT518" s="182"/>
      <c r="NU518" s="182"/>
      <c r="NV518" s="182"/>
      <c r="NW518" s="182"/>
      <c r="NX518" s="182"/>
      <c r="NY518" s="182"/>
      <c r="NZ518" s="182"/>
      <c r="OA518" s="182"/>
      <c r="OB518" s="182"/>
      <c r="OC518" s="182"/>
      <c r="OD518" s="182"/>
      <c r="OE518" s="182"/>
      <c r="OF518" s="182"/>
      <c r="OG518" s="182"/>
      <c r="OH518" s="182"/>
      <c r="OI518" s="182"/>
      <c r="OJ518" s="182"/>
      <c r="OK518" s="182"/>
      <c r="OL518" s="182"/>
      <c r="OM518" s="182"/>
      <c r="ON518" s="182"/>
      <c r="OO518" s="182"/>
      <c r="OP518" s="182"/>
      <c r="OQ518" s="182"/>
      <c r="OR518" s="182"/>
      <c r="OS518" s="182"/>
      <c r="OT518" s="182"/>
      <c r="OU518" s="182"/>
      <c r="OV518" s="182"/>
      <c r="OW518" s="182"/>
      <c r="OX518" s="182"/>
      <c r="OY518" s="182"/>
      <c r="OZ518" s="182"/>
      <c r="PA518" s="182"/>
      <c r="PB518" s="182"/>
      <c r="PC518" s="182"/>
      <c r="PD518" s="182"/>
      <c r="PE518" s="182"/>
      <c r="PF518" s="182"/>
      <c r="PG518" s="182"/>
      <c r="PH518" s="182"/>
      <c r="PI518" s="182"/>
      <c r="PJ518" s="182"/>
      <c r="PK518" s="182"/>
      <c r="PL518" s="182"/>
      <c r="PM518" s="182"/>
      <c r="PN518" s="182"/>
      <c r="PO518" s="182"/>
      <c r="PP518" s="182"/>
      <c r="PQ518" s="182"/>
      <c r="PR518" s="182"/>
      <c r="PS518" s="182"/>
      <c r="PT518" s="182"/>
      <c r="PU518" s="182"/>
      <c r="PV518" s="182"/>
      <c r="PW518" s="182"/>
      <c r="PX518" s="182"/>
    </row>
    <row r="519" spans="1:440" s="167" customFormat="1" ht="19.899999999999999" customHeight="1">
      <c r="A519" s="182"/>
      <c r="B519" s="1040"/>
      <c r="C519" s="900"/>
      <c r="D519" s="837"/>
      <c r="E519" s="875"/>
      <c r="F519" s="327" t="s">
        <v>21</v>
      </c>
      <c r="G519" s="291">
        <v>2.9769999999999999</v>
      </c>
      <c r="H519" s="291"/>
      <c r="I519" s="292">
        <f>G519+H519+K518</f>
        <v>3.613</v>
      </c>
      <c r="J519" s="416">
        <v>1.8320000000000001</v>
      </c>
      <c r="K519" s="292">
        <f t="shared" si="503"/>
        <v>1.7809999999999999</v>
      </c>
      <c r="L519" s="675">
        <f t="shared" si="504"/>
        <v>0.50705784666482145</v>
      </c>
      <c r="M519" s="653" t="s">
        <v>24</v>
      </c>
      <c r="N519" s="903"/>
      <c r="O519" s="904"/>
      <c r="P519" s="904"/>
      <c r="Q519" s="904"/>
      <c r="R519" s="904"/>
      <c r="S519" s="893"/>
      <c r="T519" s="170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  <c r="AS519" s="182"/>
      <c r="AT519" s="182"/>
      <c r="AU519" s="182"/>
      <c r="AV519" s="182"/>
      <c r="AW519" s="182"/>
      <c r="AX519" s="182"/>
      <c r="AY519" s="182"/>
      <c r="AZ519" s="182"/>
      <c r="BA519" s="182"/>
      <c r="BB519" s="182"/>
      <c r="BC519" s="182"/>
      <c r="BD519" s="182"/>
      <c r="BE519" s="182"/>
      <c r="BF519" s="182"/>
      <c r="BG519" s="182"/>
      <c r="BH519" s="182"/>
      <c r="BI519" s="182"/>
      <c r="BJ519" s="182"/>
      <c r="BK519" s="182"/>
      <c r="BL519" s="182"/>
      <c r="BM519" s="182"/>
      <c r="BN519" s="182"/>
      <c r="BO519" s="182"/>
      <c r="BP519" s="182"/>
      <c r="BQ519" s="182"/>
      <c r="BR519" s="182"/>
      <c r="BS519" s="182"/>
      <c r="BT519" s="182"/>
      <c r="BU519" s="182"/>
      <c r="BV519" s="182"/>
      <c r="BW519" s="182"/>
      <c r="BX519" s="182"/>
      <c r="BY519" s="182"/>
      <c r="BZ519" s="182"/>
      <c r="CA519" s="182"/>
      <c r="CB519" s="182"/>
      <c r="CC519" s="182"/>
      <c r="CD519" s="182"/>
      <c r="CE519" s="182"/>
      <c r="CF519" s="182"/>
      <c r="CG519" s="182"/>
      <c r="CH519" s="182"/>
      <c r="CI519" s="182"/>
      <c r="CJ519" s="182"/>
      <c r="CK519" s="182"/>
      <c r="CL519" s="182"/>
      <c r="CM519" s="182"/>
      <c r="CN519" s="182"/>
      <c r="CO519" s="182"/>
      <c r="CP519" s="182"/>
      <c r="CQ519" s="182"/>
      <c r="CR519" s="182"/>
      <c r="CS519" s="182"/>
      <c r="CT519" s="182"/>
      <c r="CU519" s="182"/>
      <c r="CV519" s="182"/>
      <c r="CW519" s="182"/>
      <c r="CX519" s="182"/>
      <c r="CY519" s="182"/>
      <c r="CZ519" s="182"/>
      <c r="DA519" s="182"/>
      <c r="DB519" s="182"/>
      <c r="DC519" s="182"/>
      <c r="DD519" s="182"/>
      <c r="DE519" s="182"/>
      <c r="DF519" s="182"/>
      <c r="DG519" s="182"/>
      <c r="DH519" s="182"/>
      <c r="DI519" s="182"/>
      <c r="DJ519" s="182"/>
      <c r="DK519" s="182"/>
      <c r="DL519" s="182"/>
      <c r="DM519" s="182"/>
      <c r="DN519" s="182"/>
      <c r="DO519" s="182"/>
      <c r="DP519" s="182"/>
      <c r="DQ519" s="182"/>
      <c r="DR519" s="182"/>
      <c r="DS519" s="182"/>
      <c r="DT519" s="182"/>
      <c r="DU519" s="182"/>
      <c r="DV519" s="182"/>
      <c r="DW519" s="182"/>
      <c r="DX519" s="182"/>
      <c r="DY519" s="182"/>
      <c r="DZ519" s="182"/>
      <c r="EA519" s="182"/>
      <c r="EB519" s="182"/>
      <c r="EC519" s="182"/>
      <c r="ED519" s="182"/>
      <c r="EE519" s="182"/>
      <c r="EF519" s="182"/>
      <c r="EG519" s="182"/>
      <c r="EH519" s="182"/>
      <c r="EI519" s="182"/>
      <c r="EJ519" s="182"/>
      <c r="EK519" s="182"/>
      <c r="EL519" s="182"/>
      <c r="EM519" s="182"/>
      <c r="EN519" s="182"/>
      <c r="EO519" s="182"/>
      <c r="EP519" s="182"/>
      <c r="EQ519" s="182"/>
      <c r="ER519" s="182"/>
      <c r="ES519" s="182"/>
      <c r="ET519" s="182"/>
      <c r="EU519" s="182"/>
      <c r="EV519" s="182"/>
      <c r="EW519" s="182"/>
      <c r="EX519" s="182"/>
      <c r="EY519" s="182"/>
      <c r="EZ519" s="182"/>
      <c r="FA519" s="182"/>
      <c r="FB519" s="182"/>
      <c r="FC519" s="182"/>
      <c r="FD519" s="182"/>
      <c r="FE519" s="182"/>
      <c r="FF519" s="182"/>
      <c r="FG519" s="182"/>
      <c r="FH519" s="182"/>
      <c r="FI519" s="182"/>
      <c r="FJ519" s="182"/>
      <c r="FK519" s="182"/>
      <c r="FL519" s="182"/>
      <c r="FM519" s="182"/>
      <c r="FN519" s="182"/>
      <c r="FO519" s="182"/>
      <c r="FP519" s="182"/>
      <c r="FQ519" s="182"/>
      <c r="FR519" s="182"/>
      <c r="FS519" s="182"/>
      <c r="FT519" s="182"/>
      <c r="FU519" s="182"/>
      <c r="FV519" s="182"/>
      <c r="FW519" s="182"/>
      <c r="FX519" s="182"/>
      <c r="FY519" s="182"/>
      <c r="FZ519" s="182"/>
      <c r="GA519" s="182"/>
      <c r="GB519" s="182"/>
      <c r="GC519" s="182"/>
      <c r="GD519" s="182"/>
      <c r="GE519" s="182"/>
      <c r="GF519" s="182"/>
      <c r="GG519" s="182"/>
      <c r="GH519" s="182"/>
      <c r="GI519" s="182"/>
      <c r="GJ519" s="182"/>
      <c r="GK519" s="182"/>
      <c r="GL519" s="182"/>
      <c r="GM519" s="182"/>
      <c r="GN519" s="182"/>
      <c r="GO519" s="182"/>
      <c r="GP519" s="182"/>
      <c r="GQ519" s="182"/>
      <c r="GR519" s="182"/>
      <c r="GS519" s="182"/>
      <c r="GT519" s="182"/>
      <c r="GU519" s="182"/>
      <c r="GV519" s="182"/>
      <c r="GW519" s="182"/>
      <c r="GX519" s="182"/>
      <c r="GY519" s="182"/>
      <c r="GZ519" s="182"/>
      <c r="HA519" s="182"/>
      <c r="HB519" s="182"/>
      <c r="HC519" s="182"/>
      <c r="HD519" s="182"/>
      <c r="HE519" s="182"/>
      <c r="HF519" s="182"/>
      <c r="HG519" s="182"/>
      <c r="HH519" s="182"/>
      <c r="HI519" s="182"/>
      <c r="HJ519" s="182"/>
      <c r="HK519" s="182"/>
      <c r="HL519" s="182"/>
      <c r="HM519" s="182"/>
      <c r="HN519" s="182"/>
      <c r="HO519" s="182"/>
      <c r="HP519" s="182"/>
      <c r="HQ519" s="182"/>
      <c r="HR519" s="182"/>
      <c r="HS519" s="182"/>
      <c r="HT519" s="182"/>
      <c r="HU519" s="182"/>
      <c r="HV519" s="182"/>
      <c r="HW519" s="182"/>
      <c r="HX519" s="182"/>
      <c r="HY519" s="182"/>
      <c r="HZ519" s="182"/>
      <c r="IA519" s="182"/>
      <c r="IB519" s="182"/>
      <c r="IC519" s="182"/>
      <c r="ID519" s="182"/>
      <c r="IE519" s="182"/>
      <c r="IF519" s="182"/>
      <c r="IG519" s="182"/>
      <c r="IH519" s="182"/>
      <c r="II519" s="182"/>
      <c r="IJ519" s="182"/>
      <c r="IK519" s="182"/>
      <c r="IL519" s="182"/>
      <c r="IM519" s="182"/>
      <c r="IN519" s="182"/>
      <c r="IO519" s="182"/>
      <c r="IP519" s="182"/>
      <c r="IQ519" s="182"/>
      <c r="IR519" s="182"/>
      <c r="IS519" s="182"/>
      <c r="IT519" s="182"/>
      <c r="IU519" s="182"/>
      <c r="IV519" s="182"/>
      <c r="IW519" s="182"/>
      <c r="IX519" s="182"/>
      <c r="IY519" s="182"/>
      <c r="IZ519" s="182"/>
      <c r="JA519" s="182"/>
      <c r="JB519" s="182"/>
      <c r="JC519" s="182"/>
      <c r="JD519" s="182"/>
      <c r="JE519" s="182"/>
      <c r="JF519" s="182"/>
      <c r="JG519" s="182"/>
      <c r="JH519" s="182"/>
      <c r="JI519" s="182"/>
      <c r="JJ519" s="182"/>
      <c r="JK519" s="182"/>
      <c r="JL519" s="182"/>
      <c r="JM519" s="182"/>
      <c r="JN519" s="182"/>
      <c r="JO519" s="182"/>
      <c r="JP519" s="182"/>
      <c r="JQ519" s="182"/>
      <c r="JR519" s="182"/>
      <c r="JS519" s="182"/>
      <c r="JT519" s="182"/>
      <c r="JU519" s="182"/>
      <c r="JV519" s="182"/>
      <c r="JW519" s="182"/>
      <c r="JX519" s="182"/>
      <c r="JY519" s="182"/>
      <c r="JZ519" s="182"/>
      <c r="KA519" s="182"/>
      <c r="KB519" s="182"/>
      <c r="KC519" s="182"/>
      <c r="KD519" s="182"/>
      <c r="KE519" s="182"/>
      <c r="KF519" s="182"/>
      <c r="KG519" s="182"/>
      <c r="KH519" s="182"/>
      <c r="KI519" s="182"/>
      <c r="KJ519" s="182"/>
      <c r="KK519" s="182"/>
      <c r="KL519" s="182"/>
      <c r="KM519" s="182"/>
      <c r="KN519" s="182"/>
      <c r="KO519" s="182"/>
      <c r="KP519" s="182"/>
      <c r="KQ519" s="182"/>
      <c r="KR519" s="182"/>
      <c r="KS519" s="182"/>
      <c r="KT519" s="182"/>
      <c r="KU519" s="182"/>
      <c r="KV519" s="182"/>
      <c r="KW519" s="182"/>
      <c r="KX519" s="182"/>
      <c r="KY519" s="182"/>
      <c r="KZ519" s="182"/>
      <c r="LA519" s="182"/>
      <c r="LB519" s="182"/>
      <c r="LC519" s="182"/>
      <c r="LD519" s="182"/>
      <c r="LE519" s="182"/>
      <c r="LF519" s="182"/>
      <c r="LG519" s="182"/>
      <c r="LH519" s="182"/>
      <c r="LI519" s="182"/>
      <c r="LJ519" s="182"/>
      <c r="LK519" s="182"/>
      <c r="LL519" s="182"/>
      <c r="LM519" s="182"/>
      <c r="LN519" s="182"/>
      <c r="LO519" s="182"/>
      <c r="LP519" s="182"/>
      <c r="LQ519" s="182"/>
      <c r="LR519" s="182"/>
      <c r="LS519" s="182"/>
      <c r="LT519" s="182"/>
      <c r="LU519" s="182"/>
      <c r="LV519" s="182"/>
      <c r="LW519" s="182"/>
      <c r="LX519" s="182"/>
      <c r="LY519" s="182"/>
      <c r="LZ519" s="182"/>
      <c r="MA519" s="182"/>
      <c r="MB519" s="182"/>
      <c r="MC519" s="182"/>
      <c r="MD519" s="182"/>
      <c r="ME519" s="182"/>
      <c r="MF519" s="182"/>
      <c r="MG519" s="182"/>
      <c r="MH519" s="182"/>
      <c r="MI519" s="182"/>
      <c r="MJ519" s="182"/>
      <c r="MK519" s="182"/>
      <c r="ML519" s="182"/>
      <c r="MM519" s="182"/>
      <c r="MN519" s="182"/>
      <c r="MO519" s="182"/>
      <c r="MP519" s="182"/>
      <c r="MQ519" s="182"/>
      <c r="MR519" s="182"/>
      <c r="MS519" s="182"/>
      <c r="MT519" s="182"/>
      <c r="MU519" s="182"/>
      <c r="MV519" s="182"/>
      <c r="MW519" s="182"/>
      <c r="MX519" s="182"/>
      <c r="MY519" s="182"/>
      <c r="MZ519" s="182"/>
      <c r="NA519" s="182"/>
      <c r="NB519" s="182"/>
      <c r="NC519" s="182"/>
      <c r="ND519" s="182"/>
      <c r="NE519" s="182"/>
      <c r="NF519" s="182"/>
      <c r="NG519" s="182"/>
      <c r="NH519" s="182"/>
      <c r="NI519" s="182"/>
      <c r="NJ519" s="182"/>
      <c r="NK519" s="182"/>
      <c r="NL519" s="182"/>
      <c r="NM519" s="182"/>
      <c r="NN519" s="182"/>
      <c r="NO519" s="182"/>
      <c r="NP519" s="182"/>
      <c r="NQ519" s="182"/>
      <c r="NR519" s="182"/>
      <c r="NS519" s="182"/>
      <c r="NT519" s="182"/>
      <c r="NU519" s="182"/>
      <c r="NV519" s="182"/>
      <c r="NW519" s="182"/>
      <c r="NX519" s="182"/>
      <c r="NY519" s="182"/>
      <c r="NZ519" s="182"/>
      <c r="OA519" s="182"/>
      <c r="OB519" s="182"/>
      <c r="OC519" s="182"/>
      <c r="OD519" s="182"/>
      <c r="OE519" s="182"/>
      <c r="OF519" s="182"/>
      <c r="OG519" s="182"/>
      <c r="OH519" s="182"/>
      <c r="OI519" s="182"/>
      <c r="OJ519" s="182"/>
      <c r="OK519" s="182"/>
      <c r="OL519" s="182"/>
      <c r="OM519" s="182"/>
      <c r="ON519" s="182"/>
      <c r="OO519" s="182"/>
      <c r="OP519" s="182"/>
      <c r="OQ519" s="182"/>
      <c r="OR519" s="182"/>
      <c r="OS519" s="182"/>
      <c r="OT519" s="182"/>
      <c r="OU519" s="182"/>
      <c r="OV519" s="182"/>
      <c r="OW519" s="182"/>
      <c r="OX519" s="182"/>
      <c r="OY519" s="182"/>
      <c r="OZ519" s="182"/>
      <c r="PA519" s="182"/>
      <c r="PB519" s="182"/>
      <c r="PC519" s="182"/>
      <c r="PD519" s="182"/>
      <c r="PE519" s="182"/>
      <c r="PF519" s="182"/>
      <c r="PG519" s="182"/>
      <c r="PH519" s="182"/>
      <c r="PI519" s="182"/>
      <c r="PJ519" s="182"/>
      <c r="PK519" s="182"/>
      <c r="PL519" s="182"/>
      <c r="PM519" s="182"/>
      <c r="PN519" s="182"/>
      <c r="PO519" s="182"/>
      <c r="PP519" s="182"/>
      <c r="PQ519" s="182"/>
      <c r="PR519" s="182"/>
      <c r="PS519" s="182"/>
      <c r="PT519" s="182"/>
      <c r="PU519" s="182"/>
      <c r="PV519" s="182"/>
      <c r="PW519" s="182"/>
      <c r="PX519" s="182"/>
    </row>
    <row r="520" spans="1:440" s="167" customFormat="1" ht="19.899999999999999" customHeight="1">
      <c r="A520" s="182"/>
      <c r="B520" s="1040"/>
      <c r="C520" s="900"/>
      <c r="D520" s="837"/>
      <c r="E520" s="875"/>
      <c r="F520" s="327" t="s">
        <v>22</v>
      </c>
      <c r="G520" s="291">
        <v>3.6120000000000001</v>
      </c>
      <c r="H520" s="291"/>
      <c r="I520" s="292">
        <f>G520+H520+K519</f>
        <v>5.3929999999999998</v>
      </c>
      <c r="J520" s="416">
        <v>2.1150000000000002</v>
      </c>
      <c r="K520" s="292">
        <f t="shared" si="503"/>
        <v>3.2779999999999996</v>
      </c>
      <c r="L520" s="677">
        <f t="shared" si="504"/>
        <v>0.39217504172074918</v>
      </c>
      <c r="M520" s="653" t="s">
        <v>24</v>
      </c>
      <c r="N520" s="903"/>
      <c r="O520" s="904"/>
      <c r="P520" s="904"/>
      <c r="Q520" s="904"/>
      <c r="R520" s="904"/>
      <c r="S520" s="893"/>
      <c r="T520" s="170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2"/>
      <c r="AT520" s="182"/>
      <c r="AU520" s="182"/>
      <c r="AV520" s="182"/>
      <c r="AW520" s="182"/>
      <c r="AX520" s="182"/>
      <c r="AY520" s="182"/>
      <c r="AZ520" s="182"/>
      <c r="BA520" s="182"/>
      <c r="BB520" s="182"/>
      <c r="BC520" s="182"/>
      <c r="BD520" s="182"/>
      <c r="BE520" s="182"/>
      <c r="BF520" s="182"/>
      <c r="BG520" s="182"/>
      <c r="BH520" s="182"/>
      <c r="BI520" s="182"/>
      <c r="BJ520" s="182"/>
      <c r="BK520" s="182"/>
      <c r="BL520" s="182"/>
      <c r="BM520" s="182"/>
      <c r="BN520" s="182"/>
      <c r="BO520" s="182"/>
      <c r="BP520" s="182"/>
      <c r="BQ520" s="182"/>
      <c r="BR520" s="182"/>
      <c r="BS520" s="182"/>
      <c r="BT520" s="182"/>
      <c r="BU520" s="182"/>
      <c r="BV520" s="182"/>
      <c r="BW520" s="182"/>
      <c r="BX520" s="182"/>
      <c r="BY520" s="182"/>
      <c r="BZ520" s="182"/>
      <c r="CA520" s="182"/>
      <c r="CB520" s="182"/>
      <c r="CC520" s="182"/>
      <c r="CD520" s="182"/>
      <c r="CE520" s="182"/>
      <c r="CF520" s="182"/>
      <c r="CG520" s="182"/>
      <c r="CH520" s="182"/>
      <c r="CI520" s="182"/>
      <c r="CJ520" s="182"/>
      <c r="CK520" s="182"/>
      <c r="CL520" s="182"/>
      <c r="CM520" s="182"/>
      <c r="CN520" s="182"/>
      <c r="CO520" s="182"/>
      <c r="CP520" s="182"/>
      <c r="CQ520" s="182"/>
      <c r="CR520" s="182"/>
      <c r="CS520" s="182"/>
      <c r="CT520" s="182"/>
      <c r="CU520" s="182"/>
      <c r="CV520" s="182"/>
      <c r="CW520" s="182"/>
      <c r="CX520" s="182"/>
      <c r="CY520" s="182"/>
      <c r="CZ520" s="182"/>
      <c r="DA520" s="182"/>
      <c r="DB520" s="182"/>
      <c r="DC520" s="182"/>
      <c r="DD520" s="182"/>
      <c r="DE520" s="182"/>
      <c r="DF520" s="182"/>
      <c r="DG520" s="182"/>
      <c r="DH520" s="182"/>
      <c r="DI520" s="182"/>
      <c r="DJ520" s="182"/>
      <c r="DK520" s="182"/>
      <c r="DL520" s="182"/>
      <c r="DM520" s="182"/>
      <c r="DN520" s="182"/>
      <c r="DO520" s="182"/>
      <c r="DP520" s="182"/>
      <c r="DQ520" s="182"/>
      <c r="DR520" s="182"/>
      <c r="DS520" s="182"/>
      <c r="DT520" s="182"/>
      <c r="DU520" s="182"/>
      <c r="DV520" s="182"/>
      <c r="DW520" s="182"/>
      <c r="DX520" s="182"/>
      <c r="DY520" s="182"/>
      <c r="DZ520" s="182"/>
      <c r="EA520" s="182"/>
      <c r="EB520" s="182"/>
      <c r="EC520" s="182"/>
      <c r="ED520" s="182"/>
      <c r="EE520" s="182"/>
      <c r="EF520" s="182"/>
      <c r="EG520" s="182"/>
      <c r="EH520" s="182"/>
      <c r="EI520" s="182"/>
      <c r="EJ520" s="182"/>
      <c r="EK520" s="182"/>
      <c r="EL520" s="182"/>
      <c r="EM520" s="182"/>
      <c r="EN520" s="182"/>
      <c r="EO520" s="182"/>
      <c r="EP520" s="182"/>
      <c r="EQ520" s="182"/>
      <c r="ER520" s="182"/>
      <c r="ES520" s="182"/>
      <c r="ET520" s="182"/>
      <c r="EU520" s="182"/>
      <c r="EV520" s="182"/>
      <c r="EW520" s="182"/>
      <c r="EX520" s="182"/>
      <c r="EY520" s="182"/>
      <c r="EZ520" s="182"/>
      <c r="FA520" s="182"/>
      <c r="FB520" s="182"/>
      <c r="FC520" s="182"/>
      <c r="FD520" s="182"/>
      <c r="FE520" s="182"/>
      <c r="FF520" s="182"/>
      <c r="FG520" s="182"/>
      <c r="FH520" s="182"/>
      <c r="FI520" s="182"/>
      <c r="FJ520" s="182"/>
      <c r="FK520" s="182"/>
      <c r="FL520" s="182"/>
      <c r="FM520" s="182"/>
      <c r="FN520" s="182"/>
      <c r="FO520" s="182"/>
      <c r="FP520" s="182"/>
      <c r="FQ520" s="182"/>
      <c r="FR520" s="182"/>
      <c r="FS520" s="182"/>
      <c r="FT520" s="182"/>
      <c r="FU520" s="182"/>
      <c r="FV520" s="182"/>
      <c r="FW520" s="182"/>
      <c r="FX520" s="182"/>
      <c r="FY520" s="182"/>
      <c r="FZ520" s="182"/>
      <c r="GA520" s="182"/>
      <c r="GB520" s="182"/>
      <c r="GC520" s="182"/>
      <c r="GD520" s="182"/>
      <c r="GE520" s="182"/>
      <c r="GF520" s="182"/>
      <c r="GG520" s="182"/>
      <c r="GH520" s="182"/>
      <c r="GI520" s="182"/>
      <c r="GJ520" s="182"/>
      <c r="GK520" s="182"/>
      <c r="GL520" s="182"/>
      <c r="GM520" s="182"/>
      <c r="GN520" s="182"/>
      <c r="GO520" s="182"/>
      <c r="GP520" s="182"/>
      <c r="GQ520" s="182"/>
      <c r="GR520" s="182"/>
      <c r="GS520" s="182"/>
      <c r="GT520" s="182"/>
      <c r="GU520" s="182"/>
      <c r="GV520" s="182"/>
      <c r="GW520" s="182"/>
      <c r="GX520" s="182"/>
      <c r="GY520" s="182"/>
      <c r="GZ520" s="182"/>
      <c r="HA520" s="182"/>
      <c r="HB520" s="182"/>
      <c r="HC520" s="182"/>
      <c r="HD520" s="182"/>
      <c r="HE520" s="182"/>
      <c r="HF520" s="182"/>
      <c r="HG520" s="182"/>
      <c r="HH520" s="182"/>
      <c r="HI520" s="182"/>
      <c r="HJ520" s="182"/>
      <c r="HK520" s="182"/>
      <c r="HL520" s="182"/>
      <c r="HM520" s="182"/>
      <c r="HN520" s="182"/>
      <c r="HO520" s="182"/>
      <c r="HP520" s="182"/>
      <c r="HQ520" s="182"/>
      <c r="HR520" s="182"/>
      <c r="HS520" s="182"/>
      <c r="HT520" s="182"/>
      <c r="HU520" s="182"/>
      <c r="HV520" s="182"/>
      <c r="HW520" s="182"/>
      <c r="HX520" s="182"/>
      <c r="HY520" s="182"/>
      <c r="HZ520" s="182"/>
      <c r="IA520" s="182"/>
      <c r="IB520" s="182"/>
      <c r="IC520" s="182"/>
      <c r="ID520" s="182"/>
      <c r="IE520" s="182"/>
      <c r="IF520" s="182"/>
      <c r="IG520" s="182"/>
      <c r="IH520" s="182"/>
      <c r="II520" s="182"/>
      <c r="IJ520" s="182"/>
      <c r="IK520" s="182"/>
      <c r="IL520" s="182"/>
      <c r="IM520" s="182"/>
      <c r="IN520" s="182"/>
      <c r="IO520" s="182"/>
      <c r="IP520" s="182"/>
      <c r="IQ520" s="182"/>
      <c r="IR520" s="182"/>
      <c r="IS520" s="182"/>
      <c r="IT520" s="182"/>
      <c r="IU520" s="182"/>
      <c r="IV520" s="182"/>
      <c r="IW520" s="182"/>
      <c r="IX520" s="182"/>
      <c r="IY520" s="182"/>
      <c r="IZ520" s="182"/>
      <c r="JA520" s="182"/>
      <c r="JB520" s="182"/>
      <c r="JC520" s="182"/>
      <c r="JD520" s="182"/>
      <c r="JE520" s="182"/>
      <c r="JF520" s="182"/>
      <c r="JG520" s="182"/>
      <c r="JH520" s="182"/>
      <c r="JI520" s="182"/>
      <c r="JJ520" s="182"/>
      <c r="JK520" s="182"/>
      <c r="JL520" s="182"/>
      <c r="JM520" s="182"/>
      <c r="JN520" s="182"/>
      <c r="JO520" s="182"/>
      <c r="JP520" s="182"/>
      <c r="JQ520" s="182"/>
      <c r="JR520" s="182"/>
      <c r="JS520" s="182"/>
      <c r="JT520" s="182"/>
      <c r="JU520" s="182"/>
      <c r="JV520" s="182"/>
      <c r="JW520" s="182"/>
      <c r="JX520" s="182"/>
      <c r="JY520" s="182"/>
      <c r="JZ520" s="182"/>
      <c r="KA520" s="182"/>
      <c r="KB520" s="182"/>
      <c r="KC520" s="182"/>
      <c r="KD520" s="182"/>
      <c r="KE520" s="182"/>
      <c r="KF520" s="182"/>
      <c r="KG520" s="182"/>
      <c r="KH520" s="182"/>
      <c r="KI520" s="182"/>
      <c r="KJ520" s="182"/>
      <c r="KK520" s="182"/>
      <c r="KL520" s="182"/>
      <c r="KM520" s="182"/>
      <c r="KN520" s="182"/>
      <c r="KO520" s="182"/>
      <c r="KP520" s="182"/>
      <c r="KQ520" s="182"/>
      <c r="KR520" s="182"/>
      <c r="KS520" s="182"/>
      <c r="KT520" s="182"/>
      <c r="KU520" s="182"/>
      <c r="KV520" s="182"/>
      <c r="KW520" s="182"/>
      <c r="KX520" s="182"/>
      <c r="KY520" s="182"/>
      <c r="KZ520" s="182"/>
      <c r="LA520" s="182"/>
      <c r="LB520" s="182"/>
      <c r="LC520" s="182"/>
      <c r="LD520" s="182"/>
      <c r="LE520" s="182"/>
      <c r="LF520" s="182"/>
      <c r="LG520" s="182"/>
      <c r="LH520" s="182"/>
      <c r="LI520" s="182"/>
      <c r="LJ520" s="182"/>
      <c r="LK520" s="182"/>
      <c r="LL520" s="182"/>
      <c r="LM520" s="182"/>
      <c r="LN520" s="182"/>
      <c r="LO520" s="182"/>
      <c r="LP520" s="182"/>
      <c r="LQ520" s="182"/>
      <c r="LR520" s="182"/>
      <c r="LS520" s="182"/>
      <c r="LT520" s="182"/>
      <c r="LU520" s="182"/>
      <c r="LV520" s="182"/>
      <c r="LW520" s="182"/>
      <c r="LX520" s="182"/>
      <c r="LY520" s="182"/>
      <c r="LZ520" s="182"/>
      <c r="MA520" s="182"/>
      <c r="MB520" s="182"/>
      <c r="MC520" s="182"/>
      <c r="MD520" s="182"/>
      <c r="ME520" s="182"/>
      <c r="MF520" s="182"/>
      <c r="MG520" s="182"/>
      <c r="MH520" s="182"/>
      <c r="MI520" s="182"/>
      <c r="MJ520" s="182"/>
      <c r="MK520" s="182"/>
      <c r="ML520" s="182"/>
      <c r="MM520" s="182"/>
      <c r="MN520" s="182"/>
      <c r="MO520" s="182"/>
      <c r="MP520" s="182"/>
      <c r="MQ520" s="182"/>
      <c r="MR520" s="182"/>
      <c r="MS520" s="182"/>
      <c r="MT520" s="182"/>
      <c r="MU520" s="182"/>
      <c r="MV520" s="182"/>
      <c r="MW520" s="182"/>
      <c r="MX520" s="182"/>
      <c r="MY520" s="182"/>
      <c r="MZ520" s="182"/>
      <c r="NA520" s="182"/>
      <c r="NB520" s="182"/>
      <c r="NC520" s="182"/>
      <c r="ND520" s="182"/>
      <c r="NE520" s="182"/>
      <c r="NF520" s="182"/>
      <c r="NG520" s="182"/>
      <c r="NH520" s="182"/>
      <c r="NI520" s="182"/>
      <c r="NJ520" s="182"/>
      <c r="NK520" s="182"/>
      <c r="NL520" s="182"/>
      <c r="NM520" s="182"/>
      <c r="NN520" s="182"/>
      <c r="NO520" s="182"/>
      <c r="NP520" s="182"/>
      <c r="NQ520" s="182"/>
      <c r="NR520" s="182"/>
      <c r="NS520" s="182"/>
      <c r="NT520" s="182"/>
      <c r="NU520" s="182"/>
      <c r="NV520" s="182"/>
      <c r="NW520" s="182"/>
      <c r="NX520" s="182"/>
      <c r="NY520" s="182"/>
      <c r="NZ520" s="182"/>
      <c r="OA520" s="182"/>
      <c r="OB520" s="182"/>
      <c r="OC520" s="182"/>
      <c r="OD520" s="182"/>
      <c r="OE520" s="182"/>
      <c r="OF520" s="182"/>
      <c r="OG520" s="182"/>
      <c r="OH520" s="182"/>
      <c r="OI520" s="182"/>
      <c r="OJ520" s="182"/>
      <c r="OK520" s="182"/>
      <c r="OL520" s="182"/>
      <c r="OM520" s="182"/>
      <c r="ON520" s="182"/>
      <c r="OO520" s="182"/>
      <c r="OP520" s="182"/>
      <c r="OQ520" s="182"/>
      <c r="OR520" s="182"/>
      <c r="OS520" s="182"/>
      <c r="OT520" s="182"/>
      <c r="OU520" s="182"/>
      <c r="OV520" s="182"/>
      <c r="OW520" s="182"/>
      <c r="OX520" s="182"/>
      <c r="OY520" s="182"/>
      <c r="OZ520" s="182"/>
      <c r="PA520" s="182"/>
      <c r="PB520" s="182"/>
      <c r="PC520" s="182"/>
      <c r="PD520" s="182"/>
      <c r="PE520" s="182"/>
      <c r="PF520" s="182"/>
      <c r="PG520" s="182"/>
      <c r="PH520" s="182"/>
      <c r="PI520" s="182"/>
      <c r="PJ520" s="182"/>
      <c r="PK520" s="182"/>
      <c r="PL520" s="182"/>
      <c r="PM520" s="182"/>
      <c r="PN520" s="182"/>
      <c r="PO520" s="182"/>
      <c r="PP520" s="182"/>
      <c r="PQ520" s="182"/>
      <c r="PR520" s="182"/>
      <c r="PS520" s="182"/>
      <c r="PT520" s="182"/>
      <c r="PU520" s="182"/>
      <c r="PV520" s="182"/>
      <c r="PW520" s="182"/>
      <c r="PX520" s="182"/>
    </row>
    <row r="521" spans="1:440" s="167" customFormat="1" ht="19.899999999999999" customHeight="1">
      <c r="A521" s="182"/>
      <c r="B521" s="1040"/>
      <c r="C521" s="900"/>
      <c r="D521" s="837"/>
      <c r="E521" s="875" t="s">
        <v>115</v>
      </c>
      <c r="F521" s="327" t="s">
        <v>20</v>
      </c>
      <c r="G521" s="291">
        <v>0.63500000000000001</v>
      </c>
      <c r="H521" s="291"/>
      <c r="I521" s="292">
        <f t="shared" ref="I521" si="520">G521+H521</f>
        <v>0.63500000000000001</v>
      </c>
      <c r="J521" s="416">
        <v>0.09</v>
      </c>
      <c r="K521" s="292">
        <f t="shared" si="503"/>
        <v>0.54500000000000004</v>
      </c>
      <c r="L521" s="675">
        <f t="shared" si="504"/>
        <v>0.14173228346456693</v>
      </c>
      <c r="M521" s="653" t="s">
        <v>24</v>
      </c>
      <c r="N521" s="903">
        <f t="shared" ref="N521:O521" si="521">G521+G522+G523</f>
        <v>7.218</v>
      </c>
      <c r="O521" s="904">
        <f t="shared" si="521"/>
        <v>0</v>
      </c>
      <c r="P521" s="904">
        <f t="shared" ref="P521" si="522">N521+O521</f>
        <v>7.218</v>
      </c>
      <c r="Q521" s="904">
        <f t="shared" si="500"/>
        <v>6.4500000000000011</v>
      </c>
      <c r="R521" s="904">
        <f t="shared" ref="R521" si="523">P521-Q521</f>
        <v>0.76799999999999891</v>
      </c>
      <c r="S521" s="893">
        <f t="shared" ref="S521" si="524">Q521/P521</f>
        <v>0.89359933499584387</v>
      </c>
      <c r="T521" s="170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  <c r="AU521" s="182"/>
      <c r="AV521" s="182"/>
      <c r="AW521" s="182"/>
      <c r="AX521" s="182"/>
      <c r="AY521" s="182"/>
      <c r="AZ521" s="182"/>
      <c r="BA521" s="182"/>
      <c r="BB521" s="182"/>
      <c r="BC521" s="182"/>
      <c r="BD521" s="182"/>
      <c r="BE521" s="182"/>
      <c r="BF521" s="182"/>
      <c r="BG521" s="182"/>
      <c r="BH521" s="182"/>
      <c r="BI521" s="182"/>
      <c r="BJ521" s="182"/>
      <c r="BK521" s="182"/>
      <c r="BL521" s="182"/>
      <c r="BM521" s="182"/>
      <c r="BN521" s="182"/>
      <c r="BO521" s="182"/>
      <c r="BP521" s="182"/>
      <c r="BQ521" s="182"/>
      <c r="BR521" s="182"/>
      <c r="BS521" s="182"/>
      <c r="BT521" s="182"/>
      <c r="BU521" s="182"/>
      <c r="BV521" s="182"/>
      <c r="BW521" s="182"/>
      <c r="BX521" s="182"/>
      <c r="BY521" s="182"/>
      <c r="BZ521" s="182"/>
      <c r="CA521" s="182"/>
      <c r="CB521" s="182"/>
      <c r="CC521" s="182"/>
      <c r="CD521" s="182"/>
      <c r="CE521" s="182"/>
      <c r="CF521" s="182"/>
      <c r="CG521" s="182"/>
      <c r="CH521" s="182"/>
      <c r="CI521" s="182"/>
      <c r="CJ521" s="182"/>
      <c r="CK521" s="182"/>
      <c r="CL521" s="182"/>
      <c r="CM521" s="182"/>
      <c r="CN521" s="182"/>
      <c r="CO521" s="182"/>
      <c r="CP521" s="182"/>
      <c r="CQ521" s="182"/>
      <c r="CR521" s="182"/>
      <c r="CS521" s="182"/>
      <c r="CT521" s="182"/>
      <c r="CU521" s="182"/>
      <c r="CV521" s="182"/>
      <c r="CW521" s="182"/>
      <c r="CX521" s="182"/>
      <c r="CY521" s="182"/>
      <c r="CZ521" s="182"/>
      <c r="DA521" s="182"/>
      <c r="DB521" s="182"/>
      <c r="DC521" s="182"/>
      <c r="DD521" s="182"/>
      <c r="DE521" s="182"/>
      <c r="DF521" s="182"/>
      <c r="DG521" s="182"/>
      <c r="DH521" s="182"/>
      <c r="DI521" s="182"/>
      <c r="DJ521" s="182"/>
      <c r="DK521" s="182"/>
      <c r="DL521" s="182"/>
      <c r="DM521" s="182"/>
      <c r="DN521" s="182"/>
      <c r="DO521" s="182"/>
      <c r="DP521" s="182"/>
      <c r="DQ521" s="182"/>
      <c r="DR521" s="182"/>
      <c r="DS521" s="182"/>
      <c r="DT521" s="182"/>
      <c r="DU521" s="182"/>
      <c r="DV521" s="182"/>
      <c r="DW521" s="182"/>
      <c r="DX521" s="182"/>
      <c r="DY521" s="182"/>
      <c r="DZ521" s="182"/>
      <c r="EA521" s="182"/>
      <c r="EB521" s="182"/>
      <c r="EC521" s="182"/>
      <c r="ED521" s="182"/>
      <c r="EE521" s="182"/>
      <c r="EF521" s="182"/>
      <c r="EG521" s="182"/>
      <c r="EH521" s="182"/>
      <c r="EI521" s="182"/>
      <c r="EJ521" s="182"/>
      <c r="EK521" s="182"/>
      <c r="EL521" s="182"/>
      <c r="EM521" s="182"/>
      <c r="EN521" s="182"/>
      <c r="EO521" s="182"/>
      <c r="EP521" s="182"/>
      <c r="EQ521" s="182"/>
      <c r="ER521" s="182"/>
      <c r="ES521" s="182"/>
      <c r="ET521" s="182"/>
      <c r="EU521" s="182"/>
      <c r="EV521" s="182"/>
      <c r="EW521" s="182"/>
      <c r="EX521" s="182"/>
      <c r="EY521" s="182"/>
      <c r="EZ521" s="182"/>
      <c r="FA521" s="182"/>
      <c r="FB521" s="182"/>
      <c r="FC521" s="182"/>
      <c r="FD521" s="182"/>
      <c r="FE521" s="182"/>
      <c r="FF521" s="182"/>
      <c r="FG521" s="182"/>
      <c r="FH521" s="182"/>
      <c r="FI521" s="182"/>
      <c r="FJ521" s="182"/>
      <c r="FK521" s="182"/>
      <c r="FL521" s="182"/>
      <c r="FM521" s="182"/>
      <c r="FN521" s="182"/>
      <c r="FO521" s="182"/>
      <c r="FP521" s="182"/>
      <c r="FQ521" s="182"/>
      <c r="FR521" s="182"/>
      <c r="FS521" s="182"/>
      <c r="FT521" s="182"/>
      <c r="FU521" s="182"/>
      <c r="FV521" s="182"/>
      <c r="FW521" s="182"/>
      <c r="FX521" s="182"/>
      <c r="FY521" s="182"/>
      <c r="FZ521" s="182"/>
      <c r="GA521" s="182"/>
      <c r="GB521" s="182"/>
      <c r="GC521" s="182"/>
      <c r="GD521" s="182"/>
      <c r="GE521" s="182"/>
      <c r="GF521" s="182"/>
      <c r="GG521" s="182"/>
      <c r="GH521" s="182"/>
      <c r="GI521" s="182"/>
      <c r="GJ521" s="182"/>
      <c r="GK521" s="182"/>
      <c r="GL521" s="182"/>
      <c r="GM521" s="182"/>
      <c r="GN521" s="182"/>
      <c r="GO521" s="182"/>
      <c r="GP521" s="182"/>
      <c r="GQ521" s="182"/>
      <c r="GR521" s="182"/>
      <c r="GS521" s="182"/>
      <c r="GT521" s="182"/>
      <c r="GU521" s="182"/>
      <c r="GV521" s="182"/>
      <c r="GW521" s="182"/>
      <c r="GX521" s="182"/>
      <c r="GY521" s="182"/>
      <c r="GZ521" s="182"/>
      <c r="HA521" s="182"/>
      <c r="HB521" s="182"/>
      <c r="HC521" s="182"/>
      <c r="HD521" s="182"/>
      <c r="HE521" s="182"/>
      <c r="HF521" s="182"/>
      <c r="HG521" s="182"/>
      <c r="HH521" s="182"/>
      <c r="HI521" s="182"/>
      <c r="HJ521" s="182"/>
      <c r="HK521" s="182"/>
      <c r="HL521" s="182"/>
      <c r="HM521" s="182"/>
      <c r="HN521" s="182"/>
      <c r="HO521" s="182"/>
      <c r="HP521" s="182"/>
      <c r="HQ521" s="182"/>
      <c r="HR521" s="182"/>
      <c r="HS521" s="182"/>
      <c r="HT521" s="182"/>
      <c r="HU521" s="182"/>
      <c r="HV521" s="182"/>
      <c r="HW521" s="182"/>
      <c r="HX521" s="182"/>
      <c r="HY521" s="182"/>
      <c r="HZ521" s="182"/>
      <c r="IA521" s="182"/>
      <c r="IB521" s="182"/>
      <c r="IC521" s="182"/>
      <c r="ID521" s="182"/>
      <c r="IE521" s="182"/>
      <c r="IF521" s="182"/>
      <c r="IG521" s="182"/>
      <c r="IH521" s="182"/>
      <c r="II521" s="182"/>
      <c r="IJ521" s="182"/>
      <c r="IK521" s="182"/>
      <c r="IL521" s="182"/>
      <c r="IM521" s="182"/>
      <c r="IN521" s="182"/>
      <c r="IO521" s="182"/>
      <c r="IP521" s="182"/>
      <c r="IQ521" s="182"/>
      <c r="IR521" s="182"/>
      <c r="IS521" s="182"/>
      <c r="IT521" s="182"/>
      <c r="IU521" s="182"/>
      <c r="IV521" s="182"/>
      <c r="IW521" s="182"/>
      <c r="IX521" s="182"/>
      <c r="IY521" s="182"/>
      <c r="IZ521" s="182"/>
      <c r="JA521" s="182"/>
      <c r="JB521" s="182"/>
      <c r="JC521" s="182"/>
      <c r="JD521" s="182"/>
      <c r="JE521" s="182"/>
      <c r="JF521" s="182"/>
      <c r="JG521" s="182"/>
      <c r="JH521" s="182"/>
      <c r="JI521" s="182"/>
      <c r="JJ521" s="182"/>
      <c r="JK521" s="182"/>
      <c r="JL521" s="182"/>
      <c r="JM521" s="182"/>
      <c r="JN521" s="182"/>
      <c r="JO521" s="182"/>
      <c r="JP521" s="182"/>
      <c r="JQ521" s="182"/>
      <c r="JR521" s="182"/>
      <c r="JS521" s="182"/>
      <c r="JT521" s="182"/>
      <c r="JU521" s="182"/>
      <c r="JV521" s="182"/>
      <c r="JW521" s="182"/>
      <c r="JX521" s="182"/>
      <c r="JY521" s="182"/>
      <c r="JZ521" s="182"/>
      <c r="KA521" s="182"/>
      <c r="KB521" s="182"/>
      <c r="KC521" s="182"/>
      <c r="KD521" s="182"/>
      <c r="KE521" s="182"/>
      <c r="KF521" s="182"/>
      <c r="KG521" s="182"/>
      <c r="KH521" s="182"/>
      <c r="KI521" s="182"/>
      <c r="KJ521" s="182"/>
      <c r="KK521" s="182"/>
      <c r="KL521" s="182"/>
      <c r="KM521" s="182"/>
      <c r="KN521" s="182"/>
      <c r="KO521" s="182"/>
      <c r="KP521" s="182"/>
      <c r="KQ521" s="182"/>
      <c r="KR521" s="182"/>
      <c r="KS521" s="182"/>
      <c r="KT521" s="182"/>
      <c r="KU521" s="182"/>
      <c r="KV521" s="182"/>
      <c r="KW521" s="182"/>
      <c r="KX521" s="182"/>
      <c r="KY521" s="182"/>
      <c r="KZ521" s="182"/>
      <c r="LA521" s="182"/>
      <c r="LB521" s="182"/>
      <c r="LC521" s="182"/>
      <c r="LD521" s="182"/>
      <c r="LE521" s="182"/>
      <c r="LF521" s="182"/>
      <c r="LG521" s="182"/>
      <c r="LH521" s="182"/>
      <c r="LI521" s="182"/>
      <c r="LJ521" s="182"/>
      <c r="LK521" s="182"/>
      <c r="LL521" s="182"/>
      <c r="LM521" s="182"/>
      <c r="LN521" s="182"/>
      <c r="LO521" s="182"/>
      <c r="LP521" s="182"/>
      <c r="LQ521" s="182"/>
      <c r="LR521" s="182"/>
      <c r="LS521" s="182"/>
      <c r="LT521" s="182"/>
      <c r="LU521" s="182"/>
      <c r="LV521" s="182"/>
      <c r="LW521" s="182"/>
      <c r="LX521" s="182"/>
      <c r="LY521" s="182"/>
      <c r="LZ521" s="182"/>
      <c r="MA521" s="182"/>
      <c r="MB521" s="182"/>
      <c r="MC521" s="182"/>
      <c r="MD521" s="182"/>
      <c r="ME521" s="182"/>
      <c r="MF521" s="182"/>
      <c r="MG521" s="182"/>
      <c r="MH521" s="182"/>
      <c r="MI521" s="182"/>
      <c r="MJ521" s="182"/>
      <c r="MK521" s="182"/>
      <c r="ML521" s="182"/>
      <c r="MM521" s="182"/>
      <c r="MN521" s="182"/>
      <c r="MO521" s="182"/>
      <c r="MP521" s="182"/>
      <c r="MQ521" s="182"/>
      <c r="MR521" s="182"/>
      <c r="MS521" s="182"/>
      <c r="MT521" s="182"/>
      <c r="MU521" s="182"/>
      <c r="MV521" s="182"/>
      <c r="MW521" s="182"/>
      <c r="MX521" s="182"/>
      <c r="MY521" s="182"/>
      <c r="MZ521" s="182"/>
      <c r="NA521" s="182"/>
      <c r="NB521" s="182"/>
      <c r="NC521" s="182"/>
      <c r="ND521" s="182"/>
      <c r="NE521" s="182"/>
      <c r="NF521" s="182"/>
      <c r="NG521" s="182"/>
      <c r="NH521" s="182"/>
      <c r="NI521" s="182"/>
      <c r="NJ521" s="182"/>
      <c r="NK521" s="182"/>
      <c r="NL521" s="182"/>
      <c r="NM521" s="182"/>
      <c r="NN521" s="182"/>
      <c r="NO521" s="182"/>
      <c r="NP521" s="182"/>
      <c r="NQ521" s="182"/>
      <c r="NR521" s="182"/>
      <c r="NS521" s="182"/>
      <c r="NT521" s="182"/>
      <c r="NU521" s="182"/>
      <c r="NV521" s="182"/>
      <c r="NW521" s="182"/>
      <c r="NX521" s="182"/>
      <c r="NY521" s="182"/>
      <c r="NZ521" s="182"/>
      <c r="OA521" s="182"/>
      <c r="OB521" s="182"/>
      <c r="OC521" s="182"/>
      <c r="OD521" s="182"/>
      <c r="OE521" s="182"/>
      <c r="OF521" s="182"/>
      <c r="OG521" s="182"/>
      <c r="OH521" s="182"/>
      <c r="OI521" s="182"/>
      <c r="OJ521" s="182"/>
      <c r="OK521" s="182"/>
      <c r="OL521" s="182"/>
      <c r="OM521" s="182"/>
      <c r="ON521" s="182"/>
      <c r="OO521" s="182"/>
      <c r="OP521" s="182"/>
      <c r="OQ521" s="182"/>
      <c r="OR521" s="182"/>
      <c r="OS521" s="182"/>
      <c r="OT521" s="182"/>
      <c r="OU521" s="182"/>
      <c r="OV521" s="182"/>
      <c r="OW521" s="182"/>
      <c r="OX521" s="182"/>
      <c r="OY521" s="182"/>
      <c r="OZ521" s="182"/>
      <c r="PA521" s="182"/>
      <c r="PB521" s="182"/>
      <c r="PC521" s="182"/>
      <c r="PD521" s="182"/>
      <c r="PE521" s="182"/>
      <c r="PF521" s="182"/>
      <c r="PG521" s="182"/>
      <c r="PH521" s="182"/>
      <c r="PI521" s="182"/>
      <c r="PJ521" s="182"/>
      <c r="PK521" s="182"/>
      <c r="PL521" s="182"/>
      <c r="PM521" s="182"/>
      <c r="PN521" s="182"/>
      <c r="PO521" s="182"/>
      <c r="PP521" s="182"/>
      <c r="PQ521" s="182"/>
      <c r="PR521" s="182"/>
      <c r="PS521" s="182"/>
      <c r="PT521" s="182"/>
      <c r="PU521" s="182"/>
      <c r="PV521" s="182"/>
      <c r="PW521" s="182"/>
      <c r="PX521" s="182"/>
    </row>
    <row r="522" spans="1:440" s="167" customFormat="1" ht="19.899999999999999" customHeight="1">
      <c r="A522" s="182"/>
      <c r="B522" s="1040"/>
      <c r="C522" s="900"/>
      <c r="D522" s="837"/>
      <c r="E522" s="875"/>
      <c r="F522" s="327" t="s">
        <v>21</v>
      </c>
      <c r="G522" s="291">
        <v>2.9740000000000002</v>
      </c>
      <c r="H522" s="291"/>
      <c r="I522" s="292">
        <f>G522+H522+K521</f>
        <v>3.5190000000000001</v>
      </c>
      <c r="J522" s="432">
        <v>1.5450000000000006</v>
      </c>
      <c r="K522" s="292">
        <f t="shared" si="503"/>
        <v>1.9739999999999995</v>
      </c>
      <c r="L522" s="675">
        <f t="shared" si="504"/>
        <v>0.43904518329070774</v>
      </c>
      <c r="M522" s="653" t="s">
        <v>24</v>
      </c>
      <c r="N522" s="903"/>
      <c r="O522" s="904"/>
      <c r="P522" s="904"/>
      <c r="Q522" s="904"/>
      <c r="R522" s="904"/>
      <c r="S522" s="893"/>
      <c r="T522" s="170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  <c r="AS522" s="182"/>
      <c r="AT522" s="182"/>
      <c r="AU522" s="182"/>
      <c r="AV522" s="182"/>
      <c r="AW522" s="182"/>
      <c r="AX522" s="182"/>
      <c r="AY522" s="182"/>
      <c r="AZ522" s="182"/>
      <c r="BA522" s="182"/>
      <c r="BB522" s="182"/>
      <c r="BC522" s="182"/>
      <c r="BD522" s="182"/>
      <c r="BE522" s="182"/>
      <c r="BF522" s="182"/>
      <c r="BG522" s="182"/>
      <c r="BH522" s="182"/>
      <c r="BI522" s="182"/>
      <c r="BJ522" s="182"/>
      <c r="BK522" s="182"/>
      <c r="BL522" s="182"/>
      <c r="BM522" s="182"/>
      <c r="BN522" s="182"/>
      <c r="BO522" s="182"/>
      <c r="BP522" s="182"/>
      <c r="BQ522" s="182"/>
      <c r="BR522" s="182"/>
      <c r="BS522" s="182"/>
      <c r="BT522" s="182"/>
      <c r="BU522" s="182"/>
      <c r="BV522" s="182"/>
      <c r="BW522" s="182"/>
      <c r="BX522" s="182"/>
      <c r="BY522" s="182"/>
      <c r="BZ522" s="182"/>
      <c r="CA522" s="182"/>
      <c r="CB522" s="182"/>
      <c r="CC522" s="182"/>
      <c r="CD522" s="182"/>
      <c r="CE522" s="182"/>
      <c r="CF522" s="182"/>
      <c r="CG522" s="182"/>
      <c r="CH522" s="182"/>
      <c r="CI522" s="182"/>
      <c r="CJ522" s="182"/>
      <c r="CK522" s="182"/>
      <c r="CL522" s="182"/>
      <c r="CM522" s="182"/>
      <c r="CN522" s="182"/>
      <c r="CO522" s="182"/>
      <c r="CP522" s="182"/>
      <c r="CQ522" s="182"/>
      <c r="CR522" s="182"/>
      <c r="CS522" s="182"/>
      <c r="CT522" s="182"/>
      <c r="CU522" s="182"/>
      <c r="CV522" s="182"/>
      <c r="CW522" s="182"/>
      <c r="CX522" s="182"/>
      <c r="CY522" s="182"/>
      <c r="CZ522" s="182"/>
      <c r="DA522" s="182"/>
      <c r="DB522" s="182"/>
      <c r="DC522" s="182"/>
      <c r="DD522" s="182"/>
      <c r="DE522" s="182"/>
      <c r="DF522" s="182"/>
      <c r="DG522" s="182"/>
      <c r="DH522" s="182"/>
      <c r="DI522" s="182"/>
      <c r="DJ522" s="182"/>
      <c r="DK522" s="182"/>
      <c r="DL522" s="182"/>
      <c r="DM522" s="182"/>
      <c r="DN522" s="182"/>
      <c r="DO522" s="182"/>
      <c r="DP522" s="182"/>
      <c r="DQ522" s="182"/>
      <c r="DR522" s="182"/>
      <c r="DS522" s="182"/>
      <c r="DT522" s="182"/>
      <c r="DU522" s="182"/>
      <c r="DV522" s="182"/>
      <c r="DW522" s="182"/>
      <c r="DX522" s="182"/>
      <c r="DY522" s="182"/>
      <c r="DZ522" s="182"/>
      <c r="EA522" s="182"/>
      <c r="EB522" s="182"/>
      <c r="EC522" s="182"/>
      <c r="ED522" s="182"/>
      <c r="EE522" s="182"/>
      <c r="EF522" s="182"/>
      <c r="EG522" s="182"/>
      <c r="EH522" s="182"/>
      <c r="EI522" s="182"/>
      <c r="EJ522" s="182"/>
      <c r="EK522" s="182"/>
      <c r="EL522" s="182"/>
      <c r="EM522" s="182"/>
      <c r="EN522" s="182"/>
      <c r="EO522" s="182"/>
      <c r="EP522" s="182"/>
      <c r="EQ522" s="182"/>
      <c r="ER522" s="182"/>
      <c r="ES522" s="182"/>
      <c r="ET522" s="182"/>
      <c r="EU522" s="182"/>
      <c r="EV522" s="182"/>
      <c r="EW522" s="182"/>
      <c r="EX522" s="182"/>
      <c r="EY522" s="182"/>
      <c r="EZ522" s="182"/>
      <c r="FA522" s="182"/>
      <c r="FB522" s="182"/>
      <c r="FC522" s="182"/>
      <c r="FD522" s="182"/>
      <c r="FE522" s="182"/>
      <c r="FF522" s="182"/>
      <c r="FG522" s="182"/>
      <c r="FH522" s="182"/>
      <c r="FI522" s="182"/>
      <c r="FJ522" s="182"/>
      <c r="FK522" s="182"/>
      <c r="FL522" s="182"/>
      <c r="FM522" s="182"/>
      <c r="FN522" s="182"/>
      <c r="FO522" s="182"/>
      <c r="FP522" s="182"/>
      <c r="FQ522" s="182"/>
      <c r="FR522" s="182"/>
      <c r="FS522" s="182"/>
      <c r="FT522" s="182"/>
      <c r="FU522" s="182"/>
      <c r="FV522" s="182"/>
      <c r="FW522" s="182"/>
      <c r="FX522" s="182"/>
      <c r="FY522" s="182"/>
      <c r="FZ522" s="182"/>
      <c r="GA522" s="182"/>
      <c r="GB522" s="182"/>
      <c r="GC522" s="182"/>
      <c r="GD522" s="182"/>
      <c r="GE522" s="182"/>
      <c r="GF522" s="182"/>
      <c r="GG522" s="182"/>
      <c r="GH522" s="182"/>
      <c r="GI522" s="182"/>
      <c r="GJ522" s="182"/>
      <c r="GK522" s="182"/>
      <c r="GL522" s="182"/>
      <c r="GM522" s="182"/>
      <c r="GN522" s="182"/>
      <c r="GO522" s="182"/>
      <c r="GP522" s="182"/>
      <c r="GQ522" s="182"/>
      <c r="GR522" s="182"/>
      <c r="GS522" s="182"/>
      <c r="GT522" s="182"/>
      <c r="GU522" s="182"/>
      <c r="GV522" s="182"/>
      <c r="GW522" s="182"/>
      <c r="GX522" s="182"/>
      <c r="GY522" s="182"/>
      <c r="GZ522" s="182"/>
      <c r="HA522" s="182"/>
      <c r="HB522" s="182"/>
      <c r="HC522" s="182"/>
      <c r="HD522" s="182"/>
      <c r="HE522" s="182"/>
      <c r="HF522" s="182"/>
      <c r="HG522" s="182"/>
      <c r="HH522" s="182"/>
      <c r="HI522" s="182"/>
      <c r="HJ522" s="182"/>
      <c r="HK522" s="182"/>
      <c r="HL522" s="182"/>
      <c r="HM522" s="182"/>
      <c r="HN522" s="182"/>
      <c r="HO522" s="182"/>
      <c r="HP522" s="182"/>
      <c r="HQ522" s="182"/>
      <c r="HR522" s="182"/>
      <c r="HS522" s="182"/>
      <c r="HT522" s="182"/>
      <c r="HU522" s="182"/>
      <c r="HV522" s="182"/>
      <c r="HW522" s="182"/>
      <c r="HX522" s="182"/>
      <c r="HY522" s="182"/>
      <c r="HZ522" s="182"/>
      <c r="IA522" s="182"/>
      <c r="IB522" s="182"/>
      <c r="IC522" s="182"/>
      <c r="ID522" s="182"/>
      <c r="IE522" s="182"/>
      <c r="IF522" s="182"/>
      <c r="IG522" s="182"/>
      <c r="IH522" s="182"/>
      <c r="II522" s="182"/>
      <c r="IJ522" s="182"/>
      <c r="IK522" s="182"/>
      <c r="IL522" s="182"/>
      <c r="IM522" s="182"/>
      <c r="IN522" s="182"/>
      <c r="IO522" s="182"/>
      <c r="IP522" s="182"/>
      <c r="IQ522" s="182"/>
      <c r="IR522" s="182"/>
      <c r="IS522" s="182"/>
      <c r="IT522" s="182"/>
      <c r="IU522" s="182"/>
      <c r="IV522" s="182"/>
      <c r="IW522" s="182"/>
      <c r="IX522" s="182"/>
      <c r="IY522" s="182"/>
      <c r="IZ522" s="182"/>
      <c r="JA522" s="182"/>
      <c r="JB522" s="182"/>
      <c r="JC522" s="182"/>
      <c r="JD522" s="182"/>
      <c r="JE522" s="182"/>
      <c r="JF522" s="182"/>
      <c r="JG522" s="182"/>
      <c r="JH522" s="182"/>
      <c r="JI522" s="182"/>
      <c r="JJ522" s="182"/>
      <c r="JK522" s="182"/>
      <c r="JL522" s="182"/>
      <c r="JM522" s="182"/>
      <c r="JN522" s="182"/>
      <c r="JO522" s="182"/>
      <c r="JP522" s="182"/>
      <c r="JQ522" s="182"/>
      <c r="JR522" s="182"/>
      <c r="JS522" s="182"/>
      <c r="JT522" s="182"/>
      <c r="JU522" s="182"/>
      <c r="JV522" s="182"/>
      <c r="JW522" s="182"/>
      <c r="JX522" s="182"/>
      <c r="JY522" s="182"/>
      <c r="JZ522" s="182"/>
      <c r="KA522" s="182"/>
      <c r="KB522" s="182"/>
      <c r="KC522" s="182"/>
      <c r="KD522" s="182"/>
      <c r="KE522" s="182"/>
      <c r="KF522" s="182"/>
      <c r="KG522" s="182"/>
      <c r="KH522" s="182"/>
      <c r="KI522" s="182"/>
      <c r="KJ522" s="182"/>
      <c r="KK522" s="182"/>
      <c r="KL522" s="182"/>
      <c r="KM522" s="182"/>
      <c r="KN522" s="182"/>
      <c r="KO522" s="182"/>
      <c r="KP522" s="182"/>
      <c r="KQ522" s="182"/>
      <c r="KR522" s="182"/>
      <c r="KS522" s="182"/>
      <c r="KT522" s="182"/>
      <c r="KU522" s="182"/>
      <c r="KV522" s="182"/>
      <c r="KW522" s="182"/>
      <c r="KX522" s="182"/>
      <c r="KY522" s="182"/>
      <c r="KZ522" s="182"/>
      <c r="LA522" s="182"/>
      <c r="LB522" s="182"/>
      <c r="LC522" s="182"/>
      <c r="LD522" s="182"/>
      <c r="LE522" s="182"/>
      <c r="LF522" s="182"/>
      <c r="LG522" s="182"/>
      <c r="LH522" s="182"/>
      <c r="LI522" s="182"/>
      <c r="LJ522" s="182"/>
      <c r="LK522" s="182"/>
      <c r="LL522" s="182"/>
      <c r="LM522" s="182"/>
      <c r="LN522" s="182"/>
      <c r="LO522" s="182"/>
      <c r="LP522" s="182"/>
      <c r="LQ522" s="182"/>
      <c r="LR522" s="182"/>
      <c r="LS522" s="182"/>
      <c r="LT522" s="182"/>
      <c r="LU522" s="182"/>
      <c r="LV522" s="182"/>
      <c r="LW522" s="182"/>
      <c r="LX522" s="182"/>
      <c r="LY522" s="182"/>
      <c r="LZ522" s="182"/>
      <c r="MA522" s="182"/>
      <c r="MB522" s="182"/>
      <c r="MC522" s="182"/>
      <c r="MD522" s="182"/>
      <c r="ME522" s="182"/>
      <c r="MF522" s="182"/>
      <c r="MG522" s="182"/>
      <c r="MH522" s="182"/>
      <c r="MI522" s="182"/>
      <c r="MJ522" s="182"/>
      <c r="MK522" s="182"/>
      <c r="ML522" s="182"/>
      <c r="MM522" s="182"/>
      <c r="MN522" s="182"/>
      <c r="MO522" s="182"/>
      <c r="MP522" s="182"/>
      <c r="MQ522" s="182"/>
      <c r="MR522" s="182"/>
      <c r="MS522" s="182"/>
      <c r="MT522" s="182"/>
      <c r="MU522" s="182"/>
      <c r="MV522" s="182"/>
      <c r="MW522" s="182"/>
      <c r="MX522" s="182"/>
      <c r="MY522" s="182"/>
      <c r="MZ522" s="182"/>
      <c r="NA522" s="182"/>
      <c r="NB522" s="182"/>
      <c r="NC522" s="182"/>
      <c r="ND522" s="182"/>
      <c r="NE522" s="182"/>
      <c r="NF522" s="182"/>
      <c r="NG522" s="182"/>
      <c r="NH522" s="182"/>
      <c r="NI522" s="182"/>
      <c r="NJ522" s="182"/>
      <c r="NK522" s="182"/>
      <c r="NL522" s="182"/>
      <c r="NM522" s="182"/>
      <c r="NN522" s="182"/>
      <c r="NO522" s="182"/>
      <c r="NP522" s="182"/>
      <c r="NQ522" s="182"/>
      <c r="NR522" s="182"/>
      <c r="NS522" s="182"/>
      <c r="NT522" s="182"/>
      <c r="NU522" s="182"/>
      <c r="NV522" s="182"/>
      <c r="NW522" s="182"/>
      <c r="NX522" s="182"/>
      <c r="NY522" s="182"/>
      <c r="NZ522" s="182"/>
      <c r="OA522" s="182"/>
      <c r="OB522" s="182"/>
      <c r="OC522" s="182"/>
      <c r="OD522" s="182"/>
      <c r="OE522" s="182"/>
      <c r="OF522" s="182"/>
      <c r="OG522" s="182"/>
      <c r="OH522" s="182"/>
      <c r="OI522" s="182"/>
      <c r="OJ522" s="182"/>
      <c r="OK522" s="182"/>
      <c r="OL522" s="182"/>
      <c r="OM522" s="182"/>
      <c r="ON522" s="182"/>
      <c r="OO522" s="182"/>
      <c r="OP522" s="182"/>
      <c r="OQ522" s="182"/>
      <c r="OR522" s="182"/>
      <c r="OS522" s="182"/>
      <c r="OT522" s="182"/>
      <c r="OU522" s="182"/>
      <c r="OV522" s="182"/>
      <c r="OW522" s="182"/>
      <c r="OX522" s="182"/>
      <c r="OY522" s="182"/>
      <c r="OZ522" s="182"/>
      <c r="PA522" s="182"/>
      <c r="PB522" s="182"/>
      <c r="PC522" s="182"/>
      <c r="PD522" s="182"/>
      <c r="PE522" s="182"/>
      <c r="PF522" s="182"/>
      <c r="PG522" s="182"/>
      <c r="PH522" s="182"/>
      <c r="PI522" s="182"/>
      <c r="PJ522" s="182"/>
      <c r="PK522" s="182"/>
      <c r="PL522" s="182"/>
      <c r="PM522" s="182"/>
      <c r="PN522" s="182"/>
      <c r="PO522" s="182"/>
      <c r="PP522" s="182"/>
      <c r="PQ522" s="182"/>
      <c r="PR522" s="182"/>
      <c r="PS522" s="182"/>
      <c r="PT522" s="182"/>
      <c r="PU522" s="182"/>
      <c r="PV522" s="182"/>
      <c r="PW522" s="182"/>
      <c r="PX522" s="182"/>
    </row>
    <row r="523" spans="1:440" s="167" customFormat="1" ht="19.899999999999999" customHeight="1">
      <c r="A523" s="182"/>
      <c r="B523" s="1040"/>
      <c r="C523" s="900"/>
      <c r="D523" s="837"/>
      <c r="E523" s="875"/>
      <c r="F523" s="327" t="s">
        <v>22</v>
      </c>
      <c r="G523" s="291">
        <v>3.609</v>
      </c>
      <c r="H523" s="291"/>
      <c r="I523" s="292">
        <f>G523+H523+K522</f>
        <v>5.5829999999999993</v>
      </c>
      <c r="J523" s="416">
        <v>4.8150000000000004</v>
      </c>
      <c r="K523" s="292">
        <f t="shared" si="503"/>
        <v>0.76799999999999891</v>
      </c>
      <c r="L523" s="675">
        <f t="shared" si="504"/>
        <v>0.86243954862976913</v>
      </c>
      <c r="M523" s="653" t="s">
        <v>24</v>
      </c>
      <c r="N523" s="903"/>
      <c r="O523" s="904"/>
      <c r="P523" s="904"/>
      <c r="Q523" s="904"/>
      <c r="R523" s="904"/>
      <c r="S523" s="893"/>
      <c r="T523" s="170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182"/>
      <c r="AT523" s="182"/>
      <c r="AU523" s="182"/>
      <c r="AV523" s="182"/>
      <c r="AW523" s="182"/>
      <c r="AX523" s="182"/>
      <c r="AY523" s="182"/>
      <c r="AZ523" s="182"/>
      <c r="BA523" s="182"/>
      <c r="BB523" s="182"/>
      <c r="BC523" s="182"/>
      <c r="BD523" s="182"/>
      <c r="BE523" s="182"/>
      <c r="BF523" s="182"/>
      <c r="BG523" s="182"/>
      <c r="BH523" s="182"/>
      <c r="BI523" s="182"/>
      <c r="BJ523" s="182"/>
      <c r="BK523" s="182"/>
      <c r="BL523" s="182"/>
      <c r="BM523" s="182"/>
      <c r="BN523" s="182"/>
      <c r="BO523" s="182"/>
      <c r="BP523" s="182"/>
      <c r="BQ523" s="182"/>
      <c r="BR523" s="182"/>
      <c r="BS523" s="182"/>
      <c r="BT523" s="182"/>
      <c r="BU523" s="182"/>
      <c r="BV523" s="182"/>
      <c r="BW523" s="182"/>
      <c r="BX523" s="182"/>
      <c r="BY523" s="182"/>
      <c r="BZ523" s="182"/>
      <c r="CA523" s="182"/>
      <c r="CB523" s="182"/>
      <c r="CC523" s="182"/>
      <c r="CD523" s="182"/>
      <c r="CE523" s="182"/>
      <c r="CF523" s="182"/>
      <c r="CG523" s="182"/>
      <c r="CH523" s="182"/>
      <c r="CI523" s="182"/>
      <c r="CJ523" s="182"/>
      <c r="CK523" s="182"/>
      <c r="CL523" s="182"/>
      <c r="CM523" s="182"/>
      <c r="CN523" s="182"/>
      <c r="CO523" s="182"/>
      <c r="CP523" s="182"/>
      <c r="CQ523" s="182"/>
      <c r="CR523" s="182"/>
      <c r="CS523" s="182"/>
      <c r="CT523" s="182"/>
      <c r="CU523" s="182"/>
      <c r="CV523" s="182"/>
      <c r="CW523" s="182"/>
      <c r="CX523" s="182"/>
      <c r="CY523" s="182"/>
      <c r="CZ523" s="182"/>
      <c r="DA523" s="182"/>
      <c r="DB523" s="182"/>
      <c r="DC523" s="182"/>
      <c r="DD523" s="182"/>
      <c r="DE523" s="182"/>
      <c r="DF523" s="182"/>
      <c r="DG523" s="182"/>
      <c r="DH523" s="182"/>
      <c r="DI523" s="182"/>
      <c r="DJ523" s="182"/>
      <c r="DK523" s="182"/>
      <c r="DL523" s="182"/>
      <c r="DM523" s="182"/>
      <c r="DN523" s="182"/>
      <c r="DO523" s="182"/>
      <c r="DP523" s="182"/>
      <c r="DQ523" s="182"/>
      <c r="DR523" s="182"/>
      <c r="DS523" s="182"/>
      <c r="DT523" s="182"/>
      <c r="DU523" s="182"/>
      <c r="DV523" s="182"/>
      <c r="DW523" s="182"/>
      <c r="DX523" s="182"/>
      <c r="DY523" s="182"/>
      <c r="DZ523" s="182"/>
      <c r="EA523" s="182"/>
      <c r="EB523" s="182"/>
      <c r="EC523" s="182"/>
      <c r="ED523" s="182"/>
      <c r="EE523" s="182"/>
      <c r="EF523" s="182"/>
      <c r="EG523" s="182"/>
      <c r="EH523" s="182"/>
      <c r="EI523" s="182"/>
      <c r="EJ523" s="182"/>
      <c r="EK523" s="182"/>
      <c r="EL523" s="182"/>
      <c r="EM523" s="182"/>
      <c r="EN523" s="182"/>
      <c r="EO523" s="182"/>
      <c r="EP523" s="182"/>
      <c r="EQ523" s="182"/>
      <c r="ER523" s="182"/>
      <c r="ES523" s="182"/>
      <c r="ET523" s="182"/>
      <c r="EU523" s="182"/>
      <c r="EV523" s="182"/>
      <c r="EW523" s="182"/>
      <c r="EX523" s="182"/>
      <c r="EY523" s="182"/>
      <c r="EZ523" s="182"/>
      <c r="FA523" s="182"/>
      <c r="FB523" s="182"/>
      <c r="FC523" s="182"/>
      <c r="FD523" s="182"/>
      <c r="FE523" s="182"/>
      <c r="FF523" s="182"/>
      <c r="FG523" s="182"/>
      <c r="FH523" s="182"/>
      <c r="FI523" s="182"/>
      <c r="FJ523" s="182"/>
      <c r="FK523" s="182"/>
      <c r="FL523" s="182"/>
      <c r="FM523" s="182"/>
      <c r="FN523" s="182"/>
      <c r="FO523" s="182"/>
      <c r="FP523" s="182"/>
      <c r="FQ523" s="182"/>
      <c r="FR523" s="182"/>
      <c r="FS523" s="182"/>
      <c r="FT523" s="182"/>
      <c r="FU523" s="182"/>
      <c r="FV523" s="182"/>
      <c r="FW523" s="182"/>
      <c r="FX523" s="182"/>
      <c r="FY523" s="182"/>
      <c r="FZ523" s="182"/>
      <c r="GA523" s="182"/>
      <c r="GB523" s="182"/>
      <c r="GC523" s="182"/>
      <c r="GD523" s="182"/>
      <c r="GE523" s="182"/>
      <c r="GF523" s="182"/>
      <c r="GG523" s="182"/>
      <c r="GH523" s="182"/>
      <c r="GI523" s="182"/>
      <c r="GJ523" s="182"/>
      <c r="GK523" s="182"/>
      <c r="GL523" s="182"/>
      <c r="GM523" s="182"/>
      <c r="GN523" s="182"/>
      <c r="GO523" s="182"/>
      <c r="GP523" s="182"/>
      <c r="GQ523" s="182"/>
      <c r="GR523" s="182"/>
      <c r="GS523" s="182"/>
      <c r="GT523" s="182"/>
      <c r="GU523" s="182"/>
      <c r="GV523" s="182"/>
      <c r="GW523" s="182"/>
      <c r="GX523" s="182"/>
      <c r="GY523" s="182"/>
      <c r="GZ523" s="182"/>
      <c r="HA523" s="182"/>
      <c r="HB523" s="182"/>
      <c r="HC523" s="182"/>
      <c r="HD523" s="182"/>
      <c r="HE523" s="182"/>
      <c r="HF523" s="182"/>
      <c r="HG523" s="182"/>
      <c r="HH523" s="182"/>
      <c r="HI523" s="182"/>
      <c r="HJ523" s="182"/>
      <c r="HK523" s="182"/>
      <c r="HL523" s="182"/>
      <c r="HM523" s="182"/>
      <c r="HN523" s="182"/>
      <c r="HO523" s="182"/>
      <c r="HP523" s="182"/>
      <c r="HQ523" s="182"/>
      <c r="HR523" s="182"/>
      <c r="HS523" s="182"/>
      <c r="HT523" s="182"/>
      <c r="HU523" s="182"/>
      <c r="HV523" s="182"/>
      <c r="HW523" s="182"/>
      <c r="HX523" s="182"/>
      <c r="HY523" s="182"/>
      <c r="HZ523" s="182"/>
      <c r="IA523" s="182"/>
      <c r="IB523" s="182"/>
      <c r="IC523" s="182"/>
      <c r="ID523" s="182"/>
      <c r="IE523" s="182"/>
      <c r="IF523" s="182"/>
      <c r="IG523" s="182"/>
      <c r="IH523" s="182"/>
      <c r="II523" s="182"/>
      <c r="IJ523" s="182"/>
      <c r="IK523" s="182"/>
      <c r="IL523" s="182"/>
      <c r="IM523" s="182"/>
      <c r="IN523" s="182"/>
      <c r="IO523" s="182"/>
      <c r="IP523" s="182"/>
      <c r="IQ523" s="182"/>
      <c r="IR523" s="182"/>
      <c r="IS523" s="182"/>
      <c r="IT523" s="182"/>
      <c r="IU523" s="182"/>
      <c r="IV523" s="182"/>
      <c r="IW523" s="182"/>
      <c r="IX523" s="182"/>
      <c r="IY523" s="182"/>
      <c r="IZ523" s="182"/>
      <c r="JA523" s="182"/>
      <c r="JB523" s="182"/>
      <c r="JC523" s="182"/>
      <c r="JD523" s="182"/>
      <c r="JE523" s="182"/>
      <c r="JF523" s="182"/>
      <c r="JG523" s="182"/>
      <c r="JH523" s="182"/>
      <c r="JI523" s="182"/>
      <c r="JJ523" s="182"/>
      <c r="JK523" s="182"/>
      <c r="JL523" s="182"/>
      <c r="JM523" s="182"/>
      <c r="JN523" s="182"/>
      <c r="JO523" s="182"/>
      <c r="JP523" s="182"/>
      <c r="JQ523" s="182"/>
      <c r="JR523" s="182"/>
      <c r="JS523" s="182"/>
      <c r="JT523" s="182"/>
      <c r="JU523" s="182"/>
      <c r="JV523" s="182"/>
      <c r="JW523" s="182"/>
      <c r="JX523" s="182"/>
      <c r="JY523" s="182"/>
      <c r="JZ523" s="182"/>
      <c r="KA523" s="182"/>
      <c r="KB523" s="182"/>
      <c r="KC523" s="182"/>
      <c r="KD523" s="182"/>
      <c r="KE523" s="182"/>
      <c r="KF523" s="182"/>
      <c r="KG523" s="182"/>
      <c r="KH523" s="182"/>
      <c r="KI523" s="182"/>
      <c r="KJ523" s="182"/>
      <c r="KK523" s="182"/>
      <c r="KL523" s="182"/>
      <c r="KM523" s="182"/>
      <c r="KN523" s="182"/>
      <c r="KO523" s="182"/>
      <c r="KP523" s="182"/>
      <c r="KQ523" s="182"/>
      <c r="KR523" s="182"/>
      <c r="KS523" s="182"/>
      <c r="KT523" s="182"/>
      <c r="KU523" s="182"/>
      <c r="KV523" s="182"/>
      <c r="KW523" s="182"/>
      <c r="KX523" s="182"/>
      <c r="KY523" s="182"/>
      <c r="KZ523" s="182"/>
      <c r="LA523" s="182"/>
      <c r="LB523" s="182"/>
      <c r="LC523" s="182"/>
      <c r="LD523" s="182"/>
      <c r="LE523" s="182"/>
      <c r="LF523" s="182"/>
      <c r="LG523" s="182"/>
      <c r="LH523" s="182"/>
      <c r="LI523" s="182"/>
      <c r="LJ523" s="182"/>
      <c r="LK523" s="182"/>
      <c r="LL523" s="182"/>
      <c r="LM523" s="182"/>
      <c r="LN523" s="182"/>
      <c r="LO523" s="182"/>
      <c r="LP523" s="182"/>
      <c r="LQ523" s="182"/>
      <c r="LR523" s="182"/>
      <c r="LS523" s="182"/>
      <c r="LT523" s="182"/>
      <c r="LU523" s="182"/>
      <c r="LV523" s="182"/>
      <c r="LW523" s="182"/>
      <c r="LX523" s="182"/>
      <c r="LY523" s="182"/>
      <c r="LZ523" s="182"/>
      <c r="MA523" s="182"/>
      <c r="MB523" s="182"/>
      <c r="MC523" s="182"/>
      <c r="MD523" s="182"/>
      <c r="ME523" s="182"/>
      <c r="MF523" s="182"/>
      <c r="MG523" s="182"/>
      <c r="MH523" s="182"/>
      <c r="MI523" s="182"/>
      <c r="MJ523" s="182"/>
      <c r="MK523" s="182"/>
      <c r="ML523" s="182"/>
      <c r="MM523" s="182"/>
      <c r="MN523" s="182"/>
      <c r="MO523" s="182"/>
      <c r="MP523" s="182"/>
      <c r="MQ523" s="182"/>
      <c r="MR523" s="182"/>
      <c r="MS523" s="182"/>
      <c r="MT523" s="182"/>
      <c r="MU523" s="182"/>
      <c r="MV523" s="182"/>
      <c r="MW523" s="182"/>
      <c r="MX523" s="182"/>
      <c r="MY523" s="182"/>
      <c r="MZ523" s="182"/>
      <c r="NA523" s="182"/>
      <c r="NB523" s="182"/>
      <c r="NC523" s="182"/>
      <c r="ND523" s="182"/>
      <c r="NE523" s="182"/>
      <c r="NF523" s="182"/>
      <c r="NG523" s="182"/>
      <c r="NH523" s="182"/>
      <c r="NI523" s="182"/>
      <c r="NJ523" s="182"/>
      <c r="NK523" s="182"/>
      <c r="NL523" s="182"/>
      <c r="NM523" s="182"/>
      <c r="NN523" s="182"/>
      <c r="NO523" s="182"/>
      <c r="NP523" s="182"/>
      <c r="NQ523" s="182"/>
      <c r="NR523" s="182"/>
      <c r="NS523" s="182"/>
      <c r="NT523" s="182"/>
      <c r="NU523" s="182"/>
      <c r="NV523" s="182"/>
      <c r="NW523" s="182"/>
      <c r="NX523" s="182"/>
      <c r="NY523" s="182"/>
      <c r="NZ523" s="182"/>
      <c r="OA523" s="182"/>
      <c r="OB523" s="182"/>
      <c r="OC523" s="182"/>
      <c r="OD523" s="182"/>
      <c r="OE523" s="182"/>
      <c r="OF523" s="182"/>
      <c r="OG523" s="182"/>
      <c r="OH523" s="182"/>
      <c r="OI523" s="182"/>
      <c r="OJ523" s="182"/>
      <c r="OK523" s="182"/>
      <c r="OL523" s="182"/>
      <c r="OM523" s="182"/>
      <c r="ON523" s="182"/>
      <c r="OO523" s="182"/>
      <c r="OP523" s="182"/>
      <c r="OQ523" s="182"/>
      <c r="OR523" s="182"/>
      <c r="OS523" s="182"/>
      <c r="OT523" s="182"/>
      <c r="OU523" s="182"/>
      <c r="OV523" s="182"/>
      <c r="OW523" s="182"/>
      <c r="OX523" s="182"/>
      <c r="OY523" s="182"/>
      <c r="OZ523" s="182"/>
      <c r="PA523" s="182"/>
      <c r="PB523" s="182"/>
      <c r="PC523" s="182"/>
      <c r="PD523" s="182"/>
      <c r="PE523" s="182"/>
      <c r="PF523" s="182"/>
      <c r="PG523" s="182"/>
      <c r="PH523" s="182"/>
      <c r="PI523" s="182"/>
      <c r="PJ523" s="182"/>
      <c r="PK523" s="182"/>
      <c r="PL523" s="182"/>
      <c r="PM523" s="182"/>
      <c r="PN523" s="182"/>
      <c r="PO523" s="182"/>
      <c r="PP523" s="182"/>
      <c r="PQ523" s="182"/>
      <c r="PR523" s="182"/>
      <c r="PS523" s="182"/>
      <c r="PT523" s="182"/>
      <c r="PU523" s="182"/>
      <c r="PV523" s="182"/>
      <c r="PW523" s="182"/>
      <c r="PX523" s="182"/>
    </row>
    <row r="524" spans="1:440" s="167" customFormat="1" ht="19.899999999999999" customHeight="1">
      <c r="A524" s="182"/>
      <c r="B524" s="1040"/>
      <c r="C524" s="900"/>
      <c r="D524" s="837"/>
      <c r="E524" s="947" t="s">
        <v>264</v>
      </c>
      <c r="F524" s="327" t="s">
        <v>20</v>
      </c>
      <c r="G524" s="291">
        <v>0.63500000000000001</v>
      </c>
      <c r="H524" s="291"/>
      <c r="I524" s="292">
        <f t="shared" ref="I524" si="525">G524+H524</f>
        <v>0.63500000000000001</v>
      </c>
      <c r="J524" s="416">
        <v>0</v>
      </c>
      <c r="K524" s="292">
        <f t="shared" si="503"/>
        <v>0.63500000000000001</v>
      </c>
      <c r="L524" s="675">
        <f t="shared" si="504"/>
        <v>0</v>
      </c>
      <c r="M524" s="653" t="s">
        <v>24</v>
      </c>
      <c r="N524" s="903">
        <f t="shared" ref="N524:O524" si="526">G524+G525+G526</f>
        <v>7.2200000000000006</v>
      </c>
      <c r="O524" s="904">
        <f t="shared" si="526"/>
        <v>0</v>
      </c>
      <c r="P524" s="904">
        <f t="shared" ref="P524" si="527">N524+O524</f>
        <v>7.2200000000000006</v>
      </c>
      <c r="Q524" s="904">
        <f t="shared" si="500"/>
        <v>6.6389999999999993</v>
      </c>
      <c r="R524" s="904">
        <f t="shared" ref="R524" si="528">P524-Q524</f>
        <v>0.58100000000000129</v>
      </c>
      <c r="S524" s="893">
        <f t="shared" ref="S524" si="529">Q524/P524</f>
        <v>0.91952908587257598</v>
      </c>
      <c r="T524" s="170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2"/>
      <c r="AT524" s="182"/>
      <c r="AU524" s="182"/>
      <c r="AV524" s="182"/>
      <c r="AW524" s="182"/>
      <c r="AX524" s="182"/>
      <c r="AY524" s="182"/>
      <c r="AZ524" s="182"/>
      <c r="BA524" s="182"/>
      <c r="BB524" s="182"/>
      <c r="BC524" s="182"/>
      <c r="BD524" s="182"/>
      <c r="BE524" s="182"/>
      <c r="BF524" s="182"/>
      <c r="BG524" s="182"/>
      <c r="BH524" s="182"/>
      <c r="BI524" s="182"/>
      <c r="BJ524" s="182"/>
      <c r="BK524" s="182"/>
      <c r="BL524" s="182"/>
      <c r="BM524" s="182"/>
      <c r="BN524" s="182"/>
      <c r="BO524" s="182"/>
      <c r="BP524" s="182"/>
      <c r="BQ524" s="182"/>
      <c r="BR524" s="182"/>
      <c r="BS524" s="182"/>
      <c r="BT524" s="182"/>
      <c r="BU524" s="182"/>
      <c r="BV524" s="182"/>
      <c r="BW524" s="182"/>
      <c r="BX524" s="182"/>
      <c r="BY524" s="182"/>
      <c r="BZ524" s="182"/>
      <c r="CA524" s="182"/>
      <c r="CB524" s="182"/>
      <c r="CC524" s="182"/>
      <c r="CD524" s="182"/>
      <c r="CE524" s="182"/>
      <c r="CF524" s="182"/>
      <c r="CG524" s="182"/>
      <c r="CH524" s="182"/>
      <c r="CI524" s="182"/>
      <c r="CJ524" s="182"/>
      <c r="CK524" s="182"/>
      <c r="CL524" s="182"/>
      <c r="CM524" s="182"/>
      <c r="CN524" s="182"/>
      <c r="CO524" s="182"/>
      <c r="CP524" s="182"/>
      <c r="CQ524" s="182"/>
      <c r="CR524" s="182"/>
      <c r="CS524" s="182"/>
      <c r="CT524" s="182"/>
      <c r="CU524" s="182"/>
      <c r="CV524" s="182"/>
      <c r="CW524" s="182"/>
      <c r="CX524" s="182"/>
      <c r="CY524" s="182"/>
      <c r="CZ524" s="182"/>
      <c r="DA524" s="182"/>
      <c r="DB524" s="182"/>
      <c r="DC524" s="182"/>
      <c r="DD524" s="182"/>
      <c r="DE524" s="182"/>
      <c r="DF524" s="182"/>
      <c r="DG524" s="182"/>
      <c r="DH524" s="182"/>
      <c r="DI524" s="182"/>
      <c r="DJ524" s="182"/>
      <c r="DK524" s="182"/>
      <c r="DL524" s="182"/>
      <c r="DM524" s="182"/>
      <c r="DN524" s="182"/>
      <c r="DO524" s="182"/>
      <c r="DP524" s="182"/>
      <c r="DQ524" s="182"/>
      <c r="DR524" s="182"/>
      <c r="DS524" s="182"/>
      <c r="DT524" s="182"/>
      <c r="DU524" s="182"/>
      <c r="DV524" s="182"/>
      <c r="DW524" s="182"/>
      <c r="DX524" s="182"/>
      <c r="DY524" s="182"/>
      <c r="DZ524" s="182"/>
      <c r="EA524" s="182"/>
      <c r="EB524" s="182"/>
      <c r="EC524" s="182"/>
      <c r="ED524" s="182"/>
      <c r="EE524" s="182"/>
      <c r="EF524" s="182"/>
      <c r="EG524" s="182"/>
      <c r="EH524" s="182"/>
      <c r="EI524" s="182"/>
      <c r="EJ524" s="182"/>
      <c r="EK524" s="182"/>
      <c r="EL524" s="182"/>
      <c r="EM524" s="182"/>
      <c r="EN524" s="182"/>
      <c r="EO524" s="182"/>
      <c r="EP524" s="182"/>
      <c r="EQ524" s="182"/>
      <c r="ER524" s="182"/>
      <c r="ES524" s="182"/>
      <c r="ET524" s="182"/>
      <c r="EU524" s="182"/>
      <c r="EV524" s="182"/>
      <c r="EW524" s="182"/>
      <c r="EX524" s="182"/>
      <c r="EY524" s="182"/>
      <c r="EZ524" s="182"/>
      <c r="FA524" s="182"/>
      <c r="FB524" s="182"/>
      <c r="FC524" s="182"/>
      <c r="FD524" s="182"/>
      <c r="FE524" s="182"/>
      <c r="FF524" s="182"/>
      <c r="FG524" s="182"/>
      <c r="FH524" s="182"/>
      <c r="FI524" s="182"/>
      <c r="FJ524" s="182"/>
      <c r="FK524" s="182"/>
      <c r="FL524" s="182"/>
      <c r="FM524" s="182"/>
      <c r="FN524" s="182"/>
      <c r="FO524" s="182"/>
      <c r="FP524" s="182"/>
      <c r="FQ524" s="182"/>
      <c r="FR524" s="182"/>
      <c r="FS524" s="182"/>
      <c r="FT524" s="182"/>
      <c r="FU524" s="182"/>
      <c r="FV524" s="182"/>
      <c r="FW524" s="182"/>
      <c r="FX524" s="182"/>
      <c r="FY524" s="182"/>
      <c r="FZ524" s="182"/>
      <c r="GA524" s="182"/>
      <c r="GB524" s="182"/>
      <c r="GC524" s="182"/>
      <c r="GD524" s="182"/>
      <c r="GE524" s="182"/>
      <c r="GF524" s="182"/>
      <c r="GG524" s="182"/>
      <c r="GH524" s="182"/>
      <c r="GI524" s="182"/>
      <c r="GJ524" s="182"/>
      <c r="GK524" s="182"/>
      <c r="GL524" s="182"/>
      <c r="GM524" s="182"/>
      <c r="GN524" s="182"/>
      <c r="GO524" s="182"/>
      <c r="GP524" s="182"/>
      <c r="GQ524" s="182"/>
      <c r="GR524" s="182"/>
      <c r="GS524" s="182"/>
      <c r="GT524" s="182"/>
      <c r="GU524" s="182"/>
      <c r="GV524" s="182"/>
      <c r="GW524" s="182"/>
      <c r="GX524" s="182"/>
      <c r="GY524" s="182"/>
      <c r="GZ524" s="182"/>
      <c r="HA524" s="182"/>
      <c r="HB524" s="182"/>
      <c r="HC524" s="182"/>
      <c r="HD524" s="182"/>
      <c r="HE524" s="182"/>
      <c r="HF524" s="182"/>
      <c r="HG524" s="182"/>
      <c r="HH524" s="182"/>
      <c r="HI524" s="182"/>
      <c r="HJ524" s="182"/>
      <c r="HK524" s="182"/>
      <c r="HL524" s="182"/>
      <c r="HM524" s="182"/>
      <c r="HN524" s="182"/>
      <c r="HO524" s="182"/>
      <c r="HP524" s="182"/>
      <c r="HQ524" s="182"/>
      <c r="HR524" s="182"/>
      <c r="HS524" s="182"/>
      <c r="HT524" s="182"/>
      <c r="HU524" s="182"/>
      <c r="HV524" s="182"/>
      <c r="HW524" s="182"/>
      <c r="HX524" s="182"/>
      <c r="HY524" s="182"/>
      <c r="HZ524" s="182"/>
      <c r="IA524" s="182"/>
      <c r="IB524" s="182"/>
      <c r="IC524" s="182"/>
      <c r="ID524" s="182"/>
      <c r="IE524" s="182"/>
      <c r="IF524" s="182"/>
      <c r="IG524" s="182"/>
      <c r="IH524" s="182"/>
      <c r="II524" s="182"/>
      <c r="IJ524" s="182"/>
      <c r="IK524" s="182"/>
      <c r="IL524" s="182"/>
      <c r="IM524" s="182"/>
      <c r="IN524" s="182"/>
      <c r="IO524" s="182"/>
      <c r="IP524" s="182"/>
      <c r="IQ524" s="182"/>
      <c r="IR524" s="182"/>
      <c r="IS524" s="182"/>
      <c r="IT524" s="182"/>
      <c r="IU524" s="182"/>
      <c r="IV524" s="182"/>
      <c r="IW524" s="182"/>
      <c r="IX524" s="182"/>
      <c r="IY524" s="182"/>
      <c r="IZ524" s="182"/>
      <c r="JA524" s="182"/>
      <c r="JB524" s="182"/>
      <c r="JC524" s="182"/>
      <c r="JD524" s="182"/>
      <c r="JE524" s="182"/>
      <c r="JF524" s="182"/>
      <c r="JG524" s="182"/>
      <c r="JH524" s="182"/>
      <c r="JI524" s="182"/>
      <c r="JJ524" s="182"/>
      <c r="JK524" s="182"/>
      <c r="JL524" s="182"/>
      <c r="JM524" s="182"/>
      <c r="JN524" s="182"/>
      <c r="JO524" s="182"/>
      <c r="JP524" s="182"/>
      <c r="JQ524" s="182"/>
      <c r="JR524" s="182"/>
      <c r="JS524" s="182"/>
      <c r="JT524" s="182"/>
      <c r="JU524" s="182"/>
      <c r="JV524" s="182"/>
      <c r="JW524" s="182"/>
      <c r="JX524" s="182"/>
      <c r="JY524" s="182"/>
      <c r="JZ524" s="182"/>
      <c r="KA524" s="182"/>
      <c r="KB524" s="182"/>
      <c r="KC524" s="182"/>
      <c r="KD524" s="182"/>
      <c r="KE524" s="182"/>
      <c r="KF524" s="182"/>
      <c r="KG524" s="182"/>
      <c r="KH524" s="182"/>
      <c r="KI524" s="182"/>
      <c r="KJ524" s="182"/>
      <c r="KK524" s="182"/>
      <c r="KL524" s="182"/>
      <c r="KM524" s="182"/>
      <c r="KN524" s="182"/>
      <c r="KO524" s="182"/>
      <c r="KP524" s="182"/>
      <c r="KQ524" s="182"/>
      <c r="KR524" s="182"/>
      <c r="KS524" s="182"/>
      <c r="KT524" s="182"/>
      <c r="KU524" s="182"/>
      <c r="KV524" s="182"/>
      <c r="KW524" s="182"/>
      <c r="KX524" s="182"/>
      <c r="KY524" s="182"/>
      <c r="KZ524" s="182"/>
      <c r="LA524" s="182"/>
      <c r="LB524" s="182"/>
      <c r="LC524" s="182"/>
      <c r="LD524" s="182"/>
      <c r="LE524" s="182"/>
      <c r="LF524" s="182"/>
      <c r="LG524" s="182"/>
      <c r="LH524" s="182"/>
      <c r="LI524" s="182"/>
      <c r="LJ524" s="182"/>
      <c r="LK524" s="182"/>
      <c r="LL524" s="182"/>
      <c r="LM524" s="182"/>
      <c r="LN524" s="182"/>
      <c r="LO524" s="182"/>
      <c r="LP524" s="182"/>
      <c r="LQ524" s="182"/>
      <c r="LR524" s="182"/>
      <c r="LS524" s="182"/>
      <c r="LT524" s="182"/>
      <c r="LU524" s="182"/>
      <c r="LV524" s="182"/>
      <c r="LW524" s="182"/>
      <c r="LX524" s="182"/>
      <c r="LY524" s="182"/>
      <c r="LZ524" s="182"/>
      <c r="MA524" s="182"/>
      <c r="MB524" s="182"/>
      <c r="MC524" s="182"/>
      <c r="MD524" s="182"/>
      <c r="ME524" s="182"/>
      <c r="MF524" s="182"/>
      <c r="MG524" s="182"/>
      <c r="MH524" s="182"/>
      <c r="MI524" s="182"/>
      <c r="MJ524" s="182"/>
      <c r="MK524" s="182"/>
      <c r="ML524" s="182"/>
      <c r="MM524" s="182"/>
      <c r="MN524" s="182"/>
      <c r="MO524" s="182"/>
      <c r="MP524" s="182"/>
      <c r="MQ524" s="182"/>
      <c r="MR524" s="182"/>
      <c r="MS524" s="182"/>
      <c r="MT524" s="182"/>
      <c r="MU524" s="182"/>
      <c r="MV524" s="182"/>
      <c r="MW524" s="182"/>
      <c r="MX524" s="182"/>
      <c r="MY524" s="182"/>
      <c r="MZ524" s="182"/>
      <c r="NA524" s="182"/>
      <c r="NB524" s="182"/>
      <c r="NC524" s="182"/>
      <c r="ND524" s="182"/>
      <c r="NE524" s="182"/>
      <c r="NF524" s="182"/>
      <c r="NG524" s="182"/>
      <c r="NH524" s="182"/>
      <c r="NI524" s="182"/>
      <c r="NJ524" s="182"/>
      <c r="NK524" s="182"/>
      <c r="NL524" s="182"/>
      <c r="NM524" s="182"/>
      <c r="NN524" s="182"/>
      <c r="NO524" s="182"/>
      <c r="NP524" s="182"/>
      <c r="NQ524" s="182"/>
      <c r="NR524" s="182"/>
      <c r="NS524" s="182"/>
      <c r="NT524" s="182"/>
      <c r="NU524" s="182"/>
      <c r="NV524" s="182"/>
      <c r="NW524" s="182"/>
      <c r="NX524" s="182"/>
      <c r="NY524" s="182"/>
      <c r="NZ524" s="182"/>
      <c r="OA524" s="182"/>
      <c r="OB524" s="182"/>
      <c r="OC524" s="182"/>
      <c r="OD524" s="182"/>
      <c r="OE524" s="182"/>
      <c r="OF524" s="182"/>
      <c r="OG524" s="182"/>
      <c r="OH524" s="182"/>
      <c r="OI524" s="182"/>
      <c r="OJ524" s="182"/>
      <c r="OK524" s="182"/>
      <c r="OL524" s="182"/>
      <c r="OM524" s="182"/>
      <c r="ON524" s="182"/>
      <c r="OO524" s="182"/>
      <c r="OP524" s="182"/>
      <c r="OQ524" s="182"/>
      <c r="OR524" s="182"/>
      <c r="OS524" s="182"/>
      <c r="OT524" s="182"/>
      <c r="OU524" s="182"/>
      <c r="OV524" s="182"/>
      <c r="OW524" s="182"/>
      <c r="OX524" s="182"/>
      <c r="OY524" s="182"/>
      <c r="OZ524" s="182"/>
      <c r="PA524" s="182"/>
      <c r="PB524" s="182"/>
      <c r="PC524" s="182"/>
      <c r="PD524" s="182"/>
      <c r="PE524" s="182"/>
      <c r="PF524" s="182"/>
      <c r="PG524" s="182"/>
      <c r="PH524" s="182"/>
      <c r="PI524" s="182"/>
      <c r="PJ524" s="182"/>
      <c r="PK524" s="182"/>
      <c r="PL524" s="182"/>
      <c r="PM524" s="182"/>
      <c r="PN524" s="182"/>
      <c r="PO524" s="182"/>
      <c r="PP524" s="182"/>
      <c r="PQ524" s="182"/>
      <c r="PR524" s="182"/>
      <c r="PS524" s="182"/>
      <c r="PT524" s="182"/>
      <c r="PU524" s="182"/>
      <c r="PV524" s="182"/>
      <c r="PW524" s="182"/>
      <c r="PX524" s="182"/>
    </row>
    <row r="525" spans="1:440" s="167" customFormat="1" ht="19.899999999999999" customHeight="1">
      <c r="A525" s="182"/>
      <c r="B525" s="1040"/>
      <c r="C525" s="900"/>
      <c r="D525" s="837"/>
      <c r="E525" s="948"/>
      <c r="F525" s="327" t="s">
        <v>21</v>
      </c>
      <c r="G525" s="291">
        <v>2.9750000000000001</v>
      </c>
      <c r="H525" s="291"/>
      <c r="I525" s="292">
        <f>G525+H525+K524</f>
        <v>3.6100000000000003</v>
      </c>
      <c r="J525" s="416">
        <v>1.8900000000000001</v>
      </c>
      <c r="K525" s="292">
        <f t="shared" si="503"/>
        <v>1.7200000000000002</v>
      </c>
      <c r="L525" s="675">
        <f t="shared" si="504"/>
        <v>0.52354570637119113</v>
      </c>
      <c r="M525" s="653" t="s">
        <v>24</v>
      </c>
      <c r="N525" s="903"/>
      <c r="O525" s="904"/>
      <c r="P525" s="904"/>
      <c r="Q525" s="904"/>
      <c r="R525" s="904"/>
      <c r="S525" s="893"/>
      <c r="T525" s="170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2"/>
      <c r="AT525" s="182"/>
      <c r="AU525" s="182"/>
      <c r="AV525" s="182"/>
      <c r="AW525" s="182"/>
      <c r="AX525" s="182"/>
      <c r="AY525" s="182"/>
      <c r="AZ525" s="182"/>
      <c r="BA525" s="182"/>
      <c r="BB525" s="182"/>
      <c r="BC525" s="182"/>
      <c r="BD525" s="182"/>
      <c r="BE525" s="182"/>
      <c r="BF525" s="182"/>
      <c r="BG525" s="182"/>
      <c r="BH525" s="182"/>
      <c r="BI525" s="182"/>
      <c r="BJ525" s="182"/>
      <c r="BK525" s="182"/>
      <c r="BL525" s="182"/>
      <c r="BM525" s="182"/>
      <c r="BN525" s="182"/>
      <c r="BO525" s="182"/>
      <c r="BP525" s="182"/>
      <c r="BQ525" s="182"/>
      <c r="BR525" s="182"/>
      <c r="BS525" s="182"/>
      <c r="BT525" s="182"/>
      <c r="BU525" s="182"/>
      <c r="BV525" s="182"/>
      <c r="BW525" s="182"/>
      <c r="BX525" s="182"/>
      <c r="BY525" s="182"/>
      <c r="BZ525" s="182"/>
      <c r="CA525" s="182"/>
      <c r="CB525" s="182"/>
      <c r="CC525" s="182"/>
      <c r="CD525" s="182"/>
      <c r="CE525" s="182"/>
      <c r="CF525" s="182"/>
      <c r="CG525" s="182"/>
      <c r="CH525" s="182"/>
      <c r="CI525" s="182"/>
      <c r="CJ525" s="182"/>
      <c r="CK525" s="182"/>
      <c r="CL525" s="182"/>
      <c r="CM525" s="182"/>
      <c r="CN525" s="182"/>
      <c r="CO525" s="182"/>
      <c r="CP525" s="182"/>
      <c r="CQ525" s="182"/>
      <c r="CR525" s="182"/>
      <c r="CS525" s="182"/>
      <c r="CT525" s="182"/>
      <c r="CU525" s="182"/>
      <c r="CV525" s="182"/>
      <c r="CW525" s="182"/>
      <c r="CX525" s="182"/>
      <c r="CY525" s="182"/>
      <c r="CZ525" s="182"/>
      <c r="DA525" s="182"/>
      <c r="DB525" s="182"/>
      <c r="DC525" s="182"/>
      <c r="DD525" s="182"/>
      <c r="DE525" s="182"/>
      <c r="DF525" s="182"/>
      <c r="DG525" s="182"/>
      <c r="DH525" s="182"/>
      <c r="DI525" s="182"/>
      <c r="DJ525" s="182"/>
      <c r="DK525" s="182"/>
      <c r="DL525" s="182"/>
      <c r="DM525" s="182"/>
      <c r="DN525" s="182"/>
      <c r="DO525" s="182"/>
      <c r="DP525" s="182"/>
      <c r="DQ525" s="182"/>
      <c r="DR525" s="182"/>
      <c r="DS525" s="182"/>
      <c r="DT525" s="182"/>
      <c r="DU525" s="182"/>
      <c r="DV525" s="182"/>
      <c r="DW525" s="182"/>
      <c r="DX525" s="182"/>
      <c r="DY525" s="182"/>
      <c r="DZ525" s="182"/>
      <c r="EA525" s="182"/>
      <c r="EB525" s="182"/>
      <c r="EC525" s="182"/>
      <c r="ED525" s="182"/>
      <c r="EE525" s="182"/>
      <c r="EF525" s="182"/>
      <c r="EG525" s="182"/>
      <c r="EH525" s="182"/>
      <c r="EI525" s="182"/>
      <c r="EJ525" s="182"/>
      <c r="EK525" s="182"/>
      <c r="EL525" s="182"/>
      <c r="EM525" s="182"/>
      <c r="EN525" s="182"/>
      <c r="EO525" s="182"/>
      <c r="EP525" s="182"/>
      <c r="EQ525" s="182"/>
      <c r="ER525" s="182"/>
      <c r="ES525" s="182"/>
      <c r="ET525" s="182"/>
      <c r="EU525" s="182"/>
      <c r="EV525" s="182"/>
      <c r="EW525" s="182"/>
      <c r="EX525" s="182"/>
      <c r="EY525" s="182"/>
      <c r="EZ525" s="182"/>
      <c r="FA525" s="182"/>
      <c r="FB525" s="182"/>
      <c r="FC525" s="182"/>
      <c r="FD525" s="182"/>
      <c r="FE525" s="182"/>
      <c r="FF525" s="182"/>
      <c r="FG525" s="182"/>
      <c r="FH525" s="182"/>
      <c r="FI525" s="182"/>
      <c r="FJ525" s="182"/>
      <c r="FK525" s="182"/>
      <c r="FL525" s="182"/>
      <c r="FM525" s="182"/>
      <c r="FN525" s="182"/>
      <c r="FO525" s="182"/>
      <c r="FP525" s="182"/>
      <c r="FQ525" s="182"/>
      <c r="FR525" s="182"/>
      <c r="FS525" s="182"/>
      <c r="FT525" s="182"/>
      <c r="FU525" s="182"/>
      <c r="FV525" s="182"/>
      <c r="FW525" s="182"/>
      <c r="FX525" s="182"/>
      <c r="FY525" s="182"/>
      <c r="FZ525" s="182"/>
      <c r="GA525" s="182"/>
      <c r="GB525" s="182"/>
      <c r="GC525" s="182"/>
      <c r="GD525" s="182"/>
      <c r="GE525" s="182"/>
      <c r="GF525" s="182"/>
      <c r="GG525" s="182"/>
      <c r="GH525" s="182"/>
      <c r="GI525" s="182"/>
      <c r="GJ525" s="182"/>
      <c r="GK525" s="182"/>
      <c r="GL525" s="182"/>
      <c r="GM525" s="182"/>
      <c r="GN525" s="182"/>
      <c r="GO525" s="182"/>
      <c r="GP525" s="182"/>
      <c r="GQ525" s="182"/>
      <c r="GR525" s="182"/>
      <c r="GS525" s="182"/>
      <c r="GT525" s="182"/>
      <c r="GU525" s="182"/>
      <c r="GV525" s="182"/>
      <c r="GW525" s="182"/>
      <c r="GX525" s="182"/>
      <c r="GY525" s="182"/>
      <c r="GZ525" s="182"/>
      <c r="HA525" s="182"/>
      <c r="HB525" s="182"/>
      <c r="HC525" s="182"/>
      <c r="HD525" s="182"/>
      <c r="HE525" s="182"/>
      <c r="HF525" s="182"/>
      <c r="HG525" s="182"/>
      <c r="HH525" s="182"/>
      <c r="HI525" s="182"/>
      <c r="HJ525" s="182"/>
      <c r="HK525" s="182"/>
      <c r="HL525" s="182"/>
      <c r="HM525" s="182"/>
      <c r="HN525" s="182"/>
      <c r="HO525" s="182"/>
      <c r="HP525" s="182"/>
      <c r="HQ525" s="182"/>
      <c r="HR525" s="182"/>
      <c r="HS525" s="182"/>
      <c r="HT525" s="182"/>
      <c r="HU525" s="182"/>
      <c r="HV525" s="182"/>
      <c r="HW525" s="182"/>
      <c r="HX525" s="182"/>
      <c r="HY525" s="182"/>
      <c r="HZ525" s="182"/>
      <c r="IA525" s="182"/>
      <c r="IB525" s="182"/>
      <c r="IC525" s="182"/>
      <c r="ID525" s="182"/>
      <c r="IE525" s="182"/>
      <c r="IF525" s="182"/>
      <c r="IG525" s="182"/>
      <c r="IH525" s="182"/>
      <c r="II525" s="182"/>
      <c r="IJ525" s="182"/>
      <c r="IK525" s="182"/>
      <c r="IL525" s="182"/>
      <c r="IM525" s="182"/>
      <c r="IN525" s="182"/>
      <c r="IO525" s="182"/>
      <c r="IP525" s="182"/>
      <c r="IQ525" s="182"/>
      <c r="IR525" s="182"/>
      <c r="IS525" s="182"/>
      <c r="IT525" s="182"/>
      <c r="IU525" s="182"/>
      <c r="IV525" s="182"/>
      <c r="IW525" s="182"/>
      <c r="IX525" s="182"/>
      <c r="IY525" s="182"/>
      <c r="IZ525" s="182"/>
      <c r="JA525" s="182"/>
      <c r="JB525" s="182"/>
      <c r="JC525" s="182"/>
      <c r="JD525" s="182"/>
      <c r="JE525" s="182"/>
      <c r="JF525" s="182"/>
      <c r="JG525" s="182"/>
      <c r="JH525" s="182"/>
      <c r="JI525" s="182"/>
      <c r="JJ525" s="182"/>
      <c r="JK525" s="182"/>
      <c r="JL525" s="182"/>
      <c r="JM525" s="182"/>
      <c r="JN525" s="182"/>
      <c r="JO525" s="182"/>
      <c r="JP525" s="182"/>
      <c r="JQ525" s="182"/>
      <c r="JR525" s="182"/>
      <c r="JS525" s="182"/>
      <c r="JT525" s="182"/>
      <c r="JU525" s="182"/>
      <c r="JV525" s="182"/>
      <c r="JW525" s="182"/>
      <c r="JX525" s="182"/>
      <c r="JY525" s="182"/>
      <c r="JZ525" s="182"/>
      <c r="KA525" s="182"/>
      <c r="KB525" s="182"/>
      <c r="KC525" s="182"/>
      <c r="KD525" s="182"/>
      <c r="KE525" s="182"/>
      <c r="KF525" s="182"/>
      <c r="KG525" s="182"/>
      <c r="KH525" s="182"/>
      <c r="KI525" s="182"/>
      <c r="KJ525" s="182"/>
      <c r="KK525" s="182"/>
      <c r="KL525" s="182"/>
      <c r="KM525" s="182"/>
      <c r="KN525" s="182"/>
      <c r="KO525" s="182"/>
      <c r="KP525" s="182"/>
      <c r="KQ525" s="182"/>
      <c r="KR525" s="182"/>
      <c r="KS525" s="182"/>
      <c r="KT525" s="182"/>
      <c r="KU525" s="182"/>
      <c r="KV525" s="182"/>
      <c r="KW525" s="182"/>
      <c r="KX525" s="182"/>
      <c r="KY525" s="182"/>
      <c r="KZ525" s="182"/>
      <c r="LA525" s="182"/>
      <c r="LB525" s="182"/>
      <c r="LC525" s="182"/>
      <c r="LD525" s="182"/>
      <c r="LE525" s="182"/>
      <c r="LF525" s="182"/>
      <c r="LG525" s="182"/>
      <c r="LH525" s="182"/>
      <c r="LI525" s="182"/>
      <c r="LJ525" s="182"/>
      <c r="LK525" s="182"/>
      <c r="LL525" s="182"/>
      <c r="LM525" s="182"/>
      <c r="LN525" s="182"/>
      <c r="LO525" s="182"/>
      <c r="LP525" s="182"/>
      <c r="LQ525" s="182"/>
      <c r="LR525" s="182"/>
      <c r="LS525" s="182"/>
      <c r="LT525" s="182"/>
      <c r="LU525" s="182"/>
      <c r="LV525" s="182"/>
      <c r="LW525" s="182"/>
      <c r="LX525" s="182"/>
      <c r="LY525" s="182"/>
      <c r="LZ525" s="182"/>
      <c r="MA525" s="182"/>
      <c r="MB525" s="182"/>
      <c r="MC525" s="182"/>
      <c r="MD525" s="182"/>
      <c r="ME525" s="182"/>
      <c r="MF525" s="182"/>
      <c r="MG525" s="182"/>
      <c r="MH525" s="182"/>
      <c r="MI525" s="182"/>
      <c r="MJ525" s="182"/>
      <c r="MK525" s="182"/>
      <c r="ML525" s="182"/>
      <c r="MM525" s="182"/>
      <c r="MN525" s="182"/>
      <c r="MO525" s="182"/>
      <c r="MP525" s="182"/>
      <c r="MQ525" s="182"/>
      <c r="MR525" s="182"/>
      <c r="MS525" s="182"/>
      <c r="MT525" s="182"/>
      <c r="MU525" s="182"/>
      <c r="MV525" s="182"/>
      <c r="MW525" s="182"/>
      <c r="MX525" s="182"/>
      <c r="MY525" s="182"/>
      <c r="MZ525" s="182"/>
      <c r="NA525" s="182"/>
      <c r="NB525" s="182"/>
      <c r="NC525" s="182"/>
      <c r="ND525" s="182"/>
      <c r="NE525" s="182"/>
      <c r="NF525" s="182"/>
      <c r="NG525" s="182"/>
      <c r="NH525" s="182"/>
      <c r="NI525" s="182"/>
      <c r="NJ525" s="182"/>
      <c r="NK525" s="182"/>
      <c r="NL525" s="182"/>
      <c r="NM525" s="182"/>
      <c r="NN525" s="182"/>
      <c r="NO525" s="182"/>
      <c r="NP525" s="182"/>
      <c r="NQ525" s="182"/>
      <c r="NR525" s="182"/>
      <c r="NS525" s="182"/>
      <c r="NT525" s="182"/>
      <c r="NU525" s="182"/>
      <c r="NV525" s="182"/>
      <c r="NW525" s="182"/>
      <c r="NX525" s="182"/>
      <c r="NY525" s="182"/>
      <c r="NZ525" s="182"/>
      <c r="OA525" s="182"/>
      <c r="OB525" s="182"/>
      <c r="OC525" s="182"/>
      <c r="OD525" s="182"/>
      <c r="OE525" s="182"/>
      <c r="OF525" s="182"/>
      <c r="OG525" s="182"/>
      <c r="OH525" s="182"/>
      <c r="OI525" s="182"/>
      <c r="OJ525" s="182"/>
      <c r="OK525" s="182"/>
      <c r="OL525" s="182"/>
      <c r="OM525" s="182"/>
      <c r="ON525" s="182"/>
      <c r="OO525" s="182"/>
      <c r="OP525" s="182"/>
      <c r="OQ525" s="182"/>
      <c r="OR525" s="182"/>
      <c r="OS525" s="182"/>
      <c r="OT525" s="182"/>
      <c r="OU525" s="182"/>
      <c r="OV525" s="182"/>
      <c r="OW525" s="182"/>
      <c r="OX525" s="182"/>
      <c r="OY525" s="182"/>
      <c r="OZ525" s="182"/>
      <c r="PA525" s="182"/>
      <c r="PB525" s="182"/>
      <c r="PC525" s="182"/>
      <c r="PD525" s="182"/>
      <c r="PE525" s="182"/>
      <c r="PF525" s="182"/>
      <c r="PG525" s="182"/>
      <c r="PH525" s="182"/>
      <c r="PI525" s="182"/>
      <c r="PJ525" s="182"/>
      <c r="PK525" s="182"/>
      <c r="PL525" s="182"/>
      <c r="PM525" s="182"/>
      <c r="PN525" s="182"/>
      <c r="PO525" s="182"/>
      <c r="PP525" s="182"/>
      <c r="PQ525" s="182"/>
      <c r="PR525" s="182"/>
      <c r="PS525" s="182"/>
      <c r="PT525" s="182"/>
      <c r="PU525" s="182"/>
      <c r="PV525" s="182"/>
      <c r="PW525" s="182"/>
      <c r="PX525" s="182"/>
    </row>
    <row r="526" spans="1:440" s="167" customFormat="1" ht="19.899999999999999" customHeight="1">
      <c r="A526" s="182"/>
      <c r="B526" s="1040"/>
      <c r="C526" s="900"/>
      <c r="D526" s="837"/>
      <c r="E526" s="949"/>
      <c r="F526" s="327" t="s">
        <v>22</v>
      </c>
      <c r="G526" s="291">
        <v>3.61</v>
      </c>
      <c r="H526" s="291"/>
      <c r="I526" s="292">
        <f>G526+H526+K525</f>
        <v>5.33</v>
      </c>
      <c r="J526" s="416">
        <v>4.7489999999999997</v>
      </c>
      <c r="K526" s="292">
        <f t="shared" si="503"/>
        <v>0.58100000000000041</v>
      </c>
      <c r="L526" s="675">
        <f t="shared" si="504"/>
        <v>0.89099437148217631</v>
      </c>
      <c r="M526" s="653">
        <v>43465</v>
      </c>
      <c r="N526" s="903"/>
      <c r="O526" s="904"/>
      <c r="P526" s="904"/>
      <c r="Q526" s="904"/>
      <c r="R526" s="904"/>
      <c r="S526" s="893"/>
      <c r="T526" s="170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2"/>
      <c r="AT526" s="182"/>
      <c r="AU526" s="182"/>
      <c r="AV526" s="182"/>
      <c r="AW526" s="182"/>
      <c r="AX526" s="182"/>
      <c r="AY526" s="182"/>
      <c r="AZ526" s="182"/>
      <c r="BA526" s="182"/>
      <c r="BB526" s="182"/>
      <c r="BC526" s="182"/>
      <c r="BD526" s="182"/>
      <c r="BE526" s="182"/>
      <c r="BF526" s="182"/>
      <c r="BG526" s="182"/>
      <c r="BH526" s="182"/>
      <c r="BI526" s="182"/>
      <c r="BJ526" s="182"/>
      <c r="BK526" s="182"/>
      <c r="BL526" s="182"/>
      <c r="BM526" s="182"/>
      <c r="BN526" s="182"/>
      <c r="BO526" s="182"/>
      <c r="BP526" s="182"/>
      <c r="BQ526" s="182"/>
      <c r="BR526" s="182"/>
      <c r="BS526" s="182"/>
      <c r="BT526" s="182"/>
      <c r="BU526" s="182"/>
      <c r="BV526" s="182"/>
      <c r="BW526" s="182"/>
      <c r="BX526" s="182"/>
      <c r="BY526" s="182"/>
      <c r="BZ526" s="182"/>
      <c r="CA526" s="182"/>
      <c r="CB526" s="182"/>
      <c r="CC526" s="182"/>
      <c r="CD526" s="182"/>
      <c r="CE526" s="182"/>
      <c r="CF526" s="182"/>
      <c r="CG526" s="182"/>
      <c r="CH526" s="182"/>
      <c r="CI526" s="182"/>
      <c r="CJ526" s="182"/>
      <c r="CK526" s="182"/>
      <c r="CL526" s="182"/>
      <c r="CM526" s="182"/>
      <c r="CN526" s="182"/>
      <c r="CO526" s="182"/>
      <c r="CP526" s="182"/>
      <c r="CQ526" s="182"/>
      <c r="CR526" s="182"/>
      <c r="CS526" s="182"/>
      <c r="CT526" s="182"/>
      <c r="CU526" s="182"/>
      <c r="CV526" s="182"/>
      <c r="CW526" s="182"/>
      <c r="CX526" s="182"/>
      <c r="CY526" s="182"/>
      <c r="CZ526" s="182"/>
      <c r="DA526" s="182"/>
      <c r="DB526" s="182"/>
      <c r="DC526" s="182"/>
      <c r="DD526" s="182"/>
      <c r="DE526" s="182"/>
      <c r="DF526" s="182"/>
      <c r="DG526" s="182"/>
      <c r="DH526" s="182"/>
      <c r="DI526" s="182"/>
      <c r="DJ526" s="182"/>
      <c r="DK526" s="182"/>
      <c r="DL526" s="182"/>
      <c r="DM526" s="182"/>
      <c r="DN526" s="182"/>
      <c r="DO526" s="182"/>
      <c r="DP526" s="182"/>
      <c r="DQ526" s="182"/>
      <c r="DR526" s="182"/>
      <c r="DS526" s="182"/>
      <c r="DT526" s="182"/>
      <c r="DU526" s="182"/>
      <c r="DV526" s="182"/>
      <c r="DW526" s="182"/>
      <c r="DX526" s="182"/>
      <c r="DY526" s="182"/>
      <c r="DZ526" s="182"/>
      <c r="EA526" s="182"/>
      <c r="EB526" s="182"/>
      <c r="EC526" s="182"/>
      <c r="ED526" s="182"/>
      <c r="EE526" s="182"/>
      <c r="EF526" s="182"/>
      <c r="EG526" s="182"/>
      <c r="EH526" s="182"/>
      <c r="EI526" s="182"/>
      <c r="EJ526" s="182"/>
      <c r="EK526" s="182"/>
      <c r="EL526" s="182"/>
      <c r="EM526" s="182"/>
      <c r="EN526" s="182"/>
      <c r="EO526" s="182"/>
      <c r="EP526" s="182"/>
      <c r="EQ526" s="182"/>
      <c r="ER526" s="182"/>
      <c r="ES526" s="182"/>
      <c r="ET526" s="182"/>
      <c r="EU526" s="182"/>
      <c r="EV526" s="182"/>
      <c r="EW526" s="182"/>
      <c r="EX526" s="182"/>
      <c r="EY526" s="182"/>
      <c r="EZ526" s="182"/>
      <c r="FA526" s="182"/>
      <c r="FB526" s="182"/>
      <c r="FC526" s="182"/>
      <c r="FD526" s="182"/>
      <c r="FE526" s="182"/>
      <c r="FF526" s="182"/>
      <c r="FG526" s="182"/>
      <c r="FH526" s="182"/>
      <c r="FI526" s="182"/>
      <c r="FJ526" s="182"/>
      <c r="FK526" s="182"/>
      <c r="FL526" s="182"/>
      <c r="FM526" s="182"/>
      <c r="FN526" s="182"/>
      <c r="FO526" s="182"/>
      <c r="FP526" s="182"/>
      <c r="FQ526" s="182"/>
      <c r="FR526" s="182"/>
      <c r="FS526" s="182"/>
      <c r="FT526" s="182"/>
      <c r="FU526" s="182"/>
      <c r="FV526" s="182"/>
      <c r="FW526" s="182"/>
      <c r="FX526" s="182"/>
      <c r="FY526" s="182"/>
      <c r="FZ526" s="182"/>
      <c r="GA526" s="182"/>
      <c r="GB526" s="182"/>
      <c r="GC526" s="182"/>
      <c r="GD526" s="182"/>
      <c r="GE526" s="182"/>
      <c r="GF526" s="182"/>
      <c r="GG526" s="182"/>
      <c r="GH526" s="182"/>
      <c r="GI526" s="182"/>
      <c r="GJ526" s="182"/>
      <c r="GK526" s="182"/>
      <c r="GL526" s="182"/>
      <c r="GM526" s="182"/>
      <c r="GN526" s="182"/>
      <c r="GO526" s="182"/>
      <c r="GP526" s="182"/>
      <c r="GQ526" s="182"/>
      <c r="GR526" s="182"/>
      <c r="GS526" s="182"/>
      <c r="GT526" s="182"/>
      <c r="GU526" s="182"/>
      <c r="GV526" s="182"/>
      <c r="GW526" s="182"/>
      <c r="GX526" s="182"/>
      <c r="GY526" s="182"/>
      <c r="GZ526" s="182"/>
      <c r="HA526" s="182"/>
      <c r="HB526" s="182"/>
      <c r="HC526" s="182"/>
      <c r="HD526" s="182"/>
      <c r="HE526" s="182"/>
      <c r="HF526" s="182"/>
      <c r="HG526" s="182"/>
      <c r="HH526" s="182"/>
      <c r="HI526" s="182"/>
      <c r="HJ526" s="182"/>
      <c r="HK526" s="182"/>
      <c r="HL526" s="182"/>
      <c r="HM526" s="182"/>
      <c r="HN526" s="182"/>
      <c r="HO526" s="182"/>
      <c r="HP526" s="182"/>
      <c r="HQ526" s="182"/>
      <c r="HR526" s="182"/>
      <c r="HS526" s="182"/>
      <c r="HT526" s="182"/>
      <c r="HU526" s="182"/>
      <c r="HV526" s="182"/>
      <c r="HW526" s="182"/>
      <c r="HX526" s="182"/>
      <c r="HY526" s="182"/>
      <c r="HZ526" s="182"/>
      <c r="IA526" s="182"/>
      <c r="IB526" s="182"/>
      <c r="IC526" s="182"/>
      <c r="ID526" s="182"/>
      <c r="IE526" s="182"/>
      <c r="IF526" s="182"/>
      <c r="IG526" s="182"/>
      <c r="IH526" s="182"/>
      <c r="II526" s="182"/>
      <c r="IJ526" s="182"/>
      <c r="IK526" s="182"/>
      <c r="IL526" s="182"/>
      <c r="IM526" s="182"/>
      <c r="IN526" s="182"/>
      <c r="IO526" s="182"/>
      <c r="IP526" s="182"/>
      <c r="IQ526" s="182"/>
      <c r="IR526" s="182"/>
      <c r="IS526" s="182"/>
      <c r="IT526" s="182"/>
      <c r="IU526" s="182"/>
      <c r="IV526" s="182"/>
      <c r="IW526" s="182"/>
      <c r="IX526" s="182"/>
      <c r="IY526" s="182"/>
      <c r="IZ526" s="182"/>
      <c r="JA526" s="182"/>
      <c r="JB526" s="182"/>
      <c r="JC526" s="182"/>
      <c r="JD526" s="182"/>
      <c r="JE526" s="182"/>
      <c r="JF526" s="182"/>
      <c r="JG526" s="182"/>
      <c r="JH526" s="182"/>
      <c r="JI526" s="182"/>
      <c r="JJ526" s="182"/>
      <c r="JK526" s="182"/>
      <c r="JL526" s="182"/>
      <c r="JM526" s="182"/>
      <c r="JN526" s="182"/>
      <c r="JO526" s="182"/>
      <c r="JP526" s="182"/>
      <c r="JQ526" s="182"/>
      <c r="JR526" s="182"/>
      <c r="JS526" s="182"/>
      <c r="JT526" s="182"/>
      <c r="JU526" s="182"/>
      <c r="JV526" s="182"/>
      <c r="JW526" s="182"/>
      <c r="JX526" s="182"/>
      <c r="JY526" s="182"/>
      <c r="JZ526" s="182"/>
      <c r="KA526" s="182"/>
      <c r="KB526" s="182"/>
      <c r="KC526" s="182"/>
      <c r="KD526" s="182"/>
      <c r="KE526" s="182"/>
      <c r="KF526" s="182"/>
      <c r="KG526" s="182"/>
      <c r="KH526" s="182"/>
      <c r="KI526" s="182"/>
      <c r="KJ526" s="182"/>
      <c r="KK526" s="182"/>
      <c r="KL526" s="182"/>
      <c r="KM526" s="182"/>
      <c r="KN526" s="182"/>
      <c r="KO526" s="182"/>
      <c r="KP526" s="182"/>
      <c r="KQ526" s="182"/>
      <c r="KR526" s="182"/>
      <c r="KS526" s="182"/>
      <c r="KT526" s="182"/>
      <c r="KU526" s="182"/>
      <c r="KV526" s="182"/>
      <c r="KW526" s="182"/>
      <c r="KX526" s="182"/>
      <c r="KY526" s="182"/>
      <c r="KZ526" s="182"/>
      <c r="LA526" s="182"/>
      <c r="LB526" s="182"/>
      <c r="LC526" s="182"/>
      <c r="LD526" s="182"/>
      <c r="LE526" s="182"/>
      <c r="LF526" s="182"/>
      <c r="LG526" s="182"/>
      <c r="LH526" s="182"/>
      <c r="LI526" s="182"/>
      <c r="LJ526" s="182"/>
      <c r="LK526" s="182"/>
      <c r="LL526" s="182"/>
      <c r="LM526" s="182"/>
      <c r="LN526" s="182"/>
      <c r="LO526" s="182"/>
      <c r="LP526" s="182"/>
      <c r="LQ526" s="182"/>
      <c r="LR526" s="182"/>
      <c r="LS526" s="182"/>
      <c r="LT526" s="182"/>
      <c r="LU526" s="182"/>
      <c r="LV526" s="182"/>
      <c r="LW526" s="182"/>
      <c r="LX526" s="182"/>
      <c r="LY526" s="182"/>
      <c r="LZ526" s="182"/>
      <c r="MA526" s="182"/>
      <c r="MB526" s="182"/>
      <c r="MC526" s="182"/>
      <c r="MD526" s="182"/>
      <c r="ME526" s="182"/>
      <c r="MF526" s="182"/>
      <c r="MG526" s="182"/>
      <c r="MH526" s="182"/>
      <c r="MI526" s="182"/>
      <c r="MJ526" s="182"/>
      <c r="MK526" s="182"/>
      <c r="ML526" s="182"/>
      <c r="MM526" s="182"/>
      <c r="MN526" s="182"/>
      <c r="MO526" s="182"/>
      <c r="MP526" s="182"/>
      <c r="MQ526" s="182"/>
      <c r="MR526" s="182"/>
      <c r="MS526" s="182"/>
      <c r="MT526" s="182"/>
      <c r="MU526" s="182"/>
      <c r="MV526" s="182"/>
      <c r="MW526" s="182"/>
      <c r="MX526" s="182"/>
      <c r="MY526" s="182"/>
      <c r="MZ526" s="182"/>
      <c r="NA526" s="182"/>
      <c r="NB526" s="182"/>
      <c r="NC526" s="182"/>
      <c r="ND526" s="182"/>
      <c r="NE526" s="182"/>
      <c r="NF526" s="182"/>
      <c r="NG526" s="182"/>
      <c r="NH526" s="182"/>
      <c r="NI526" s="182"/>
      <c r="NJ526" s="182"/>
      <c r="NK526" s="182"/>
      <c r="NL526" s="182"/>
      <c r="NM526" s="182"/>
      <c r="NN526" s="182"/>
      <c r="NO526" s="182"/>
      <c r="NP526" s="182"/>
      <c r="NQ526" s="182"/>
      <c r="NR526" s="182"/>
      <c r="NS526" s="182"/>
      <c r="NT526" s="182"/>
      <c r="NU526" s="182"/>
      <c r="NV526" s="182"/>
      <c r="NW526" s="182"/>
      <c r="NX526" s="182"/>
      <c r="NY526" s="182"/>
      <c r="NZ526" s="182"/>
      <c r="OA526" s="182"/>
      <c r="OB526" s="182"/>
      <c r="OC526" s="182"/>
      <c r="OD526" s="182"/>
      <c r="OE526" s="182"/>
      <c r="OF526" s="182"/>
      <c r="OG526" s="182"/>
      <c r="OH526" s="182"/>
      <c r="OI526" s="182"/>
      <c r="OJ526" s="182"/>
      <c r="OK526" s="182"/>
      <c r="OL526" s="182"/>
      <c r="OM526" s="182"/>
      <c r="ON526" s="182"/>
      <c r="OO526" s="182"/>
      <c r="OP526" s="182"/>
      <c r="OQ526" s="182"/>
      <c r="OR526" s="182"/>
      <c r="OS526" s="182"/>
      <c r="OT526" s="182"/>
      <c r="OU526" s="182"/>
      <c r="OV526" s="182"/>
      <c r="OW526" s="182"/>
      <c r="OX526" s="182"/>
      <c r="OY526" s="182"/>
      <c r="OZ526" s="182"/>
      <c r="PA526" s="182"/>
      <c r="PB526" s="182"/>
      <c r="PC526" s="182"/>
      <c r="PD526" s="182"/>
      <c r="PE526" s="182"/>
      <c r="PF526" s="182"/>
      <c r="PG526" s="182"/>
      <c r="PH526" s="182"/>
      <c r="PI526" s="182"/>
      <c r="PJ526" s="182"/>
      <c r="PK526" s="182"/>
      <c r="PL526" s="182"/>
      <c r="PM526" s="182"/>
      <c r="PN526" s="182"/>
      <c r="PO526" s="182"/>
      <c r="PP526" s="182"/>
      <c r="PQ526" s="182"/>
      <c r="PR526" s="182"/>
      <c r="PS526" s="182"/>
      <c r="PT526" s="182"/>
      <c r="PU526" s="182"/>
      <c r="PV526" s="182"/>
      <c r="PW526" s="182"/>
      <c r="PX526" s="182"/>
    </row>
    <row r="527" spans="1:440" s="167" customFormat="1" ht="19.899999999999999" customHeight="1">
      <c r="A527" s="182"/>
      <c r="B527" s="1040"/>
      <c r="C527" s="900"/>
      <c r="D527" s="837"/>
      <c r="E527" s="875" t="s">
        <v>116</v>
      </c>
      <c r="F527" s="327" t="s">
        <v>20</v>
      </c>
      <c r="G527" s="291">
        <v>0.63500000000000001</v>
      </c>
      <c r="H527" s="291"/>
      <c r="I527" s="292">
        <f t="shared" ref="I527" si="530">G527+H527</f>
        <v>0.63500000000000001</v>
      </c>
      <c r="J527" s="416">
        <v>0</v>
      </c>
      <c r="K527" s="292">
        <f t="shared" si="503"/>
        <v>0.63500000000000001</v>
      </c>
      <c r="L527" s="675">
        <f t="shared" si="504"/>
        <v>0</v>
      </c>
      <c r="M527" s="653" t="s">
        <v>24</v>
      </c>
      <c r="N527" s="903">
        <f t="shared" ref="N527:O527" si="531">G527+G528+G529</f>
        <v>7.2140000000000004</v>
      </c>
      <c r="O527" s="904">
        <f t="shared" si="531"/>
        <v>0</v>
      </c>
      <c r="P527" s="904">
        <f t="shared" ref="P527" si="532">N527+O527</f>
        <v>7.2140000000000004</v>
      </c>
      <c r="Q527" s="904">
        <f t="shared" si="500"/>
        <v>6.9149999999999991</v>
      </c>
      <c r="R527" s="904">
        <f t="shared" ref="R527" si="533">P527-Q527</f>
        <v>0.29900000000000126</v>
      </c>
      <c r="S527" s="893">
        <f t="shared" ref="S527" si="534">Q527/P527</f>
        <v>0.95855281397283043</v>
      </c>
      <c r="T527" s="170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  <c r="BC527" s="182"/>
      <c r="BD527" s="182"/>
      <c r="BE527" s="182"/>
      <c r="BF527" s="182"/>
      <c r="BG527" s="182"/>
      <c r="BH527" s="182"/>
      <c r="BI527" s="182"/>
      <c r="BJ527" s="182"/>
      <c r="BK527" s="182"/>
      <c r="BL527" s="182"/>
      <c r="BM527" s="182"/>
      <c r="BN527" s="182"/>
      <c r="BO527" s="182"/>
      <c r="BP527" s="182"/>
      <c r="BQ527" s="182"/>
      <c r="BR527" s="182"/>
      <c r="BS527" s="182"/>
      <c r="BT527" s="182"/>
      <c r="BU527" s="182"/>
      <c r="BV527" s="182"/>
      <c r="BW527" s="182"/>
      <c r="BX527" s="182"/>
      <c r="BY527" s="182"/>
      <c r="BZ527" s="182"/>
      <c r="CA527" s="182"/>
      <c r="CB527" s="182"/>
      <c r="CC527" s="182"/>
      <c r="CD527" s="182"/>
      <c r="CE527" s="182"/>
      <c r="CF527" s="182"/>
      <c r="CG527" s="182"/>
      <c r="CH527" s="182"/>
      <c r="CI527" s="182"/>
      <c r="CJ527" s="182"/>
      <c r="CK527" s="182"/>
      <c r="CL527" s="182"/>
      <c r="CM527" s="182"/>
      <c r="CN527" s="182"/>
      <c r="CO527" s="182"/>
      <c r="CP527" s="182"/>
      <c r="CQ527" s="182"/>
      <c r="CR527" s="182"/>
      <c r="CS527" s="182"/>
      <c r="CT527" s="182"/>
      <c r="CU527" s="182"/>
      <c r="CV527" s="182"/>
      <c r="CW527" s="182"/>
      <c r="CX527" s="182"/>
      <c r="CY527" s="182"/>
      <c r="CZ527" s="182"/>
      <c r="DA527" s="182"/>
      <c r="DB527" s="182"/>
      <c r="DC527" s="182"/>
      <c r="DD527" s="182"/>
      <c r="DE527" s="182"/>
      <c r="DF527" s="182"/>
      <c r="DG527" s="182"/>
      <c r="DH527" s="182"/>
      <c r="DI527" s="182"/>
      <c r="DJ527" s="182"/>
      <c r="DK527" s="182"/>
      <c r="DL527" s="182"/>
      <c r="DM527" s="182"/>
      <c r="DN527" s="182"/>
      <c r="DO527" s="182"/>
      <c r="DP527" s="182"/>
      <c r="DQ527" s="182"/>
      <c r="DR527" s="182"/>
      <c r="DS527" s="182"/>
      <c r="DT527" s="182"/>
      <c r="DU527" s="182"/>
      <c r="DV527" s="182"/>
      <c r="DW527" s="182"/>
      <c r="DX527" s="182"/>
      <c r="DY527" s="182"/>
      <c r="DZ527" s="182"/>
      <c r="EA527" s="182"/>
      <c r="EB527" s="182"/>
      <c r="EC527" s="182"/>
      <c r="ED527" s="182"/>
      <c r="EE527" s="182"/>
      <c r="EF527" s="182"/>
      <c r="EG527" s="182"/>
      <c r="EH527" s="182"/>
      <c r="EI527" s="182"/>
      <c r="EJ527" s="182"/>
      <c r="EK527" s="182"/>
      <c r="EL527" s="182"/>
      <c r="EM527" s="182"/>
      <c r="EN527" s="182"/>
      <c r="EO527" s="182"/>
      <c r="EP527" s="182"/>
      <c r="EQ527" s="182"/>
      <c r="ER527" s="182"/>
      <c r="ES527" s="182"/>
      <c r="ET527" s="182"/>
      <c r="EU527" s="182"/>
      <c r="EV527" s="182"/>
      <c r="EW527" s="182"/>
      <c r="EX527" s="182"/>
      <c r="EY527" s="182"/>
      <c r="EZ527" s="182"/>
      <c r="FA527" s="182"/>
      <c r="FB527" s="182"/>
      <c r="FC527" s="182"/>
      <c r="FD527" s="182"/>
      <c r="FE527" s="182"/>
      <c r="FF527" s="182"/>
      <c r="FG527" s="182"/>
      <c r="FH527" s="182"/>
      <c r="FI527" s="182"/>
      <c r="FJ527" s="182"/>
      <c r="FK527" s="182"/>
      <c r="FL527" s="182"/>
      <c r="FM527" s="182"/>
      <c r="FN527" s="182"/>
      <c r="FO527" s="182"/>
      <c r="FP527" s="182"/>
      <c r="FQ527" s="182"/>
      <c r="FR527" s="182"/>
      <c r="FS527" s="182"/>
      <c r="FT527" s="182"/>
      <c r="FU527" s="182"/>
      <c r="FV527" s="182"/>
      <c r="FW527" s="182"/>
      <c r="FX527" s="182"/>
      <c r="FY527" s="182"/>
      <c r="FZ527" s="182"/>
      <c r="GA527" s="182"/>
      <c r="GB527" s="182"/>
      <c r="GC527" s="182"/>
      <c r="GD527" s="182"/>
      <c r="GE527" s="182"/>
      <c r="GF527" s="182"/>
      <c r="GG527" s="182"/>
      <c r="GH527" s="182"/>
      <c r="GI527" s="182"/>
      <c r="GJ527" s="182"/>
      <c r="GK527" s="182"/>
      <c r="GL527" s="182"/>
      <c r="GM527" s="182"/>
      <c r="GN527" s="182"/>
      <c r="GO527" s="182"/>
      <c r="GP527" s="182"/>
      <c r="GQ527" s="182"/>
      <c r="GR527" s="182"/>
      <c r="GS527" s="182"/>
      <c r="GT527" s="182"/>
      <c r="GU527" s="182"/>
      <c r="GV527" s="182"/>
      <c r="GW527" s="182"/>
      <c r="GX527" s="182"/>
      <c r="GY527" s="182"/>
      <c r="GZ527" s="182"/>
      <c r="HA527" s="182"/>
      <c r="HB527" s="182"/>
      <c r="HC527" s="182"/>
      <c r="HD527" s="182"/>
      <c r="HE527" s="182"/>
      <c r="HF527" s="182"/>
      <c r="HG527" s="182"/>
      <c r="HH527" s="182"/>
      <c r="HI527" s="182"/>
      <c r="HJ527" s="182"/>
      <c r="HK527" s="182"/>
      <c r="HL527" s="182"/>
      <c r="HM527" s="182"/>
      <c r="HN527" s="182"/>
      <c r="HO527" s="182"/>
      <c r="HP527" s="182"/>
      <c r="HQ527" s="182"/>
      <c r="HR527" s="182"/>
      <c r="HS527" s="182"/>
      <c r="HT527" s="182"/>
      <c r="HU527" s="182"/>
      <c r="HV527" s="182"/>
      <c r="HW527" s="182"/>
      <c r="HX527" s="182"/>
      <c r="HY527" s="182"/>
      <c r="HZ527" s="182"/>
      <c r="IA527" s="182"/>
      <c r="IB527" s="182"/>
      <c r="IC527" s="182"/>
      <c r="ID527" s="182"/>
      <c r="IE527" s="182"/>
      <c r="IF527" s="182"/>
      <c r="IG527" s="182"/>
      <c r="IH527" s="182"/>
      <c r="II527" s="182"/>
      <c r="IJ527" s="182"/>
      <c r="IK527" s="182"/>
      <c r="IL527" s="182"/>
      <c r="IM527" s="182"/>
      <c r="IN527" s="182"/>
      <c r="IO527" s="182"/>
      <c r="IP527" s="182"/>
      <c r="IQ527" s="182"/>
      <c r="IR527" s="182"/>
      <c r="IS527" s="182"/>
      <c r="IT527" s="182"/>
      <c r="IU527" s="182"/>
      <c r="IV527" s="182"/>
      <c r="IW527" s="182"/>
      <c r="IX527" s="182"/>
      <c r="IY527" s="182"/>
      <c r="IZ527" s="182"/>
      <c r="JA527" s="182"/>
      <c r="JB527" s="182"/>
      <c r="JC527" s="182"/>
      <c r="JD527" s="182"/>
      <c r="JE527" s="182"/>
      <c r="JF527" s="182"/>
      <c r="JG527" s="182"/>
      <c r="JH527" s="182"/>
      <c r="JI527" s="182"/>
      <c r="JJ527" s="182"/>
      <c r="JK527" s="182"/>
      <c r="JL527" s="182"/>
      <c r="JM527" s="182"/>
      <c r="JN527" s="182"/>
      <c r="JO527" s="182"/>
      <c r="JP527" s="182"/>
      <c r="JQ527" s="182"/>
      <c r="JR527" s="182"/>
      <c r="JS527" s="182"/>
      <c r="JT527" s="182"/>
      <c r="JU527" s="182"/>
      <c r="JV527" s="182"/>
      <c r="JW527" s="182"/>
      <c r="JX527" s="182"/>
      <c r="JY527" s="182"/>
      <c r="JZ527" s="182"/>
      <c r="KA527" s="182"/>
      <c r="KB527" s="182"/>
      <c r="KC527" s="182"/>
      <c r="KD527" s="182"/>
      <c r="KE527" s="182"/>
      <c r="KF527" s="182"/>
      <c r="KG527" s="182"/>
      <c r="KH527" s="182"/>
      <c r="KI527" s="182"/>
      <c r="KJ527" s="182"/>
      <c r="KK527" s="182"/>
      <c r="KL527" s="182"/>
      <c r="KM527" s="182"/>
      <c r="KN527" s="182"/>
      <c r="KO527" s="182"/>
      <c r="KP527" s="182"/>
      <c r="KQ527" s="182"/>
      <c r="KR527" s="182"/>
      <c r="KS527" s="182"/>
      <c r="KT527" s="182"/>
      <c r="KU527" s="182"/>
      <c r="KV527" s="182"/>
      <c r="KW527" s="182"/>
      <c r="KX527" s="182"/>
      <c r="KY527" s="182"/>
      <c r="KZ527" s="182"/>
      <c r="LA527" s="182"/>
      <c r="LB527" s="182"/>
      <c r="LC527" s="182"/>
      <c r="LD527" s="182"/>
      <c r="LE527" s="182"/>
      <c r="LF527" s="182"/>
      <c r="LG527" s="182"/>
      <c r="LH527" s="182"/>
      <c r="LI527" s="182"/>
      <c r="LJ527" s="182"/>
      <c r="LK527" s="182"/>
      <c r="LL527" s="182"/>
      <c r="LM527" s="182"/>
      <c r="LN527" s="182"/>
      <c r="LO527" s="182"/>
      <c r="LP527" s="182"/>
      <c r="LQ527" s="182"/>
      <c r="LR527" s="182"/>
      <c r="LS527" s="182"/>
      <c r="LT527" s="182"/>
      <c r="LU527" s="182"/>
      <c r="LV527" s="182"/>
      <c r="LW527" s="182"/>
      <c r="LX527" s="182"/>
      <c r="LY527" s="182"/>
      <c r="LZ527" s="182"/>
      <c r="MA527" s="182"/>
      <c r="MB527" s="182"/>
      <c r="MC527" s="182"/>
      <c r="MD527" s="182"/>
      <c r="ME527" s="182"/>
      <c r="MF527" s="182"/>
      <c r="MG527" s="182"/>
      <c r="MH527" s="182"/>
      <c r="MI527" s="182"/>
      <c r="MJ527" s="182"/>
      <c r="MK527" s="182"/>
      <c r="ML527" s="182"/>
      <c r="MM527" s="182"/>
      <c r="MN527" s="182"/>
      <c r="MO527" s="182"/>
      <c r="MP527" s="182"/>
      <c r="MQ527" s="182"/>
      <c r="MR527" s="182"/>
      <c r="MS527" s="182"/>
      <c r="MT527" s="182"/>
      <c r="MU527" s="182"/>
      <c r="MV527" s="182"/>
      <c r="MW527" s="182"/>
      <c r="MX527" s="182"/>
      <c r="MY527" s="182"/>
      <c r="MZ527" s="182"/>
      <c r="NA527" s="182"/>
      <c r="NB527" s="182"/>
      <c r="NC527" s="182"/>
      <c r="ND527" s="182"/>
      <c r="NE527" s="182"/>
      <c r="NF527" s="182"/>
      <c r="NG527" s="182"/>
      <c r="NH527" s="182"/>
      <c r="NI527" s="182"/>
      <c r="NJ527" s="182"/>
      <c r="NK527" s="182"/>
      <c r="NL527" s="182"/>
      <c r="NM527" s="182"/>
      <c r="NN527" s="182"/>
      <c r="NO527" s="182"/>
      <c r="NP527" s="182"/>
      <c r="NQ527" s="182"/>
      <c r="NR527" s="182"/>
      <c r="NS527" s="182"/>
      <c r="NT527" s="182"/>
      <c r="NU527" s="182"/>
      <c r="NV527" s="182"/>
      <c r="NW527" s="182"/>
      <c r="NX527" s="182"/>
      <c r="NY527" s="182"/>
      <c r="NZ527" s="182"/>
      <c r="OA527" s="182"/>
      <c r="OB527" s="182"/>
      <c r="OC527" s="182"/>
      <c r="OD527" s="182"/>
      <c r="OE527" s="182"/>
      <c r="OF527" s="182"/>
      <c r="OG527" s="182"/>
      <c r="OH527" s="182"/>
      <c r="OI527" s="182"/>
      <c r="OJ527" s="182"/>
      <c r="OK527" s="182"/>
      <c r="OL527" s="182"/>
      <c r="OM527" s="182"/>
      <c r="ON527" s="182"/>
      <c r="OO527" s="182"/>
      <c r="OP527" s="182"/>
      <c r="OQ527" s="182"/>
      <c r="OR527" s="182"/>
      <c r="OS527" s="182"/>
      <c r="OT527" s="182"/>
      <c r="OU527" s="182"/>
      <c r="OV527" s="182"/>
      <c r="OW527" s="182"/>
      <c r="OX527" s="182"/>
      <c r="OY527" s="182"/>
      <c r="OZ527" s="182"/>
      <c r="PA527" s="182"/>
      <c r="PB527" s="182"/>
      <c r="PC527" s="182"/>
      <c r="PD527" s="182"/>
      <c r="PE527" s="182"/>
      <c r="PF527" s="182"/>
      <c r="PG527" s="182"/>
      <c r="PH527" s="182"/>
      <c r="PI527" s="182"/>
      <c r="PJ527" s="182"/>
      <c r="PK527" s="182"/>
      <c r="PL527" s="182"/>
      <c r="PM527" s="182"/>
      <c r="PN527" s="182"/>
      <c r="PO527" s="182"/>
      <c r="PP527" s="182"/>
      <c r="PQ527" s="182"/>
      <c r="PR527" s="182"/>
      <c r="PS527" s="182"/>
      <c r="PT527" s="182"/>
      <c r="PU527" s="182"/>
      <c r="PV527" s="182"/>
      <c r="PW527" s="182"/>
      <c r="PX527" s="182"/>
    </row>
    <row r="528" spans="1:440" s="167" customFormat="1" ht="19.899999999999999" customHeight="1">
      <c r="A528" s="182"/>
      <c r="B528" s="1040"/>
      <c r="C528" s="900"/>
      <c r="D528" s="837"/>
      <c r="E528" s="875"/>
      <c r="F528" s="327" t="s">
        <v>21</v>
      </c>
      <c r="G528" s="291">
        <v>2.972</v>
      </c>
      <c r="H528" s="291"/>
      <c r="I528" s="292">
        <f>G528+H528+K527</f>
        <v>3.6070000000000002</v>
      </c>
      <c r="J528" s="416">
        <v>1.6739999999999999</v>
      </c>
      <c r="K528" s="292">
        <f t="shared" si="503"/>
        <v>1.9330000000000003</v>
      </c>
      <c r="L528" s="675">
        <f t="shared" si="504"/>
        <v>0.46409758802328799</v>
      </c>
      <c r="M528" s="653" t="s">
        <v>24</v>
      </c>
      <c r="N528" s="903"/>
      <c r="O528" s="904"/>
      <c r="P528" s="904"/>
      <c r="Q528" s="904"/>
      <c r="R528" s="904"/>
      <c r="S528" s="893"/>
      <c r="T528" s="170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  <c r="AU528" s="182"/>
      <c r="AV528" s="182"/>
      <c r="AW528" s="182"/>
      <c r="AX528" s="182"/>
      <c r="AY528" s="182"/>
      <c r="AZ528" s="182"/>
      <c r="BA528" s="182"/>
      <c r="BB528" s="182"/>
      <c r="BC528" s="182"/>
      <c r="BD528" s="182"/>
      <c r="BE528" s="182"/>
      <c r="BF528" s="182"/>
      <c r="BG528" s="182"/>
      <c r="BH528" s="182"/>
      <c r="BI528" s="182"/>
      <c r="BJ528" s="182"/>
      <c r="BK528" s="182"/>
      <c r="BL528" s="182"/>
      <c r="BM528" s="182"/>
      <c r="BN528" s="182"/>
      <c r="BO528" s="182"/>
      <c r="BP528" s="182"/>
      <c r="BQ528" s="182"/>
      <c r="BR528" s="182"/>
      <c r="BS528" s="182"/>
      <c r="BT528" s="182"/>
      <c r="BU528" s="182"/>
      <c r="BV528" s="182"/>
      <c r="BW528" s="182"/>
      <c r="BX528" s="182"/>
      <c r="BY528" s="182"/>
      <c r="BZ528" s="182"/>
      <c r="CA528" s="182"/>
      <c r="CB528" s="182"/>
      <c r="CC528" s="182"/>
      <c r="CD528" s="182"/>
      <c r="CE528" s="182"/>
      <c r="CF528" s="182"/>
      <c r="CG528" s="182"/>
      <c r="CH528" s="182"/>
      <c r="CI528" s="182"/>
      <c r="CJ528" s="182"/>
      <c r="CK528" s="182"/>
      <c r="CL528" s="182"/>
      <c r="CM528" s="182"/>
      <c r="CN528" s="182"/>
      <c r="CO528" s="182"/>
      <c r="CP528" s="182"/>
      <c r="CQ528" s="182"/>
      <c r="CR528" s="182"/>
      <c r="CS528" s="182"/>
      <c r="CT528" s="182"/>
      <c r="CU528" s="182"/>
      <c r="CV528" s="182"/>
      <c r="CW528" s="182"/>
      <c r="CX528" s="182"/>
      <c r="CY528" s="182"/>
      <c r="CZ528" s="182"/>
      <c r="DA528" s="182"/>
      <c r="DB528" s="182"/>
      <c r="DC528" s="182"/>
      <c r="DD528" s="182"/>
      <c r="DE528" s="182"/>
      <c r="DF528" s="182"/>
      <c r="DG528" s="182"/>
      <c r="DH528" s="182"/>
      <c r="DI528" s="182"/>
      <c r="DJ528" s="182"/>
      <c r="DK528" s="182"/>
      <c r="DL528" s="182"/>
      <c r="DM528" s="182"/>
      <c r="DN528" s="182"/>
      <c r="DO528" s="182"/>
      <c r="DP528" s="182"/>
      <c r="DQ528" s="182"/>
      <c r="DR528" s="182"/>
      <c r="DS528" s="182"/>
      <c r="DT528" s="182"/>
      <c r="DU528" s="182"/>
      <c r="DV528" s="182"/>
      <c r="DW528" s="182"/>
      <c r="DX528" s="182"/>
      <c r="DY528" s="182"/>
      <c r="DZ528" s="182"/>
      <c r="EA528" s="182"/>
      <c r="EB528" s="182"/>
      <c r="EC528" s="182"/>
      <c r="ED528" s="182"/>
      <c r="EE528" s="182"/>
      <c r="EF528" s="182"/>
      <c r="EG528" s="182"/>
      <c r="EH528" s="182"/>
      <c r="EI528" s="182"/>
      <c r="EJ528" s="182"/>
      <c r="EK528" s="182"/>
      <c r="EL528" s="182"/>
      <c r="EM528" s="182"/>
      <c r="EN528" s="182"/>
      <c r="EO528" s="182"/>
      <c r="EP528" s="182"/>
      <c r="EQ528" s="182"/>
      <c r="ER528" s="182"/>
      <c r="ES528" s="182"/>
      <c r="ET528" s="182"/>
      <c r="EU528" s="182"/>
      <c r="EV528" s="182"/>
      <c r="EW528" s="182"/>
      <c r="EX528" s="182"/>
      <c r="EY528" s="182"/>
      <c r="EZ528" s="182"/>
      <c r="FA528" s="182"/>
      <c r="FB528" s="182"/>
      <c r="FC528" s="182"/>
      <c r="FD528" s="182"/>
      <c r="FE528" s="182"/>
      <c r="FF528" s="182"/>
      <c r="FG528" s="182"/>
      <c r="FH528" s="182"/>
      <c r="FI528" s="182"/>
      <c r="FJ528" s="182"/>
      <c r="FK528" s="182"/>
      <c r="FL528" s="182"/>
      <c r="FM528" s="182"/>
      <c r="FN528" s="182"/>
      <c r="FO528" s="182"/>
      <c r="FP528" s="182"/>
      <c r="FQ528" s="182"/>
      <c r="FR528" s="182"/>
      <c r="FS528" s="182"/>
      <c r="FT528" s="182"/>
      <c r="FU528" s="182"/>
      <c r="FV528" s="182"/>
      <c r="FW528" s="182"/>
      <c r="FX528" s="182"/>
      <c r="FY528" s="182"/>
      <c r="FZ528" s="182"/>
      <c r="GA528" s="182"/>
      <c r="GB528" s="182"/>
      <c r="GC528" s="182"/>
      <c r="GD528" s="182"/>
      <c r="GE528" s="182"/>
      <c r="GF528" s="182"/>
      <c r="GG528" s="182"/>
      <c r="GH528" s="182"/>
      <c r="GI528" s="182"/>
      <c r="GJ528" s="182"/>
      <c r="GK528" s="182"/>
      <c r="GL528" s="182"/>
      <c r="GM528" s="182"/>
      <c r="GN528" s="182"/>
      <c r="GO528" s="182"/>
      <c r="GP528" s="182"/>
      <c r="GQ528" s="182"/>
      <c r="GR528" s="182"/>
      <c r="GS528" s="182"/>
      <c r="GT528" s="182"/>
      <c r="GU528" s="182"/>
      <c r="GV528" s="182"/>
      <c r="GW528" s="182"/>
      <c r="GX528" s="182"/>
      <c r="GY528" s="182"/>
      <c r="GZ528" s="182"/>
      <c r="HA528" s="182"/>
      <c r="HB528" s="182"/>
      <c r="HC528" s="182"/>
      <c r="HD528" s="182"/>
      <c r="HE528" s="182"/>
      <c r="HF528" s="182"/>
      <c r="HG528" s="182"/>
      <c r="HH528" s="182"/>
      <c r="HI528" s="182"/>
      <c r="HJ528" s="182"/>
      <c r="HK528" s="182"/>
      <c r="HL528" s="182"/>
      <c r="HM528" s="182"/>
      <c r="HN528" s="182"/>
      <c r="HO528" s="182"/>
      <c r="HP528" s="182"/>
      <c r="HQ528" s="182"/>
      <c r="HR528" s="182"/>
      <c r="HS528" s="182"/>
      <c r="HT528" s="182"/>
      <c r="HU528" s="182"/>
      <c r="HV528" s="182"/>
      <c r="HW528" s="182"/>
      <c r="HX528" s="182"/>
      <c r="HY528" s="182"/>
      <c r="HZ528" s="182"/>
      <c r="IA528" s="182"/>
      <c r="IB528" s="182"/>
      <c r="IC528" s="182"/>
      <c r="ID528" s="182"/>
      <c r="IE528" s="182"/>
      <c r="IF528" s="182"/>
      <c r="IG528" s="182"/>
      <c r="IH528" s="182"/>
      <c r="II528" s="182"/>
      <c r="IJ528" s="182"/>
      <c r="IK528" s="182"/>
      <c r="IL528" s="182"/>
      <c r="IM528" s="182"/>
      <c r="IN528" s="182"/>
      <c r="IO528" s="182"/>
      <c r="IP528" s="182"/>
      <c r="IQ528" s="182"/>
      <c r="IR528" s="182"/>
      <c r="IS528" s="182"/>
      <c r="IT528" s="182"/>
      <c r="IU528" s="182"/>
      <c r="IV528" s="182"/>
      <c r="IW528" s="182"/>
      <c r="IX528" s="182"/>
      <c r="IY528" s="182"/>
      <c r="IZ528" s="182"/>
      <c r="JA528" s="182"/>
      <c r="JB528" s="182"/>
      <c r="JC528" s="182"/>
      <c r="JD528" s="182"/>
      <c r="JE528" s="182"/>
      <c r="JF528" s="182"/>
      <c r="JG528" s="182"/>
      <c r="JH528" s="182"/>
      <c r="JI528" s="182"/>
      <c r="JJ528" s="182"/>
      <c r="JK528" s="182"/>
      <c r="JL528" s="182"/>
      <c r="JM528" s="182"/>
      <c r="JN528" s="182"/>
      <c r="JO528" s="182"/>
      <c r="JP528" s="182"/>
      <c r="JQ528" s="182"/>
      <c r="JR528" s="182"/>
      <c r="JS528" s="182"/>
      <c r="JT528" s="182"/>
      <c r="JU528" s="182"/>
      <c r="JV528" s="182"/>
      <c r="JW528" s="182"/>
      <c r="JX528" s="182"/>
      <c r="JY528" s="182"/>
      <c r="JZ528" s="182"/>
      <c r="KA528" s="182"/>
      <c r="KB528" s="182"/>
      <c r="KC528" s="182"/>
      <c r="KD528" s="182"/>
      <c r="KE528" s="182"/>
      <c r="KF528" s="182"/>
      <c r="KG528" s="182"/>
      <c r="KH528" s="182"/>
      <c r="KI528" s="182"/>
      <c r="KJ528" s="182"/>
      <c r="KK528" s="182"/>
      <c r="KL528" s="182"/>
      <c r="KM528" s="182"/>
      <c r="KN528" s="182"/>
      <c r="KO528" s="182"/>
      <c r="KP528" s="182"/>
      <c r="KQ528" s="182"/>
      <c r="KR528" s="182"/>
      <c r="KS528" s="182"/>
      <c r="KT528" s="182"/>
      <c r="KU528" s="182"/>
      <c r="KV528" s="182"/>
      <c r="KW528" s="182"/>
      <c r="KX528" s="182"/>
      <c r="KY528" s="182"/>
      <c r="KZ528" s="182"/>
      <c r="LA528" s="182"/>
      <c r="LB528" s="182"/>
      <c r="LC528" s="182"/>
      <c r="LD528" s="182"/>
      <c r="LE528" s="182"/>
      <c r="LF528" s="182"/>
      <c r="LG528" s="182"/>
      <c r="LH528" s="182"/>
      <c r="LI528" s="182"/>
      <c r="LJ528" s="182"/>
      <c r="LK528" s="182"/>
      <c r="LL528" s="182"/>
      <c r="LM528" s="182"/>
      <c r="LN528" s="182"/>
      <c r="LO528" s="182"/>
      <c r="LP528" s="182"/>
      <c r="LQ528" s="182"/>
      <c r="LR528" s="182"/>
      <c r="LS528" s="182"/>
      <c r="LT528" s="182"/>
      <c r="LU528" s="182"/>
      <c r="LV528" s="182"/>
      <c r="LW528" s="182"/>
      <c r="LX528" s="182"/>
      <c r="LY528" s="182"/>
      <c r="LZ528" s="182"/>
      <c r="MA528" s="182"/>
      <c r="MB528" s="182"/>
      <c r="MC528" s="182"/>
      <c r="MD528" s="182"/>
      <c r="ME528" s="182"/>
      <c r="MF528" s="182"/>
      <c r="MG528" s="182"/>
      <c r="MH528" s="182"/>
      <c r="MI528" s="182"/>
      <c r="MJ528" s="182"/>
      <c r="MK528" s="182"/>
      <c r="ML528" s="182"/>
      <c r="MM528" s="182"/>
      <c r="MN528" s="182"/>
      <c r="MO528" s="182"/>
      <c r="MP528" s="182"/>
      <c r="MQ528" s="182"/>
      <c r="MR528" s="182"/>
      <c r="MS528" s="182"/>
      <c r="MT528" s="182"/>
      <c r="MU528" s="182"/>
      <c r="MV528" s="182"/>
      <c r="MW528" s="182"/>
      <c r="MX528" s="182"/>
      <c r="MY528" s="182"/>
      <c r="MZ528" s="182"/>
      <c r="NA528" s="182"/>
      <c r="NB528" s="182"/>
      <c r="NC528" s="182"/>
      <c r="ND528" s="182"/>
      <c r="NE528" s="182"/>
      <c r="NF528" s="182"/>
      <c r="NG528" s="182"/>
      <c r="NH528" s="182"/>
      <c r="NI528" s="182"/>
      <c r="NJ528" s="182"/>
      <c r="NK528" s="182"/>
      <c r="NL528" s="182"/>
      <c r="NM528" s="182"/>
      <c r="NN528" s="182"/>
      <c r="NO528" s="182"/>
      <c r="NP528" s="182"/>
      <c r="NQ528" s="182"/>
      <c r="NR528" s="182"/>
      <c r="NS528" s="182"/>
      <c r="NT528" s="182"/>
      <c r="NU528" s="182"/>
      <c r="NV528" s="182"/>
      <c r="NW528" s="182"/>
      <c r="NX528" s="182"/>
      <c r="NY528" s="182"/>
      <c r="NZ528" s="182"/>
      <c r="OA528" s="182"/>
      <c r="OB528" s="182"/>
      <c r="OC528" s="182"/>
      <c r="OD528" s="182"/>
      <c r="OE528" s="182"/>
      <c r="OF528" s="182"/>
      <c r="OG528" s="182"/>
      <c r="OH528" s="182"/>
      <c r="OI528" s="182"/>
      <c r="OJ528" s="182"/>
      <c r="OK528" s="182"/>
      <c r="OL528" s="182"/>
      <c r="OM528" s="182"/>
      <c r="ON528" s="182"/>
      <c r="OO528" s="182"/>
      <c r="OP528" s="182"/>
      <c r="OQ528" s="182"/>
      <c r="OR528" s="182"/>
      <c r="OS528" s="182"/>
      <c r="OT528" s="182"/>
      <c r="OU528" s="182"/>
      <c r="OV528" s="182"/>
      <c r="OW528" s="182"/>
      <c r="OX528" s="182"/>
      <c r="OY528" s="182"/>
      <c r="OZ528" s="182"/>
      <c r="PA528" s="182"/>
      <c r="PB528" s="182"/>
      <c r="PC528" s="182"/>
      <c r="PD528" s="182"/>
      <c r="PE528" s="182"/>
      <c r="PF528" s="182"/>
      <c r="PG528" s="182"/>
      <c r="PH528" s="182"/>
      <c r="PI528" s="182"/>
      <c r="PJ528" s="182"/>
      <c r="PK528" s="182"/>
      <c r="PL528" s="182"/>
      <c r="PM528" s="182"/>
      <c r="PN528" s="182"/>
      <c r="PO528" s="182"/>
      <c r="PP528" s="182"/>
      <c r="PQ528" s="182"/>
      <c r="PR528" s="182"/>
      <c r="PS528" s="182"/>
      <c r="PT528" s="182"/>
      <c r="PU528" s="182"/>
      <c r="PV528" s="182"/>
      <c r="PW528" s="182"/>
      <c r="PX528" s="182"/>
    </row>
    <row r="529" spans="1:440" s="167" customFormat="1" ht="19.899999999999999" customHeight="1">
      <c r="A529" s="182"/>
      <c r="B529" s="1040"/>
      <c r="C529" s="900"/>
      <c r="D529" s="837"/>
      <c r="E529" s="875"/>
      <c r="F529" s="327" t="s">
        <v>22</v>
      </c>
      <c r="G529" s="291">
        <v>3.6070000000000002</v>
      </c>
      <c r="H529" s="291"/>
      <c r="I529" s="292">
        <f>G529+H529+K528</f>
        <v>5.5400000000000009</v>
      </c>
      <c r="J529" s="416">
        <v>5.2409999999999997</v>
      </c>
      <c r="K529" s="292">
        <f t="shared" si="503"/>
        <v>0.29900000000000126</v>
      </c>
      <c r="L529" s="675">
        <f t="shared" si="504"/>
        <v>0.94602888086642578</v>
      </c>
      <c r="M529" s="653">
        <v>43465</v>
      </c>
      <c r="N529" s="903"/>
      <c r="O529" s="904"/>
      <c r="P529" s="904"/>
      <c r="Q529" s="904"/>
      <c r="R529" s="904"/>
      <c r="S529" s="893"/>
      <c r="T529" s="170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  <c r="AU529" s="182"/>
      <c r="AV529" s="182"/>
      <c r="AW529" s="182"/>
      <c r="AX529" s="182"/>
      <c r="AY529" s="182"/>
      <c r="AZ529" s="182"/>
      <c r="BA529" s="182"/>
      <c r="BB529" s="182"/>
      <c r="BC529" s="182"/>
      <c r="BD529" s="182"/>
      <c r="BE529" s="182"/>
      <c r="BF529" s="182"/>
      <c r="BG529" s="182"/>
      <c r="BH529" s="182"/>
      <c r="BI529" s="182"/>
      <c r="BJ529" s="182"/>
      <c r="BK529" s="182"/>
      <c r="BL529" s="182"/>
      <c r="BM529" s="182"/>
      <c r="BN529" s="182"/>
      <c r="BO529" s="182"/>
      <c r="BP529" s="182"/>
      <c r="BQ529" s="182"/>
      <c r="BR529" s="182"/>
      <c r="BS529" s="182"/>
      <c r="BT529" s="182"/>
      <c r="BU529" s="182"/>
      <c r="BV529" s="182"/>
      <c r="BW529" s="182"/>
      <c r="BX529" s="182"/>
      <c r="BY529" s="182"/>
      <c r="BZ529" s="182"/>
      <c r="CA529" s="182"/>
      <c r="CB529" s="182"/>
      <c r="CC529" s="182"/>
      <c r="CD529" s="182"/>
      <c r="CE529" s="182"/>
      <c r="CF529" s="182"/>
      <c r="CG529" s="182"/>
      <c r="CH529" s="182"/>
      <c r="CI529" s="182"/>
      <c r="CJ529" s="182"/>
      <c r="CK529" s="182"/>
      <c r="CL529" s="182"/>
      <c r="CM529" s="182"/>
      <c r="CN529" s="182"/>
      <c r="CO529" s="182"/>
      <c r="CP529" s="182"/>
      <c r="CQ529" s="182"/>
      <c r="CR529" s="182"/>
      <c r="CS529" s="182"/>
      <c r="CT529" s="182"/>
      <c r="CU529" s="182"/>
      <c r="CV529" s="182"/>
      <c r="CW529" s="182"/>
      <c r="CX529" s="182"/>
      <c r="CY529" s="182"/>
      <c r="CZ529" s="182"/>
      <c r="DA529" s="182"/>
      <c r="DB529" s="182"/>
      <c r="DC529" s="182"/>
      <c r="DD529" s="182"/>
      <c r="DE529" s="182"/>
      <c r="DF529" s="182"/>
      <c r="DG529" s="182"/>
      <c r="DH529" s="182"/>
      <c r="DI529" s="182"/>
      <c r="DJ529" s="182"/>
      <c r="DK529" s="182"/>
      <c r="DL529" s="182"/>
      <c r="DM529" s="182"/>
      <c r="DN529" s="182"/>
      <c r="DO529" s="182"/>
      <c r="DP529" s="182"/>
      <c r="DQ529" s="182"/>
      <c r="DR529" s="182"/>
      <c r="DS529" s="182"/>
      <c r="DT529" s="182"/>
      <c r="DU529" s="182"/>
      <c r="DV529" s="182"/>
      <c r="DW529" s="182"/>
      <c r="DX529" s="182"/>
      <c r="DY529" s="182"/>
      <c r="DZ529" s="182"/>
      <c r="EA529" s="182"/>
      <c r="EB529" s="182"/>
      <c r="EC529" s="182"/>
      <c r="ED529" s="182"/>
      <c r="EE529" s="182"/>
      <c r="EF529" s="182"/>
      <c r="EG529" s="182"/>
      <c r="EH529" s="182"/>
      <c r="EI529" s="182"/>
      <c r="EJ529" s="182"/>
      <c r="EK529" s="182"/>
      <c r="EL529" s="182"/>
      <c r="EM529" s="182"/>
      <c r="EN529" s="182"/>
      <c r="EO529" s="182"/>
      <c r="EP529" s="182"/>
      <c r="EQ529" s="182"/>
      <c r="ER529" s="182"/>
      <c r="ES529" s="182"/>
      <c r="ET529" s="182"/>
      <c r="EU529" s="182"/>
      <c r="EV529" s="182"/>
      <c r="EW529" s="182"/>
      <c r="EX529" s="182"/>
      <c r="EY529" s="182"/>
      <c r="EZ529" s="182"/>
      <c r="FA529" s="182"/>
      <c r="FB529" s="182"/>
      <c r="FC529" s="182"/>
      <c r="FD529" s="182"/>
      <c r="FE529" s="182"/>
      <c r="FF529" s="182"/>
      <c r="FG529" s="182"/>
      <c r="FH529" s="182"/>
      <c r="FI529" s="182"/>
      <c r="FJ529" s="182"/>
      <c r="FK529" s="182"/>
      <c r="FL529" s="182"/>
      <c r="FM529" s="182"/>
      <c r="FN529" s="182"/>
      <c r="FO529" s="182"/>
      <c r="FP529" s="182"/>
      <c r="FQ529" s="182"/>
      <c r="FR529" s="182"/>
      <c r="FS529" s="182"/>
      <c r="FT529" s="182"/>
      <c r="FU529" s="182"/>
      <c r="FV529" s="182"/>
      <c r="FW529" s="182"/>
      <c r="FX529" s="182"/>
      <c r="FY529" s="182"/>
      <c r="FZ529" s="182"/>
      <c r="GA529" s="182"/>
      <c r="GB529" s="182"/>
      <c r="GC529" s="182"/>
      <c r="GD529" s="182"/>
      <c r="GE529" s="182"/>
      <c r="GF529" s="182"/>
      <c r="GG529" s="182"/>
      <c r="GH529" s="182"/>
      <c r="GI529" s="182"/>
      <c r="GJ529" s="182"/>
      <c r="GK529" s="182"/>
      <c r="GL529" s="182"/>
      <c r="GM529" s="182"/>
      <c r="GN529" s="182"/>
      <c r="GO529" s="182"/>
      <c r="GP529" s="182"/>
      <c r="GQ529" s="182"/>
      <c r="GR529" s="182"/>
      <c r="GS529" s="182"/>
      <c r="GT529" s="182"/>
      <c r="GU529" s="182"/>
      <c r="GV529" s="182"/>
      <c r="GW529" s="182"/>
      <c r="GX529" s="182"/>
      <c r="GY529" s="182"/>
      <c r="GZ529" s="182"/>
      <c r="HA529" s="182"/>
      <c r="HB529" s="182"/>
      <c r="HC529" s="182"/>
      <c r="HD529" s="182"/>
      <c r="HE529" s="182"/>
      <c r="HF529" s="182"/>
      <c r="HG529" s="182"/>
      <c r="HH529" s="182"/>
      <c r="HI529" s="182"/>
      <c r="HJ529" s="182"/>
      <c r="HK529" s="182"/>
      <c r="HL529" s="182"/>
      <c r="HM529" s="182"/>
      <c r="HN529" s="182"/>
      <c r="HO529" s="182"/>
      <c r="HP529" s="182"/>
      <c r="HQ529" s="182"/>
      <c r="HR529" s="182"/>
      <c r="HS529" s="182"/>
      <c r="HT529" s="182"/>
      <c r="HU529" s="182"/>
      <c r="HV529" s="182"/>
      <c r="HW529" s="182"/>
      <c r="HX529" s="182"/>
      <c r="HY529" s="182"/>
      <c r="HZ529" s="182"/>
      <c r="IA529" s="182"/>
      <c r="IB529" s="182"/>
      <c r="IC529" s="182"/>
      <c r="ID529" s="182"/>
      <c r="IE529" s="182"/>
      <c r="IF529" s="182"/>
      <c r="IG529" s="182"/>
      <c r="IH529" s="182"/>
      <c r="II529" s="182"/>
      <c r="IJ529" s="182"/>
      <c r="IK529" s="182"/>
      <c r="IL529" s="182"/>
      <c r="IM529" s="182"/>
      <c r="IN529" s="182"/>
      <c r="IO529" s="182"/>
      <c r="IP529" s="182"/>
      <c r="IQ529" s="182"/>
      <c r="IR529" s="182"/>
      <c r="IS529" s="182"/>
      <c r="IT529" s="182"/>
      <c r="IU529" s="182"/>
      <c r="IV529" s="182"/>
      <c r="IW529" s="182"/>
      <c r="IX529" s="182"/>
      <c r="IY529" s="182"/>
      <c r="IZ529" s="182"/>
      <c r="JA529" s="182"/>
      <c r="JB529" s="182"/>
      <c r="JC529" s="182"/>
      <c r="JD529" s="182"/>
      <c r="JE529" s="182"/>
      <c r="JF529" s="182"/>
      <c r="JG529" s="182"/>
      <c r="JH529" s="182"/>
      <c r="JI529" s="182"/>
      <c r="JJ529" s="182"/>
      <c r="JK529" s="182"/>
      <c r="JL529" s="182"/>
      <c r="JM529" s="182"/>
      <c r="JN529" s="182"/>
      <c r="JO529" s="182"/>
      <c r="JP529" s="182"/>
      <c r="JQ529" s="182"/>
      <c r="JR529" s="182"/>
      <c r="JS529" s="182"/>
      <c r="JT529" s="182"/>
      <c r="JU529" s="182"/>
      <c r="JV529" s="182"/>
      <c r="JW529" s="182"/>
      <c r="JX529" s="182"/>
      <c r="JY529" s="182"/>
      <c r="JZ529" s="182"/>
      <c r="KA529" s="182"/>
      <c r="KB529" s="182"/>
      <c r="KC529" s="182"/>
      <c r="KD529" s="182"/>
      <c r="KE529" s="182"/>
      <c r="KF529" s="182"/>
      <c r="KG529" s="182"/>
      <c r="KH529" s="182"/>
      <c r="KI529" s="182"/>
      <c r="KJ529" s="182"/>
      <c r="KK529" s="182"/>
      <c r="KL529" s="182"/>
      <c r="KM529" s="182"/>
      <c r="KN529" s="182"/>
      <c r="KO529" s="182"/>
      <c r="KP529" s="182"/>
      <c r="KQ529" s="182"/>
      <c r="KR529" s="182"/>
      <c r="KS529" s="182"/>
      <c r="KT529" s="182"/>
      <c r="KU529" s="182"/>
      <c r="KV529" s="182"/>
      <c r="KW529" s="182"/>
      <c r="KX529" s="182"/>
      <c r="KY529" s="182"/>
      <c r="KZ529" s="182"/>
      <c r="LA529" s="182"/>
      <c r="LB529" s="182"/>
      <c r="LC529" s="182"/>
      <c r="LD529" s="182"/>
      <c r="LE529" s="182"/>
      <c r="LF529" s="182"/>
      <c r="LG529" s="182"/>
      <c r="LH529" s="182"/>
      <c r="LI529" s="182"/>
      <c r="LJ529" s="182"/>
      <c r="LK529" s="182"/>
      <c r="LL529" s="182"/>
      <c r="LM529" s="182"/>
      <c r="LN529" s="182"/>
      <c r="LO529" s="182"/>
      <c r="LP529" s="182"/>
      <c r="LQ529" s="182"/>
      <c r="LR529" s="182"/>
      <c r="LS529" s="182"/>
      <c r="LT529" s="182"/>
      <c r="LU529" s="182"/>
      <c r="LV529" s="182"/>
      <c r="LW529" s="182"/>
      <c r="LX529" s="182"/>
      <c r="LY529" s="182"/>
      <c r="LZ529" s="182"/>
      <c r="MA529" s="182"/>
      <c r="MB529" s="182"/>
      <c r="MC529" s="182"/>
      <c r="MD529" s="182"/>
      <c r="ME529" s="182"/>
      <c r="MF529" s="182"/>
      <c r="MG529" s="182"/>
      <c r="MH529" s="182"/>
      <c r="MI529" s="182"/>
      <c r="MJ529" s="182"/>
      <c r="MK529" s="182"/>
      <c r="ML529" s="182"/>
      <c r="MM529" s="182"/>
      <c r="MN529" s="182"/>
      <c r="MO529" s="182"/>
      <c r="MP529" s="182"/>
      <c r="MQ529" s="182"/>
      <c r="MR529" s="182"/>
      <c r="MS529" s="182"/>
      <c r="MT529" s="182"/>
      <c r="MU529" s="182"/>
      <c r="MV529" s="182"/>
      <c r="MW529" s="182"/>
      <c r="MX529" s="182"/>
      <c r="MY529" s="182"/>
      <c r="MZ529" s="182"/>
      <c r="NA529" s="182"/>
      <c r="NB529" s="182"/>
      <c r="NC529" s="182"/>
      <c r="ND529" s="182"/>
      <c r="NE529" s="182"/>
      <c r="NF529" s="182"/>
      <c r="NG529" s="182"/>
      <c r="NH529" s="182"/>
      <c r="NI529" s="182"/>
      <c r="NJ529" s="182"/>
      <c r="NK529" s="182"/>
      <c r="NL529" s="182"/>
      <c r="NM529" s="182"/>
      <c r="NN529" s="182"/>
      <c r="NO529" s="182"/>
      <c r="NP529" s="182"/>
      <c r="NQ529" s="182"/>
      <c r="NR529" s="182"/>
      <c r="NS529" s="182"/>
      <c r="NT529" s="182"/>
      <c r="NU529" s="182"/>
      <c r="NV529" s="182"/>
      <c r="NW529" s="182"/>
      <c r="NX529" s="182"/>
      <c r="NY529" s="182"/>
      <c r="NZ529" s="182"/>
      <c r="OA529" s="182"/>
      <c r="OB529" s="182"/>
      <c r="OC529" s="182"/>
      <c r="OD529" s="182"/>
      <c r="OE529" s="182"/>
      <c r="OF529" s="182"/>
      <c r="OG529" s="182"/>
      <c r="OH529" s="182"/>
      <c r="OI529" s="182"/>
      <c r="OJ529" s="182"/>
      <c r="OK529" s="182"/>
      <c r="OL529" s="182"/>
      <c r="OM529" s="182"/>
      <c r="ON529" s="182"/>
      <c r="OO529" s="182"/>
      <c r="OP529" s="182"/>
      <c r="OQ529" s="182"/>
      <c r="OR529" s="182"/>
      <c r="OS529" s="182"/>
      <c r="OT529" s="182"/>
      <c r="OU529" s="182"/>
      <c r="OV529" s="182"/>
      <c r="OW529" s="182"/>
      <c r="OX529" s="182"/>
      <c r="OY529" s="182"/>
      <c r="OZ529" s="182"/>
      <c r="PA529" s="182"/>
      <c r="PB529" s="182"/>
      <c r="PC529" s="182"/>
      <c r="PD529" s="182"/>
      <c r="PE529" s="182"/>
      <c r="PF529" s="182"/>
      <c r="PG529" s="182"/>
      <c r="PH529" s="182"/>
      <c r="PI529" s="182"/>
      <c r="PJ529" s="182"/>
      <c r="PK529" s="182"/>
      <c r="PL529" s="182"/>
      <c r="PM529" s="182"/>
      <c r="PN529" s="182"/>
      <c r="PO529" s="182"/>
      <c r="PP529" s="182"/>
      <c r="PQ529" s="182"/>
      <c r="PR529" s="182"/>
      <c r="PS529" s="182"/>
      <c r="PT529" s="182"/>
      <c r="PU529" s="182"/>
      <c r="PV529" s="182"/>
      <c r="PW529" s="182"/>
      <c r="PX529" s="182"/>
    </row>
    <row r="530" spans="1:440" s="167" customFormat="1" ht="19.899999999999999" customHeight="1">
      <c r="A530" s="182"/>
      <c r="B530" s="1040"/>
      <c r="C530" s="900"/>
      <c r="D530" s="837"/>
      <c r="E530" s="875" t="s">
        <v>312</v>
      </c>
      <c r="F530" s="327" t="s">
        <v>20</v>
      </c>
      <c r="G530" s="291">
        <v>0.63500000000000001</v>
      </c>
      <c r="H530" s="291"/>
      <c r="I530" s="292">
        <f t="shared" ref="I530" si="535">G530+H530</f>
        <v>0.63500000000000001</v>
      </c>
      <c r="J530" s="416">
        <v>0</v>
      </c>
      <c r="K530" s="292">
        <f t="shared" si="503"/>
        <v>0.63500000000000001</v>
      </c>
      <c r="L530" s="675">
        <f t="shared" si="504"/>
        <v>0</v>
      </c>
      <c r="M530" s="653" t="s">
        <v>24</v>
      </c>
      <c r="N530" s="903">
        <f t="shared" ref="N530:O530" si="536">G530+G531+G532</f>
        <v>7.2189999999999994</v>
      </c>
      <c r="O530" s="904">
        <f t="shared" si="536"/>
        <v>0</v>
      </c>
      <c r="P530" s="904">
        <f t="shared" ref="P530" si="537">N530+O530</f>
        <v>7.2189999999999994</v>
      </c>
      <c r="Q530" s="904">
        <f t="shared" si="500"/>
        <v>6.8519999999999994</v>
      </c>
      <c r="R530" s="904">
        <f t="shared" ref="R530" si="538">P530-Q530</f>
        <v>0.36699999999999999</v>
      </c>
      <c r="S530" s="893">
        <f t="shared" ref="S530" si="539">Q530/P530</f>
        <v>0.9491619337858429</v>
      </c>
      <c r="T530" s="170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  <c r="AU530" s="182"/>
      <c r="AV530" s="182"/>
      <c r="AW530" s="182"/>
      <c r="AX530" s="182"/>
      <c r="AY530" s="182"/>
      <c r="AZ530" s="182"/>
      <c r="BA530" s="182"/>
      <c r="BB530" s="182"/>
      <c r="BC530" s="182"/>
      <c r="BD530" s="182"/>
      <c r="BE530" s="182"/>
      <c r="BF530" s="182"/>
      <c r="BG530" s="182"/>
      <c r="BH530" s="182"/>
      <c r="BI530" s="182"/>
      <c r="BJ530" s="182"/>
      <c r="BK530" s="182"/>
      <c r="BL530" s="182"/>
      <c r="BM530" s="182"/>
      <c r="BN530" s="182"/>
      <c r="BO530" s="182"/>
      <c r="BP530" s="182"/>
      <c r="BQ530" s="182"/>
      <c r="BR530" s="182"/>
      <c r="BS530" s="182"/>
      <c r="BT530" s="182"/>
      <c r="BU530" s="182"/>
      <c r="BV530" s="182"/>
      <c r="BW530" s="182"/>
      <c r="BX530" s="182"/>
      <c r="BY530" s="182"/>
      <c r="BZ530" s="182"/>
      <c r="CA530" s="182"/>
      <c r="CB530" s="182"/>
      <c r="CC530" s="182"/>
      <c r="CD530" s="182"/>
      <c r="CE530" s="182"/>
      <c r="CF530" s="182"/>
      <c r="CG530" s="182"/>
      <c r="CH530" s="182"/>
      <c r="CI530" s="182"/>
      <c r="CJ530" s="182"/>
      <c r="CK530" s="182"/>
      <c r="CL530" s="182"/>
      <c r="CM530" s="182"/>
      <c r="CN530" s="182"/>
      <c r="CO530" s="182"/>
      <c r="CP530" s="182"/>
      <c r="CQ530" s="182"/>
      <c r="CR530" s="182"/>
      <c r="CS530" s="182"/>
      <c r="CT530" s="182"/>
      <c r="CU530" s="182"/>
      <c r="CV530" s="182"/>
      <c r="CW530" s="182"/>
      <c r="CX530" s="182"/>
      <c r="CY530" s="182"/>
      <c r="CZ530" s="182"/>
      <c r="DA530" s="182"/>
      <c r="DB530" s="182"/>
      <c r="DC530" s="182"/>
      <c r="DD530" s="182"/>
      <c r="DE530" s="182"/>
      <c r="DF530" s="182"/>
      <c r="DG530" s="182"/>
      <c r="DH530" s="182"/>
      <c r="DI530" s="182"/>
      <c r="DJ530" s="182"/>
      <c r="DK530" s="182"/>
      <c r="DL530" s="182"/>
      <c r="DM530" s="182"/>
      <c r="DN530" s="182"/>
      <c r="DO530" s="182"/>
      <c r="DP530" s="182"/>
      <c r="DQ530" s="182"/>
      <c r="DR530" s="182"/>
      <c r="DS530" s="182"/>
      <c r="DT530" s="182"/>
      <c r="DU530" s="182"/>
      <c r="DV530" s="182"/>
      <c r="DW530" s="182"/>
      <c r="DX530" s="182"/>
      <c r="DY530" s="182"/>
      <c r="DZ530" s="182"/>
      <c r="EA530" s="182"/>
      <c r="EB530" s="182"/>
      <c r="EC530" s="182"/>
      <c r="ED530" s="182"/>
      <c r="EE530" s="182"/>
      <c r="EF530" s="182"/>
      <c r="EG530" s="182"/>
      <c r="EH530" s="182"/>
      <c r="EI530" s="182"/>
      <c r="EJ530" s="182"/>
      <c r="EK530" s="182"/>
      <c r="EL530" s="182"/>
      <c r="EM530" s="182"/>
      <c r="EN530" s="182"/>
      <c r="EO530" s="182"/>
      <c r="EP530" s="182"/>
      <c r="EQ530" s="182"/>
      <c r="ER530" s="182"/>
      <c r="ES530" s="182"/>
      <c r="ET530" s="182"/>
      <c r="EU530" s="182"/>
      <c r="EV530" s="182"/>
      <c r="EW530" s="182"/>
      <c r="EX530" s="182"/>
      <c r="EY530" s="182"/>
      <c r="EZ530" s="182"/>
      <c r="FA530" s="182"/>
      <c r="FB530" s="182"/>
      <c r="FC530" s="182"/>
      <c r="FD530" s="182"/>
      <c r="FE530" s="182"/>
      <c r="FF530" s="182"/>
      <c r="FG530" s="182"/>
      <c r="FH530" s="182"/>
      <c r="FI530" s="182"/>
      <c r="FJ530" s="182"/>
      <c r="FK530" s="182"/>
      <c r="FL530" s="182"/>
      <c r="FM530" s="182"/>
      <c r="FN530" s="182"/>
      <c r="FO530" s="182"/>
      <c r="FP530" s="182"/>
      <c r="FQ530" s="182"/>
      <c r="FR530" s="182"/>
      <c r="FS530" s="182"/>
      <c r="FT530" s="182"/>
      <c r="FU530" s="182"/>
      <c r="FV530" s="182"/>
      <c r="FW530" s="182"/>
      <c r="FX530" s="182"/>
      <c r="FY530" s="182"/>
      <c r="FZ530" s="182"/>
      <c r="GA530" s="182"/>
      <c r="GB530" s="182"/>
      <c r="GC530" s="182"/>
      <c r="GD530" s="182"/>
      <c r="GE530" s="182"/>
      <c r="GF530" s="182"/>
      <c r="GG530" s="182"/>
      <c r="GH530" s="182"/>
      <c r="GI530" s="182"/>
      <c r="GJ530" s="182"/>
      <c r="GK530" s="182"/>
      <c r="GL530" s="182"/>
      <c r="GM530" s="182"/>
      <c r="GN530" s="182"/>
      <c r="GO530" s="182"/>
      <c r="GP530" s="182"/>
      <c r="GQ530" s="182"/>
      <c r="GR530" s="182"/>
      <c r="GS530" s="182"/>
      <c r="GT530" s="182"/>
      <c r="GU530" s="182"/>
      <c r="GV530" s="182"/>
      <c r="GW530" s="182"/>
      <c r="GX530" s="182"/>
      <c r="GY530" s="182"/>
      <c r="GZ530" s="182"/>
      <c r="HA530" s="182"/>
      <c r="HB530" s="182"/>
      <c r="HC530" s="182"/>
      <c r="HD530" s="182"/>
      <c r="HE530" s="182"/>
      <c r="HF530" s="182"/>
      <c r="HG530" s="182"/>
      <c r="HH530" s="182"/>
      <c r="HI530" s="182"/>
      <c r="HJ530" s="182"/>
      <c r="HK530" s="182"/>
      <c r="HL530" s="182"/>
      <c r="HM530" s="182"/>
      <c r="HN530" s="182"/>
      <c r="HO530" s="182"/>
      <c r="HP530" s="182"/>
      <c r="HQ530" s="182"/>
      <c r="HR530" s="182"/>
      <c r="HS530" s="182"/>
      <c r="HT530" s="182"/>
      <c r="HU530" s="182"/>
      <c r="HV530" s="182"/>
      <c r="HW530" s="182"/>
      <c r="HX530" s="182"/>
      <c r="HY530" s="182"/>
      <c r="HZ530" s="182"/>
      <c r="IA530" s="182"/>
      <c r="IB530" s="182"/>
      <c r="IC530" s="182"/>
      <c r="ID530" s="182"/>
      <c r="IE530" s="182"/>
      <c r="IF530" s="182"/>
      <c r="IG530" s="182"/>
      <c r="IH530" s="182"/>
      <c r="II530" s="182"/>
      <c r="IJ530" s="182"/>
      <c r="IK530" s="182"/>
      <c r="IL530" s="182"/>
      <c r="IM530" s="182"/>
      <c r="IN530" s="182"/>
      <c r="IO530" s="182"/>
      <c r="IP530" s="182"/>
      <c r="IQ530" s="182"/>
      <c r="IR530" s="182"/>
      <c r="IS530" s="182"/>
      <c r="IT530" s="182"/>
      <c r="IU530" s="182"/>
      <c r="IV530" s="182"/>
      <c r="IW530" s="182"/>
      <c r="IX530" s="182"/>
      <c r="IY530" s="182"/>
      <c r="IZ530" s="182"/>
      <c r="JA530" s="182"/>
      <c r="JB530" s="182"/>
      <c r="JC530" s="182"/>
      <c r="JD530" s="182"/>
      <c r="JE530" s="182"/>
      <c r="JF530" s="182"/>
      <c r="JG530" s="182"/>
      <c r="JH530" s="182"/>
      <c r="JI530" s="182"/>
      <c r="JJ530" s="182"/>
      <c r="JK530" s="182"/>
      <c r="JL530" s="182"/>
      <c r="JM530" s="182"/>
      <c r="JN530" s="182"/>
      <c r="JO530" s="182"/>
      <c r="JP530" s="182"/>
      <c r="JQ530" s="182"/>
      <c r="JR530" s="182"/>
      <c r="JS530" s="182"/>
      <c r="JT530" s="182"/>
      <c r="JU530" s="182"/>
      <c r="JV530" s="182"/>
      <c r="JW530" s="182"/>
      <c r="JX530" s="182"/>
      <c r="JY530" s="182"/>
      <c r="JZ530" s="182"/>
      <c r="KA530" s="182"/>
      <c r="KB530" s="182"/>
      <c r="KC530" s="182"/>
      <c r="KD530" s="182"/>
      <c r="KE530" s="182"/>
      <c r="KF530" s="182"/>
      <c r="KG530" s="182"/>
      <c r="KH530" s="182"/>
      <c r="KI530" s="182"/>
      <c r="KJ530" s="182"/>
      <c r="KK530" s="182"/>
      <c r="KL530" s="182"/>
      <c r="KM530" s="182"/>
      <c r="KN530" s="182"/>
      <c r="KO530" s="182"/>
      <c r="KP530" s="182"/>
      <c r="KQ530" s="182"/>
      <c r="KR530" s="182"/>
      <c r="KS530" s="182"/>
      <c r="KT530" s="182"/>
      <c r="KU530" s="182"/>
      <c r="KV530" s="182"/>
      <c r="KW530" s="182"/>
      <c r="KX530" s="182"/>
      <c r="KY530" s="182"/>
      <c r="KZ530" s="182"/>
      <c r="LA530" s="182"/>
      <c r="LB530" s="182"/>
      <c r="LC530" s="182"/>
      <c r="LD530" s="182"/>
      <c r="LE530" s="182"/>
      <c r="LF530" s="182"/>
      <c r="LG530" s="182"/>
      <c r="LH530" s="182"/>
      <c r="LI530" s="182"/>
      <c r="LJ530" s="182"/>
      <c r="LK530" s="182"/>
      <c r="LL530" s="182"/>
      <c r="LM530" s="182"/>
      <c r="LN530" s="182"/>
      <c r="LO530" s="182"/>
      <c r="LP530" s="182"/>
      <c r="LQ530" s="182"/>
      <c r="LR530" s="182"/>
      <c r="LS530" s="182"/>
      <c r="LT530" s="182"/>
      <c r="LU530" s="182"/>
      <c r="LV530" s="182"/>
      <c r="LW530" s="182"/>
      <c r="LX530" s="182"/>
      <c r="LY530" s="182"/>
      <c r="LZ530" s="182"/>
      <c r="MA530" s="182"/>
      <c r="MB530" s="182"/>
      <c r="MC530" s="182"/>
      <c r="MD530" s="182"/>
      <c r="ME530" s="182"/>
      <c r="MF530" s="182"/>
      <c r="MG530" s="182"/>
      <c r="MH530" s="182"/>
      <c r="MI530" s="182"/>
      <c r="MJ530" s="182"/>
      <c r="MK530" s="182"/>
      <c r="ML530" s="182"/>
      <c r="MM530" s="182"/>
      <c r="MN530" s="182"/>
      <c r="MO530" s="182"/>
      <c r="MP530" s="182"/>
      <c r="MQ530" s="182"/>
      <c r="MR530" s="182"/>
      <c r="MS530" s="182"/>
      <c r="MT530" s="182"/>
      <c r="MU530" s="182"/>
      <c r="MV530" s="182"/>
      <c r="MW530" s="182"/>
      <c r="MX530" s="182"/>
      <c r="MY530" s="182"/>
      <c r="MZ530" s="182"/>
      <c r="NA530" s="182"/>
      <c r="NB530" s="182"/>
      <c r="NC530" s="182"/>
      <c r="ND530" s="182"/>
      <c r="NE530" s="182"/>
      <c r="NF530" s="182"/>
      <c r="NG530" s="182"/>
      <c r="NH530" s="182"/>
      <c r="NI530" s="182"/>
      <c r="NJ530" s="182"/>
      <c r="NK530" s="182"/>
      <c r="NL530" s="182"/>
      <c r="NM530" s="182"/>
      <c r="NN530" s="182"/>
      <c r="NO530" s="182"/>
      <c r="NP530" s="182"/>
      <c r="NQ530" s="182"/>
      <c r="NR530" s="182"/>
      <c r="NS530" s="182"/>
      <c r="NT530" s="182"/>
      <c r="NU530" s="182"/>
      <c r="NV530" s="182"/>
      <c r="NW530" s="182"/>
      <c r="NX530" s="182"/>
      <c r="NY530" s="182"/>
      <c r="NZ530" s="182"/>
      <c r="OA530" s="182"/>
      <c r="OB530" s="182"/>
      <c r="OC530" s="182"/>
      <c r="OD530" s="182"/>
      <c r="OE530" s="182"/>
      <c r="OF530" s="182"/>
      <c r="OG530" s="182"/>
      <c r="OH530" s="182"/>
      <c r="OI530" s="182"/>
      <c r="OJ530" s="182"/>
      <c r="OK530" s="182"/>
      <c r="OL530" s="182"/>
      <c r="OM530" s="182"/>
      <c r="ON530" s="182"/>
      <c r="OO530" s="182"/>
      <c r="OP530" s="182"/>
      <c r="OQ530" s="182"/>
      <c r="OR530" s="182"/>
      <c r="OS530" s="182"/>
      <c r="OT530" s="182"/>
      <c r="OU530" s="182"/>
      <c r="OV530" s="182"/>
      <c r="OW530" s="182"/>
      <c r="OX530" s="182"/>
      <c r="OY530" s="182"/>
      <c r="OZ530" s="182"/>
      <c r="PA530" s="182"/>
      <c r="PB530" s="182"/>
      <c r="PC530" s="182"/>
      <c r="PD530" s="182"/>
      <c r="PE530" s="182"/>
      <c r="PF530" s="182"/>
      <c r="PG530" s="182"/>
      <c r="PH530" s="182"/>
      <c r="PI530" s="182"/>
      <c r="PJ530" s="182"/>
      <c r="PK530" s="182"/>
      <c r="PL530" s="182"/>
      <c r="PM530" s="182"/>
      <c r="PN530" s="182"/>
      <c r="PO530" s="182"/>
      <c r="PP530" s="182"/>
      <c r="PQ530" s="182"/>
      <c r="PR530" s="182"/>
      <c r="PS530" s="182"/>
      <c r="PT530" s="182"/>
      <c r="PU530" s="182"/>
      <c r="PV530" s="182"/>
      <c r="PW530" s="182"/>
      <c r="PX530" s="182"/>
    </row>
    <row r="531" spans="1:440" s="167" customFormat="1" ht="19.899999999999999" customHeight="1">
      <c r="A531" s="182"/>
      <c r="B531" s="1040"/>
      <c r="C531" s="900"/>
      <c r="D531" s="837"/>
      <c r="E531" s="875"/>
      <c r="F531" s="327" t="s">
        <v>21</v>
      </c>
      <c r="G531" s="291">
        <v>2.9740000000000002</v>
      </c>
      <c r="H531" s="292"/>
      <c r="I531" s="292">
        <f>G531+H531+K530</f>
        <v>3.609</v>
      </c>
      <c r="J531" s="431">
        <v>1.877</v>
      </c>
      <c r="K531" s="292">
        <f t="shared" si="503"/>
        <v>1.732</v>
      </c>
      <c r="L531" s="675">
        <f t="shared" si="504"/>
        <v>0.5200886672208368</v>
      </c>
      <c r="M531" s="653" t="s">
        <v>24</v>
      </c>
      <c r="N531" s="903"/>
      <c r="O531" s="904"/>
      <c r="P531" s="904"/>
      <c r="Q531" s="904"/>
      <c r="R531" s="904"/>
      <c r="S531" s="893"/>
      <c r="T531" s="170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  <c r="AU531" s="182"/>
      <c r="AV531" s="182"/>
      <c r="AW531" s="182"/>
      <c r="AX531" s="182"/>
      <c r="AY531" s="182"/>
      <c r="AZ531" s="182"/>
      <c r="BA531" s="182"/>
      <c r="BB531" s="182"/>
      <c r="BC531" s="182"/>
      <c r="BD531" s="182"/>
      <c r="BE531" s="182"/>
      <c r="BF531" s="182"/>
      <c r="BG531" s="182"/>
      <c r="BH531" s="182"/>
      <c r="BI531" s="182"/>
      <c r="BJ531" s="182"/>
      <c r="BK531" s="182"/>
      <c r="BL531" s="182"/>
      <c r="BM531" s="182"/>
      <c r="BN531" s="182"/>
      <c r="BO531" s="182"/>
      <c r="BP531" s="182"/>
      <c r="BQ531" s="182"/>
      <c r="BR531" s="182"/>
      <c r="BS531" s="182"/>
      <c r="BT531" s="182"/>
      <c r="BU531" s="182"/>
      <c r="BV531" s="182"/>
      <c r="BW531" s="182"/>
      <c r="BX531" s="182"/>
      <c r="BY531" s="182"/>
      <c r="BZ531" s="182"/>
      <c r="CA531" s="182"/>
      <c r="CB531" s="182"/>
      <c r="CC531" s="182"/>
      <c r="CD531" s="182"/>
      <c r="CE531" s="182"/>
      <c r="CF531" s="182"/>
      <c r="CG531" s="182"/>
      <c r="CH531" s="182"/>
      <c r="CI531" s="182"/>
      <c r="CJ531" s="182"/>
      <c r="CK531" s="182"/>
      <c r="CL531" s="182"/>
      <c r="CM531" s="182"/>
      <c r="CN531" s="182"/>
      <c r="CO531" s="182"/>
      <c r="CP531" s="182"/>
      <c r="CQ531" s="182"/>
      <c r="CR531" s="182"/>
      <c r="CS531" s="182"/>
      <c r="CT531" s="182"/>
      <c r="CU531" s="182"/>
      <c r="CV531" s="182"/>
      <c r="CW531" s="182"/>
      <c r="CX531" s="182"/>
      <c r="CY531" s="182"/>
      <c r="CZ531" s="182"/>
      <c r="DA531" s="182"/>
      <c r="DB531" s="182"/>
      <c r="DC531" s="182"/>
      <c r="DD531" s="182"/>
      <c r="DE531" s="182"/>
      <c r="DF531" s="182"/>
      <c r="DG531" s="182"/>
      <c r="DH531" s="182"/>
      <c r="DI531" s="182"/>
      <c r="DJ531" s="182"/>
      <c r="DK531" s="182"/>
      <c r="DL531" s="182"/>
      <c r="DM531" s="182"/>
      <c r="DN531" s="182"/>
      <c r="DO531" s="182"/>
      <c r="DP531" s="182"/>
      <c r="DQ531" s="182"/>
      <c r="DR531" s="182"/>
      <c r="DS531" s="182"/>
      <c r="DT531" s="182"/>
      <c r="DU531" s="182"/>
      <c r="DV531" s="182"/>
      <c r="DW531" s="182"/>
      <c r="DX531" s="182"/>
      <c r="DY531" s="182"/>
      <c r="DZ531" s="182"/>
      <c r="EA531" s="182"/>
      <c r="EB531" s="182"/>
      <c r="EC531" s="182"/>
      <c r="ED531" s="182"/>
      <c r="EE531" s="182"/>
      <c r="EF531" s="182"/>
      <c r="EG531" s="182"/>
      <c r="EH531" s="182"/>
      <c r="EI531" s="182"/>
      <c r="EJ531" s="182"/>
      <c r="EK531" s="182"/>
      <c r="EL531" s="182"/>
      <c r="EM531" s="182"/>
      <c r="EN531" s="182"/>
      <c r="EO531" s="182"/>
      <c r="EP531" s="182"/>
      <c r="EQ531" s="182"/>
      <c r="ER531" s="182"/>
      <c r="ES531" s="182"/>
      <c r="ET531" s="182"/>
      <c r="EU531" s="182"/>
      <c r="EV531" s="182"/>
      <c r="EW531" s="182"/>
      <c r="EX531" s="182"/>
      <c r="EY531" s="182"/>
      <c r="EZ531" s="182"/>
      <c r="FA531" s="182"/>
      <c r="FB531" s="182"/>
      <c r="FC531" s="182"/>
      <c r="FD531" s="182"/>
      <c r="FE531" s="182"/>
      <c r="FF531" s="182"/>
      <c r="FG531" s="182"/>
      <c r="FH531" s="182"/>
      <c r="FI531" s="182"/>
      <c r="FJ531" s="182"/>
      <c r="FK531" s="182"/>
      <c r="FL531" s="182"/>
      <c r="FM531" s="182"/>
      <c r="FN531" s="182"/>
      <c r="FO531" s="182"/>
      <c r="FP531" s="182"/>
      <c r="FQ531" s="182"/>
      <c r="FR531" s="182"/>
      <c r="FS531" s="182"/>
      <c r="FT531" s="182"/>
      <c r="FU531" s="182"/>
      <c r="FV531" s="182"/>
      <c r="FW531" s="182"/>
      <c r="FX531" s="182"/>
      <c r="FY531" s="182"/>
      <c r="FZ531" s="182"/>
      <c r="GA531" s="182"/>
      <c r="GB531" s="182"/>
      <c r="GC531" s="182"/>
      <c r="GD531" s="182"/>
      <c r="GE531" s="182"/>
      <c r="GF531" s="182"/>
      <c r="GG531" s="182"/>
      <c r="GH531" s="182"/>
      <c r="GI531" s="182"/>
      <c r="GJ531" s="182"/>
      <c r="GK531" s="182"/>
      <c r="GL531" s="182"/>
      <c r="GM531" s="182"/>
      <c r="GN531" s="182"/>
      <c r="GO531" s="182"/>
      <c r="GP531" s="182"/>
      <c r="GQ531" s="182"/>
      <c r="GR531" s="182"/>
      <c r="GS531" s="182"/>
      <c r="GT531" s="182"/>
      <c r="GU531" s="182"/>
      <c r="GV531" s="182"/>
      <c r="GW531" s="182"/>
      <c r="GX531" s="182"/>
      <c r="GY531" s="182"/>
      <c r="GZ531" s="182"/>
      <c r="HA531" s="182"/>
      <c r="HB531" s="182"/>
      <c r="HC531" s="182"/>
      <c r="HD531" s="182"/>
      <c r="HE531" s="182"/>
      <c r="HF531" s="182"/>
      <c r="HG531" s="182"/>
      <c r="HH531" s="182"/>
      <c r="HI531" s="182"/>
      <c r="HJ531" s="182"/>
      <c r="HK531" s="182"/>
      <c r="HL531" s="182"/>
      <c r="HM531" s="182"/>
      <c r="HN531" s="182"/>
      <c r="HO531" s="182"/>
      <c r="HP531" s="182"/>
      <c r="HQ531" s="182"/>
      <c r="HR531" s="182"/>
      <c r="HS531" s="182"/>
      <c r="HT531" s="182"/>
      <c r="HU531" s="182"/>
      <c r="HV531" s="182"/>
      <c r="HW531" s="182"/>
      <c r="HX531" s="182"/>
      <c r="HY531" s="182"/>
      <c r="HZ531" s="182"/>
      <c r="IA531" s="182"/>
      <c r="IB531" s="182"/>
      <c r="IC531" s="182"/>
      <c r="ID531" s="182"/>
      <c r="IE531" s="182"/>
      <c r="IF531" s="182"/>
      <c r="IG531" s="182"/>
      <c r="IH531" s="182"/>
      <c r="II531" s="182"/>
      <c r="IJ531" s="182"/>
      <c r="IK531" s="182"/>
      <c r="IL531" s="182"/>
      <c r="IM531" s="182"/>
      <c r="IN531" s="182"/>
      <c r="IO531" s="182"/>
      <c r="IP531" s="182"/>
      <c r="IQ531" s="182"/>
      <c r="IR531" s="182"/>
      <c r="IS531" s="182"/>
      <c r="IT531" s="182"/>
      <c r="IU531" s="182"/>
      <c r="IV531" s="182"/>
      <c r="IW531" s="182"/>
      <c r="IX531" s="182"/>
      <c r="IY531" s="182"/>
      <c r="IZ531" s="182"/>
      <c r="JA531" s="182"/>
      <c r="JB531" s="182"/>
      <c r="JC531" s="182"/>
      <c r="JD531" s="182"/>
      <c r="JE531" s="182"/>
      <c r="JF531" s="182"/>
      <c r="JG531" s="182"/>
      <c r="JH531" s="182"/>
      <c r="JI531" s="182"/>
      <c r="JJ531" s="182"/>
      <c r="JK531" s="182"/>
      <c r="JL531" s="182"/>
      <c r="JM531" s="182"/>
      <c r="JN531" s="182"/>
      <c r="JO531" s="182"/>
      <c r="JP531" s="182"/>
      <c r="JQ531" s="182"/>
      <c r="JR531" s="182"/>
      <c r="JS531" s="182"/>
      <c r="JT531" s="182"/>
      <c r="JU531" s="182"/>
      <c r="JV531" s="182"/>
      <c r="JW531" s="182"/>
      <c r="JX531" s="182"/>
      <c r="JY531" s="182"/>
      <c r="JZ531" s="182"/>
      <c r="KA531" s="182"/>
      <c r="KB531" s="182"/>
      <c r="KC531" s="182"/>
      <c r="KD531" s="182"/>
      <c r="KE531" s="182"/>
      <c r="KF531" s="182"/>
      <c r="KG531" s="182"/>
      <c r="KH531" s="182"/>
      <c r="KI531" s="182"/>
      <c r="KJ531" s="182"/>
      <c r="KK531" s="182"/>
      <c r="KL531" s="182"/>
      <c r="KM531" s="182"/>
      <c r="KN531" s="182"/>
      <c r="KO531" s="182"/>
      <c r="KP531" s="182"/>
      <c r="KQ531" s="182"/>
      <c r="KR531" s="182"/>
      <c r="KS531" s="182"/>
      <c r="KT531" s="182"/>
      <c r="KU531" s="182"/>
      <c r="KV531" s="182"/>
      <c r="KW531" s="182"/>
      <c r="KX531" s="182"/>
      <c r="KY531" s="182"/>
      <c r="KZ531" s="182"/>
      <c r="LA531" s="182"/>
      <c r="LB531" s="182"/>
      <c r="LC531" s="182"/>
      <c r="LD531" s="182"/>
      <c r="LE531" s="182"/>
      <c r="LF531" s="182"/>
      <c r="LG531" s="182"/>
      <c r="LH531" s="182"/>
      <c r="LI531" s="182"/>
      <c r="LJ531" s="182"/>
      <c r="LK531" s="182"/>
      <c r="LL531" s="182"/>
      <c r="LM531" s="182"/>
      <c r="LN531" s="182"/>
      <c r="LO531" s="182"/>
      <c r="LP531" s="182"/>
      <c r="LQ531" s="182"/>
      <c r="LR531" s="182"/>
      <c r="LS531" s="182"/>
      <c r="LT531" s="182"/>
      <c r="LU531" s="182"/>
      <c r="LV531" s="182"/>
      <c r="LW531" s="182"/>
      <c r="LX531" s="182"/>
      <c r="LY531" s="182"/>
      <c r="LZ531" s="182"/>
      <c r="MA531" s="182"/>
      <c r="MB531" s="182"/>
      <c r="MC531" s="182"/>
      <c r="MD531" s="182"/>
      <c r="ME531" s="182"/>
      <c r="MF531" s="182"/>
      <c r="MG531" s="182"/>
      <c r="MH531" s="182"/>
      <c r="MI531" s="182"/>
      <c r="MJ531" s="182"/>
      <c r="MK531" s="182"/>
      <c r="ML531" s="182"/>
      <c r="MM531" s="182"/>
      <c r="MN531" s="182"/>
      <c r="MO531" s="182"/>
      <c r="MP531" s="182"/>
      <c r="MQ531" s="182"/>
      <c r="MR531" s="182"/>
      <c r="MS531" s="182"/>
      <c r="MT531" s="182"/>
      <c r="MU531" s="182"/>
      <c r="MV531" s="182"/>
      <c r="MW531" s="182"/>
      <c r="MX531" s="182"/>
      <c r="MY531" s="182"/>
      <c r="MZ531" s="182"/>
      <c r="NA531" s="182"/>
      <c r="NB531" s="182"/>
      <c r="NC531" s="182"/>
      <c r="ND531" s="182"/>
      <c r="NE531" s="182"/>
      <c r="NF531" s="182"/>
      <c r="NG531" s="182"/>
      <c r="NH531" s="182"/>
      <c r="NI531" s="182"/>
      <c r="NJ531" s="182"/>
      <c r="NK531" s="182"/>
      <c r="NL531" s="182"/>
      <c r="NM531" s="182"/>
      <c r="NN531" s="182"/>
      <c r="NO531" s="182"/>
      <c r="NP531" s="182"/>
      <c r="NQ531" s="182"/>
      <c r="NR531" s="182"/>
      <c r="NS531" s="182"/>
      <c r="NT531" s="182"/>
      <c r="NU531" s="182"/>
      <c r="NV531" s="182"/>
      <c r="NW531" s="182"/>
      <c r="NX531" s="182"/>
      <c r="NY531" s="182"/>
      <c r="NZ531" s="182"/>
      <c r="OA531" s="182"/>
      <c r="OB531" s="182"/>
      <c r="OC531" s="182"/>
      <c r="OD531" s="182"/>
      <c r="OE531" s="182"/>
      <c r="OF531" s="182"/>
      <c r="OG531" s="182"/>
      <c r="OH531" s="182"/>
      <c r="OI531" s="182"/>
      <c r="OJ531" s="182"/>
      <c r="OK531" s="182"/>
      <c r="OL531" s="182"/>
      <c r="OM531" s="182"/>
      <c r="ON531" s="182"/>
      <c r="OO531" s="182"/>
      <c r="OP531" s="182"/>
      <c r="OQ531" s="182"/>
      <c r="OR531" s="182"/>
      <c r="OS531" s="182"/>
      <c r="OT531" s="182"/>
      <c r="OU531" s="182"/>
      <c r="OV531" s="182"/>
      <c r="OW531" s="182"/>
      <c r="OX531" s="182"/>
      <c r="OY531" s="182"/>
      <c r="OZ531" s="182"/>
      <c r="PA531" s="182"/>
      <c r="PB531" s="182"/>
      <c r="PC531" s="182"/>
      <c r="PD531" s="182"/>
      <c r="PE531" s="182"/>
      <c r="PF531" s="182"/>
      <c r="PG531" s="182"/>
      <c r="PH531" s="182"/>
      <c r="PI531" s="182"/>
      <c r="PJ531" s="182"/>
      <c r="PK531" s="182"/>
      <c r="PL531" s="182"/>
      <c r="PM531" s="182"/>
      <c r="PN531" s="182"/>
      <c r="PO531" s="182"/>
      <c r="PP531" s="182"/>
      <c r="PQ531" s="182"/>
      <c r="PR531" s="182"/>
      <c r="PS531" s="182"/>
      <c r="PT531" s="182"/>
      <c r="PU531" s="182"/>
      <c r="PV531" s="182"/>
      <c r="PW531" s="182"/>
      <c r="PX531" s="182"/>
    </row>
    <row r="532" spans="1:440" s="167" customFormat="1" ht="19.899999999999999" customHeight="1">
      <c r="A532" s="182"/>
      <c r="B532" s="1040"/>
      <c r="C532" s="900"/>
      <c r="D532" s="837"/>
      <c r="E532" s="875"/>
      <c r="F532" s="327" t="s">
        <v>22</v>
      </c>
      <c r="G532" s="291">
        <v>3.61</v>
      </c>
      <c r="H532" s="291"/>
      <c r="I532" s="292">
        <f>G532+H532+K531</f>
        <v>5.3419999999999996</v>
      </c>
      <c r="J532" s="416">
        <v>4.9749999999999996</v>
      </c>
      <c r="K532" s="292">
        <f t="shared" si="503"/>
        <v>0.36699999999999999</v>
      </c>
      <c r="L532" s="675">
        <f t="shared" si="504"/>
        <v>0.93129913889928861</v>
      </c>
      <c r="M532" s="653" t="s">
        <v>24</v>
      </c>
      <c r="N532" s="903"/>
      <c r="O532" s="904"/>
      <c r="P532" s="904"/>
      <c r="Q532" s="904"/>
      <c r="R532" s="904"/>
      <c r="S532" s="893"/>
      <c r="T532" s="170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  <c r="AU532" s="182"/>
      <c r="AV532" s="182"/>
      <c r="AW532" s="182"/>
      <c r="AX532" s="182"/>
      <c r="AY532" s="182"/>
      <c r="AZ532" s="182"/>
      <c r="BA532" s="182"/>
      <c r="BB532" s="182"/>
      <c r="BC532" s="182"/>
      <c r="BD532" s="182"/>
      <c r="BE532" s="182"/>
      <c r="BF532" s="182"/>
      <c r="BG532" s="182"/>
      <c r="BH532" s="182"/>
      <c r="BI532" s="182"/>
      <c r="BJ532" s="182"/>
      <c r="BK532" s="182"/>
      <c r="BL532" s="182"/>
      <c r="BM532" s="182"/>
      <c r="BN532" s="182"/>
      <c r="BO532" s="182"/>
      <c r="BP532" s="182"/>
      <c r="BQ532" s="182"/>
      <c r="BR532" s="182"/>
      <c r="BS532" s="182"/>
      <c r="BT532" s="182"/>
      <c r="BU532" s="182"/>
      <c r="BV532" s="182"/>
      <c r="BW532" s="182"/>
      <c r="BX532" s="182"/>
      <c r="BY532" s="182"/>
      <c r="BZ532" s="182"/>
      <c r="CA532" s="182"/>
      <c r="CB532" s="182"/>
      <c r="CC532" s="182"/>
      <c r="CD532" s="182"/>
      <c r="CE532" s="182"/>
      <c r="CF532" s="182"/>
      <c r="CG532" s="182"/>
      <c r="CH532" s="182"/>
      <c r="CI532" s="182"/>
      <c r="CJ532" s="182"/>
      <c r="CK532" s="182"/>
      <c r="CL532" s="182"/>
      <c r="CM532" s="182"/>
      <c r="CN532" s="182"/>
      <c r="CO532" s="182"/>
      <c r="CP532" s="182"/>
      <c r="CQ532" s="182"/>
      <c r="CR532" s="182"/>
      <c r="CS532" s="182"/>
      <c r="CT532" s="182"/>
      <c r="CU532" s="182"/>
      <c r="CV532" s="182"/>
      <c r="CW532" s="182"/>
      <c r="CX532" s="182"/>
      <c r="CY532" s="182"/>
      <c r="CZ532" s="182"/>
      <c r="DA532" s="182"/>
      <c r="DB532" s="182"/>
      <c r="DC532" s="182"/>
      <c r="DD532" s="182"/>
      <c r="DE532" s="182"/>
      <c r="DF532" s="182"/>
      <c r="DG532" s="182"/>
      <c r="DH532" s="182"/>
      <c r="DI532" s="182"/>
      <c r="DJ532" s="182"/>
      <c r="DK532" s="182"/>
      <c r="DL532" s="182"/>
      <c r="DM532" s="182"/>
      <c r="DN532" s="182"/>
      <c r="DO532" s="182"/>
      <c r="DP532" s="182"/>
      <c r="DQ532" s="182"/>
      <c r="DR532" s="182"/>
      <c r="DS532" s="182"/>
      <c r="DT532" s="182"/>
      <c r="DU532" s="182"/>
      <c r="DV532" s="182"/>
      <c r="DW532" s="182"/>
      <c r="DX532" s="182"/>
      <c r="DY532" s="182"/>
      <c r="DZ532" s="182"/>
      <c r="EA532" s="182"/>
      <c r="EB532" s="182"/>
      <c r="EC532" s="182"/>
      <c r="ED532" s="182"/>
      <c r="EE532" s="182"/>
      <c r="EF532" s="182"/>
      <c r="EG532" s="182"/>
      <c r="EH532" s="182"/>
      <c r="EI532" s="182"/>
      <c r="EJ532" s="182"/>
      <c r="EK532" s="182"/>
      <c r="EL532" s="182"/>
      <c r="EM532" s="182"/>
      <c r="EN532" s="182"/>
      <c r="EO532" s="182"/>
      <c r="EP532" s="182"/>
      <c r="EQ532" s="182"/>
      <c r="ER532" s="182"/>
      <c r="ES532" s="182"/>
      <c r="ET532" s="182"/>
      <c r="EU532" s="182"/>
      <c r="EV532" s="182"/>
      <c r="EW532" s="182"/>
      <c r="EX532" s="182"/>
      <c r="EY532" s="182"/>
      <c r="EZ532" s="182"/>
      <c r="FA532" s="182"/>
      <c r="FB532" s="182"/>
      <c r="FC532" s="182"/>
      <c r="FD532" s="182"/>
      <c r="FE532" s="182"/>
      <c r="FF532" s="182"/>
      <c r="FG532" s="182"/>
      <c r="FH532" s="182"/>
      <c r="FI532" s="182"/>
      <c r="FJ532" s="182"/>
      <c r="FK532" s="182"/>
      <c r="FL532" s="182"/>
      <c r="FM532" s="182"/>
      <c r="FN532" s="182"/>
      <c r="FO532" s="182"/>
      <c r="FP532" s="182"/>
      <c r="FQ532" s="182"/>
      <c r="FR532" s="182"/>
      <c r="FS532" s="182"/>
      <c r="FT532" s="182"/>
      <c r="FU532" s="182"/>
      <c r="FV532" s="182"/>
      <c r="FW532" s="182"/>
      <c r="FX532" s="182"/>
      <c r="FY532" s="182"/>
      <c r="FZ532" s="182"/>
      <c r="GA532" s="182"/>
      <c r="GB532" s="182"/>
      <c r="GC532" s="182"/>
      <c r="GD532" s="182"/>
      <c r="GE532" s="182"/>
      <c r="GF532" s="182"/>
      <c r="GG532" s="182"/>
      <c r="GH532" s="182"/>
      <c r="GI532" s="182"/>
      <c r="GJ532" s="182"/>
      <c r="GK532" s="182"/>
      <c r="GL532" s="182"/>
      <c r="GM532" s="182"/>
      <c r="GN532" s="182"/>
      <c r="GO532" s="182"/>
      <c r="GP532" s="182"/>
      <c r="GQ532" s="182"/>
      <c r="GR532" s="182"/>
      <c r="GS532" s="182"/>
      <c r="GT532" s="182"/>
      <c r="GU532" s="182"/>
      <c r="GV532" s="182"/>
      <c r="GW532" s="182"/>
      <c r="GX532" s="182"/>
      <c r="GY532" s="182"/>
      <c r="GZ532" s="182"/>
      <c r="HA532" s="182"/>
      <c r="HB532" s="182"/>
      <c r="HC532" s="182"/>
      <c r="HD532" s="182"/>
      <c r="HE532" s="182"/>
      <c r="HF532" s="182"/>
      <c r="HG532" s="182"/>
      <c r="HH532" s="182"/>
      <c r="HI532" s="182"/>
      <c r="HJ532" s="182"/>
      <c r="HK532" s="182"/>
      <c r="HL532" s="182"/>
      <c r="HM532" s="182"/>
      <c r="HN532" s="182"/>
      <c r="HO532" s="182"/>
      <c r="HP532" s="182"/>
      <c r="HQ532" s="182"/>
      <c r="HR532" s="182"/>
      <c r="HS532" s="182"/>
      <c r="HT532" s="182"/>
      <c r="HU532" s="182"/>
      <c r="HV532" s="182"/>
      <c r="HW532" s="182"/>
      <c r="HX532" s="182"/>
      <c r="HY532" s="182"/>
      <c r="HZ532" s="182"/>
      <c r="IA532" s="182"/>
      <c r="IB532" s="182"/>
      <c r="IC532" s="182"/>
      <c r="ID532" s="182"/>
      <c r="IE532" s="182"/>
      <c r="IF532" s="182"/>
      <c r="IG532" s="182"/>
      <c r="IH532" s="182"/>
      <c r="II532" s="182"/>
      <c r="IJ532" s="182"/>
      <c r="IK532" s="182"/>
      <c r="IL532" s="182"/>
      <c r="IM532" s="182"/>
      <c r="IN532" s="182"/>
      <c r="IO532" s="182"/>
      <c r="IP532" s="182"/>
      <c r="IQ532" s="182"/>
      <c r="IR532" s="182"/>
      <c r="IS532" s="182"/>
      <c r="IT532" s="182"/>
      <c r="IU532" s="182"/>
      <c r="IV532" s="182"/>
      <c r="IW532" s="182"/>
      <c r="IX532" s="182"/>
      <c r="IY532" s="182"/>
      <c r="IZ532" s="182"/>
      <c r="JA532" s="182"/>
      <c r="JB532" s="182"/>
      <c r="JC532" s="182"/>
      <c r="JD532" s="182"/>
      <c r="JE532" s="182"/>
      <c r="JF532" s="182"/>
      <c r="JG532" s="182"/>
      <c r="JH532" s="182"/>
      <c r="JI532" s="182"/>
      <c r="JJ532" s="182"/>
      <c r="JK532" s="182"/>
      <c r="JL532" s="182"/>
      <c r="JM532" s="182"/>
      <c r="JN532" s="182"/>
      <c r="JO532" s="182"/>
      <c r="JP532" s="182"/>
      <c r="JQ532" s="182"/>
      <c r="JR532" s="182"/>
      <c r="JS532" s="182"/>
      <c r="JT532" s="182"/>
      <c r="JU532" s="182"/>
      <c r="JV532" s="182"/>
      <c r="JW532" s="182"/>
      <c r="JX532" s="182"/>
      <c r="JY532" s="182"/>
      <c r="JZ532" s="182"/>
      <c r="KA532" s="182"/>
      <c r="KB532" s="182"/>
      <c r="KC532" s="182"/>
      <c r="KD532" s="182"/>
      <c r="KE532" s="182"/>
      <c r="KF532" s="182"/>
      <c r="KG532" s="182"/>
      <c r="KH532" s="182"/>
      <c r="KI532" s="182"/>
      <c r="KJ532" s="182"/>
      <c r="KK532" s="182"/>
      <c r="KL532" s="182"/>
      <c r="KM532" s="182"/>
      <c r="KN532" s="182"/>
      <c r="KO532" s="182"/>
      <c r="KP532" s="182"/>
      <c r="KQ532" s="182"/>
      <c r="KR532" s="182"/>
      <c r="KS532" s="182"/>
      <c r="KT532" s="182"/>
      <c r="KU532" s="182"/>
      <c r="KV532" s="182"/>
      <c r="KW532" s="182"/>
      <c r="KX532" s="182"/>
      <c r="KY532" s="182"/>
      <c r="KZ532" s="182"/>
      <c r="LA532" s="182"/>
      <c r="LB532" s="182"/>
      <c r="LC532" s="182"/>
      <c r="LD532" s="182"/>
      <c r="LE532" s="182"/>
      <c r="LF532" s="182"/>
      <c r="LG532" s="182"/>
      <c r="LH532" s="182"/>
      <c r="LI532" s="182"/>
      <c r="LJ532" s="182"/>
      <c r="LK532" s="182"/>
      <c r="LL532" s="182"/>
      <c r="LM532" s="182"/>
      <c r="LN532" s="182"/>
      <c r="LO532" s="182"/>
      <c r="LP532" s="182"/>
      <c r="LQ532" s="182"/>
      <c r="LR532" s="182"/>
      <c r="LS532" s="182"/>
      <c r="LT532" s="182"/>
      <c r="LU532" s="182"/>
      <c r="LV532" s="182"/>
      <c r="LW532" s="182"/>
      <c r="LX532" s="182"/>
      <c r="LY532" s="182"/>
      <c r="LZ532" s="182"/>
      <c r="MA532" s="182"/>
      <c r="MB532" s="182"/>
      <c r="MC532" s="182"/>
      <c r="MD532" s="182"/>
      <c r="ME532" s="182"/>
      <c r="MF532" s="182"/>
      <c r="MG532" s="182"/>
      <c r="MH532" s="182"/>
      <c r="MI532" s="182"/>
      <c r="MJ532" s="182"/>
      <c r="MK532" s="182"/>
      <c r="ML532" s="182"/>
      <c r="MM532" s="182"/>
      <c r="MN532" s="182"/>
      <c r="MO532" s="182"/>
      <c r="MP532" s="182"/>
      <c r="MQ532" s="182"/>
      <c r="MR532" s="182"/>
      <c r="MS532" s="182"/>
      <c r="MT532" s="182"/>
      <c r="MU532" s="182"/>
      <c r="MV532" s="182"/>
      <c r="MW532" s="182"/>
      <c r="MX532" s="182"/>
      <c r="MY532" s="182"/>
      <c r="MZ532" s="182"/>
      <c r="NA532" s="182"/>
      <c r="NB532" s="182"/>
      <c r="NC532" s="182"/>
      <c r="ND532" s="182"/>
      <c r="NE532" s="182"/>
      <c r="NF532" s="182"/>
      <c r="NG532" s="182"/>
      <c r="NH532" s="182"/>
      <c r="NI532" s="182"/>
      <c r="NJ532" s="182"/>
      <c r="NK532" s="182"/>
      <c r="NL532" s="182"/>
      <c r="NM532" s="182"/>
      <c r="NN532" s="182"/>
      <c r="NO532" s="182"/>
      <c r="NP532" s="182"/>
      <c r="NQ532" s="182"/>
      <c r="NR532" s="182"/>
      <c r="NS532" s="182"/>
      <c r="NT532" s="182"/>
      <c r="NU532" s="182"/>
      <c r="NV532" s="182"/>
      <c r="NW532" s="182"/>
      <c r="NX532" s="182"/>
      <c r="NY532" s="182"/>
      <c r="NZ532" s="182"/>
      <c r="OA532" s="182"/>
      <c r="OB532" s="182"/>
      <c r="OC532" s="182"/>
      <c r="OD532" s="182"/>
      <c r="OE532" s="182"/>
      <c r="OF532" s="182"/>
      <c r="OG532" s="182"/>
      <c r="OH532" s="182"/>
      <c r="OI532" s="182"/>
      <c r="OJ532" s="182"/>
      <c r="OK532" s="182"/>
      <c r="OL532" s="182"/>
      <c r="OM532" s="182"/>
      <c r="ON532" s="182"/>
      <c r="OO532" s="182"/>
      <c r="OP532" s="182"/>
      <c r="OQ532" s="182"/>
      <c r="OR532" s="182"/>
      <c r="OS532" s="182"/>
      <c r="OT532" s="182"/>
      <c r="OU532" s="182"/>
      <c r="OV532" s="182"/>
      <c r="OW532" s="182"/>
      <c r="OX532" s="182"/>
      <c r="OY532" s="182"/>
      <c r="OZ532" s="182"/>
      <c r="PA532" s="182"/>
      <c r="PB532" s="182"/>
      <c r="PC532" s="182"/>
      <c r="PD532" s="182"/>
      <c r="PE532" s="182"/>
      <c r="PF532" s="182"/>
      <c r="PG532" s="182"/>
      <c r="PH532" s="182"/>
      <c r="PI532" s="182"/>
      <c r="PJ532" s="182"/>
      <c r="PK532" s="182"/>
      <c r="PL532" s="182"/>
      <c r="PM532" s="182"/>
      <c r="PN532" s="182"/>
      <c r="PO532" s="182"/>
      <c r="PP532" s="182"/>
      <c r="PQ532" s="182"/>
      <c r="PR532" s="182"/>
      <c r="PS532" s="182"/>
      <c r="PT532" s="182"/>
      <c r="PU532" s="182"/>
      <c r="PV532" s="182"/>
      <c r="PW532" s="182"/>
      <c r="PX532" s="182"/>
    </row>
    <row r="533" spans="1:440" s="167" customFormat="1" ht="19.899999999999999" customHeight="1">
      <c r="A533" s="182"/>
      <c r="B533" s="1040"/>
      <c r="C533" s="900"/>
      <c r="D533" s="837"/>
      <c r="E533" s="974" t="s">
        <v>117</v>
      </c>
      <c r="F533" s="327" t="s">
        <v>20</v>
      </c>
      <c r="G533" s="291">
        <v>0.63500000000000001</v>
      </c>
      <c r="H533" s="291"/>
      <c r="I533" s="292">
        <f t="shared" ref="I533" si="540">G533+H533</f>
        <v>0.63500000000000001</v>
      </c>
      <c r="J533" s="416">
        <v>0</v>
      </c>
      <c r="K533" s="292">
        <f t="shared" si="503"/>
        <v>0.63500000000000001</v>
      </c>
      <c r="L533" s="675">
        <f t="shared" si="504"/>
        <v>0</v>
      </c>
      <c r="M533" s="653" t="s">
        <v>24</v>
      </c>
      <c r="N533" s="903">
        <f t="shared" ref="N533:O533" si="541">G533+G534+G535</f>
        <v>7.2200000000000006</v>
      </c>
      <c r="O533" s="904">
        <f t="shared" si="541"/>
        <v>0</v>
      </c>
      <c r="P533" s="904">
        <f t="shared" ref="P533" si="542">N533+O533</f>
        <v>7.2200000000000006</v>
      </c>
      <c r="Q533" s="904">
        <f t="shared" si="500"/>
        <v>6.8239999999999998</v>
      </c>
      <c r="R533" s="904">
        <f t="shared" ref="R533" si="543">P533-Q533</f>
        <v>0.3960000000000008</v>
      </c>
      <c r="S533" s="893">
        <f t="shared" ref="S533" si="544">Q533/P533</f>
        <v>0.94515235457063707</v>
      </c>
      <c r="T533" s="170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  <c r="AU533" s="182"/>
      <c r="AV533" s="182"/>
      <c r="AW533" s="182"/>
      <c r="AX533" s="182"/>
      <c r="AY533" s="182"/>
      <c r="AZ533" s="182"/>
      <c r="BA533" s="182"/>
      <c r="BB533" s="182"/>
      <c r="BC533" s="182"/>
      <c r="BD533" s="182"/>
      <c r="BE533" s="182"/>
      <c r="BF533" s="182"/>
      <c r="BG533" s="182"/>
      <c r="BH533" s="182"/>
      <c r="BI533" s="182"/>
      <c r="BJ533" s="182"/>
      <c r="BK533" s="182"/>
      <c r="BL533" s="182"/>
      <c r="BM533" s="182"/>
      <c r="BN533" s="182"/>
      <c r="BO533" s="182"/>
      <c r="BP533" s="182"/>
      <c r="BQ533" s="182"/>
      <c r="BR533" s="182"/>
      <c r="BS533" s="182"/>
      <c r="BT533" s="182"/>
      <c r="BU533" s="182"/>
      <c r="BV533" s="182"/>
      <c r="BW533" s="182"/>
      <c r="BX533" s="182"/>
      <c r="BY533" s="182"/>
      <c r="BZ533" s="182"/>
      <c r="CA533" s="182"/>
      <c r="CB533" s="182"/>
      <c r="CC533" s="182"/>
      <c r="CD533" s="182"/>
      <c r="CE533" s="182"/>
      <c r="CF533" s="182"/>
      <c r="CG533" s="182"/>
      <c r="CH533" s="182"/>
      <c r="CI533" s="182"/>
      <c r="CJ533" s="182"/>
      <c r="CK533" s="182"/>
      <c r="CL533" s="182"/>
      <c r="CM533" s="182"/>
      <c r="CN533" s="182"/>
      <c r="CO533" s="182"/>
      <c r="CP533" s="182"/>
      <c r="CQ533" s="182"/>
      <c r="CR533" s="182"/>
      <c r="CS533" s="182"/>
      <c r="CT533" s="182"/>
      <c r="CU533" s="182"/>
      <c r="CV533" s="182"/>
      <c r="CW533" s="182"/>
      <c r="CX533" s="182"/>
      <c r="CY533" s="182"/>
      <c r="CZ533" s="182"/>
      <c r="DA533" s="182"/>
      <c r="DB533" s="182"/>
      <c r="DC533" s="182"/>
      <c r="DD533" s="182"/>
      <c r="DE533" s="182"/>
      <c r="DF533" s="182"/>
      <c r="DG533" s="182"/>
      <c r="DH533" s="182"/>
      <c r="DI533" s="182"/>
      <c r="DJ533" s="182"/>
      <c r="DK533" s="182"/>
      <c r="DL533" s="182"/>
      <c r="DM533" s="182"/>
      <c r="DN533" s="182"/>
      <c r="DO533" s="182"/>
      <c r="DP533" s="182"/>
      <c r="DQ533" s="182"/>
      <c r="DR533" s="182"/>
      <c r="DS533" s="182"/>
      <c r="DT533" s="182"/>
      <c r="DU533" s="182"/>
      <c r="DV533" s="182"/>
      <c r="DW533" s="182"/>
      <c r="DX533" s="182"/>
      <c r="DY533" s="182"/>
      <c r="DZ533" s="182"/>
      <c r="EA533" s="182"/>
      <c r="EB533" s="182"/>
      <c r="EC533" s="182"/>
      <c r="ED533" s="182"/>
      <c r="EE533" s="182"/>
      <c r="EF533" s="182"/>
      <c r="EG533" s="182"/>
      <c r="EH533" s="182"/>
      <c r="EI533" s="182"/>
      <c r="EJ533" s="182"/>
      <c r="EK533" s="182"/>
      <c r="EL533" s="182"/>
      <c r="EM533" s="182"/>
      <c r="EN533" s="182"/>
      <c r="EO533" s="182"/>
      <c r="EP533" s="182"/>
      <c r="EQ533" s="182"/>
      <c r="ER533" s="182"/>
      <c r="ES533" s="182"/>
      <c r="ET533" s="182"/>
      <c r="EU533" s="182"/>
      <c r="EV533" s="182"/>
      <c r="EW533" s="182"/>
      <c r="EX533" s="182"/>
      <c r="EY533" s="182"/>
      <c r="EZ533" s="182"/>
      <c r="FA533" s="182"/>
      <c r="FB533" s="182"/>
      <c r="FC533" s="182"/>
      <c r="FD533" s="182"/>
      <c r="FE533" s="182"/>
      <c r="FF533" s="182"/>
      <c r="FG533" s="182"/>
      <c r="FH533" s="182"/>
      <c r="FI533" s="182"/>
      <c r="FJ533" s="182"/>
      <c r="FK533" s="182"/>
      <c r="FL533" s="182"/>
      <c r="FM533" s="182"/>
      <c r="FN533" s="182"/>
      <c r="FO533" s="182"/>
      <c r="FP533" s="182"/>
      <c r="FQ533" s="182"/>
      <c r="FR533" s="182"/>
      <c r="FS533" s="182"/>
      <c r="FT533" s="182"/>
      <c r="FU533" s="182"/>
      <c r="FV533" s="182"/>
      <c r="FW533" s="182"/>
      <c r="FX533" s="182"/>
      <c r="FY533" s="182"/>
      <c r="FZ533" s="182"/>
      <c r="GA533" s="182"/>
      <c r="GB533" s="182"/>
      <c r="GC533" s="182"/>
      <c r="GD533" s="182"/>
      <c r="GE533" s="182"/>
      <c r="GF533" s="182"/>
      <c r="GG533" s="182"/>
      <c r="GH533" s="182"/>
      <c r="GI533" s="182"/>
      <c r="GJ533" s="182"/>
      <c r="GK533" s="182"/>
      <c r="GL533" s="182"/>
      <c r="GM533" s="182"/>
      <c r="GN533" s="182"/>
      <c r="GO533" s="182"/>
      <c r="GP533" s="182"/>
      <c r="GQ533" s="182"/>
      <c r="GR533" s="182"/>
      <c r="GS533" s="182"/>
      <c r="GT533" s="182"/>
      <c r="GU533" s="182"/>
      <c r="GV533" s="182"/>
      <c r="GW533" s="182"/>
      <c r="GX533" s="182"/>
      <c r="GY533" s="182"/>
      <c r="GZ533" s="182"/>
      <c r="HA533" s="182"/>
      <c r="HB533" s="182"/>
      <c r="HC533" s="182"/>
      <c r="HD533" s="182"/>
      <c r="HE533" s="182"/>
      <c r="HF533" s="182"/>
      <c r="HG533" s="182"/>
      <c r="HH533" s="182"/>
      <c r="HI533" s="182"/>
      <c r="HJ533" s="182"/>
      <c r="HK533" s="182"/>
      <c r="HL533" s="182"/>
      <c r="HM533" s="182"/>
      <c r="HN533" s="182"/>
      <c r="HO533" s="182"/>
      <c r="HP533" s="182"/>
      <c r="HQ533" s="182"/>
      <c r="HR533" s="182"/>
      <c r="HS533" s="182"/>
      <c r="HT533" s="182"/>
      <c r="HU533" s="182"/>
      <c r="HV533" s="182"/>
      <c r="HW533" s="182"/>
      <c r="HX533" s="182"/>
      <c r="HY533" s="182"/>
      <c r="HZ533" s="182"/>
      <c r="IA533" s="182"/>
      <c r="IB533" s="182"/>
      <c r="IC533" s="182"/>
      <c r="ID533" s="182"/>
      <c r="IE533" s="182"/>
      <c r="IF533" s="182"/>
      <c r="IG533" s="182"/>
      <c r="IH533" s="182"/>
      <c r="II533" s="182"/>
      <c r="IJ533" s="182"/>
      <c r="IK533" s="182"/>
      <c r="IL533" s="182"/>
      <c r="IM533" s="182"/>
      <c r="IN533" s="182"/>
      <c r="IO533" s="182"/>
      <c r="IP533" s="182"/>
      <c r="IQ533" s="182"/>
      <c r="IR533" s="182"/>
      <c r="IS533" s="182"/>
      <c r="IT533" s="182"/>
      <c r="IU533" s="182"/>
      <c r="IV533" s="182"/>
      <c r="IW533" s="182"/>
      <c r="IX533" s="182"/>
      <c r="IY533" s="182"/>
      <c r="IZ533" s="182"/>
      <c r="JA533" s="182"/>
      <c r="JB533" s="182"/>
      <c r="JC533" s="182"/>
      <c r="JD533" s="182"/>
      <c r="JE533" s="182"/>
      <c r="JF533" s="182"/>
      <c r="JG533" s="182"/>
      <c r="JH533" s="182"/>
      <c r="JI533" s="182"/>
      <c r="JJ533" s="182"/>
      <c r="JK533" s="182"/>
      <c r="JL533" s="182"/>
      <c r="JM533" s="182"/>
      <c r="JN533" s="182"/>
      <c r="JO533" s="182"/>
      <c r="JP533" s="182"/>
      <c r="JQ533" s="182"/>
      <c r="JR533" s="182"/>
      <c r="JS533" s="182"/>
      <c r="JT533" s="182"/>
      <c r="JU533" s="182"/>
      <c r="JV533" s="182"/>
      <c r="JW533" s="182"/>
      <c r="JX533" s="182"/>
      <c r="JY533" s="182"/>
      <c r="JZ533" s="182"/>
      <c r="KA533" s="182"/>
      <c r="KB533" s="182"/>
      <c r="KC533" s="182"/>
      <c r="KD533" s="182"/>
      <c r="KE533" s="182"/>
      <c r="KF533" s="182"/>
      <c r="KG533" s="182"/>
      <c r="KH533" s="182"/>
      <c r="KI533" s="182"/>
      <c r="KJ533" s="182"/>
      <c r="KK533" s="182"/>
      <c r="KL533" s="182"/>
      <c r="KM533" s="182"/>
      <c r="KN533" s="182"/>
      <c r="KO533" s="182"/>
      <c r="KP533" s="182"/>
      <c r="KQ533" s="182"/>
      <c r="KR533" s="182"/>
      <c r="KS533" s="182"/>
      <c r="KT533" s="182"/>
      <c r="KU533" s="182"/>
      <c r="KV533" s="182"/>
      <c r="KW533" s="182"/>
      <c r="KX533" s="182"/>
      <c r="KY533" s="182"/>
      <c r="KZ533" s="182"/>
      <c r="LA533" s="182"/>
      <c r="LB533" s="182"/>
      <c r="LC533" s="182"/>
      <c r="LD533" s="182"/>
      <c r="LE533" s="182"/>
      <c r="LF533" s="182"/>
      <c r="LG533" s="182"/>
      <c r="LH533" s="182"/>
      <c r="LI533" s="182"/>
      <c r="LJ533" s="182"/>
      <c r="LK533" s="182"/>
      <c r="LL533" s="182"/>
      <c r="LM533" s="182"/>
      <c r="LN533" s="182"/>
      <c r="LO533" s="182"/>
      <c r="LP533" s="182"/>
      <c r="LQ533" s="182"/>
      <c r="LR533" s="182"/>
      <c r="LS533" s="182"/>
      <c r="LT533" s="182"/>
      <c r="LU533" s="182"/>
      <c r="LV533" s="182"/>
      <c r="LW533" s="182"/>
      <c r="LX533" s="182"/>
      <c r="LY533" s="182"/>
      <c r="LZ533" s="182"/>
      <c r="MA533" s="182"/>
      <c r="MB533" s="182"/>
      <c r="MC533" s="182"/>
      <c r="MD533" s="182"/>
      <c r="ME533" s="182"/>
      <c r="MF533" s="182"/>
      <c r="MG533" s="182"/>
      <c r="MH533" s="182"/>
      <c r="MI533" s="182"/>
      <c r="MJ533" s="182"/>
      <c r="MK533" s="182"/>
      <c r="ML533" s="182"/>
      <c r="MM533" s="182"/>
      <c r="MN533" s="182"/>
      <c r="MO533" s="182"/>
      <c r="MP533" s="182"/>
      <c r="MQ533" s="182"/>
      <c r="MR533" s="182"/>
      <c r="MS533" s="182"/>
      <c r="MT533" s="182"/>
      <c r="MU533" s="182"/>
      <c r="MV533" s="182"/>
      <c r="MW533" s="182"/>
      <c r="MX533" s="182"/>
      <c r="MY533" s="182"/>
      <c r="MZ533" s="182"/>
      <c r="NA533" s="182"/>
      <c r="NB533" s="182"/>
      <c r="NC533" s="182"/>
      <c r="ND533" s="182"/>
      <c r="NE533" s="182"/>
      <c r="NF533" s="182"/>
      <c r="NG533" s="182"/>
      <c r="NH533" s="182"/>
      <c r="NI533" s="182"/>
      <c r="NJ533" s="182"/>
      <c r="NK533" s="182"/>
      <c r="NL533" s="182"/>
      <c r="NM533" s="182"/>
      <c r="NN533" s="182"/>
      <c r="NO533" s="182"/>
      <c r="NP533" s="182"/>
      <c r="NQ533" s="182"/>
      <c r="NR533" s="182"/>
      <c r="NS533" s="182"/>
      <c r="NT533" s="182"/>
      <c r="NU533" s="182"/>
      <c r="NV533" s="182"/>
      <c r="NW533" s="182"/>
      <c r="NX533" s="182"/>
      <c r="NY533" s="182"/>
      <c r="NZ533" s="182"/>
      <c r="OA533" s="182"/>
      <c r="OB533" s="182"/>
      <c r="OC533" s="182"/>
      <c r="OD533" s="182"/>
      <c r="OE533" s="182"/>
      <c r="OF533" s="182"/>
      <c r="OG533" s="182"/>
      <c r="OH533" s="182"/>
      <c r="OI533" s="182"/>
      <c r="OJ533" s="182"/>
      <c r="OK533" s="182"/>
      <c r="OL533" s="182"/>
      <c r="OM533" s="182"/>
      <c r="ON533" s="182"/>
      <c r="OO533" s="182"/>
      <c r="OP533" s="182"/>
      <c r="OQ533" s="182"/>
      <c r="OR533" s="182"/>
      <c r="OS533" s="182"/>
      <c r="OT533" s="182"/>
      <c r="OU533" s="182"/>
      <c r="OV533" s="182"/>
      <c r="OW533" s="182"/>
      <c r="OX533" s="182"/>
      <c r="OY533" s="182"/>
      <c r="OZ533" s="182"/>
      <c r="PA533" s="182"/>
      <c r="PB533" s="182"/>
      <c r="PC533" s="182"/>
      <c r="PD533" s="182"/>
      <c r="PE533" s="182"/>
      <c r="PF533" s="182"/>
      <c r="PG533" s="182"/>
      <c r="PH533" s="182"/>
      <c r="PI533" s="182"/>
      <c r="PJ533" s="182"/>
      <c r="PK533" s="182"/>
      <c r="PL533" s="182"/>
      <c r="PM533" s="182"/>
      <c r="PN533" s="182"/>
      <c r="PO533" s="182"/>
      <c r="PP533" s="182"/>
      <c r="PQ533" s="182"/>
      <c r="PR533" s="182"/>
      <c r="PS533" s="182"/>
      <c r="PT533" s="182"/>
      <c r="PU533" s="182"/>
      <c r="PV533" s="182"/>
      <c r="PW533" s="182"/>
      <c r="PX533" s="182"/>
    </row>
    <row r="534" spans="1:440" s="167" customFormat="1" ht="19.899999999999999" customHeight="1">
      <c r="A534" s="182"/>
      <c r="B534" s="1040"/>
      <c r="C534" s="900"/>
      <c r="D534" s="837"/>
      <c r="E534" s="974"/>
      <c r="F534" s="327" t="s">
        <v>21</v>
      </c>
      <c r="G534" s="291">
        <v>2.9750000000000001</v>
      </c>
      <c r="H534" s="291"/>
      <c r="I534" s="292">
        <f>G534+H534+K533</f>
        <v>3.6100000000000003</v>
      </c>
      <c r="J534" s="416">
        <v>1.482</v>
      </c>
      <c r="K534" s="292">
        <f t="shared" si="503"/>
        <v>2.1280000000000001</v>
      </c>
      <c r="L534" s="675">
        <f t="shared" si="504"/>
        <v>0.41052631578947363</v>
      </c>
      <c r="M534" s="653" t="s">
        <v>24</v>
      </c>
      <c r="N534" s="903"/>
      <c r="O534" s="904"/>
      <c r="P534" s="904"/>
      <c r="Q534" s="904"/>
      <c r="R534" s="904"/>
      <c r="S534" s="893"/>
      <c r="T534" s="170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  <c r="AV534" s="182"/>
      <c r="AW534" s="182"/>
      <c r="AX534" s="182"/>
      <c r="AY534" s="182"/>
      <c r="AZ534" s="182"/>
      <c r="BA534" s="182"/>
      <c r="BB534" s="182"/>
      <c r="BC534" s="182"/>
      <c r="BD534" s="182"/>
      <c r="BE534" s="182"/>
      <c r="BF534" s="182"/>
      <c r="BG534" s="182"/>
      <c r="BH534" s="182"/>
      <c r="BI534" s="182"/>
      <c r="BJ534" s="182"/>
      <c r="BK534" s="182"/>
      <c r="BL534" s="182"/>
      <c r="BM534" s="182"/>
      <c r="BN534" s="182"/>
      <c r="BO534" s="182"/>
      <c r="BP534" s="182"/>
      <c r="BQ534" s="182"/>
      <c r="BR534" s="182"/>
      <c r="BS534" s="182"/>
      <c r="BT534" s="182"/>
      <c r="BU534" s="182"/>
      <c r="BV534" s="182"/>
      <c r="BW534" s="182"/>
      <c r="BX534" s="182"/>
      <c r="BY534" s="182"/>
      <c r="BZ534" s="182"/>
      <c r="CA534" s="182"/>
      <c r="CB534" s="182"/>
      <c r="CC534" s="182"/>
      <c r="CD534" s="182"/>
      <c r="CE534" s="182"/>
      <c r="CF534" s="182"/>
      <c r="CG534" s="182"/>
      <c r="CH534" s="182"/>
      <c r="CI534" s="182"/>
      <c r="CJ534" s="182"/>
      <c r="CK534" s="182"/>
      <c r="CL534" s="182"/>
      <c r="CM534" s="182"/>
      <c r="CN534" s="182"/>
      <c r="CO534" s="182"/>
      <c r="CP534" s="182"/>
      <c r="CQ534" s="182"/>
      <c r="CR534" s="182"/>
      <c r="CS534" s="182"/>
      <c r="CT534" s="182"/>
      <c r="CU534" s="182"/>
      <c r="CV534" s="182"/>
      <c r="CW534" s="182"/>
      <c r="CX534" s="182"/>
      <c r="CY534" s="182"/>
      <c r="CZ534" s="182"/>
      <c r="DA534" s="182"/>
      <c r="DB534" s="182"/>
      <c r="DC534" s="182"/>
      <c r="DD534" s="182"/>
      <c r="DE534" s="182"/>
      <c r="DF534" s="182"/>
      <c r="DG534" s="182"/>
      <c r="DH534" s="182"/>
      <c r="DI534" s="182"/>
      <c r="DJ534" s="182"/>
      <c r="DK534" s="182"/>
      <c r="DL534" s="182"/>
      <c r="DM534" s="182"/>
      <c r="DN534" s="182"/>
      <c r="DO534" s="182"/>
      <c r="DP534" s="182"/>
      <c r="DQ534" s="182"/>
      <c r="DR534" s="182"/>
      <c r="DS534" s="182"/>
      <c r="DT534" s="182"/>
      <c r="DU534" s="182"/>
      <c r="DV534" s="182"/>
      <c r="DW534" s="182"/>
      <c r="DX534" s="182"/>
      <c r="DY534" s="182"/>
      <c r="DZ534" s="182"/>
      <c r="EA534" s="182"/>
      <c r="EB534" s="182"/>
      <c r="EC534" s="182"/>
      <c r="ED534" s="182"/>
      <c r="EE534" s="182"/>
      <c r="EF534" s="182"/>
      <c r="EG534" s="182"/>
      <c r="EH534" s="182"/>
      <c r="EI534" s="182"/>
      <c r="EJ534" s="182"/>
      <c r="EK534" s="182"/>
      <c r="EL534" s="182"/>
      <c r="EM534" s="182"/>
      <c r="EN534" s="182"/>
      <c r="EO534" s="182"/>
      <c r="EP534" s="182"/>
      <c r="EQ534" s="182"/>
      <c r="ER534" s="182"/>
      <c r="ES534" s="182"/>
      <c r="ET534" s="182"/>
      <c r="EU534" s="182"/>
      <c r="EV534" s="182"/>
      <c r="EW534" s="182"/>
      <c r="EX534" s="182"/>
      <c r="EY534" s="182"/>
      <c r="EZ534" s="182"/>
      <c r="FA534" s="182"/>
      <c r="FB534" s="182"/>
      <c r="FC534" s="182"/>
      <c r="FD534" s="182"/>
      <c r="FE534" s="182"/>
      <c r="FF534" s="182"/>
      <c r="FG534" s="182"/>
      <c r="FH534" s="182"/>
      <c r="FI534" s="182"/>
      <c r="FJ534" s="182"/>
      <c r="FK534" s="182"/>
      <c r="FL534" s="182"/>
      <c r="FM534" s="182"/>
      <c r="FN534" s="182"/>
      <c r="FO534" s="182"/>
      <c r="FP534" s="182"/>
      <c r="FQ534" s="182"/>
      <c r="FR534" s="182"/>
      <c r="FS534" s="182"/>
      <c r="FT534" s="182"/>
      <c r="FU534" s="182"/>
      <c r="FV534" s="182"/>
      <c r="FW534" s="182"/>
      <c r="FX534" s="182"/>
      <c r="FY534" s="182"/>
      <c r="FZ534" s="182"/>
      <c r="GA534" s="182"/>
      <c r="GB534" s="182"/>
      <c r="GC534" s="182"/>
      <c r="GD534" s="182"/>
      <c r="GE534" s="182"/>
      <c r="GF534" s="182"/>
      <c r="GG534" s="182"/>
      <c r="GH534" s="182"/>
      <c r="GI534" s="182"/>
      <c r="GJ534" s="182"/>
      <c r="GK534" s="182"/>
      <c r="GL534" s="182"/>
      <c r="GM534" s="182"/>
      <c r="GN534" s="182"/>
      <c r="GO534" s="182"/>
      <c r="GP534" s="182"/>
      <c r="GQ534" s="182"/>
      <c r="GR534" s="182"/>
      <c r="GS534" s="182"/>
      <c r="GT534" s="182"/>
      <c r="GU534" s="182"/>
      <c r="GV534" s="182"/>
      <c r="GW534" s="182"/>
      <c r="GX534" s="182"/>
      <c r="GY534" s="182"/>
      <c r="GZ534" s="182"/>
      <c r="HA534" s="182"/>
      <c r="HB534" s="182"/>
      <c r="HC534" s="182"/>
      <c r="HD534" s="182"/>
      <c r="HE534" s="182"/>
      <c r="HF534" s="182"/>
      <c r="HG534" s="182"/>
      <c r="HH534" s="182"/>
      <c r="HI534" s="182"/>
      <c r="HJ534" s="182"/>
      <c r="HK534" s="182"/>
      <c r="HL534" s="182"/>
      <c r="HM534" s="182"/>
      <c r="HN534" s="182"/>
      <c r="HO534" s="182"/>
      <c r="HP534" s="182"/>
      <c r="HQ534" s="182"/>
      <c r="HR534" s="182"/>
      <c r="HS534" s="182"/>
      <c r="HT534" s="182"/>
      <c r="HU534" s="182"/>
      <c r="HV534" s="182"/>
      <c r="HW534" s="182"/>
      <c r="HX534" s="182"/>
      <c r="HY534" s="182"/>
      <c r="HZ534" s="182"/>
      <c r="IA534" s="182"/>
      <c r="IB534" s="182"/>
      <c r="IC534" s="182"/>
      <c r="ID534" s="182"/>
      <c r="IE534" s="182"/>
      <c r="IF534" s="182"/>
      <c r="IG534" s="182"/>
      <c r="IH534" s="182"/>
      <c r="II534" s="182"/>
      <c r="IJ534" s="182"/>
      <c r="IK534" s="182"/>
      <c r="IL534" s="182"/>
      <c r="IM534" s="182"/>
      <c r="IN534" s="182"/>
      <c r="IO534" s="182"/>
      <c r="IP534" s="182"/>
      <c r="IQ534" s="182"/>
      <c r="IR534" s="182"/>
      <c r="IS534" s="182"/>
      <c r="IT534" s="182"/>
      <c r="IU534" s="182"/>
      <c r="IV534" s="182"/>
      <c r="IW534" s="182"/>
      <c r="IX534" s="182"/>
      <c r="IY534" s="182"/>
      <c r="IZ534" s="182"/>
      <c r="JA534" s="182"/>
      <c r="JB534" s="182"/>
      <c r="JC534" s="182"/>
      <c r="JD534" s="182"/>
      <c r="JE534" s="182"/>
      <c r="JF534" s="182"/>
      <c r="JG534" s="182"/>
      <c r="JH534" s="182"/>
      <c r="JI534" s="182"/>
      <c r="JJ534" s="182"/>
      <c r="JK534" s="182"/>
      <c r="JL534" s="182"/>
      <c r="JM534" s="182"/>
      <c r="JN534" s="182"/>
      <c r="JO534" s="182"/>
      <c r="JP534" s="182"/>
      <c r="JQ534" s="182"/>
      <c r="JR534" s="182"/>
      <c r="JS534" s="182"/>
      <c r="JT534" s="182"/>
      <c r="JU534" s="182"/>
      <c r="JV534" s="182"/>
      <c r="JW534" s="182"/>
      <c r="JX534" s="182"/>
      <c r="JY534" s="182"/>
      <c r="JZ534" s="182"/>
      <c r="KA534" s="182"/>
      <c r="KB534" s="182"/>
      <c r="KC534" s="182"/>
      <c r="KD534" s="182"/>
      <c r="KE534" s="182"/>
      <c r="KF534" s="182"/>
      <c r="KG534" s="182"/>
      <c r="KH534" s="182"/>
      <c r="KI534" s="182"/>
      <c r="KJ534" s="182"/>
      <c r="KK534" s="182"/>
      <c r="KL534" s="182"/>
      <c r="KM534" s="182"/>
      <c r="KN534" s="182"/>
      <c r="KO534" s="182"/>
      <c r="KP534" s="182"/>
      <c r="KQ534" s="182"/>
      <c r="KR534" s="182"/>
      <c r="KS534" s="182"/>
      <c r="KT534" s="182"/>
      <c r="KU534" s="182"/>
      <c r="KV534" s="182"/>
      <c r="KW534" s="182"/>
      <c r="KX534" s="182"/>
      <c r="KY534" s="182"/>
      <c r="KZ534" s="182"/>
      <c r="LA534" s="182"/>
      <c r="LB534" s="182"/>
      <c r="LC534" s="182"/>
      <c r="LD534" s="182"/>
      <c r="LE534" s="182"/>
      <c r="LF534" s="182"/>
      <c r="LG534" s="182"/>
      <c r="LH534" s="182"/>
      <c r="LI534" s="182"/>
      <c r="LJ534" s="182"/>
      <c r="LK534" s="182"/>
      <c r="LL534" s="182"/>
      <c r="LM534" s="182"/>
      <c r="LN534" s="182"/>
      <c r="LO534" s="182"/>
      <c r="LP534" s="182"/>
      <c r="LQ534" s="182"/>
      <c r="LR534" s="182"/>
      <c r="LS534" s="182"/>
      <c r="LT534" s="182"/>
      <c r="LU534" s="182"/>
      <c r="LV534" s="182"/>
      <c r="LW534" s="182"/>
      <c r="LX534" s="182"/>
      <c r="LY534" s="182"/>
      <c r="LZ534" s="182"/>
      <c r="MA534" s="182"/>
      <c r="MB534" s="182"/>
      <c r="MC534" s="182"/>
      <c r="MD534" s="182"/>
      <c r="ME534" s="182"/>
      <c r="MF534" s="182"/>
      <c r="MG534" s="182"/>
      <c r="MH534" s="182"/>
      <c r="MI534" s="182"/>
      <c r="MJ534" s="182"/>
      <c r="MK534" s="182"/>
      <c r="ML534" s="182"/>
      <c r="MM534" s="182"/>
      <c r="MN534" s="182"/>
      <c r="MO534" s="182"/>
      <c r="MP534" s="182"/>
      <c r="MQ534" s="182"/>
      <c r="MR534" s="182"/>
      <c r="MS534" s="182"/>
      <c r="MT534" s="182"/>
      <c r="MU534" s="182"/>
      <c r="MV534" s="182"/>
      <c r="MW534" s="182"/>
      <c r="MX534" s="182"/>
      <c r="MY534" s="182"/>
      <c r="MZ534" s="182"/>
      <c r="NA534" s="182"/>
      <c r="NB534" s="182"/>
      <c r="NC534" s="182"/>
      <c r="ND534" s="182"/>
      <c r="NE534" s="182"/>
      <c r="NF534" s="182"/>
      <c r="NG534" s="182"/>
      <c r="NH534" s="182"/>
      <c r="NI534" s="182"/>
      <c r="NJ534" s="182"/>
      <c r="NK534" s="182"/>
      <c r="NL534" s="182"/>
      <c r="NM534" s="182"/>
      <c r="NN534" s="182"/>
      <c r="NO534" s="182"/>
      <c r="NP534" s="182"/>
      <c r="NQ534" s="182"/>
      <c r="NR534" s="182"/>
      <c r="NS534" s="182"/>
      <c r="NT534" s="182"/>
      <c r="NU534" s="182"/>
      <c r="NV534" s="182"/>
      <c r="NW534" s="182"/>
      <c r="NX534" s="182"/>
      <c r="NY534" s="182"/>
      <c r="NZ534" s="182"/>
      <c r="OA534" s="182"/>
      <c r="OB534" s="182"/>
      <c r="OC534" s="182"/>
      <c r="OD534" s="182"/>
      <c r="OE534" s="182"/>
      <c r="OF534" s="182"/>
      <c r="OG534" s="182"/>
      <c r="OH534" s="182"/>
      <c r="OI534" s="182"/>
      <c r="OJ534" s="182"/>
      <c r="OK534" s="182"/>
      <c r="OL534" s="182"/>
      <c r="OM534" s="182"/>
      <c r="ON534" s="182"/>
      <c r="OO534" s="182"/>
      <c r="OP534" s="182"/>
      <c r="OQ534" s="182"/>
      <c r="OR534" s="182"/>
      <c r="OS534" s="182"/>
      <c r="OT534" s="182"/>
      <c r="OU534" s="182"/>
      <c r="OV534" s="182"/>
      <c r="OW534" s="182"/>
      <c r="OX534" s="182"/>
      <c r="OY534" s="182"/>
      <c r="OZ534" s="182"/>
      <c r="PA534" s="182"/>
      <c r="PB534" s="182"/>
      <c r="PC534" s="182"/>
      <c r="PD534" s="182"/>
      <c r="PE534" s="182"/>
      <c r="PF534" s="182"/>
      <c r="PG534" s="182"/>
      <c r="PH534" s="182"/>
      <c r="PI534" s="182"/>
      <c r="PJ534" s="182"/>
      <c r="PK534" s="182"/>
      <c r="PL534" s="182"/>
      <c r="PM534" s="182"/>
      <c r="PN534" s="182"/>
      <c r="PO534" s="182"/>
      <c r="PP534" s="182"/>
      <c r="PQ534" s="182"/>
      <c r="PR534" s="182"/>
      <c r="PS534" s="182"/>
      <c r="PT534" s="182"/>
      <c r="PU534" s="182"/>
      <c r="PV534" s="182"/>
      <c r="PW534" s="182"/>
      <c r="PX534" s="182"/>
    </row>
    <row r="535" spans="1:440" s="167" customFormat="1" ht="19.899999999999999" customHeight="1">
      <c r="A535" s="182"/>
      <c r="B535" s="1040"/>
      <c r="C535" s="900"/>
      <c r="D535" s="837"/>
      <c r="E535" s="974"/>
      <c r="F535" s="327" t="s">
        <v>22</v>
      </c>
      <c r="G535" s="291">
        <v>3.61</v>
      </c>
      <c r="H535" s="291"/>
      <c r="I535" s="292">
        <f>G535+H535+K534</f>
        <v>5.7379999999999995</v>
      </c>
      <c r="J535" s="416">
        <v>5.3419999999999996</v>
      </c>
      <c r="K535" s="292">
        <f t="shared" si="503"/>
        <v>0.39599999999999991</v>
      </c>
      <c r="L535" s="677">
        <f t="shared" si="504"/>
        <v>0.93098640641338448</v>
      </c>
      <c r="M535" s="653" t="s">
        <v>24</v>
      </c>
      <c r="N535" s="903"/>
      <c r="O535" s="904"/>
      <c r="P535" s="904"/>
      <c r="Q535" s="904"/>
      <c r="R535" s="904"/>
      <c r="S535" s="893"/>
      <c r="T535" s="170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  <c r="AV535" s="182"/>
      <c r="AW535" s="182"/>
      <c r="AX535" s="182"/>
      <c r="AY535" s="182"/>
      <c r="AZ535" s="182"/>
      <c r="BA535" s="182"/>
      <c r="BB535" s="182"/>
      <c r="BC535" s="182"/>
      <c r="BD535" s="182"/>
      <c r="BE535" s="182"/>
      <c r="BF535" s="182"/>
      <c r="BG535" s="182"/>
      <c r="BH535" s="182"/>
      <c r="BI535" s="182"/>
      <c r="BJ535" s="182"/>
      <c r="BK535" s="182"/>
      <c r="BL535" s="182"/>
      <c r="BM535" s="182"/>
      <c r="BN535" s="182"/>
      <c r="BO535" s="182"/>
      <c r="BP535" s="182"/>
      <c r="BQ535" s="182"/>
      <c r="BR535" s="182"/>
      <c r="BS535" s="182"/>
      <c r="BT535" s="182"/>
      <c r="BU535" s="182"/>
      <c r="BV535" s="182"/>
      <c r="BW535" s="182"/>
      <c r="BX535" s="182"/>
      <c r="BY535" s="182"/>
      <c r="BZ535" s="182"/>
      <c r="CA535" s="182"/>
      <c r="CB535" s="182"/>
      <c r="CC535" s="182"/>
      <c r="CD535" s="182"/>
      <c r="CE535" s="182"/>
      <c r="CF535" s="182"/>
      <c r="CG535" s="182"/>
      <c r="CH535" s="182"/>
      <c r="CI535" s="182"/>
      <c r="CJ535" s="182"/>
      <c r="CK535" s="182"/>
      <c r="CL535" s="182"/>
      <c r="CM535" s="182"/>
      <c r="CN535" s="182"/>
      <c r="CO535" s="182"/>
      <c r="CP535" s="182"/>
      <c r="CQ535" s="182"/>
      <c r="CR535" s="182"/>
      <c r="CS535" s="182"/>
      <c r="CT535" s="182"/>
      <c r="CU535" s="182"/>
      <c r="CV535" s="182"/>
      <c r="CW535" s="182"/>
      <c r="CX535" s="182"/>
      <c r="CY535" s="182"/>
      <c r="CZ535" s="182"/>
      <c r="DA535" s="182"/>
      <c r="DB535" s="182"/>
      <c r="DC535" s="182"/>
      <c r="DD535" s="182"/>
      <c r="DE535" s="182"/>
      <c r="DF535" s="182"/>
      <c r="DG535" s="182"/>
      <c r="DH535" s="182"/>
      <c r="DI535" s="182"/>
      <c r="DJ535" s="182"/>
      <c r="DK535" s="182"/>
      <c r="DL535" s="182"/>
      <c r="DM535" s="182"/>
      <c r="DN535" s="182"/>
      <c r="DO535" s="182"/>
      <c r="DP535" s="182"/>
      <c r="DQ535" s="182"/>
      <c r="DR535" s="182"/>
      <c r="DS535" s="182"/>
      <c r="DT535" s="182"/>
      <c r="DU535" s="182"/>
      <c r="DV535" s="182"/>
      <c r="DW535" s="182"/>
      <c r="DX535" s="182"/>
      <c r="DY535" s="182"/>
      <c r="DZ535" s="182"/>
      <c r="EA535" s="182"/>
      <c r="EB535" s="182"/>
      <c r="EC535" s="182"/>
      <c r="ED535" s="182"/>
      <c r="EE535" s="182"/>
      <c r="EF535" s="182"/>
      <c r="EG535" s="182"/>
      <c r="EH535" s="182"/>
      <c r="EI535" s="182"/>
      <c r="EJ535" s="182"/>
      <c r="EK535" s="182"/>
      <c r="EL535" s="182"/>
      <c r="EM535" s="182"/>
      <c r="EN535" s="182"/>
      <c r="EO535" s="182"/>
      <c r="EP535" s="182"/>
      <c r="EQ535" s="182"/>
      <c r="ER535" s="182"/>
      <c r="ES535" s="182"/>
      <c r="ET535" s="182"/>
      <c r="EU535" s="182"/>
      <c r="EV535" s="182"/>
      <c r="EW535" s="182"/>
      <c r="EX535" s="182"/>
      <c r="EY535" s="182"/>
      <c r="EZ535" s="182"/>
      <c r="FA535" s="182"/>
      <c r="FB535" s="182"/>
      <c r="FC535" s="182"/>
      <c r="FD535" s="182"/>
      <c r="FE535" s="182"/>
      <c r="FF535" s="182"/>
      <c r="FG535" s="182"/>
      <c r="FH535" s="182"/>
      <c r="FI535" s="182"/>
      <c r="FJ535" s="182"/>
      <c r="FK535" s="182"/>
      <c r="FL535" s="182"/>
      <c r="FM535" s="182"/>
      <c r="FN535" s="182"/>
      <c r="FO535" s="182"/>
      <c r="FP535" s="182"/>
      <c r="FQ535" s="182"/>
      <c r="FR535" s="182"/>
      <c r="FS535" s="182"/>
      <c r="FT535" s="182"/>
      <c r="FU535" s="182"/>
      <c r="FV535" s="182"/>
      <c r="FW535" s="182"/>
      <c r="FX535" s="182"/>
      <c r="FY535" s="182"/>
      <c r="FZ535" s="182"/>
      <c r="GA535" s="182"/>
      <c r="GB535" s="182"/>
      <c r="GC535" s="182"/>
      <c r="GD535" s="182"/>
      <c r="GE535" s="182"/>
      <c r="GF535" s="182"/>
      <c r="GG535" s="182"/>
      <c r="GH535" s="182"/>
      <c r="GI535" s="182"/>
      <c r="GJ535" s="182"/>
      <c r="GK535" s="182"/>
      <c r="GL535" s="182"/>
      <c r="GM535" s="182"/>
      <c r="GN535" s="182"/>
      <c r="GO535" s="182"/>
      <c r="GP535" s="182"/>
      <c r="GQ535" s="182"/>
      <c r="GR535" s="182"/>
      <c r="GS535" s="182"/>
      <c r="GT535" s="182"/>
      <c r="GU535" s="182"/>
      <c r="GV535" s="182"/>
      <c r="GW535" s="182"/>
      <c r="GX535" s="182"/>
      <c r="GY535" s="182"/>
      <c r="GZ535" s="182"/>
      <c r="HA535" s="182"/>
      <c r="HB535" s="182"/>
      <c r="HC535" s="182"/>
      <c r="HD535" s="182"/>
      <c r="HE535" s="182"/>
      <c r="HF535" s="182"/>
      <c r="HG535" s="182"/>
      <c r="HH535" s="182"/>
      <c r="HI535" s="182"/>
      <c r="HJ535" s="182"/>
      <c r="HK535" s="182"/>
      <c r="HL535" s="182"/>
      <c r="HM535" s="182"/>
      <c r="HN535" s="182"/>
      <c r="HO535" s="182"/>
      <c r="HP535" s="182"/>
      <c r="HQ535" s="182"/>
      <c r="HR535" s="182"/>
      <c r="HS535" s="182"/>
      <c r="HT535" s="182"/>
      <c r="HU535" s="182"/>
      <c r="HV535" s="182"/>
      <c r="HW535" s="182"/>
      <c r="HX535" s="182"/>
      <c r="HY535" s="182"/>
      <c r="HZ535" s="182"/>
      <c r="IA535" s="182"/>
      <c r="IB535" s="182"/>
      <c r="IC535" s="182"/>
      <c r="ID535" s="182"/>
      <c r="IE535" s="182"/>
      <c r="IF535" s="182"/>
      <c r="IG535" s="182"/>
      <c r="IH535" s="182"/>
      <c r="II535" s="182"/>
      <c r="IJ535" s="182"/>
      <c r="IK535" s="182"/>
      <c r="IL535" s="182"/>
      <c r="IM535" s="182"/>
      <c r="IN535" s="182"/>
      <c r="IO535" s="182"/>
      <c r="IP535" s="182"/>
      <c r="IQ535" s="182"/>
      <c r="IR535" s="182"/>
      <c r="IS535" s="182"/>
      <c r="IT535" s="182"/>
      <c r="IU535" s="182"/>
      <c r="IV535" s="182"/>
      <c r="IW535" s="182"/>
      <c r="IX535" s="182"/>
      <c r="IY535" s="182"/>
      <c r="IZ535" s="182"/>
      <c r="JA535" s="182"/>
      <c r="JB535" s="182"/>
      <c r="JC535" s="182"/>
      <c r="JD535" s="182"/>
      <c r="JE535" s="182"/>
      <c r="JF535" s="182"/>
      <c r="JG535" s="182"/>
      <c r="JH535" s="182"/>
      <c r="JI535" s="182"/>
      <c r="JJ535" s="182"/>
      <c r="JK535" s="182"/>
      <c r="JL535" s="182"/>
      <c r="JM535" s="182"/>
      <c r="JN535" s="182"/>
      <c r="JO535" s="182"/>
      <c r="JP535" s="182"/>
      <c r="JQ535" s="182"/>
      <c r="JR535" s="182"/>
      <c r="JS535" s="182"/>
      <c r="JT535" s="182"/>
      <c r="JU535" s="182"/>
      <c r="JV535" s="182"/>
      <c r="JW535" s="182"/>
      <c r="JX535" s="182"/>
      <c r="JY535" s="182"/>
      <c r="JZ535" s="182"/>
      <c r="KA535" s="182"/>
      <c r="KB535" s="182"/>
      <c r="KC535" s="182"/>
      <c r="KD535" s="182"/>
      <c r="KE535" s="182"/>
      <c r="KF535" s="182"/>
      <c r="KG535" s="182"/>
      <c r="KH535" s="182"/>
      <c r="KI535" s="182"/>
      <c r="KJ535" s="182"/>
      <c r="KK535" s="182"/>
      <c r="KL535" s="182"/>
      <c r="KM535" s="182"/>
      <c r="KN535" s="182"/>
      <c r="KO535" s="182"/>
      <c r="KP535" s="182"/>
      <c r="KQ535" s="182"/>
      <c r="KR535" s="182"/>
      <c r="KS535" s="182"/>
      <c r="KT535" s="182"/>
      <c r="KU535" s="182"/>
      <c r="KV535" s="182"/>
      <c r="KW535" s="182"/>
      <c r="KX535" s="182"/>
      <c r="KY535" s="182"/>
      <c r="KZ535" s="182"/>
      <c r="LA535" s="182"/>
      <c r="LB535" s="182"/>
      <c r="LC535" s="182"/>
      <c r="LD535" s="182"/>
      <c r="LE535" s="182"/>
      <c r="LF535" s="182"/>
      <c r="LG535" s="182"/>
      <c r="LH535" s="182"/>
      <c r="LI535" s="182"/>
      <c r="LJ535" s="182"/>
      <c r="LK535" s="182"/>
      <c r="LL535" s="182"/>
      <c r="LM535" s="182"/>
      <c r="LN535" s="182"/>
      <c r="LO535" s="182"/>
      <c r="LP535" s="182"/>
      <c r="LQ535" s="182"/>
      <c r="LR535" s="182"/>
      <c r="LS535" s="182"/>
      <c r="LT535" s="182"/>
      <c r="LU535" s="182"/>
      <c r="LV535" s="182"/>
      <c r="LW535" s="182"/>
      <c r="LX535" s="182"/>
      <c r="LY535" s="182"/>
      <c r="LZ535" s="182"/>
      <c r="MA535" s="182"/>
      <c r="MB535" s="182"/>
      <c r="MC535" s="182"/>
      <c r="MD535" s="182"/>
      <c r="ME535" s="182"/>
      <c r="MF535" s="182"/>
      <c r="MG535" s="182"/>
      <c r="MH535" s="182"/>
      <c r="MI535" s="182"/>
      <c r="MJ535" s="182"/>
      <c r="MK535" s="182"/>
      <c r="ML535" s="182"/>
      <c r="MM535" s="182"/>
      <c r="MN535" s="182"/>
      <c r="MO535" s="182"/>
      <c r="MP535" s="182"/>
      <c r="MQ535" s="182"/>
      <c r="MR535" s="182"/>
      <c r="MS535" s="182"/>
      <c r="MT535" s="182"/>
      <c r="MU535" s="182"/>
      <c r="MV535" s="182"/>
      <c r="MW535" s="182"/>
      <c r="MX535" s="182"/>
      <c r="MY535" s="182"/>
      <c r="MZ535" s="182"/>
      <c r="NA535" s="182"/>
      <c r="NB535" s="182"/>
      <c r="NC535" s="182"/>
      <c r="ND535" s="182"/>
      <c r="NE535" s="182"/>
      <c r="NF535" s="182"/>
      <c r="NG535" s="182"/>
      <c r="NH535" s="182"/>
      <c r="NI535" s="182"/>
      <c r="NJ535" s="182"/>
      <c r="NK535" s="182"/>
      <c r="NL535" s="182"/>
      <c r="NM535" s="182"/>
      <c r="NN535" s="182"/>
      <c r="NO535" s="182"/>
      <c r="NP535" s="182"/>
      <c r="NQ535" s="182"/>
      <c r="NR535" s="182"/>
      <c r="NS535" s="182"/>
      <c r="NT535" s="182"/>
      <c r="NU535" s="182"/>
      <c r="NV535" s="182"/>
      <c r="NW535" s="182"/>
      <c r="NX535" s="182"/>
      <c r="NY535" s="182"/>
      <c r="NZ535" s="182"/>
      <c r="OA535" s="182"/>
      <c r="OB535" s="182"/>
      <c r="OC535" s="182"/>
      <c r="OD535" s="182"/>
      <c r="OE535" s="182"/>
      <c r="OF535" s="182"/>
      <c r="OG535" s="182"/>
      <c r="OH535" s="182"/>
      <c r="OI535" s="182"/>
      <c r="OJ535" s="182"/>
      <c r="OK535" s="182"/>
      <c r="OL535" s="182"/>
      <c r="OM535" s="182"/>
      <c r="ON535" s="182"/>
      <c r="OO535" s="182"/>
      <c r="OP535" s="182"/>
      <c r="OQ535" s="182"/>
      <c r="OR535" s="182"/>
      <c r="OS535" s="182"/>
      <c r="OT535" s="182"/>
      <c r="OU535" s="182"/>
      <c r="OV535" s="182"/>
      <c r="OW535" s="182"/>
      <c r="OX535" s="182"/>
      <c r="OY535" s="182"/>
      <c r="OZ535" s="182"/>
      <c r="PA535" s="182"/>
      <c r="PB535" s="182"/>
      <c r="PC535" s="182"/>
      <c r="PD535" s="182"/>
      <c r="PE535" s="182"/>
      <c r="PF535" s="182"/>
      <c r="PG535" s="182"/>
      <c r="PH535" s="182"/>
      <c r="PI535" s="182"/>
      <c r="PJ535" s="182"/>
      <c r="PK535" s="182"/>
      <c r="PL535" s="182"/>
      <c r="PM535" s="182"/>
      <c r="PN535" s="182"/>
      <c r="PO535" s="182"/>
      <c r="PP535" s="182"/>
      <c r="PQ535" s="182"/>
      <c r="PR535" s="182"/>
      <c r="PS535" s="182"/>
      <c r="PT535" s="182"/>
      <c r="PU535" s="182"/>
      <c r="PV535" s="182"/>
      <c r="PW535" s="182"/>
      <c r="PX535" s="182"/>
    </row>
    <row r="536" spans="1:440" s="167" customFormat="1" ht="19.899999999999999" customHeight="1">
      <c r="A536" s="182"/>
      <c r="B536" s="1040"/>
      <c r="C536" s="900"/>
      <c r="D536" s="837"/>
      <c r="E536" s="947" t="s">
        <v>313</v>
      </c>
      <c r="F536" s="327" t="s">
        <v>20</v>
      </c>
      <c r="G536" s="291">
        <v>0.63500000000000001</v>
      </c>
      <c r="H536" s="291"/>
      <c r="I536" s="292">
        <f t="shared" ref="I536" si="545">G536+H536</f>
        <v>0.63500000000000001</v>
      </c>
      <c r="J536" s="416">
        <v>0</v>
      </c>
      <c r="K536" s="292">
        <f t="shared" si="503"/>
        <v>0.63500000000000001</v>
      </c>
      <c r="L536" s="675">
        <f t="shared" si="504"/>
        <v>0</v>
      </c>
      <c r="M536" s="653" t="s">
        <v>24</v>
      </c>
      <c r="N536" s="903">
        <f t="shared" ref="N536:O536" si="546">G536+G537+G538</f>
        <v>7.2210000000000001</v>
      </c>
      <c r="O536" s="904">
        <f t="shared" si="546"/>
        <v>0</v>
      </c>
      <c r="P536" s="904">
        <f t="shared" ref="P536" si="547">N536+O536</f>
        <v>7.2210000000000001</v>
      </c>
      <c r="Q536" s="904">
        <f t="shared" ref="Q536" si="548">J536+J537+J538</f>
        <v>6.8849999999999998</v>
      </c>
      <c r="R536" s="904">
        <f t="shared" ref="R536" si="549">P536-Q536</f>
        <v>0.3360000000000003</v>
      </c>
      <c r="S536" s="893">
        <f t="shared" ref="S536" si="550">Q536/P536</f>
        <v>0.95346904860822601</v>
      </c>
      <c r="T536" s="170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  <c r="AU536" s="182"/>
      <c r="AV536" s="182"/>
      <c r="AW536" s="182"/>
      <c r="AX536" s="182"/>
      <c r="AY536" s="182"/>
      <c r="AZ536" s="182"/>
      <c r="BA536" s="182"/>
      <c r="BB536" s="182"/>
      <c r="BC536" s="182"/>
      <c r="BD536" s="182"/>
      <c r="BE536" s="182"/>
      <c r="BF536" s="182"/>
      <c r="BG536" s="182"/>
      <c r="BH536" s="182"/>
      <c r="BI536" s="182"/>
      <c r="BJ536" s="182"/>
      <c r="BK536" s="182"/>
      <c r="BL536" s="182"/>
      <c r="BM536" s="182"/>
      <c r="BN536" s="182"/>
      <c r="BO536" s="182"/>
      <c r="BP536" s="182"/>
      <c r="BQ536" s="182"/>
      <c r="BR536" s="182"/>
      <c r="BS536" s="182"/>
      <c r="BT536" s="182"/>
      <c r="BU536" s="182"/>
      <c r="BV536" s="182"/>
      <c r="BW536" s="182"/>
      <c r="BX536" s="182"/>
      <c r="BY536" s="182"/>
      <c r="BZ536" s="182"/>
      <c r="CA536" s="182"/>
      <c r="CB536" s="182"/>
      <c r="CC536" s="182"/>
      <c r="CD536" s="182"/>
      <c r="CE536" s="182"/>
      <c r="CF536" s="182"/>
      <c r="CG536" s="182"/>
      <c r="CH536" s="182"/>
      <c r="CI536" s="182"/>
      <c r="CJ536" s="182"/>
      <c r="CK536" s="182"/>
      <c r="CL536" s="182"/>
      <c r="CM536" s="182"/>
      <c r="CN536" s="182"/>
      <c r="CO536" s="182"/>
      <c r="CP536" s="182"/>
      <c r="CQ536" s="182"/>
      <c r="CR536" s="182"/>
      <c r="CS536" s="182"/>
      <c r="CT536" s="182"/>
      <c r="CU536" s="182"/>
      <c r="CV536" s="182"/>
      <c r="CW536" s="182"/>
      <c r="CX536" s="182"/>
      <c r="CY536" s="182"/>
      <c r="CZ536" s="182"/>
      <c r="DA536" s="182"/>
      <c r="DB536" s="182"/>
      <c r="DC536" s="182"/>
      <c r="DD536" s="182"/>
      <c r="DE536" s="182"/>
      <c r="DF536" s="182"/>
      <c r="DG536" s="182"/>
      <c r="DH536" s="182"/>
      <c r="DI536" s="182"/>
      <c r="DJ536" s="182"/>
      <c r="DK536" s="182"/>
      <c r="DL536" s="182"/>
      <c r="DM536" s="182"/>
      <c r="DN536" s="182"/>
      <c r="DO536" s="182"/>
      <c r="DP536" s="182"/>
      <c r="DQ536" s="182"/>
      <c r="DR536" s="182"/>
      <c r="DS536" s="182"/>
      <c r="DT536" s="182"/>
      <c r="DU536" s="182"/>
      <c r="DV536" s="182"/>
      <c r="DW536" s="182"/>
      <c r="DX536" s="182"/>
      <c r="DY536" s="182"/>
      <c r="DZ536" s="182"/>
      <c r="EA536" s="182"/>
      <c r="EB536" s="182"/>
      <c r="EC536" s="182"/>
      <c r="ED536" s="182"/>
      <c r="EE536" s="182"/>
      <c r="EF536" s="182"/>
      <c r="EG536" s="182"/>
      <c r="EH536" s="182"/>
      <c r="EI536" s="182"/>
      <c r="EJ536" s="182"/>
      <c r="EK536" s="182"/>
      <c r="EL536" s="182"/>
      <c r="EM536" s="182"/>
      <c r="EN536" s="182"/>
      <c r="EO536" s="182"/>
      <c r="EP536" s="182"/>
      <c r="EQ536" s="182"/>
      <c r="ER536" s="182"/>
      <c r="ES536" s="182"/>
      <c r="ET536" s="182"/>
      <c r="EU536" s="182"/>
      <c r="EV536" s="182"/>
      <c r="EW536" s="182"/>
      <c r="EX536" s="182"/>
      <c r="EY536" s="182"/>
      <c r="EZ536" s="182"/>
      <c r="FA536" s="182"/>
      <c r="FB536" s="182"/>
      <c r="FC536" s="182"/>
      <c r="FD536" s="182"/>
      <c r="FE536" s="182"/>
      <c r="FF536" s="182"/>
      <c r="FG536" s="182"/>
      <c r="FH536" s="182"/>
      <c r="FI536" s="182"/>
      <c r="FJ536" s="182"/>
      <c r="FK536" s="182"/>
      <c r="FL536" s="182"/>
      <c r="FM536" s="182"/>
      <c r="FN536" s="182"/>
      <c r="FO536" s="182"/>
      <c r="FP536" s="182"/>
      <c r="FQ536" s="182"/>
      <c r="FR536" s="182"/>
      <c r="FS536" s="182"/>
      <c r="FT536" s="182"/>
      <c r="FU536" s="182"/>
      <c r="FV536" s="182"/>
      <c r="FW536" s="182"/>
      <c r="FX536" s="182"/>
      <c r="FY536" s="182"/>
      <c r="FZ536" s="182"/>
      <c r="GA536" s="182"/>
      <c r="GB536" s="182"/>
      <c r="GC536" s="182"/>
      <c r="GD536" s="182"/>
      <c r="GE536" s="182"/>
      <c r="GF536" s="182"/>
      <c r="GG536" s="182"/>
      <c r="GH536" s="182"/>
      <c r="GI536" s="182"/>
      <c r="GJ536" s="182"/>
      <c r="GK536" s="182"/>
      <c r="GL536" s="182"/>
      <c r="GM536" s="182"/>
      <c r="GN536" s="182"/>
      <c r="GO536" s="182"/>
      <c r="GP536" s="182"/>
      <c r="GQ536" s="182"/>
      <c r="GR536" s="182"/>
      <c r="GS536" s="182"/>
      <c r="GT536" s="182"/>
      <c r="GU536" s="182"/>
      <c r="GV536" s="182"/>
      <c r="GW536" s="182"/>
      <c r="GX536" s="182"/>
      <c r="GY536" s="182"/>
      <c r="GZ536" s="182"/>
      <c r="HA536" s="182"/>
      <c r="HB536" s="182"/>
      <c r="HC536" s="182"/>
      <c r="HD536" s="182"/>
      <c r="HE536" s="182"/>
      <c r="HF536" s="182"/>
      <c r="HG536" s="182"/>
      <c r="HH536" s="182"/>
      <c r="HI536" s="182"/>
      <c r="HJ536" s="182"/>
      <c r="HK536" s="182"/>
      <c r="HL536" s="182"/>
      <c r="HM536" s="182"/>
      <c r="HN536" s="182"/>
      <c r="HO536" s="182"/>
      <c r="HP536" s="182"/>
      <c r="HQ536" s="182"/>
      <c r="HR536" s="182"/>
      <c r="HS536" s="182"/>
      <c r="HT536" s="182"/>
      <c r="HU536" s="182"/>
      <c r="HV536" s="182"/>
      <c r="HW536" s="182"/>
      <c r="HX536" s="182"/>
      <c r="HY536" s="182"/>
      <c r="HZ536" s="182"/>
      <c r="IA536" s="182"/>
      <c r="IB536" s="182"/>
      <c r="IC536" s="182"/>
      <c r="ID536" s="182"/>
      <c r="IE536" s="182"/>
      <c r="IF536" s="182"/>
      <c r="IG536" s="182"/>
      <c r="IH536" s="182"/>
      <c r="II536" s="182"/>
      <c r="IJ536" s="182"/>
      <c r="IK536" s="182"/>
      <c r="IL536" s="182"/>
      <c r="IM536" s="182"/>
      <c r="IN536" s="182"/>
      <c r="IO536" s="182"/>
      <c r="IP536" s="182"/>
      <c r="IQ536" s="182"/>
      <c r="IR536" s="182"/>
      <c r="IS536" s="182"/>
      <c r="IT536" s="182"/>
      <c r="IU536" s="182"/>
      <c r="IV536" s="182"/>
      <c r="IW536" s="182"/>
      <c r="IX536" s="182"/>
      <c r="IY536" s="182"/>
      <c r="IZ536" s="182"/>
      <c r="JA536" s="182"/>
      <c r="JB536" s="182"/>
      <c r="JC536" s="182"/>
      <c r="JD536" s="182"/>
      <c r="JE536" s="182"/>
      <c r="JF536" s="182"/>
      <c r="JG536" s="182"/>
      <c r="JH536" s="182"/>
      <c r="JI536" s="182"/>
      <c r="JJ536" s="182"/>
      <c r="JK536" s="182"/>
      <c r="JL536" s="182"/>
      <c r="JM536" s="182"/>
      <c r="JN536" s="182"/>
      <c r="JO536" s="182"/>
      <c r="JP536" s="182"/>
      <c r="JQ536" s="182"/>
      <c r="JR536" s="182"/>
      <c r="JS536" s="182"/>
      <c r="JT536" s="182"/>
      <c r="JU536" s="182"/>
      <c r="JV536" s="182"/>
      <c r="JW536" s="182"/>
      <c r="JX536" s="182"/>
      <c r="JY536" s="182"/>
      <c r="JZ536" s="182"/>
      <c r="KA536" s="182"/>
      <c r="KB536" s="182"/>
      <c r="KC536" s="182"/>
      <c r="KD536" s="182"/>
      <c r="KE536" s="182"/>
      <c r="KF536" s="182"/>
      <c r="KG536" s="182"/>
      <c r="KH536" s="182"/>
      <c r="KI536" s="182"/>
      <c r="KJ536" s="182"/>
      <c r="KK536" s="182"/>
      <c r="KL536" s="182"/>
      <c r="KM536" s="182"/>
      <c r="KN536" s="182"/>
      <c r="KO536" s="182"/>
      <c r="KP536" s="182"/>
      <c r="KQ536" s="182"/>
      <c r="KR536" s="182"/>
      <c r="KS536" s="182"/>
      <c r="KT536" s="182"/>
      <c r="KU536" s="182"/>
      <c r="KV536" s="182"/>
      <c r="KW536" s="182"/>
      <c r="KX536" s="182"/>
      <c r="KY536" s="182"/>
      <c r="KZ536" s="182"/>
      <c r="LA536" s="182"/>
      <c r="LB536" s="182"/>
      <c r="LC536" s="182"/>
      <c r="LD536" s="182"/>
      <c r="LE536" s="182"/>
      <c r="LF536" s="182"/>
      <c r="LG536" s="182"/>
      <c r="LH536" s="182"/>
      <c r="LI536" s="182"/>
      <c r="LJ536" s="182"/>
      <c r="LK536" s="182"/>
      <c r="LL536" s="182"/>
      <c r="LM536" s="182"/>
      <c r="LN536" s="182"/>
      <c r="LO536" s="182"/>
      <c r="LP536" s="182"/>
      <c r="LQ536" s="182"/>
      <c r="LR536" s="182"/>
      <c r="LS536" s="182"/>
      <c r="LT536" s="182"/>
      <c r="LU536" s="182"/>
      <c r="LV536" s="182"/>
      <c r="LW536" s="182"/>
      <c r="LX536" s="182"/>
      <c r="LY536" s="182"/>
      <c r="LZ536" s="182"/>
      <c r="MA536" s="182"/>
      <c r="MB536" s="182"/>
      <c r="MC536" s="182"/>
      <c r="MD536" s="182"/>
      <c r="ME536" s="182"/>
      <c r="MF536" s="182"/>
      <c r="MG536" s="182"/>
      <c r="MH536" s="182"/>
      <c r="MI536" s="182"/>
      <c r="MJ536" s="182"/>
      <c r="MK536" s="182"/>
      <c r="ML536" s="182"/>
      <c r="MM536" s="182"/>
      <c r="MN536" s="182"/>
      <c r="MO536" s="182"/>
      <c r="MP536" s="182"/>
      <c r="MQ536" s="182"/>
      <c r="MR536" s="182"/>
      <c r="MS536" s="182"/>
      <c r="MT536" s="182"/>
      <c r="MU536" s="182"/>
      <c r="MV536" s="182"/>
      <c r="MW536" s="182"/>
      <c r="MX536" s="182"/>
      <c r="MY536" s="182"/>
      <c r="MZ536" s="182"/>
      <c r="NA536" s="182"/>
      <c r="NB536" s="182"/>
      <c r="NC536" s="182"/>
      <c r="ND536" s="182"/>
      <c r="NE536" s="182"/>
      <c r="NF536" s="182"/>
      <c r="NG536" s="182"/>
      <c r="NH536" s="182"/>
      <c r="NI536" s="182"/>
      <c r="NJ536" s="182"/>
      <c r="NK536" s="182"/>
      <c r="NL536" s="182"/>
      <c r="NM536" s="182"/>
      <c r="NN536" s="182"/>
      <c r="NO536" s="182"/>
      <c r="NP536" s="182"/>
      <c r="NQ536" s="182"/>
      <c r="NR536" s="182"/>
      <c r="NS536" s="182"/>
      <c r="NT536" s="182"/>
      <c r="NU536" s="182"/>
      <c r="NV536" s="182"/>
      <c r="NW536" s="182"/>
      <c r="NX536" s="182"/>
      <c r="NY536" s="182"/>
      <c r="NZ536" s="182"/>
      <c r="OA536" s="182"/>
      <c r="OB536" s="182"/>
      <c r="OC536" s="182"/>
      <c r="OD536" s="182"/>
      <c r="OE536" s="182"/>
      <c r="OF536" s="182"/>
      <c r="OG536" s="182"/>
      <c r="OH536" s="182"/>
      <c r="OI536" s="182"/>
      <c r="OJ536" s="182"/>
      <c r="OK536" s="182"/>
      <c r="OL536" s="182"/>
      <c r="OM536" s="182"/>
      <c r="ON536" s="182"/>
      <c r="OO536" s="182"/>
      <c r="OP536" s="182"/>
      <c r="OQ536" s="182"/>
      <c r="OR536" s="182"/>
      <c r="OS536" s="182"/>
      <c r="OT536" s="182"/>
      <c r="OU536" s="182"/>
      <c r="OV536" s="182"/>
      <c r="OW536" s="182"/>
      <c r="OX536" s="182"/>
      <c r="OY536" s="182"/>
      <c r="OZ536" s="182"/>
      <c r="PA536" s="182"/>
      <c r="PB536" s="182"/>
      <c r="PC536" s="182"/>
      <c r="PD536" s="182"/>
      <c r="PE536" s="182"/>
      <c r="PF536" s="182"/>
      <c r="PG536" s="182"/>
      <c r="PH536" s="182"/>
      <c r="PI536" s="182"/>
      <c r="PJ536" s="182"/>
      <c r="PK536" s="182"/>
      <c r="PL536" s="182"/>
      <c r="PM536" s="182"/>
      <c r="PN536" s="182"/>
      <c r="PO536" s="182"/>
      <c r="PP536" s="182"/>
      <c r="PQ536" s="182"/>
      <c r="PR536" s="182"/>
      <c r="PS536" s="182"/>
      <c r="PT536" s="182"/>
      <c r="PU536" s="182"/>
      <c r="PV536" s="182"/>
      <c r="PW536" s="182"/>
      <c r="PX536" s="182"/>
    </row>
    <row r="537" spans="1:440" s="167" customFormat="1" ht="19.899999999999999" customHeight="1">
      <c r="A537" s="182"/>
      <c r="B537" s="1040"/>
      <c r="C537" s="900"/>
      <c r="D537" s="837"/>
      <c r="E537" s="948"/>
      <c r="F537" s="327" t="s">
        <v>21</v>
      </c>
      <c r="G537" s="291">
        <v>2.9750000000000001</v>
      </c>
      <c r="H537" s="291"/>
      <c r="I537" s="292">
        <f>G537+H537+K536</f>
        <v>3.6100000000000003</v>
      </c>
      <c r="J537" s="416">
        <v>0.81</v>
      </c>
      <c r="K537" s="292">
        <f t="shared" si="503"/>
        <v>2.8000000000000003</v>
      </c>
      <c r="L537" s="675">
        <f t="shared" si="504"/>
        <v>0.22437673130193905</v>
      </c>
      <c r="M537" s="653" t="s">
        <v>24</v>
      </c>
      <c r="N537" s="903"/>
      <c r="O537" s="904"/>
      <c r="P537" s="904"/>
      <c r="Q537" s="904"/>
      <c r="R537" s="904"/>
      <c r="S537" s="893"/>
      <c r="T537" s="170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2"/>
      <c r="AT537" s="182"/>
      <c r="AU537" s="182"/>
      <c r="AV537" s="182"/>
      <c r="AW537" s="182"/>
      <c r="AX537" s="182"/>
      <c r="AY537" s="182"/>
      <c r="AZ537" s="182"/>
      <c r="BA537" s="182"/>
      <c r="BB537" s="182"/>
      <c r="BC537" s="182"/>
      <c r="BD537" s="182"/>
      <c r="BE537" s="182"/>
      <c r="BF537" s="182"/>
      <c r="BG537" s="182"/>
      <c r="BH537" s="182"/>
      <c r="BI537" s="182"/>
      <c r="BJ537" s="182"/>
      <c r="BK537" s="182"/>
      <c r="BL537" s="182"/>
      <c r="BM537" s="182"/>
      <c r="BN537" s="182"/>
      <c r="BO537" s="182"/>
      <c r="BP537" s="182"/>
      <c r="BQ537" s="182"/>
      <c r="BR537" s="182"/>
      <c r="BS537" s="182"/>
      <c r="BT537" s="182"/>
      <c r="BU537" s="182"/>
      <c r="BV537" s="182"/>
      <c r="BW537" s="182"/>
      <c r="BX537" s="182"/>
      <c r="BY537" s="182"/>
      <c r="BZ537" s="182"/>
      <c r="CA537" s="182"/>
      <c r="CB537" s="182"/>
      <c r="CC537" s="182"/>
      <c r="CD537" s="182"/>
      <c r="CE537" s="182"/>
      <c r="CF537" s="182"/>
      <c r="CG537" s="182"/>
      <c r="CH537" s="182"/>
      <c r="CI537" s="182"/>
      <c r="CJ537" s="182"/>
      <c r="CK537" s="182"/>
      <c r="CL537" s="182"/>
      <c r="CM537" s="182"/>
      <c r="CN537" s="182"/>
      <c r="CO537" s="182"/>
      <c r="CP537" s="182"/>
      <c r="CQ537" s="182"/>
      <c r="CR537" s="182"/>
      <c r="CS537" s="182"/>
      <c r="CT537" s="182"/>
      <c r="CU537" s="182"/>
      <c r="CV537" s="182"/>
      <c r="CW537" s="182"/>
      <c r="CX537" s="182"/>
      <c r="CY537" s="182"/>
      <c r="CZ537" s="182"/>
      <c r="DA537" s="182"/>
      <c r="DB537" s="182"/>
      <c r="DC537" s="182"/>
      <c r="DD537" s="182"/>
      <c r="DE537" s="182"/>
      <c r="DF537" s="182"/>
      <c r="DG537" s="182"/>
      <c r="DH537" s="182"/>
      <c r="DI537" s="182"/>
      <c r="DJ537" s="182"/>
      <c r="DK537" s="182"/>
      <c r="DL537" s="182"/>
      <c r="DM537" s="182"/>
      <c r="DN537" s="182"/>
      <c r="DO537" s="182"/>
      <c r="DP537" s="182"/>
      <c r="DQ537" s="182"/>
      <c r="DR537" s="182"/>
      <c r="DS537" s="182"/>
      <c r="DT537" s="182"/>
      <c r="DU537" s="182"/>
      <c r="DV537" s="182"/>
      <c r="DW537" s="182"/>
      <c r="DX537" s="182"/>
      <c r="DY537" s="182"/>
      <c r="DZ537" s="182"/>
      <c r="EA537" s="182"/>
      <c r="EB537" s="182"/>
      <c r="EC537" s="182"/>
      <c r="ED537" s="182"/>
      <c r="EE537" s="182"/>
      <c r="EF537" s="182"/>
      <c r="EG537" s="182"/>
      <c r="EH537" s="182"/>
      <c r="EI537" s="182"/>
      <c r="EJ537" s="182"/>
      <c r="EK537" s="182"/>
      <c r="EL537" s="182"/>
      <c r="EM537" s="182"/>
      <c r="EN537" s="182"/>
      <c r="EO537" s="182"/>
      <c r="EP537" s="182"/>
      <c r="EQ537" s="182"/>
      <c r="ER537" s="182"/>
      <c r="ES537" s="182"/>
      <c r="ET537" s="182"/>
      <c r="EU537" s="182"/>
      <c r="EV537" s="182"/>
      <c r="EW537" s="182"/>
      <c r="EX537" s="182"/>
      <c r="EY537" s="182"/>
      <c r="EZ537" s="182"/>
      <c r="FA537" s="182"/>
      <c r="FB537" s="182"/>
      <c r="FC537" s="182"/>
      <c r="FD537" s="182"/>
      <c r="FE537" s="182"/>
      <c r="FF537" s="182"/>
      <c r="FG537" s="182"/>
      <c r="FH537" s="182"/>
      <c r="FI537" s="182"/>
      <c r="FJ537" s="182"/>
      <c r="FK537" s="182"/>
      <c r="FL537" s="182"/>
      <c r="FM537" s="182"/>
      <c r="FN537" s="182"/>
      <c r="FO537" s="182"/>
      <c r="FP537" s="182"/>
      <c r="FQ537" s="182"/>
      <c r="FR537" s="182"/>
      <c r="FS537" s="182"/>
      <c r="FT537" s="182"/>
      <c r="FU537" s="182"/>
      <c r="FV537" s="182"/>
      <c r="FW537" s="182"/>
      <c r="FX537" s="182"/>
      <c r="FY537" s="182"/>
      <c r="FZ537" s="182"/>
      <c r="GA537" s="182"/>
      <c r="GB537" s="182"/>
      <c r="GC537" s="182"/>
      <c r="GD537" s="182"/>
      <c r="GE537" s="182"/>
      <c r="GF537" s="182"/>
      <c r="GG537" s="182"/>
      <c r="GH537" s="182"/>
      <c r="GI537" s="182"/>
      <c r="GJ537" s="182"/>
      <c r="GK537" s="182"/>
      <c r="GL537" s="182"/>
      <c r="GM537" s="182"/>
      <c r="GN537" s="182"/>
      <c r="GO537" s="182"/>
      <c r="GP537" s="182"/>
      <c r="GQ537" s="182"/>
      <c r="GR537" s="182"/>
      <c r="GS537" s="182"/>
      <c r="GT537" s="182"/>
      <c r="GU537" s="182"/>
      <c r="GV537" s="182"/>
      <c r="GW537" s="182"/>
      <c r="GX537" s="182"/>
      <c r="GY537" s="182"/>
      <c r="GZ537" s="182"/>
      <c r="HA537" s="182"/>
      <c r="HB537" s="182"/>
      <c r="HC537" s="182"/>
      <c r="HD537" s="182"/>
      <c r="HE537" s="182"/>
      <c r="HF537" s="182"/>
      <c r="HG537" s="182"/>
      <c r="HH537" s="182"/>
      <c r="HI537" s="182"/>
      <c r="HJ537" s="182"/>
      <c r="HK537" s="182"/>
      <c r="HL537" s="182"/>
      <c r="HM537" s="182"/>
      <c r="HN537" s="182"/>
      <c r="HO537" s="182"/>
      <c r="HP537" s="182"/>
      <c r="HQ537" s="182"/>
      <c r="HR537" s="182"/>
      <c r="HS537" s="182"/>
      <c r="HT537" s="182"/>
      <c r="HU537" s="182"/>
      <c r="HV537" s="182"/>
      <c r="HW537" s="182"/>
      <c r="HX537" s="182"/>
      <c r="HY537" s="182"/>
      <c r="HZ537" s="182"/>
      <c r="IA537" s="182"/>
      <c r="IB537" s="182"/>
      <c r="IC537" s="182"/>
      <c r="ID537" s="182"/>
      <c r="IE537" s="182"/>
      <c r="IF537" s="182"/>
      <c r="IG537" s="182"/>
      <c r="IH537" s="182"/>
      <c r="II537" s="182"/>
      <c r="IJ537" s="182"/>
      <c r="IK537" s="182"/>
      <c r="IL537" s="182"/>
      <c r="IM537" s="182"/>
      <c r="IN537" s="182"/>
      <c r="IO537" s="182"/>
      <c r="IP537" s="182"/>
      <c r="IQ537" s="182"/>
      <c r="IR537" s="182"/>
      <c r="IS537" s="182"/>
      <c r="IT537" s="182"/>
      <c r="IU537" s="182"/>
      <c r="IV537" s="182"/>
      <c r="IW537" s="182"/>
      <c r="IX537" s="182"/>
      <c r="IY537" s="182"/>
      <c r="IZ537" s="182"/>
      <c r="JA537" s="182"/>
      <c r="JB537" s="182"/>
      <c r="JC537" s="182"/>
      <c r="JD537" s="182"/>
      <c r="JE537" s="182"/>
      <c r="JF537" s="182"/>
      <c r="JG537" s="182"/>
      <c r="JH537" s="182"/>
      <c r="JI537" s="182"/>
      <c r="JJ537" s="182"/>
      <c r="JK537" s="182"/>
      <c r="JL537" s="182"/>
      <c r="JM537" s="182"/>
      <c r="JN537" s="182"/>
      <c r="JO537" s="182"/>
      <c r="JP537" s="182"/>
      <c r="JQ537" s="182"/>
      <c r="JR537" s="182"/>
      <c r="JS537" s="182"/>
      <c r="JT537" s="182"/>
      <c r="JU537" s="182"/>
      <c r="JV537" s="182"/>
      <c r="JW537" s="182"/>
      <c r="JX537" s="182"/>
      <c r="JY537" s="182"/>
      <c r="JZ537" s="182"/>
      <c r="KA537" s="182"/>
      <c r="KB537" s="182"/>
      <c r="KC537" s="182"/>
      <c r="KD537" s="182"/>
      <c r="KE537" s="182"/>
      <c r="KF537" s="182"/>
      <c r="KG537" s="182"/>
      <c r="KH537" s="182"/>
      <c r="KI537" s="182"/>
      <c r="KJ537" s="182"/>
      <c r="KK537" s="182"/>
      <c r="KL537" s="182"/>
      <c r="KM537" s="182"/>
      <c r="KN537" s="182"/>
      <c r="KO537" s="182"/>
      <c r="KP537" s="182"/>
      <c r="KQ537" s="182"/>
      <c r="KR537" s="182"/>
      <c r="KS537" s="182"/>
      <c r="KT537" s="182"/>
      <c r="KU537" s="182"/>
      <c r="KV537" s="182"/>
      <c r="KW537" s="182"/>
      <c r="KX537" s="182"/>
      <c r="KY537" s="182"/>
      <c r="KZ537" s="182"/>
      <c r="LA537" s="182"/>
      <c r="LB537" s="182"/>
      <c r="LC537" s="182"/>
      <c r="LD537" s="182"/>
      <c r="LE537" s="182"/>
      <c r="LF537" s="182"/>
      <c r="LG537" s="182"/>
      <c r="LH537" s="182"/>
      <c r="LI537" s="182"/>
      <c r="LJ537" s="182"/>
      <c r="LK537" s="182"/>
      <c r="LL537" s="182"/>
      <c r="LM537" s="182"/>
      <c r="LN537" s="182"/>
      <c r="LO537" s="182"/>
      <c r="LP537" s="182"/>
      <c r="LQ537" s="182"/>
      <c r="LR537" s="182"/>
      <c r="LS537" s="182"/>
      <c r="LT537" s="182"/>
      <c r="LU537" s="182"/>
      <c r="LV537" s="182"/>
      <c r="LW537" s="182"/>
      <c r="LX537" s="182"/>
      <c r="LY537" s="182"/>
      <c r="LZ537" s="182"/>
      <c r="MA537" s="182"/>
      <c r="MB537" s="182"/>
      <c r="MC537" s="182"/>
      <c r="MD537" s="182"/>
      <c r="ME537" s="182"/>
      <c r="MF537" s="182"/>
      <c r="MG537" s="182"/>
      <c r="MH537" s="182"/>
      <c r="MI537" s="182"/>
      <c r="MJ537" s="182"/>
      <c r="MK537" s="182"/>
      <c r="ML537" s="182"/>
      <c r="MM537" s="182"/>
      <c r="MN537" s="182"/>
      <c r="MO537" s="182"/>
      <c r="MP537" s="182"/>
      <c r="MQ537" s="182"/>
      <c r="MR537" s="182"/>
      <c r="MS537" s="182"/>
      <c r="MT537" s="182"/>
      <c r="MU537" s="182"/>
      <c r="MV537" s="182"/>
      <c r="MW537" s="182"/>
      <c r="MX537" s="182"/>
      <c r="MY537" s="182"/>
      <c r="MZ537" s="182"/>
      <c r="NA537" s="182"/>
      <c r="NB537" s="182"/>
      <c r="NC537" s="182"/>
      <c r="ND537" s="182"/>
      <c r="NE537" s="182"/>
      <c r="NF537" s="182"/>
      <c r="NG537" s="182"/>
      <c r="NH537" s="182"/>
      <c r="NI537" s="182"/>
      <c r="NJ537" s="182"/>
      <c r="NK537" s="182"/>
      <c r="NL537" s="182"/>
      <c r="NM537" s="182"/>
      <c r="NN537" s="182"/>
      <c r="NO537" s="182"/>
      <c r="NP537" s="182"/>
      <c r="NQ537" s="182"/>
      <c r="NR537" s="182"/>
      <c r="NS537" s="182"/>
      <c r="NT537" s="182"/>
      <c r="NU537" s="182"/>
      <c r="NV537" s="182"/>
      <c r="NW537" s="182"/>
      <c r="NX537" s="182"/>
      <c r="NY537" s="182"/>
      <c r="NZ537" s="182"/>
      <c r="OA537" s="182"/>
      <c r="OB537" s="182"/>
      <c r="OC537" s="182"/>
      <c r="OD537" s="182"/>
      <c r="OE537" s="182"/>
      <c r="OF537" s="182"/>
      <c r="OG537" s="182"/>
      <c r="OH537" s="182"/>
      <c r="OI537" s="182"/>
      <c r="OJ537" s="182"/>
      <c r="OK537" s="182"/>
      <c r="OL537" s="182"/>
      <c r="OM537" s="182"/>
      <c r="ON537" s="182"/>
      <c r="OO537" s="182"/>
      <c r="OP537" s="182"/>
      <c r="OQ537" s="182"/>
      <c r="OR537" s="182"/>
      <c r="OS537" s="182"/>
      <c r="OT537" s="182"/>
      <c r="OU537" s="182"/>
      <c r="OV537" s="182"/>
      <c r="OW537" s="182"/>
      <c r="OX537" s="182"/>
      <c r="OY537" s="182"/>
      <c r="OZ537" s="182"/>
      <c r="PA537" s="182"/>
      <c r="PB537" s="182"/>
      <c r="PC537" s="182"/>
      <c r="PD537" s="182"/>
      <c r="PE537" s="182"/>
      <c r="PF537" s="182"/>
      <c r="PG537" s="182"/>
      <c r="PH537" s="182"/>
      <c r="PI537" s="182"/>
      <c r="PJ537" s="182"/>
      <c r="PK537" s="182"/>
      <c r="PL537" s="182"/>
      <c r="PM537" s="182"/>
      <c r="PN537" s="182"/>
      <c r="PO537" s="182"/>
      <c r="PP537" s="182"/>
      <c r="PQ537" s="182"/>
      <c r="PR537" s="182"/>
      <c r="PS537" s="182"/>
      <c r="PT537" s="182"/>
      <c r="PU537" s="182"/>
      <c r="PV537" s="182"/>
      <c r="PW537" s="182"/>
      <c r="PX537" s="182"/>
    </row>
    <row r="538" spans="1:440" s="167" customFormat="1" ht="19.899999999999999" customHeight="1">
      <c r="A538" s="182"/>
      <c r="B538" s="1040"/>
      <c r="C538" s="900"/>
      <c r="D538" s="837"/>
      <c r="E538" s="949"/>
      <c r="F538" s="327" t="s">
        <v>22</v>
      </c>
      <c r="G538" s="291">
        <v>3.6110000000000002</v>
      </c>
      <c r="H538" s="291"/>
      <c r="I538" s="292">
        <f>G538+H538+K537</f>
        <v>6.4110000000000005</v>
      </c>
      <c r="J538" s="431">
        <v>6.0750000000000002</v>
      </c>
      <c r="K538" s="292">
        <f t="shared" si="503"/>
        <v>0.3360000000000003</v>
      </c>
      <c r="L538" s="677">
        <f t="shared" si="504"/>
        <v>0.94759007955077201</v>
      </c>
      <c r="M538" s="653" t="s">
        <v>24</v>
      </c>
      <c r="N538" s="903"/>
      <c r="O538" s="904"/>
      <c r="P538" s="904"/>
      <c r="Q538" s="904"/>
      <c r="R538" s="904"/>
      <c r="S538" s="893"/>
      <c r="T538" s="170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2"/>
      <c r="AT538" s="182"/>
      <c r="AU538" s="182"/>
      <c r="AV538" s="182"/>
      <c r="AW538" s="182"/>
      <c r="AX538" s="182"/>
      <c r="AY538" s="182"/>
      <c r="AZ538" s="182"/>
      <c r="BA538" s="182"/>
      <c r="BB538" s="182"/>
      <c r="BC538" s="182"/>
      <c r="BD538" s="182"/>
      <c r="BE538" s="182"/>
      <c r="BF538" s="182"/>
      <c r="BG538" s="182"/>
      <c r="BH538" s="182"/>
      <c r="BI538" s="182"/>
      <c r="BJ538" s="182"/>
      <c r="BK538" s="182"/>
      <c r="BL538" s="182"/>
      <c r="BM538" s="182"/>
      <c r="BN538" s="182"/>
      <c r="BO538" s="182"/>
      <c r="BP538" s="182"/>
      <c r="BQ538" s="182"/>
      <c r="BR538" s="182"/>
      <c r="BS538" s="182"/>
      <c r="BT538" s="182"/>
      <c r="BU538" s="182"/>
      <c r="BV538" s="182"/>
      <c r="BW538" s="182"/>
      <c r="BX538" s="182"/>
      <c r="BY538" s="182"/>
      <c r="BZ538" s="182"/>
      <c r="CA538" s="182"/>
      <c r="CB538" s="182"/>
      <c r="CC538" s="182"/>
      <c r="CD538" s="182"/>
      <c r="CE538" s="182"/>
      <c r="CF538" s="182"/>
      <c r="CG538" s="182"/>
      <c r="CH538" s="182"/>
      <c r="CI538" s="182"/>
      <c r="CJ538" s="182"/>
      <c r="CK538" s="182"/>
      <c r="CL538" s="182"/>
      <c r="CM538" s="182"/>
      <c r="CN538" s="182"/>
      <c r="CO538" s="182"/>
      <c r="CP538" s="182"/>
      <c r="CQ538" s="182"/>
      <c r="CR538" s="182"/>
      <c r="CS538" s="182"/>
      <c r="CT538" s="182"/>
      <c r="CU538" s="182"/>
      <c r="CV538" s="182"/>
      <c r="CW538" s="182"/>
      <c r="CX538" s="182"/>
      <c r="CY538" s="182"/>
      <c r="CZ538" s="182"/>
      <c r="DA538" s="182"/>
      <c r="DB538" s="182"/>
      <c r="DC538" s="182"/>
      <c r="DD538" s="182"/>
      <c r="DE538" s="182"/>
      <c r="DF538" s="182"/>
      <c r="DG538" s="182"/>
      <c r="DH538" s="182"/>
      <c r="DI538" s="182"/>
      <c r="DJ538" s="182"/>
      <c r="DK538" s="182"/>
      <c r="DL538" s="182"/>
      <c r="DM538" s="182"/>
      <c r="DN538" s="182"/>
      <c r="DO538" s="182"/>
      <c r="DP538" s="182"/>
      <c r="DQ538" s="182"/>
      <c r="DR538" s="182"/>
      <c r="DS538" s="182"/>
      <c r="DT538" s="182"/>
      <c r="DU538" s="182"/>
      <c r="DV538" s="182"/>
      <c r="DW538" s="182"/>
      <c r="DX538" s="182"/>
      <c r="DY538" s="182"/>
      <c r="DZ538" s="182"/>
      <c r="EA538" s="182"/>
      <c r="EB538" s="182"/>
      <c r="EC538" s="182"/>
      <c r="ED538" s="182"/>
      <c r="EE538" s="182"/>
      <c r="EF538" s="182"/>
      <c r="EG538" s="182"/>
      <c r="EH538" s="182"/>
      <c r="EI538" s="182"/>
      <c r="EJ538" s="182"/>
      <c r="EK538" s="182"/>
      <c r="EL538" s="182"/>
      <c r="EM538" s="182"/>
      <c r="EN538" s="182"/>
      <c r="EO538" s="182"/>
      <c r="EP538" s="182"/>
      <c r="EQ538" s="182"/>
      <c r="ER538" s="182"/>
      <c r="ES538" s="182"/>
      <c r="ET538" s="182"/>
      <c r="EU538" s="182"/>
      <c r="EV538" s="182"/>
      <c r="EW538" s="182"/>
      <c r="EX538" s="182"/>
      <c r="EY538" s="182"/>
      <c r="EZ538" s="182"/>
      <c r="FA538" s="182"/>
      <c r="FB538" s="182"/>
      <c r="FC538" s="182"/>
      <c r="FD538" s="182"/>
      <c r="FE538" s="182"/>
      <c r="FF538" s="182"/>
      <c r="FG538" s="182"/>
      <c r="FH538" s="182"/>
      <c r="FI538" s="182"/>
      <c r="FJ538" s="182"/>
      <c r="FK538" s="182"/>
      <c r="FL538" s="182"/>
      <c r="FM538" s="182"/>
      <c r="FN538" s="182"/>
      <c r="FO538" s="182"/>
      <c r="FP538" s="182"/>
      <c r="FQ538" s="182"/>
      <c r="FR538" s="182"/>
      <c r="FS538" s="182"/>
      <c r="FT538" s="182"/>
      <c r="FU538" s="182"/>
      <c r="FV538" s="182"/>
      <c r="FW538" s="182"/>
      <c r="FX538" s="182"/>
      <c r="FY538" s="182"/>
      <c r="FZ538" s="182"/>
      <c r="GA538" s="182"/>
      <c r="GB538" s="182"/>
      <c r="GC538" s="182"/>
      <c r="GD538" s="182"/>
      <c r="GE538" s="182"/>
      <c r="GF538" s="182"/>
      <c r="GG538" s="182"/>
      <c r="GH538" s="182"/>
      <c r="GI538" s="182"/>
      <c r="GJ538" s="182"/>
      <c r="GK538" s="182"/>
      <c r="GL538" s="182"/>
      <c r="GM538" s="182"/>
      <c r="GN538" s="182"/>
      <c r="GO538" s="182"/>
      <c r="GP538" s="182"/>
      <c r="GQ538" s="182"/>
      <c r="GR538" s="182"/>
      <c r="GS538" s="182"/>
      <c r="GT538" s="182"/>
      <c r="GU538" s="182"/>
      <c r="GV538" s="182"/>
      <c r="GW538" s="182"/>
      <c r="GX538" s="182"/>
      <c r="GY538" s="182"/>
      <c r="GZ538" s="182"/>
      <c r="HA538" s="182"/>
      <c r="HB538" s="182"/>
      <c r="HC538" s="182"/>
      <c r="HD538" s="182"/>
      <c r="HE538" s="182"/>
      <c r="HF538" s="182"/>
      <c r="HG538" s="182"/>
      <c r="HH538" s="182"/>
      <c r="HI538" s="182"/>
      <c r="HJ538" s="182"/>
      <c r="HK538" s="182"/>
      <c r="HL538" s="182"/>
      <c r="HM538" s="182"/>
      <c r="HN538" s="182"/>
      <c r="HO538" s="182"/>
      <c r="HP538" s="182"/>
      <c r="HQ538" s="182"/>
      <c r="HR538" s="182"/>
      <c r="HS538" s="182"/>
      <c r="HT538" s="182"/>
      <c r="HU538" s="182"/>
      <c r="HV538" s="182"/>
      <c r="HW538" s="182"/>
      <c r="HX538" s="182"/>
      <c r="HY538" s="182"/>
      <c r="HZ538" s="182"/>
      <c r="IA538" s="182"/>
      <c r="IB538" s="182"/>
      <c r="IC538" s="182"/>
      <c r="ID538" s="182"/>
      <c r="IE538" s="182"/>
      <c r="IF538" s="182"/>
      <c r="IG538" s="182"/>
      <c r="IH538" s="182"/>
      <c r="II538" s="182"/>
      <c r="IJ538" s="182"/>
      <c r="IK538" s="182"/>
      <c r="IL538" s="182"/>
      <c r="IM538" s="182"/>
      <c r="IN538" s="182"/>
      <c r="IO538" s="182"/>
      <c r="IP538" s="182"/>
      <c r="IQ538" s="182"/>
      <c r="IR538" s="182"/>
      <c r="IS538" s="182"/>
      <c r="IT538" s="182"/>
      <c r="IU538" s="182"/>
      <c r="IV538" s="182"/>
      <c r="IW538" s="182"/>
      <c r="IX538" s="182"/>
      <c r="IY538" s="182"/>
      <c r="IZ538" s="182"/>
      <c r="JA538" s="182"/>
      <c r="JB538" s="182"/>
      <c r="JC538" s="182"/>
      <c r="JD538" s="182"/>
      <c r="JE538" s="182"/>
      <c r="JF538" s="182"/>
      <c r="JG538" s="182"/>
      <c r="JH538" s="182"/>
      <c r="JI538" s="182"/>
      <c r="JJ538" s="182"/>
      <c r="JK538" s="182"/>
      <c r="JL538" s="182"/>
      <c r="JM538" s="182"/>
      <c r="JN538" s="182"/>
      <c r="JO538" s="182"/>
      <c r="JP538" s="182"/>
      <c r="JQ538" s="182"/>
      <c r="JR538" s="182"/>
      <c r="JS538" s="182"/>
      <c r="JT538" s="182"/>
      <c r="JU538" s="182"/>
      <c r="JV538" s="182"/>
      <c r="JW538" s="182"/>
      <c r="JX538" s="182"/>
      <c r="JY538" s="182"/>
      <c r="JZ538" s="182"/>
      <c r="KA538" s="182"/>
      <c r="KB538" s="182"/>
      <c r="KC538" s="182"/>
      <c r="KD538" s="182"/>
      <c r="KE538" s="182"/>
      <c r="KF538" s="182"/>
      <c r="KG538" s="182"/>
      <c r="KH538" s="182"/>
      <c r="KI538" s="182"/>
      <c r="KJ538" s="182"/>
      <c r="KK538" s="182"/>
      <c r="KL538" s="182"/>
      <c r="KM538" s="182"/>
      <c r="KN538" s="182"/>
      <c r="KO538" s="182"/>
      <c r="KP538" s="182"/>
      <c r="KQ538" s="182"/>
      <c r="KR538" s="182"/>
      <c r="KS538" s="182"/>
      <c r="KT538" s="182"/>
      <c r="KU538" s="182"/>
      <c r="KV538" s="182"/>
      <c r="KW538" s="182"/>
      <c r="KX538" s="182"/>
      <c r="KY538" s="182"/>
      <c r="KZ538" s="182"/>
      <c r="LA538" s="182"/>
      <c r="LB538" s="182"/>
      <c r="LC538" s="182"/>
      <c r="LD538" s="182"/>
      <c r="LE538" s="182"/>
      <c r="LF538" s="182"/>
      <c r="LG538" s="182"/>
      <c r="LH538" s="182"/>
      <c r="LI538" s="182"/>
      <c r="LJ538" s="182"/>
      <c r="LK538" s="182"/>
      <c r="LL538" s="182"/>
      <c r="LM538" s="182"/>
      <c r="LN538" s="182"/>
      <c r="LO538" s="182"/>
      <c r="LP538" s="182"/>
      <c r="LQ538" s="182"/>
      <c r="LR538" s="182"/>
      <c r="LS538" s="182"/>
      <c r="LT538" s="182"/>
      <c r="LU538" s="182"/>
      <c r="LV538" s="182"/>
      <c r="LW538" s="182"/>
      <c r="LX538" s="182"/>
      <c r="LY538" s="182"/>
      <c r="LZ538" s="182"/>
      <c r="MA538" s="182"/>
      <c r="MB538" s="182"/>
      <c r="MC538" s="182"/>
      <c r="MD538" s="182"/>
      <c r="ME538" s="182"/>
      <c r="MF538" s="182"/>
      <c r="MG538" s="182"/>
      <c r="MH538" s="182"/>
      <c r="MI538" s="182"/>
      <c r="MJ538" s="182"/>
      <c r="MK538" s="182"/>
      <c r="ML538" s="182"/>
      <c r="MM538" s="182"/>
      <c r="MN538" s="182"/>
      <c r="MO538" s="182"/>
      <c r="MP538" s="182"/>
      <c r="MQ538" s="182"/>
      <c r="MR538" s="182"/>
      <c r="MS538" s="182"/>
      <c r="MT538" s="182"/>
      <c r="MU538" s="182"/>
      <c r="MV538" s="182"/>
      <c r="MW538" s="182"/>
      <c r="MX538" s="182"/>
      <c r="MY538" s="182"/>
      <c r="MZ538" s="182"/>
      <c r="NA538" s="182"/>
      <c r="NB538" s="182"/>
      <c r="NC538" s="182"/>
      <c r="ND538" s="182"/>
      <c r="NE538" s="182"/>
      <c r="NF538" s="182"/>
      <c r="NG538" s="182"/>
      <c r="NH538" s="182"/>
      <c r="NI538" s="182"/>
      <c r="NJ538" s="182"/>
      <c r="NK538" s="182"/>
      <c r="NL538" s="182"/>
      <c r="NM538" s="182"/>
      <c r="NN538" s="182"/>
      <c r="NO538" s="182"/>
      <c r="NP538" s="182"/>
      <c r="NQ538" s="182"/>
      <c r="NR538" s="182"/>
      <c r="NS538" s="182"/>
      <c r="NT538" s="182"/>
      <c r="NU538" s="182"/>
      <c r="NV538" s="182"/>
      <c r="NW538" s="182"/>
      <c r="NX538" s="182"/>
      <c r="NY538" s="182"/>
      <c r="NZ538" s="182"/>
      <c r="OA538" s="182"/>
      <c r="OB538" s="182"/>
      <c r="OC538" s="182"/>
      <c r="OD538" s="182"/>
      <c r="OE538" s="182"/>
      <c r="OF538" s="182"/>
      <c r="OG538" s="182"/>
      <c r="OH538" s="182"/>
      <c r="OI538" s="182"/>
      <c r="OJ538" s="182"/>
      <c r="OK538" s="182"/>
      <c r="OL538" s="182"/>
      <c r="OM538" s="182"/>
      <c r="ON538" s="182"/>
      <c r="OO538" s="182"/>
      <c r="OP538" s="182"/>
      <c r="OQ538" s="182"/>
      <c r="OR538" s="182"/>
      <c r="OS538" s="182"/>
      <c r="OT538" s="182"/>
      <c r="OU538" s="182"/>
      <c r="OV538" s="182"/>
      <c r="OW538" s="182"/>
      <c r="OX538" s="182"/>
      <c r="OY538" s="182"/>
      <c r="OZ538" s="182"/>
      <c r="PA538" s="182"/>
      <c r="PB538" s="182"/>
      <c r="PC538" s="182"/>
      <c r="PD538" s="182"/>
      <c r="PE538" s="182"/>
      <c r="PF538" s="182"/>
      <c r="PG538" s="182"/>
      <c r="PH538" s="182"/>
      <c r="PI538" s="182"/>
      <c r="PJ538" s="182"/>
      <c r="PK538" s="182"/>
      <c r="PL538" s="182"/>
      <c r="PM538" s="182"/>
      <c r="PN538" s="182"/>
      <c r="PO538" s="182"/>
      <c r="PP538" s="182"/>
      <c r="PQ538" s="182"/>
      <c r="PR538" s="182"/>
      <c r="PS538" s="182"/>
      <c r="PT538" s="182"/>
      <c r="PU538" s="182"/>
      <c r="PV538" s="182"/>
      <c r="PW538" s="182"/>
      <c r="PX538" s="182"/>
    </row>
    <row r="539" spans="1:440" s="167" customFormat="1" ht="19.899999999999999" customHeight="1">
      <c r="A539" s="182"/>
      <c r="B539" s="1040"/>
      <c r="C539" s="900"/>
      <c r="D539" s="837"/>
      <c r="E539" s="875" t="s">
        <v>118</v>
      </c>
      <c r="F539" s="327" t="s">
        <v>20</v>
      </c>
      <c r="G539" s="291">
        <v>0.63600000000000001</v>
      </c>
      <c r="H539" s="291"/>
      <c r="I539" s="292">
        <f t="shared" ref="I539" si="551">G539+H539</f>
        <v>0.63600000000000001</v>
      </c>
      <c r="J539" s="416">
        <v>1</v>
      </c>
      <c r="K539" s="292">
        <f t="shared" si="503"/>
        <v>-0.36399999999999999</v>
      </c>
      <c r="L539" s="675">
        <f t="shared" si="504"/>
        <v>1.5723270440251571</v>
      </c>
      <c r="M539" s="653" t="s">
        <v>24</v>
      </c>
      <c r="N539" s="903">
        <f t="shared" ref="N539:O539" si="552">G539+G540+G541</f>
        <v>7.2240000000000002</v>
      </c>
      <c r="O539" s="904">
        <f t="shared" si="552"/>
        <v>0</v>
      </c>
      <c r="P539" s="904">
        <f t="shared" ref="P539" si="553">N539+O539</f>
        <v>7.2240000000000002</v>
      </c>
      <c r="Q539" s="904">
        <f t="shared" ref="Q539:Q563" si="554">J539+J540+J541</f>
        <v>6.335</v>
      </c>
      <c r="R539" s="904">
        <f t="shared" ref="R539" si="555">P539-Q539</f>
        <v>0.88900000000000023</v>
      </c>
      <c r="S539" s="893">
        <f t="shared" ref="S539" si="556">Q539/P539</f>
        <v>0.87693798449612403</v>
      </c>
      <c r="T539" s="170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2"/>
      <c r="AT539" s="182"/>
      <c r="AU539" s="182"/>
      <c r="AV539" s="182"/>
      <c r="AW539" s="182"/>
      <c r="AX539" s="182"/>
      <c r="AY539" s="182"/>
      <c r="AZ539" s="182"/>
      <c r="BA539" s="182"/>
      <c r="BB539" s="182"/>
      <c r="BC539" s="182"/>
      <c r="BD539" s="182"/>
      <c r="BE539" s="182"/>
      <c r="BF539" s="182"/>
      <c r="BG539" s="182"/>
      <c r="BH539" s="182"/>
      <c r="BI539" s="182"/>
      <c r="BJ539" s="182"/>
      <c r="BK539" s="182"/>
      <c r="BL539" s="182"/>
      <c r="BM539" s="182"/>
      <c r="BN539" s="182"/>
      <c r="BO539" s="182"/>
      <c r="BP539" s="182"/>
      <c r="BQ539" s="182"/>
      <c r="BR539" s="182"/>
      <c r="BS539" s="182"/>
      <c r="BT539" s="182"/>
      <c r="BU539" s="182"/>
      <c r="BV539" s="182"/>
      <c r="BW539" s="182"/>
      <c r="BX539" s="182"/>
      <c r="BY539" s="182"/>
      <c r="BZ539" s="182"/>
      <c r="CA539" s="182"/>
      <c r="CB539" s="182"/>
      <c r="CC539" s="182"/>
      <c r="CD539" s="182"/>
      <c r="CE539" s="182"/>
      <c r="CF539" s="182"/>
      <c r="CG539" s="182"/>
      <c r="CH539" s="182"/>
      <c r="CI539" s="182"/>
      <c r="CJ539" s="182"/>
      <c r="CK539" s="182"/>
      <c r="CL539" s="182"/>
      <c r="CM539" s="182"/>
      <c r="CN539" s="182"/>
      <c r="CO539" s="182"/>
      <c r="CP539" s="182"/>
      <c r="CQ539" s="182"/>
      <c r="CR539" s="182"/>
      <c r="CS539" s="182"/>
      <c r="CT539" s="182"/>
      <c r="CU539" s="182"/>
      <c r="CV539" s="182"/>
      <c r="CW539" s="182"/>
      <c r="CX539" s="182"/>
      <c r="CY539" s="182"/>
      <c r="CZ539" s="182"/>
      <c r="DA539" s="182"/>
      <c r="DB539" s="182"/>
      <c r="DC539" s="182"/>
      <c r="DD539" s="182"/>
      <c r="DE539" s="182"/>
      <c r="DF539" s="182"/>
      <c r="DG539" s="182"/>
      <c r="DH539" s="182"/>
      <c r="DI539" s="182"/>
      <c r="DJ539" s="182"/>
      <c r="DK539" s="182"/>
      <c r="DL539" s="182"/>
      <c r="DM539" s="182"/>
      <c r="DN539" s="182"/>
      <c r="DO539" s="182"/>
      <c r="DP539" s="182"/>
      <c r="DQ539" s="182"/>
      <c r="DR539" s="182"/>
      <c r="DS539" s="182"/>
      <c r="DT539" s="182"/>
      <c r="DU539" s="182"/>
      <c r="DV539" s="182"/>
      <c r="DW539" s="182"/>
      <c r="DX539" s="182"/>
      <c r="DY539" s="182"/>
      <c r="DZ539" s="182"/>
      <c r="EA539" s="182"/>
      <c r="EB539" s="182"/>
      <c r="EC539" s="182"/>
      <c r="ED539" s="182"/>
      <c r="EE539" s="182"/>
      <c r="EF539" s="182"/>
      <c r="EG539" s="182"/>
      <c r="EH539" s="182"/>
      <c r="EI539" s="182"/>
      <c r="EJ539" s="182"/>
      <c r="EK539" s="182"/>
      <c r="EL539" s="182"/>
      <c r="EM539" s="182"/>
      <c r="EN539" s="182"/>
      <c r="EO539" s="182"/>
      <c r="EP539" s="182"/>
      <c r="EQ539" s="182"/>
      <c r="ER539" s="182"/>
      <c r="ES539" s="182"/>
      <c r="ET539" s="182"/>
      <c r="EU539" s="182"/>
      <c r="EV539" s="182"/>
      <c r="EW539" s="182"/>
      <c r="EX539" s="182"/>
      <c r="EY539" s="182"/>
      <c r="EZ539" s="182"/>
      <c r="FA539" s="182"/>
      <c r="FB539" s="182"/>
      <c r="FC539" s="182"/>
      <c r="FD539" s="182"/>
      <c r="FE539" s="182"/>
      <c r="FF539" s="182"/>
      <c r="FG539" s="182"/>
      <c r="FH539" s="182"/>
      <c r="FI539" s="182"/>
      <c r="FJ539" s="182"/>
      <c r="FK539" s="182"/>
      <c r="FL539" s="182"/>
      <c r="FM539" s="182"/>
      <c r="FN539" s="182"/>
      <c r="FO539" s="182"/>
      <c r="FP539" s="182"/>
      <c r="FQ539" s="182"/>
      <c r="FR539" s="182"/>
      <c r="FS539" s="182"/>
      <c r="FT539" s="182"/>
      <c r="FU539" s="182"/>
      <c r="FV539" s="182"/>
      <c r="FW539" s="182"/>
      <c r="FX539" s="182"/>
      <c r="FY539" s="182"/>
      <c r="FZ539" s="182"/>
      <c r="GA539" s="182"/>
      <c r="GB539" s="182"/>
      <c r="GC539" s="182"/>
      <c r="GD539" s="182"/>
      <c r="GE539" s="182"/>
      <c r="GF539" s="182"/>
      <c r="GG539" s="182"/>
      <c r="GH539" s="182"/>
      <c r="GI539" s="182"/>
      <c r="GJ539" s="182"/>
      <c r="GK539" s="182"/>
      <c r="GL539" s="182"/>
      <c r="GM539" s="182"/>
      <c r="GN539" s="182"/>
      <c r="GO539" s="182"/>
      <c r="GP539" s="182"/>
      <c r="GQ539" s="182"/>
      <c r="GR539" s="182"/>
      <c r="GS539" s="182"/>
      <c r="GT539" s="182"/>
      <c r="GU539" s="182"/>
      <c r="GV539" s="182"/>
      <c r="GW539" s="182"/>
      <c r="GX539" s="182"/>
      <c r="GY539" s="182"/>
      <c r="GZ539" s="182"/>
      <c r="HA539" s="182"/>
      <c r="HB539" s="182"/>
      <c r="HC539" s="182"/>
      <c r="HD539" s="182"/>
      <c r="HE539" s="182"/>
      <c r="HF539" s="182"/>
      <c r="HG539" s="182"/>
      <c r="HH539" s="182"/>
      <c r="HI539" s="182"/>
      <c r="HJ539" s="182"/>
      <c r="HK539" s="182"/>
      <c r="HL539" s="182"/>
      <c r="HM539" s="182"/>
      <c r="HN539" s="182"/>
      <c r="HO539" s="182"/>
      <c r="HP539" s="182"/>
      <c r="HQ539" s="182"/>
      <c r="HR539" s="182"/>
      <c r="HS539" s="182"/>
      <c r="HT539" s="182"/>
      <c r="HU539" s="182"/>
      <c r="HV539" s="182"/>
      <c r="HW539" s="182"/>
      <c r="HX539" s="182"/>
      <c r="HY539" s="182"/>
      <c r="HZ539" s="182"/>
      <c r="IA539" s="182"/>
      <c r="IB539" s="182"/>
      <c r="IC539" s="182"/>
      <c r="ID539" s="182"/>
      <c r="IE539" s="182"/>
      <c r="IF539" s="182"/>
      <c r="IG539" s="182"/>
      <c r="IH539" s="182"/>
      <c r="II539" s="182"/>
      <c r="IJ539" s="182"/>
      <c r="IK539" s="182"/>
      <c r="IL539" s="182"/>
      <c r="IM539" s="182"/>
      <c r="IN539" s="182"/>
      <c r="IO539" s="182"/>
      <c r="IP539" s="182"/>
      <c r="IQ539" s="182"/>
      <c r="IR539" s="182"/>
      <c r="IS539" s="182"/>
      <c r="IT539" s="182"/>
      <c r="IU539" s="182"/>
      <c r="IV539" s="182"/>
      <c r="IW539" s="182"/>
      <c r="IX539" s="182"/>
      <c r="IY539" s="182"/>
      <c r="IZ539" s="182"/>
      <c r="JA539" s="182"/>
      <c r="JB539" s="182"/>
      <c r="JC539" s="182"/>
      <c r="JD539" s="182"/>
      <c r="JE539" s="182"/>
      <c r="JF539" s="182"/>
      <c r="JG539" s="182"/>
      <c r="JH539" s="182"/>
      <c r="JI539" s="182"/>
      <c r="JJ539" s="182"/>
      <c r="JK539" s="182"/>
      <c r="JL539" s="182"/>
      <c r="JM539" s="182"/>
      <c r="JN539" s="182"/>
      <c r="JO539" s="182"/>
      <c r="JP539" s="182"/>
      <c r="JQ539" s="182"/>
      <c r="JR539" s="182"/>
      <c r="JS539" s="182"/>
      <c r="JT539" s="182"/>
      <c r="JU539" s="182"/>
      <c r="JV539" s="182"/>
      <c r="JW539" s="182"/>
      <c r="JX539" s="182"/>
      <c r="JY539" s="182"/>
      <c r="JZ539" s="182"/>
      <c r="KA539" s="182"/>
      <c r="KB539" s="182"/>
      <c r="KC539" s="182"/>
      <c r="KD539" s="182"/>
      <c r="KE539" s="182"/>
      <c r="KF539" s="182"/>
      <c r="KG539" s="182"/>
      <c r="KH539" s="182"/>
      <c r="KI539" s="182"/>
      <c r="KJ539" s="182"/>
      <c r="KK539" s="182"/>
      <c r="KL539" s="182"/>
      <c r="KM539" s="182"/>
      <c r="KN539" s="182"/>
      <c r="KO539" s="182"/>
      <c r="KP539" s="182"/>
      <c r="KQ539" s="182"/>
      <c r="KR539" s="182"/>
      <c r="KS539" s="182"/>
      <c r="KT539" s="182"/>
      <c r="KU539" s="182"/>
      <c r="KV539" s="182"/>
      <c r="KW539" s="182"/>
      <c r="KX539" s="182"/>
      <c r="KY539" s="182"/>
      <c r="KZ539" s="182"/>
      <c r="LA539" s="182"/>
      <c r="LB539" s="182"/>
      <c r="LC539" s="182"/>
      <c r="LD539" s="182"/>
      <c r="LE539" s="182"/>
      <c r="LF539" s="182"/>
      <c r="LG539" s="182"/>
      <c r="LH539" s="182"/>
      <c r="LI539" s="182"/>
      <c r="LJ539" s="182"/>
      <c r="LK539" s="182"/>
      <c r="LL539" s="182"/>
      <c r="LM539" s="182"/>
      <c r="LN539" s="182"/>
      <c r="LO539" s="182"/>
      <c r="LP539" s="182"/>
      <c r="LQ539" s="182"/>
      <c r="LR539" s="182"/>
      <c r="LS539" s="182"/>
      <c r="LT539" s="182"/>
      <c r="LU539" s="182"/>
      <c r="LV539" s="182"/>
      <c r="LW539" s="182"/>
      <c r="LX539" s="182"/>
      <c r="LY539" s="182"/>
      <c r="LZ539" s="182"/>
      <c r="MA539" s="182"/>
      <c r="MB539" s="182"/>
      <c r="MC539" s="182"/>
      <c r="MD539" s="182"/>
      <c r="ME539" s="182"/>
      <c r="MF539" s="182"/>
      <c r="MG539" s="182"/>
      <c r="MH539" s="182"/>
      <c r="MI539" s="182"/>
      <c r="MJ539" s="182"/>
      <c r="MK539" s="182"/>
      <c r="ML539" s="182"/>
      <c r="MM539" s="182"/>
      <c r="MN539" s="182"/>
      <c r="MO539" s="182"/>
      <c r="MP539" s="182"/>
      <c r="MQ539" s="182"/>
      <c r="MR539" s="182"/>
      <c r="MS539" s="182"/>
      <c r="MT539" s="182"/>
      <c r="MU539" s="182"/>
      <c r="MV539" s="182"/>
      <c r="MW539" s="182"/>
      <c r="MX539" s="182"/>
      <c r="MY539" s="182"/>
      <c r="MZ539" s="182"/>
      <c r="NA539" s="182"/>
      <c r="NB539" s="182"/>
      <c r="NC539" s="182"/>
      <c r="ND539" s="182"/>
      <c r="NE539" s="182"/>
      <c r="NF539" s="182"/>
      <c r="NG539" s="182"/>
      <c r="NH539" s="182"/>
      <c r="NI539" s="182"/>
      <c r="NJ539" s="182"/>
      <c r="NK539" s="182"/>
      <c r="NL539" s="182"/>
      <c r="NM539" s="182"/>
      <c r="NN539" s="182"/>
      <c r="NO539" s="182"/>
      <c r="NP539" s="182"/>
      <c r="NQ539" s="182"/>
      <c r="NR539" s="182"/>
      <c r="NS539" s="182"/>
      <c r="NT539" s="182"/>
      <c r="NU539" s="182"/>
      <c r="NV539" s="182"/>
      <c r="NW539" s="182"/>
      <c r="NX539" s="182"/>
      <c r="NY539" s="182"/>
      <c r="NZ539" s="182"/>
      <c r="OA539" s="182"/>
      <c r="OB539" s="182"/>
      <c r="OC539" s="182"/>
      <c r="OD539" s="182"/>
      <c r="OE539" s="182"/>
      <c r="OF539" s="182"/>
      <c r="OG539" s="182"/>
      <c r="OH539" s="182"/>
      <c r="OI539" s="182"/>
      <c r="OJ539" s="182"/>
      <c r="OK539" s="182"/>
      <c r="OL539" s="182"/>
      <c r="OM539" s="182"/>
      <c r="ON539" s="182"/>
      <c r="OO539" s="182"/>
      <c r="OP539" s="182"/>
      <c r="OQ539" s="182"/>
      <c r="OR539" s="182"/>
      <c r="OS539" s="182"/>
      <c r="OT539" s="182"/>
      <c r="OU539" s="182"/>
      <c r="OV539" s="182"/>
      <c r="OW539" s="182"/>
      <c r="OX539" s="182"/>
      <c r="OY539" s="182"/>
      <c r="OZ539" s="182"/>
      <c r="PA539" s="182"/>
      <c r="PB539" s="182"/>
      <c r="PC539" s="182"/>
      <c r="PD539" s="182"/>
      <c r="PE539" s="182"/>
      <c r="PF539" s="182"/>
      <c r="PG539" s="182"/>
      <c r="PH539" s="182"/>
      <c r="PI539" s="182"/>
      <c r="PJ539" s="182"/>
      <c r="PK539" s="182"/>
      <c r="PL539" s="182"/>
      <c r="PM539" s="182"/>
      <c r="PN539" s="182"/>
      <c r="PO539" s="182"/>
      <c r="PP539" s="182"/>
      <c r="PQ539" s="182"/>
      <c r="PR539" s="182"/>
      <c r="PS539" s="182"/>
      <c r="PT539" s="182"/>
      <c r="PU539" s="182"/>
      <c r="PV539" s="182"/>
      <c r="PW539" s="182"/>
      <c r="PX539" s="182"/>
    </row>
    <row r="540" spans="1:440" s="167" customFormat="1" ht="19.899999999999999" customHeight="1">
      <c r="A540" s="182"/>
      <c r="B540" s="1040"/>
      <c r="C540" s="900"/>
      <c r="D540" s="837"/>
      <c r="E540" s="875"/>
      <c r="F540" s="327" t="s">
        <v>21</v>
      </c>
      <c r="G540" s="291">
        <v>2.976</v>
      </c>
      <c r="H540" s="291"/>
      <c r="I540" s="292">
        <f>G540+H540+K539</f>
        <v>2.6120000000000001</v>
      </c>
      <c r="J540" s="416">
        <v>1.08</v>
      </c>
      <c r="K540" s="292">
        <f t="shared" si="503"/>
        <v>1.532</v>
      </c>
      <c r="L540" s="675">
        <f t="shared" si="504"/>
        <v>0.41347626339969373</v>
      </c>
      <c r="M540" s="653" t="s">
        <v>24</v>
      </c>
      <c r="N540" s="903"/>
      <c r="O540" s="904"/>
      <c r="P540" s="904"/>
      <c r="Q540" s="904"/>
      <c r="R540" s="904"/>
      <c r="S540" s="893"/>
      <c r="T540" s="170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2"/>
      <c r="AT540" s="182"/>
      <c r="AU540" s="182"/>
      <c r="AV540" s="182"/>
      <c r="AW540" s="182"/>
      <c r="AX540" s="182"/>
      <c r="AY540" s="182"/>
      <c r="AZ540" s="182"/>
      <c r="BA540" s="182"/>
      <c r="BB540" s="182"/>
      <c r="BC540" s="182"/>
      <c r="BD540" s="182"/>
      <c r="BE540" s="182"/>
      <c r="BF540" s="182"/>
      <c r="BG540" s="182"/>
      <c r="BH540" s="182"/>
      <c r="BI540" s="182"/>
      <c r="BJ540" s="182"/>
      <c r="BK540" s="182"/>
      <c r="BL540" s="182"/>
      <c r="BM540" s="182"/>
      <c r="BN540" s="182"/>
      <c r="BO540" s="182"/>
      <c r="BP540" s="182"/>
      <c r="BQ540" s="182"/>
      <c r="BR540" s="182"/>
      <c r="BS540" s="182"/>
      <c r="BT540" s="182"/>
      <c r="BU540" s="182"/>
      <c r="BV540" s="182"/>
      <c r="BW540" s="182"/>
      <c r="BX540" s="182"/>
      <c r="BY540" s="182"/>
      <c r="BZ540" s="182"/>
      <c r="CA540" s="182"/>
      <c r="CB540" s="182"/>
      <c r="CC540" s="182"/>
      <c r="CD540" s="182"/>
      <c r="CE540" s="182"/>
      <c r="CF540" s="182"/>
      <c r="CG540" s="182"/>
      <c r="CH540" s="182"/>
      <c r="CI540" s="182"/>
      <c r="CJ540" s="182"/>
      <c r="CK540" s="182"/>
      <c r="CL540" s="182"/>
      <c r="CM540" s="182"/>
      <c r="CN540" s="182"/>
      <c r="CO540" s="182"/>
      <c r="CP540" s="182"/>
      <c r="CQ540" s="182"/>
      <c r="CR540" s="182"/>
      <c r="CS540" s="182"/>
      <c r="CT540" s="182"/>
      <c r="CU540" s="182"/>
      <c r="CV540" s="182"/>
      <c r="CW540" s="182"/>
      <c r="CX540" s="182"/>
      <c r="CY540" s="182"/>
      <c r="CZ540" s="182"/>
      <c r="DA540" s="182"/>
      <c r="DB540" s="182"/>
      <c r="DC540" s="182"/>
      <c r="DD540" s="182"/>
      <c r="DE540" s="182"/>
      <c r="DF540" s="182"/>
      <c r="DG540" s="182"/>
      <c r="DH540" s="182"/>
      <c r="DI540" s="182"/>
      <c r="DJ540" s="182"/>
      <c r="DK540" s="182"/>
      <c r="DL540" s="182"/>
      <c r="DM540" s="182"/>
      <c r="DN540" s="182"/>
      <c r="DO540" s="182"/>
      <c r="DP540" s="182"/>
      <c r="DQ540" s="182"/>
      <c r="DR540" s="182"/>
      <c r="DS540" s="182"/>
      <c r="DT540" s="182"/>
      <c r="DU540" s="182"/>
      <c r="DV540" s="182"/>
      <c r="DW540" s="182"/>
      <c r="DX540" s="182"/>
      <c r="DY540" s="182"/>
      <c r="DZ540" s="182"/>
      <c r="EA540" s="182"/>
      <c r="EB540" s="182"/>
      <c r="EC540" s="182"/>
      <c r="ED540" s="182"/>
      <c r="EE540" s="182"/>
      <c r="EF540" s="182"/>
      <c r="EG540" s="182"/>
      <c r="EH540" s="182"/>
      <c r="EI540" s="182"/>
      <c r="EJ540" s="182"/>
      <c r="EK540" s="182"/>
      <c r="EL540" s="182"/>
      <c r="EM540" s="182"/>
      <c r="EN540" s="182"/>
      <c r="EO540" s="182"/>
      <c r="EP540" s="182"/>
      <c r="EQ540" s="182"/>
      <c r="ER540" s="182"/>
      <c r="ES540" s="182"/>
      <c r="ET540" s="182"/>
      <c r="EU540" s="182"/>
      <c r="EV540" s="182"/>
      <c r="EW540" s="182"/>
      <c r="EX540" s="182"/>
      <c r="EY540" s="182"/>
      <c r="EZ540" s="182"/>
      <c r="FA540" s="182"/>
      <c r="FB540" s="182"/>
      <c r="FC540" s="182"/>
      <c r="FD540" s="182"/>
      <c r="FE540" s="182"/>
      <c r="FF540" s="182"/>
      <c r="FG540" s="182"/>
      <c r="FH540" s="182"/>
      <c r="FI540" s="182"/>
      <c r="FJ540" s="182"/>
      <c r="FK540" s="182"/>
      <c r="FL540" s="182"/>
      <c r="FM540" s="182"/>
      <c r="FN540" s="182"/>
      <c r="FO540" s="182"/>
      <c r="FP540" s="182"/>
      <c r="FQ540" s="182"/>
      <c r="FR540" s="182"/>
      <c r="FS540" s="182"/>
      <c r="FT540" s="182"/>
      <c r="FU540" s="182"/>
      <c r="FV540" s="182"/>
      <c r="FW540" s="182"/>
      <c r="FX540" s="182"/>
      <c r="FY540" s="182"/>
      <c r="FZ540" s="182"/>
      <c r="GA540" s="182"/>
      <c r="GB540" s="182"/>
      <c r="GC540" s="182"/>
      <c r="GD540" s="182"/>
      <c r="GE540" s="182"/>
      <c r="GF540" s="182"/>
      <c r="GG540" s="182"/>
      <c r="GH540" s="182"/>
      <c r="GI540" s="182"/>
      <c r="GJ540" s="182"/>
      <c r="GK540" s="182"/>
      <c r="GL540" s="182"/>
      <c r="GM540" s="182"/>
      <c r="GN540" s="182"/>
      <c r="GO540" s="182"/>
      <c r="GP540" s="182"/>
      <c r="GQ540" s="182"/>
      <c r="GR540" s="182"/>
      <c r="GS540" s="182"/>
      <c r="GT540" s="182"/>
      <c r="GU540" s="182"/>
      <c r="GV540" s="182"/>
      <c r="GW540" s="182"/>
      <c r="GX540" s="182"/>
      <c r="GY540" s="182"/>
      <c r="GZ540" s="182"/>
      <c r="HA540" s="182"/>
      <c r="HB540" s="182"/>
      <c r="HC540" s="182"/>
      <c r="HD540" s="182"/>
      <c r="HE540" s="182"/>
      <c r="HF540" s="182"/>
      <c r="HG540" s="182"/>
      <c r="HH540" s="182"/>
      <c r="HI540" s="182"/>
      <c r="HJ540" s="182"/>
      <c r="HK540" s="182"/>
      <c r="HL540" s="182"/>
      <c r="HM540" s="182"/>
      <c r="HN540" s="182"/>
      <c r="HO540" s="182"/>
      <c r="HP540" s="182"/>
      <c r="HQ540" s="182"/>
      <c r="HR540" s="182"/>
      <c r="HS540" s="182"/>
      <c r="HT540" s="182"/>
      <c r="HU540" s="182"/>
      <c r="HV540" s="182"/>
      <c r="HW540" s="182"/>
      <c r="HX540" s="182"/>
      <c r="HY540" s="182"/>
      <c r="HZ540" s="182"/>
      <c r="IA540" s="182"/>
      <c r="IB540" s="182"/>
      <c r="IC540" s="182"/>
      <c r="ID540" s="182"/>
      <c r="IE540" s="182"/>
      <c r="IF540" s="182"/>
      <c r="IG540" s="182"/>
      <c r="IH540" s="182"/>
      <c r="II540" s="182"/>
      <c r="IJ540" s="182"/>
      <c r="IK540" s="182"/>
      <c r="IL540" s="182"/>
      <c r="IM540" s="182"/>
      <c r="IN540" s="182"/>
      <c r="IO540" s="182"/>
      <c r="IP540" s="182"/>
      <c r="IQ540" s="182"/>
      <c r="IR540" s="182"/>
      <c r="IS540" s="182"/>
      <c r="IT540" s="182"/>
      <c r="IU540" s="182"/>
      <c r="IV540" s="182"/>
      <c r="IW540" s="182"/>
      <c r="IX540" s="182"/>
      <c r="IY540" s="182"/>
      <c r="IZ540" s="182"/>
      <c r="JA540" s="182"/>
      <c r="JB540" s="182"/>
      <c r="JC540" s="182"/>
      <c r="JD540" s="182"/>
      <c r="JE540" s="182"/>
      <c r="JF540" s="182"/>
      <c r="JG540" s="182"/>
      <c r="JH540" s="182"/>
      <c r="JI540" s="182"/>
      <c r="JJ540" s="182"/>
      <c r="JK540" s="182"/>
      <c r="JL540" s="182"/>
      <c r="JM540" s="182"/>
      <c r="JN540" s="182"/>
      <c r="JO540" s="182"/>
      <c r="JP540" s="182"/>
      <c r="JQ540" s="182"/>
      <c r="JR540" s="182"/>
      <c r="JS540" s="182"/>
      <c r="JT540" s="182"/>
      <c r="JU540" s="182"/>
      <c r="JV540" s="182"/>
      <c r="JW540" s="182"/>
      <c r="JX540" s="182"/>
      <c r="JY540" s="182"/>
      <c r="JZ540" s="182"/>
      <c r="KA540" s="182"/>
      <c r="KB540" s="182"/>
      <c r="KC540" s="182"/>
      <c r="KD540" s="182"/>
      <c r="KE540" s="182"/>
      <c r="KF540" s="182"/>
      <c r="KG540" s="182"/>
      <c r="KH540" s="182"/>
      <c r="KI540" s="182"/>
      <c r="KJ540" s="182"/>
      <c r="KK540" s="182"/>
      <c r="KL540" s="182"/>
      <c r="KM540" s="182"/>
      <c r="KN540" s="182"/>
      <c r="KO540" s="182"/>
      <c r="KP540" s="182"/>
      <c r="KQ540" s="182"/>
      <c r="KR540" s="182"/>
      <c r="KS540" s="182"/>
      <c r="KT540" s="182"/>
      <c r="KU540" s="182"/>
      <c r="KV540" s="182"/>
      <c r="KW540" s="182"/>
      <c r="KX540" s="182"/>
      <c r="KY540" s="182"/>
      <c r="KZ540" s="182"/>
      <c r="LA540" s="182"/>
      <c r="LB540" s="182"/>
      <c r="LC540" s="182"/>
      <c r="LD540" s="182"/>
      <c r="LE540" s="182"/>
      <c r="LF540" s="182"/>
      <c r="LG540" s="182"/>
      <c r="LH540" s="182"/>
      <c r="LI540" s="182"/>
      <c r="LJ540" s="182"/>
      <c r="LK540" s="182"/>
      <c r="LL540" s="182"/>
      <c r="LM540" s="182"/>
      <c r="LN540" s="182"/>
      <c r="LO540" s="182"/>
      <c r="LP540" s="182"/>
      <c r="LQ540" s="182"/>
      <c r="LR540" s="182"/>
      <c r="LS540" s="182"/>
      <c r="LT540" s="182"/>
      <c r="LU540" s="182"/>
      <c r="LV540" s="182"/>
      <c r="LW540" s="182"/>
      <c r="LX540" s="182"/>
      <c r="LY540" s="182"/>
      <c r="LZ540" s="182"/>
      <c r="MA540" s="182"/>
      <c r="MB540" s="182"/>
      <c r="MC540" s="182"/>
      <c r="MD540" s="182"/>
      <c r="ME540" s="182"/>
      <c r="MF540" s="182"/>
      <c r="MG540" s="182"/>
      <c r="MH540" s="182"/>
      <c r="MI540" s="182"/>
      <c r="MJ540" s="182"/>
      <c r="MK540" s="182"/>
      <c r="ML540" s="182"/>
      <c r="MM540" s="182"/>
      <c r="MN540" s="182"/>
      <c r="MO540" s="182"/>
      <c r="MP540" s="182"/>
      <c r="MQ540" s="182"/>
      <c r="MR540" s="182"/>
      <c r="MS540" s="182"/>
      <c r="MT540" s="182"/>
      <c r="MU540" s="182"/>
      <c r="MV540" s="182"/>
      <c r="MW540" s="182"/>
      <c r="MX540" s="182"/>
      <c r="MY540" s="182"/>
      <c r="MZ540" s="182"/>
      <c r="NA540" s="182"/>
      <c r="NB540" s="182"/>
      <c r="NC540" s="182"/>
      <c r="ND540" s="182"/>
      <c r="NE540" s="182"/>
      <c r="NF540" s="182"/>
      <c r="NG540" s="182"/>
      <c r="NH540" s="182"/>
      <c r="NI540" s="182"/>
      <c r="NJ540" s="182"/>
      <c r="NK540" s="182"/>
      <c r="NL540" s="182"/>
      <c r="NM540" s="182"/>
      <c r="NN540" s="182"/>
      <c r="NO540" s="182"/>
      <c r="NP540" s="182"/>
      <c r="NQ540" s="182"/>
      <c r="NR540" s="182"/>
      <c r="NS540" s="182"/>
      <c r="NT540" s="182"/>
      <c r="NU540" s="182"/>
      <c r="NV540" s="182"/>
      <c r="NW540" s="182"/>
      <c r="NX540" s="182"/>
      <c r="NY540" s="182"/>
      <c r="NZ540" s="182"/>
      <c r="OA540" s="182"/>
      <c r="OB540" s="182"/>
      <c r="OC540" s="182"/>
      <c r="OD540" s="182"/>
      <c r="OE540" s="182"/>
      <c r="OF540" s="182"/>
      <c r="OG540" s="182"/>
      <c r="OH540" s="182"/>
      <c r="OI540" s="182"/>
      <c r="OJ540" s="182"/>
      <c r="OK540" s="182"/>
      <c r="OL540" s="182"/>
      <c r="OM540" s="182"/>
      <c r="ON540" s="182"/>
      <c r="OO540" s="182"/>
      <c r="OP540" s="182"/>
      <c r="OQ540" s="182"/>
      <c r="OR540" s="182"/>
      <c r="OS540" s="182"/>
      <c r="OT540" s="182"/>
      <c r="OU540" s="182"/>
      <c r="OV540" s="182"/>
      <c r="OW540" s="182"/>
      <c r="OX540" s="182"/>
      <c r="OY540" s="182"/>
      <c r="OZ540" s="182"/>
      <c r="PA540" s="182"/>
      <c r="PB540" s="182"/>
      <c r="PC540" s="182"/>
      <c r="PD540" s="182"/>
      <c r="PE540" s="182"/>
      <c r="PF540" s="182"/>
      <c r="PG540" s="182"/>
      <c r="PH540" s="182"/>
      <c r="PI540" s="182"/>
      <c r="PJ540" s="182"/>
      <c r="PK540" s="182"/>
      <c r="PL540" s="182"/>
      <c r="PM540" s="182"/>
      <c r="PN540" s="182"/>
      <c r="PO540" s="182"/>
      <c r="PP540" s="182"/>
      <c r="PQ540" s="182"/>
      <c r="PR540" s="182"/>
      <c r="PS540" s="182"/>
      <c r="PT540" s="182"/>
      <c r="PU540" s="182"/>
      <c r="PV540" s="182"/>
      <c r="PW540" s="182"/>
      <c r="PX540" s="182"/>
    </row>
    <row r="541" spans="1:440" s="167" customFormat="1" ht="19.899999999999999" customHeight="1">
      <c r="A541" s="182"/>
      <c r="B541" s="1040"/>
      <c r="C541" s="900"/>
      <c r="D541" s="837"/>
      <c r="E541" s="875"/>
      <c r="F541" s="327" t="s">
        <v>22</v>
      </c>
      <c r="G541" s="291">
        <v>3.6120000000000001</v>
      </c>
      <c r="H541" s="291"/>
      <c r="I541" s="292">
        <f>G541+H541+K540</f>
        <v>5.1440000000000001</v>
      </c>
      <c r="J541" s="416">
        <v>4.2549999999999999</v>
      </c>
      <c r="K541" s="292">
        <f t="shared" si="503"/>
        <v>0.88900000000000023</v>
      </c>
      <c r="L541" s="675">
        <f t="shared" si="504"/>
        <v>0.82717729393468109</v>
      </c>
      <c r="M541" s="653" t="s">
        <v>24</v>
      </c>
      <c r="N541" s="903"/>
      <c r="O541" s="904"/>
      <c r="P541" s="904"/>
      <c r="Q541" s="904"/>
      <c r="R541" s="904"/>
      <c r="S541" s="893"/>
      <c r="T541" s="170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2"/>
      <c r="AT541" s="182"/>
      <c r="AU541" s="182"/>
      <c r="AV541" s="182"/>
      <c r="AW541" s="182"/>
      <c r="AX541" s="182"/>
      <c r="AY541" s="182"/>
      <c r="AZ541" s="182"/>
      <c r="BA541" s="182"/>
      <c r="BB541" s="182"/>
      <c r="BC541" s="182"/>
      <c r="BD541" s="182"/>
      <c r="BE541" s="182"/>
      <c r="BF541" s="182"/>
      <c r="BG541" s="182"/>
      <c r="BH541" s="182"/>
      <c r="BI541" s="182"/>
      <c r="BJ541" s="182"/>
      <c r="BK541" s="182"/>
      <c r="BL541" s="182"/>
      <c r="BM541" s="182"/>
      <c r="BN541" s="182"/>
      <c r="BO541" s="182"/>
      <c r="BP541" s="182"/>
      <c r="BQ541" s="182"/>
      <c r="BR541" s="182"/>
      <c r="BS541" s="182"/>
      <c r="BT541" s="182"/>
      <c r="BU541" s="182"/>
      <c r="BV541" s="182"/>
      <c r="BW541" s="182"/>
      <c r="BX541" s="182"/>
      <c r="BY541" s="182"/>
      <c r="BZ541" s="182"/>
      <c r="CA541" s="182"/>
      <c r="CB541" s="182"/>
      <c r="CC541" s="182"/>
      <c r="CD541" s="182"/>
      <c r="CE541" s="182"/>
      <c r="CF541" s="182"/>
      <c r="CG541" s="182"/>
      <c r="CH541" s="182"/>
      <c r="CI541" s="182"/>
      <c r="CJ541" s="182"/>
      <c r="CK541" s="182"/>
      <c r="CL541" s="182"/>
      <c r="CM541" s="182"/>
      <c r="CN541" s="182"/>
      <c r="CO541" s="182"/>
      <c r="CP541" s="182"/>
      <c r="CQ541" s="182"/>
      <c r="CR541" s="182"/>
      <c r="CS541" s="182"/>
      <c r="CT541" s="182"/>
      <c r="CU541" s="182"/>
      <c r="CV541" s="182"/>
      <c r="CW541" s="182"/>
      <c r="CX541" s="182"/>
      <c r="CY541" s="182"/>
      <c r="CZ541" s="182"/>
      <c r="DA541" s="182"/>
      <c r="DB541" s="182"/>
      <c r="DC541" s="182"/>
      <c r="DD541" s="182"/>
      <c r="DE541" s="182"/>
      <c r="DF541" s="182"/>
      <c r="DG541" s="182"/>
      <c r="DH541" s="182"/>
      <c r="DI541" s="182"/>
      <c r="DJ541" s="182"/>
      <c r="DK541" s="182"/>
      <c r="DL541" s="182"/>
      <c r="DM541" s="182"/>
      <c r="DN541" s="182"/>
      <c r="DO541" s="182"/>
      <c r="DP541" s="182"/>
      <c r="DQ541" s="182"/>
      <c r="DR541" s="182"/>
      <c r="DS541" s="182"/>
      <c r="DT541" s="182"/>
      <c r="DU541" s="182"/>
      <c r="DV541" s="182"/>
      <c r="DW541" s="182"/>
      <c r="DX541" s="182"/>
      <c r="DY541" s="182"/>
      <c r="DZ541" s="182"/>
      <c r="EA541" s="182"/>
      <c r="EB541" s="182"/>
      <c r="EC541" s="182"/>
      <c r="ED541" s="182"/>
      <c r="EE541" s="182"/>
      <c r="EF541" s="182"/>
      <c r="EG541" s="182"/>
      <c r="EH541" s="182"/>
      <c r="EI541" s="182"/>
      <c r="EJ541" s="182"/>
      <c r="EK541" s="182"/>
      <c r="EL541" s="182"/>
      <c r="EM541" s="182"/>
      <c r="EN541" s="182"/>
      <c r="EO541" s="182"/>
      <c r="EP541" s="182"/>
      <c r="EQ541" s="182"/>
      <c r="ER541" s="182"/>
      <c r="ES541" s="182"/>
      <c r="ET541" s="182"/>
      <c r="EU541" s="182"/>
      <c r="EV541" s="182"/>
      <c r="EW541" s="182"/>
      <c r="EX541" s="182"/>
      <c r="EY541" s="182"/>
      <c r="EZ541" s="182"/>
      <c r="FA541" s="182"/>
      <c r="FB541" s="182"/>
      <c r="FC541" s="182"/>
      <c r="FD541" s="182"/>
      <c r="FE541" s="182"/>
      <c r="FF541" s="182"/>
      <c r="FG541" s="182"/>
      <c r="FH541" s="182"/>
      <c r="FI541" s="182"/>
      <c r="FJ541" s="182"/>
      <c r="FK541" s="182"/>
      <c r="FL541" s="182"/>
      <c r="FM541" s="182"/>
      <c r="FN541" s="182"/>
      <c r="FO541" s="182"/>
      <c r="FP541" s="182"/>
      <c r="FQ541" s="182"/>
      <c r="FR541" s="182"/>
      <c r="FS541" s="182"/>
      <c r="FT541" s="182"/>
      <c r="FU541" s="182"/>
      <c r="FV541" s="182"/>
      <c r="FW541" s="182"/>
      <c r="FX541" s="182"/>
      <c r="FY541" s="182"/>
      <c r="FZ541" s="182"/>
      <c r="GA541" s="182"/>
      <c r="GB541" s="182"/>
      <c r="GC541" s="182"/>
      <c r="GD541" s="182"/>
      <c r="GE541" s="182"/>
      <c r="GF541" s="182"/>
      <c r="GG541" s="182"/>
      <c r="GH541" s="182"/>
      <c r="GI541" s="182"/>
      <c r="GJ541" s="182"/>
      <c r="GK541" s="182"/>
      <c r="GL541" s="182"/>
      <c r="GM541" s="182"/>
      <c r="GN541" s="182"/>
      <c r="GO541" s="182"/>
      <c r="GP541" s="182"/>
      <c r="GQ541" s="182"/>
      <c r="GR541" s="182"/>
      <c r="GS541" s="182"/>
      <c r="GT541" s="182"/>
      <c r="GU541" s="182"/>
      <c r="GV541" s="182"/>
      <c r="GW541" s="182"/>
      <c r="GX541" s="182"/>
      <c r="GY541" s="182"/>
      <c r="GZ541" s="182"/>
      <c r="HA541" s="182"/>
      <c r="HB541" s="182"/>
      <c r="HC541" s="182"/>
      <c r="HD541" s="182"/>
      <c r="HE541" s="182"/>
      <c r="HF541" s="182"/>
      <c r="HG541" s="182"/>
      <c r="HH541" s="182"/>
      <c r="HI541" s="182"/>
      <c r="HJ541" s="182"/>
      <c r="HK541" s="182"/>
      <c r="HL541" s="182"/>
      <c r="HM541" s="182"/>
      <c r="HN541" s="182"/>
      <c r="HO541" s="182"/>
      <c r="HP541" s="182"/>
      <c r="HQ541" s="182"/>
      <c r="HR541" s="182"/>
      <c r="HS541" s="182"/>
      <c r="HT541" s="182"/>
      <c r="HU541" s="182"/>
      <c r="HV541" s="182"/>
      <c r="HW541" s="182"/>
      <c r="HX541" s="182"/>
      <c r="HY541" s="182"/>
      <c r="HZ541" s="182"/>
      <c r="IA541" s="182"/>
      <c r="IB541" s="182"/>
      <c r="IC541" s="182"/>
      <c r="ID541" s="182"/>
      <c r="IE541" s="182"/>
      <c r="IF541" s="182"/>
      <c r="IG541" s="182"/>
      <c r="IH541" s="182"/>
      <c r="II541" s="182"/>
      <c r="IJ541" s="182"/>
      <c r="IK541" s="182"/>
      <c r="IL541" s="182"/>
      <c r="IM541" s="182"/>
      <c r="IN541" s="182"/>
      <c r="IO541" s="182"/>
      <c r="IP541" s="182"/>
      <c r="IQ541" s="182"/>
      <c r="IR541" s="182"/>
      <c r="IS541" s="182"/>
      <c r="IT541" s="182"/>
      <c r="IU541" s="182"/>
      <c r="IV541" s="182"/>
      <c r="IW541" s="182"/>
      <c r="IX541" s="182"/>
      <c r="IY541" s="182"/>
      <c r="IZ541" s="182"/>
      <c r="JA541" s="182"/>
      <c r="JB541" s="182"/>
      <c r="JC541" s="182"/>
      <c r="JD541" s="182"/>
      <c r="JE541" s="182"/>
      <c r="JF541" s="182"/>
      <c r="JG541" s="182"/>
      <c r="JH541" s="182"/>
      <c r="JI541" s="182"/>
      <c r="JJ541" s="182"/>
      <c r="JK541" s="182"/>
      <c r="JL541" s="182"/>
      <c r="JM541" s="182"/>
      <c r="JN541" s="182"/>
      <c r="JO541" s="182"/>
      <c r="JP541" s="182"/>
      <c r="JQ541" s="182"/>
      <c r="JR541" s="182"/>
      <c r="JS541" s="182"/>
      <c r="JT541" s="182"/>
      <c r="JU541" s="182"/>
      <c r="JV541" s="182"/>
      <c r="JW541" s="182"/>
      <c r="JX541" s="182"/>
      <c r="JY541" s="182"/>
      <c r="JZ541" s="182"/>
      <c r="KA541" s="182"/>
      <c r="KB541" s="182"/>
      <c r="KC541" s="182"/>
      <c r="KD541" s="182"/>
      <c r="KE541" s="182"/>
      <c r="KF541" s="182"/>
      <c r="KG541" s="182"/>
      <c r="KH541" s="182"/>
      <c r="KI541" s="182"/>
      <c r="KJ541" s="182"/>
      <c r="KK541" s="182"/>
      <c r="KL541" s="182"/>
      <c r="KM541" s="182"/>
      <c r="KN541" s="182"/>
      <c r="KO541" s="182"/>
      <c r="KP541" s="182"/>
      <c r="KQ541" s="182"/>
      <c r="KR541" s="182"/>
      <c r="KS541" s="182"/>
      <c r="KT541" s="182"/>
      <c r="KU541" s="182"/>
      <c r="KV541" s="182"/>
      <c r="KW541" s="182"/>
      <c r="KX541" s="182"/>
      <c r="KY541" s="182"/>
      <c r="KZ541" s="182"/>
      <c r="LA541" s="182"/>
      <c r="LB541" s="182"/>
      <c r="LC541" s="182"/>
      <c r="LD541" s="182"/>
      <c r="LE541" s="182"/>
      <c r="LF541" s="182"/>
      <c r="LG541" s="182"/>
      <c r="LH541" s="182"/>
      <c r="LI541" s="182"/>
      <c r="LJ541" s="182"/>
      <c r="LK541" s="182"/>
      <c r="LL541" s="182"/>
      <c r="LM541" s="182"/>
      <c r="LN541" s="182"/>
      <c r="LO541" s="182"/>
      <c r="LP541" s="182"/>
      <c r="LQ541" s="182"/>
      <c r="LR541" s="182"/>
      <c r="LS541" s="182"/>
      <c r="LT541" s="182"/>
      <c r="LU541" s="182"/>
      <c r="LV541" s="182"/>
      <c r="LW541" s="182"/>
      <c r="LX541" s="182"/>
      <c r="LY541" s="182"/>
      <c r="LZ541" s="182"/>
      <c r="MA541" s="182"/>
      <c r="MB541" s="182"/>
      <c r="MC541" s="182"/>
      <c r="MD541" s="182"/>
      <c r="ME541" s="182"/>
      <c r="MF541" s="182"/>
      <c r="MG541" s="182"/>
      <c r="MH541" s="182"/>
      <c r="MI541" s="182"/>
      <c r="MJ541" s="182"/>
      <c r="MK541" s="182"/>
      <c r="ML541" s="182"/>
      <c r="MM541" s="182"/>
      <c r="MN541" s="182"/>
      <c r="MO541" s="182"/>
      <c r="MP541" s="182"/>
      <c r="MQ541" s="182"/>
      <c r="MR541" s="182"/>
      <c r="MS541" s="182"/>
      <c r="MT541" s="182"/>
      <c r="MU541" s="182"/>
      <c r="MV541" s="182"/>
      <c r="MW541" s="182"/>
      <c r="MX541" s="182"/>
      <c r="MY541" s="182"/>
      <c r="MZ541" s="182"/>
      <c r="NA541" s="182"/>
      <c r="NB541" s="182"/>
      <c r="NC541" s="182"/>
      <c r="ND541" s="182"/>
      <c r="NE541" s="182"/>
      <c r="NF541" s="182"/>
      <c r="NG541" s="182"/>
      <c r="NH541" s="182"/>
      <c r="NI541" s="182"/>
      <c r="NJ541" s="182"/>
      <c r="NK541" s="182"/>
      <c r="NL541" s="182"/>
      <c r="NM541" s="182"/>
      <c r="NN541" s="182"/>
      <c r="NO541" s="182"/>
      <c r="NP541" s="182"/>
      <c r="NQ541" s="182"/>
      <c r="NR541" s="182"/>
      <c r="NS541" s="182"/>
      <c r="NT541" s="182"/>
      <c r="NU541" s="182"/>
      <c r="NV541" s="182"/>
      <c r="NW541" s="182"/>
      <c r="NX541" s="182"/>
      <c r="NY541" s="182"/>
      <c r="NZ541" s="182"/>
      <c r="OA541" s="182"/>
      <c r="OB541" s="182"/>
      <c r="OC541" s="182"/>
      <c r="OD541" s="182"/>
      <c r="OE541" s="182"/>
      <c r="OF541" s="182"/>
      <c r="OG541" s="182"/>
      <c r="OH541" s="182"/>
      <c r="OI541" s="182"/>
      <c r="OJ541" s="182"/>
      <c r="OK541" s="182"/>
      <c r="OL541" s="182"/>
      <c r="OM541" s="182"/>
      <c r="ON541" s="182"/>
      <c r="OO541" s="182"/>
      <c r="OP541" s="182"/>
      <c r="OQ541" s="182"/>
      <c r="OR541" s="182"/>
      <c r="OS541" s="182"/>
      <c r="OT541" s="182"/>
      <c r="OU541" s="182"/>
      <c r="OV541" s="182"/>
      <c r="OW541" s="182"/>
      <c r="OX541" s="182"/>
      <c r="OY541" s="182"/>
      <c r="OZ541" s="182"/>
      <c r="PA541" s="182"/>
      <c r="PB541" s="182"/>
      <c r="PC541" s="182"/>
      <c r="PD541" s="182"/>
      <c r="PE541" s="182"/>
      <c r="PF541" s="182"/>
      <c r="PG541" s="182"/>
      <c r="PH541" s="182"/>
      <c r="PI541" s="182"/>
      <c r="PJ541" s="182"/>
      <c r="PK541" s="182"/>
      <c r="PL541" s="182"/>
      <c r="PM541" s="182"/>
      <c r="PN541" s="182"/>
      <c r="PO541" s="182"/>
      <c r="PP541" s="182"/>
      <c r="PQ541" s="182"/>
      <c r="PR541" s="182"/>
      <c r="PS541" s="182"/>
      <c r="PT541" s="182"/>
      <c r="PU541" s="182"/>
      <c r="PV541" s="182"/>
      <c r="PW541" s="182"/>
      <c r="PX541" s="182"/>
    </row>
    <row r="542" spans="1:440" s="167" customFormat="1" ht="19.899999999999999" customHeight="1">
      <c r="A542" s="182"/>
      <c r="B542" s="1040"/>
      <c r="C542" s="900"/>
      <c r="D542" s="837"/>
      <c r="E542" s="875" t="s">
        <v>119</v>
      </c>
      <c r="F542" s="327" t="s">
        <v>20</v>
      </c>
      <c r="G542" s="291">
        <v>0.63500000000000001</v>
      </c>
      <c r="H542" s="291"/>
      <c r="I542" s="292">
        <f t="shared" ref="I542" si="557">G542+H542</f>
        <v>0.63500000000000001</v>
      </c>
      <c r="J542" s="416">
        <v>0</v>
      </c>
      <c r="K542" s="292">
        <f t="shared" si="503"/>
        <v>0.63500000000000001</v>
      </c>
      <c r="L542" s="675">
        <f t="shared" si="504"/>
        <v>0</v>
      </c>
      <c r="M542" s="653" t="s">
        <v>24</v>
      </c>
      <c r="N542" s="903">
        <f t="shared" ref="N542:O542" si="558">G542+G543+G544</f>
        <v>7.218</v>
      </c>
      <c r="O542" s="904">
        <f t="shared" si="558"/>
        <v>0</v>
      </c>
      <c r="P542" s="904">
        <f t="shared" ref="P542" si="559">N542+O542</f>
        <v>7.218</v>
      </c>
      <c r="Q542" s="904">
        <f t="shared" si="554"/>
        <v>6.99</v>
      </c>
      <c r="R542" s="904">
        <f t="shared" ref="R542" si="560">P542-Q542</f>
        <v>0.22799999999999976</v>
      </c>
      <c r="S542" s="893">
        <f t="shared" ref="S542" si="561">Q542/P542</f>
        <v>0.96841230257689115</v>
      </c>
      <c r="T542" s="170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2"/>
      <c r="AT542" s="182"/>
      <c r="AU542" s="182"/>
      <c r="AV542" s="182"/>
      <c r="AW542" s="182"/>
      <c r="AX542" s="182"/>
      <c r="AY542" s="182"/>
      <c r="AZ542" s="182"/>
      <c r="BA542" s="182"/>
      <c r="BB542" s="182"/>
      <c r="BC542" s="182"/>
      <c r="BD542" s="182"/>
      <c r="BE542" s="182"/>
      <c r="BF542" s="182"/>
      <c r="BG542" s="182"/>
      <c r="BH542" s="182"/>
      <c r="BI542" s="182"/>
      <c r="BJ542" s="182"/>
      <c r="BK542" s="182"/>
      <c r="BL542" s="182"/>
      <c r="BM542" s="182"/>
      <c r="BN542" s="182"/>
      <c r="BO542" s="182"/>
      <c r="BP542" s="182"/>
      <c r="BQ542" s="182"/>
      <c r="BR542" s="182"/>
      <c r="BS542" s="182"/>
      <c r="BT542" s="182"/>
      <c r="BU542" s="182"/>
      <c r="BV542" s="182"/>
      <c r="BW542" s="182"/>
      <c r="BX542" s="182"/>
      <c r="BY542" s="182"/>
      <c r="BZ542" s="182"/>
      <c r="CA542" s="182"/>
      <c r="CB542" s="182"/>
      <c r="CC542" s="182"/>
      <c r="CD542" s="182"/>
      <c r="CE542" s="182"/>
      <c r="CF542" s="182"/>
      <c r="CG542" s="182"/>
      <c r="CH542" s="182"/>
      <c r="CI542" s="182"/>
      <c r="CJ542" s="182"/>
      <c r="CK542" s="182"/>
      <c r="CL542" s="182"/>
      <c r="CM542" s="182"/>
      <c r="CN542" s="182"/>
      <c r="CO542" s="182"/>
      <c r="CP542" s="182"/>
      <c r="CQ542" s="182"/>
      <c r="CR542" s="182"/>
      <c r="CS542" s="182"/>
      <c r="CT542" s="182"/>
      <c r="CU542" s="182"/>
      <c r="CV542" s="182"/>
      <c r="CW542" s="182"/>
      <c r="CX542" s="182"/>
      <c r="CY542" s="182"/>
      <c r="CZ542" s="182"/>
      <c r="DA542" s="182"/>
      <c r="DB542" s="182"/>
      <c r="DC542" s="182"/>
      <c r="DD542" s="182"/>
      <c r="DE542" s="182"/>
      <c r="DF542" s="182"/>
      <c r="DG542" s="182"/>
      <c r="DH542" s="182"/>
      <c r="DI542" s="182"/>
      <c r="DJ542" s="182"/>
      <c r="DK542" s="182"/>
      <c r="DL542" s="182"/>
      <c r="DM542" s="182"/>
      <c r="DN542" s="182"/>
      <c r="DO542" s="182"/>
      <c r="DP542" s="182"/>
      <c r="DQ542" s="182"/>
      <c r="DR542" s="182"/>
      <c r="DS542" s="182"/>
      <c r="DT542" s="182"/>
      <c r="DU542" s="182"/>
      <c r="DV542" s="182"/>
      <c r="DW542" s="182"/>
      <c r="DX542" s="182"/>
      <c r="DY542" s="182"/>
      <c r="DZ542" s="182"/>
      <c r="EA542" s="182"/>
      <c r="EB542" s="182"/>
      <c r="EC542" s="182"/>
      <c r="ED542" s="182"/>
      <c r="EE542" s="182"/>
      <c r="EF542" s="182"/>
      <c r="EG542" s="182"/>
      <c r="EH542" s="182"/>
      <c r="EI542" s="182"/>
      <c r="EJ542" s="182"/>
      <c r="EK542" s="182"/>
      <c r="EL542" s="182"/>
      <c r="EM542" s="182"/>
      <c r="EN542" s="182"/>
      <c r="EO542" s="182"/>
      <c r="EP542" s="182"/>
      <c r="EQ542" s="182"/>
      <c r="ER542" s="182"/>
      <c r="ES542" s="182"/>
      <c r="ET542" s="182"/>
      <c r="EU542" s="182"/>
      <c r="EV542" s="182"/>
      <c r="EW542" s="182"/>
      <c r="EX542" s="182"/>
      <c r="EY542" s="182"/>
      <c r="EZ542" s="182"/>
      <c r="FA542" s="182"/>
      <c r="FB542" s="182"/>
      <c r="FC542" s="182"/>
      <c r="FD542" s="182"/>
      <c r="FE542" s="182"/>
      <c r="FF542" s="182"/>
      <c r="FG542" s="182"/>
      <c r="FH542" s="182"/>
      <c r="FI542" s="182"/>
      <c r="FJ542" s="182"/>
      <c r="FK542" s="182"/>
      <c r="FL542" s="182"/>
      <c r="FM542" s="182"/>
      <c r="FN542" s="182"/>
      <c r="FO542" s="182"/>
      <c r="FP542" s="182"/>
      <c r="FQ542" s="182"/>
      <c r="FR542" s="182"/>
      <c r="FS542" s="182"/>
      <c r="FT542" s="182"/>
      <c r="FU542" s="182"/>
      <c r="FV542" s="182"/>
      <c r="FW542" s="182"/>
      <c r="FX542" s="182"/>
      <c r="FY542" s="182"/>
      <c r="FZ542" s="182"/>
      <c r="GA542" s="182"/>
      <c r="GB542" s="182"/>
      <c r="GC542" s="182"/>
      <c r="GD542" s="182"/>
      <c r="GE542" s="182"/>
      <c r="GF542" s="182"/>
      <c r="GG542" s="182"/>
      <c r="GH542" s="182"/>
      <c r="GI542" s="182"/>
      <c r="GJ542" s="182"/>
      <c r="GK542" s="182"/>
      <c r="GL542" s="182"/>
      <c r="GM542" s="182"/>
      <c r="GN542" s="182"/>
      <c r="GO542" s="182"/>
      <c r="GP542" s="182"/>
      <c r="GQ542" s="182"/>
      <c r="GR542" s="182"/>
      <c r="GS542" s="182"/>
      <c r="GT542" s="182"/>
      <c r="GU542" s="182"/>
      <c r="GV542" s="182"/>
      <c r="GW542" s="182"/>
      <c r="GX542" s="182"/>
      <c r="GY542" s="182"/>
      <c r="GZ542" s="182"/>
      <c r="HA542" s="182"/>
      <c r="HB542" s="182"/>
      <c r="HC542" s="182"/>
      <c r="HD542" s="182"/>
      <c r="HE542" s="182"/>
      <c r="HF542" s="182"/>
      <c r="HG542" s="182"/>
      <c r="HH542" s="182"/>
      <c r="HI542" s="182"/>
      <c r="HJ542" s="182"/>
      <c r="HK542" s="182"/>
      <c r="HL542" s="182"/>
      <c r="HM542" s="182"/>
      <c r="HN542" s="182"/>
      <c r="HO542" s="182"/>
      <c r="HP542" s="182"/>
      <c r="HQ542" s="182"/>
      <c r="HR542" s="182"/>
      <c r="HS542" s="182"/>
      <c r="HT542" s="182"/>
      <c r="HU542" s="182"/>
      <c r="HV542" s="182"/>
      <c r="HW542" s="182"/>
      <c r="HX542" s="182"/>
      <c r="HY542" s="182"/>
      <c r="HZ542" s="182"/>
      <c r="IA542" s="182"/>
      <c r="IB542" s="182"/>
      <c r="IC542" s="182"/>
      <c r="ID542" s="182"/>
      <c r="IE542" s="182"/>
      <c r="IF542" s="182"/>
      <c r="IG542" s="182"/>
      <c r="IH542" s="182"/>
      <c r="II542" s="182"/>
      <c r="IJ542" s="182"/>
      <c r="IK542" s="182"/>
      <c r="IL542" s="182"/>
      <c r="IM542" s="182"/>
      <c r="IN542" s="182"/>
      <c r="IO542" s="182"/>
      <c r="IP542" s="182"/>
      <c r="IQ542" s="182"/>
      <c r="IR542" s="182"/>
      <c r="IS542" s="182"/>
      <c r="IT542" s="182"/>
      <c r="IU542" s="182"/>
      <c r="IV542" s="182"/>
      <c r="IW542" s="182"/>
      <c r="IX542" s="182"/>
      <c r="IY542" s="182"/>
      <c r="IZ542" s="182"/>
      <c r="JA542" s="182"/>
      <c r="JB542" s="182"/>
      <c r="JC542" s="182"/>
      <c r="JD542" s="182"/>
      <c r="JE542" s="182"/>
      <c r="JF542" s="182"/>
      <c r="JG542" s="182"/>
      <c r="JH542" s="182"/>
      <c r="JI542" s="182"/>
      <c r="JJ542" s="182"/>
      <c r="JK542" s="182"/>
      <c r="JL542" s="182"/>
      <c r="JM542" s="182"/>
      <c r="JN542" s="182"/>
      <c r="JO542" s="182"/>
      <c r="JP542" s="182"/>
      <c r="JQ542" s="182"/>
      <c r="JR542" s="182"/>
      <c r="JS542" s="182"/>
      <c r="JT542" s="182"/>
      <c r="JU542" s="182"/>
      <c r="JV542" s="182"/>
      <c r="JW542" s="182"/>
      <c r="JX542" s="182"/>
      <c r="JY542" s="182"/>
      <c r="JZ542" s="182"/>
      <c r="KA542" s="182"/>
      <c r="KB542" s="182"/>
      <c r="KC542" s="182"/>
      <c r="KD542" s="182"/>
      <c r="KE542" s="182"/>
      <c r="KF542" s="182"/>
      <c r="KG542" s="182"/>
      <c r="KH542" s="182"/>
      <c r="KI542" s="182"/>
      <c r="KJ542" s="182"/>
      <c r="KK542" s="182"/>
      <c r="KL542" s="182"/>
      <c r="KM542" s="182"/>
      <c r="KN542" s="182"/>
      <c r="KO542" s="182"/>
      <c r="KP542" s="182"/>
      <c r="KQ542" s="182"/>
      <c r="KR542" s="182"/>
      <c r="KS542" s="182"/>
      <c r="KT542" s="182"/>
      <c r="KU542" s="182"/>
      <c r="KV542" s="182"/>
      <c r="KW542" s="182"/>
      <c r="KX542" s="182"/>
      <c r="KY542" s="182"/>
      <c r="KZ542" s="182"/>
      <c r="LA542" s="182"/>
      <c r="LB542" s="182"/>
      <c r="LC542" s="182"/>
      <c r="LD542" s="182"/>
      <c r="LE542" s="182"/>
      <c r="LF542" s="182"/>
      <c r="LG542" s="182"/>
      <c r="LH542" s="182"/>
      <c r="LI542" s="182"/>
      <c r="LJ542" s="182"/>
      <c r="LK542" s="182"/>
      <c r="LL542" s="182"/>
      <c r="LM542" s="182"/>
      <c r="LN542" s="182"/>
      <c r="LO542" s="182"/>
      <c r="LP542" s="182"/>
      <c r="LQ542" s="182"/>
      <c r="LR542" s="182"/>
      <c r="LS542" s="182"/>
      <c r="LT542" s="182"/>
      <c r="LU542" s="182"/>
      <c r="LV542" s="182"/>
      <c r="LW542" s="182"/>
      <c r="LX542" s="182"/>
      <c r="LY542" s="182"/>
      <c r="LZ542" s="182"/>
      <c r="MA542" s="182"/>
      <c r="MB542" s="182"/>
      <c r="MC542" s="182"/>
      <c r="MD542" s="182"/>
      <c r="ME542" s="182"/>
      <c r="MF542" s="182"/>
      <c r="MG542" s="182"/>
      <c r="MH542" s="182"/>
      <c r="MI542" s="182"/>
      <c r="MJ542" s="182"/>
      <c r="MK542" s="182"/>
      <c r="ML542" s="182"/>
      <c r="MM542" s="182"/>
      <c r="MN542" s="182"/>
      <c r="MO542" s="182"/>
      <c r="MP542" s="182"/>
      <c r="MQ542" s="182"/>
      <c r="MR542" s="182"/>
      <c r="MS542" s="182"/>
      <c r="MT542" s="182"/>
      <c r="MU542" s="182"/>
      <c r="MV542" s="182"/>
      <c r="MW542" s="182"/>
      <c r="MX542" s="182"/>
      <c r="MY542" s="182"/>
      <c r="MZ542" s="182"/>
      <c r="NA542" s="182"/>
      <c r="NB542" s="182"/>
      <c r="NC542" s="182"/>
      <c r="ND542" s="182"/>
      <c r="NE542" s="182"/>
      <c r="NF542" s="182"/>
      <c r="NG542" s="182"/>
      <c r="NH542" s="182"/>
      <c r="NI542" s="182"/>
      <c r="NJ542" s="182"/>
      <c r="NK542" s="182"/>
      <c r="NL542" s="182"/>
      <c r="NM542" s="182"/>
      <c r="NN542" s="182"/>
      <c r="NO542" s="182"/>
      <c r="NP542" s="182"/>
      <c r="NQ542" s="182"/>
      <c r="NR542" s="182"/>
      <c r="NS542" s="182"/>
      <c r="NT542" s="182"/>
      <c r="NU542" s="182"/>
      <c r="NV542" s="182"/>
      <c r="NW542" s="182"/>
      <c r="NX542" s="182"/>
      <c r="NY542" s="182"/>
      <c r="NZ542" s="182"/>
      <c r="OA542" s="182"/>
      <c r="OB542" s="182"/>
      <c r="OC542" s="182"/>
      <c r="OD542" s="182"/>
      <c r="OE542" s="182"/>
      <c r="OF542" s="182"/>
      <c r="OG542" s="182"/>
      <c r="OH542" s="182"/>
      <c r="OI542" s="182"/>
      <c r="OJ542" s="182"/>
      <c r="OK542" s="182"/>
      <c r="OL542" s="182"/>
      <c r="OM542" s="182"/>
      <c r="ON542" s="182"/>
      <c r="OO542" s="182"/>
      <c r="OP542" s="182"/>
      <c r="OQ542" s="182"/>
      <c r="OR542" s="182"/>
      <c r="OS542" s="182"/>
      <c r="OT542" s="182"/>
      <c r="OU542" s="182"/>
      <c r="OV542" s="182"/>
      <c r="OW542" s="182"/>
      <c r="OX542" s="182"/>
      <c r="OY542" s="182"/>
      <c r="OZ542" s="182"/>
      <c r="PA542" s="182"/>
      <c r="PB542" s="182"/>
      <c r="PC542" s="182"/>
      <c r="PD542" s="182"/>
      <c r="PE542" s="182"/>
      <c r="PF542" s="182"/>
      <c r="PG542" s="182"/>
      <c r="PH542" s="182"/>
      <c r="PI542" s="182"/>
      <c r="PJ542" s="182"/>
      <c r="PK542" s="182"/>
      <c r="PL542" s="182"/>
      <c r="PM542" s="182"/>
      <c r="PN542" s="182"/>
      <c r="PO542" s="182"/>
      <c r="PP542" s="182"/>
      <c r="PQ542" s="182"/>
      <c r="PR542" s="182"/>
      <c r="PS542" s="182"/>
      <c r="PT542" s="182"/>
      <c r="PU542" s="182"/>
      <c r="PV542" s="182"/>
      <c r="PW542" s="182"/>
      <c r="PX542" s="182"/>
    </row>
    <row r="543" spans="1:440" s="167" customFormat="1" ht="19.899999999999999" customHeight="1">
      <c r="A543" s="182"/>
      <c r="B543" s="1040"/>
      <c r="C543" s="900"/>
      <c r="D543" s="837"/>
      <c r="E543" s="875"/>
      <c r="F543" s="327" t="s">
        <v>21</v>
      </c>
      <c r="G543" s="291">
        <v>2.9740000000000002</v>
      </c>
      <c r="H543" s="291"/>
      <c r="I543" s="292">
        <f>G543+H543+K542</f>
        <v>3.609</v>
      </c>
      <c r="J543" s="416">
        <v>1.9100000000000001</v>
      </c>
      <c r="K543" s="292">
        <f t="shared" si="503"/>
        <v>1.6989999999999998</v>
      </c>
      <c r="L543" s="675">
        <f t="shared" si="504"/>
        <v>0.5292324743696315</v>
      </c>
      <c r="M543" s="653" t="s">
        <v>24</v>
      </c>
      <c r="N543" s="903"/>
      <c r="O543" s="904"/>
      <c r="P543" s="904"/>
      <c r="Q543" s="904"/>
      <c r="R543" s="904"/>
      <c r="S543" s="893"/>
      <c r="T543" s="170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2"/>
      <c r="AT543" s="182"/>
      <c r="AU543" s="182"/>
      <c r="AV543" s="182"/>
      <c r="AW543" s="182"/>
      <c r="AX543" s="182"/>
      <c r="AY543" s="182"/>
      <c r="AZ543" s="182"/>
      <c r="BA543" s="182"/>
      <c r="BB543" s="182"/>
      <c r="BC543" s="182"/>
      <c r="BD543" s="182"/>
      <c r="BE543" s="182"/>
      <c r="BF543" s="182"/>
      <c r="BG543" s="182"/>
      <c r="BH543" s="182"/>
      <c r="BI543" s="182"/>
      <c r="BJ543" s="182"/>
      <c r="BK543" s="182"/>
      <c r="BL543" s="182"/>
      <c r="BM543" s="182"/>
      <c r="BN543" s="182"/>
      <c r="BO543" s="182"/>
      <c r="BP543" s="182"/>
      <c r="BQ543" s="182"/>
      <c r="BR543" s="182"/>
      <c r="BS543" s="182"/>
      <c r="BT543" s="182"/>
      <c r="BU543" s="182"/>
      <c r="BV543" s="182"/>
      <c r="BW543" s="182"/>
      <c r="BX543" s="182"/>
      <c r="BY543" s="182"/>
      <c r="BZ543" s="182"/>
      <c r="CA543" s="182"/>
      <c r="CB543" s="182"/>
      <c r="CC543" s="182"/>
      <c r="CD543" s="182"/>
      <c r="CE543" s="182"/>
      <c r="CF543" s="182"/>
      <c r="CG543" s="182"/>
      <c r="CH543" s="182"/>
      <c r="CI543" s="182"/>
      <c r="CJ543" s="182"/>
      <c r="CK543" s="182"/>
      <c r="CL543" s="182"/>
      <c r="CM543" s="182"/>
      <c r="CN543" s="182"/>
      <c r="CO543" s="182"/>
      <c r="CP543" s="182"/>
      <c r="CQ543" s="182"/>
      <c r="CR543" s="182"/>
      <c r="CS543" s="182"/>
      <c r="CT543" s="182"/>
      <c r="CU543" s="182"/>
      <c r="CV543" s="182"/>
      <c r="CW543" s="182"/>
      <c r="CX543" s="182"/>
      <c r="CY543" s="182"/>
      <c r="CZ543" s="182"/>
      <c r="DA543" s="182"/>
      <c r="DB543" s="182"/>
      <c r="DC543" s="182"/>
      <c r="DD543" s="182"/>
      <c r="DE543" s="182"/>
      <c r="DF543" s="182"/>
      <c r="DG543" s="182"/>
      <c r="DH543" s="182"/>
      <c r="DI543" s="182"/>
      <c r="DJ543" s="182"/>
      <c r="DK543" s="182"/>
      <c r="DL543" s="182"/>
      <c r="DM543" s="182"/>
      <c r="DN543" s="182"/>
      <c r="DO543" s="182"/>
      <c r="DP543" s="182"/>
      <c r="DQ543" s="182"/>
      <c r="DR543" s="182"/>
      <c r="DS543" s="182"/>
      <c r="DT543" s="182"/>
      <c r="DU543" s="182"/>
      <c r="DV543" s="182"/>
      <c r="DW543" s="182"/>
      <c r="DX543" s="182"/>
      <c r="DY543" s="182"/>
      <c r="DZ543" s="182"/>
      <c r="EA543" s="182"/>
      <c r="EB543" s="182"/>
      <c r="EC543" s="182"/>
      <c r="ED543" s="182"/>
      <c r="EE543" s="182"/>
      <c r="EF543" s="182"/>
      <c r="EG543" s="182"/>
      <c r="EH543" s="182"/>
      <c r="EI543" s="182"/>
      <c r="EJ543" s="182"/>
      <c r="EK543" s="182"/>
      <c r="EL543" s="182"/>
      <c r="EM543" s="182"/>
      <c r="EN543" s="182"/>
      <c r="EO543" s="182"/>
      <c r="EP543" s="182"/>
      <c r="EQ543" s="182"/>
      <c r="ER543" s="182"/>
      <c r="ES543" s="182"/>
      <c r="ET543" s="182"/>
      <c r="EU543" s="182"/>
      <c r="EV543" s="182"/>
      <c r="EW543" s="182"/>
      <c r="EX543" s="182"/>
      <c r="EY543" s="182"/>
      <c r="EZ543" s="182"/>
      <c r="FA543" s="182"/>
      <c r="FB543" s="182"/>
      <c r="FC543" s="182"/>
      <c r="FD543" s="182"/>
      <c r="FE543" s="182"/>
      <c r="FF543" s="182"/>
      <c r="FG543" s="182"/>
      <c r="FH543" s="182"/>
      <c r="FI543" s="182"/>
      <c r="FJ543" s="182"/>
      <c r="FK543" s="182"/>
      <c r="FL543" s="182"/>
      <c r="FM543" s="182"/>
      <c r="FN543" s="182"/>
      <c r="FO543" s="182"/>
      <c r="FP543" s="182"/>
      <c r="FQ543" s="182"/>
      <c r="FR543" s="182"/>
      <c r="FS543" s="182"/>
      <c r="FT543" s="182"/>
      <c r="FU543" s="182"/>
      <c r="FV543" s="182"/>
      <c r="FW543" s="182"/>
      <c r="FX543" s="182"/>
      <c r="FY543" s="182"/>
      <c r="FZ543" s="182"/>
      <c r="GA543" s="182"/>
      <c r="GB543" s="182"/>
      <c r="GC543" s="182"/>
      <c r="GD543" s="182"/>
      <c r="GE543" s="182"/>
      <c r="GF543" s="182"/>
      <c r="GG543" s="182"/>
      <c r="GH543" s="182"/>
      <c r="GI543" s="182"/>
      <c r="GJ543" s="182"/>
      <c r="GK543" s="182"/>
      <c r="GL543" s="182"/>
      <c r="GM543" s="182"/>
      <c r="GN543" s="182"/>
      <c r="GO543" s="182"/>
      <c r="GP543" s="182"/>
      <c r="GQ543" s="182"/>
      <c r="GR543" s="182"/>
      <c r="GS543" s="182"/>
      <c r="GT543" s="182"/>
      <c r="GU543" s="182"/>
      <c r="GV543" s="182"/>
      <c r="GW543" s="182"/>
      <c r="GX543" s="182"/>
      <c r="GY543" s="182"/>
      <c r="GZ543" s="182"/>
      <c r="HA543" s="182"/>
      <c r="HB543" s="182"/>
      <c r="HC543" s="182"/>
      <c r="HD543" s="182"/>
      <c r="HE543" s="182"/>
      <c r="HF543" s="182"/>
      <c r="HG543" s="182"/>
      <c r="HH543" s="182"/>
      <c r="HI543" s="182"/>
      <c r="HJ543" s="182"/>
      <c r="HK543" s="182"/>
      <c r="HL543" s="182"/>
      <c r="HM543" s="182"/>
      <c r="HN543" s="182"/>
      <c r="HO543" s="182"/>
      <c r="HP543" s="182"/>
      <c r="HQ543" s="182"/>
      <c r="HR543" s="182"/>
      <c r="HS543" s="182"/>
      <c r="HT543" s="182"/>
      <c r="HU543" s="182"/>
      <c r="HV543" s="182"/>
      <c r="HW543" s="182"/>
      <c r="HX543" s="182"/>
      <c r="HY543" s="182"/>
      <c r="HZ543" s="182"/>
      <c r="IA543" s="182"/>
      <c r="IB543" s="182"/>
      <c r="IC543" s="182"/>
      <c r="ID543" s="182"/>
      <c r="IE543" s="182"/>
      <c r="IF543" s="182"/>
      <c r="IG543" s="182"/>
      <c r="IH543" s="182"/>
      <c r="II543" s="182"/>
      <c r="IJ543" s="182"/>
      <c r="IK543" s="182"/>
      <c r="IL543" s="182"/>
      <c r="IM543" s="182"/>
      <c r="IN543" s="182"/>
      <c r="IO543" s="182"/>
      <c r="IP543" s="182"/>
      <c r="IQ543" s="182"/>
      <c r="IR543" s="182"/>
      <c r="IS543" s="182"/>
      <c r="IT543" s="182"/>
      <c r="IU543" s="182"/>
      <c r="IV543" s="182"/>
      <c r="IW543" s="182"/>
      <c r="IX543" s="182"/>
      <c r="IY543" s="182"/>
      <c r="IZ543" s="182"/>
      <c r="JA543" s="182"/>
      <c r="JB543" s="182"/>
      <c r="JC543" s="182"/>
      <c r="JD543" s="182"/>
      <c r="JE543" s="182"/>
      <c r="JF543" s="182"/>
      <c r="JG543" s="182"/>
      <c r="JH543" s="182"/>
      <c r="JI543" s="182"/>
      <c r="JJ543" s="182"/>
      <c r="JK543" s="182"/>
      <c r="JL543" s="182"/>
      <c r="JM543" s="182"/>
      <c r="JN543" s="182"/>
      <c r="JO543" s="182"/>
      <c r="JP543" s="182"/>
      <c r="JQ543" s="182"/>
      <c r="JR543" s="182"/>
      <c r="JS543" s="182"/>
      <c r="JT543" s="182"/>
      <c r="JU543" s="182"/>
      <c r="JV543" s="182"/>
      <c r="JW543" s="182"/>
      <c r="JX543" s="182"/>
      <c r="JY543" s="182"/>
      <c r="JZ543" s="182"/>
      <c r="KA543" s="182"/>
      <c r="KB543" s="182"/>
      <c r="KC543" s="182"/>
      <c r="KD543" s="182"/>
      <c r="KE543" s="182"/>
      <c r="KF543" s="182"/>
      <c r="KG543" s="182"/>
      <c r="KH543" s="182"/>
      <c r="KI543" s="182"/>
      <c r="KJ543" s="182"/>
      <c r="KK543" s="182"/>
      <c r="KL543" s="182"/>
      <c r="KM543" s="182"/>
      <c r="KN543" s="182"/>
      <c r="KO543" s="182"/>
      <c r="KP543" s="182"/>
      <c r="KQ543" s="182"/>
      <c r="KR543" s="182"/>
      <c r="KS543" s="182"/>
      <c r="KT543" s="182"/>
      <c r="KU543" s="182"/>
      <c r="KV543" s="182"/>
      <c r="KW543" s="182"/>
      <c r="KX543" s="182"/>
      <c r="KY543" s="182"/>
      <c r="KZ543" s="182"/>
      <c r="LA543" s="182"/>
      <c r="LB543" s="182"/>
      <c r="LC543" s="182"/>
      <c r="LD543" s="182"/>
      <c r="LE543" s="182"/>
      <c r="LF543" s="182"/>
      <c r="LG543" s="182"/>
      <c r="LH543" s="182"/>
      <c r="LI543" s="182"/>
      <c r="LJ543" s="182"/>
      <c r="LK543" s="182"/>
      <c r="LL543" s="182"/>
      <c r="LM543" s="182"/>
      <c r="LN543" s="182"/>
      <c r="LO543" s="182"/>
      <c r="LP543" s="182"/>
      <c r="LQ543" s="182"/>
      <c r="LR543" s="182"/>
      <c r="LS543" s="182"/>
      <c r="LT543" s="182"/>
      <c r="LU543" s="182"/>
      <c r="LV543" s="182"/>
      <c r="LW543" s="182"/>
      <c r="LX543" s="182"/>
      <c r="LY543" s="182"/>
      <c r="LZ543" s="182"/>
      <c r="MA543" s="182"/>
      <c r="MB543" s="182"/>
      <c r="MC543" s="182"/>
      <c r="MD543" s="182"/>
      <c r="ME543" s="182"/>
      <c r="MF543" s="182"/>
      <c r="MG543" s="182"/>
      <c r="MH543" s="182"/>
      <c r="MI543" s="182"/>
      <c r="MJ543" s="182"/>
      <c r="MK543" s="182"/>
      <c r="ML543" s="182"/>
      <c r="MM543" s="182"/>
      <c r="MN543" s="182"/>
      <c r="MO543" s="182"/>
      <c r="MP543" s="182"/>
      <c r="MQ543" s="182"/>
      <c r="MR543" s="182"/>
      <c r="MS543" s="182"/>
      <c r="MT543" s="182"/>
      <c r="MU543" s="182"/>
      <c r="MV543" s="182"/>
      <c r="MW543" s="182"/>
      <c r="MX543" s="182"/>
      <c r="MY543" s="182"/>
      <c r="MZ543" s="182"/>
      <c r="NA543" s="182"/>
      <c r="NB543" s="182"/>
      <c r="NC543" s="182"/>
      <c r="ND543" s="182"/>
      <c r="NE543" s="182"/>
      <c r="NF543" s="182"/>
      <c r="NG543" s="182"/>
      <c r="NH543" s="182"/>
      <c r="NI543" s="182"/>
      <c r="NJ543" s="182"/>
      <c r="NK543" s="182"/>
      <c r="NL543" s="182"/>
      <c r="NM543" s="182"/>
      <c r="NN543" s="182"/>
      <c r="NO543" s="182"/>
      <c r="NP543" s="182"/>
      <c r="NQ543" s="182"/>
      <c r="NR543" s="182"/>
      <c r="NS543" s="182"/>
      <c r="NT543" s="182"/>
      <c r="NU543" s="182"/>
      <c r="NV543" s="182"/>
      <c r="NW543" s="182"/>
      <c r="NX543" s="182"/>
      <c r="NY543" s="182"/>
      <c r="NZ543" s="182"/>
      <c r="OA543" s="182"/>
      <c r="OB543" s="182"/>
      <c r="OC543" s="182"/>
      <c r="OD543" s="182"/>
      <c r="OE543" s="182"/>
      <c r="OF543" s="182"/>
      <c r="OG543" s="182"/>
      <c r="OH543" s="182"/>
      <c r="OI543" s="182"/>
      <c r="OJ543" s="182"/>
      <c r="OK543" s="182"/>
      <c r="OL543" s="182"/>
      <c r="OM543" s="182"/>
      <c r="ON543" s="182"/>
      <c r="OO543" s="182"/>
      <c r="OP543" s="182"/>
      <c r="OQ543" s="182"/>
      <c r="OR543" s="182"/>
      <c r="OS543" s="182"/>
      <c r="OT543" s="182"/>
      <c r="OU543" s="182"/>
      <c r="OV543" s="182"/>
      <c r="OW543" s="182"/>
      <c r="OX543" s="182"/>
      <c r="OY543" s="182"/>
      <c r="OZ543" s="182"/>
      <c r="PA543" s="182"/>
      <c r="PB543" s="182"/>
      <c r="PC543" s="182"/>
      <c r="PD543" s="182"/>
      <c r="PE543" s="182"/>
      <c r="PF543" s="182"/>
      <c r="PG543" s="182"/>
      <c r="PH543" s="182"/>
      <c r="PI543" s="182"/>
      <c r="PJ543" s="182"/>
      <c r="PK543" s="182"/>
      <c r="PL543" s="182"/>
      <c r="PM543" s="182"/>
      <c r="PN543" s="182"/>
      <c r="PO543" s="182"/>
      <c r="PP543" s="182"/>
      <c r="PQ543" s="182"/>
      <c r="PR543" s="182"/>
      <c r="PS543" s="182"/>
      <c r="PT543" s="182"/>
      <c r="PU543" s="182"/>
      <c r="PV543" s="182"/>
      <c r="PW543" s="182"/>
      <c r="PX543" s="182"/>
    </row>
    <row r="544" spans="1:440" s="167" customFormat="1" ht="19.899999999999999" customHeight="1">
      <c r="A544" s="182"/>
      <c r="B544" s="1040"/>
      <c r="C544" s="900"/>
      <c r="D544" s="837"/>
      <c r="E544" s="875"/>
      <c r="F544" s="327" t="s">
        <v>22</v>
      </c>
      <c r="G544" s="291">
        <v>3.609</v>
      </c>
      <c r="H544" s="291"/>
      <c r="I544" s="292">
        <f>G544+H544+K543</f>
        <v>5.3079999999999998</v>
      </c>
      <c r="J544" s="416">
        <v>5.08</v>
      </c>
      <c r="K544" s="292">
        <f t="shared" si="503"/>
        <v>0.22799999999999976</v>
      </c>
      <c r="L544" s="675">
        <f t="shared" si="504"/>
        <v>0.95704596834966094</v>
      </c>
      <c r="M544" s="653" t="s">
        <v>24</v>
      </c>
      <c r="N544" s="903"/>
      <c r="O544" s="904"/>
      <c r="P544" s="904"/>
      <c r="Q544" s="904"/>
      <c r="R544" s="904"/>
      <c r="S544" s="893"/>
      <c r="T544" s="170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2"/>
      <c r="AT544" s="182"/>
      <c r="AU544" s="182"/>
      <c r="AV544" s="182"/>
      <c r="AW544" s="182"/>
      <c r="AX544" s="182"/>
      <c r="AY544" s="182"/>
      <c r="AZ544" s="182"/>
      <c r="BA544" s="182"/>
      <c r="BB544" s="182"/>
      <c r="BC544" s="182"/>
      <c r="BD544" s="182"/>
      <c r="BE544" s="182"/>
      <c r="BF544" s="182"/>
      <c r="BG544" s="182"/>
      <c r="BH544" s="182"/>
      <c r="BI544" s="182"/>
      <c r="BJ544" s="182"/>
      <c r="BK544" s="182"/>
      <c r="BL544" s="182"/>
      <c r="BM544" s="182"/>
      <c r="BN544" s="182"/>
      <c r="BO544" s="182"/>
      <c r="BP544" s="182"/>
      <c r="BQ544" s="182"/>
      <c r="BR544" s="182"/>
      <c r="BS544" s="182"/>
      <c r="BT544" s="182"/>
      <c r="BU544" s="182"/>
      <c r="BV544" s="182"/>
      <c r="BW544" s="182"/>
      <c r="BX544" s="182"/>
      <c r="BY544" s="182"/>
      <c r="BZ544" s="182"/>
      <c r="CA544" s="182"/>
      <c r="CB544" s="182"/>
      <c r="CC544" s="182"/>
      <c r="CD544" s="182"/>
      <c r="CE544" s="182"/>
      <c r="CF544" s="182"/>
      <c r="CG544" s="182"/>
      <c r="CH544" s="182"/>
      <c r="CI544" s="182"/>
      <c r="CJ544" s="182"/>
      <c r="CK544" s="182"/>
      <c r="CL544" s="182"/>
      <c r="CM544" s="182"/>
      <c r="CN544" s="182"/>
      <c r="CO544" s="182"/>
      <c r="CP544" s="182"/>
      <c r="CQ544" s="182"/>
      <c r="CR544" s="182"/>
      <c r="CS544" s="182"/>
      <c r="CT544" s="182"/>
      <c r="CU544" s="182"/>
      <c r="CV544" s="182"/>
      <c r="CW544" s="182"/>
      <c r="CX544" s="182"/>
      <c r="CY544" s="182"/>
      <c r="CZ544" s="182"/>
      <c r="DA544" s="182"/>
      <c r="DB544" s="182"/>
      <c r="DC544" s="182"/>
      <c r="DD544" s="182"/>
      <c r="DE544" s="182"/>
      <c r="DF544" s="182"/>
      <c r="DG544" s="182"/>
      <c r="DH544" s="182"/>
      <c r="DI544" s="182"/>
      <c r="DJ544" s="182"/>
      <c r="DK544" s="182"/>
      <c r="DL544" s="182"/>
      <c r="DM544" s="182"/>
      <c r="DN544" s="182"/>
      <c r="DO544" s="182"/>
      <c r="DP544" s="182"/>
      <c r="DQ544" s="182"/>
      <c r="DR544" s="182"/>
      <c r="DS544" s="182"/>
      <c r="DT544" s="182"/>
      <c r="DU544" s="182"/>
      <c r="DV544" s="182"/>
      <c r="DW544" s="182"/>
      <c r="DX544" s="182"/>
      <c r="DY544" s="182"/>
      <c r="DZ544" s="182"/>
      <c r="EA544" s="182"/>
      <c r="EB544" s="182"/>
      <c r="EC544" s="182"/>
      <c r="ED544" s="182"/>
      <c r="EE544" s="182"/>
      <c r="EF544" s="182"/>
      <c r="EG544" s="182"/>
      <c r="EH544" s="182"/>
      <c r="EI544" s="182"/>
      <c r="EJ544" s="182"/>
      <c r="EK544" s="182"/>
      <c r="EL544" s="182"/>
      <c r="EM544" s="182"/>
      <c r="EN544" s="182"/>
      <c r="EO544" s="182"/>
      <c r="EP544" s="182"/>
      <c r="EQ544" s="182"/>
      <c r="ER544" s="182"/>
      <c r="ES544" s="182"/>
      <c r="ET544" s="182"/>
      <c r="EU544" s="182"/>
      <c r="EV544" s="182"/>
      <c r="EW544" s="182"/>
      <c r="EX544" s="182"/>
      <c r="EY544" s="182"/>
      <c r="EZ544" s="182"/>
      <c r="FA544" s="182"/>
      <c r="FB544" s="182"/>
      <c r="FC544" s="182"/>
      <c r="FD544" s="182"/>
      <c r="FE544" s="182"/>
      <c r="FF544" s="182"/>
      <c r="FG544" s="182"/>
      <c r="FH544" s="182"/>
      <c r="FI544" s="182"/>
      <c r="FJ544" s="182"/>
      <c r="FK544" s="182"/>
      <c r="FL544" s="182"/>
      <c r="FM544" s="182"/>
      <c r="FN544" s="182"/>
      <c r="FO544" s="182"/>
      <c r="FP544" s="182"/>
      <c r="FQ544" s="182"/>
      <c r="FR544" s="182"/>
      <c r="FS544" s="182"/>
      <c r="FT544" s="182"/>
      <c r="FU544" s="182"/>
      <c r="FV544" s="182"/>
      <c r="FW544" s="182"/>
      <c r="FX544" s="182"/>
      <c r="FY544" s="182"/>
      <c r="FZ544" s="182"/>
      <c r="GA544" s="182"/>
      <c r="GB544" s="182"/>
      <c r="GC544" s="182"/>
      <c r="GD544" s="182"/>
      <c r="GE544" s="182"/>
      <c r="GF544" s="182"/>
      <c r="GG544" s="182"/>
      <c r="GH544" s="182"/>
      <c r="GI544" s="182"/>
      <c r="GJ544" s="182"/>
      <c r="GK544" s="182"/>
      <c r="GL544" s="182"/>
      <c r="GM544" s="182"/>
      <c r="GN544" s="182"/>
      <c r="GO544" s="182"/>
      <c r="GP544" s="182"/>
      <c r="GQ544" s="182"/>
      <c r="GR544" s="182"/>
      <c r="GS544" s="182"/>
      <c r="GT544" s="182"/>
      <c r="GU544" s="182"/>
      <c r="GV544" s="182"/>
      <c r="GW544" s="182"/>
      <c r="GX544" s="182"/>
      <c r="GY544" s="182"/>
      <c r="GZ544" s="182"/>
      <c r="HA544" s="182"/>
      <c r="HB544" s="182"/>
      <c r="HC544" s="182"/>
      <c r="HD544" s="182"/>
      <c r="HE544" s="182"/>
      <c r="HF544" s="182"/>
      <c r="HG544" s="182"/>
      <c r="HH544" s="182"/>
      <c r="HI544" s="182"/>
      <c r="HJ544" s="182"/>
      <c r="HK544" s="182"/>
      <c r="HL544" s="182"/>
      <c r="HM544" s="182"/>
      <c r="HN544" s="182"/>
      <c r="HO544" s="182"/>
      <c r="HP544" s="182"/>
      <c r="HQ544" s="182"/>
      <c r="HR544" s="182"/>
      <c r="HS544" s="182"/>
      <c r="HT544" s="182"/>
      <c r="HU544" s="182"/>
      <c r="HV544" s="182"/>
      <c r="HW544" s="182"/>
      <c r="HX544" s="182"/>
      <c r="HY544" s="182"/>
      <c r="HZ544" s="182"/>
      <c r="IA544" s="182"/>
      <c r="IB544" s="182"/>
      <c r="IC544" s="182"/>
      <c r="ID544" s="182"/>
      <c r="IE544" s="182"/>
      <c r="IF544" s="182"/>
      <c r="IG544" s="182"/>
      <c r="IH544" s="182"/>
      <c r="II544" s="182"/>
      <c r="IJ544" s="182"/>
      <c r="IK544" s="182"/>
      <c r="IL544" s="182"/>
      <c r="IM544" s="182"/>
      <c r="IN544" s="182"/>
      <c r="IO544" s="182"/>
      <c r="IP544" s="182"/>
      <c r="IQ544" s="182"/>
      <c r="IR544" s="182"/>
      <c r="IS544" s="182"/>
      <c r="IT544" s="182"/>
      <c r="IU544" s="182"/>
      <c r="IV544" s="182"/>
      <c r="IW544" s="182"/>
      <c r="IX544" s="182"/>
      <c r="IY544" s="182"/>
      <c r="IZ544" s="182"/>
      <c r="JA544" s="182"/>
      <c r="JB544" s="182"/>
      <c r="JC544" s="182"/>
      <c r="JD544" s="182"/>
      <c r="JE544" s="182"/>
      <c r="JF544" s="182"/>
      <c r="JG544" s="182"/>
      <c r="JH544" s="182"/>
      <c r="JI544" s="182"/>
      <c r="JJ544" s="182"/>
      <c r="JK544" s="182"/>
      <c r="JL544" s="182"/>
      <c r="JM544" s="182"/>
      <c r="JN544" s="182"/>
      <c r="JO544" s="182"/>
      <c r="JP544" s="182"/>
      <c r="JQ544" s="182"/>
      <c r="JR544" s="182"/>
      <c r="JS544" s="182"/>
      <c r="JT544" s="182"/>
      <c r="JU544" s="182"/>
      <c r="JV544" s="182"/>
      <c r="JW544" s="182"/>
      <c r="JX544" s="182"/>
      <c r="JY544" s="182"/>
      <c r="JZ544" s="182"/>
      <c r="KA544" s="182"/>
      <c r="KB544" s="182"/>
      <c r="KC544" s="182"/>
      <c r="KD544" s="182"/>
      <c r="KE544" s="182"/>
      <c r="KF544" s="182"/>
      <c r="KG544" s="182"/>
      <c r="KH544" s="182"/>
      <c r="KI544" s="182"/>
      <c r="KJ544" s="182"/>
      <c r="KK544" s="182"/>
      <c r="KL544" s="182"/>
      <c r="KM544" s="182"/>
      <c r="KN544" s="182"/>
      <c r="KO544" s="182"/>
      <c r="KP544" s="182"/>
      <c r="KQ544" s="182"/>
      <c r="KR544" s="182"/>
      <c r="KS544" s="182"/>
      <c r="KT544" s="182"/>
      <c r="KU544" s="182"/>
      <c r="KV544" s="182"/>
      <c r="KW544" s="182"/>
      <c r="KX544" s="182"/>
      <c r="KY544" s="182"/>
      <c r="KZ544" s="182"/>
      <c r="LA544" s="182"/>
      <c r="LB544" s="182"/>
      <c r="LC544" s="182"/>
      <c r="LD544" s="182"/>
      <c r="LE544" s="182"/>
      <c r="LF544" s="182"/>
      <c r="LG544" s="182"/>
      <c r="LH544" s="182"/>
      <c r="LI544" s="182"/>
      <c r="LJ544" s="182"/>
      <c r="LK544" s="182"/>
      <c r="LL544" s="182"/>
      <c r="LM544" s="182"/>
      <c r="LN544" s="182"/>
      <c r="LO544" s="182"/>
      <c r="LP544" s="182"/>
      <c r="LQ544" s="182"/>
      <c r="LR544" s="182"/>
      <c r="LS544" s="182"/>
      <c r="LT544" s="182"/>
      <c r="LU544" s="182"/>
      <c r="LV544" s="182"/>
      <c r="LW544" s="182"/>
      <c r="LX544" s="182"/>
      <c r="LY544" s="182"/>
      <c r="LZ544" s="182"/>
      <c r="MA544" s="182"/>
      <c r="MB544" s="182"/>
      <c r="MC544" s="182"/>
      <c r="MD544" s="182"/>
      <c r="ME544" s="182"/>
      <c r="MF544" s="182"/>
      <c r="MG544" s="182"/>
      <c r="MH544" s="182"/>
      <c r="MI544" s="182"/>
      <c r="MJ544" s="182"/>
      <c r="MK544" s="182"/>
      <c r="ML544" s="182"/>
      <c r="MM544" s="182"/>
      <c r="MN544" s="182"/>
      <c r="MO544" s="182"/>
      <c r="MP544" s="182"/>
      <c r="MQ544" s="182"/>
      <c r="MR544" s="182"/>
      <c r="MS544" s="182"/>
      <c r="MT544" s="182"/>
      <c r="MU544" s="182"/>
      <c r="MV544" s="182"/>
      <c r="MW544" s="182"/>
      <c r="MX544" s="182"/>
      <c r="MY544" s="182"/>
      <c r="MZ544" s="182"/>
      <c r="NA544" s="182"/>
      <c r="NB544" s="182"/>
      <c r="NC544" s="182"/>
      <c r="ND544" s="182"/>
      <c r="NE544" s="182"/>
      <c r="NF544" s="182"/>
      <c r="NG544" s="182"/>
      <c r="NH544" s="182"/>
      <c r="NI544" s="182"/>
      <c r="NJ544" s="182"/>
      <c r="NK544" s="182"/>
      <c r="NL544" s="182"/>
      <c r="NM544" s="182"/>
      <c r="NN544" s="182"/>
      <c r="NO544" s="182"/>
      <c r="NP544" s="182"/>
      <c r="NQ544" s="182"/>
      <c r="NR544" s="182"/>
      <c r="NS544" s="182"/>
      <c r="NT544" s="182"/>
      <c r="NU544" s="182"/>
      <c r="NV544" s="182"/>
      <c r="NW544" s="182"/>
      <c r="NX544" s="182"/>
      <c r="NY544" s="182"/>
      <c r="NZ544" s="182"/>
      <c r="OA544" s="182"/>
      <c r="OB544" s="182"/>
      <c r="OC544" s="182"/>
      <c r="OD544" s="182"/>
      <c r="OE544" s="182"/>
      <c r="OF544" s="182"/>
      <c r="OG544" s="182"/>
      <c r="OH544" s="182"/>
      <c r="OI544" s="182"/>
      <c r="OJ544" s="182"/>
      <c r="OK544" s="182"/>
      <c r="OL544" s="182"/>
      <c r="OM544" s="182"/>
      <c r="ON544" s="182"/>
      <c r="OO544" s="182"/>
      <c r="OP544" s="182"/>
      <c r="OQ544" s="182"/>
      <c r="OR544" s="182"/>
      <c r="OS544" s="182"/>
      <c r="OT544" s="182"/>
      <c r="OU544" s="182"/>
      <c r="OV544" s="182"/>
      <c r="OW544" s="182"/>
      <c r="OX544" s="182"/>
      <c r="OY544" s="182"/>
      <c r="OZ544" s="182"/>
      <c r="PA544" s="182"/>
      <c r="PB544" s="182"/>
      <c r="PC544" s="182"/>
      <c r="PD544" s="182"/>
      <c r="PE544" s="182"/>
      <c r="PF544" s="182"/>
      <c r="PG544" s="182"/>
      <c r="PH544" s="182"/>
      <c r="PI544" s="182"/>
      <c r="PJ544" s="182"/>
      <c r="PK544" s="182"/>
      <c r="PL544" s="182"/>
      <c r="PM544" s="182"/>
      <c r="PN544" s="182"/>
      <c r="PO544" s="182"/>
      <c r="PP544" s="182"/>
      <c r="PQ544" s="182"/>
      <c r="PR544" s="182"/>
      <c r="PS544" s="182"/>
      <c r="PT544" s="182"/>
      <c r="PU544" s="182"/>
      <c r="PV544" s="182"/>
      <c r="PW544" s="182"/>
      <c r="PX544" s="182"/>
    </row>
    <row r="545" spans="1:440" s="167" customFormat="1" ht="19.899999999999999" customHeight="1">
      <c r="A545" s="182"/>
      <c r="B545" s="1040"/>
      <c r="C545" s="900"/>
      <c r="D545" s="837"/>
      <c r="E545" s="875" t="s">
        <v>314</v>
      </c>
      <c r="F545" s="327" t="s">
        <v>20</v>
      </c>
      <c r="G545" s="291">
        <v>0.63500000000000001</v>
      </c>
      <c r="H545" s="291"/>
      <c r="I545" s="292">
        <f t="shared" ref="I545" si="562">G545+H545</f>
        <v>0.63500000000000001</v>
      </c>
      <c r="J545" s="416">
        <v>0</v>
      </c>
      <c r="K545" s="292">
        <f t="shared" si="503"/>
        <v>0.63500000000000001</v>
      </c>
      <c r="L545" s="675">
        <f t="shared" si="504"/>
        <v>0</v>
      </c>
      <c r="M545" s="653" t="s">
        <v>24</v>
      </c>
      <c r="N545" s="903">
        <f t="shared" ref="N545:O545" si="563">G545+G546+G547</f>
        <v>7.2169999999999996</v>
      </c>
      <c r="O545" s="904">
        <f t="shared" si="563"/>
        <v>0</v>
      </c>
      <c r="P545" s="904">
        <f t="shared" ref="P545" si="564">N545+O545</f>
        <v>7.2169999999999996</v>
      </c>
      <c r="Q545" s="904">
        <f t="shared" si="554"/>
        <v>6.8580000000000005</v>
      </c>
      <c r="R545" s="904">
        <f t="shared" ref="R545" si="565">P545-Q545</f>
        <v>0.3589999999999991</v>
      </c>
      <c r="S545" s="893">
        <f t="shared" ref="S545" si="566">Q545/P545</f>
        <v>0.95025633919911334</v>
      </c>
      <c r="T545" s="170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182"/>
      <c r="AT545" s="182"/>
      <c r="AU545" s="182"/>
      <c r="AV545" s="182"/>
      <c r="AW545" s="182"/>
      <c r="AX545" s="182"/>
      <c r="AY545" s="182"/>
      <c r="AZ545" s="182"/>
      <c r="BA545" s="182"/>
      <c r="BB545" s="182"/>
      <c r="BC545" s="182"/>
      <c r="BD545" s="182"/>
      <c r="BE545" s="182"/>
      <c r="BF545" s="182"/>
      <c r="BG545" s="182"/>
      <c r="BH545" s="182"/>
      <c r="BI545" s="182"/>
      <c r="BJ545" s="182"/>
      <c r="BK545" s="182"/>
      <c r="BL545" s="182"/>
      <c r="BM545" s="182"/>
      <c r="BN545" s="182"/>
      <c r="BO545" s="182"/>
      <c r="BP545" s="182"/>
      <c r="BQ545" s="182"/>
      <c r="BR545" s="182"/>
      <c r="BS545" s="182"/>
      <c r="BT545" s="182"/>
      <c r="BU545" s="182"/>
      <c r="BV545" s="182"/>
      <c r="BW545" s="182"/>
      <c r="BX545" s="182"/>
      <c r="BY545" s="182"/>
      <c r="BZ545" s="182"/>
      <c r="CA545" s="182"/>
      <c r="CB545" s="182"/>
      <c r="CC545" s="182"/>
      <c r="CD545" s="182"/>
      <c r="CE545" s="182"/>
      <c r="CF545" s="182"/>
      <c r="CG545" s="182"/>
      <c r="CH545" s="182"/>
      <c r="CI545" s="182"/>
      <c r="CJ545" s="182"/>
      <c r="CK545" s="182"/>
      <c r="CL545" s="182"/>
      <c r="CM545" s="182"/>
      <c r="CN545" s="182"/>
      <c r="CO545" s="182"/>
      <c r="CP545" s="182"/>
      <c r="CQ545" s="182"/>
      <c r="CR545" s="182"/>
      <c r="CS545" s="182"/>
      <c r="CT545" s="182"/>
      <c r="CU545" s="182"/>
      <c r="CV545" s="182"/>
      <c r="CW545" s="182"/>
      <c r="CX545" s="182"/>
      <c r="CY545" s="182"/>
      <c r="CZ545" s="182"/>
      <c r="DA545" s="182"/>
      <c r="DB545" s="182"/>
      <c r="DC545" s="182"/>
      <c r="DD545" s="182"/>
      <c r="DE545" s="182"/>
      <c r="DF545" s="182"/>
      <c r="DG545" s="182"/>
      <c r="DH545" s="182"/>
      <c r="DI545" s="182"/>
      <c r="DJ545" s="182"/>
      <c r="DK545" s="182"/>
      <c r="DL545" s="182"/>
      <c r="DM545" s="182"/>
      <c r="DN545" s="182"/>
      <c r="DO545" s="182"/>
      <c r="DP545" s="182"/>
      <c r="DQ545" s="182"/>
      <c r="DR545" s="182"/>
      <c r="DS545" s="182"/>
      <c r="DT545" s="182"/>
      <c r="DU545" s="182"/>
      <c r="DV545" s="182"/>
      <c r="DW545" s="182"/>
      <c r="DX545" s="182"/>
      <c r="DY545" s="182"/>
      <c r="DZ545" s="182"/>
      <c r="EA545" s="182"/>
      <c r="EB545" s="182"/>
      <c r="EC545" s="182"/>
      <c r="ED545" s="182"/>
      <c r="EE545" s="182"/>
      <c r="EF545" s="182"/>
      <c r="EG545" s="182"/>
      <c r="EH545" s="182"/>
      <c r="EI545" s="182"/>
      <c r="EJ545" s="182"/>
      <c r="EK545" s="182"/>
      <c r="EL545" s="182"/>
      <c r="EM545" s="182"/>
      <c r="EN545" s="182"/>
      <c r="EO545" s="182"/>
      <c r="EP545" s="182"/>
      <c r="EQ545" s="182"/>
      <c r="ER545" s="182"/>
      <c r="ES545" s="182"/>
      <c r="ET545" s="182"/>
      <c r="EU545" s="182"/>
      <c r="EV545" s="182"/>
      <c r="EW545" s="182"/>
      <c r="EX545" s="182"/>
      <c r="EY545" s="182"/>
      <c r="EZ545" s="182"/>
      <c r="FA545" s="182"/>
      <c r="FB545" s="182"/>
      <c r="FC545" s="182"/>
      <c r="FD545" s="182"/>
      <c r="FE545" s="182"/>
      <c r="FF545" s="182"/>
      <c r="FG545" s="182"/>
      <c r="FH545" s="182"/>
      <c r="FI545" s="182"/>
      <c r="FJ545" s="182"/>
      <c r="FK545" s="182"/>
      <c r="FL545" s="182"/>
      <c r="FM545" s="182"/>
      <c r="FN545" s="182"/>
      <c r="FO545" s="182"/>
      <c r="FP545" s="182"/>
      <c r="FQ545" s="182"/>
      <c r="FR545" s="182"/>
      <c r="FS545" s="182"/>
      <c r="FT545" s="182"/>
      <c r="FU545" s="182"/>
      <c r="FV545" s="182"/>
      <c r="FW545" s="182"/>
      <c r="FX545" s="182"/>
      <c r="FY545" s="182"/>
      <c r="FZ545" s="182"/>
      <c r="GA545" s="182"/>
      <c r="GB545" s="182"/>
      <c r="GC545" s="182"/>
      <c r="GD545" s="182"/>
      <c r="GE545" s="182"/>
      <c r="GF545" s="182"/>
      <c r="GG545" s="182"/>
      <c r="GH545" s="182"/>
      <c r="GI545" s="182"/>
      <c r="GJ545" s="182"/>
      <c r="GK545" s="182"/>
      <c r="GL545" s="182"/>
      <c r="GM545" s="182"/>
      <c r="GN545" s="182"/>
      <c r="GO545" s="182"/>
      <c r="GP545" s="182"/>
      <c r="GQ545" s="182"/>
      <c r="GR545" s="182"/>
      <c r="GS545" s="182"/>
      <c r="GT545" s="182"/>
      <c r="GU545" s="182"/>
      <c r="GV545" s="182"/>
      <c r="GW545" s="182"/>
      <c r="GX545" s="182"/>
      <c r="GY545" s="182"/>
      <c r="GZ545" s="182"/>
      <c r="HA545" s="182"/>
      <c r="HB545" s="182"/>
      <c r="HC545" s="182"/>
      <c r="HD545" s="182"/>
      <c r="HE545" s="182"/>
      <c r="HF545" s="182"/>
      <c r="HG545" s="182"/>
      <c r="HH545" s="182"/>
      <c r="HI545" s="182"/>
      <c r="HJ545" s="182"/>
      <c r="HK545" s="182"/>
      <c r="HL545" s="182"/>
      <c r="HM545" s="182"/>
      <c r="HN545" s="182"/>
      <c r="HO545" s="182"/>
      <c r="HP545" s="182"/>
      <c r="HQ545" s="182"/>
      <c r="HR545" s="182"/>
      <c r="HS545" s="182"/>
      <c r="HT545" s="182"/>
      <c r="HU545" s="182"/>
      <c r="HV545" s="182"/>
      <c r="HW545" s="182"/>
      <c r="HX545" s="182"/>
      <c r="HY545" s="182"/>
      <c r="HZ545" s="182"/>
      <c r="IA545" s="182"/>
      <c r="IB545" s="182"/>
      <c r="IC545" s="182"/>
      <c r="ID545" s="182"/>
      <c r="IE545" s="182"/>
      <c r="IF545" s="182"/>
      <c r="IG545" s="182"/>
      <c r="IH545" s="182"/>
      <c r="II545" s="182"/>
      <c r="IJ545" s="182"/>
      <c r="IK545" s="182"/>
      <c r="IL545" s="182"/>
      <c r="IM545" s="182"/>
      <c r="IN545" s="182"/>
      <c r="IO545" s="182"/>
      <c r="IP545" s="182"/>
      <c r="IQ545" s="182"/>
      <c r="IR545" s="182"/>
      <c r="IS545" s="182"/>
      <c r="IT545" s="182"/>
      <c r="IU545" s="182"/>
      <c r="IV545" s="182"/>
      <c r="IW545" s="182"/>
      <c r="IX545" s="182"/>
      <c r="IY545" s="182"/>
      <c r="IZ545" s="182"/>
      <c r="JA545" s="182"/>
      <c r="JB545" s="182"/>
      <c r="JC545" s="182"/>
      <c r="JD545" s="182"/>
      <c r="JE545" s="182"/>
      <c r="JF545" s="182"/>
      <c r="JG545" s="182"/>
      <c r="JH545" s="182"/>
      <c r="JI545" s="182"/>
      <c r="JJ545" s="182"/>
      <c r="JK545" s="182"/>
      <c r="JL545" s="182"/>
      <c r="JM545" s="182"/>
      <c r="JN545" s="182"/>
      <c r="JO545" s="182"/>
      <c r="JP545" s="182"/>
      <c r="JQ545" s="182"/>
      <c r="JR545" s="182"/>
      <c r="JS545" s="182"/>
      <c r="JT545" s="182"/>
      <c r="JU545" s="182"/>
      <c r="JV545" s="182"/>
      <c r="JW545" s="182"/>
      <c r="JX545" s="182"/>
      <c r="JY545" s="182"/>
      <c r="JZ545" s="182"/>
      <c r="KA545" s="182"/>
      <c r="KB545" s="182"/>
      <c r="KC545" s="182"/>
      <c r="KD545" s="182"/>
      <c r="KE545" s="182"/>
      <c r="KF545" s="182"/>
      <c r="KG545" s="182"/>
      <c r="KH545" s="182"/>
      <c r="KI545" s="182"/>
      <c r="KJ545" s="182"/>
      <c r="KK545" s="182"/>
      <c r="KL545" s="182"/>
      <c r="KM545" s="182"/>
      <c r="KN545" s="182"/>
      <c r="KO545" s="182"/>
      <c r="KP545" s="182"/>
      <c r="KQ545" s="182"/>
      <c r="KR545" s="182"/>
      <c r="KS545" s="182"/>
      <c r="KT545" s="182"/>
      <c r="KU545" s="182"/>
      <c r="KV545" s="182"/>
      <c r="KW545" s="182"/>
      <c r="KX545" s="182"/>
      <c r="KY545" s="182"/>
      <c r="KZ545" s="182"/>
      <c r="LA545" s="182"/>
      <c r="LB545" s="182"/>
      <c r="LC545" s="182"/>
      <c r="LD545" s="182"/>
      <c r="LE545" s="182"/>
      <c r="LF545" s="182"/>
      <c r="LG545" s="182"/>
      <c r="LH545" s="182"/>
      <c r="LI545" s="182"/>
      <c r="LJ545" s="182"/>
      <c r="LK545" s="182"/>
      <c r="LL545" s="182"/>
      <c r="LM545" s="182"/>
      <c r="LN545" s="182"/>
      <c r="LO545" s="182"/>
      <c r="LP545" s="182"/>
      <c r="LQ545" s="182"/>
      <c r="LR545" s="182"/>
      <c r="LS545" s="182"/>
      <c r="LT545" s="182"/>
      <c r="LU545" s="182"/>
      <c r="LV545" s="182"/>
      <c r="LW545" s="182"/>
      <c r="LX545" s="182"/>
      <c r="LY545" s="182"/>
      <c r="LZ545" s="182"/>
      <c r="MA545" s="182"/>
      <c r="MB545" s="182"/>
      <c r="MC545" s="182"/>
      <c r="MD545" s="182"/>
      <c r="ME545" s="182"/>
      <c r="MF545" s="182"/>
      <c r="MG545" s="182"/>
      <c r="MH545" s="182"/>
      <c r="MI545" s="182"/>
      <c r="MJ545" s="182"/>
      <c r="MK545" s="182"/>
      <c r="ML545" s="182"/>
      <c r="MM545" s="182"/>
      <c r="MN545" s="182"/>
      <c r="MO545" s="182"/>
      <c r="MP545" s="182"/>
      <c r="MQ545" s="182"/>
      <c r="MR545" s="182"/>
      <c r="MS545" s="182"/>
      <c r="MT545" s="182"/>
      <c r="MU545" s="182"/>
      <c r="MV545" s="182"/>
      <c r="MW545" s="182"/>
      <c r="MX545" s="182"/>
      <c r="MY545" s="182"/>
      <c r="MZ545" s="182"/>
      <c r="NA545" s="182"/>
      <c r="NB545" s="182"/>
      <c r="NC545" s="182"/>
      <c r="ND545" s="182"/>
      <c r="NE545" s="182"/>
      <c r="NF545" s="182"/>
      <c r="NG545" s="182"/>
      <c r="NH545" s="182"/>
      <c r="NI545" s="182"/>
      <c r="NJ545" s="182"/>
      <c r="NK545" s="182"/>
      <c r="NL545" s="182"/>
      <c r="NM545" s="182"/>
      <c r="NN545" s="182"/>
      <c r="NO545" s="182"/>
      <c r="NP545" s="182"/>
      <c r="NQ545" s="182"/>
      <c r="NR545" s="182"/>
      <c r="NS545" s="182"/>
      <c r="NT545" s="182"/>
      <c r="NU545" s="182"/>
      <c r="NV545" s="182"/>
      <c r="NW545" s="182"/>
      <c r="NX545" s="182"/>
      <c r="NY545" s="182"/>
      <c r="NZ545" s="182"/>
      <c r="OA545" s="182"/>
      <c r="OB545" s="182"/>
      <c r="OC545" s="182"/>
      <c r="OD545" s="182"/>
      <c r="OE545" s="182"/>
      <c r="OF545" s="182"/>
      <c r="OG545" s="182"/>
      <c r="OH545" s="182"/>
      <c r="OI545" s="182"/>
      <c r="OJ545" s="182"/>
      <c r="OK545" s="182"/>
      <c r="OL545" s="182"/>
      <c r="OM545" s="182"/>
      <c r="ON545" s="182"/>
      <c r="OO545" s="182"/>
      <c r="OP545" s="182"/>
      <c r="OQ545" s="182"/>
      <c r="OR545" s="182"/>
      <c r="OS545" s="182"/>
      <c r="OT545" s="182"/>
      <c r="OU545" s="182"/>
      <c r="OV545" s="182"/>
      <c r="OW545" s="182"/>
      <c r="OX545" s="182"/>
      <c r="OY545" s="182"/>
      <c r="OZ545" s="182"/>
      <c r="PA545" s="182"/>
      <c r="PB545" s="182"/>
      <c r="PC545" s="182"/>
      <c r="PD545" s="182"/>
      <c r="PE545" s="182"/>
      <c r="PF545" s="182"/>
      <c r="PG545" s="182"/>
      <c r="PH545" s="182"/>
      <c r="PI545" s="182"/>
      <c r="PJ545" s="182"/>
      <c r="PK545" s="182"/>
      <c r="PL545" s="182"/>
      <c r="PM545" s="182"/>
      <c r="PN545" s="182"/>
      <c r="PO545" s="182"/>
      <c r="PP545" s="182"/>
      <c r="PQ545" s="182"/>
      <c r="PR545" s="182"/>
      <c r="PS545" s="182"/>
      <c r="PT545" s="182"/>
      <c r="PU545" s="182"/>
      <c r="PV545" s="182"/>
      <c r="PW545" s="182"/>
      <c r="PX545" s="182"/>
    </row>
    <row r="546" spans="1:440" s="167" customFormat="1" ht="19.899999999999999" customHeight="1">
      <c r="A546" s="182"/>
      <c r="B546" s="1040"/>
      <c r="C546" s="900"/>
      <c r="D546" s="837"/>
      <c r="E546" s="875"/>
      <c r="F546" s="327" t="s">
        <v>21</v>
      </c>
      <c r="G546" s="291">
        <v>2.9729999999999999</v>
      </c>
      <c r="H546" s="291"/>
      <c r="I546" s="292">
        <f>G546+H546+K545</f>
        <v>3.6079999999999997</v>
      </c>
      <c r="J546" s="416">
        <v>0.91799999999999993</v>
      </c>
      <c r="K546" s="292">
        <f t="shared" si="503"/>
        <v>2.6899999999999995</v>
      </c>
      <c r="L546" s="675">
        <f t="shared" si="504"/>
        <v>0.25443458980044348</v>
      </c>
      <c r="M546" s="653" t="s">
        <v>24</v>
      </c>
      <c r="N546" s="903"/>
      <c r="O546" s="904"/>
      <c r="P546" s="904"/>
      <c r="Q546" s="904"/>
      <c r="R546" s="904"/>
      <c r="S546" s="893"/>
      <c r="T546" s="170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  <c r="AU546" s="182"/>
      <c r="AV546" s="182"/>
      <c r="AW546" s="182"/>
      <c r="AX546" s="182"/>
      <c r="AY546" s="182"/>
      <c r="AZ546" s="182"/>
      <c r="BA546" s="182"/>
      <c r="BB546" s="182"/>
      <c r="BC546" s="182"/>
      <c r="BD546" s="182"/>
      <c r="BE546" s="182"/>
      <c r="BF546" s="182"/>
      <c r="BG546" s="182"/>
      <c r="BH546" s="182"/>
      <c r="BI546" s="182"/>
      <c r="BJ546" s="182"/>
      <c r="BK546" s="182"/>
      <c r="BL546" s="182"/>
      <c r="BM546" s="182"/>
      <c r="BN546" s="182"/>
      <c r="BO546" s="182"/>
      <c r="BP546" s="182"/>
      <c r="BQ546" s="182"/>
      <c r="BR546" s="182"/>
      <c r="BS546" s="182"/>
      <c r="BT546" s="182"/>
      <c r="BU546" s="182"/>
      <c r="BV546" s="182"/>
      <c r="BW546" s="182"/>
      <c r="BX546" s="182"/>
      <c r="BY546" s="182"/>
      <c r="BZ546" s="182"/>
      <c r="CA546" s="182"/>
      <c r="CB546" s="182"/>
      <c r="CC546" s="182"/>
      <c r="CD546" s="182"/>
      <c r="CE546" s="182"/>
      <c r="CF546" s="182"/>
      <c r="CG546" s="182"/>
      <c r="CH546" s="182"/>
      <c r="CI546" s="182"/>
      <c r="CJ546" s="182"/>
      <c r="CK546" s="182"/>
      <c r="CL546" s="182"/>
      <c r="CM546" s="182"/>
      <c r="CN546" s="182"/>
      <c r="CO546" s="182"/>
      <c r="CP546" s="182"/>
      <c r="CQ546" s="182"/>
      <c r="CR546" s="182"/>
      <c r="CS546" s="182"/>
      <c r="CT546" s="182"/>
      <c r="CU546" s="182"/>
      <c r="CV546" s="182"/>
      <c r="CW546" s="182"/>
      <c r="CX546" s="182"/>
      <c r="CY546" s="182"/>
      <c r="CZ546" s="182"/>
      <c r="DA546" s="182"/>
      <c r="DB546" s="182"/>
      <c r="DC546" s="182"/>
      <c r="DD546" s="182"/>
      <c r="DE546" s="182"/>
      <c r="DF546" s="182"/>
      <c r="DG546" s="182"/>
      <c r="DH546" s="182"/>
      <c r="DI546" s="182"/>
      <c r="DJ546" s="182"/>
      <c r="DK546" s="182"/>
      <c r="DL546" s="182"/>
      <c r="DM546" s="182"/>
      <c r="DN546" s="182"/>
      <c r="DO546" s="182"/>
      <c r="DP546" s="182"/>
      <c r="DQ546" s="182"/>
      <c r="DR546" s="182"/>
      <c r="DS546" s="182"/>
      <c r="DT546" s="182"/>
      <c r="DU546" s="182"/>
      <c r="DV546" s="182"/>
      <c r="DW546" s="182"/>
      <c r="DX546" s="182"/>
      <c r="DY546" s="182"/>
      <c r="DZ546" s="182"/>
      <c r="EA546" s="182"/>
      <c r="EB546" s="182"/>
      <c r="EC546" s="182"/>
      <c r="ED546" s="182"/>
      <c r="EE546" s="182"/>
      <c r="EF546" s="182"/>
      <c r="EG546" s="182"/>
      <c r="EH546" s="182"/>
      <c r="EI546" s="182"/>
      <c r="EJ546" s="182"/>
      <c r="EK546" s="182"/>
      <c r="EL546" s="182"/>
      <c r="EM546" s="182"/>
      <c r="EN546" s="182"/>
      <c r="EO546" s="182"/>
      <c r="EP546" s="182"/>
      <c r="EQ546" s="182"/>
      <c r="ER546" s="182"/>
      <c r="ES546" s="182"/>
      <c r="ET546" s="182"/>
      <c r="EU546" s="182"/>
      <c r="EV546" s="182"/>
      <c r="EW546" s="182"/>
      <c r="EX546" s="182"/>
      <c r="EY546" s="182"/>
      <c r="EZ546" s="182"/>
      <c r="FA546" s="182"/>
      <c r="FB546" s="182"/>
      <c r="FC546" s="182"/>
      <c r="FD546" s="182"/>
      <c r="FE546" s="182"/>
      <c r="FF546" s="182"/>
      <c r="FG546" s="182"/>
      <c r="FH546" s="182"/>
      <c r="FI546" s="182"/>
      <c r="FJ546" s="182"/>
      <c r="FK546" s="182"/>
      <c r="FL546" s="182"/>
      <c r="FM546" s="182"/>
      <c r="FN546" s="182"/>
      <c r="FO546" s="182"/>
      <c r="FP546" s="182"/>
      <c r="FQ546" s="182"/>
      <c r="FR546" s="182"/>
      <c r="FS546" s="182"/>
      <c r="FT546" s="182"/>
      <c r="FU546" s="182"/>
      <c r="FV546" s="182"/>
      <c r="FW546" s="182"/>
      <c r="FX546" s="182"/>
      <c r="FY546" s="182"/>
      <c r="FZ546" s="182"/>
      <c r="GA546" s="182"/>
      <c r="GB546" s="182"/>
      <c r="GC546" s="182"/>
      <c r="GD546" s="182"/>
      <c r="GE546" s="182"/>
      <c r="GF546" s="182"/>
      <c r="GG546" s="182"/>
      <c r="GH546" s="182"/>
      <c r="GI546" s="182"/>
      <c r="GJ546" s="182"/>
      <c r="GK546" s="182"/>
      <c r="GL546" s="182"/>
      <c r="GM546" s="182"/>
      <c r="GN546" s="182"/>
      <c r="GO546" s="182"/>
      <c r="GP546" s="182"/>
      <c r="GQ546" s="182"/>
      <c r="GR546" s="182"/>
      <c r="GS546" s="182"/>
      <c r="GT546" s="182"/>
      <c r="GU546" s="182"/>
      <c r="GV546" s="182"/>
      <c r="GW546" s="182"/>
      <c r="GX546" s="182"/>
      <c r="GY546" s="182"/>
      <c r="GZ546" s="182"/>
      <c r="HA546" s="182"/>
      <c r="HB546" s="182"/>
      <c r="HC546" s="182"/>
      <c r="HD546" s="182"/>
      <c r="HE546" s="182"/>
      <c r="HF546" s="182"/>
      <c r="HG546" s="182"/>
      <c r="HH546" s="182"/>
      <c r="HI546" s="182"/>
      <c r="HJ546" s="182"/>
      <c r="HK546" s="182"/>
      <c r="HL546" s="182"/>
      <c r="HM546" s="182"/>
      <c r="HN546" s="182"/>
      <c r="HO546" s="182"/>
      <c r="HP546" s="182"/>
      <c r="HQ546" s="182"/>
      <c r="HR546" s="182"/>
      <c r="HS546" s="182"/>
      <c r="HT546" s="182"/>
      <c r="HU546" s="182"/>
      <c r="HV546" s="182"/>
      <c r="HW546" s="182"/>
      <c r="HX546" s="182"/>
      <c r="HY546" s="182"/>
      <c r="HZ546" s="182"/>
      <c r="IA546" s="182"/>
      <c r="IB546" s="182"/>
      <c r="IC546" s="182"/>
      <c r="ID546" s="182"/>
      <c r="IE546" s="182"/>
      <c r="IF546" s="182"/>
      <c r="IG546" s="182"/>
      <c r="IH546" s="182"/>
      <c r="II546" s="182"/>
      <c r="IJ546" s="182"/>
      <c r="IK546" s="182"/>
      <c r="IL546" s="182"/>
      <c r="IM546" s="182"/>
      <c r="IN546" s="182"/>
      <c r="IO546" s="182"/>
      <c r="IP546" s="182"/>
      <c r="IQ546" s="182"/>
      <c r="IR546" s="182"/>
      <c r="IS546" s="182"/>
      <c r="IT546" s="182"/>
      <c r="IU546" s="182"/>
      <c r="IV546" s="182"/>
      <c r="IW546" s="182"/>
      <c r="IX546" s="182"/>
      <c r="IY546" s="182"/>
      <c r="IZ546" s="182"/>
      <c r="JA546" s="182"/>
      <c r="JB546" s="182"/>
      <c r="JC546" s="182"/>
      <c r="JD546" s="182"/>
      <c r="JE546" s="182"/>
      <c r="JF546" s="182"/>
      <c r="JG546" s="182"/>
      <c r="JH546" s="182"/>
      <c r="JI546" s="182"/>
      <c r="JJ546" s="182"/>
      <c r="JK546" s="182"/>
      <c r="JL546" s="182"/>
      <c r="JM546" s="182"/>
      <c r="JN546" s="182"/>
      <c r="JO546" s="182"/>
      <c r="JP546" s="182"/>
      <c r="JQ546" s="182"/>
      <c r="JR546" s="182"/>
      <c r="JS546" s="182"/>
      <c r="JT546" s="182"/>
      <c r="JU546" s="182"/>
      <c r="JV546" s="182"/>
      <c r="JW546" s="182"/>
      <c r="JX546" s="182"/>
      <c r="JY546" s="182"/>
      <c r="JZ546" s="182"/>
      <c r="KA546" s="182"/>
      <c r="KB546" s="182"/>
      <c r="KC546" s="182"/>
      <c r="KD546" s="182"/>
      <c r="KE546" s="182"/>
      <c r="KF546" s="182"/>
      <c r="KG546" s="182"/>
      <c r="KH546" s="182"/>
      <c r="KI546" s="182"/>
      <c r="KJ546" s="182"/>
      <c r="KK546" s="182"/>
      <c r="KL546" s="182"/>
      <c r="KM546" s="182"/>
      <c r="KN546" s="182"/>
      <c r="KO546" s="182"/>
      <c r="KP546" s="182"/>
      <c r="KQ546" s="182"/>
      <c r="KR546" s="182"/>
      <c r="KS546" s="182"/>
      <c r="KT546" s="182"/>
      <c r="KU546" s="182"/>
      <c r="KV546" s="182"/>
      <c r="KW546" s="182"/>
      <c r="KX546" s="182"/>
      <c r="KY546" s="182"/>
      <c r="KZ546" s="182"/>
      <c r="LA546" s="182"/>
      <c r="LB546" s="182"/>
      <c r="LC546" s="182"/>
      <c r="LD546" s="182"/>
      <c r="LE546" s="182"/>
      <c r="LF546" s="182"/>
      <c r="LG546" s="182"/>
      <c r="LH546" s="182"/>
      <c r="LI546" s="182"/>
      <c r="LJ546" s="182"/>
      <c r="LK546" s="182"/>
      <c r="LL546" s="182"/>
      <c r="LM546" s="182"/>
      <c r="LN546" s="182"/>
      <c r="LO546" s="182"/>
      <c r="LP546" s="182"/>
      <c r="LQ546" s="182"/>
      <c r="LR546" s="182"/>
      <c r="LS546" s="182"/>
      <c r="LT546" s="182"/>
      <c r="LU546" s="182"/>
      <c r="LV546" s="182"/>
      <c r="LW546" s="182"/>
      <c r="LX546" s="182"/>
      <c r="LY546" s="182"/>
      <c r="LZ546" s="182"/>
      <c r="MA546" s="182"/>
      <c r="MB546" s="182"/>
      <c r="MC546" s="182"/>
      <c r="MD546" s="182"/>
      <c r="ME546" s="182"/>
      <c r="MF546" s="182"/>
      <c r="MG546" s="182"/>
      <c r="MH546" s="182"/>
      <c r="MI546" s="182"/>
      <c r="MJ546" s="182"/>
      <c r="MK546" s="182"/>
      <c r="ML546" s="182"/>
      <c r="MM546" s="182"/>
      <c r="MN546" s="182"/>
      <c r="MO546" s="182"/>
      <c r="MP546" s="182"/>
      <c r="MQ546" s="182"/>
      <c r="MR546" s="182"/>
      <c r="MS546" s="182"/>
      <c r="MT546" s="182"/>
      <c r="MU546" s="182"/>
      <c r="MV546" s="182"/>
      <c r="MW546" s="182"/>
      <c r="MX546" s="182"/>
      <c r="MY546" s="182"/>
      <c r="MZ546" s="182"/>
      <c r="NA546" s="182"/>
      <c r="NB546" s="182"/>
      <c r="NC546" s="182"/>
      <c r="ND546" s="182"/>
      <c r="NE546" s="182"/>
      <c r="NF546" s="182"/>
      <c r="NG546" s="182"/>
      <c r="NH546" s="182"/>
      <c r="NI546" s="182"/>
      <c r="NJ546" s="182"/>
      <c r="NK546" s="182"/>
      <c r="NL546" s="182"/>
      <c r="NM546" s="182"/>
      <c r="NN546" s="182"/>
      <c r="NO546" s="182"/>
      <c r="NP546" s="182"/>
      <c r="NQ546" s="182"/>
      <c r="NR546" s="182"/>
      <c r="NS546" s="182"/>
      <c r="NT546" s="182"/>
      <c r="NU546" s="182"/>
      <c r="NV546" s="182"/>
      <c r="NW546" s="182"/>
      <c r="NX546" s="182"/>
      <c r="NY546" s="182"/>
      <c r="NZ546" s="182"/>
      <c r="OA546" s="182"/>
      <c r="OB546" s="182"/>
      <c r="OC546" s="182"/>
      <c r="OD546" s="182"/>
      <c r="OE546" s="182"/>
      <c r="OF546" s="182"/>
      <c r="OG546" s="182"/>
      <c r="OH546" s="182"/>
      <c r="OI546" s="182"/>
      <c r="OJ546" s="182"/>
      <c r="OK546" s="182"/>
      <c r="OL546" s="182"/>
      <c r="OM546" s="182"/>
      <c r="ON546" s="182"/>
      <c r="OO546" s="182"/>
      <c r="OP546" s="182"/>
      <c r="OQ546" s="182"/>
      <c r="OR546" s="182"/>
      <c r="OS546" s="182"/>
      <c r="OT546" s="182"/>
      <c r="OU546" s="182"/>
      <c r="OV546" s="182"/>
      <c r="OW546" s="182"/>
      <c r="OX546" s="182"/>
      <c r="OY546" s="182"/>
      <c r="OZ546" s="182"/>
      <c r="PA546" s="182"/>
      <c r="PB546" s="182"/>
      <c r="PC546" s="182"/>
      <c r="PD546" s="182"/>
      <c r="PE546" s="182"/>
      <c r="PF546" s="182"/>
      <c r="PG546" s="182"/>
      <c r="PH546" s="182"/>
      <c r="PI546" s="182"/>
      <c r="PJ546" s="182"/>
      <c r="PK546" s="182"/>
      <c r="PL546" s="182"/>
      <c r="PM546" s="182"/>
      <c r="PN546" s="182"/>
      <c r="PO546" s="182"/>
      <c r="PP546" s="182"/>
      <c r="PQ546" s="182"/>
      <c r="PR546" s="182"/>
      <c r="PS546" s="182"/>
      <c r="PT546" s="182"/>
      <c r="PU546" s="182"/>
      <c r="PV546" s="182"/>
      <c r="PW546" s="182"/>
      <c r="PX546" s="182"/>
    </row>
    <row r="547" spans="1:440" s="167" customFormat="1" ht="19.899999999999999" customHeight="1">
      <c r="A547" s="182"/>
      <c r="B547" s="1040"/>
      <c r="C547" s="900"/>
      <c r="D547" s="837"/>
      <c r="E547" s="875"/>
      <c r="F547" s="327" t="s">
        <v>22</v>
      </c>
      <c r="G547" s="291">
        <v>3.609</v>
      </c>
      <c r="H547" s="291"/>
      <c r="I547" s="292">
        <f>G547+H547+K546</f>
        <v>6.2989999999999995</v>
      </c>
      <c r="J547" s="416">
        <v>5.94</v>
      </c>
      <c r="K547" s="292">
        <f t="shared" si="503"/>
        <v>0.3589999999999991</v>
      </c>
      <c r="L547" s="675">
        <f t="shared" si="504"/>
        <v>0.9430068264803938</v>
      </c>
      <c r="M547" s="653" t="s">
        <v>24</v>
      </c>
      <c r="N547" s="903"/>
      <c r="O547" s="904"/>
      <c r="P547" s="904"/>
      <c r="Q547" s="904"/>
      <c r="R547" s="904"/>
      <c r="S547" s="893"/>
      <c r="T547" s="170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  <c r="AU547" s="182"/>
      <c r="AV547" s="182"/>
      <c r="AW547" s="182"/>
      <c r="AX547" s="182"/>
      <c r="AY547" s="182"/>
      <c r="AZ547" s="182"/>
      <c r="BA547" s="182"/>
      <c r="BB547" s="182"/>
      <c r="BC547" s="182"/>
      <c r="BD547" s="182"/>
      <c r="BE547" s="182"/>
      <c r="BF547" s="182"/>
      <c r="BG547" s="182"/>
      <c r="BH547" s="182"/>
      <c r="BI547" s="182"/>
      <c r="BJ547" s="182"/>
      <c r="BK547" s="182"/>
      <c r="BL547" s="182"/>
      <c r="BM547" s="182"/>
      <c r="BN547" s="182"/>
      <c r="BO547" s="182"/>
      <c r="BP547" s="182"/>
      <c r="BQ547" s="182"/>
      <c r="BR547" s="182"/>
      <c r="BS547" s="182"/>
      <c r="BT547" s="182"/>
      <c r="BU547" s="182"/>
      <c r="BV547" s="182"/>
      <c r="BW547" s="182"/>
      <c r="BX547" s="182"/>
      <c r="BY547" s="182"/>
      <c r="BZ547" s="182"/>
      <c r="CA547" s="182"/>
      <c r="CB547" s="182"/>
      <c r="CC547" s="182"/>
      <c r="CD547" s="182"/>
      <c r="CE547" s="182"/>
      <c r="CF547" s="182"/>
      <c r="CG547" s="182"/>
      <c r="CH547" s="182"/>
      <c r="CI547" s="182"/>
      <c r="CJ547" s="182"/>
      <c r="CK547" s="182"/>
      <c r="CL547" s="182"/>
      <c r="CM547" s="182"/>
      <c r="CN547" s="182"/>
      <c r="CO547" s="182"/>
      <c r="CP547" s="182"/>
      <c r="CQ547" s="182"/>
      <c r="CR547" s="182"/>
      <c r="CS547" s="182"/>
      <c r="CT547" s="182"/>
      <c r="CU547" s="182"/>
      <c r="CV547" s="182"/>
      <c r="CW547" s="182"/>
      <c r="CX547" s="182"/>
      <c r="CY547" s="182"/>
      <c r="CZ547" s="182"/>
      <c r="DA547" s="182"/>
      <c r="DB547" s="182"/>
      <c r="DC547" s="182"/>
      <c r="DD547" s="182"/>
      <c r="DE547" s="182"/>
      <c r="DF547" s="182"/>
      <c r="DG547" s="182"/>
      <c r="DH547" s="182"/>
      <c r="DI547" s="182"/>
      <c r="DJ547" s="182"/>
      <c r="DK547" s="182"/>
      <c r="DL547" s="182"/>
      <c r="DM547" s="182"/>
      <c r="DN547" s="182"/>
      <c r="DO547" s="182"/>
      <c r="DP547" s="182"/>
      <c r="DQ547" s="182"/>
      <c r="DR547" s="182"/>
      <c r="DS547" s="182"/>
      <c r="DT547" s="182"/>
      <c r="DU547" s="182"/>
      <c r="DV547" s="182"/>
      <c r="DW547" s="182"/>
      <c r="DX547" s="182"/>
      <c r="DY547" s="182"/>
      <c r="DZ547" s="182"/>
      <c r="EA547" s="182"/>
      <c r="EB547" s="182"/>
      <c r="EC547" s="182"/>
      <c r="ED547" s="182"/>
      <c r="EE547" s="182"/>
      <c r="EF547" s="182"/>
      <c r="EG547" s="182"/>
      <c r="EH547" s="182"/>
      <c r="EI547" s="182"/>
      <c r="EJ547" s="182"/>
      <c r="EK547" s="182"/>
      <c r="EL547" s="182"/>
      <c r="EM547" s="182"/>
      <c r="EN547" s="182"/>
      <c r="EO547" s="182"/>
      <c r="EP547" s="182"/>
      <c r="EQ547" s="182"/>
      <c r="ER547" s="182"/>
      <c r="ES547" s="182"/>
      <c r="ET547" s="182"/>
      <c r="EU547" s="182"/>
      <c r="EV547" s="182"/>
      <c r="EW547" s="182"/>
      <c r="EX547" s="182"/>
      <c r="EY547" s="182"/>
      <c r="EZ547" s="182"/>
      <c r="FA547" s="182"/>
      <c r="FB547" s="182"/>
      <c r="FC547" s="182"/>
      <c r="FD547" s="182"/>
      <c r="FE547" s="182"/>
      <c r="FF547" s="182"/>
      <c r="FG547" s="182"/>
      <c r="FH547" s="182"/>
      <c r="FI547" s="182"/>
      <c r="FJ547" s="182"/>
      <c r="FK547" s="182"/>
      <c r="FL547" s="182"/>
      <c r="FM547" s="182"/>
      <c r="FN547" s="182"/>
      <c r="FO547" s="182"/>
      <c r="FP547" s="182"/>
      <c r="FQ547" s="182"/>
      <c r="FR547" s="182"/>
      <c r="FS547" s="182"/>
      <c r="FT547" s="182"/>
      <c r="FU547" s="182"/>
      <c r="FV547" s="182"/>
      <c r="FW547" s="182"/>
      <c r="FX547" s="182"/>
      <c r="FY547" s="182"/>
      <c r="FZ547" s="182"/>
      <c r="GA547" s="182"/>
      <c r="GB547" s="182"/>
      <c r="GC547" s="182"/>
      <c r="GD547" s="182"/>
      <c r="GE547" s="182"/>
      <c r="GF547" s="182"/>
      <c r="GG547" s="182"/>
      <c r="GH547" s="182"/>
      <c r="GI547" s="182"/>
      <c r="GJ547" s="182"/>
      <c r="GK547" s="182"/>
      <c r="GL547" s="182"/>
      <c r="GM547" s="182"/>
      <c r="GN547" s="182"/>
      <c r="GO547" s="182"/>
      <c r="GP547" s="182"/>
      <c r="GQ547" s="182"/>
      <c r="GR547" s="182"/>
      <c r="GS547" s="182"/>
      <c r="GT547" s="182"/>
      <c r="GU547" s="182"/>
      <c r="GV547" s="182"/>
      <c r="GW547" s="182"/>
      <c r="GX547" s="182"/>
      <c r="GY547" s="182"/>
      <c r="GZ547" s="182"/>
      <c r="HA547" s="182"/>
      <c r="HB547" s="182"/>
      <c r="HC547" s="182"/>
      <c r="HD547" s="182"/>
      <c r="HE547" s="182"/>
      <c r="HF547" s="182"/>
      <c r="HG547" s="182"/>
      <c r="HH547" s="182"/>
      <c r="HI547" s="182"/>
      <c r="HJ547" s="182"/>
      <c r="HK547" s="182"/>
      <c r="HL547" s="182"/>
      <c r="HM547" s="182"/>
      <c r="HN547" s="182"/>
      <c r="HO547" s="182"/>
      <c r="HP547" s="182"/>
      <c r="HQ547" s="182"/>
      <c r="HR547" s="182"/>
      <c r="HS547" s="182"/>
      <c r="HT547" s="182"/>
      <c r="HU547" s="182"/>
      <c r="HV547" s="182"/>
      <c r="HW547" s="182"/>
      <c r="HX547" s="182"/>
      <c r="HY547" s="182"/>
      <c r="HZ547" s="182"/>
      <c r="IA547" s="182"/>
      <c r="IB547" s="182"/>
      <c r="IC547" s="182"/>
      <c r="ID547" s="182"/>
      <c r="IE547" s="182"/>
      <c r="IF547" s="182"/>
      <c r="IG547" s="182"/>
      <c r="IH547" s="182"/>
      <c r="II547" s="182"/>
      <c r="IJ547" s="182"/>
      <c r="IK547" s="182"/>
      <c r="IL547" s="182"/>
      <c r="IM547" s="182"/>
      <c r="IN547" s="182"/>
      <c r="IO547" s="182"/>
      <c r="IP547" s="182"/>
      <c r="IQ547" s="182"/>
      <c r="IR547" s="182"/>
      <c r="IS547" s="182"/>
      <c r="IT547" s="182"/>
      <c r="IU547" s="182"/>
      <c r="IV547" s="182"/>
      <c r="IW547" s="182"/>
      <c r="IX547" s="182"/>
      <c r="IY547" s="182"/>
      <c r="IZ547" s="182"/>
      <c r="JA547" s="182"/>
      <c r="JB547" s="182"/>
      <c r="JC547" s="182"/>
      <c r="JD547" s="182"/>
      <c r="JE547" s="182"/>
      <c r="JF547" s="182"/>
      <c r="JG547" s="182"/>
      <c r="JH547" s="182"/>
      <c r="JI547" s="182"/>
      <c r="JJ547" s="182"/>
      <c r="JK547" s="182"/>
      <c r="JL547" s="182"/>
      <c r="JM547" s="182"/>
      <c r="JN547" s="182"/>
      <c r="JO547" s="182"/>
      <c r="JP547" s="182"/>
      <c r="JQ547" s="182"/>
      <c r="JR547" s="182"/>
      <c r="JS547" s="182"/>
      <c r="JT547" s="182"/>
      <c r="JU547" s="182"/>
      <c r="JV547" s="182"/>
      <c r="JW547" s="182"/>
      <c r="JX547" s="182"/>
      <c r="JY547" s="182"/>
      <c r="JZ547" s="182"/>
      <c r="KA547" s="182"/>
      <c r="KB547" s="182"/>
      <c r="KC547" s="182"/>
      <c r="KD547" s="182"/>
      <c r="KE547" s="182"/>
      <c r="KF547" s="182"/>
      <c r="KG547" s="182"/>
      <c r="KH547" s="182"/>
      <c r="KI547" s="182"/>
      <c r="KJ547" s="182"/>
      <c r="KK547" s="182"/>
      <c r="KL547" s="182"/>
      <c r="KM547" s="182"/>
      <c r="KN547" s="182"/>
      <c r="KO547" s="182"/>
      <c r="KP547" s="182"/>
      <c r="KQ547" s="182"/>
      <c r="KR547" s="182"/>
      <c r="KS547" s="182"/>
      <c r="KT547" s="182"/>
      <c r="KU547" s="182"/>
      <c r="KV547" s="182"/>
      <c r="KW547" s="182"/>
      <c r="KX547" s="182"/>
      <c r="KY547" s="182"/>
      <c r="KZ547" s="182"/>
      <c r="LA547" s="182"/>
      <c r="LB547" s="182"/>
      <c r="LC547" s="182"/>
      <c r="LD547" s="182"/>
      <c r="LE547" s="182"/>
      <c r="LF547" s="182"/>
      <c r="LG547" s="182"/>
      <c r="LH547" s="182"/>
      <c r="LI547" s="182"/>
      <c r="LJ547" s="182"/>
      <c r="LK547" s="182"/>
      <c r="LL547" s="182"/>
      <c r="LM547" s="182"/>
      <c r="LN547" s="182"/>
      <c r="LO547" s="182"/>
      <c r="LP547" s="182"/>
      <c r="LQ547" s="182"/>
      <c r="LR547" s="182"/>
      <c r="LS547" s="182"/>
      <c r="LT547" s="182"/>
      <c r="LU547" s="182"/>
      <c r="LV547" s="182"/>
      <c r="LW547" s="182"/>
      <c r="LX547" s="182"/>
      <c r="LY547" s="182"/>
      <c r="LZ547" s="182"/>
      <c r="MA547" s="182"/>
      <c r="MB547" s="182"/>
      <c r="MC547" s="182"/>
      <c r="MD547" s="182"/>
      <c r="ME547" s="182"/>
      <c r="MF547" s="182"/>
      <c r="MG547" s="182"/>
      <c r="MH547" s="182"/>
      <c r="MI547" s="182"/>
      <c r="MJ547" s="182"/>
      <c r="MK547" s="182"/>
      <c r="ML547" s="182"/>
      <c r="MM547" s="182"/>
      <c r="MN547" s="182"/>
      <c r="MO547" s="182"/>
      <c r="MP547" s="182"/>
      <c r="MQ547" s="182"/>
      <c r="MR547" s="182"/>
      <c r="MS547" s="182"/>
      <c r="MT547" s="182"/>
      <c r="MU547" s="182"/>
      <c r="MV547" s="182"/>
      <c r="MW547" s="182"/>
      <c r="MX547" s="182"/>
      <c r="MY547" s="182"/>
      <c r="MZ547" s="182"/>
      <c r="NA547" s="182"/>
      <c r="NB547" s="182"/>
      <c r="NC547" s="182"/>
      <c r="ND547" s="182"/>
      <c r="NE547" s="182"/>
      <c r="NF547" s="182"/>
      <c r="NG547" s="182"/>
      <c r="NH547" s="182"/>
      <c r="NI547" s="182"/>
      <c r="NJ547" s="182"/>
      <c r="NK547" s="182"/>
      <c r="NL547" s="182"/>
      <c r="NM547" s="182"/>
      <c r="NN547" s="182"/>
      <c r="NO547" s="182"/>
      <c r="NP547" s="182"/>
      <c r="NQ547" s="182"/>
      <c r="NR547" s="182"/>
      <c r="NS547" s="182"/>
      <c r="NT547" s="182"/>
      <c r="NU547" s="182"/>
      <c r="NV547" s="182"/>
      <c r="NW547" s="182"/>
      <c r="NX547" s="182"/>
      <c r="NY547" s="182"/>
      <c r="NZ547" s="182"/>
      <c r="OA547" s="182"/>
      <c r="OB547" s="182"/>
      <c r="OC547" s="182"/>
      <c r="OD547" s="182"/>
      <c r="OE547" s="182"/>
      <c r="OF547" s="182"/>
      <c r="OG547" s="182"/>
      <c r="OH547" s="182"/>
      <c r="OI547" s="182"/>
      <c r="OJ547" s="182"/>
      <c r="OK547" s="182"/>
      <c r="OL547" s="182"/>
      <c r="OM547" s="182"/>
      <c r="ON547" s="182"/>
      <c r="OO547" s="182"/>
      <c r="OP547" s="182"/>
      <c r="OQ547" s="182"/>
      <c r="OR547" s="182"/>
      <c r="OS547" s="182"/>
      <c r="OT547" s="182"/>
      <c r="OU547" s="182"/>
      <c r="OV547" s="182"/>
      <c r="OW547" s="182"/>
      <c r="OX547" s="182"/>
      <c r="OY547" s="182"/>
      <c r="OZ547" s="182"/>
      <c r="PA547" s="182"/>
      <c r="PB547" s="182"/>
      <c r="PC547" s="182"/>
      <c r="PD547" s="182"/>
      <c r="PE547" s="182"/>
      <c r="PF547" s="182"/>
      <c r="PG547" s="182"/>
      <c r="PH547" s="182"/>
      <c r="PI547" s="182"/>
      <c r="PJ547" s="182"/>
      <c r="PK547" s="182"/>
      <c r="PL547" s="182"/>
      <c r="PM547" s="182"/>
      <c r="PN547" s="182"/>
      <c r="PO547" s="182"/>
      <c r="PP547" s="182"/>
      <c r="PQ547" s="182"/>
      <c r="PR547" s="182"/>
      <c r="PS547" s="182"/>
      <c r="PT547" s="182"/>
      <c r="PU547" s="182"/>
      <c r="PV547" s="182"/>
      <c r="PW547" s="182"/>
      <c r="PX547" s="182"/>
    </row>
    <row r="548" spans="1:440" s="167" customFormat="1" ht="19.899999999999999" customHeight="1">
      <c r="A548" s="182"/>
      <c r="B548" s="1040"/>
      <c r="C548" s="900"/>
      <c r="D548" s="837"/>
      <c r="E548" s="875" t="s">
        <v>315</v>
      </c>
      <c r="F548" s="327" t="s">
        <v>20</v>
      </c>
      <c r="G548" s="291">
        <v>0.63500000000000001</v>
      </c>
      <c r="H548" s="291"/>
      <c r="I548" s="292">
        <f t="shared" ref="I548" si="567">G548+H548</f>
        <v>0.63500000000000001</v>
      </c>
      <c r="J548" s="424">
        <v>0</v>
      </c>
      <c r="K548" s="292">
        <f t="shared" si="503"/>
        <v>0.63500000000000001</v>
      </c>
      <c r="L548" s="675">
        <f t="shared" si="504"/>
        <v>0</v>
      </c>
      <c r="M548" s="653" t="s">
        <v>24</v>
      </c>
      <c r="N548" s="903">
        <f t="shared" ref="N548:O548" si="568">G548+G549+G550</f>
        <v>7.2149999999999999</v>
      </c>
      <c r="O548" s="904">
        <f t="shared" si="568"/>
        <v>0</v>
      </c>
      <c r="P548" s="904">
        <f t="shared" ref="P548" si="569">N548+O548</f>
        <v>7.2149999999999999</v>
      </c>
      <c r="Q548" s="904">
        <f t="shared" si="554"/>
        <v>5.6829999999999998</v>
      </c>
      <c r="R548" s="904">
        <f t="shared" ref="R548" si="570">P548-Q548</f>
        <v>1.532</v>
      </c>
      <c r="S548" s="893">
        <f t="shared" ref="S548" si="571">Q548/P548</f>
        <v>0.78766458766458769</v>
      </c>
      <c r="T548" s="170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  <c r="AU548" s="182"/>
      <c r="AV548" s="182"/>
      <c r="AW548" s="182"/>
      <c r="AX548" s="182"/>
      <c r="AY548" s="182"/>
      <c r="AZ548" s="182"/>
      <c r="BA548" s="182"/>
      <c r="BB548" s="182"/>
      <c r="BC548" s="182"/>
      <c r="BD548" s="182"/>
      <c r="BE548" s="182"/>
      <c r="BF548" s="182"/>
      <c r="BG548" s="182"/>
      <c r="BH548" s="182"/>
      <c r="BI548" s="182"/>
      <c r="BJ548" s="182"/>
      <c r="BK548" s="182"/>
      <c r="BL548" s="182"/>
      <c r="BM548" s="182"/>
      <c r="BN548" s="182"/>
      <c r="BO548" s="182"/>
      <c r="BP548" s="182"/>
      <c r="BQ548" s="182"/>
      <c r="BR548" s="182"/>
      <c r="BS548" s="182"/>
      <c r="BT548" s="182"/>
      <c r="BU548" s="182"/>
      <c r="BV548" s="182"/>
      <c r="BW548" s="182"/>
      <c r="BX548" s="182"/>
      <c r="BY548" s="182"/>
      <c r="BZ548" s="182"/>
      <c r="CA548" s="182"/>
      <c r="CB548" s="182"/>
      <c r="CC548" s="182"/>
      <c r="CD548" s="182"/>
      <c r="CE548" s="182"/>
      <c r="CF548" s="182"/>
      <c r="CG548" s="182"/>
      <c r="CH548" s="182"/>
      <c r="CI548" s="182"/>
      <c r="CJ548" s="182"/>
      <c r="CK548" s="182"/>
      <c r="CL548" s="182"/>
      <c r="CM548" s="182"/>
      <c r="CN548" s="182"/>
      <c r="CO548" s="182"/>
      <c r="CP548" s="182"/>
      <c r="CQ548" s="182"/>
      <c r="CR548" s="182"/>
      <c r="CS548" s="182"/>
      <c r="CT548" s="182"/>
      <c r="CU548" s="182"/>
      <c r="CV548" s="182"/>
      <c r="CW548" s="182"/>
      <c r="CX548" s="182"/>
      <c r="CY548" s="182"/>
      <c r="CZ548" s="182"/>
      <c r="DA548" s="182"/>
      <c r="DB548" s="182"/>
      <c r="DC548" s="182"/>
      <c r="DD548" s="182"/>
      <c r="DE548" s="182"/>
      <c r="DF548" s="182"/>
      <c r="DG548" s="182"/>
      <c r="DH548" s="182"/>
      <c r="DI548" s="182"/>
      <c r="DJ548" s="182"/>
      <c r="DK548" s="182"/>
      <c r="DL548" s="182"/>
      <c r="DM548" s="182"/>
      <c r="DN548" s="182"/>
      <c r="DO548" s="182"/>
      <c r="DP548" s="182"/>
      <c r="DQ548" s="182"/>
      <c r="DR548" s="182"/>
      <c r="DS548" s="182"/>
      <c r="DT548" s="182"/>
      <c r="DU548" s="182"/>
      <c r="DV548" s="182"/>
      <c r="DW548" s="182"/>
      <c r="DX548" s="182"/>
      <c r="DY548" s="182"/>
      <c r="DZ548" s="182"/>
      <c r="EA548" s="182"/>
      <c r="EB548" s="182"/>
      <c r="EC548" s="182"/>
      <c r="ED548" s="182"/>
      <c r="EE548" s="182"/>
      <c r="EF548" s="182"/>
      <c r="EG548" s="182"/>
      <c r="EH548" s="182"/>
      <c r="EI548" s="182"/>
      <c r="EJ548" s="182"/>
      <c r="EK548" s="182"/>
      <c r="EL548" s="182"/>
      <c r="EM548" s="182"/>
      <c r="EN548" s="182"/>
      <c r="EO548" s="182"/>
      <c r="EP548" s="182"/>
      <c r="EQ548" s="182"/>
      <c r="ER548" s="182"/>
      <c r="ES548" s="182"/>
      <c r="ET548" s="182"/>
      <c r="EU548" s="182"/>
      <c r="EV548" s="182"/>
      <c r="EW548" s="182"/>
      <c r="EX548" s="182"/>
      <c r="EY548" s="182"/>
      <c r="EZ548" s="182"/>
      <c r="FA548" s="182"/>
      <c r="FB548" s="182"/>
      <c r="FC548" s="182"/>
      <c r="FD548" s="182"/>
      <c r="FE548" s="182"/>
      <c r="FF548" s="182"/>
      <c r="FG548" s="182"/>
      <c r="FH548" s="182"/>
      <c r="FI548" s="182"/>
      <c r="FJ548" s="182"/>
      <c r="FK548" s="182"/>
      <c r="FL548" s="182"/>
      <c r="FM548" s="182"/>
      <c r="FN548" s="182"/>
      <c r="FO548" s="182"/>
      <c r="FP548" s="182"/>
      <c r="FQ548" s="182"/>
      <c r="FR548" s="182"/>
      <c r="FS548" s="182"/>
      <c r="FT548" s="182"/>
      <c r="FU548" s="182"/>
      <c r="FV548" s="182"/>
      <c r="FW548" s="182"/>
      <c r="FX548" s="182"/>
      <c r="FY548" s="182"/>
      <c r="FZ548" s="182"/>
      <c r="GA548" s="182"/>
      <c r="GB548" s="182"/>
      <c r="GC548" s="182"/>
      <c r="GD548" s="182"/>
      <c r="GE548" s="182"/>
      <c r="GF548" s="182"/>
      <c r="GG548" s="182"/>
      <c r="GH548" s="182"/>
      <c r="GI548" s="182"/>
      <c r="GJ548" s="182"/>
      <c r="GK548" s="182"/>
      <c r="GL548" s="182"/>
      <c r="GM548" s="182"/>
      <c r="GN548" s="182"/>
      <c r="GO548" s="182"/>
      <c r="GP548" s="182"/>
      <c r="GQ548" s="182"/>
      <c r="GR548" s="182"/>
      <c r="GS548" s="182"/>
      <c r="GT548" s="182"/>
      <c r="GU548" s="182"/>
      <c r="GV548" s="182"/>
      <c r="GW548" s="182"/>
      <c r="GX548" s="182"/>
      <c r="GY548" s="182"/>
      <c r="GZ548" s="182"/>
      <c r="HA548" s="182"/>
      <c r="HB548" s="182"/>
      <c r="HC548" s="182"/>
      <c r="HD548" s="182"/>
      <c r="HE548" s="182"/>
      <c r="HF548" s="182"/>
      <c r="HG548" s="182"/>
      <c r="HH548" s="182"/>
      <c r="HI548" s="182"/>
      <c r="HJ548" s="182"/>
      <c r="HK548" s="182"/>
      <c r="HL548" s="182"/>
      <c r="HM548" s="182"/>
      <c r="HN548" s="182"/>
      <c r="HO548" s="182"/>
      <c r="HP548" s="182"/>
      <c r="HQ548" s="182"/>
      <c r="HR548" s="182"/>
      <c r="HS548" s="182"/>
      <c r="HT548" s="182"/>
      <c r="HU548" s="182"/>
      <c r="HV548" s="182"/>
      <c r="HW548" s="182"/>
      <c r="HX548" s="182"/>
      <c r="HY548" s="182"/>
      <c r="HZ548" s="182"/>
      <c r="IA548" s="182"/>
      <c r="IB548" s="182"/>
      <c r="IC548" s="182"/>
      <c r="ID548" s="182"/>
      <c r="IE548" s="182"/>
      <c r="IF548" s="182"/>
      <c r="IG548" s="182"/>
      <c r="IH548" s="182"/>
      <c r="II548" s="182"/>
      <c r="IJ548" s="182"/>
      <c r="IK548" s="182"/>
      <c r="IL548" s="182"/>
      <c r="IM548" s="182"/>
      <c r="IN548" s="182"/>
      <c r="IO548" s="182"/>
      <c r="IP548" s="182"/>
      <c r="IQ548" s="182"/>
      <c r="IR548" s="182"/>
      <c r="IS548" s="182"/>
      <c r="IT548" s="182"/>
      <c r="IU548" s="182"/>
      <c r="IV548" s="182"/>
      <c r="IW548" s="182"/>
      <c r="IX548" s="182"/>
      <c r="IY548" s="182"/>
      <c r="IZ548" s="182"/>
      <c r="JA548" s="182"/>
      <c r="JB548" s="182"/>
      <c r="JC548" s="182"/>
      <c r="JD548" s="182"/>
      <c r="JE548" s="182"/>
      <c r="JF548" s="182"/>
      <c r="JG548" s="182"/>
      <c r="JH548" s="182"/>
      <c r="JI548" s="182"/>
      <c r="JJ548" s="182"/>
      <c r="JK548" s="182"/>
      <c r="JL548" s="182"/>
      <c r="JM548" s="182"/>
      <c r="JN548" s="182"/>
      <c r="JO548" s="182"/>
      <c r="JP548" s="182"/>
      <c r="JQ548" s="182"/>
      <c r="JR548" s="182"/>
      <c r="JS548" s="182"/>
      <c r="JT548" s="182"/>
      <c r="JU548" s="182"/>
      <c r="JV548" s="182"/>
      <c r="JW548" s="182"/>
      <c r="JX548" s="182"/>
      <c r="JY548" s="182"/>
      <c r="JZ548" s="182"/>
      <c r="KA548" s="182"/>
      <c r="KB548" s="182"/>
      <c r="KC548" s="182"/>
      <c r="KD548" s="182"/>
      <c r="KE548" s="182"/>
      <c r="KF548" s="182"/>
      <c r="KG548" s="182"/>
      <c r="KH548" s="182"/>
      <c r="KI548" s="182"/>
      <c r="KJ548" s="182"/>
      <c r="KK548" s="182"/>
      <c r="KL548" s="182"/>
      <c r="KM548" s="182"/>
      <c r="KN548" s="182"/>
      <c r="KO548" s="182"/>
      <c r="KP548" s="182"/>
      <c r="KQ548" s="182"/>
      <c r="KR548" s="182"/>
      <c r="KS548" s="182"/>
      <c r="KT548" s="182"/>
      <c r="KU548" s="182"/>
      <c r="KV548" s="182"/>
      <c r="KW548" s="182"/>
      <c r="KX548" s="182"/>
      <c r="KY548" s="182"/>
      <c r="KZ548" s="182"/>
      <c r="LA548" s="182"/>
      <c r="LB548" s="182"/>
      <c r="LC548" s="182"/>
      <c r="LD548" s="182"/>
      <c r="LE548" s="182"/>
      <c r="LF548" s="182"/>
      <c r="LG548" s="182"/>
      <c r="LH548" s="182"/>
      <c r="LI548" s="182"/>
      <c r="LJ548" s="182"/>
      <c r="LK548" s="182"/>
      <c r="LL548" s="182"/>
      <c r="LM548" s="182"/>
      <c r="LN548" s="182"/>
      <c r="LO548" s="182"/>
      <c r="LP548" s="182"/>
      <c r="LQ548" s="182"/>
      <c r="LR548" s="182"/>
      <c r="LS548" s="182"/>
      <c r="LT548" s="182"/>
      <c r="LU548" s="182"/>
      <c r="LV548" s="182"/>
      <c r="LW548" s="182"/>
      <c r="LX548" s="182"/>
      <c r="LY548" s="182"/>
      <c r="LZ548" s="182"/>
      <c r="MA548" s="182"/>
      <c r="MB548" s="182"/>
      <c r="MC548" s="182"/>
      <c r="MD548" s="182"/>
      <c r="ME548" s="182"/>
      <c r="MF548" s="182"/>
      <c r="MG548" s="182"/>
      <c r="MH548" s="182"/>
      <c r="MI548" s="182"/>
      <c r="MJ548" s="182"/>
      <c r="MK548" s="182"/>
      <c r="ML548" s="182"/>
      <c r="MM548" s="182"/>
      <c r="MN548" s="182"/>
      <c r="MO548" s="182"/>
      <c r="MP548" s="182"/>
      <c r="MQ548" s="182"/>
      <c r="MR548" s="182"/>
      <c r="MS548" s="182"/>
      <c r="MT548" s="182"/>
      <c r="MU548" s="182"/>
      <c r="MV548" s="182"/>
      <c r="MW548" s="182"/>
      <c r="MX548" s="182"/>
      <c r="MY548" s="182"/>
      <c r="MZ548" s="182"/>
      <c r="NA548" s="182"/>
      <c r="NB548" s="182"/>
      <c r="NC548" s="182"/>
      <c r="ND548" s="182"/>
      <c r="NE548" s="182"/>
      <c r="NF548" s="182"/>
      <c r="NG548" s="182"/>
      <c r="NH548" s="182"/>
      <c r="NI548" s="182"/>
      <c r="NJ548" s="182"/>
      <c r="NK548" s="182"/>
      <c r="NL548" s="182"/>
      <c r="NM548" s="182"/>
      <c r="NN548" s="182"/>
      <c r="NO548" s="182"/>
      <c r="NP548" s="182"/>
      <c r="NQ548" s="182"/>
      <c r="NR548" s="182"/>
      <c r="NS548" s="182"/>
      <c r="NT548" s="182"/>
      <c r="NU548" s="182"/>
      <c r="NV548" s="182"/>
      <c r="NW548" s="182"/>
      <c r="NX548" s="182"/>
      <c r="NY548" s="182"/>
      <c r="NZ548" s="182"/>
      <c r="OA548" s="182"/>
      <c r="OB548" s="182"/>
      <c r="OC548" s="182"/>
      <c r="OD548" s="182"/>
      <c r="OE548" s="182"/>
      <c r="OF548" s="182"/>
      <c r="OG548" s="182"/>
      <c r="OH548" s="182"/>
      <c r="OI548" s="182"/>
      <c r="OJ548" s="182"/>
      <c r="OK548" s="182"/>
      <c r="OL548" s="182"/>
      <c r="OM548" s="182"/>
      <c r="ON548" s="182"/>
      <c r="OO548" s="182"/>
      <c r="OP548" s="182"/>
      <c r="OQ548" s="182"/>
      <c r="OR548" s="182"/>
      <c r="OS548" s="182"/>
      <c r="OT548" s="182"/>
      <c r="OU548" s="182"/>
      <c r="OV548" s="182"/>
      <c r="OW548" s="182"/>
      <c r="OX548" s="182"/>
      <c r="OY548" s="182"/>
      <c r="OZ548" s="182"/>
      <c r="PA548" s="182"/>
      <c r="PB548" s="182"/>
      <c r="PC548" s="182"/>
      <c r="PD548" s="182"/>
      <c r="PE548" s="182"/>
      <c r="PF548" s="182"/>
      <c r="PG548" s="182"/>
      <c r="PH548" s="182"/>
      <c r="PI548" s="182"/>
      <c r="PJ548" s="182"/>
      <c r="PK548" s="182"/>
      <c r="PL548" s="182"/>
      <c r="PM548" s="182"/>
      <c r="PN548" s="182"/>
      <c r="PO548" s="182"/>
      <c r="PP548" s="182"/>
      <c r="PQ548" s="182"/>
      <c r="PR548" s="182"/>
      <c r="PS548" s="182"/>
      <c r="PT548" s="182"/>
      <c r="PU548" s="182"/>
      <c r="PV548" s="182"/>
      <c r="PW548" s="182"/>
      <c r="PX548" s="182"/>
    </row>
    <row r="549" spans="1:440" s="167" customFormat="1" ht="19.899999999999999" customHeight="1">
      <c r="A549" s="182"/>
      <c r="B549" s="1040"/>
      <c r="C549" s="900"/>
      <c r="D549" s="837"/>
      <c r="E549" s="875"/>
      <c r="F549" s="327" t="s">
        <v>21</v>
      </c>
      <c r="G549" s="291">
        <v>2.9729999999999999</v>
      </c>
      <c r="H549" s="291"/>
      <c r="I549" s="292">
        <f>G549+H549+K548</f>
        <v>3.6079999999999997</v>
      </c>
      <c r="J549" s="416">
        <v>2.0249999999999999</v>
      </c>
      <c r="K549" s="292">
        <f t="shared" si="503"/>
        <v>1.5829999999999997</v>
      </c>
      <c r="L549" s="675">
        <f t="shared" si="504"/>
        <v>0.5612527716186253</v>
      </c>
      <c r="M549" s="653" t="s">
        <v>24</v>
      </c>
      <c r="N549" s="903"/>
      <c r="O549" s="904"/>
      <c r="P549" s="904"/>
      <c r="Q549" s="904"/>
      <c r="R549" s="904"/>
      <c r="S549" s="893"/>
      <c r="T549" s="170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  <c r="AU549" s="182"/>
      <c r="AV549" s="182"/>
      <c r="AW549" s="182"/>
      <c r="AX549" s="182"/>
      <c r="AY549" s="182"/>
      <c r="AZ549" s="182"/>
      <c r="BA549" s="182"/>
      <c r="BB549" s="182"/>
      <c r="BC549" s="182"/>
      <c r="BD549" s="182"/>
      <c r="BE549" s="182"/>
      <c r="BF549" s="182"/>
      <c r="BG549" s="182"/>
      <c r="BH549" s="182"/>
      <c r="BI549" s="182"/>
      <c r="BJ549" s="182"/>
      <c r="BK549" s="182"/>
      <c r="BL549" s="182"/>
      <c r="BM549" s="182"/>
      <c r="BN549" s="182"/>
      <c r="BO549" s="182"/>
      <c r="BP549" s="182"/>
      <c r="BQ549" s="182"/>
      <c r="BR549" s="182"/>
      <c r="BS549" s="182"/>
      <c r="BT549" s="182"/>
      <c r="BU549" s="182"/>
      <c r="BV549" s="182"/>
      <c r="BW549" s="182"/>
      <c r="BX549" s="182"/>
      <c r="BY549" s="182"/>
      <c r="BZ549" s="182"/>
      <c r="CA549" s="182"/>
      <c r="CB549" s="182"/>
      <c r="CC549" s="182"/>
      <c r="CD549" s="182"/>
      <c r="CE549" s="182"/>
      <c r="CF549" s="182"/>
      <c r="CG549" s="182"/>
      <c r="CH549" s="182"/>
      <c r="CI549" s="182"/>
      <c r="CJ549" s="182"/>
      <c r="CK549" s="182"/>
      <c r="CL549" s="182"/>
      <c r="CM549" s="182"/>
      <c r="CN549" s="182"/>
      <c r="CO549" s="182"/>
      <c r="CP549" s="182"/>
      <c r="CQ549" s="182"/>
      <c r="CR549" s="182"/>
      <c r="CS549" s="182"/>
      <c r="CT549" s="182"/>
      <c r="CU549" s="182"/>
      <c r="CV549" s="182"/>
      <c r="CW549" s="182"/>
      <c r="CX549" s="182"/>
      <c r="CY549" s="182"/>
      <c r="CZ549" s="182"/>
      <c r="DA549" s="182"/>
      <c r="DB549" s="182"/>
      <c r="DC549" s="182"/>
      <c r="DD549" s="182"/>
      <c r="DE549" s="182"/>
      <c r="DF549" s="182"/>
      <c r="DG549" s="182"/>
      <c r="DH549" s="182"/>
      <c r="DI549" s="182"/>
      <c r="DJ549" s="182"/>
      <c r="DK549" s="182"/>
      <c r="DL549" s="182"/>
      <c r="DM549" s="182"/>
      <c r="DN549" s="182"/>
      <c r="DO549" s="182"/>
      <c r="DP549" s="182"/>
      <c r="DQ549" s="182"/>
      <c r="DR549" s="182"/>
      <c r="DS549" s="182"/>
      <c r="DT549" s="182"/>
      <c r="DU549" s="182"/>
      <c r="DV549" s="182"/>
      <c r="DW549" s="182"/>
      <c r="DX549" s="182"/>
      <c r="DY549" s="182"/>
      <c r="DZ549" s="182"/>
      <c r="EA549" s="182"/>
      <c r="EB549" s="182"/>
      <c r="EC549" s="182"/>
      <c r="ED549" s="182"/>
      <c r="EE549" s="182"/>
      <c r="EF549" s="182"/>
      <c r="EG549" s="182"/>
      <c r="EH549" s="182"/>
      <c r="EI549" s="182"/>
      <c r="EJ549" s="182"/>
      <c r="EK549" s="182"/>
      <c r="EL549" s="182"/>
      <c r="EM549" s="182"/>
      <c r="EN549" s="182"/>
      <c r="EO549" s="182"/>
      <c r="EP549" s="182"/>
      <c r="EQ549" s="182"/>
      <c r="ER549" s="182"/>
      <c r="ES549" s="182"/>
      <c r="ET549" s="182"/>
      <c r="EU549" s="182"/>
      <c r="EV549" s="182"/>
      <c r="EW549" s="182"/>
      <c r="EX549" s="182"/>
      <c r="EY549" s="182"/>
      <c r="EZ549" s="182"/>
      <c r="FA549" s="182"/>
      <c r="FB549" s="182"/>
      <c r="FC549" s="182"/>
      <c r="FD549" s="182"/>
      <c r="FE549" s="182"/>
      <c r="FF549" s="182"/>
      <c r="FG549" s="182"/>
      <c r="FH549" s="182"/>
      <c r="FI549" s="182"/>
      <c r="FJ549" s="182"/>
      <c r="FK549" s="182"/>
      <c r="FL549" s="182"/>
      <c r="FM549" s="182"/>
      <c r="FN549" s="182"/>
      <c r="FO549" s="182"/>
      <c r="FP549" s="182"/>
      <c r="FQ549" s="182"/>
      <c r="FR549" s="182"/>
      <c r="FS549" s="182"/>
      <c r="FT549" s="182"/>
      <c r="FU549" s="182"/>
      <c r="FV549" s="182"/>
      <c r="FW549" s="182"/>
      <c r="FX549" s="182"/>
      <c r="FY549" s="182"/>
      <c r="FZ549" s="182"/>
      <c r="GA549" s="182"/>
      <c r="GB549" s="182"/>
      <c r="GC549" s="182"/>
      <c r="GD549" s="182"/>
      <c r="GE549" s="182"/>
      <c r="GF549" s="182"/>
      <c r="GG549" s="182"/>
      <c r="GH549" s="182"/>
      <c r="GI549" s="182"/>
      <c r="GJ549" s="182"/>
      <c r="GK549" s="182"/>
      <c r="GL549" s="182"/>
      <c r="GM549" s="182"/>
      <c r="GN549" s="182"/>
      <c r="GO549" s="182"/>
      <c r="GP549" s="182"/>
      <c r="GQ549" s="182"/>
      <c r="GR549" s="182"/>
      <c r="GS549" s="182"/>
      <c r="GT549" s="182"/>
      <c r="GU549" s="182"/>
      <c r="GV549" s="182"/>
      <c r="GW549" s="182"/>
      <c r="GX549" s="182"/>
      <c r="GY549" s="182"/>
      <c r="GZ549" s="182"/>
      <c r="HA549" s="182"/>
      <c r="HB549" s="182"/>
      <c r="HC549" s="182"/>
      <c r="HD549" s="182"/>
      <c r="HE549" s="182"/>
      <c r="HF549" s="182"/>
      <c r="HG549" s="182"/>
      <c r="HH549" s="182"/>
      <c r="HI549" s="182"/>
      <c r="HJ549" s="182"/>
      <c r="HK549" s="182"/>
      <c r="HL549" s="182"/>
      <c r="HM549" s="182"/>
      <c r="HN549" s="182"/>
      <c r="HO549" s="182"/>
      <c r="HP549" s="182"/>
      <c r="HQ549" s="182"/>
      <c r="HR549" s="182"/>
      <c r="HS549" s="182"/>
      <c r="HT549" s="182"/>
      <c r="HU549" s="182"/>
      <c r="HV549" s="182"/>
      <c r="HW549" s="182"/>
      <c r="HX549" s="182"/>
      <c r="HY549" s="182"/>
      <c r="HZ549" s="182"/>
      <c r="IA549" s="182"/>
      <c r="IB549" s="182"/>
      <c r="IC549" s="182"/>
      <c r="ID549" s="182"/>
      <c r="IE549" s="182"/>
      <c r="IF549" s="182"/>
      <c r="IG549" s="182"/>
      <c r="IH549" s="182"/>
      <c r="II549" s="182"/>
      <c r="IJ549" s="182"/>
      <c r="IK549" s="182"/>
      <c r="IL549" s="182"/>
      <c r="IM549" s="182"/>
      <c r="IN549" s="182"/>
      <c r="IO549" s="182"/>
      <c r="IP549" s="182"/>
      <c r="IQ549" s="182"/>
      <c r="IR549" s="182"/>
      <c r="IS549" s="182"/>
      <c r="IT549" s="182"/>
      <c r="IU549" s="182"/>
      <c r="IV549" s="182"/>
      <c r="IW549" s="182"/>
      <c r="IX549" s="182"/>
      <c r="IY549" s="182"/>
      <c r="IZ549" s="182"/>
      <c r="JA549" s="182"/>
      <c r="JB549" s="182"/>
      <c r="JC549" s="182"/>
      <c r="JD549" s="182"/>
      <c r="JE549" s="182"/>
      <c r="JF549" s="182"/>
      <c r="JG549" s="182"/>
      <c r="JH549" s="182"/>
      <c r="JI549" s="182"/>
      <c r="JJ549" s="182"/>
      <c r="JK549" s="182"/>
      <c r="JL549" s="182"/>
      <c r="JM549" s="182"/>
      <c r="JN549" s="182"/>
      <c r="JO549" s="182"/>
      <c r="JP549" s="182"/>
      <c r="JQ549" s="182"/>
      <c r="JR549" s="182"/>
      <c r="JS549" s="182"/>
      <c r="JT549" s="182"/>
      <c r="JU549" s="182"/>
      <c r="JV549" s="182"/>
      <c r="JW549" s="182"/>
      <c r="JX549" s="182"/>
      <c r="JY549" s="182"/>
      <c r="JZ549" s="182"/>
      <c r="KA549" s="182"/>
      <c r="KB549" s="182"/>
      <c r="KC549" s="182"/>
      <c r="KD549" s="182"/>
      <c r="KE549" s="182"/>
      <c r="KF549" s="182"/>
      <c r="KG549" s="182"/>
      <c r="KH549" s="182"/>
      <c r="KI549" s="182"/>
      <c r="KJ549" s="182"/>
      <c r="KK549" s="182"/>
      <c r="KL549" s="182"/>
      <c r="KM549" s="182"/>
      <c r="KN549" s="182"/>
      <c r="KO549" s="182"/>
      <c r="KP549" s="182"/>
      <c r="KQ549" s="182"/>
      <c r="KR549" s="182"/>
      <c r="KS549" s="182"/>
      <c r="KT549" s="182"/>
      <c r="KU549" s="182"/>
      <c r="KV549" s="182"/>
      <c r="KW549" s="182"/>
      <c r="KX549" s="182"/>
      <c r="KY549" s="182"/>
      <c r="KZ549" s="182"/>
      <c r="LA549" s="182"/>
      <c r="LB549" s="182"/>
      <c r="LC549" s="182"/>
      <c r="LD549" s="182"/>
      <c r="LE549" s="182"/>
      <c r="LF549" s="182"/>
      <c r="LG549" s="182"/>
      <c r="LH549" s="182"/>
      <c r="LI549" s="182"/>
      <c r="LJ549" s="182"/>
      <c r="LK549" s="182"/>
      <c r="LL549" s="182"/>
      <c r="LM549" s="182"/>
      <c r="LN549" s="182"/>
      <c r="LO549" s="182"/>
      <c r="LP549" s="182"/>
      <c r="LQ549" s="182"/>
      <c r="LR549" s="182"/>
      <c r="LS549" s="182"/>
      <c r="LT549" s="182"/>
      <c r="LU549" s="182"/>
      <c r="LV549" s="182"/>
      <c r="LW549" s="182"/>
      <c r="LX549" s="182"/>
      <c r="LY549" s="182"/>
      <c r="LZ549" s="182"/>
      <c r="MA549" s="182"/>
      <c r="MB549" s="182"/>
      <c r="MC549" s="182"/>
      <c r="MD549" s="182"/>
      <c r="ME549" s="182"/>
      <c r="MF549" s="182"/>
      <c r="MG549" s="182"/>
      <c r="MH549" s="182"/>
      <c r="MI549" s="182"/>
      <c r="MJ549" s="182"/>
      <c r="MK549" s="182"/>
      <c r="ML549" s="182"/>
      <c r="MM549" s="182"/>
      <c r="MN549" s="182"/>
      <c r="MO549" s="182"/>
      <c r="MP549" s="182"/>
      <c r="MQ549" s="182"/>
      <c r="MR549" s="182"/>
      <c r="MS549" s="182"/>
      <c r="MT549" s="182"/>
      <c r="MU549" s="182"/>
      <c r="MV549" s="182"/>
      <c r="MW549" s="182"/>
      <c r="MX549" s="182"/>
      <c r="MY549" s="182"/>
      <c r="MZ549" s="182"/>
      <c r="NA549" s="182"/>
      <c r="NB549" s="182"/>
      <c r="NC549" s="182"/>
      <c r="ND549" s="182"/>
      <c r="NE549" s="182"/>
      <c r="NF549" s="182"/>
      <c r="NG549" s="182"/>
      <c r="NH549" s="182"/>
      <c r="NI549" s="182"/>
      <c r="NJ549" s="182"/>
      <c r="NK549" s="182"/>
      <c r="NL549" s="182"/>
      <c r="NM549" s="182"/>
      <c r="NN549" s="182"/>
      <c r="NO549" s="182"/>
      <c r="NP549" s="182"/>
      <c r="NQ549" s="182"/>
      <c r="NR549" s="182"/>
      <c r="NS549" s="182"/>
      <c r="NT549" s="182"/>
      <c r="NU549" s="182"/>
      <c r="NV549" s="182"/>
      <c r="NW549" s="182"/>
      <c r="NX549" s="182"/>
      <c r="NY549" s="182"/>
      <c r="NZ549" s="182"/>
      <c r="OA549" s="182"/>
      <c r="OB549" s="182"/>
      <c r="OC549" s="182"/>
      <c r="OD549" s="182"/>
      <c r="OE549" s="182"/>
      <c r="OF549" s="182"/>
      <c r="OG549" s="182"/>
      <c r="OH549" s="182"/>
      <c r="OI549" s="182"/>
      <c r="OJ549" s="182"/>
      <c r="OK549" s="182"/>
      <c r="OL549" s="182"/>
      <c r="OM549" s="182"/>
      <c r="ON549" s="182"/>
      <c r="OO549" s="182"/>
      <c r="OP549" s="182"/>
      <c r="OQ549" s="182"/>
      <c r="OR549" s="182"/>
      <c r="OS549" s="182"/>
      <c r="OT549" s="182"/>
      <c r="OU549" s="182"/>
      <c r="OV549" s="182"/>
      <c r="OW549" s="182"/>
      <c r="OX549" s="182"/>
      <c r="OY549" s="182"/>
      <c r="OZ549" s="182"/>
      <c r="PA549" s="182"/>
      <c r="PB549" s="182"/>
      <c r="PC549" s="182"/>
      <c r="PD549" s="182"/>
      <c r="PE549" s="182"/>
      <c r="PF549" s="182"/>
      <c r="PG549" s="182"/>
      <c r="PH549" s="182"/>
      <c r="PI549" s="182"/>
      <c r="PJ549" s="182"/>
      <c r="PK549" s="182"/>
      <c r="PL549" s="182"/>
      <c r="PM549" s="182"/>
      <c r="PN549" s="182"/>
      <c r="PO549" s="182"/>
      <c r="PP549" s="182"/>
      <c r="PQ549" s="182"/>
      <c r="PR549" s="182"/>
      <c r="PS549" s="182"/>
      <c r="PT549" s="182"/>
      <c r="PU549" s="182"/>
      <c r="PV549" s="182"/>
      <c r="PW549" s="182"/>
      <c r="PX549" s="182"/>
    </row>
    <row r="550" spans="1:440" s="167" customFormat="1" ht="19.899999999999999" customHeight="1">
      <c r="A550" s="182"/>
      <c r="B550" s="1040"/>
      <c r="C550" s="900"/>
      <c r="D550" s="837"/>
      <c r="E550" s="875"/>
      <c r="F550" s="327" t="s">
        <v>22</v>
      </c>
      <c r="G550" s="291">
        <v>3.6070000000000002</v>
      </c>
      <c r="H550" s="291"/>
      <c r="I550" s="292">
        <f>G550+H550+K549</f>
        <v>5.1899999999999995</v>
      </c>
      <c r="J550" s="416">
        <v>3.6579999999999999</v>
      </c>
      <c r="K550" s="292">
        <f t="shared" si="503"/>
        <v>1.5319999999999996</v>
      </c>
      <c r="L550" s="675">
        <f t="shared" si="504"/>
        <v>0.70481695568400771</v>
      </c>
      <c r="M550" s="653" t="s">
        <v>24</v>
      </c>
      <c r="N550" s="903"/>
      <c r="O550" s="904"/>
      <c r="P550" s="904"/>
      <c r="Q550" s="904"/>
      <c r="R550" s="904"/>
      <c r="S550" s="893"/>
      <c r="T550" s="170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2"/>
      <c r="AT550" s="182"/>
      <c r="AU550" s="182"/>
      <c r="AV550" s="182"/>
      <c r="AW550" s="182"/>
      <c r="AX550" s="182"/>
      <c r="AY550" s="182"/>
      <c r="AZ550" s="182"/>
      <c r="BA550" s="182"/>
      <c r="BB550" s="182"/>
      <c r="BC550" s="182"/>
      <c r="BD550" s="182"/>
      <c r="BE550" s="182"/>
      <c r="BF550" s="182"/>
      <c r="BG550" s="182"/>
      <c r="BH550" s="182"/>
      <c r="BI550" s="182"/>
      <c r="BJ550" s="182"/>
      <c r="BK550" s="182"/>
      <c r="BL550" s="182"/>
      <c r="BM550" s="182"/>
      <c r="BN550" s="182"/>
      <c r="BO550" s="182"/>
      <c r="BP550" s="182"/>
      <c r="BQ550" s="182"/>
      <c r="BR550" s="182"/>
      <c r="BS550" s="182"/>
      <c r="BT550" s="182"/>
      <c r="BU550" s="182"/>
      <c r="BV550" s="182"/>
      <c r="BW550" s="182"/>
      <c r="BX550" s="182"/>
      <c r="BY550" s="182"/>
      <c r="BZ550" s="182"/>
      <c r="CA550" s="182"/>
      <c r="CB550" s="182"/>
      <c r="CC550" s="182"/>
      <c r="CD550" s="182"/>
      <c r="CE550" s="182"/>
      <c r="CF550" s="182"/>
      <c r="CG550" s="182"/>
      <c r="CH550" s="182"/>
      <c r="CI550" s="182"/>
      <c r="CJ550" s="182"/>
      <c r="CK550" s="182"/>
      <c r="CL550" s="182"/>
      <c r="CM550" s="182"/>
      <c r="CN550" s="182"/>
      <c r="CO550" s="182"/>
      <c r="CP550" s="182"/>
      <c r="CQ550" s="182"/>
      <c r="CR550" s="182"/>
      <c r="CS550" s="182"/>
      <c r="CT550" s="182"/>
      <c r="CU550" s="182"/>
      <c r="CV550" s="182"/>
      <c r="CW550" s="182"/>
      <c r="CX550" s="182"/>
      <c r="CY550" s="182"/>
      <c r="CZ550" s="182"/>
      <c r="DA550" s="182"/>
      <c r="DB550" s="182"/>
      <c r="DC550" s="182"/>
      <c r="DD550" s="182"/>
      <c r="DE550" s="182"/>
      <c r="DF550" s="182"/>
      <c r="DG550" s="182"/>
      <c r="DH550" s="182"/>
      <c r="DI550" s="182"/>
      <c r="DJ550" s="182"/>
      <c r="DK550" s="182"/>
      <c r="DL550" s="182"/>
      <c r="DM550" s="182"/>
      <c r="DN550" s="182"/>
      <c r="DO550" s="182"/>
      <c r="DP550" s="182"/>
      <c r="DQ550" s="182"/>
      <c r="DR550" s="182"/>
      <c r="DS550" s="182"/>
      <c r="DT550" s="182"/>
      <c r="DU550" s="182"/>
      <c r="DV550" s="182"/>
      <c r="DW550" s="182"/>
      <c r="DX550" s="182"/>
      <c r="DY550" s="182"/>
      <c r="DZ550" s="182"/>
      <c r="EA550" s="182"/>
      <c r="EB550" s="182"/>
      <c r="EC550" s="182"/>
      <c r="ED550" s="182"/>
      <c r="EE550" s="182"/>
      <c r="EF550" s="182"/>
      <c r="EG550" s="182"/>
      <c r="EH550" s="182"/>
      <c r="EI550" s="182"/>
      <c r="EJ550" s="182"/>
      <c r="EK550" s="182"/>
      <c r="EL550" s="182"/>
      <c r="EM550" s="182"/>
      <c r="EN550" s="182"/>
      <c r="EO550" s="182"/>
      <c r="EP550" s="182"/>
      <c r="EQ550" s="182"/>
      <c r="ER550" s="182"/>
      <c r="ES550" s="182"/>
      <c r="ET550" s="182"/>
      <c r="EU550" s="182"/>
      <c r="EV550" s="182"/>
      <c r="EW550" s="182"/>
      <c r="EX550" s="182"/>
      <c r="EY550" s="182"/>
      <c r="EZ550" s="182"/>
      <c r="FA550" s="182"/>
      <c r="FB550" s="182"/>
      <c r="FC550" s="182"/>
      <c r="FD550" s="182"/>
      <c r="FE550" s="182"/>
      <c r="FF550" s="182"/>
      <c r="FG550" s="182"/>
      <c r="FH550" s="182"/>
      <c r="FI550" s="182"/>
      <c r="FJ550" s="182"/>
      <c r="FK550" s="182"/>
      <c r="FL550" s="182"/>
      <c r="FM550" s="182"/>
      <c r="FN550" s="182"/>
      <c r="FO550" s="182"/>
      <c r="FP550" s="182"/>
      <c r="FQ550" s="182"/>
      <c r="FR550" s="182"/>
      <c r="FS550" s="182"/>
      <c r="FT550" s="182"/>
      <c r="FU550" s="182"/>
      <c r="FV550" s="182"/>
      <c r="FW550" s="182"/>
      <c r="FX550" s="182"/>
      <c r="FY550" s="182"/>
      <c r="FZ550" s="182"/>
      <c r="GA550" s="182"/>
      <c r="GB550" s="182"/>
      <c r="GC550" s="182"/>
      <c r="GD550" s="182"/>
      <c r="GE550" s="182"/>
      <c r="GF550" s="182"/>
      <c r="GG550" s="182"/>
      <c r="GH550" s="182"/>
      <c r="GI550" s="182"/>
      <c r="GJ550" s="182"/>
      <c r="GK550" s="182"/>
      <c r="GL550" s="182"/>
      <c r="GM550" s="182"/>
      <c r="GN550" s="182"/>
      <c r="GO550" s="182"/>
      <c r="GP550" s="182"/>
      <c r="GQ550" s="182"/>
      <c r="GR550" s="182"/>
      <c r="GS550" s="182"/>
      <c r="GT550" s="182"/>
      <c r="GU550" s="182"/>
      <c r="GV550" s="182"/>
      <c r="GW550" s="182"/>
      <c r="GX550" s="182"/>
      <c r="GY550" s="182"/>
      <c r="GZ550" s="182"/>
      <c r="HA550" s="182"/>
      <c r="HB550" s="182"/>
      <c r="HC550" s="182"/>
      <c r="HD550" s="182"/>
      <c r="HE550" s="182"/>
      <c r="HF550" s="182"/>
      <c r="HG550" s="182"/>
      <c r="HH550" s="182"/>
      <c r="HI550" s="182"/>
      <c r="HJ550" s="182"/>
      <c r="HK550" s="182"/>
      <c r="HL550" s="182"/>
      <c r="HM550" s="182"/>
      <c r="HN550" s="182"/>
      <c r="HO550" s="182"/>
      <c r="HP550" s="182"/>
      <c r="HQ550" s="182"/>
      <c r="HR550" s="182"/>
      <c r="HS550" s="182"/>
      <c r="HT550" s="182"/>
      <c r="HU550" s="182"/>
      <c r="HV550" s="182"/>
      <c r="HW550" s="182"/>
      <c r="HX550" s="182"/>
      <c r="HY550" s="182"/>
      <c r="HZ550" s="182"/>
      <c r="IA550" s="182"/>
      <c r="IB550" s="182"/>
      <c r="IC550" s="182"/>
      <c r="ID550" s="182"/>
      <c r="IE550" s="182"/>
      <c r="IF550" s="182"/>
      <c r="IG550" s="182"/>
      <c r="IH550" s="182"/>
      <c r="II550" s="182"/>
      <c r="IJ550" s="182"/>
      <c r="IK550" s="182"/>
      <c r="IL550" s="182"/>
      <c r="IM550" s="182"/>
      <c r="IN550" s="182"/>
      <c r="IO550" s="182"/>
      <c r="IP550" s="182"/>
      <c r="IQ550" s="182"/>
      <c r="IR550" s="182"/>
      <c r="IS550" s="182"/>
      <c r="IT550" s="182"/>
      <c r="IU550" s="182"/>
      <c r="IV550" s="182"/>
      <c r="IW550" s="182"/>
      <c r="IX550" s="182"/>
      <c r="IY550" s="182"/>
      <c r="IZ550" s="182"/>
      <c r="JA550" s="182"/>
      <c r="JB550" s="182"/>
      <c r="JC550" s="182"/>
      <c r="JD550" s="182"/>
      <c r="JE550" s="182"/>
      <c r="JF550" s="182"/>
      <c r="JG550" s="182"/>
      <c r="JH550" s="182"/>
      <c r="JI550" s="182"/>
      <c r="JJ550" s="182"/>
      <c r="JK550" s="182"/>
      <c r="JL550" s="182"/>
      <c r="JM550" s="182"/>
      <c r="JN550" s="182"/>
      <c r="JO550" s="182"/>
      <c r="JP550" s="182"/>
      <c r="JQ550" s="182"/>
      <c r="JR550" s="182"/>
      <c r="JS550" s="182"/>
      <c r="JT550" s="182"/>
      <c r="JU550" s="182"/>
      <c r="JV550" s="182"/>
      <c r="JW550" s="182"/>
      <c r="JX550" s="182"/>
      <c r="JY550" s="182"/>
      <c r="JZ550" s="182"/>
      <c r="KA550" s="182"/>
      <c r="KB550" s="182"/>
      <c r="KC550" s="182"/>
      <c r="KD550" s="182"/>
      <c r="KE550" s="182"/>
      <c r="KF550" s="182"/>
      <c r="KG550" s="182"/>
      <c r="KH550" s="182"/>
      <c r="KI550" s="182"/>
      <c r="KJ550" s="182"/>
      <c r="KK550" s="182"/>
      <c r="KL550" s="182"/>
      <c r="KM550" s="182"/>
      <c r="KN550" s="182"/>
      <c r="KO550" s="182"/>
      <c r="KP550" s="182"/>
      <c r="KQ550" s="182"/>
      <c r="KR550" s="182"/>
      <c r="KS550" s="182"/>
      <c r="KT550" s="182"/>
      <c r="KU550" s="182"/>
      <c r="KV550" s="182"/>
      <c r="KW550" s="182"/>
      <c r="KX550" s="182"/>
      <c r="KY550" s="182"/>
      <c r="KZ550" s="182"/>
      <c r="LA550" s="182"/>
      <c r="LB550" s="182"/>
      <c r="LC550" s="182"/>
      <c r="LD550" s="182"/>
      <c r="LE550" s="182"/>
      <c r="LF550" s="182"/>
      <c r="LG550" s="182"/>
      <c r="LH550" s="182"/>
      <c r="LI550" s="182"/>
      <c r="LJ550" s="182"/>
      <c r="LK550" s="182"/>
      <c r="LL550" s="182"/>
      <c r="LM550" s="182"/>
      <c r="LN550" s="182"/>
      <c r="LO550" s="182"/>
      <c r="LP550" s="182"/>
      <c r="LQ550" s="182"/>
      <c r="LR550" s="182"/>
      <c r="LS550" s="182"/>
      <c r="LT550" s="182"/>
      <c r="LU550" s="182"/>
      <c r="LV550" s="182"/>
      <c r="LW550" s="182"/>
      <c r="LX550" s="182"/>
      <c r="LY550" s="182"/>
      <c r="LZ550" s="182"/>
      <c r="MA550" s="182"/>
      <c r="MB550" s="182"/>
      <c r="MC550" s="182"/>
      <c r="MD550" s="182"/>
      <c r="ME550" s="182"/>
      <c r="MF550" s="182"/>
      <c r="MG550" s="182"/>
      <c r="MH550" s="182"/>
      <c r="MI550" s="182"/>
      <c r="MJ550" s="182"/>
      <c r="MK550" s="182"/>
      <c r="ML550" s="182"/>
      <c r="MM550" s="182"/>
      <c r="MN550" s="182"/>
      <c r="MO550" s="182"/>
      <c r="MP550" s="182"/>
      <c r="MQ550" s="182"/>
      <c r="MR550" s="182"/>
      <c r="MS550" s="182"/>
      <c r="MT550" s="182"/>
      <c r="MU550" s="182"/>
      <c r="MV550" s="182"/>
      <c r="MW550" s="182"/>
      <c r="MX550" s="182"/>
      <c r="MY550" s="182"/>
      <c r="MZ550" s="182"/>
      <c r="NA550" s="182"/>
      <c r="NB550" s="182"/>
      <c r="NC550" s="182"/>
      <c r="ND550" s="182"/>
      <c r="NE550" s="182"/>
      <c r="NF550" s="182"/>
      <c r="NG550" s="182"/>
      <c r="NH550" s="182"/>
      <c r="NI550" s="182"/>
      <c r="NJ550" s="182"/>
      <c r="NK550" s="182"/>
      <c r="NL550" s="182"/>
      <c r="NM550" s="182"/>
      <c r="NN550" s="182"/>
      <c r="NO550" s="182"/>
      <c r="NP550" s="182"/>
      <c r="NQ550" s="182"/>
      <c r="NR550" s="182"/>
      <c r="NS550" s="182"/>
      <c r="NT550" s="182"/>
      <c r="NU550" s="182"/>
      <c r="NV550" s="182"/>
      <c r="NW550" s="182"/>
      <c r="NX550" s="182"/>
      <c r="NY550" s="182"/>
      <c r="NZ550" s="182"/>
      <c r="OA550" s="182"/>
      <c r="OB550" s="182"/>
      <c r="OC550" s="182"/>
      <c r="OD550" s="182"/>
      <c r="OE550" s="182"/>
      <c r="OF550" s="182"/>
      <c r="OG550" s="182"/>
      <c r="OH550" s="182"/>
      <c r="OI550" s="182"/>
      <c r="OJ550" s="182"/>
      <c r="OK550" s="182"/>
      <c r="OL550" s="182"/>
      <c r="OM550" s="182"/>
      <c r="ON550" s="182"/>
      <c r="OO550" s="182"/>
      <c r="OP550" s="182"/>
      <c r="OQ550" s="182"/>
      <c r="OR550" s="182"/>
      <c r="OS550" s="182"/>
      <c r="OT550" s="182"/>
      <c r="OU550" s="182"/>
      <c r="OV550" s="182"/>
      <c r="OW550" s="182"/>
      <c r="OX550" s="182"/>
      <c r="OY550" s="182"/>
      <c r="OZ550" s="182"/>
      <c r="PA550" s="182"/>
      <c r="PB550" s="182"/>
      <c r="PC550" s="182"/>
      <c r="PD550" s="182"/>
      <c r="PE550" s="182"/>
      <c r="PF550" s="182"/>
      <c r="PG550" s="182"/>
      <c r="PH550" s="182"/>
      <c r="PI550" s="182"/>
      <c r="PJ550" s="182"/>
      <c r="PK550" s="182"/>
      <c r="PL550" s="182"/>
      <c r="PM550" s="182"/>
      <c r="PN550" s="182"/>
      <c r="PO550" s="182"/>
      <c r="PP550" s="182"/>
      <c r="PQ550" s="182"/>
      <c r="PR550" s="182"/>
      <c r="PS550" s="182"/>
      <c r="PT550" s="182"/>
      <c r="PU550" s="182"/>
      <c r="PV550" s="182"/>
      <c r="PW550" s="182"/>
      <c r="PX550" s="182"/>
    </row>
    <row r="551" spans="1:440" s="167" customFormat="1" ht="19.899999999999999" customHeight="1">
      <c r="A551" s="182"/>
      <c r="B551" s="1040"/>
      <c r="C551" s="900"/>
      <c r="D551" s="837"/>
      <c r="E551" s="875" t="s">
        <v>316</v>
      </c>
      <c r="F551" s="327" t="s">
        <v>20</v>
      </c>
      <c r="G551" s="291">
        <v>0.63600000000000001</v>
      </c>
      <c r="H551" s="291"/>
      <c r="I551" s="292">
        <f t="shared" ref="I551" si="572">G551+H551</f>
        <v>0.63600000000000001</v>
      </c>
      <c r="J551" s="416">
        <v>5.3999999999999999E-2</v>
      </c>
      <c r="K551" s="292">
        <f t="shared" si="503"/>
        <v>0.58199999999999996</v>
      </c>
      <c r="L551" s="675">
        <f t="shared" si="504"/>
        <v>8.4905660377358486E-2</v>
      </c>
      <c r="M551" s="653" t="s">
        <v>24</v>
      </c>
      <c r="N551" s="903">
        <f t="shared" ref="N551:O551" si="573">G551+G552+G553</f>
        <v>7.2230000000000008</v>
      </c>
      <c r="O551" s="904">
        <f t="shared" si="573"/>
        <v>0</v>
      </c>
      <c r="P551" s="904">
        <f t="shared" ref="P551" si="574">N551+O551</f>
        <v>7.2230000000000008</v>
      </c>
      <c r="Q551" s="904">
        <f t="shared" si="554"/>
        <v>6.0750000000000002</v>
      </c>
      <c r="R551" s="904">
        <f t="shared" ref="R551" si="575">P551-Q551</f>
        <v>1.1480000000000006</v>
      </c>
      <c r="S551" s="893">
        <f t="shared" ref="S551" si="576">Q551/P551</f>
        <v>0.84106327010937276</v>
      </c>
      <c r="T551" s="170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  <c r="AU551" s="182"/>
      <c r="AV551" s="182"/>
      <c r="AW551" s="182"/>
      <c r="AX551" s="182"/>
      <c r="AY551" s="182"/>
      <c r="AZ551" s="182"/>
      <c r="BA551" s="182"/>
      <c r="BB551" s="182"/>
      <c r="BC551" s="182"/>
      <c r="BD551" s="182"/>
      <c r="BE551" s="182"/>
      <c r="BF551" s="182"/>
      <c r="BG551" s="182"/>
      <c r="BH551" s="182"/>
      <c r="BI551" s="182"/>
      <c r="BJ551" s="182"/>
      <c r="BK551" s="182"/>
      <c r="BL551" s="182"/>
      <c r="BM551" s="182"/>
      <c r="BN551" s="182"/>
      <c r="BO551" s="182"/>
      <c r="BP551" s="182"/>
      <c r="BQ551" s="182"/>
      <c r="BR551" s="182"/>
      <c r="BS551" s="182"/>
      <c r="BT551" s="182"/>
      <c r="BU551" s="182"/>
      <c r="BV551" s="182"/>
      <c r="BW551" s="182"/>
      <c r="BX551" s="182"/>
      <c r="BY551" s="182"/>
      <c r="BZ551" s="182"/>
      <c r="CA551" s="182"/>
      <c r="CB551" s="182"/>
      <c r="CC551" s="182"/>
      <c r="CD551" s="182"/>
      <c r="CE551" s="182"/>
      <c r="CF551" s="182"/>
      <c r="CG551" s="182"/>
      <c r="CH551" s="182"/>
      <c r="CI551" s="182"/>
      <c r="CJ551" s="182"/>
      <c r="CK551" s="182"/>
      <c r="CL551" s="182"/>
      <c r="CM551" s="182"/>
      <c r="CN551" s="182"/>
      <c r="CO551" s="182"/>
      <c r="CP551" s="182"/>
      <c r="CQ551" s="182"/>
      <c r="CR551" s="182"/>
      <c r="CS551" s="182"/>
      <c r="CT551" s="182"/>
      <c r="CU551" s="182"/>
      <c r="CV551" s="182"/>
      <c r="CW551" s="182"/>
      <c r="CX551" s="182"/>
      <c r="CY551" s="182"/>
      <c r="CZ551" s="182"/>
      <c r="DA551" s="182"/>
      <c r="DB551" s="182"/>
      <c r="DC551" s="182"/>
      <c r="DD551" s="182"/>
      <c r="DE551" s="182"/>
      <c r="DF551" s="182"/>
      <c r="DG551" s="182"/>
      <c r="DH551" s="182"/>
      <c r="DI551" s="182"/>
      <c r="DJ551" s="182"/>
      <c r="DK551" s="182"/>
      <c r="DL551" s="182"/>
      <c r="DM551" s="182"/>
      <c r="DN551" s="182"/>
      <c r="DO551" s="182"/>
      <c r="DP551" s="182"/>
      <c r="DQ551" s="182"/>
      <c r="DR551" s="182"/>
      <c r="DS551" s="182"/>
      <c r="DT551" s="182"/>
      <c r="DU551" s="182"/>
      <c r="DV551" s="182"/>
      <c r="DW551" s="182"/>
      <c r="DX551" s="182"/>
      <c r="DY551" s="182"/>
      <c r="DZ551" s="182"/>
      <c r="EA551" s="182"/>
      <c r="EB551" s="182"/>
      <c r="EC551" s="182"/>
      <c r="ED551" s="182"/>
      <c r="EE551" s="182"/>
      <c r="EF551" s="182"/>
      <c r="EG551" s="182"/>
      <c r="EH551" s="182"/>
      <c r="EI551" s="182"/>
      <c r="EJ551" s="182"/>
      <c r="EK551" s="182"/>
      <c r="EL551" s="182"/>
      <c r="EM551" s="182"/>
      <c r="EN551" s="182"/>
      <c r="EO551" s="182"/>
      <c r="EP551" s="182"/>
      <c r="EQ551" s="182"/>
      <c r="ER551" s="182"/>
      <c r="ES551" s="182"/>
      <c r="ET551" s="182"/>
      <c r="EU551" s="182"/>
      <c r="EV551" s="182"/>
      <c r="EW551" s="182"/>
      <c r="EX551" s="182"/>
      <c r="EY551" s="182"/>
      <c r="EZ551" s="182"/>
      <c r="FA551" s="182"/>
      <c r="FB551" s="182"/>
      <c r="FC551" s="182"/>
      <c r="FD551" s="182"/>
      <c r="FE551" s="182"/>
      <c r="FF551" s="182"/>
      <c r="FG551" s="182"/>
      <c r="FH551" s="182"/>
      <c r="FI551" s="182"/>
      <c r="FJ551" s="182"/>
      <c r="FK551" s="182"/>
      <c r="FL551" s="182"/>
      <c r="FM551" s="182"/>
      <c r="FN551" s="182"/>
      <c r="FO551" s="182"/>
      <c r="FP551" s="182"/>
      <c r="FQ551" s="182"/>
      <c r="FR551" s="182"/>
      <c r="FS551" s="182"/>
      <c r="FT551" s="182"/>
      <c r="FU551" s="182"/>
      <c r="FV551" s="182"/>
      <c r="FW551" s="182"/>
      <c r="FX551" s="182"/>
      <c r="FY551" s="182"/>
      <c r="FZ551" s="182"/>
      <c r="GA551" s="182"/>
      <c r="GB551" s="182"/>
      <c r="GC551" s="182"/>
      <c r="GD551" s="182"/>
      <c r="GE551" s="182"/>
      <c r="GF551" s="182"/>
      <c r="GG551" s="182"/>
      <c r="GH551" s="182"/>
      <c r="GI551" s="182"/>
      <c r="GJ551" s="182"/>
      <c r="GK551" s="182"/>
      <c r="GL551" s="182"/>
      <c r="GM551" s="182"/>
      <c r="GN551" s="182"/>
      <c r="GO551" s="182"/>
      <c r="GP551" s="182"/>
      <c r="GQ551" s="182"/>
      <c r="GR551" s="182"/>
      <c r="GS551" s="182"/>
      <c r="GT551" s="182"/>
      <c r="GU551" s="182"/>
      <c r="GV551" s="182"/>
      <c r="GW551" s="182"/>
      <c r="GX551" s="182"/>
      <c r="GY551" s="182"/>
      <c r="GZ551" s="182"/>
      <c r="HA551" s="182"/>
      <c r="HB551" s="182"/>
      <c r="HC551" s="182"/>
      <c r="HD551" s="182"/>
      <c r="HE551" s="182"/>
      <c r="HF551" s="182"/>
      <c r="HG551" s="182"/>
      <c r="HH551" s="182"/>
      <c r="HI551" s="182"/>
      <c r="HJ551" s="182"/>
      <c r="HK551" s="182"/>
      <c r="HL551" s="182"/>
      <c r="HM551" s="182"/>
      <c r="HN551" s="182"/>
      <c r="HO551" s="182"/>
      <c r="HP551" s="182"/>
      <c r="HQ551" s="182"/>
      <c r="HR551" s="182"/>
      <c r="HS551" s="182"/>
      <c r="HT551" s="182"/>
      <c r="HU551" s="182"/>
      <c r="HV551" s="182"/>
      <c r="HW551" s="182"/>
      <c r="HX551" s="182"/>
      <c r="HY551" s="182"/>
      <c r="HZ551" s="182"/>
      <c r="IA551" s="182"/>
      <c r="IB551" s="182"/>
      <c r="IC551" s="182"/>
      <c r="ID551" s="182"/>
      <c r="IE551" s="182"/>
      <c r="IF551" s="182"/>
      <c r="IG551" s="182"/>
      <c r="IH551" s="182"/>
      <c r="II551" s="182"/>
      <c r="IJ551" s="182"/>
      <c r="IK551" s="182"/>
      <c r="IL551" s="182"/>
      <c r="IM551" s="182"/>
      <c r="IN551" s="182"/>
      <c r="IO551" s="182"/>
      <c r="IP551" s="182"/>
      <c r="IQ551" s="182"/>
      <c r="IR551" s="182"/>
      <c r="IS551" s="182"/>
      <c r="IT551" s="182"/>
      <c r="IU551" s="182"/>
      <c r="IV551" s="182"/>
      <c r="IW551" s="182"/>
      <c r="IX551" s="182"/>
      <c r="IY551" s="182"/>
      <c r="IZ551" s="182"/>
      <c r="JA551" s="182"/>
      <c r="JB551" s="182"/>
      <c r="JC551" s="182"/>
      <c r="JD551" s="182"/>
      <c r="JE551" s="182"/>
      <c r="JF551" s="182"/>
      <c r="JG551" s="182"/>
      <c r="JH551" s="182"/>
      <c r="JI551" s="182"/>
      <c r="JJ551" s="182"/>
      <c r="JK551" s="182"/>
      <c r="JL551" s="182"/>
      <c r="JM551" s="182"/>
      <c r="JN551" s="182"/>
      <c r="JO551" s="182"/>
      <c r="JP551" s="182"/>
      <c r="JQ551" s="182"/>
      <c r="JR551" s="182"/>
      <c r="JS551" s="182"/>
      <c r="JT551" s="182"/>
      <c r="JU551" s="182"/>
      <c r="JV551" s="182"/>
      <c r="JW551" s="182"/>
      <c r="JX551" s="182"/>
      <c r="JY551" s="182"/>
      <c r="JZ551" s="182"/>
      <c r="KA551" s="182"/>
      <c r="KB551" s="182"/>
      <c r="KC551" s="182"/>
      <c r="KD551" s="182"/>
      <c r="KE551" s="182"/>
      <c r="KF551" s="182"/>
      <c r="KG551" s="182"/>
      <c r="KH551" s="182"/>
      <c r="KI551" s="182"/>
      <c r="KJ551" s="182"/>
      <c r="KK551" s="182"/>
      <c r="KL551" s="182"/>
      <c r="KM551" s="182"/>
      <c r="KN551" s="182"/>
      <c r="KO551" s="182"/>
      <c r="KP551" s="182"/>
      <c r="KQ551" s="182"/>
      <c r="KR551" s="182"/>
      <c r="KS551" s="182"/>
      <c r="KT551" s="182"/>
      <c r="KU551" s="182"/>
      <c r="KV551" s="182"/>
      <c r="KW551" s="182"/>
      <c r="KX551" s="182"/>
      <c r="KY551" s="182"/>
      <c r="KZ551" s="182"/>
      <c r="LA551" s="182"/>
      <c r="LB551" s="182"/>
      <c r="LC551" s="182"/>
      <c r="LD551" s="182"/>
      <c r="LE551" s="182"/>
      <c r="LF551" s="182"/>
      <c r="LG551" s="182"/>
      <c r="LH551" s="182"/>
      <c r="LI551" s="182"/>
      <c r="LJ551" s="182"/>
      <c r="LK551" s="182"/>
      <c r="LL551" s="182"/>
      <c r="LM551" s="182"/>
      <c r="LN551" s="182"/>
      <c r="LO551" s="182"/>
      <c r="LP551" s="182"/>
      <c r="LQ551" s="182"/>
      <c r="LR551" s="182"/>
      <c r="LS551" s="182"/>
      <c r="LT551" s="182"/>
      <c r="LU551" s="182"/>
      <c r="LV551" s="182"/>
      <c r="LW551" s="182"/>
      <c r="LX551" s="182"/>
      <c r="LY551" s="182"/>
      <c r="LZ551" s="182"/>
      <c r="MA551" s="182"/>
      <c r="MB551" s="182"/>
      <c r="MC551" s="182"/>
      <c r="MD551" s="182"/>
      <c r="ME551" s="182"/>
      <c r="MF551" s="182"/>
      <c r="MG551" s="182"/>
      <c r="MH551" s="182"/>
      <c r="MI551" s="182"/>
      <c r="MJ551" s="182"/>
      <c r="MK551" s="182"/>
      <c r="ML551" s="182"/>
      <c r="MM551" s="182"/>
      <c r="MN551" s="182"/>
      <c r="MO551" s="182"/>
      <c r="MP551" s="182"/>
      <c r="MQ551" s="182"/>
      <c r="MR551" s="182"/>
      <c r="MS551" s="182"/>
      <c r="MT551" s="182"/>
      <c r="MU551" s="182"/>
      <c r="MV551" s="182"/>
      <c r="MW551" s="182"/>
      <c r="MX551" s="182"/>
      <c r="MY551" s="182"/>
      <c r="MZ551" s="182"/>
      <c r="NA551" s="182"/>
      <c r="NB551" s="182"/>
      <c r="NC551" s="182"/>
      <c r="ND551" s="182"/>
      <c r="NE551" s="182"/>
      <c r="NF551" s="182"/>
      <c r="NG551" s="182"/>
      <c r="NH551" s="182"/>
      <c r="NI551" s="182"/>
      <c r="NJ551" s="182"/>
      <c r="NK551" s="182"/>
      <c r="NL551" s="182"/>
      <c r="NM551" s="182"/>
      <c r="NN551" s="182"/>
      <c r="NO551" s="182"/>
      <c r="NP551" s="182"/>
      <c r="NQ551" s="182"/>
      <c r="NR551" s="182"/>
      <c r="NS551" s="182"/>
      <c r="NT551" s="182"/>
      <c r="NU551" s="182"/>
      <c r="NV551" s="182"/>
      <c r="NW551" s="182"/>
      <c r="NX551" s="182"/>
      <c r="NY551" s="182"/>
      <c r="NZ551" s="182"/>
      <c r="OA551" s="182"/>
      <c r="OB551" s="182"/>
      <c r="OC551" s="182"/>
      <c r="OD551" s="182"/>
      <c r="OE551" s="182"/>
      <c r="OF551" s="182"/>
      <c r="OG551" s="182"/>
      <c r="OH551" s="182"/>
      <c r="OI551" s="182"/>
      <c r="OJ551" s="182"/>
      <c r="OK551" s="182"/>
      <c r="OL551" s="182"/>
      <c r="OM551" s="182"/>
      <c r="ON551" s="182"/>
      <c r="OO551" s="182"/>
      <c r="OP551" s="182"/>
      <c r="OQ551" s="182"/>
      <c r="OR551" s="182"/>
      <c r="OS551" s="182"/>
      <c r="OT551" s="182"/>
      <c r="OU551" s="182"/>
      <c r="OV551" s="182"/>
      <c r="OW551" s="182"/>
      <c r="OX551" s="182"/>
      <c r="OY551" s="182"/>
      <c r="OZ551" s="182"/>
      <c r="PA551" s="182"/>
      <c r="PB551" s="182"/>
      <c r="PC551" s="182"/>
      <c r="PD551" s="182"/>
      <c r="PE551" s="182"/>
      <c r="PF551" s="182"/>
      <c r="PG551" s="182"/>
      <c r="PH551" s="182"/>
      <c r="PI551" s="182"/>
      <c r="PJ551" s="182"/>
      <c r="PK551" s="182"/>
      <c r="PL551" s="182"/>
      <c r="PM551" s="182"/>
      <c r="PN551" s="182"/>
      <c r="PO551" s="182"/>
      <c r="PP551" s="182"/>
      <c r="PQ551" s="182"/>
      <c r="PR551" s="182"/>
      <c r="PS551" s="182"/>
      <c r="PT551" s="182"/>
      <c r="PU551" s="182"/>
      <c r="PV551" s="182"/>
      <c r="PW551" s="182"/>
      <c r="PX551" s="182"/>
    </row>
    <row r="552" spans="1:440" s="167" customFormat="1" ht="19.899999999999999" customHeight="1">
      <c r="A552" s="182"/>
      <c r="B552" s="1040"/>
      <c r="C552" s="900"/>
      <c r="D552" s="837"/>
      <c r="E552" s="875"/>
      <c r="F552" s="327" t="s">
        <v>21</v>
      </c>
      <c r="G552" s="291">
        <v>2.976</v>
      </c>
      <c r="H552" s="291"/>
      <c r="I552" s="292">
        <f>G552+H552+K551</f>
        <v>3.5579999999999998</v>
      </c>
      <c r="J552" s="416">
        <v>0.22500000000000001</v>
      </c>
      <c r="K552" s="292">
        <f t="shared" si="503"/>
        <v>3.3329999999999997</v>
      </c>
      <c r="L552" s="675">
        <f t="shared" si="504"/>
        <v>6.3237774030354132E-2</v>
      </c>
      <c r="M552" s="653" t="s">
        <v>24</v>
      </c>
      <c r="N552" s="903"/>
      <c r="O552" s="904"/>
      <c r="P552" s="904"/>
      <c r="Q552" s="904"/>
      <c r="R552" s="904"/>
      <c r="S552" s="893"/>
      <c r="T552" s="170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  <c r="AV552" s="182"/>
      <c r="AW552" s="182"/>
      <c r="AX552" s="182"/>
      <c r="AY552" s="182"/>
      <c r="AZ552" s="182"/>
      <c r="BA552" s="182"/>
      <c r="BB552" s="182"/>
      <c r="BC552" s="182"/>
      <c r="BD552" s="182"/>
      <c r="BE552" s="182"/>
      <c r="BF552" s="182"/>
      <c r="BG552" s="182"/>
      <c r="BH552" s="182"/>
      <c r="BI552" s="182"/>
      <c r="BJ552" s="182"/>
      <c r="BK552" s="182"/>
      <c r="BL552" s="182"/>
      <c r="BM552" s="182"/>
      <c r="BN552" s="182"/>
      <c r="BO552" s="182"/>
      <c r="BP552" s="182"/>
      <c r="BQ552" s="182"/>
      <c r="BR552" s="182"/>
      <c r="BS552" s="182"/>
      <c r="BT552" s="182"/>
      <c r="BU552" s="182"/>
      <c r="BV552" s="182"/>
      <c r="BW552" s="182"/>
      <c r="BX552" s="182"/>
      <c r="BY552" s="182"/>
      <c r="BZ552" s="182"/>
      <c r="CA552" s="182"/>
      <c r="CB552" s="182"/>
      <c r="CC552" s="182"/>
      <c r="CD552" s="182"/>
      <c r="CE552" s="182"/>
      <c r="CF552" s="182"/>
      <c r="CG552" s="182"/>
      <c r="CH552" s="182"/>
      <c r="CI552" s="182"/>
      <c r="CJ552" s="182"/>
      <c r="CK552" s="182"/>
      <c r="CL552" s="182"/>
      <c r="CM552" s="182"/>
      <c r="CN552" s="182"/>
      <c r="CO552" s="182"/>
      <c r="CP552" s="182"/>
      <c r="CQ552" s="182"/>
      <c r="CR552" s="182"/>
      <c r="CS552" s="182"/>
      <c r="CT552" s="182"/>
      <c r="CU552" s="182"/>
      <c r="CV552" s="182"/>
      <c r="CW552" s="182"/>
      <c r="CX552" s="182"/>
      <c r="CY552" s="182"/>
      <c r="CZ552" s="182"/>
      <c r="DA552" s="182"/>
      <c r="DB552" s="182"/>
      <c r="DC552" s="182"/>
      <c r="DD552" s="182"/>
      <c r="DE552" s="182"/>
      <c r="DF552" s="182"/>
      <c r="DG552" s="182"/>
      <c r="DH552" s="182"/>
      <c r="DI552" s="182"/>
      <c r="DJ552" s="182"/>
      <c r="DK552" s="182"/>
      <c r="DL552" s="182"/>
      <c r="DM552" s="182"/>
      <c r="DN552" s="182"/>
      <c r="DO552" s="182"/>
      <c r="DP552" s="182"/>
      <c r="DQ552" s="182"/>
      <c r="DR552" s="182"/>
      <c r="DS552" s="182"/>
      <c r="DT552" s="182"/>
      <c r="DU552" s="182"/>
      <c r="DV552" s="182"/>
      <c r="DW552" s="182"/>
      <c r="DX552" s="182"/>
      <c r="DY552" s="182"/>
      <c r="DZ552" s="182"/>
      <c r="EA552" s="182"/>
      <c r="EB552" s="182"/>
      <c r="EC552" s="182"/>
      <c r="ED552" s="182"/>
      <c r="EE552" s="182"/>
      <c r="EF552" s="182"/>
      <c r="EG552" s="182"/>
      <c r="EH552" s="182"/>
      <c r="EI552" s="182"/>
      <c r="EJ552" s="182"/>
      <c r="EK552" s="182"/>
      <c r="EL552" s="182"/>
      <c r="EM552" s="182"/>
      <c r="EN552" s="182"/>
      <c r="EO552" s="182"/>
      <c r="EP552" s="182"/>
      <c r="EQ552" s="182"/>
      <c r="ER552" s="182"/>
      <c r="ES552" s="182"/>
      <c r="ET552" s="182"/>
      <c r="EU552" s="182"/>
      <c r="EV552" s="182"/>
      <c r="EW552" s="182"/>
      <c r="EX552" s="182"/>
      <c r="EY552" s="182"/>
      <c r="EZ552" s="182"/>
      <c r="FA552" s="182"/>
      <c r="FB552" s="182"/>
      <c r="FC552" s="182"/>
      <c r="FD552" s="182"/>
      <c r="FE552" s="182"/>
      <c r="FF552" s="182"/>
      <c r="FG552" s="182"/>
      <c r="FH552" s="182"/>
      <c r="FI552" s="182"/>
      <c r="FJ552" s="182"/>
      <c r="FK552" s="182"/>
      <c r="FL552" s="182"/>
      <c r="FM552" s="182"/>
      <c r="FN552" s="182"/>
      <c r="FO552" s="182"/>
      <c r="FP552" s="182"/>
      <c r="FQ552" s="182"/>
      <c r="FR552" s="182"/>
      <c r="FS552" s="182"/>
      <c r="FT552" s="182"/>
      <c r="FU552" s="182"/>
      <c r="FV552" s="182"/>
      <c r="FW552" s="182"/>
      <c r="FX552" s="182"/>
      <c r="FY552" s="182"/>
      <c r="FZ552" s="182"/>
      <c r="GA552" s="182"/>
      <c r="GB552" s="182"/>
      <c r="GC552" s="182"/>
      <c r="GD552" s="182"/>
      <c r="GE552" s="182"/>
      <c r="GF552" s="182"/>
      <c r="GG552" s="182"/>
      <c r="GH552" s="182"/>
      <c r="GI552" s="182"/>
      <c r="GJ552" s="182"/>
      <c r="GK552" s="182"/>
      <c r="GL552" s="182"/>
      <c r="GM552" s="182"/>
      <c r="GN552" s="182"/>
      <c r="GO552" s="182"/>
      <c r="GP552" s="182"/>
      <c r="GQ552" s="182"/>
      <c r="GR552" s="182"/>
      <c r="GS552" s="182"/>
      <c r="GT552" s="182"/>
      <c r="GU552" s="182"/>
      <c r="GV552" s="182"/>
      <c r="GW552" s="182"/>
      <c r="GX552" s="182"/>
      <c r="GY552" s="182"/>
      <c r="GZ552" s="182"/>
      <c r="HA552" s="182"/>
      <c r="HB552" s="182"/>
      <c r="HC552" s="182"/>
      <c r="HD552" s="182"/>
      <c r="HE552" s="182"/>
      <c r="HF552" s="182"/>
      <c r="HG552" s="182"/>
      <c r="HH552" s="182"/>
      <c r="HI552" s="182"/>
      <c r="HJ552" s="182"/>
      <c r="HK552" s="182"/>
      <c r="HL552" s="182"/>
      <c r="HM552" s="182"/>
      <c r="HN552" s="182"/>
      <c r="HO552" s="182"/>
      <c r="HP552" s="182"/>
      <c r="HQ552" s="182"/>
      <c r="HR552" s="182"/>
      <c r="HS552" s="182"/>
      <c r="HT552" s="182"/>
      <c r="HU552" s="182"/>
      <c r="HV552" s="182"/>
      <c r="HW552" s="182"/>
      <c r="HX552" s="182"/>
      <c r="HY552" s="182"/>
      <c r="HZ552" s="182"/>
      <c r="IA552" s="182"/>
      <c r="IB552" s="182"/>
      <c r="IC552" s="182"/>
      <c r="ID552" s="182"/>
      <c r="IE552" s="182"/>
      <c r="IF552" s="182"/>
      <c r="IG552" s="182"/>
      <c r="IH552" s="182"/>
      <c r="II552" s="182"/>
      <c r="IJ552" s="182"/>
      <c r="IK552" s="182"/>
      <c r="IL552" s="182"/>
      <c r="IM552" s="182"/>
      <c r="IN552" s="182"/>
      <c r="IO552" s="182"/>
      <c r="IP552" s="182"/>
      <c r="IQ552" s="182"/>
      <c r="IR552" s="182"/>
      <c r="IS552" s="182"/>
      <c r="IT552" s="182"/>
      <c r="IU552" s="182"/>
      <c r="IV552" s="182"/>
      <c r="IW552" s="182"/>
      <c r="IX552" s="182"/>
      <c r="IY552" s="182"/>
      <c r="IZ552" s="182"/>
      <c r="JA552" s="182"/>
      <c r="JB552" s="182"/>
      <c r="JC552" s="182"/>
      <c r="JD552" s="182"/>
      <c r="JE552" s="182"/>
      <c r="JF552" s="182"/>
      <c r="JG552" s="182"/>
      <c r="JH552" s="182"/>
      <c r="JI552" s="182"/>
      <c r="JJ552" s="182"/>
      <c r="JK552" s="182"/>
      <c r="JL552" s="182"/>
      <c r="JM552" s="182"/>
      <c r="JN552" s="182"/>
      <c r="JO552" s="182"/>
      <c r="JP552" s="182"/>
      <c r="JQ552" s="182"/>
      <c r="JR552" s="182"/>
      <c r="JS552" s="182"/>
      <c r="JT552" s="182"/>
      <c r="JU552" s="182"/>
      <c r="JV552" s="182"/>
      <c r="JW552" s="182"/>
      <c r="JX552" s="182"/>
      <c r="JY552" s="182"/>
      <c r="JZ552" s="182"/>
      <c r="KA552" s="182"/>
      <c r="KB552" s="182"/>
      <c r="KC552" s="182"/>
      <c r="KD552" s="182"/>
      <c r="KE552" s="182"/>
      <c r="KF552" s="182"/>
      <c r="KG552" s="182"/>
      <c r="KH552" s="182"/>
      <c r="KI552" s="182"/>
      <c r="KJ552" s="182"/>
      <c r="KK552" s="182"/>
      <c r="KL552" s="182"/>
      <c r="KM552" s="182"/>
      <c r="KN552" s="182"/>
      <c r="KO552" s="182"/>
      <c r="KP552" s="182"/>
      <c r="KQ552" s="182"/>
      <c r="KR552" s="182"/>
      <c r="KS552" s="182"/>
      <c r="KT552" s="182"/>
      <c r="KU552" s="182"/>
      <c r="KV552" s="182"/>
      <c r="KW552" s="182"/>
      <c r="KX552" s="182"/>
      <c r="KY552" s="182"/>
      <c r="KZ552" s="182"/>
      <c r="LA552" s="182"/>
      <c r="LB552" s="182"/>
      <c r="LC552" s="182"/>
      <c r="LD552" s="182"/>
      <c r="LE552" s="182"/>
      <c r="LF552" s="182"/>
      <c r="LG552" s="182"/>
      <c r="LH552" s="182"/>
      <c r="LI552" s="182"/>
      <c r="LJ552" s="182"/>
      <c r="LK552" s="182"/>
      <c r="LL552" s="182"/>
      <c r="LM552" s="182"/>
      <c r="LN552" s="182"/>
      <c r="LO552" s="182"/>
      <c r="LP552" s="182"/>
      <c r="LQ552" s="182"/>
      <c r="LR552" s="182"/>
      <c r="LS552" s="182"/>
      <c r="LT552" s="182"/>
      <c r="LU552" s="182"/>
      <c r="LV552" s="182"/>
      <c r="LW552" s="182"/>
      <c r="LX552" s="182"/>
      <c r="LY552" s="182"/>
      <c r="LZ552" s="182"/>
      <c r="MA552" s="182"/>
      <c r="MB552" s="182"/>
      <c r="MC552" s="182"/>
      <c r="MD552" s="182"/>
      <c r="ME552" s="182"/>
      <c r="MF552" s="182"/>
      <c r="MG552" s="182"/>
      <c r="MH552" s="182"/>
      <c r="MI552" s="182"/>
      <c r="MJ552" s="182"/>
      <c r="MK552" s="182"/>
      <c r="ML552" s="182"/>
      <c r="MM552" s="182"/>
      <c r="MN552" s="182"/>
      <c r="MO552" s="182"/>
      <c r="MP552" s="182"/>
      <c r="MQ552" s="182"/>
      <c r="MR552" s="182"/>
      <c r="MS552" s="182"/>
      <c r="MT552" s="182"/>
      <c r="MU552" s="182"/>
      <c r="MV552" s="182"/>
      <c r="MW552" s="182"/>
      <c r="MX552" s="182"/>
      <c r="MY552" s="182"/>
      <c r="MZ552" s="182"/>
      <c r="NA552" s="182"/>
      <c r="NB552" s="182"/>
      <c r="NC552" s="182"/>
      <c r="ND552" s="182"/>
      <c r="NE552" s="182"/>
      <c r="NF552" s="182"/>
      <c r="NG552" s="182"/>
      <c r="NH552" s="182"/>
      <c r="NI552" s="182"/>
      <c r="NJ552" s="182"/>
      <c r="NK552" s="182"/>
      <c r="NL552" s="182"/>
      <c r="NM552" s="182"/>
      <c r="NN552" s="182"/>
      <c r="NO552" s="182"/>
      <c r="NP552" s="182"/>
      <c r="NQ552" s="182"/>
      <c r="NR552" s="182"/>
      <c r="NS552" s="182"/>
      <c r="NT552" s="182"/>
      <c r="NU552" s="182"/>
      <c r="NV552" s="182"/>
      <c r="NW552" s="182"/>
      <c r="NX552" s="182"/>
      <c r="NY552" s="182"/>
      <c r="NZ552" s="182"/>
      <c r="OA552" s="182"/>
      <c r="OB552" s="182"/>
      <c r="OC552" s="182"/>
      <c r="OD552" s="182"/>
      <c r="OE552" s="182"/>
      <c r="OF552" s="182"/>
      <c r="OG552" s="182"/>
      <c r="OH552" s="182"/>
      <c r="OI552" s="182"/>
      <c r="OJ552" s="182"/>
      <c r="OK552" s="182"/>
      <c r="OL552" s="182"/>
      <c r="OM552" s="182"/>
      <c r="ON552" s="182"/>
      <c r="OO552" s="182"/>
      <c r="OP552" s="182"/>
      <c r="OQ552" s="182"/>
      <c r="OR552" s="182"/>
      <c r="OS552" s="182"/>
      <c r="OT552" s="182"/>
      <c r="OU552" s="182"/>
      <c r="OV552" s="182"/>
      <c r="OW552" s="182"/>
      <c r="OX552" s="182"/>
      <c r="OY552" s="182"/>
      <c r="OZ552" s="182"/>
      <c r="PA552" s="182"/>
      <c r="PB552" s="182"/>
      <c r="PC552" s="182"/>
      <c r="PD552" s="182"/>
      <c r="PE552" s="182"/>
      <c r="PF552" s="182"/>
      <c r="PG552" s="182"/>
      <c r="PH552" s="182"/>
      <c r="PI552" s="182"/>
      <c r="PJ552" s="182"/>
      <c r="PK552" s="182"/>
      <c r="PL552" s="182"/>
      <c r="PM552" s="182"/>
      <c r="PN552" s="182"/>
      <c r="PO552" s="182"/>
      <c r="PP552" s="182"/>
      <c r="PQ552" s="182"/>
      <c r="PR552" s="182"/>
      <c r="PS552" s="182"/>
      <c r="PT552" s="182"/>
      <c r="PU552" s="182"/>
      <c r="PV552" s="182"/>
      <c r="PW552" s="182"/>
      <c r="PX552" s="182"/>
    </row>
    <row r="553" spans="1:440" s="167" customFormat="1" ht="19.899999999999999" customHeight="1">
      <c r="A553" s="182"/>
      <c r="B553" s="1040"/>
      <c r="C553" s="900"/>
      <c r="D553" s="837"/>
      <c r="E553" s="875"/>
      <c r="F553" s="327" t="s">
        <v>22</v>
      </c>
      <c r="G553" s="291">
        <v>3.6110000000000002</v>
      </c>
      <c r="H553" s="291"/>
      <c r="I553" s="292">
        <f>G553+H553+K552</f>
        <v>6.944</v>
      </c>
      <c r="J553" s="416">
        <v>5.7960000000000003</v>
      </c>
      <c r="K553" s="292">
        <f t="shared" si="503"/>
        <v>1.1479999999999997</v>
      </c>
      <c r="L553" s="677">
        <f t="shared" si="504"/>
        <v>0.83467741935483875</v>
      </c>
      <c r="M553" s="653" t="s">
        <v>24</v>
      </c>
      <c r="N553" s="903"/>
      <c r="O553" s="904"/>
      <c r="P553" s="904"/>
      <c r="Q553" s="904"/>
      <c r="R553" s="904"/>
      <c r="S553" s="893"/>
      <c r="T553" s="170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  <c r="AU553" s="182"/>
      <c r="AV553" s="182"/>
      <c r="AW553" s="182"/>
      <c r="AX553" s="182"/>
      <c r="AY553" s="182"/>
      <c r="AZ553" s="182"/>
      <c r="BA553" s="182"/>
      <c r="BB553" s="182"/>
      <c r="BC553" s="182"/>
      <c r="BD553" s="182"/>
      <c r="BE553" s="182"/>
      <c r="BF553" s="182"/>
      <c r="BG553" s="182"/>
      <c r="BH553" s="182"/>
      <c r="BI553" s="182"/>
      <c r="BJ553" s="182"/>
      <c r="BK553" s="182"/>
      <c r="BL553" s="182"/>
      <c r="BM553" s="182"/>
      <c r="BN553" s="182"/>
      <c r="BO553" s="182"/>
      <c r="BP553" s="182"/>
      <c r="BQ553" s="182"/>
      <c r="BR553" s="182"/>
      <c r="BS553" s="182"/>
      <c r="BT553" s="182"/>
      <c r="BU553" s="182"/>
      <c r="BV553" s="182"/>
      <c r="BW553" s="182"/>
      <c r="BX553" s="182"/>
      <c r="BY553" s="182"/>
      <c r="BZ553" s="182"/>
      <c r="CA553" s="182"/>
      <c r="CB553" s="182"/>
      <c r="CC553" s="182"/>
      <c r="CD553" s="182"/>
      <c r="CE553" s="182"/>
      <c r="CF553" s="182"/>
      <c r="CG553" s="182"/>
      <c r="CH553" s="182"/>
      <c r="CI553" s="182"/>
      <c r="CJ553" s="182"/>
      <c r="CK553" s="182"/>
      <c r="CL553" s="182"/>
      <c r="CM553" s="182"/>
      <c r="CN553" s="182"/>
      <c r="CO553" s="182"/>
      <c r="CP553" s="182"/>
      <c r="CQ553" s="182"/>
      <c r="CR553" s="182"/>
      <c r="CS553" s="182"/>
      <c r="CT553" s="182"/>
      <c r="CU553" s="182"/>
      <c r="CV553" s="182"/>
      <c r="CW553" s="182"/>
      <c r="CX553" s="182"/>
      <c r="CY553" s="182"/>
      <c r="CZ553" s="182"/>
      <c r="DA553" s="182"/>
      <c r="DB553" s="182"/>
      <c r="DC553" s="182"/>
      <c r="DD553" s="182"/>
      <c r="DE553" s="182"/>
      <c r="DF553" s="182"/>
      <c r="DG553" s="182"/>
      <c r="DH553" s="182"/>
      <c r="DI553" s="182"/>
      <c r="DJ553" s="182"/>
      <c r="DK553" s="182"/>
      <c r="DL553" s="182"/>
      <c r="DM553" s="182"/>
      <c r="DN553" s="182"/>
      <c r="DO553" s="182"/>
      <c r="DP553" s="182"/>
      <c r="DQ553" s="182"/>
      <c r="DR553" s="182"/>
      <c r="DS553" s="182"/>
      <c r="DT553" s="182"/>
      <c r="DU553" s="182"/>
      <c r="DV553" s="182"/>
      <c r="DW553" s="182"/>
      <c r="DX553" s="182"/>
      <c r="DY553" s="182"/>
      <c r="DZ553" s="182"/>
      <c r="EA553" s="182"/>
      <c r="EB553" s="182"/>
      <c r="EC553" s="182"/>
      <c r="ED553" s="182"/>
      <c r="EE553" s="182"/>
      <c r="EF553" s="182"/>
      <c r="EG553" s="182"/>
      <c r="EH553" s="182"/>
      <c r="EI553" s="182"/>
      <c r="EJ553" s="182"/>
      <c r="EK553" s="182"/>
      <c r="EL553" s="182"/>
      <c r="EM553" s="182"/>
      <c r="EN553" s="182"/>
      <c r="EO553" s="182"/>
      <c r="EP553" s="182"/>
      <c r="EQ553" s="182"/>
      <c r="ER553" s="182"/>
      <c r="ES553" s="182"/>
      <c r="ET553" s="182"/>
      <c r="EU553" s="182"/>
      <c r="EV553" s="182"/>
      <c r="EW553" s="182"/>
      <c r="EX553" s="182"/>
      <c r="EY553" s="182"/>
      <c r="EZ553" s="182"/>
      <c r="FA553" s="182"/>
      <c r="FB553" s="182"/>
      <c r="FC553" s="182"/>
      <c r="FD553" s="182"/>
      <c r="FE553" s="182"/>
      <c r="FF553" s="182"/>
      <c r="FG553" s="182"/>
      <c r="FH553" s="182"/>
      <c r="FI553" s="182"/>
      <c r="FJ553" s="182"/>
      <c r="FK553" s="182"/>
      <c r="FL553" s="182"/>
      <c r="FM553" s="182"/>
      <c r="FN553" s="182"/>
      <c r="FO553" s="182"/>
      <c r="FP553" s="182"/>
      <c r="FQ553" s="182"/>
      <c r="FR553" s="182"/>
      <c r="FS553" s="182"/>
      <c r="FT553" s="182"/>
      <c r="FU553" s="182"/>
      <c r="FV553" s="182"/>
      <c r="FW553" s="182"/>
      <c r="FX553" s="182"/>
      <c r="FY553" s="182"/>
      <c r="FZ553" s="182"/>
      <c r="GA553" s="182"/>
      <c r="GB553" s="182"/>
      <c r="GC553" s="182"/>
      <c r="GD553" s="182"/>
      <c r="GE553" s="182"/>
      <c r="GF553" s="182"/>
      <c r="GG553" s="182"/>
      <c r="GH553" s="182"/>
      <c r="GI553" s="182"/>
      <c r="GJ553" s="182"/>
      <c r="GK553" s="182"/>
      <c r="GL553" s="182"/>
      <c r="GM553" s="182"/>
      <c r="GN553" s="182"/>
      <c r="GO553" s="182"/>
      <c r="GP553" s="182"/>
      <c r="GQ553" s="182"/>
      <c r="GR553" s="182"/>
      <c r="GS553" s="182"/>
      <c r="GT553" s="182"/>
      <c r="GU553" s="182"/>
      <c r="GV553" s="182"/>
      <c r="GW553" s="182"/>
      <c r="GX553" s="182"/>
      <c r="GY553" s="182"/>
      <c r="GZ553" s="182"/>
      <c r="HA553" s="182"/>
      <c r="HB553" s="182"/>
      <c r="HC553" s="182"/>
      <c r="HD553" s="182"/>
      <c r="HE553" s="182"/>
      <c r="HF553" s="182"/>
      <c r="HG553" s="182"/>
      <c r="HH553" s="182"/>
      <c r="HI553" s="182"/>
      <c r="HJ553" s="182"/>
      <c r="HK553" s="182"/>
      <c r="HL553" s="182"/>
      <c r="HM553" s="182"/>
      <c r="HN553" s="182"/>
      <c r="HO553" s="182"/>
      <c r="HP553" s="182"/>
      <c r="HQ553" s="182"/>
      <c r="HR553" s="182"/>
      <c r="HS553" s="182"/>
      <c r="HT553" s="182"/>
      <c r="HU553" s="182"/>
      <c r="HV553" s="182"/>
      <c r="HW553" s="182"/>
      <c r="HX553" s="182"/>
      <c r="HY553" s="182"/>
      <c r="HZ553" s="182"/>
      <c r="IA553" s="182"/>
      <c r="IB553" s="182"/>
      <c r="IC553" s="182"/>
      <c r="ID553" s="182"/>
      <c r="IE553" s="182"/>
      <c r="IF553" s="182"/>
      <c r="IG553" s="182"/>
      <c r="IH553" s="182"/>
      <c r="II553" s="182"/>
      <c r="IJ553" s="182"/>
      <c r="IK553" s="182"/>
      <c r="IL553" s="182"/>
      <c r="IM553" s="182"/>
      <c r="IN553" s="182"/>
      <c r="IO553" s="182"/>
      <c r="IP553" s="182"/>
      <c r="IQ553" s="182"/>
      <c r="IR553" s="182"/>
      <c r="IS553" s="182"/>
      <c r="IT553" s="182"/>
      <c r="IU553" s="182"/>
      <c r="IV553" s="182"/>
      <c r="IW553" s="182"/>
      <c r="IX553" s="182"/>
      <c r="IY553" s="182"/>
      <c r="IZ553" s="182"/>
      <c r="JA553" s="182"/>
      <c r="JB553" s="182"/>
      <c r="JC553" s="182"/>
      <c r="JD553" s="182"/>
      <c r="JE553" s="182"/>
      <c r="JF553" s="182"/>
      <c r="JG553" s="182"/>
      <c r="JH553" s="182"/>
      <c r="JI553" s="182"/>
      <c r="JJ553" s="182"/>
      <c r="JK553" s="182"/>
      <c r="JL553" s="182"/>
      <c r="JM553" s="182"/>
      <c r="JN553" s="182"/>
      <c r="JO553" s="182"/>
      <c r="JP553" s="182"/>
      <c r="JQ553" s="182"/>
      <c r="JR553" s="182"/>
      <c r="JS553" s="182"/>
      <c r="JT553" s="182"/>
      <c r="JU553" s="182"/>
      <c r="JV553" s="182"/>
      <c r="JW553" s="182"/>
      <c r="JX553" s="182"/>
      <c r="JY553" s="182"/>
      <c r="JZ553" s="182"/>
      <c r="KA553" s="182"/>
      <c r="KB553" s="182"/>
      <c r="KC553" s="182"/>
      <c r="KD553" s="182"/>
      <c r="KE553" s="182"/>
      <c r="KF553" s="182"/>
      <c r="KG553" s="182"/>
      <c r="KH553" s="182"/>
      <c r="KI553" s="182"/>
      <c r="KJ553" s="182"/>
      <c r="KK553" s="182"/>
      <c r="KL553" s="182"/>
      <c r="KM553" s="182"/>
      <c r="KN553" s="182"/>
      <c r="KO553" s="182"/>
      <c r="KP553" s="182"/>
      <c r="KQ553" s="182"/>
      <c r="KR553" s="182"/>
      <c r="KS553" s="182"/>
      <c r="KT553" s="182"/>
      <c r="KU553" s="182"/>
      <c r="KV553" s="182"/>
      <c r="KW553" s="182"/>
      <c r="KX553" s="182"/>
      <c r="KY553" s="182"/>
      <c r="KZ553" s="182"/>
      <c r="LA553" s="182"/>
      <c r="LB553" s="182"/>
      <c r="LC553" s="182"/>
      <c r="LD553" s="182"/>
      <c r="LE553" s="182"/>
      <c r="LF553" s="182"/>
      <c r="LG553" s="182"/>
      <c r="LH553" s="182"/>
      <c r="LI553" s="182"/>
      <c r="LJ553" s="182"/>
      <c r="LK553" s="182"/>
      <c r="LL553" s="182"/>
      <c r="LM553" s="182"/>
      <c r="LN553" s="182"/>
      <c r="LO553" s="182"/>
      <c r="LP553" s="182"/>
      <c r="LQ553" s="182"/>
      <c r="LR553" s="182"/>
      <c r="LS553" s="182"/>
      <c r="LT553" s="182"/>
      <c r="LU553" s="182"/>
      <c r="LV553" s="182"/>
      <c r="LW553" s="182"/>
      <c r="LX553" s="182"/>
      <c r="LY553" s="182"/>
      <c r="LZ553" s="182"/>
      <c r="MA553" s="182"/>
      <c r="MB553" s="182"/>
      <c r="MC553" s="182"/>
      <c r="MD553" s="182"/>
      <c r="ME553" s="182"/>
      <c r="MF553" s="182"/>
      <c r="MG553" s="182"/>
      <c r="MH553" s="182"/>
      <c r="MI553" s="182"/>
      <c r="MJ553" s="182"/>
      <c r="MK553" s="182"/>
      <c r="ML553" s="182"/>
      <c r="MM553" s="182"/>
      <c r="MN553" s="182"/>
      <c r="MO553" s="182"/>
      <c r="MP553" s="182"/>
      <c r="MQ553" s="182"/>
      <c r="MR553" s="182"/>
      <c r="MS553" s="182"/>
      <c r="MT553" s="182"/>
      <c r="MU553" s="182"/>
      <c r="MV553" s="182"/>
      <c r="MW553" s="182"/>
      <c r="MX553" s="182"/>
      <c r="MY553" s="182"/>
      <c r="MZ553" s="182"/>
      <c r="NA553" s="182"/>
      <c r="NB553" s="182"/>
      <c r="NC553" s="182"/>
      <c r="ND553" s="182"/>
      <c r="NE553" s="182"/>
      <c r="NF553" s="182"/>
      <c r="NG553" s="182"/>
      <c r="NH553" s="182"/>
      <c r="NI553" s="182"/>
      <c r="NJ553" s="182"/>
      <c r="NK553" s="182"/>
      <c r="NL553" s="182"/>
      <c r="NM553" s="182"/>
      <c r="NN553" s="182"/>
      <c r="NO553" s="182"/>
      <c r="NP553" s="182"/>
      <c r="NQ553" s="182"/>
      <c r="NR553" s="182"/>
      <c r="NS553" s="182"/>
      <c r="NT553" s="182"/>
      <c r="NU553" s="182"/>
      <c r="NV553" s="182"/>
      <c r="NW553" s="182"/>
      <c r="NX553" s="182"/>
      <c r="NY553" s="182"/>
      <c r="NZ553" s="182"/>
      <c r="OA553" s="182"/>
      <c r="OB553" s="182"/>
      <c r="OC553" s="182"/>
      <c r="OD553" s="182"/>
      <c r="OE553" s="182"/>
      <c r="OF553" s="182"/>
      <c r="OG553" s="182"/>
      <c r="OH553" s="182"/>
      <c r="OI553" s="182"/>
      <c r="OJ553" s="182"/>
      <c r="OK553" s="182"/>
      <c r="OL553" s="182"/>
      <c r="OM553" s="182"/>
      <c r="ON553" s="182"/>
      <c r="OO553" s="182"/>
      <c r="OP553" s="182"/>
      <c r="OQ553" s="182"/>
      <c r="OR553" s="182"/>
      <c r="OS553" s="182"/>
      <c r="OT553" s="182"/>
      <c r="OU553" s="182"/>
      <c r="OV553" s="182"/>
      <c r="OW553" s="182"/>
      <c r="OX553" s="182"/>
      <c r="OY553" s="182"/>
      <c r="OZ553" s="182"/>
      <c r="PA553" s="182"/>
      <c r="PB553" s="182"/>
      <c r="PC553" s="182"/>
      <c r="PD553" s="182"/>
      <c r="PE553" s="182"/>
      <c r="PF553" s="182"/>
      <c r="PG553" s="182"/>
      <c r="PH553" s="182"/>
      <c r="PI553" s="182"/>
      <c r="PJ553" s="182"/>
      <c r="PK553" s="182"/>
      <c r="PL553" s="182"/>
      <c r="PM553" s="182"/>
      <c r="PN553" s="182"/>
      <c r="PO553" s="182"/>
      <c r="PP553" s="182"/>
      <c r="PQ553" s="182"/>
      <c r="PR553" s="182"/>
      <c r="PS553" s="182"/>
      <c r="PT553" s="182"/>
      <c r="PU553" s="182"/>
      <c r="PV553" s="182"/>
      <c r="PW553" s="182"/>
      <c r="PX553" s="182"/>
    </row>
    <row r="554" spans="1:440" s="167" customFormat="1" ht="19.899999999999999" customHeight="1">
      <c r="A554" s="182"/>
      <c r="B554" s="1040"/>
      <c r="C554" s="900"/>
      <c r="D554" s="837"/>
      <c r="E554" s="875" t="s">
        <v>317</v>
      </c>
      <c r="F554" s="327" t="s">
        <v>20</v>
      </c>
      <c r="G554" s="291">
        <v>0.63500000000000001</v>
      </c>
      <c r="H554" s="291"/>
      <c r="I554" s="292">
        <f t="shared" ref="I554" si="577">G554+H554</f>
        <v>0.63500000000000001</v>
      </c>
      <c r="J554" s="416">
        <v>0</v>
      </c>
      <c r="K554" s="292">
        <f t="shared" si="503"/>
        <v>0.63500000000000001</v>
      </c>
      <c r="L554" s="675">
        <f t="shared" si="504"/>
        <v>0</v>
      </c>
      <c r="M554" s="653" t="s">
        <v>24</v>
      </c>
      <c r="N554" s="903">
        <f t="shared" ref="N554:O554" si="578">G554+G555+G556</f>
        <v>7.2200000000000006</v>
      </c>
      <c r="O554" s="904">
        <f t="shared" si="578"/>
        <v>0</v>
      </c>
      <c r="P554" s="904">
        <f t="shared" ref="P554" si="579">N554+O554</f>
        <v>7.2200000000000006</v>
      </c>
      <c r="Q554" s="904">
        <f t="shared" si="554"/>
        <v>6.157</v>
      </c>
      <c r="R554" s="904">
        <f t="shared" ref="R554" si="580">P554-Q554</f>
        <v>1.0630000000000006</v>
      </c>
      <c r="S554" s="893">
        <f t="shared" ref="S554" si="581">Q554/P554</f>
        <v>0.85277008310249303</v>
      </c>
      <c r="T554" s="170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  <c r="AZ554" s="182"/>
      <c r="BA554" s="182"/>
      <c r="BB554" s="182"/>
      <c r="BC554" s="182"/>
      <c r="BD554" s="182"/>
      <c r="BE554" s="182"/>
      <c r="BF554" s="182"/>
      <c r="BG554" s="182"/>
      <c r="BH554" s="182"/>
      <c r="BI554" s="182"/>
      <c r="BJ554" s="182"/>
      <c r="BK554" s="182"/>
      <c r="BL554" s="182"/>
      <c r="BM554" s="182"/>
      <c r="BN554" s="182"/>
      <c r="BO554" s="182"/>
      <c r="BP554" s="182"/>
      <c r="BQ554" s="182"/>
      <c r="BR554" s="182"/>
      <c r="BS554" s="182"/>
      <c r="BT554" s="182"/>
      <c r="BU554" s="182"/>
      <c r="BV554" s="182"/>
      <c r="BW554" s="182"/>
      <c r="BX554" s="182"/>
      <c r="BY554" s="182"/>
      <c r="BZ554" s="182"/>
      <c r="CA554" s="182"/>
      <c r="CB554" s="182"/>
      <c r="CC554" s="182"/>
      <c r="CD554" s="182"/>
      <c r="CE554" s="182"/>
      <c r="CF554" s="182"/>
      <c r="CG554" s="182"/>
      <c r="CH554" s="182"/>
      <c r="CI554" s="182"/>
      <c r="CJ554" s="182"/>
      <c r="CK554" s="182"/>
      <c r="CL554" s="182"/>
      <c r="CM554" s="182"/>
      <c r="CN554" s="182"/>
      <c r="CO554" s="182"/>
      <c r="CP554" s="182"/>
      <c r="CQ554" s="182"/>
      <c r="CR554" s="182"/>
      <c r="CS554" s="182"/>
      <c r="CT554" s="182"/>
      <c r="CU554" s="182"/>
      <c r="CV554" s="182"/>
      <c r="CW554" s="182"/>
      <c r="CX554" s="182"/>
      <c r="CY554" s="182"/>
      <c r="CZ554" s="182"/>
      <c r="DA554" s="182"/>
      <c r="DB554" s="182"/>
      <c r="DC554" s="182"/>
      <c r="DD554" s="182"/>
      <c r="DE554" s="182"/>
      <c r="DF554" s="182"/>
      <c r="DG554" s="182"/>
      <c r="DH554" s="182"/>
      <c r="DI554" s="182"/>
      <c r="DJ554" s="182"/>
      <c r="DK554" s="182"/>
      <c r="DL554" s="182"/>
      <c r="DM554" s="182"/>
      <c r="DN554" s="182"/>
      <c r="DO554" s="182"/>
      <c r="DP554" s="182"/>
      <c r="DQ554" s="182"/>
      <c r="DR554" s="182"/>
      <c r="DS554" s="182"/>
      <c r="DT554" s="182"/>
      <c r="DU554" s="182"/>
      <c r="DV554" s="182"/>
      <c r="DW554" s="182"/>
      <c r="DX554" s="182"/>
      <c r="DY554" s="182"/>
      <c r="DZ554" s="182"/>
      <c r="EA554" s="182"/>
      <c r="EB554" s="182"/>
      <c r="EC554" s="182"/>
      <c r="ED554" s="182"/>
      <c r="EE554" s="182"/>
      <c r="EF554" s="182"/>
      <c r="EG554" s="182"/>
      <c r="EH554" s="182"/>
      <c r="EI554" s="182"/>
      <c r="EJ554" s="182"/>
      <c r="EK554" s="182"/>
      <c r="EL554" s="182"/>
      <c r="EM554" s="182"/>
      <c r="EN554" s="182"/>
      <c r="EO554" s="182"/>
      <c r="EP554" s="182"/>
      <c r="EQ554" s="182"/>
      <c r="ER554" s="182"/>
      <c r="ES554" s="182"/>
      <c r="ET554" s="182"/>
      <c r="EU554" s="182"/>
      <c r="EV554" s="182"/>
      <c r="EW554" s="182"/>
      <c r="EX554" s="182"/>
      <c r="EY554" s="182"/>
      <c r="EZ554" s="182"/>
      <c r="FA554" s="182"/>
      <c r="FB554" s="182"/>
      <c r="FC554" s="182"/>
      <c r="FD554" s="182"/>
      <c r="FE554" s="182"/>
      <c r="FF554" s="182"/>
      <c r="FG554" s="182"/>
      <c r="FH554" s="182"/>
      <c r="FI554" s="182"/>
      <c r="FJ554" s="182"/>
      <c r="FK554" s="182"/>
      <c r="FL554" s="182"/>
      <c r="FM554" s="182"/>
      <c r="FN554" s="182"/>
      <c r="FO554" s="182"/>
      <c r="FP554" s="182"/>
      <c r="FQ554" s="182"/>
      <c r="FR554" s="182"/>
      <c r="FS554" s="182"/>
      <c r="FT554" s="182"/>
      <c r="FU554" s="182"/>
      <c r="FV554" s="182"/>
      <c r="FW554" s="182"/>
      <c r="FX554" s="182"/>
      <c r="FY554" s="182"/>
      <c r="FZ554" s="182"/>
      <c r="GA554" s="182"/>
      <c r="GB554" s="182"/>
      <c r="GC554" s="182"/>
      <c r="GD554" s="182"/>
      <c r="GE554" s="182"/>
      <c r="GF554" s="182"/>
      <c r="GG554" s="182"/>
      <c r="GH554" s="182"/>
      <c r="GI554" s="182"/>
      <c r="GJ554" s="182"/>
      <c r="GK554" s="182"/>
      <c r="GL554" s="182"/>
      <c r="GM554" s="182"/>
      <c r="GN554" s="182"/>
      <c r="GO554" s="182"/>
      <c r="GP554" s="182"/>
      <c r="GQ554" s="182"/>
      <c r="GR554" s="182"/>
      <c r="GS554" s="182"/>
      <c r="GT554" s="182"/>
      <c r="GU554" s="182"/>
      <c r="GV554" s="182"/>
      <c r="GW554" s="182"/>
      <c r="GX554" s="182"/>
      <c r="GY554" s="182"/>
      <c r="GZ554" s="182"/>
      <c r="HA554" s="182"/>
      <c r="HB554" s="182"/>
      <c r="HC554" s="182"/>
      <c r="HD554" s="182"/>
      <c r="HE554" s="182"/>
      <c r="HF554" s="182"/>
      <c r="HG554" s="182"/>
      <c r="HH554" s="182"/>
      <c r="HI554" s="182"/>
      <c r="HJ554" s="182"/>
      <c r="HK554" s="182"/>
      <c r="HL554" s="182"/>
      <c r="HM554" s="182"/>
      <c r="HN554" s="182"/>
      <c r="HO554" s="182"/>
      <c r="HP554" s="182"/>
      <c r="HQ554" s="182"/>
      <c r="HR554" s="182"/>
      <c r="HS554" s="182"/>
      <c r="HT554" s="182"/>
      <c r="HU554" s="182"/>
      <c r="HV554" s="182"/>
      <c r="HW554" s="182"/>
      <c r="HX554" s="182"/>
      <c r="HY554" s="182"/>
      <c r="HZ554" s="182"/>
      <c r="IA554" s="182"/>
      <c r="IB554" s="182"/>
      <c r="IC554" s="182"/>
      <c r="ID554" s="182"/>
      <c r="IE554" s="182"/>
      <c r="IF554" s="182"/>
      <c r="IG554" s="182"/>
      <c r="IH554" s="182"/>
      <c r="II554" s="182"/>
      <c r="IJ554" s="182"/>
      <c r="IK554" s="182"/>
      <c r="IL554" s="182"/>
      <c r="IM554" s="182"/>
      <c r="IN554" s="182"/>
      <c r="IO554" s="182"/>
      <c r="IP554" s="182"/>
      <c r="IQ554" s="182"/>
      <c r="IR554" s="182"/>
      <c r="IS554" s="182"/>
      <c r="IT554" s="182"/>
      <c r="IU554" s="182"/>
      <c r="IV554" s="182"/>
      <c r="IW554" s="182"/>
      <c r="IX554" s="182"/>
      <c r="IY554" s="182"/>
      <c r="IZ554" s="182"/>
      <c r="JA554" s="182"/>
      <c r="JB554" s="182"/>
      <c r="JC554" s="182"/>
      <c r="JD554" s="182"/>
      <c r="JE554" s="182"/>
      <c r="JF554" s="182"/>
      <c r="JG554" s="182"/>
      <c r="JH554" s="182"/>
      <c r="JI554" s="182"/>
      <c r="JJ554" s="182"/>
      <c r="JK554" s="182"/>
      <c r="JL554" s="182"/>
      <c r="JM554" s="182"/>
      <c r="JN554" s="182"/>
      <c r="JO554" s="182"/>
      <c r="JP554" s="182"/>
      <c r="JQ554" s="182"/>
      <c r="JR554" s="182"/>
      <c r="JS554" s="182"/>
      <c r="JT554" s="182"/>
      <c r="JU554" s="182"/>
      <c r="JV554" s="182"/>
      <c r="JW554" s="182"/>
      <c r="JX554" s="182"/>
      <c r="JY554" s="182"/>
      <c r="JZ554" s="182"/>
      <c r="KA554" s="182"/>
      <c r="KB554" s="182"/>
      <c r="KC554" s="182"/>
      <c r="KD554" s="182"/>
      <c r="KE554" s="182"/>
      <c r="KF554" s="182"/>
      <c r="KG554" s="182"/>
      <c r="KH554" s="182"/>
      <c r="KI554" s="182"/>
      <c r="KJ554" s="182"/>
      <c r="KK554" s="182"/>
      <c r="KL554" s="182"/>
      <c r="KM554" s="182"/>
      <c r="KN554" s="182"/>
      <c r="KO554" s="182"/>
      <c r="KP554" s="182"/>
      <c r="KQ554" s="182"/>
      <c r="KR554" s="182"/>
      <c r="KS554" s="182"/>
      <c r="KT554" s="182"/>
      <c r="KU554" s="182"/>
      <c r="KV554" s="182"/>
      <c r="KW554" s="182"/>
      <c r="KX554" s="182"/>
      <c r="KY554" s="182"/>
      <c r="KZ554" s="182"/>
      <c r="LA554" s="182"/>
      <c r="LB554" s="182"/>
      <c r="LC554" s="182"/>
      <c r="LD554" s="182"/>
      <c r="LE554" s="182"/>
      <c r="LF554" s="182"/>
      <c r="LG554" s="182"/>
      <c r="LH554" s="182"/>
      <c r="LI554" s="182"/>
      <c r="LJ554" s="182"/>
      <c r="LK554" s="182"/>
      <c r="LL554" s="182"/>
      <c r="LM554" s="182"/>
      <c r="LN554" s="182"/>
      <c r="LO554" s="182"/>
      <c r="LP554" s="182"/>
      <c r="LQ554" s="182"/>
      <c r="LR554" s="182"/>
      <c r="LS554" s="182"/>
      <c r="LT554" s="182"/>
      <c r="LU554" s="182"/>
      <c r="LV554" s="182"/>
      <c r="LW554" s="182"/>
      <c r="LX554" s="182"/>
      <c r="LY554" s="182"/>
      <c r="LZ554" s="182"/>
      <c r="MA554" s="182"/>
      <c r="MB554" s="182"/>
      <c r="MC554" s="182"/>
      <c r="MD554" s="182"/>
      <c r="ME554" s="182"/>
      <c r="MF554" s="182"/>
      <c r="MG554" s="182"/>
      <c r="MH554" s="182"/>
      <c r="MI554" s="182"/>
      <c r="MJ554" s="182"/>
      <c r="MK554" s="182"/>
      <c r="ML554" s="182"/>
      <c r="MM554" s="182"/>
      <c r="MN554" s="182"/>
      <c r="MO554" s="182"/>
      <c r="MP554" s="182"/>
      <c r="MQ554" s="182"/>
      <c r="MR554" s="182"/>
      <c r="MS554" s="182"/>
      <c r="MT554" s="182"/>
      <c r="MU554" s="182"/>
      <c r="MV554" s="182"/>
      <c r="MW554" s="182"/>
      <c r="MX554" s="182"/>
      <c r="MY554" s="182"/>
      <c r="MZ554" s="182"/>
      <c r="NA554" s="182"/>
      <c r="NB554" s="182"/>
      <c r="NC554" s="182"/>
      <c r="ND554" s="182"/>
      <c r="NE554" s="182"/>
      <c r="NF554" s="182"/>
      <c r="NG554" s="182"/>
      <c r="NH554" s="182"/>
      <c r="NI554" s="182"/>
      <c r="NJ554" s="182"/>
      <c r="NK554" s="182"/>
      <c r="NL554" s="182"/>
      <c r="NM554" s="182"/>
      <c r="NN554" s="182"/>
      <c r="NO554" s="182"/>
      <c r="NP554" s="182"/>
      <c r="NQ554" s="182"/>
      <c r="NR554" s="182"/>
      <c r="NS554" s="182"/>
      <c r="NT554" s="182"/>
      <c r="NU554" s="182"/>
      <c r="NV554" s="182"/>
      <c r="NW554" s="182"/>
      <c r="NX554" s="182"/>
      <c r="NY554" s="182"/>
      <c r="NZ554" s="182"/>
      <c r="OA554" s="182"/>
      <c r="OB554" s="182"/>
      <c r="OC554" s="182"/>
      <c r="OD554" s="182"/>
      <c r="OE554" s="182"/>
      <c r="OF554" s="182"/>
      <c r="OG554" s="182"/>
      <c r="OH554" s="182"/>
      <c r="OI554" s="182"/>
      <c r="OJ554" s="182"/>
      <c r="OK554" s="182"/>
      <c r="OL554" s="182"/>
      <c r="OM554" s="182"/>
      <c r="ON554" s="182"/>
      <c r="OO554" s="182"/>
      <c r="OP554" s="182"/>
      <c r="OQ554" s="182"/>
      <c r="OR554" s="182"/>
      <c r="OS554" s="182"/>
      <c r="OT554" s="182"/>
      <c r="OU554" s="182"/>
      <c r="OV554" s="182"/>
      <c r="OW554" s="182"/>
      <c r="OX554" s="182"/>
      <c r="OY554" s="182"/>
      <c r="OZ554" s="182"/>
      <c r="PA554" s="182"/>
      <c r="PB554" s="182"/>
      <c r="PC554" s="182"/>
      <c r="PD554" s="182"/>
      <c r="PE554" s="182"/>
      <c r="PF554" s="182"/>
      <c r="PG554" s="182"/>
      <c r="PH554" s="182"/>
      <c r="PI554" s="182"/>
      <c r="PJ554" s="182"/>
      <c r="PK554" s="182"/>
      <c r="PL554" s="182"/>
      <c r="PM554" s="182"/>
      <c r="PN554" s="182"/>
      <c r="PO554" s="182"/>
      <c r="PP554" s="182"/>
      <c r="PQ554" s="182"/>
      <c r="PR554" s="182"/>
      <c r="PS554" s="182"/>
      <c r="PT554" s="182"/>
      <c r="PU554" s="182"/>
      <c r="PV554" s="182"/>
      <c r="PW554" s="182"/>
      <c r="PX554" s="182"/>
    </row>
    <row r="555" spans="1:440" s="167" customFormat="1" ht="19.899999999999999" customHeight="1">
      <c r="A555" s="182"/>
      <c r="B555" s="1040"/>
      <c r="C555" s="900"/>
      <c r="D555" s="837"/>
      <c r="E555" s="875"/>
      <c r="F555" s="327" t="s">
        <v>21</v>
      </c>
      <c r="G555" s="291">
        <v>2.9750000000000001</v>
      </c>
      <c r="H555" s="291"/>
      <c r="I555" s="292">
        <f>G555+H555+K554</f>
        <v>3.6100000000000003</v>
      </c>
      <c r="J555" s="416">
        <v>2.3440000000000003</v>
      </c>
      <c r="K555" s="292">
        <f t="shared" si="503"/>
        <v>1.266</v>
      </c>
      <c r="L555" s="675">
        <f t="shared" si="504"/>
        <v>0.6493074792243767</v>
      </c>
      <c r="M555" s="653" t="s">
        <v>24</v>
      </c>
      <c r="N555" s="903"/>
      <c r="O555" s="904"/>
      <c r="P555" s="904"/>
      <c r="Q555" s="904"/>
      <c r="R555" s="904"/>
      <c r="S555" s="893"/>
      <c r="T555" s="170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82"/>
      <c r="AT555" s="182"/>
      <c r="AU555" s="182"/>
      <c r="AV555" s="182"/>
      <c r="AW555" s="182"/>
      <c r="AX555" s="182"/>
      <c r="AY555" s="182"/>
      <c r="AZ555" s="182"/>
      <c r="BA555" s="182"/>
      <c r="BB555" s="182"/>
      <c r="BC555" s="182"/>
      <c r="BD555" s="182"/>
      <c r="BE555" s="182"/>
      <c r="BF555" s="182"/>
      <c r="BG555" s="182"/>
      <c r="BH555" s="182"/>
      <c r="BI555" s="182"/>
      <c r="BJ555" s="182"/>
      <c r="BK555" s="182"/>
      <c r="BL555" s="182"/>
      <c r="BM555" s="182"/>
      <c r="BN555" s="182"/>
      <c r="BO555" s="182"/>
      <c r="BP555" s="182"/>
      <c r="BQ555" s="182"/>
      <c r="BR555" s="182"/>
      <c r="BS555" s="182"/>
      <c r="BT555" s="182"/>
      <c r="BU555" s="182"/>
      <c r="BV555" s="182"/>
      <c r="BW555" s="182"/>
      <c r="BX555" s="182"/>
      <c r="BY555" s="182"/>
      <c r="BZ555" s="182"/>
      <c r="CA555" s="182"/>
      <c r="CB555" s="182"/>
      <c r="CC555" s="182"/>
      <c r="CD555" s="182"/>
      <c r="CE555" s="182"/>
      <c r="CF555" s="182"/>
      <c r="CG555" s="182"/>
      <c r="CH555" s="182"/>
      <c r="CI555" s="182"/>
      <c r="CJ555" s="182"/>
      <c r="CK555" s="182"/>
      <c r="CL555" s="182"/>
      <c r="CM555" s="182"/>
      <c r="CN555" s="182"/>
      <c r="CO555" s="182"/>
      <c r="CP555" s="182"/>
      <c r="CQ555" s="182"/>
      <c r="CR555" s="182"/>
      <c r="CS555" s="182"/>
      <c r="CT555" s="182"/>
      <c r="CU555" s="182"/>
      <c r="CV555" s="182"/>
      <c r="CW555" s="182"/>
      <c r="CX555" s="182"/>
      <c r="CY555" s="182"/>
      <c r="CZ555" s="182"/>
      <c r="DA555" s="182"/>
      <c r="DB555" s="182"/>
      <c r="DC555" s="182"/>
      <c r="DD555" s="182"/>
      <c r="DE555" s="182"/>
      <c r="DF555" s="182"/>
      <c r="DG555" s="182"/>
      <c r="DH555" s="182"/>
      <c r="DI555" s="182"/>
      <c r="DJ555" s="182"/>
      <c r="DK555" s="182"/>
      <c r="DL555" s="182"/>
      <c r="DM555" s="182"/>
      <c r="DN555" s="182"/>
      <c r="DO555" s="182"/>
      <c r="DP555" s="182"/>
      <c r="DQ555" s="182"/>
      <c r="DR555" s="182"/>
      <c r="DS555" s="182"/>
      <c r="DT555" s="182"/>
      <c r="DU555" s="182"/>
      <c r="DV555" s="182"/>
      <c r="DW555" s="182"/>
      <c r="DX555" s="182"/>
      <c r="DY555" s="182"/>
      <c r="DZ555" s="182"/>
      <c r="EA555" s="182"/>
      <c r="EB555" s="182"/>
      <c r="EC555" s="182"/>
      <c r="ED555" s="182"/>
      <c r="EE555" s="182"/>
      <c r="EF555" s="182"/>
      <c r="EG555" s="182"/>
      <c r="EH555" s="182"/>
      <c r="EI555" s="182"/>
      <c r="EJ555" s="182"/>
      <c r="EK555" s="182"/>
      <c r="EL555" s="182"/>
      <c r="EM555" s="182"/>
      <c r="EN555" s="182"/>
      <c r="EO555" s="182"/>
      <c r="EP555" s="182"/>
      <c r="EQ555" s="182"/>
      <c r="ER555" s="182"/>
      <c r="ES555" s="182"/>
      <c r="ET555" s="182"/>
      <c r="EU555" s="182"/>
      <c r="EV555" s="182"/>
      <c r="EW555" s="182"/>
      <c r="EX555" s="182"/>
      <c r="EY555" s="182"/>
      <c r="EZ555" s="182"/>
      <c r="FA555" s="182"/>
      <c r="FB555" s="182"/>
      <c r="FC555" s="182"/>
      <c r="FD555" s="182"/>
      <c r="FE555" s="182"/>
      <c r="FF555" s="182"/>
      <c r="FG555" s="182"/>
      <c r="FH555" s="182"/>
      <c r="FI555" s="182"/>
      <c r="FJ555" s="182"/>
      <c r="FK555" s="182"/>
      <c r="FL555" s="182"/>
      <c r="FM555" s="182"/>
      <c r="FN555" s="182"/>
      <c r="FO555" s="182"/>
      <c r="FP555" s="182"/>
      <c r="FQ555" s="182"/>
      <c r="FR555" s="182"/>
      <c r="FS555" s="182"/>
      <c r="FT555" s="182"/>
      <c r="FU555" s="182"/>
      <c r="FV555" s="182"/>
      <c r="FW555" s="182"/>
      <c r="FX555" s="182"/>
      <c r="FY555" s="182"/>
      <c r="FZ555" s="182"/>
      <c r="GA555" s="182"/>
      <c r="GB555" s="182"/>
      <c r="GC555" s="182"/>
      <c r="GD555" s="182"/>
      <c r="GE555" s="182"/>
      <c r="GF555" s="182"/>
      <c r="GG555" s="182"/>
      <c r="GH555" s="182"/>
      <c r="GI555" s="182"/>
      <c r="GJ555" s="182"/>
      <c r="GK555" s="182"/>
      <c r="GL555" s="182"/>
      <c r="GM555" s="182"/>
      <c r="GN555" s="182"/>
      <c r="GO555" s="182"/>
      <c r="GP555" s="182"/>
      <c r="GQ555" s="182"/>
      <c r="GR555" s="182"/>
      <c r="GS555" s="182"/>
      <c r="GT555" s="182"/>
      <c r="GU555" s="182"/>
      <c r="GV555" s="182"/>
      <c r="GW555" s="182"/>
      <c r="GX555" s="182"/>
      <c r="GY555" s="182"/>
      <c r="GZ555" s="182"/>
      <c r="HA555" s="182"/>
      <c r="HB555" s="182"/>
      <c r="HC555" s="182"/>
      <c r="HD555" s="182"/>
      <c r="HE555" s="182"/>
      <c r="HF555" s="182"/>
      <c r="HG555" s="182"/>
      <c r="HH555" s="182"/>
      <c r="HI555" s="182"/>
      <c r="HJ555" s="182"/>
      <c r="HK555" s="182"/>
      <c r="HL555" s="182"/>
      <c r="HM555" s="182"/>
      <c r="HN555" s="182"/>
      <c r="HO555" s="182"/>
      <c r="HP555" s="182"/>
      <c r="HQ555" s="182"/>
      <c r="HR555" s="182"/>
      <c r="HS555" s="182"/>
      <c r="HT555" s="182"/>
      <c r="HU555" s="182"/>
      <c r="HV555" s="182"/>
      <c r="HW555" s="182"/>
      <c r="HX555" s="182"/>
      <c r="HY555" s="182"/>
      <c r="HZ555" s="182"/>
      <c r="IA555" s="182"/>
      <c r="IB555" s="182"/>
      <c r="IC555" s="182"/>
      <c r="ID555" s="182"/>
      <c r="IE555" s="182"/>
      <c r="IF555" s="182"/>
      <c r="IG555" s="182"/>
      <c r="IH555" s="182"/>
      <c r="II555" s="182"/>
      <c r="IJ555" s="182"/>
      <c r="IK555" s="182"/>
      <c r="IL555" s="182"/>
      <c r="IM555" s="182"/>
      <c r="IN555" s="182"/>
      <c r="IO555" s="182"/>
      <c r="IP555" s="182"/>
      <c r="IQ555" s="182"/>
      <c r="IR555" s="182"/>
      <c r="IS555" s="182"/>
      <c r="IT555" s="182"/>
      <c r="IU555" s="182"/>
      <c r="IV555" s="182"/>
      <c r="IW555" s="182"/>
      <c r="IX555" s="182"/>
      <c r="IY555" s="182"/>
      <c r="IZ555" s="182"/>
      <c r="JA555" s="182"/>
      <c r="JB555" s="182"/>
      <c r="JC555" s="182"/>
      <c r="JD555" s="182"/>
      <c r="JE555" s="182"/>
      <c r="JF555" s="182"/>
      <c r="JG555" s="182"/>
      <c r="JH555" s="182"/>
      <c r="JI555" s="182"/>
      <c r="JJ555" s="182"/>
      <c r="JK555" s="182"/>
      <c r="JL555" s="182"/>
      <c r="JM555" s="182"/>
      <c r="JN555" s="182"/>
      <c r="JO555" s="182"/>
      <c r="JP555" s="182"/>
      <c r="JQ555" s="182"/>
      <c r="JR555" s="182"/>
      <c r="JS555" s="182"/>
      <c r="JT555" s="182"/>
      <c r="JU555" s="182"/>
      <c r="JV555" s="182"/>
      <c r="JW555" s="182"/>
      <c r="JX555" s="182"/>
      <c r="JY555" s="182"/>
      <c r="JZ555" s="182"/>
      <c r="KA555" s="182"/>
      <c r="KB555" s="182"/>
      <c r="KC555" s="182"/>
      <c r="KD555" s="182"/>
      <c r="KE555" s="182"/>
      <c r="KF555" s="182"/>
      <c r="KG555" s="182"/>
      <c r="KH555" s="182"/>
      <c r="KI555" s="182"/>
      <c r="KJ555" s="182"/>
      <c r="KK555" s="182"/>
      <c r="KL555" s="182"/>
      <c r="KM555" s="182"/>
      <c r="KN555" s="182"/>
      <c r="KO555" s="182"/>
      <c r="KP555" s="182"/>
      <c r="KQ555" s="182"/>
      <c r="KR555" s="182"/>
      <c r="KS555" s="182"/>
      <c r="KT555" s="182"/>
      <c r="KU555" s="182"/>
      <c r="KV555" s="182"/>
      <c r="KW555" s="182"/>
      <c r="KX555" s="182"/>
      <c r="KY555" s="182"/>
      <c r="KZ555" s="182"/>
      <c r="LA555" s="182"/>
      <c r="LB555" s="182"/>
      <c r="LC555" s="182"/>
      <c r="LD555" s="182"/>
      <c r="LE555" s="182"/>
      <c r="LF555" s="182"/>
      <c r="LG555" s="182"/>
      <c r="LH555" s="182"/>
      <c r="LI555" s="182"/>
      <c r="LJ555" s="182"/>
      <c r="LK555" s="182"/>
      <c r="LL555" s="182"/>
      <c r="LM555" s="182"/>
      <c r="LN555" s="182"/>
      <c r="LO555" s="182"/>
      <c r="LP555" s="182"/>
      <c r="LQ555" s="182"/>
      <c r="LR555" s="182"/>
      <c r="LS555" s="182"/>
      <c r="LT555" s="182"/>
      <c r="LU555" s="182"/>
      <c r="LV555" s="182"/>
      <c r="LW555" s="182"/>
      <c r="LX555" s="182"/>
      <c r="LY555" s="182"/>
      <c r="LZ555" s="182"/>
      <c r="MA555" s="182"/>
      <c r="MB555" s="182"/>
      <c r="MC555" s="182"/>
      <c r="MD555" s="182"/>
      <c r="ME555" s="182"/>
      <c r="MF555" s="182"/>
      <c r="MG555" s="182"/>
      <c r="MH555" s="182"/>
      <c r="MI555" s="182"/>
      <c r="MJ555" s="182"/>
      <c r="MK555" s="182"/>
      <c r="ML555" s="182"/>
      <c r="MM555" s="182"/>
      <c r="MN555" s="182"/>
      <c r="MO555" s="182"/>
      <c r="MP555" s="182"/>
      <c r="MQ555" s="182"/>
      <c r="MR555" s="182"/>
      <c r="MS555" s="182"/>
      <c r="MT555" s="182"/>
      <c r="MU555" s="182"/>
      <c r="MV555" s="182"/>
      <c r="MW555" s="182"/>
      <c r="MX555" s="182"/>
      <c r="MY555" s="182"/>
      <c r="MZ555" s="182"/>
      <c r="NA555" s="182"/>
      <c r="NB555" s="182"/>
      <c r="NC555" s="182"/>
      <c r="ND555" s="182"/>
      <c r="NE555" s="182"/>
      <c r="NF555" s="182"/>
      <c r="NG555" s="182"/>
      <c r="NH555" s="182"/>
      <c r="NI555" s="182"/>
      <c r="NJ555" s="182"/>
      <c r="NK555" s="182"/>
      <c r="NL555" s="182"/>
      <c r="NM555" s="182"/>
      <c r="NN555" s="182"/>
      <c r="NO555" s="182"/>
      <c r="NP555" s="182"/>
      <c r="NQ555" s="182"/>
      <c r="NR555" s="182"/>
      <c r="NS555" s="182"/>
      <c r="NT555" s="182"/>
      <c r="NU555" s="182"/>
      <c r="NV555" s="182"/>
      <c r="NW555" s="182"/>
      <c r="NX555" s="182"/>
      <c r="NY555" s="182"/>
      <c r="NZ555" s="182"/>
      <c r="OA555" s="182"/>
      <c r="OB555" s="182"/>
      <c r="OC555" s="182"/>
      <c r="OD555" s="182"/>
      <c r="OE555" s="182"/>
      <c r="OF555" s="182"/>
      <c r="OG555" s="182"/>
      <c r="OH555" s="182"/>
      <c r="OI555" s="182"/>
      <c r="OJ555" s="182"/>
      <c r="OK555" s="182"/>
      <c r="OL555" s="182"/>
      <c r="OM555" s="182"/>
      <c r="ON555" s="182"/>
      <c r="OO555" s="182"/>
      <c r="OP555" s="182"/>
      <c r="OQ555" s="182"/>
      <c r="OR555" s="182"/>
      <c r="OS555" s="182"/>
      <c r="OT555" s="182"/>
      <c r="OU555" s="182"/>
      <c r="OV555" s="182"/>
      <c r="OW555" s="182"/>
      <c r="OX555" s="182"/>
      <c r="OY555" s="182"/>
      <c r="OZ555" s="182"/>
      <c r="PA555" s="182"/>
      <c r="PB555" s="182"/>
      <c r="PC555" s="182"/>
      <c r="PD555" s="182"/>
      <c r="PE555" s="182"/>
      <c r="PF555" s="182"/>
      <c r="PG555" s="182"/>
      <c r="PH555" s="182"/>
      <c r="PI555" s="182"/>
      <c r="PJ555" s="182"/>
      <c r="PK555" s="182"/>
      <c r="PL555" s="182"/>
      <c r="PM555" s="182"/>
      <c r="PN555" s="182"/>
      <c r="PO555" s="182"/>
      <c r="PP555" s="182"/>
      <c r="PQ555" s="182"/>
      <c r="PR555" s="182"/>
      <c r="PS555" s="182"/>
      <c r="PT555" s="182"/>
      <c r="PU555" s="182"/>
      <c r="PV555" s="182"/>
      <c r="PW555" s="182"/>
      <c r="PX555" s="182"/>
    </row>
    <row r="556" spans="1:440" s="167" customFormat="1" ht="19.899999999999999" customHeight="1">
      <c r="A556" s="182"/>
      <c r="B556" s="1040"/>
      <c r="C556" s="900"/>
      <c r="D556" s="837"/>
      <c r="E556" s="875"/>
      <c r="F556" s="327" t="s">
        <v>22</v>
      </c>
      <c r="G556" s="291">
        <v>3.61</v>
      </c>
      <c r="H556" s="291"/>
      <c r="I556" s="292">
        <f>G556+H556+K555</f>
        <v>4.8759999999999994</v>
      </c>
      <c r="J556" s="431">
        <v>3.8130000000000002</v>
      </c>
      <c r="K556" s="292">
        <f t="shared" si="503"/>
        <v>1.0629999999999993</v>
      </c>
      <c r="L556" s="675">
        <f t="shared" si="504"/>
        <v>0.78199343724364245</v>
      </c>
      <c r="M556" s="653" t="s">
        <v>24</v>
      </c>
      <c r="N556" s="903"/>
      <c r="O556" s="904"/>
      <c r="P556" s="904"/>
      <c r="Q556" s="904"/>
      <c r="R556" s="904"/>
      <c r="S556" s="893"/>
      <c r="T556" s="170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82"/>
      <c r="AT556" s="182"/>
      <c r="AU556" s="182"/>
      <c r="AV556" s="182"/>
      <c r="AW556" s="182"/>
      <c r="AX556" s="182"/>
      <c r="AY556" s="182"/>
      <c r="AZ556" s="182"/>
      <c r="BA556" s="182"/>
      <c r="BB556" s="182"/>
      <c r="BC556" s="182"/>
      <c r="BD556" s="182"/>
      <c r="BE556" s="182"/>
      <c r="BF556" s="182"/>
      <c r="BG556" s="182"/>
      <c r="BH556" s="182"/>
      <c r="BI556" s="182"/>
      <c r="BJ556" s="182"/>
      <c r="BK556" s="182"/>
      <c r="BL556" s="182"/>
      <c r="BM556" s="182"/>
      <c r="BN556" s="182"/>
      <c r="BO556" s="182"/>
      <c r="BP556" s="182"/>
      <c r="BQ556" s="182"/>
      <c r="BR556" s="182"/>
      <c r="BS556" s="182"/>
      <c r="BT556" s="182"/>
      <c r="BU556" s="182"/>
      <c r="BV556" s="182"/>
      <c r="BW556" s="182"/>
      <c r="BX556" s="182"/>
      <c r="BY556" s="182"/>
      <c r="BZ556" s="182"/>
      <c r="CA556" s="182"/>
      <c r="CB556" s="182"/>
      <c r="CC556" s="182"/>
      <c r="CD556" s="182"/>
      <c r="CE556" s="182"/>
      <c r="CF556" s="182"/>
      <c r="CG556" s="182"/>
      <c r="CH556" s="182"/>
      <c r="CI556" s="182"/>
      <c r="CJ556" s="182"/>
      <c r="CK556" s="182"/>
      <c r="CL556" s="182"/>
      <c r="CM556" s="182"/>
      <c r="CN556" s="182"/>
      <c r="CO556" s="182"/>
      <c r="CP556" s="182"/>
      <c r="CQ556" s="182"/>
      <c r="CR556" s="182"/>
      <c r="CS556" s="182"/>
      <c r="CT556" s="182"/>
      <c r="CU556" s="182"/>
      <c r="CV556" s="182"/>
      <c r="CW556" s="182"/>
      <c r="CX556" s="182"/>
      <c r="CY556" s="182"/>
      <c r="CZ556" s="182"/>
      <c r="DA556" s="182"/>
      <c r="DB556" s="182"/>
      <c r="DC556" s="182"/>
      <c r="DD556" s="182"/>
      <c r="DE556" s="182"/>
      <c r="DF556" s="182"/>
      <c r="DG556" s="182"/>
      <c r="DH556" s="182"/>
      <c r="DI556" s="182"/>
      <c r="DJ556" s="182"/>
      <c r="DK556" s="182"/>
      <c r="DL556" s="182"/>
      <c r="DM556" s="182"/>
      <c r="DN556" s="182"/>
      <c r="DO556" s="182"/>
      <c r="DP556" s="182"/>
      <c r="DQ556" s="182"/>
      <c r="DR556" s="182"/>
      <c r="DS556" s="182"/>
      <c r="DT556" s="182"/>
      <c r="DU556" s="182"/>
      <c r="DV556" s="182"/>
      <c r="DW556" s="182"/>
      <c r="DX556" s="182"/>
      <c r="DY556" s="182"/>
      <c r="DZ556" s="182"/>
      <c r="EA556" s="182"/>
      <c r="EB556" s="182"/>
      <c r="EC556" s="182"/>
      <c r="ED556" s="182"/>
      <c r="EE556" s="182"/>
      <c r="EF556" s="182"/>
      <c r="EG556" s="182"/>
      <c r="EH556" s="182"/>
      <c r="EI556" s="182"/>
      <c r="EJ556" s="182"/>
      <c r="EK556" s="182"/>
      <c r="EL556" s="182"/>
      <c r="EM556" s="182"/>
      <c r="EN556" s="182"/>
      <c r="EO556" s="182"/>
      <c r="EP556" s="182"/>
      <c r="EQ556" s="182"/>
      <c r="ER556" s="182"/>
      <c r="ES556" s="182"/>
      <c r="ET556" s="182"/>
      <c r="EU556" s="182"/>
      <c r="EV556" s="182"/>
      <c r="EW556" s="182"/>
      <c r="EX556" s="182"/>
      <c r="EY556" s="182"/>
      <c r="EZ556" s="182"/>
      <c r="FA556" s="182"/>
      <c r="FB556" s="182"/>
      <c r="FC556" s="182"/>
      <c r="FD556" s="182"/>
      <c r="FE556" s="182"/>
      <c r="FF556" s="182"/>
      <c r="FG556" s="182"/>
      <c r="FH556" s="182"/>
      <c r="FI556" s="182"/>
      <c r="FJ556" s="182"/>
      <c r="FK556" s="182"/>
      <c r="FL556" s="182"/>
      <c r="FM556" s="182"/>
      <c r="FN556" s="182"/>
      <c r="FO556" s="182"/>
      <c r="FP556" s="182"/>
      <c r="FQ556" s="182"/>
      <c r="FR556" s="182"/>
      <c r="FS556" s="182"/>
      <c r="FT556" s="182"/>
      <c r="FU556" s="182"/>
      <c r="FV556" s="182"/>
      <c r="FW556" s="182"/>
      <c r="FX556" s="182"/>
      <c r="FY556" s="182"/>
      <c r="FZ556" s="182"/>
      <c r="GA556" s="182"/>
      <c r="GB556" s="182"/>
      <c r="GC556" s="182"/>
      <c r="GD556" s="182"/>
      <c r="GE556" s="182"/>
      <c r="GF556" s="182"/>
      <c r="GG556" s="182"/>
      <c r="GH556" s="182"/>
      <c r="GI556" s="182"/>
      <c r="GJ556" s="182"/>
      <c r="GK556" s="182"/>
      <c r="GL556" s="182"/>
      <c r="GM556" s="182"/>
      <c r="GN556" s="182"/>
      <c r="GO556" s="182"/>
      <c r="GP556" s="182"/>
      <c r="GQ556" s="182"/>
      <c r="GR556" s="182"/>
      <c r="GS556" s="182"/>
      <c r="GT556" s="182"/>
      <c r="GU556" s="182"/>
      <c r="GV556" s="182"/>
      <c r="GW556" s="182"/>
      <c r="GX556" s="182"/>
      <c r="GY556" s="182"/>
      <c r="GZ556" s="182"/>
      <c r="HA556" s="182"/>
      <c r="HB556" s="182"/>
      <c r="HC556" s="182"/>
      <c r="HD556" s="182"/>
      <c r="HE556" s="182"/>
      <c r="HF556" s="182"/>
      <c r="HG556" s="182"/>
      <c r="HH556" s="182"/>
      <c r="HI556" s="182"/>
      <c r="HJ556" s="182"/>
      <c r="HK556" s="182"/>
      <c r="HL556" s="182"/>
      <c r="HM556" s="182"/>
      <c r="HN556" s="182"/>
      <c r="HO556" s="182"/>
      <c r="HP556" s="182"/>
      <c r="HQ556" s="182"/>
      <c r="HR556" s="182"/>
      <c r="HS556" s="182"/>
      <c r="HT556" s="182"/>
      <c r="HU556" s="182"/>
      <c r="HV556" s="182"/>
      <c r="HW556" s="182"/>
      <c r="HX556" s="182"/>
      <c r="HY556" s="182"/>
      <c r="HZ556" s="182"/>
      <c r="IA556" s="182"/>
      <c r="IB556" s="182"/>
      <c r="IC556" s="182"/>
      <c r="ID556" s="182"/>
      <c r="IE556" s="182"/>
      <c r="IF556" s="182"/>
      <c r="IG556" s="182"/>
      <c r="IH556" s="182"/>
      <c r="II556" s="182"/>
      <c r="IJ556" s="182"/>
      <c r="IK556" s="182"/>
      <c r="IL556" s="182"/>
      <c r="IM556" s="182"/>
      <c r="IN556" s="182"/>
      <c r="IO556" s="182"/>
      <c r="IP556" s="182"/>
      <c r="IQ556" s="182"/>
      <c r="IR556" s="182"/>
      <c r="IS556" s="182"/>
      <c r="IT556" s="182"/>
      <c r="IU556" s="182"/>
      <c r="IV556" s="182"/>
      <c r="IW556" s="182"/>
      <c r="IX556" s="182"/>
      <c r="IY556" s="182"/>
      <c r="IZ556" s="182"/>
      <c r="JA556" s="182"/>
      <c r="JB556" s="182"/>
      <c r="JC556" s="182"/>
      <c r="JD556" s="182"/>
      <c r="JE556" s="182"/>
      <c r="JF556" s="182"/>
      <c r="JG556" s="182"/>
      <c r="JH556" s="182"/>
      <c r="JI556" s="182"/>
      <c r="JJ556" s="182"/>
      <c r="JK556" s="182"/>
      <c r="JL556" s="182"/>
      <c r="JM556" s="182"/>
      <c r="JN556" s="182"/>
      <c r="JO556" s="182"/>
      <c r="JP556" s="182"/>
      <c r="JQ556" s="182"/>
      <c r="JR556" s="182"/>
      <c r="JS556" s="182"/>
      <c r="JT556" s="182"/>
      <c r="JU556" s="182"/>
      <c r="JV556" s="182"/>
      <c r="JW556" s="182"/>
      <c r="JX556" s="182"/>
      <c r="JY556" s="182"/>
      <c r="JZ556" s="182"/>
      <c r="KA556" s="182"/>
      <c r="KB556" s="182"/>
      <c r="KC556" s="182"/>
      <c r="KD556" s="182"/>
      <c r="KE556" s="182"/>
      <c r="KF556" s="182"/>
      <c r="KG556" s="182"/>
      <c r="KH556" s="182"/>
      <c r="KI556" s="182"/>
      <c r="KJ556" s="182"/>
      <c r="KK556" s="182"/>
      <c r="KL556" s="182"/>
      <c r="KM556" s="182"/>
      <c r="KN556" s="182"/>
      <c r="KO556" s="182"/>
      <c r="KP556" s="182"/>
      <c r="KQ556" s="182"/>
      <c r="KR556" s="182"/>
      <c r="KS556" s="182"/>
      <c r="KT556" s="182"/>
      <c r="KU556" s="182"/>
      <c r="KV556" s="182"/>
      <c r="KW556" s="182"/>
      <c r="KX556" s="182"/>
      <c r="KY556" s="182"/>
      <c r="KZ556" s="182"/>
      <c r="LA556" s="182"/>
      <c r="LB556" s="182"/>
      <c r="LC556" s="182"/>
      <c r="LD556" s="182"/>
      <c r="LE556" s="182"/>
      <c r="LF556" s="182"/>
      <c r="LG556" s="182"/>
      <c r="LH556" s="182"/>
      <c r="LI556" s="182"/>
      <c r="LJ556" s="182"/>
      <c r="LK556" s="182"/>
      <c r="LL556" s="182"/>
      <c r="LM556" s="182"/>
      <c r="LN556" s="182"/>
      <c r="LO556" s="182"/>
      <c r="LP556" s="182"/>
      <c r="LQ556" s="182"/>
      <c r="LR556" s="182"/>
      <c r="LS556" s="182"/>
      <c r="LT556" s="182"/>
      <c r="LU556" s="182"/>
      <c r="LV556" s="182"/>
      <c r="LW556" s="182"/>
      <c r="LX556" s="182"/>
      <c r="LY556" s="182"/>
      <c r="LZ556" s="182"/>
      <c r="MA556" s="182"/>
      <c r="MB556" s="182"/>
      <c r="MC556" s="182"/>
      <c r="MD556" s="182"/>
      <c r="ME556" s="182"/>
      <c r="MF556" s="182"/>
      <c r="MG556" s="182"/>
      <c r="MH556" s="182"/>
      <c r="MI556" s="182"/>
      <c r="MJ556" s="182"/>
      <c r="MK556" s="182"/>
      <c r="ML556" s="182"/>
      <c r="MM556" s="182"/>
      <c r="MN556" s="182"/>
      <c r="MO556" s="182"/>
      <c r="MP556" s="182"/>
      <c r="MQ556" s="182"/>
      <c r="MR556" s="182"/>
      <c r="MS556" s="182"/>
      <c r="MT556" s="182"/>
      <c r="MU556" s="182"/>
      <c r="MV556" s="182"/>
      <c r="MW556" s="182"/>
      <c r="MX556" s="182"/>
      <c r="MY556" s="182"/>
      <c r="MZ556" s="182"/>
      <c r="NA556" s="182"/>
      <c r="NB556" s="182"/>
      <c r="NC556" s="182"/>
      <c r="ND556" s="182"/>
      <c r="NE556" s="182"/>
      <c r="NF556" s="182"/>
      <c r="NG556" s="182"/>
      <c r="NH556" s="182"/>
      <c r="NI556" s="182"/>
      <c r="NJ556" s="182"/>
      <c r="NK556" s="182"/>
      <c r="NL556" s="182"/>
      <c r="NM556" s="182"/>
      <c r="NN556" s="182"/>
      <c r="NO556" s="182"/>
      <c r="NP556" s="182"/>
      <c r="NQ556" s="182"/>
      <c r="NR556" s="182"/>
      <c r="NS556" s="182"/>
      <c r="NT556" s="182"/>
      <c r="NU556" s="182"/>
      <c r="NV556" s="182"/>
      <c r="NW556" s="182"/>
      <c r="NX556" s="182"/>
      <c r="NY556" s="182"/>
      <c r="NZ556" s="182"/>
      <c r="OA556" s="182"/>
      <c r="OB556" s="182"/>
      <c r="OC556" s="182"/>
      <c r="OD556" s="182"/>
      <c r="OE556" s="182"/>
      <c r="OF556" s="182"/>
      <c r="OG556" s="182"/>
      <c r="OH556" s="182"/>
      <c r="OI556" s="182"/>
      <c r="OJ556" s="182"/>
      <c r="OK556" s="182"/>
      <c r="OL556" s="182"/>
      <c r="OM556" s="182"/>
      <c r="ON556" s="182"/>
      <c r="OO556" s="182"/>
      <c r="OP556" s="182"/>
      <c r="OQ556" s="182"/>
      <c r="OR556" s="182"/>
      <c r="OS556" s="182"/>
      <c r="OT556" s="182"/>
      <c r="OU556" s="182"/>
      <c r="OV556" s="182"/>
      <c r="OW556" s="182"/>
      <c r="OX556" s="182"/>
      <c r="OY556" s="182"/>
      <c r="OZ556" s="182"/>
      <c r="PA556" s="182"/>
      <c r="PB556" s="182"/>
      <c r="PC556" s="182"/>
      <c r="PD556" s="182"/>
      <c r="PE556" s="182"/>
      <c r="PF556" s="182"/>
      <c r="PG556" s="182"/>
      <c r="PH556" s="182"/>
      <c r="PI556" s="182"/>
      <c r="PJ556" s="182"/>
      <c r="PK556" s="182"/>
      <c r="PL556" s="182"/>
      <c r="PM556" s="182"/>
      <c r="PN556" s="182"/>
      <c r="PO556" s="182"/>
      <c r="PP556" s="182"/>
      <c r="PQ556" s="182"/>
      <c r="PR556" s="182"/>
      <c r="PS556" s="182"/>
      <c r="PT556" s="182"/>
      <c r="PU556" s="182"/>
      <c r="PV556" s="182"/>
      <c r="PW556" s="182"/>
      <c r="PX556" s="182"/>
    </row>
    <row r="557" spans="1:440" s="167" customFormat="1" ht="19.899999999999999" customHeight="1">
      <c r="A557" s="182"/>
      <c r="B557" s="1040"/>
      <c r="C557" s="900"/>
      <c r="D557" s="837"/>
      <c r="E557" s="947" t="s">
        <v>265</v>
      </c>
      <c r="F557" s="327" t="s">
        <v>20</v>
      </c>
      <c r="G557" s="291">
        <v>0.63500000000000001</v>
      </c>
      <c r="H557" s="291"/>
      <c r="I557" s="292">
        <f t="shared" ref="I557" si="582">G557+H557</f>
        <v>0.63500000000000001</v>
      </c>
      <c r="J557" s="424">
        <v>0</v>
      </c>
      <c r="K557" s="292">
        <f t="shared" ref="K557:K559" si="583">I557-J557</f>
        <v>0.63500000000000001</v>
      </c>
      <c r="L557" s="675">
        <f t="shared" ref="L557:L559" si="584">J557/I557</f>
        <v>0</v>
      </c>
      <c r="M557" s="653" t="s">
        <v>24</v>
      </c>
      <c r="N557" s="903">
        <f t="shared" ref="N557" si="585">G557+G558+G559</f>
        <v>7.2140000000000004</v>
      </c>
      <c r="O557" s="904">
        <f t="shared" ref="O557" si="586">H557+H558+H559</f>
        <v>0</v>
      </c>
      <c r="P557" s="904">
        <f t="shared" ref="P557" si="587">N557+O557</f>
        <v>7.2140000000000004</v>
      </c>
      <c r="Q557" s="904">
        <f t="shared" ref="Q557" si="588">J557+J558+J559</f>
        <v>6.6</v>
      </c>
      <c r="R557" s="904">
        <f t="shared" ref="R557" si="589">P557-Q557</f>
        <v>0.61400000000000077</v>
      </c>
      <c r="S557" s="893">
        <f t="shared" ref="S557" si="590">Q557/P557</f>
        <v>0.91488771832547811</v>
      </c>
      <c r="T557" s="170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82"/>
      <c r="AT557" s="182"/>
      <c r="AU557" s="182"/>
      <c r="AV557" s="182"/>
      <c r="AW557" s="182"/>
      <c r="AX557" s="182"/>
      <c r="AY557" s="182"/>
      <c r="AZ557" s="182"/>
      <c r="BA557" s="182"/>
      <c r="BB557" s="182"/>
      <c r="BC557" s="182"/>
      <c r="BD557" s="182"/>
      <c r="BE557" s="182"/>
      <c r="BF557" s="182"/>
      <c r="BG557" s="182"/>
      <c r="BH557" s="182"/>
      <c r="BI557" s="182"/>
      <c r="BJ557" s="182"/>
      <c r="BK557" s="182"/>
      <c r="BL557" s="182"/>
      <c r="BM557" s="182"/>
      <c r="BN557" s="182"/>
      <c r="BO557" s="182"/>
      <c r="BP557" s="182"/>
      <c r="BQ557" s="182"/>
      <c r="BR557" s="182"/>
      <c r="BS557" s="182"/>
      <c r="BT557" s="182"/>
      <c r="BU557" s="182"/>
      <c r="BV557" s="182"/>
      <c r="BW557" s="182"/>
      <c r="BX557" s="182"/>
      <c r="BY557" s="182"/>
      <c r="BZ557" s="182"/>
      <c r="CA557" s="182"/>
      <c r="CB557" s="182"/>
      <c r="CC557" s="182"/>
      <c r="CD557" s="182"/>
      <c r="CE557" s="182"/>
      <c r="CF557" s="182"/>
      <c r="CG557" s="182"/>
      <c r="CH557" s="182"/>
      <c r="CI557" s="182"/>
      <c r="CJ557" s="182"/>
      <c r="CK557" s="182"/>
      <c r="CL557" s="182"/>
      <c r="CM557" s="182"/>
      <c r="CN557" s="182"/>
      <c r="CO557" s="182"/>
      <c r="CP557" s="182"/>
      <c r="CQ557" s="182"/>
      <c r="CR557" s="182"/>
      <c r="CS557" s="182"/>
      <c r="CT557" s="182"/>
      <c r="CU557" s="182"/>
      <c r="CV557" s="182"/>
      <c r="CW557" s="182"/>
      <c r="CX557" s="182"/>
      <c r="CY557" s="182"/>
      <c r="CZ557" s="182"/>
      <c r="DA557" s="182"/>
      <c r="DB557" s="182"/>
      <c r="DC557" s="182"/>
      <c r="DD557" s="182"/>
      <c r="DE557" s="182"/>
      <c r="DF557" s="182"/>
      <c r="DG557" s="182"/>
      <c r="DH557" s="182"/>
      <c r="DI557" s="182"/>
      <c r="DJ557" s="182"/>
      <c r="DK557" s="182"/>
      <c r="DL557" s="182"/>
      <c r="DM557" s="182"/>
      <c r="DN557" s="182"/>
      <c r="DO557" s="182"/>
      <c r="DP557" s="182"/>
      <c r="DQ557" s="182"/>
      <c r="DR557" s="182"/>
      <c r="DS557" s="182"/>
      <c r="DT557" s="182"/>
      <c r="DU557" s="182"/>
      <c r="DV557" s="182"/>
      <c r="DW557" s="182"/>
      <c r="DX557" s="182"/>
      <c r="DY557" s="182"/>
      <c r="DZ557" s="182"/>
      <c r="EA557" s="182"/>
      <c r="EB557" s="182"/>
      <c r="EC557" s="182"/>
      <c r="ED557" s="182"/>
      <c r="EE557" s="182"/>
      <c r="EF557" s="182"/>
      <c r="EG557" s="182"/>
      <c r="EH557" s="182"/>
      <c r="EI557" s="182"/>
      <c r="EJ557" s="182"/>
      <c r="EK557" s="182"/>
      <c r="EL557" s="182"/>
      <c r="EM557" s="182"/>
      <c r="EN557" s="182"/>
      <c r="EO557" s="182"/>
      <c r="EP557" s="182"/>
      <c r="EQ557" s="182"/>
      <c r="ER557" s="182"/>
      <c r="ES557" s="182"/>
      <c r="ET557" s="182"/>
      <c r="EU557" s="182"/>
      <c r="EV557" s="182"/>
      <c r="EW557" s="182"/>
      <c r="EX557" s="182"/>
      <c r="EY557" s="182"/>
      <c r="EZ557" s="182"/>
      <c r="FA557" s="182"/>
      <c r="FB557" s="182"/>
      <c r="FC557" s="182"/>
      <c r="FD557" s="182"/>
      <c r="FE557" s="182"/>
      <c r="FF557" s="182"/>
      <c r="FG557" s="182"/>
      <c r="FH557" s="182"/>
      <c r="FI557" s="182"/>
      <c r="FJ557" s="182"/>
      <c r="FK557" s="182"/>
      <c r="FL557" s="182"/>
      <c r="FM557" s="182"/>
      <c r="FN557" s="182"/>
      <c r="FO557" s="182"/>
      <c r="FP557" s="182"/>
      <c r="FQ557" s="182"/>
      <c r="FR557" s="182"/>
      <c r="FS557" s="182"/>
      <c r="FT557" s="182"/>
      <c r="FU557" s="182"/>
      <c r="FV557" s="182"/>
      <c r="FW557" s="182"/>
      <c r="FX557" s="182"/>
      <c r="FY557" s="182"/>
      <c r="FZ557" s="182"/>
      <c r="GA557" s="182"/>
      <c r="GB557" s="182"/>
      <c r="GC557" s="182"/>
      <c r="GD557" s="182"/>
      <c r="GE557" s="182"/>
      <c r="GF557" s="182"/>
      <c r="GG557" s="182"/>
      <c r="GH557" s="182"/>
      <c r="GI557" s="182"/>
      <c r="GJ557" s="182"/>
      <c r="GK557" s="182"/>
      <c r="GL557" s="182"/>
      <c r="GM557" s="182"/>
      <c r="GN557" s="182"/>
      <c r="GO557" s="182"/>
      <c r="GP557" s="182"/>
      <c r="GQ557" s="182"/>
      <c r="GR557" s="182"/>
      <c r="GS557" s="182"/>
      <c r="GT557" s="182"/>
      <c r="GU557" s="182"/>
      <c r="GV557" s="182"/>
      <c r="GW557" s="182"/>
      <c r="GX557" s="182"/>
      <c r="GY557" s="182"/>
      <c r="GZ557" s="182"/>
      <c r="HA557" s="182"/>
      <c r="HB557" s="182"/>
      <c r="HC557" s="182"/>
      <c r="HD557" s="182"/>
      <c r="HE557" s="182"/>
      <c r="HF557" s="182"/>
      <c r="HG557" s="182"/>
      <c r="HH557" s="182"/>
      <c r="HI557" s="182"/>
      <c r="HJ557" s="182"/>
      <c r="HK557" s="182"/>
      <c r="HL557" s="182"/>
      <c r="HM557" s="182"/>
      <c r="HN557" s="182"/>
      <c r="HO557" s="182"/>
      <c r="HP557" s="182"/>
      <c r="HQ557" s="182"/>
      <c r="HR557" s="182"/>
      <c r="HS557" s="182"/>
      <c r="HT557" s="182"/>
      <c r="HU557" s="182"/>
      <c r="HV557" s="182"/>
      <c r="HW557" s="182"/>
      <c r="HX557" s="182"/>
      <c r="HY557" s="182"/>
      <c r="HZ557" s="182"/>
      <c r="IA557" s="182"/>
      <c r="IB557" s="182"/>
      <c r="IC557" s="182"/>
      <c r="ID557" s="182"/>
      <c r="IE557" s="182"/>
      <c r="IF557" s="182"/>
      <c r="IG557" s="182"/>
      <c r="IH557" s="182"/>
      <c r="II557" s="182"/>
      <c r="IJ557" s="182"/>
      <c r="IK557" s="182"/>
      <c r="IL557" s="182"/>
      <c r="IM557" s="182"/>
      <c r="IN557" s="182"/>
      <c r="IO557" s="182"/>
      <c r="IP557" s="182"/>
      <c r="IQ557" s="182"/>
      <c r="IR557" s="182"/>
      <c r="IS557" s="182"/>
      <c r="IT557" s="182"/>
      <c r="IU557" s="182"/>
      <c r="IV557" s="182"/>
      <c r="IW557" s="182"/>
      <c r="IX557" s="182"/>
      <c r="IY557" s="182"/>
      <c r="IZ557" s="182"/>
      <c r="JA557" s="182"/>
      <c r="JB557" s="182"/>
      <c r="JC557" s="182"/>
      <c r="JD557" s="182"/>
      <c r="JE557" s="182"/>
      <c r="JF557" s="182"/>
      <c r="JG557" s="182"/>
      <c r="JH557" s="182"/>
      <c r="JI557" s="182"/>
      <c r="JJ557" s="182"/>
      <c r="JK557" s="182"/>
      <c r="JL557" s="182"/>
      <c r="JM557" s="182"/>
      <c r="JN557" s="182"/>
      <c r="JO557" s="182"/>
      <c r="JP557" s="182"/>
      <c r="JQ557" s="182"/>
      <c r="JR557" s="182"/>
      <c r="JS557" s="182"/>
      <c r="JT557" s="182"/>
      <c r="JU557" s="182"/>
      <c r="JV557" s="182"/>
      <c r="JW557" s="182"/>
      <c r="JX557" s="182"/>
      <c r="JY557" s="182"/>
      <c r="JZ557" s="182"/>
      <c r="KA557" s="182"/>
      <c r="KB557" s="182"/>
      <c r="KC557" s="182"/>
      <c r="KD557" s="182"/>
      <c r="KE557" s="182"/>
      <c r="KF557" s="182"/>
      <c r="KG557" s="182"/>
      <c r="KH557" s="182"/>
      <c r="KI557" s="182"/>
      <c r="KJ557" s="182"/>
      <c r="KK557" s="182"/>
      <c r="KL557" s="182"/>
      <c r="KM557" s="182"/>
      <c r="KN557" s="182"/>
      <c r="KO557" s="182"/>
      <c r="KP557" s="182"/>
      <c r="KQ557" s="182"/>
      <c r="KR557" s="182"/>
      <c r="KS557" s="182"/>
      <c r="KT557" s="182"/>
      <c r="KU557" s="182"/>
      <c r="KV557" s="182"/>
      <c r="KW557" s="182"/>
      <c r="KX557" s="182"/>
      <c r="KY557" s="182"/>
      <c r="KZ557" s="182"/>
      <c r="LA557" s="182"/>
      <c r="LB557" s="182"/>
      <c r="LC557" s="182"/>
      <c r="LD557" s="182"/>
      <c r="LE557" s="182"/>
      <c r="LF557" s="182"/>
      <c r="LG557" s="182"/>
      <c r="LH557" s="182"/>
      <c r="LI557" s="182"/>
      <c r="LJ557" s="182"/>
      <c r="LK557" s="182"/>
      <c r="LL557" s="182"/>
      <c r="LM557" s="182"/>
      <c r="LN557" s="182"/>
      <c r="LO557" s="182"/>
      <c r="LP557" s="182"/>
      <c r="LQ557" s="182"/>
      <c r="LR557" s="182"/>
      <c r="LS557" s="182"/>
      <c r="LT557" s="182"/>
      <c r="LU557" s="182"/>
      <c r="LV557" s="182"/>
      <c r="LW557" s="182"/>
      <c r="LX557" s="182"/>
      <c r="LY557" s="182"/>
      <c r="LZ557" s="182"/>
      <c r="MA557" s="182"/>
      <c r="MB557" s="182"/>
      <c r="MC557" s="182"/>
      <c r="MD557" s="182"/>
      <c r="ME557" s="182"/>
      <c r="MF557" s="182"/>
      <c r="MG557" s="182"/>
      <c r="MH557" s="182"/>
      <c r="MI557" s="182"/>
      <c r="MJ557" s="182"/>
      <c r="MK557" s="182"/>
      <c r="ML557" s="182"/>
      <c r="MM557" s="182"/>
      <c r="MN557" s="182"/>
      <c r="MO557" s="182"/>
      <c r="MP557" s="182"/>
      <c r="MQ557" s="182"/>
      <c r="MR557" s="182"/>
      <c r="MS557" s="182"/>
      <c r="MT557" s="182"/>
      <c r="MU557" s="182"/>
      <c r="MV557" s="182"/>
      <c r="MW557" s="182"/>
      <c r="MX557" s="182"/>
      <c r="MY557" s="182"/>
      <c r="MZ557" s="182"/>
      <c r="NA557" s="182"/>
      <c r="NB557" s="182"/>
      <c r="NC557" s="182"/>
      <c r="ND557" s="182"/>
      <c r="NE557" s="182"/>
      <c r="NF557" s="182"/>
      <c r="NG557" s="182"/>
      <c r="NH557" s="182"/>
      <c r="NI557" s="182"/>
      <c r="NJ557" s="182"/>
      <c r="NK557" s="182"/>
      <c r="NL557" s="182"/>
      <c r="NM557" s="182"/>
      <c r="NN557" s="182"/>
      <c r="NO557" s="182"/>
      <c r="NP557" s="182"/>
      <c r="NQ557" s="182"/>
      <c r="NR557" s="182"/>
      <c r="NS557" s="182"/>
      <c r="NT557" s="182"/>
      <c r="NU557" s="182"/>
      <c r="NV557" s="182"/>
      <c r="NW557" s="182"/>
      <c r="NX557" s="182"/>
      <c r="NY557" s="182"/>
      <c r="NZ557" s="182"/>
      <c r="OA557" s="182"/>
      <c r="OB557" s="182"/>
      <c r="OC557" s="182"/>
      <c r="OD557" s="182"/>
      <c r="OE557" s="182"/>
      <c r="OF557" s="182"/>
      <c r="OG557" s="182"/>
      <c r="OH557" s="182"/>
      <c r="OI557" s="182"/>
      <c r="OJ557" s="182"/>
      <c r="OK557" s="182"/>
      <c r="OL557" s="182"/>
      <c r="OM557" s="182"/>
      <c r="ON557" s="182"/>
      <c r="OO557" s="182"/>
      <c r="OP557" s="182"/>
      <c r="OQ557" s="182"/>
      <c r="OR557" s="182"/>
      <c r="OS557" s="182"/>
      <c r="OT557" s="182"/>
      <c r="OU557" s="182"/>
      <c r="OV557" s="182"/>
      <c r="OW557" s="182"/>
      <c r="OX557" s="182"/>
      <c r="OY557" s="182"/>
      <c r="OZ557" s="182"/>
      <c r="PA557" s="182"/>
      <c r="PB557" s="182"/>
      <c r="PC557" s="182"/>
      <c r="PD557" s="182"/>
      <c r="PE557" s="182"/>
      <c r="PF557" s="182"/>
      <c r="PG557" s="182"/>
      <c r="PH557" s="182"/>
      <c r="PI557" s="182"/>
      <c r="PJ557" s="182"/>
      <c r="PK557" s="182"/>
      <c r="PL557" s="182"/>
      <c r="PM557" s="182"/>
      <c r="PN557" s="182"/>
      <c r="PO557" s="182"/>
      <c r="PP557" s="182"/>
      <c r="PQ557" s="182"/>
      <c r="PR557" s="182"/>
      <c r="PS557" s="182"/>
      <c r="PT557" s="182"/>
      <c r="PU557" s="182"/>
      <c r="PV557" s="182"/>
      <c r="PW557" s="182"/>
      <c r="PX557" s="182"/>
    </row>
    <row r="558" spans="1:440" s="167" customFormat="1" ht="19.899999999999999" customHeight="1">
      <c r="A558" s="182"/>
      <c r="B558" s="1040"/>
      <c r="C558" s="900"/>
      <c r="D558" s="837"/>
      <c r="E558" s="948"/>
      <c r="F558" s="327" t="s">
        <v>21</v>
      </c>
      <c r="G558" s="291">
        <v>2.972</v>
      </c>
      <c r="H558" s="291"/>
      <c r="I558" s="292">
        <f>G558+H558+K557</f>
        <v>3.6070000000000002</v>
      </c>
      <c r="J558" s="416">
        <v>2.6739999999999999</v>
      </c>
      <c r="K558" s="292">
        <f t="shared" si="583"/>
        <v>0.93300000000000027</v>
      </c>
      <c r="L558" s="675">
        <f t="shared" si="584"/>
        <v>0.74133629054616024</v>
      </c>
      <c r="M558" s="653" t="s">
        <v>24</v>
      </c>
      <c r="N558" s="903"/>
      <c r="O558" s="904"/>
      <c r="P558" s="904"/>
      <c r="Q558" s="904"/>
      <c r="R558" s="904"/>
      <c r="S558" s="893"/>
      <c r="T558" s="170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182"/>
      <c r="AT558" s="182"/>
      <c r="AU558" s="182"/>
      <c r="AV558" s="182"/>
      <c r="AW558" s="182"/>
      <c r="AX558" s="182"/>
      <c r="AY558" s="182"/>
      <c r="AZ558" s="182"/>
      <c r="BA558" s="182"/>
      <c r="BB558" s="182"/>
      <c r="BC558" s="182"/>
      <c r="BD558" s="182"/>
      <c r="BE558" s="182"/>
      <c r="BF558" s="182"/>
      <c r="BG558" s="182"/>
      <c r="BH558" s="182"/>
      <c r="BI558" s="182"/>
      <c r="BJ558" s="182"/>
      <c r="BK558" s="182"/>
      <c r="BL558" s="182"/>
      <c r="BM558" s="182"/>
      <c r="BN558" s="182"/>
      <c r="BO558" s="182"/>
      <c r="BP558" s="182"/>
      <c r="BQ558" s="182"/>
      <c r="BR558" s="182"/>
      <c r="BS558" s="182"/>
      <c r="BT558" s="182"/>
      <c r="BU558" s="182"/>
      <c r="BV558" s="182"/>
      <c r="BW558" s="182"/>
      <c r="BX558" s="182"/>
      <c r="BY558" s="182"/>
      <c r="BZ558" s="182"/>
      <c r="CA558" s="182"/>
      <c r="CB558" s="182"/>
      <c r="CC558" s="182"/>
      <c r="CD558" s="182"/>
      <c r="CE558" s="182"/>
      <c r="CF558" s="182"/>
      <c r="CG558" s="182"/>
      <c r="CH558" s="182"/>
      <c r="CI558" s="182"/>
      <c r="CJ558" s="182"/>
      <c r="CK558" s="182"/>
      <c r="CL558" s="182"/>
      <c r="CM558" s="182"/>
      <c r="CN558" s="182"/>
      <c r="CO558" s="182"/>
      <c r="CP558" s="182"/>
      <c r="CQ558" s="182"/>
      <c r="CR558" s="182"/>
      <c r="CS558" s="182"/>
      <c r="CT558" s="182"/>
      <c r="CU558" s="182"/>
      <c r="CV558" s="182"/>
      <c r="CW558" s="182"/>
      <c r="CX558" s="182"/>
      <c r="CY558" s="182"/>
      <c r="CZ558" s="182"/>
      <c r="DA558" s="182"/>
      <c r="DB558" s="182"/>
      <c r="DC558" s="182"/>
      <c r="DD558" s="182"/>
      <c r="DE558" s="182"/>
      <c r="DF558" s="182"/>
      <c r="DG558" s="182"/>
      <c r="DH558" s="182"/>
      <c r="DI558" s="182"/>
      <c r="DJ558" s="182"/>
      <c r="DK558" s="182"/>
      <c r="DL558" s="182"/>
      <c r="DM558" s="182"/>
      <c r="DN558" s="182"/>
      <c r="DO558" s="182"/>
      <c r="DP558" s="182"/>
      <c r="DQ558" s="182"/>
      <c r="DR558" s="182"/>
      <c r="DS558" s="182"/>
      <c r="DT558" s="182"/>
      <c r="DU558" s="182"/>
      <c r="DV558" s="182"/>
      <c r="DW558" s="182"/>
      <c r="DX558" s="182"/>
      <c r="DY558" s="182"/>
      <c r="DZ558" s="182"/>
      <c r="EA558" s="182"/>
      <c r="EB558" s="182"/>
      <c r="EC558" s="182"/>
      <c r="ED558" s="182"/>
      <c r="EE558" s="182"/>
      <c r="EF558" s="182"/>
      <c r="EG558" s="182"/>
      <c r="EH558" s="182"/>
      <c r="EI558" s="182"/>
      <c r="EJ558" s="182"/>
      <c r="EK558" s="182"/>
      <c r="EL558" s="182"/>
      <c r="EM558" s="182"/>
      <c r="EN558" s="182"/>
      <c r="EO558" s="182"/>
      <c r="EP558" s="182"/>
      <c r="EQ558" s="182"/>
      <c r="ER558" s="182"/>
      <c r="ES558" s="182"/>
      <c r="ET558" s="182"/>
      <c r="EU558" s="182"/>
      <c r="EV558" s="182"/>
      <c r="EW558" s="182"/>
      <c r="EX558" s="182"/>
      <c r="EY558" s="182"/>
      <c r="EZ558" s="182"/>
      <c r="FA558" s="182"/>
      <c r="FB558" s="182"/>
      <c r="FC558" s="182"/>
      <c r="FD558" s="182"/>
      <c r="FE558" s="182"/>
      <c r="FF558" s="182"/>
      <c r="FG558" s="182"/>
      <c r="FH558" s="182"/>
      <c r="FI558" s="182"/>
      <c r="FJ558" s="182"/>
      <c r="FK558" s="182"/>
      <c r="FL558" s="182"/>
      <c r="FM558" s="182"/>
      <c r="FN558" s="182"/>
      <c r="FO558" s="182"/>
      <c r="FP558" s="182"/>
      <c r="FQ558" s="182"/>
      <c r="FR558" s="182"/>
      <c r="FS558" s="182"/>
      <c r="FT558" s="182"/>
      <c r="FU558" s="182"/>
      <c r="FV558" s="182"/>
      <c r="FW558" s="182"/>
      <c r="FX558" s="182"/>
      <c r="FY558" s="182"/>
      <c r="FZ558" s="182"/>
      <c r="GA558" s="182"/>
      <c r="GB558" s="182"/>
      <c r="GC558" s="182"/>
      <c r="GD558" s="182"/>
      <c r="GE558" s="182"/>
      <c r="GF558" s="182"/>
      <c r="GG558" s="182"/>
      <c r="GH558" s="182"/>
      <c r="GI558" s="182"/>
      <c r="GJ558" s="182"/>
      <c r="GK558" s="182"/>
      <c r="GL558" s="182"/>
      <c r="GM558" s="182"/>
      <c r="GN558" s="182"/>
      <c r="GO558" s="182"/>
      <c r="GP558" s="182"/>
      <c r="GQ558" s="182"/>
      <c r="GR558" s="182"/>
      <c r="GS558" s="182"/>
      <c r="GT558" s="182"/>
      <c r="GU558" s="182"/>
      <c r="GV558" s="182"/>
      <c r="GW558" s="182"/>
      <c r="GX558" s="182"/>
      <c r="GY558" s="182"/>
      <c r="GZ558" s="182"/>
      <c r="HA558" s="182"/>
      <c r="HB558" s="182"/>
      <c r="HC558" s="182"/>
      <c r="HD558" s="182"/>
      <c r="HE558" s="182"/>
      <c r="HF558" s="182"/>
      <c r="HG558" s="182"/>
      <c r="HH558" s="182"/>
      <c r="HI558" s="182"/>
      <c r="HJ558" s="182"/>
      <c r="HK558" s="182"/>
      <c r="HL558" s="182"/>
      <c r="HM558" s="182"/>
      <c r="HN558" s="182"/>
      <c r="HO558" s="182"/>
      <c r="HP558" s="182"/>
      <c r="HQ558" s="182"/>
      <c r="HR558" s="182"/>
      <c r="HS558" s="182"/>
      <c r="HT558" s="182"/>
      <c r="HU558" s="182"/>
      <c r="HV558" s="182"/>
      <c r="HW558" s="182"/>
      <c r="HX558" s="182"/>
      <c r="HY558" s="182"/>
      <c r="HZ558" s="182"/>
      <c r="IA558" s="182"/>
      <c r="IB558" s="182"/>
      <c r="IC558" s="182"/>
      <c r="ID558" s="182"/>
      <c r="IE558" s="182"/>
      <c r="IF558" s="182"/>
      <c r="IG558" s="182"/>
      <c r="IH558" s="182"/>
      <c r="II558" s="182"/>
      <c r="IJ558" s="182"/>
      <c r="IK558" s="182"/>
      <c r="IL558" s="182"/>
      <c r="IM558" s="182"/>
      <c r="IN558" s="182"/>
      <c r="IO558" s="182"/>
      <c r="IP558" s="182"/>
      <c r="IQ558" s="182"/>
      <c r="IR558" s="182"/>
      <c r="IS558" s="182"/>
      <c r="IT558" s="182"/>
      <c r="IU558" s="182"/>
      <c r="IV558" s="182"/>
      <c r="IW558" s="182"/>
      <c r="IX558" s="182"/>
      <c r="IY558" s="182"/>
      <c r="IZ558" s="182"/>
      <c r="JA558" s="182"/>
      <c r="JB558" s="182"/>
      <c r="JC558" s="182"/>
      <c r="JD558" s="182"/>
      <c r="JE558" s="182"/>
      <c r="JF558" s="182"/>
      <c r="JG558" s="182"/>
      <c r="JH558" s="182"/>
      <c r="JI558" s="182"/>
      <c r="JJ558" s="182"/>
      <c r="JK558" s="182"/>
      <c r="JL558" s="182"/>
      <c r="JM558" s="182"/>
      <c r="JN558" s="182"/>
      <c r="JO558" s="182"/>
      <c r="JP558" s="182"/>
      <c r="JQ558" s="182"/>
      <c r="JR558" s="182"/>
      <c r="JS558" s="182"/>
      <c r="JT558" s="182"/>
      <c r="JU558" s="182"/>
      <c r="JV558" s="182"/>
      <c r="JW558" s="182"/>
      <c r="JX558" s="182"/>
      <c r="JY558" s="182"/>
      <c r="JZ558" s="182"/>
      <c r="KA558" s="182"/>
      <c r="KB558" s="182"/>
      <c r="KC558" s="182"/>
      <c r="KD558" s="182"/>
      <c r="KE558" s="182"/>
      <c r="KF558" s="182"/>
      <c r="KG558" s="182"/>
      <c r="KH558" s="182"/>
      <c r="KI558" s="182"/>
      <c r="KJ558" s="182"/>
      <c r="KK558" s="182"/>
      <c r="KL558" s="182"/>
      <c r="KM558" s="182"/>
      <c r="KN558" s="182"/>
      <c r="KO558" s="182"/>
      <c r="KP558" s="182"/>
      <c r="KQ558" s="182"/>
      <c r="KR558" s="182"/>
      <c r="KS558" s="182"/>
      <c r="KT558" s="182"/>
      <c r="KU558" s="182"/>
      <c r="KV558" s="182"/>
      <c r="KW558" s="182"/>
      <c r="KX558" s="182"/>
      <c r="KY558" s="182"/>
      <c r="KZ558" s="182"/>
      <c r="LA558" s="182"/>
      <c r="LB558" s="182"/>
      <c r="LC558" s="182"/>
      <c r="LD558" s="182"/>
      <c r="LE558" s="182"/>
      <c r="LF558" s="182"/>
      <c r="LG558" s="182"/>
      <c r="LH558" s="182"/>
      <c r="LI558" s="182"/>
      <c r="LJ558" s="182"/>
      <c r="LK558" s="182"/>
      <c r="LL558" s="182"/>
      <c r="LM558" s="182"/>
      <c r="LN558" s="182"/>
      <c r="LO558" s="182"/>
      <c r="LP558" s="182"/>
      <c r="LQ558" s="182"/>
      <c r="LR558" s="182"/>
      <c r="LS558" s="182"/>
      <c r="LT558" s="182"/>
      <c r="LU558" s="182"/>
      <c r="LV558" s="182"/>
      <c r="LW558" s="182"/>
      <c r="LX558" s="182"/>
      <c r="LY558" s="182"/>
      <c r="LZ558" s="182"/>
      <c r="MA558" s="182"/>
      <c r="MB558" s="182"/>
      <c r="MC558" s="182"/>
      <c r="MD558" s="182"/>
      <c r="ME558" s="182"/>
      <c r="MF558" s="182"/>
      <c r="MG558" s="182"/>
      <c r="MH558" s="182"/>
      <c r="MI558" s="182"/>
      <c r="MJ558" s="182"/>
      <c r="MK558" s="182"/>
      <c r="ML558" s="182"/>
      <c r="MM558" s="182"/>
      <c r="MN558" s="182"/>
      <c r="MO558" s="182"/>
      <c r="MP558" s="182"/>
      <c r="MQ558" s="182"/>
      <c r="MR558" s="182"/>
      <c r="MS558" s="182"/>
      <c r="MT558" s="182"/>
      <c r="MU558" s="182"/>
      <c r="MV558" s="182"/>
      <c r="MW558" s="182"/>
      <c r="MX558" s="182"/>
      <c r="MY558" s="182"/>
      <c r="MZ558" s="182"/>
      <c r="NA558" s="182"/>
      <c r="NB558" s="182"/>
      <c r="NC558" s="182"/>
      <c r="ND558" s="182"/>
      <c r="NE558" s="182"/>
      <c r="NF558" s="182"/>
      <c r="NG558" s="182"/>
      <c r="NH558" s="182"/>
      <c r="NI558" s="182"/>
      <c r="NJ558" s="182"/>
      <c r="NK558" s="182"/>
      <c r="NL558" s="182"/>
      <c r="NM558" s="182"/>
      <c r="NN558" s="182"/>
      <c r="NO558" s="182"/>
      <c r="NP558" s="182"/>
      <c r="NQ558" s="182"/>
      <c r="NR558" s="182"/>
      <c r="NS558" s="182"/>
      <c r="NT558" s="182"/>
      <c r="NU558" s="182"/>
      <c r="NV558" s="182"/>
      <c r="NW558" s="182"/>
      <c r="NX558" s="182"/>
      <c r="NY558" s="182"/>
      <c r="NZ558" s="182"/>
      <c r="OA558" s="182"/>
      <c r="OB558" s="182"/>
      <c r="OC558" s="182"/>
      <c r="OD558" s="182"/>
      <c r="OE558" s="182"/>
      <c r="OF558" s="182"/>
      <c r="OG558" s="182"/>
      <c r="OH558" s="182"/>
      <c r="OI558" s="182"/>
      <c r="OJ558" s="182"/>
      <c r="OK558" s="182"/>
      <c r="OL558" s="182"/>
      <c r="OM558" s="182"/>
      <c r="ON558" s="182"/>
      <c r="OO558" s="182"/>
      <c r="OP558" s="182"/>
      <c r="OQ558" s="182"/>
      <c r="OR558" s="182"/>
      <c r="OS558" s="182"/>
      <c r="OT558" s="182"/>
      <c r="OU558" s="182"/>
      <c r="OV558" s="182"/>
      <c r="OW558" s="182"/>
      <c r="OX558" s="182"/>
      <c r="OY558" s="182"/>
      <c r="OZ558" s="182"/>
      <c r="PA558" s="182"/>
      <c r="PB558" s="182"/>
      <c r="PC558" s="182"/>
      <c r="PD558" s="182"/>
      <c r="PE558" s="182"/>
      <c r="PF558" s="182"/>
      <c r="PG558" s="182"/>
      <c r="PH558" s="182"/>
      <c r="PI558" s="182"/>
      <c r="PJ558" s="182"/>
      <c r="PK558" s="182"/>
      <c r="PL558" s="182"/>
      <c r="PM558" s="182"/>
      <c r="PN558" s="182"/>
      <c r="PO558" s="182"/>
      <c r="PP558" s="182"/>
      <c r="PQ558" s="182"/>
      <c r="PR558" s="182"/>
      <c r="PS558" s="182"/>
      <c r="PT558" s="182"/>
      <c r="PU558" s="182"/>
      <c r="PV558" s="182"/>
      <c r="PW558" s="182"/>
      <c r="PX558" s="182"/>
    </row>
    <row r="559" spans="1:440" s="167" customFormat="1" ht="19.899999999999999" customHeight="1">
      <c r="A559" s="182"/>
      <c r="B559" s="1040"/>
      <c r="C559" s="900"/>
      <c r="D559" s="837"/>
      <c r="E559" s="949"/>
      <c r="F559" s="327" t="s">
        <v>22</v>
      </c>
      <c r="G559" s="291">
        <v>3.6070000000000002</v>
      </c>
      <c r="H559" s="291"/>
      <c r="I559" s="292">
        <f>G559+H559+K558</f>
        <v>4.5400000000000009</v>
      </c>
      <c r="J559" s="416">
        <v>3.9260000000000002</v>
      </c>
      <c r="K559" s="292">
        <f t="shared" si="583"/>
        <v>0.61400000000000077</v>
      </c>
      <c r="L559" s="675">
        <f t="shared" si="584"/>
        <v>0.86475770925110118</v>
      </c>
      <c r="M559" s="653" t="s">
        <v>24</v>
      </c>
      <c r="N559" s="903"/>
      <c r="O559" s="904"/>
      <c r="P559" s="904"/>
      <c r="Q559" s="904"/>
      <c r="R559" s="904"/>
      <c r="S559" s="893"/>
      <c r="T559" s="170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182"/>
      <c r="AT559" s="182"/>
      <c r="AU559" s="182"/>
      <c r="AV559" s="182"/>
      <c r="AW559" s="182"/>
      <c r="AX559" s="182"/>
      <c r="AY559" s="182"/>
      <c r="AZ559" s="182"/>
      <c r="BA559" s="182"/>
      <c r="BB559" s="182"/>
      <c r="BC559" s="182"/>
      <c r="BD559" s="182"/>
      <c r="BE559" s="182"/>
      <c r="BF559" s="182"/>
      <c r="BG559" s="182"/>
      <c r="BH559" s="182"/>
      <c r="BI559" s="182"/>
      <c r="BJ559" s="182"/>
      <c r="BK559" s="182"/>
      <c r="BL559" s="182"/>
      <c r="BM559" s="182"/>
      <c r="BN559" s="182"/>
      <c r="BO559" s="182"/>
      <c r="BP559" s="182"/>
      <c r="BQ559" s="182"/>
      <c r="BR559" s="182"/>
      <c r="BS559" s="182"/>
      <c r="BT559" s="182"/>
      <c r="BU559" s="182"/>
      <c r="BV559" s="182"/>
      <c r="BW559" s="182"/>
      <c r="BX559" s="182"/>
      <c r="BY559" s="182"/>
      <c r="BZ559" s="182"/>
      <c r="CA559" s="182"/>
      <c r="CB559" s="182"/>
      <c r="CC559" s="182"/>
      <c r="CD559" s="182"/>
      <c r="CE559" s="182"/>
      <c r="CF559" s="182"/>
      <c r="CG559" s="182"/>
      <c r="CH559" s="182"/>
      <c r="CI559" s="182"/>
      <c r="CJ559" s="182"/>
      <c r="CK559" s="182"/>
      <c r="CL559" s="182"/>
      <c r="CM559" s="182"/>
      <c r="CN559" s="182"/>
      <c r="CO559" s="182"/>
      <c r="CP559" s="182"/>
      <c r="CQ559" s="182"/>
      <c r="CR559" s="182"/>
      <c r="CS559" s="182"/>
      <c r="CT559" s="182"/>
      <c r="CU559" s="182"/>
      <c r="CV559" s="182"/>
      <c r="CW559" s="182"/>
      <c r="CX559" s="182"/>
      <c r="CY559" s="182"/>
      <c r="CZ559" s="182"/>
      <c r="DA559" s="182"/>
      <c r="DB559" s="182"/>
      <c r="DC559" s="182"/>
      <c r="DD559" s="182"/>
      <c r="DE559" s="182"/>
      <c r="DF559" s="182"/>
      <c r="DG559" s="182"/>
      <c r="DH559" s="182"/>
      <c r="DI559" s="182"/>
      <c r="DJ559" s="182"/>
      <c r="DK559" s="182"/>
      <c r="DL559" s="182"/>
      <c r="DM559" s="182"/>
      <c r="DN559" s="182"/>
      <c r="DO559" s="182"/>
      <c r="DP559" s="182"/>
      <c r="DQ559" s="182"/>
      <c r="DR559" s="182"/>
      <c r="DS559" s="182"/>
      <c r="DT559" s="182"/>
      <c r="DU559" s="182"/>
      <c r="DV559" s="182"/>
      <c r="DW559" s="182"/>
      <c r="DX559" s="182"/>
      <c r="DY559" s="182"/>
      <c r="DZ559" s="182"/>
      <c r="EA559" s="182"/>
      <c r="EB559" s="182"/>
      <c r="EC559" s="182"/>
      <c r="ED559" s="182"/>
      <c r="EE559" s="182"/>
      <c r="EF559" s="182"/>
      <c r="EG559" s="182"/>
      <c r="EH559" s="182"/>
      <c r="EI559" s="182"/>
      <c r="EJ559" s="182"/>
      <c r="EK559" s="182"/>
      <c r="EL559" s="182"/>
      <c r="EM559" s="182"/>
      <c r="EN559" s="182"/>
      <c r="EO559" s="182"/>
      <c r="EP559" s="182"/>
      <c r="EQ559" s="182"/>
      <c r="ER559" s="182"/>
      <c r="ES559" s="182"/>
      <c r="ET559" s="182"/>
      <c r="EU559" s="182"/>
      <c r="EV559" s="182"/>
      <c r="EW559" s="182"/>
      <c r="EX559" s="182"/>
      <c r="EY559" s="182"/>
      <c r="EZ559" s="182"/>
      <c r="FA559" s="182"/>
      <c r="FB559" s="182"/>
      <c r="FC559" s="182"/>
      <c r="FD559" s="182"/>
      <c r="FE559" s="182"/>
      <c r="FF559" s="182"/>
      <c r="FG559" s="182"/>
      <c r="FH559" s="182"/>
      <c r="FI559" s="182"/>
      <c r="FJ559" s="182"/>
      <c r="FK559" s="182"/>
      <c r="FL559" s="182"/>
      <c r="FM559" s="182"/>
      <c r="FN559" s="182"/>
      <c r="FO559" s="182"/>
      <c r="FP559" s="182"/>
      <c r="FQ559" s="182"/>
      <c r="FR559" s="182"/>
      <c r="FS559" s="182"/>
      <c r="FT559" s="182"/>
      <c r="FU559" s="182"/>
      <c r="FV559" s="182"/>
      <c r="FW559" s="182"/>
      <c r="FX559" s="182"/>
      <c r="FY559" s="182"/>
      <c r="FZ559" s="182"/>
      <c r="GA559" s="182"/>
      <c r="GB559" s="182"/>
      <c r="GC559" s="182"/>
      <c r="GD559" s="182"/>
      <c r="GE559" s="182"/>
      <c r="GF559" s="182"/>
      <c r="GG559" s="182"/>
      <c r="GH559" s="182"/>
      <c r="GI559" s="182"/>
      <c r="GJ559" s="182"/>
      <c r="GK559" s="182"/>
      <c r="GL559" s="182"/>
      <c r="GM559" s="182"/>
      <c r="GN559" s="182"/>
      <c r="GO559" s="182"/>
      <c r="GP559" s="182"/>
      <c r="GQ559" s="182"/>
      <c r="GR559" s="182"/>
      <c r="GS559" s="182"/>
      <c r="GT559" s="182"/>
      <c r="GU559" s="182"/>
      <c r="GV559" s="182"/>
      <c r="GW559" s="182"/>
      <c r="GX559" s="182"/>
      <c r="GY559" s="182"/>
      <c r="GZ559" s="182"/>
      <c r="HA559" s="182"/>
      <c r="HB559" s="182"/>
      <c r="HC559" s="182"/>
      <c r="HD559" s="182"/>
      <c r="HE559" s="182"/>
      <c r="HF559" s="182"/>
      <c r="HG559" s="182"/>
      <c r="HH559" s="182"/>
      <c r="HI559" s="182"/>
      <c r="HJ559" s="182"/>
      <c r="HK559" s="182"/>
      <c r="HL559" s="182"/>
      <c r="HM559" s="182"/>
      <c r="HN559" s="182"/>
      <c r="HO559" s="182"/>
      <c r="HP559" s="182"/>
      <c r="HQ559" s="182"/>
      <c r="HR559" s="182"/>
      <c r="HS559" s="182"/>
      <c r="HT559" s="182"/>
      <c r="HU559" s="182"/>
      <c r="HV559" s="182"/>
      <c r="HW559" s="182"/>
      <c r="HX559" s="182"/>
      <c r="HY559" s="182"/>
      <c r="HZ559" s="182"/>
      <c r="IA559" s="182"/>
      <c r="IB559" s="182"/>
      <c r="IC559" s="182"/>
      <c r="ID559" s="182"/>
      <c r="IE559" s="182"/>
      <c r="IF559" s="182"/>
      <c r="IG559" s="182"/>
      <c r="IH559" s="182"/>
      <c r="II559" s="182"/>
      <c r="IJ559" s="182"/>
      <c r="IK559" s="182"/>
      <c r="IL559" s="182"/>
      <c r="IM559" s="182"/>
      <c r="IN559" s="182"/>
      <c r="IO559" s="182"/>
      <c r="IP559" s="182"/>
      <c r="IQ559" s="182"/>
      <c r="IR559" s="182"/>
      <c r="IS559" s="182"/>
      <c r="IT559" s="182"/>
      <c r="IU559" s="182"/>
      <c r="IV559" s="182"/>
      <c r="IW559" s="182"/>
      <c r="IX559" s="182"/>
      <c r="IY559" s="182"/>
      <c r="IZ559" s="182"/>
      <c r="JA559" s="182"/>
      <c r="JB559" s="182"/>
      <c r="JC559" s="182"/>
      <c r="JD559" s="182"/>
      <c r="JE559" s="182"/>
      <c r="JF559" s="182"/>
      <c r="JG559" s="182"/>
      <c r="JH559" s="182"/>
      <c r="JI559" s="182"/>
      <c r="JJ559" s="182"/>
      <c r="JK559" s="182"/>
      <c r="JL559" s="182"/>
      <c r="JM559" s="182"/>
      <c r="JN559" s="182"/>
      <c r="JO559" s="182"/>
      <c r="JP559" s="182"/>
      <c r="JQ559" s="182"/>
      <c r="JR559" s="182"/>
      <c r="JS559" s="182"/>
      <c r="JT559" s="182"/>
      <c r="JU559" s="182"/>
      <c r="JV559" s="182"/>
      <c r="JW559" s="182"/>
      <c r="JX559" s="182"/>
      <c r="JY559" s="182"/>
      <c r="JZ559" s="182"/>
      <c r="KA559" s="182"/>
      <c r="KB559" s="182"/>
      <c r="KC559" s="182"/>
      <c r="KD559" s="182"/>
      <c r="KE559" s="182"/>
      <c r="KF559" s="182"/>
      <c r="KG559" s="182"/>
      <c r="KH559" s="182"/>
      <c r="KI559" s="182"/>
      <c r="KJ559" s="182"/>
      <c r="KK559" s="182"/>
      <c r="KL559" s="182"/>
      <c r="KM559" s="182"/>
      <c r="KN559" s="182"/>
      <c r="KO559" s="182"/>
      <c r="KP559" s="182"/>
      <c r="KQ559" s="182"/>
      <c r="KR559" s="182"/>
      <c r="KS559" s="182"/>
      <c r="KT559" s="182"/>
      <c r="KU559" s="182"/>
      <c r="KV559" s="182"/>
      <c r="KW559" s="182"/>
      <c r="KX559" s="182"/>
      <c r="KY559" s="182"/>
      <c r="KZ559" s="182"/>
      <c r="LA559" s="182"/>
      <c r="LB559" s="182"/>
      <c r="LC559" s="182"/>
      <c r="LD559" s="182"/>
      <c r="LE559" s="182"/>
      <c r="LF559" s="182"/>
      <c r="LG559" s="182"/>
      <c r="LH559" s="182"/>
      <c r="LI559" s="182"/>
      <c r="LJ559" s="182"/>
      <c r="LK559" s="182"/>
      <c r="LL559" s="182"/>
      <c r="LM559" s="182"/>
      <c r="LN559" s="182"/>
      <c r="LO559" s="182"/>
      <c r="LP559" s="182"/>
      <c r="LQ559" s="182"/>
      <c r="LR559" s="182"/>
      <c r="LS559" s="182"/>
      <c r="LT559" s="182"/>
      <c r="LU559" s="182"/>
      <c r="LV559" s="182"/>
      <c r="LW559" s="182"/>
      <c r="LX559" s="182"/>
      <c r="LY559" s="182"/>
      <c r="LZ559" s="182"/>
      <c r="MA559" s="182"/>
      <c r="MB559" s="182"/>
      <c r="MC559" s="182"/>
      <c r="MD559" s="182"/>
      <c r="ME559" s="182"/>
      <c r="MF559" s="182"/>
      <c r="MG559" s="182"/>
      <c r="MH559" s="182"/>
      <c r="MI559" s="182"/>
      <c r="MJ559" s="182"/>
      <c r="MK559" s="182"/>
      <c r="ML559" s="182"/>
      <c r="MM559" s="182"/>
      <c r="MN559" s="182"/>
      <c r="MO559" s="182"/>
      <c r="MP559" s="182"/>
      <c r="MQ559" s="182"/>
      <c r="MR559" s="182"/>
      <c r="MS559" s="182"/>
      <c r="MT559" s="182"/>
      <c r="MU559" s="182"/>
      <c r="MV559" s="182"/>
      <c r="MW559" s="182"/>
      <c r="MX559" s="182"/>
      <c r="MY559" s="182"/>
      <c r="MZ559" s="182"/>
      <c r="NA559" s="182"/>
      <c r="NB559" s="182"/>
      <c r="NC559" s="182"/>
      <c r="ND559" s="182"/>
      <c r="NE559" s="182"/>
      <c r="NF559" s="182"/>
      <c r="NG559" s="182"/>
      <c r="NH559" s="182"/>
      <c r="NI559" s="182"/>
      <c r="NJ559" s="182"/>
      <c r="NK559" s="182"/>
      <c r="NL559" s="182"/>
      <c r="NM559" s="182"/>
      <c r="NN559" s="182"/>
      <c r="NO559" s="182"/>
      <c r="NP559" s="182"/>
      <c r="NQ559" s="182"/>
      <c r="NR559" s="182"/>
      <c r="NS559" s="182"/>
      <c r="NT559" s="182"/>
      <c r="NU559" s="182"/>
      <c r="NV559" s="182"/>
      <c r="NW559" s="182"/>
      <c r="NX559" s="182"/>
      <c r="NY559" s="182"/>
      <c r="NZ559" s="182"/>
      <c r="OA559" s="182"/>
      <c r="OB559" s="182"/>
      <c r="OC559" s="182"/>
      <c r="OD559" s="182"/>
      <c r="OE559" s="182"/>
      <c r="OF559" s="182"/>
      <c r="OG559" s="182"/>
      <c r="OH559" s="182"/>
      <c r="OI559" s="182"/>
      <c r="OJ559" s="182"/>
      <c r="OK559" s="182"/>
      <c r="OL559" s="182"/>
      <c r="OM559" s="182"/>
      <c r="ON559" s="182"/>
      <c r="OO559" s="182"/>
      <c r="OP559" s="182"/>
      <c r="OQ559" s="182"/>
      <c r="OR559" s="182"/>
      <c r="OS559" s="182"/>
      <c r="OT559" s="182"/>
      <c r="OU559" s="182"/>
      <c r="OV559" s="182"/>
      <c r="OW559" s="182"/>
      <c r="OX559" s="182"/>
      <c r="OY559" s="182"/>
      <c r="OZ559" s="182"/>
      <c r="PA559" s="182"/>
      <c r="PB559" s="182"/>
      <c r="PC559" s="182"/>
      <c r="PD559" s="182"/>
      <c r="PE559" s="182"/>
      <c r="PF559" s="182"/>
      <c r="PG559" s="182"/>
      <c r="PH559" s="182"/>
      <c r="PI559" s="182"/>
      <c r="PJ559" s="182"/>
      <c r="PK559" s="182"/>
      <c r="PL559" s="182"/>
      <c r="PM559" s="182"/>
      <c r="PN559" s="182"/>
      <c r="PO559" s="182"/>
      <c r="PP559" s="182"/>
      <c r="PQ559" s="182"/>
      <c r="PR559" s="182"/>
      <c r="PS559" s="182"/>
      <c r="PT559" s="182"/>
      <c r="PU559" s="182"/>
      <c r="PV559" s="182"/>
      <c r="PW559" s="182"/>
      <c r="PX559" s="182"/>
    </row>
    <row r="560" spans="1:440" s="167" customFormat="1" ht="19.899999999999999" customHeight="1">
      <c r="A560" s="182"/>
      <c r="B560" s="1040"/>
      <c r="C560" s="900"/>
      <c r="D560" s="837"/>
      <c r="E560" s="875" t="s">
        <v>120</v>
      </c>
      <c r="F560" s="327" t="s">
        <v>20</v>
      </c>
      <c r="G560" s="291">
        <v>0.63600000000000001</v>
      </c>
      <c r="H560" s="291"/>
      <c r="I560" s="292">
        <f t="shared" ref="I560" si="591">G560+H560</f>
        <v>0.63600000000000001</v>
      </c>
      <c r="J560" s="416">
        <v>0</v>
      </c>
      <c r="K560" s="292">
        <f t="shared" si="503"/>
        <v>0.63600000000000001</v>
      </c>
      <c r="L560" s="675">
        <f t="shared" si="504"/>
        <v>0</v>
      </c>
      <c r="M560" s="653" t="s">
        <v>24</v>
      </c>
      <c r="N560" s="903">
        <f t="shared" ref="N560:O560" si="592">G560+G561+G562</f>
        <v>7.2240000000000002</v>
      </c>
      <c r="O560" s="904">
        <f t="shared" si="592"/>
        <v>0</v>
      </c>
      <c r="P560" s="904">
        <f t="shared" ref="P560" si="593">N560+O560</f>
        <v>7.2240000000000002</v>
      </c>
      <c r="Q560" s="904">
        <f t="shared" si="554"/>
        <v>7.024</v>
      </c>
      <c r="R560" s="904">
        <f t="shared" ref="R560" si="594">P560-Q560</f>
        <v>0.20000000000000018</v>
      </c>
      <c r="S560" s="893">
        <f t="shared" ref="S560" si="595">Q560/P560</f>
        <v>0.9723145071982281</v>
      </c>
      <c r="T560" s="170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182"/>
      <c r="AT560" s="182"/>
      <c r="AU560" s="182"/>
      <c r="AV560" s="182"/>
      <c r="AW560" s="182"/>
      <c r="AX560" s="182"/>
      <c r="AY560" s="182"/>
      <c r="AZ560" s="182"/>
      <c r="BA560" s="182"/>
      <c r="BB560" s="182"/>
      <c r="BC560" s="182"/>
      <c r="BD560" s="182"/>
      <c r="BE560" s="182"/>
      <c r="BF560" s="182"/>
      <c r="BG560" s="182"/>
      <c r="BH560" s="182"/>
      <c r="BI560" s="182"/>
      <c r="BJ560" s="182"/>
      <c r="BK560" s="182"/>
      <c r="BL560" s="182"/>
      <c r="BM560" s="182"/>
      <c r="BN560" s="182"/>
      <c r="BO560" s="182"/>
      <c r="BP560" s="182"/>
      <c r="BQ560" s="182"/>
      <c r="BR560" s="182"/>
      <c r="BS560" s="182"/>
      <c r="BT560" s="182"/>
      <c r="BU560" s="182"/>
      <c r="BV560" s="182"/>
      <c r="BW560" s="182"/>
      <c r="BX560" s="182"/>
      <c r="BY560" s="182"/>
      <c r="BZ560" s="182"/>
      <c r="CA560" s="182"/>
      <c r="CB560" s="182"/>
      <c r="CC560" s="182"/>
      <c r="CD560" s="182"/>
      <c r="CE560" s="182"/>
      <c r="CF560" s="182"/>
      <c r="CG560" s="182"/>
      <c r="CH560" s="182"/>
      <c r="CI560" s="182"/>
      <c r="CJ560" s="182"/>
      <c r="CK560" s="182"/>
      <c r="CL560" s="182"/>
      <c r="CM560" s="182"/>
      <c r="CN560" s="182"/>
      <c r="CO560" s="182"/>
      <c r="CP560" s="182"/>
      <c r="CQ560" s="182"/>
      <c r="CR560" s="182"/>
      <c r="CS560" s="182"/>
      <c r="CT560" s="182"/>
      <c r="CU560" s="182"/>
      <c r="CV560" s="182"/>
      <c r="CW560" s="182"/>
      <c r="CX560" s="182"/>
      <c r="CY560" s="182"/>
      <c r="CZ560" s="182"/>
      <c r="DA560" s="182"/>
      <c r="DB560" s="182"/>
      <c r="DC560" s="182"/>
      <c r="DD560" s="182"/>
      <c r="DE560" s="182"/>
      <c r="DF560" s="182"/>
      <c r="DG560" s="182"/>
      <c r="DH560" s="182"/>
      <c r="DI560" s="182"/>
      <c r="DJ560" s="182"/>
      <c r="DK560" s="182"/>
      <c r="DL560" s="182"/>
      <c r="DM560" s="182"/>
      <c r="DN560" s="182"/>
      <c r="DO560" s="182"/>
      <c r="DP560" s="182"/>
      <c r="DQ560" s="182"/>
      <c r="DR560" s="182"/>
      <c r="DS560" s="182"/>
      <c r="DT560" s="182"/>
      <c r="DU560" s="182"/>
      <c r="DV560" s="182"/>
      <c r="DW560" s="182"/>
      <c r="DX560" s="182"/>
      <c r="DY560" s="182"/>
      <c r="DZ560" s="182"/>
      <c r="EA560" s="182"/>
      <c r="EB560" s="182"/>
      <c r="EC560" s="182"/>
      <c r="ED560" s="182"/>
      <c r="EE560" s="182"/>
      <c r="EF560" s="182"/>
      <c r="EG560" s="182"/>
      <c r="EH560" s="182"/>
      <c r="EI560" s="182"/>
      <c r="EJ560" s="182"/>
      <c r="EK560" s="182"/>
      <c r="EL560" s="182"/>
      <c r="EM560" s="182"/>
      <c r="EN560" s="182"/>
      <c r="EO560" s="182"/>
      <c r="EP560" s="182"/>
      <c r="EQ560" s="182"/>
      <c r="ER560" s="182"/>
      <c r="ES560" s="182"/>
      <c r="ET560" s="182"/>
      <c r="EU560" s="182"/>
      <c r="EV560" s="182"/>
      <c r="EW560" s="182"/>
      <c r="EX560" s="182"/>
      <c r="EY560" s="182"/>
      <c r="EZ560" s="182"/>
      <c r="FA560" s="182"/>
      <c r="FB560" s="182"/>
      <c r="FC560" s="182"/>
      <c r="FD560" s="182"/>
      <c r="FE560" s="182"/>
      <c r="FF560" s="182"/>
      <c r="FG560" s="182"/>
      <c r="FH560" s="182"/>
      <c r="FI560" s="182"/>
      <c r="FJ560" s="182"/>
      <c r="FK560" s="182"/>
      <c r="FL560" s="182"/>
      <c r="FM560" s="182"/>
      <c r="FN560" s="182"/>
      <c r="FO560" s="182"/>
      <c r="FP560" s="182"/>
      <c r="FQ560" s="182"/>
      <c r="FR560" s="182"/>
      <c r="FS560" s="182"/>
      <c r="FT560" s="182"/>
      <c r="FU560" s="182"/>
      <c r="FV560" s="182"/>
      <c r="FW560" s="182"/>
      <c r="FX560" s="182"/>
      <c r="FY560" s="182"/>
      <c r="FZ560" s="182"/>
      <c r="GA560" s="182"/>
      <c r="GB560" s="182"/>
      <c r="GC560" s="182"/>
      <c r="GD560" s="182"/>
      <c r="GE560" s="182"/>
      <c r="GF560" s="182"/>
      <c r="GG560" s="182"/>
      <c r="GH560" s="182"/>
      <c r="GI560" s="182"/>
      <c r="GJ560" s="182"/>
      <c r="GK560" s="182"/>
      <c r="GL560" s="182"/>
      <c r="GM560" s="182"/>
      <c r="GN560" s="182"/>
      <c r="GO560" s="182"/>
      <c r="GP560" s="182"/>
      <c r="GQ560" s="182"/>
      <c r="GR560" s="182"/>
      <c r="GS560" s="182"/>
      <c r="GT560" s="182"/>
      <c r="GU560" s="182"/>
      <c r="GV560" s="182"/>
      <c r="GW560" s="182"/>
      <c r="GX560" s="182"/>
      <c r="GY560" s="182"/>
      <c r="GZ560" s="182"/>
      <c r="HA560" s="182"/>
      <c r="HB560" s="182"/>
      <c r="HC560" s="182"/>
      <c r="HD560" s="182"/>
      <c r="HE560" s="182"/>
      <c r="HF560" s="182"/>
      <c r="HG560" s="182"/>
      <c r="HH560" s="182"/>
      <c r="HI560" s="182"/>
      <c r="HJ560" s="182"/>
      <c r="HK560" s="182"/>
      <c r="HL560" s="182"/>
      <c r="HM560" s="182"/>
      <c r="HN560" s="182"/>
      <c r="HO560" s="182"/>
      <c r="HP560" s="182"/>
      <c r="HQ560" s="182"/>
      <c r="HR560" s="182"/>
      <c r="HS560" s="182"/>
      <c r="HT560" s="182"/>
      <c r="HU560" s="182"/>
      <c r="HV560" s="182"/>
      <c r="HW560" s="182"/>
      <c r="HX560" s="182"/>
      <c r="HY560" s="182"/>
      <c r="HZ560" s="182"/>
      <c r="IA560" s="182"/>
      <c r="IB560" s="182"/>
      <c r="IC560" s="182"/>
      <c r="ID560" s="182"/>
      <c r="IE560" s="182"/>
      <c r="IF560" s="182"/>
      <c r="IG560" s="182"/>
      <c r="IH560" s="182"/>
      <c r="II560" s="182"/>
      <c r="IJ560" s="182"/>
      <c r="IK560" s="182"/>
      <c r="IL560" s="182"/>
      <c r="IM560" s="182"/>
      <c r="IN560" s="182"/>
      <c r="IO560" s="182"/>
      <c r="IP560" s="182"/>
      <c r="IQ560" s="182"/>
      <c r="IR560" s="182"/>
      <c r="IS560" s="182"/>
      <c r="IT560" s="182"/>
      <c r="IU560" s="182"/>
      <c r="IV560" s="182"/>
      <c r="IW560" s="182"/>
      <c r="IX560" s="182"/>
      <c r="IY560" s="182"/>
      <c r="IZ560" s="182"/>
      <c r="JA560" s="182"/>
      <c r="JB560" s="182"/>
      <c r="JC560" s="182"/>
      <c r="JD560" s="182"/>
      <c r="JE560" s="182"/>
      <c r="JF560" s="182"/>
      <c r="JG560" s="182"/>
      <c r="JH560" s="182"/>
      <c r="JI560" s="182"/>
      <c r="JJ560" s="182"/>
      <c r="JK560" s="182"/>
      <c r="JL560" s="182"/>
      <c r="JM560" s="182"/>
      <c r="JN560" s="182"/>
      <c r="JO560" s="182"/>
      <c r="JP560" s="182"/>
      <c r="JQ560" s="182"/>
      <c r="JR560" s="182"/>
      <c r="JS560" s="182"/>
      <c r="JT560" s="182"/>
      <c r="JU560" s="182"/>
      <c r="JV560" s="182"/>
      <c r="JW560" s="182"/>
      <c r="JX560" s="182"/>
      <c r="JY560" s="182"/>
      <c r="JZ560" s="182"/>
      <c r="KA560" s="182"/>
      <c r="KB560" s="182"/>
      <c r="KC560" s="182"/>
      <c r="KD560" s="182"/>
      <c r="KE560" s="182"/>
      <c r="KF560" s="182"/>
      <c r="KG560" s="182"/>
      <c r="KH560" s="182"/>
      <c r="KI560" s="182"/>
      <c r="KJ560" s="182"/>
      <c r="KK560" s="182"/>
      <c r="KL560" s="182"/>
      <c r="KM560" s="182"/>
      <c r="KN560" s="182"/>
      <c r="KO560" s="182"/>
      <c r="KP560" s="182"/>
      <c r="KQ560" s="182"/>
      <c r="KR560" s="182"/>
      <c r="KS560" s="182"/>
      <c r="KT560" s="182"/>
      <c r="KU560" s="182"/>
      <c r="KV560" s="182"/>
      <c r="KW560" s="182"/>
      <c r="KX560" s="182"/>
      <c r="KY560" s="182"/>
      <c r="KZ560" s="182"/>
      <c r="LA560" s="182"/>
      <c r="LB560" s="182"/>
      <c r="LC560" s="182"/>
      <c r="LD560" s="182"/>
      <c r="LE560" s="182"/>
      <c r="LF560" s="182"/>
      <c r="LG560" s="182"/>
      <c r="LH560" s="182"/>
      <c r="LI560" s="182"/>
      <c r="LJ560" s="182"/>
      <c r="LK560" s="182"/>
      <c r="LL560" s="182"/>
      <c r="LM560" s="182"/>
      <c r="LN560" s="182"/>
      <c r="LO560" s="182"/>
      <c r="LP560" s="182"/>
      <c r="LQ560" s="182"/>
      <c r="LR560" s="182"/>
      <c r="LS560" s="182"/>
      <c r="LT560" s="182"/>
      <c r="LU560" s="182"/>
      <c r="LV560" s="182"/>
      <c r="LW560" s="182"/>
      <c r="LX560" s="182"/>
      <c r="LY560" s="182"/>
      <c r="LZ560" s="182"/>
      <c r="MA560" s="182"/>
      <c r="MB560" s="182"/>
      <c r="MC560" s="182"/>
      <c r="MD560" s="182"/>
      <c r="ME560" s="182"/>
      <c r="MF560" s="182"/>
      <c r="MG560" s="182"/>
      <c r="MH560" s="182"/>
      <c r="MI560" s="182"/>
      <c r="MJ560" s="182"/>
      <c r="MK560" s="182"/>
      <c r="ML560" s="182"/>
      <c r="MM560" s="182"/>
      <c r="MN560" s="182"/>
      <c r="MO560" s="182"/>
      <c r="MP560" s="182"/>
      <c r="MQ560" s="182"/>
      <c r="MR560" s="182"/>
      <c r="MS560" s="182"/>
      <c r="MT560" s="182"/>
      <c r="MU560" s="182"/>
      <c r="MV560" s="182"/>
      <c r="MW560" s="182"/>
      <c r="MX560" s="182"/>
      <c r="MY560" s="182"/>
      <c r="MZ560" s="182"/>
      <c r="NA560" s="182"/>
      <c r="NB560" s="182"/>
      <c r="NC560" s="182"/>
      <c r="ND560" s="182"/>
      <c r="NE560" s="182"/>
      <c r="NF560" s="182"/>
      <c r="NG560" s="182"/>
      <c r="NH560" s="182"/>
      <c r="NI560" s="182"/>
      <c r="NJ560" s="182"/>
      <c r="NK560" s="182"/>
      <c r="NL560" s="182"/>
      <c r="NM560" s="182"/>
      <c r="NN560" s="182"/>
      <c r="NO560" s="182"/>
      <c r="NP560" s="182"/>
      <c r="NQ560" s="182"/>
      <c r="NR560" s="182"/>
      <c r="NS560" s="182"/>
      <c r="NT560" s="182"/>
      <c r="NU560" s="182"/>
      <c r="NV560" s="182"/>
      <c r="NW560" s="182"/>
      <c r="NX560" s="182"/>
      <c r="NY560" s="182"/>
      <c r="NZ560" s="182"/>
      <c r="OA560" s="182"/>
      <c r="OB560" s="182"/>
      <c r="OC560" s="182"/>
      <c r="OD560" s="182"/>
      <c r="OE560" s="182"/>
      <c r="OF560" s="182"/>
      <c r="OG560" s="182"/>
      <c r="OH560" s="182"/>
      <c r="OI560" s="182"/>
      <c r="OJ560" s="182"/>
      <c r="OK560" s="182"/>
      <c r="OL560" s="182"/>
      <c r="OM560" s="182"/>
      <c r="ON560" s="182"/>
      <c r="OO560" s="182"/>
      <c r="OP560" s="182"/>
      <c r="OQ560" s="182"/>
      <c r="OR560" s="182"/>
      <c r="OS560" s="182"/>
      <c r="OT560" s="182"/>
      <c r="OU560" s="182"/>
      <c r="OV560" s="182"/>
      <c r="OW560" s="182"/>
      <c r="OX560" s="182"/>
      <c r="OY560" s="182"/>
      <c r="OZ560" s="182"/>
      <c r="PA560" s="182"/>
      <c r="PB560" s="182"/>
      <c r="PC560" s="182"/>
      <c r="PD560" s="182"/>
      <c r="PE560" s="182"/>
      <c r="PF560" s="182"/>
      <c r="PG560" s="182"/>
      <c r="PH560" s="182"/>
      <c r="PI560" s="182"/>
      <c r="PJ560" s="182"/>
      <c r="PK560" s="182"/>
      <c r="PL560" s="182"/>
      <c r="PM560" s="182"/>
      <c r="PN560" s="182"/>
      <c r="PO560" s="182"/>
      <c r="PP560" s="182"/>
      <c r="PQ560" s="182"/>
      <c r="PR560" s="182"/>
      <c r="PS560" s="182"/>
      <c r="PT560" s="182"/>
      <c r="PU560" s="182"/>
      <c r="PV560" s="182"/>
      <c r="PW560" s="182"/>
      <c r="PX560" s="182"/>
    </row>
    <row r="561" spans="1:440" s="167" customFormat="1" ht="19.899999999999999" customHeight="1">
      <c r="A561" s="182"/>
      <c r="B561" s="1040"/>
      <c r="C561" s="900"/>
      <c r="D561" s="837"/>
      <c r="E561" s="875"/>
      <c r="F561" s="327" t="s">
        <v>21</v>
      </c>
      <c r="G561" s="291">
        <v>2.976</v>
      </c>
      <c r="H561" s="291"/>
      <c r="I561" s="292">
        <f>G561+H561+K560</f>
        <v>3.6120000000000001</v>
      </c>
      <c r="J561" s="416">
        <v>1.74</v>
      </c>
      <c r="K561" s="292">
        <f t="shared" si="503"/>
        <v>1.8720000000000001</v>
      </c>
      <c r="L561" s="675">
        <f t="shared" si="504"/>
        <v>0.48172757475083056</v>
      </c>
      <c r="M561" s="653" t="s">
        <v>24</v>
      </c>
      <c r="N561" s="903"/>
      <c r="O561" s="904"/>
      <c r="P561" s="904"/>
      <c r="Q561" s="904"/>
      <c r="R561" s="904"/>
      <c r="S561" s="893"/>
      <c r="T561" s="170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182"/>
      <c r="AT561" s="182"/>
      <c r="AU561" s="182"/>
      <c r="AV561" s="182"/>
      <c r="AW561" s="182"/>
      <c r="AX561" s="182"/>
      <c r="AY561" s="182"/>
      <c r="AZ561" s="182"/>
      <c r="BA561" s="182"/>
      <c r="BB561" s="182"/>
      <c r="BC561" s="182"/>
      <c r="BD561" s="182"/>
      <c r="BE561" s="182"/>
      <c r="BF561" s="182"/>
      <c r="BG561" s="182"/>
      <c r="BH561" s="182"/>
      <c r="BI561" s="182"/>
      <c r="BJ561" s="182"/>
      <c r="BK561" s="182"/>
      <c r="BL561" s="182"/>
      <c r="BM561" s="182"/>
      <c r="BN561" s="182"/>
      <c r="BO561" s="182"/>
      <c r="BP561" s="182"/>
      <c r="BQ561" s="182"/>
      <c r="BR561" s="182"/>
      <c r="BS561" s="182"/>
      <c r="BT561" s="182"/>
      <c r="BU561" s="182"/>
      <c r="BV561" s="182"/>
      <c r="BW561" s="182"/>
      <c r="BX561" s="182"/>
      <c r="BY561" s="182"/>
      <c r="BZ561" s="182"/>
      <c r="CA561" s="182"/>
      <c r="CB561" s="182"/>
      <c r="CC561" s="182"/>
      <c r="CD561" s="182"/>
      <c r="CE561" s="182"/>
      <c r="CF561" s="182"/>
      <c r="CG561" s="182"/>
      <c r="CH561" s="182"/>
      <c r="CI561" s="182"/>
      <c r="CJ561" s="182"/>
      <c r="CK561" s="182"/>
      <c r="CL561" s="182"/>
      <c r="CM561" s="182"/>
      <c r="CN561" s="182"/>
      <c r="CO561" s="182"/>
      <c r="CP561" s="182"/>
      <c r="CQ561" s="182"/>
      <c r="CR561" s="182"/>
      <c r="CS561" s="182"/>
      <c r="CT561" s="182"/>
      <c r="CU561" s="182"/>
      <c r="CV561" s="182"/>
      <c r="CW561" s="182"/>
      <c r="CX561" s="182"/>
      <c r="CY561" s="182"/>
      <c r="CZ561" s="182"/>
      <c r="DA561" s="182"/>
      <c r="DB561" s="182"/>
      <c r="DC561" s="182"/>
      <c r="DD561" s="182"/>
      <c r="DE561" s="182"/>
      <c r="DF561" s="182"/>
      <c r="DG561" s="182"/>
      <c r="DH561" s="182"/>
      <c r="DI561" s="182"/>
      <c r="DJ561" s="182"/>
      <c r="DK561" s="182"/>
      <c r="DL561" s="182"/>
      <c r="DM561" s="182"/>
      <c r="DN561" s="182"/>
      <c r="DO561" s="182"/>
      <c r="DP561" s="182"/>
      <c r="DQ561" s="182"/>
      <c r="DR561" s="182"/>
      <c r="DS561" s="182"/>
      <c r="DT561" s="182"/>
      <c r="DU561" s="182"/>
      <c r="DV561" s="182"/>
      <c r="DW561" s="182"/>
      <c r="DX561" s="182"/>
      <c r="DY561" s="182"/>
      <c r="DZ561" s="182"/>
      <c r="EA561" s="182"/>
      <c r="EB561" s="182"/>
      <c r="EC561" s="182"/>
      <c r="ED561" s="182"/>
      <c r="EE561" s="182"/>
      <c r="EF561" s="182"/>
      <c r="EG561" s="182"/>
      <c r="EH561" s="182"/>
      <c r="EI561" s="182"/>
      <c r="EJ561" s="182"/>
      <c r="EK561" s="182"/>
      <c r="EL561" s="182"/>
      <c r="EM561" s="182"/>
      <c r="EN561" s="182"/>
      <c r="EO561" s="182"/>
      <c r="EP561" s="182"/>
      <c r="EQ561" s="182"/>
      <c r="ER561" s="182"/>
      <c r="ES561" s="182"/>
      <c r="ET561" s="182"/>
      <c r="EU561" s="182"/>
      <c r="EV561" s="182"/>
      <c r="EW561" s="182"/>
      <c r="EX561" s="182"/>
      <c r="EY561" s="182"/>
      <c r="EZ561" s="182"/>
      <c r="FA561" s="182"/>
      <c r="FB561" s="182"/>
      <c r="FC561" s="182"/>
      <c r="FD561" s="182"/>
      <c r="FE561" s="182"/>
      <c r="FF561" s="182"/>
      <c r="FG561" s="182"/>
      <c r="FH561" s="182"/>
      <c r="FI561" s="182"/>
      <c r="FJ561" s="182"/>
      <c r="FK561" s="182"/>
      <c r="FL561" s="182"/>
      <c r="FM561" s="182"/>
      <c r="FN561" s="182"/>
      <c r="FO561" s="182"/>
      <c r="FP561" s="182"/>
      <c r="FQ561" s="182"/>
      <c r="FR561" s="182"/>
      <c r="FS561" s="182"/>
      <c r="FT561" s="182"/>
      <c r="FU561" s="182"/>
      <c r="FV561" s="182"/>
      <c r="FW561" s="182"/>
      <c r="FX561" s="182"/>
      <c r="FY561" s="182"/>
      <c r="FZ561" s="182"/>
      <c r="GA561" s="182"/>
      <c r="GB561" s="182"/>
      <c r="GC561" s="182"/>
      <c r="GD561" s="182"/>
      <c r="GE561" s="182"/>
      <c r="GF561" s="182"/>
      <c r="GG561" s="182"/>
      <c r="GH561" s="182"/>
      <c r="GI561" s="182"/>
      <c r="GJ561" s="182"/>
      <c r="GK561" s="182"/>
      <c r="GL561" s="182"/>
      <c r="GM561" s="182"/>
      <c r="GN561" s="182"/>
      <c r="GO561" s="182"/>
      <c r="GP561" s="182"/>
      <c r="GQ561" s="182"/>
      <c r="GR561" s="182"/>
      <c r="GS561" s="182"/>
      <c r="GT561" s="182"/>
      <c r="GU561" s="182"/>
      <c r="GV561" s="182"/>
      <c r="GW561" s="182"/>
      <c r="GX561" s="182"/>
      <c r="GY561" s="182"/>
      <c r="GZ561" s="182"/>
      <c r="HA561" s="182"/>
      <c r="HB561" s="182"/>
      <c r="HC561" s="182"/>
      <c r="HD561" s="182"/>
      <c r="HE561" s="182"/>
      <c r="HF561" s="182"/>
      <c r="HG561" s="182"/>
      <c r="HH561" s="182"/>
      <c r="HI561" s="182"/>
      <c r="HJ561" s="182"/>
      <c r="HK561" s="182"/>
      <c r="HL561" s="182"/>
      <c r="HM561" s="182"/>
      <c r="HN561" s="182"/>
      <c r="HO561" s="182"/>
      <c r="HP561" s="182"/>
      <c r="HQ561" s="182"/>
      <c r="HR561" s="182"/>
      <c r="HS561" s="182"/>
      <c r="HT561" s="182"/>
      <c r="HU561" s="182"/>
      <c r="HV561" s="182"/>
      <c r="HW561" s="182"/>
      <c r="HX561" s="182"/>
      <c r="HY561" s="182"/>
      <c r="HZ561" s="182"/>
      <c r="IA561" s="182"/>
      <c r="IB561" s="182"/>
      <c r="IC561" s="182"/>
      <c r="ID561" s="182"/>
      <c r="IE561" s="182"/>
      <c r="IF561" s="182"/>
      <c r="IG561" s="182"/>
      <c r="IH561" s="182"/>
      <c r="II561" s="182"/>
      <c r="IJ561" s="182"/>
      <c r="IK561" s="182"/>
      <c r="IL561" s="182"/>
      <c r="IM561" s="182"/>
      <c r="IN561" s="182"/>
      <c r="IO561" s="182"/>
      <c r="IP561" s="182"/>
      <c r="IQ561" s="182"/>
      <c r="IR561" s="182"/>
      <c r="IS561" s="182"/>
      <c r="IT561" s="182"/>
      <c r="IU561" s="182"/>
      <c r="IV561" s="182"/>
      <c r="IW561" s="182"/>
      <c r="IX561" s="182"/>
      <c r="IY561" s="182"/>
      <c r="IZ561" s="182"/>
      <c r="JA561" s="182"/>
      <c r="JB561" s="182"/>
      <c r="JC561" s="182"/>
      <c r="JD561" s="182"/>
      <c r="JE561" s="182"/>
      <c r="JF561" s="182"/>
      <c r="JG561" s="182"/>
      <c r="JH561" s="182"/>
      <c r="JI561" s="182"/>
      <c r="JJ561" s="182"/>
      <c r="JK561" s="182"/>
      <c r="JL561" s="182"/>
      <c r="JM561" s="182"/>
      <c r="JN561" s="182"/>
      <c r="JO561" s="182"/>
      <c r="JP561" s="182"/>
      <c r="JQ561" s="182"/>
      <c r="JR561" s="182"/>
      <c r="JS561" s="182"/>
      <c r="JT561" s="182"/>
      <c r="JU561" s="182"/>
      <c r="JV561" s="182"/>
      <c r="JW561" s="182"/>
      <c r="JX561" s="182"/>
      <c r="JY561" s="182"/>
      <c r="JZ561" s="182"/>
      <c r="KA561" s="182"/>
      <c r="KB561" s="182"/>
      <c r="KC561" s="182"/>
      <c r="KD561" s="182"/>
      <c r="KE561" s="182"/>
      <c r="KF561" s="182"/>
      <c r="KG561" s="182"/>
      <c r="KH561" s="182"/>
      <c r="KI561" s="182"/>
      <c r="KJ561" s="182"/>
      <c r="KK561" s="182"/>
      <c r="KL561" s="182"/>
      <c r="KM561" s="182"/>
      <c r="KN561" s="182"/>
      <c r="KO561" s="182"/>
      <c r="KP561" s="182"/>
      <c r="KQ561" s="182"/>
      <c r="KR561" s="182"/>
      <c r="KS561" s="182"/>
      <c r="KT561" s="182"/>
      <c r="KU561" s="182"/>
      <c r="KV561" s="182"/>
      <c r="KW561" s="182"/>
      <c r="KX561" s="182"/>
      <c r="KY561" s="182"/>
      <c r="KZ561" s="182"/>
      <c r="LA561" s="182"/>
      <c r="LB561" s="182"/>
      <c r="LC561" s="182"/>
      <c r="LD561" s="182"/>
      <c r="LE561" s="182"/>
      <c r="LF561" s="182"/>
      <c r="LG561" s="182"/>
      <c r="LH561" s="182"/>
      <c r="LI561" s="182"/>
      <c r="LJ561" s="182"/>
      <c r="LK561" s="182"/>
      <c r="LL561" s="182"/>
      <c r="LM561" s="182"/>
      <c r="LN561" s="182"/>
      <c r="LO561" s="182"/>
      <c r="LP561" s="182"/>
      <c r="LQ561" s="182"/>
      <c r="LR561" s="182"/>
      <c r="LS561" s="182"/>
      <c r="LT561" s="182"/>
      <c r="LU561" s="182"/>
      <c r="LV561" s="182"/>
      <c r="LW561" s="182"/>
      <c r="LX561" s="182"/>
      <c r="LY561" s="182"/>
      <c r="LZ561" s="182"/>
      <c r="MA561" s="182"/>
      <c r="MB561" s="182"/>
      <c r="MC561" s="182"/>
      <c r="MD561" s="182"/>
      <c r="ME561" s="182"/>
      <c r="MF561" s="182"/>
      <c r="MG561" s="182"/>
      <c r="MH561" s="182"/>
      <c r="MI561" s="182"/>
      <c r="MJ561" s="182"/>
      <c r="MK561" s="182"/>
      <c r="ML561" s="182"/>
      <c r="MM561" s="182"/>
      <c r="MN561" s="182"/>
      <c r="MO561" s="182"/>
      <c r="MP561" s="182"/>
      <c r="MQ561" s="182"/>
      <c r="MR561" s="182"/>
      <c r="MS561" s="182"/>
      <c r="MT561" s="182"/>
      <c r="MU561" s="182"/>
      <c r="MV561" s="182"/>
      <c r="MW561" s="182"/>
      <c r="MX561" s="182"/>
      <c r="MY561" s="182"/>
      <c r="MZ561" s="182"/>
      <c r="NA561" s="182"/>
      <c r="NB561" s="182"/>
      <c r="NC561" s="182"/>
      <c r="ND561" s="182"/>
      <c r="NE561" s="182"/>
      <c r="NF561" s="182"/>
      <c r="NG561" s="182"/>
      <c r="NH561" s="182"/>
      <c r="NI561" s="182"/>
      <c r="NJ561" s="182"/>
      <c r="NK561" s="182"/>
      <c r="NL561" s="182"/>
      <c r="NM561" s="182"/>
      <c r="NN561" s="182"/>
      <c r="NO561" s="182"/>
      <c r="NP561" s="182"/>
      <c r="NQ561" s="182"/>
      <c r="NR561" s="182"/>
      <c r="NS561" s="182"/>
      <c r="NT561" s="182"/>
      <c r="NU561" s="182"/>
      <c r="NV561" s="182"/>
      <c r="NW561" s="182"/>
      <c r="NX561" s="182"/>
      <c r="NY561" s="182"/>
      <c r="NZ561" s="182"/>
      <c r="OA561" s="182"/>
      <c r="OB561" s="182"/>
      <c r="OC561" s="182"/>
      <c r="OD561" s="182"/>
      <c r="OE561" s="182"/>
      <c r="OF561" s="182"/>
      <c r="OG561" s="182"/>
      <c r="OH561" s="182"/>
      <c r="OI561" s="182"/>
      <c r="OJ561" s="182"/>
      <c r="OK561" s="182"/>
      <c r="OL561" s="182"/>
      <c r="OM561" s="182"/>
      <c r="ON561" s="182"/>
      <c r="OO561" s="182"/>
      <c r="OP561" s="182"/>
      <c r="OQ561" s="182"/>
      <c r="OR561" s="182"/>
      <c r="OS561" s="182"/>
      <c r="OT561" s="182"/>
      <c r="OU561" s="182"/>
      <c r="OV561" s="182"/>
      <c r="OW561" s="182"/>
      <c r="OX561" s="182"/>
      <c r="OY561" s="182"/>
      <c r="OZ561" s="182"/>
      <c r="PA561" s="182"/>
      <c r="PB561" s="182"/>
      <c r="PC561" s="182"/>
      <c r="PD561" s="182"/>
      <c r="PE561" s="182"/>
      <c r="PF561" s="182"/>
      <c r="PG561" s="182"/>
      <c r="PH561" s="182"/>
      <c r="PI561" s="182"/>
      <c r="PJ561" s="182"/>
      <c r="PK561" s="182"/>
      <c r="PL561" s="182"/>
      <c r="PM561" s="182"/>
      <c r="PN561" s="182"/>
      <c r="PO561" s="182"/>
      <c r="PP561" s="182"/>
      <c r="PQ561" s="182"/>
      <c r="PR561" s="182"/>
      <c r="PS561" s="182"/>
      <c r="PT561" s="182"/>
      <c r="PU561" s="182"/>
      <c r="PV561" s="182"/>
      <c r="PW561" s="182"/>
      <c r="PX561" s="182"/>
    </row>
    <row r="562" spans="1:440" s="167" customFormat="1" ht="19.899999999999999" customHeight="1">
      <c r="A562" s="182"/>
      <c r="B562" s="1040"/>
      <c r="C562" s="900"/>
      <c r="D562" s="837"/>
      <c r="E562" s="875"/>
      <c r="F562" s="327" t="s">
        <v>22</v>
      </c>
      <c r="G562" s="291">
        <v>3.6120000000000001</v>
      </c>
      <c r="H562" s="291"/>
      <c r="I562" s="292">
        <f>G562+H562+K561</f>
        <v>5.484</v>
      </c>
      <c r="J562" s="416">
        <v>5.2839999999999998</v>
      </c>
      <c r="K562" s="292">
        <f t="shared" si="503"/>
        <v>0.20000000000000018</v>
      </c>
      <c r="L562" s="675">
        <f t="shared" si="504"/>
        <v>0.96353026987600288</v>
      </c>
      <c r="M562" s="653">
        <v>43465</v>
      </c>
      <c r="N562" s="903"/>
      <c r="O562" s="904"/>
      <c r="P562" s="904"/>
      <c r="Q562" s="904"/>
      <c r="R562" s="904"/>
      <c r="S562" s="893"/>
      <c r="T562" s="170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  <c r="AG562" s="182"/>
      <c r="AH562" s="182"/>
      <c r="AI562" s="182"/>
      <c r="AJ562" s="182"/>
      <c r="AK562" s="182"/>
      <c r="AL562" s="182"/>
      <c r="AM562" s="182"/>
      <c r="AN562" s="182"/>
      <c r="AO562" s="182"/>
      <c r="AP562" s="182"/>
      <c r="AQ562" s="182"/>
      <c r="AR562" s="182"/>
      <c r="AS562" s="182"/>
      <c r="AT562" s="182"/>
      <c r="AU562" s="182"/>
      <c r="AV562" s="182"/>
      <c r="AW562" s="182"/>
      <c r="AX562" s="182"/>
      <c r="AY562" s="182"/>
      <c r="AZ562" s="182"/>
      <c r="BA562" s="182"/>
      <c r="BB562" s="182"/>
      <c r="BC562" s="182"/>
      <c r="BD562" s="182"/>
      <c r="BE562" s="182"/>
      <c r="BF562" s="182"/>
      <c r="BG562" s="182"/>
      <c r="BH562" s="182"/>
      <c r="BI562" s="182"/>
      <c r="BJ562" s="182"/>
      <c r="BK562" s="182"/>
      <c r="BL562" s="182"/>
      <c r="BM562" s="182"/>
      <c r="BN562" s="182"/>
      <c r="BO562" s="182"/>
      <c r="BP562" s="182"/>
      <c r="BQ562" s="182"/>
      <c r="BR562" s="182"/>
      <c r="BS562" s="182"/>
      <c r="BT562" s="182"/>
      <c r="BU562" s="182"/>
      <c r="BV562" s="182"/>
      <c r="BW562" s="182"/>
      <c r="BX562" s="182"/>
      <c r="BY562" s="182"/>
      <c r="BZ562" s="182"/>
      <c r="CA562" s="182"/>
      <c r="CB562" s="182"/>
      <c r="CC562" s="182"/>
      <c r="CD562" s="182"/>
      <c r="CE562" s="182"/>
      <c r="CF562" s="182"/>
      <c r="CG562" s="182"/>
      <c r="CH562" s="182"/>
      <c r="CI562" s="182"/>
      <c r="CJ562" s="182"/>
      <c r="CK562" s="182"/>
      <c r="CL562" s="182"/>
      <c r="CM562" s="182"/>
      <c r="CN562" s="182"/>
      <c r="CO562" s="182"/>
      <c r="CP562" s="182"/>
      <c r="CQ562" s="182"/>
      <c r="CR562" s="182"/>
      <c r="CS562" s="182"/>
      <c r="CT562" s="182"/>
      <c r="CU562" s="182"/>
      <c r="CV562" s="182"/>
      <c r="CW562" s="182"/>
      <c r="CX562" s="182"/>
      <c r="CY562" s="182"/>
      <c r="CZ562" s="182"/>
      <c r="DA562" s="182"/>
      <c r="DB562" s="182"/>
      <c r="DC562" s="182"/>
      <c r="DD562" s="182"/>
      <c r="DE562" s="182"/>
      <c r="DF562" s="182"/>
      <c r="DG562" s="182"/>
      <c r="DH562" s="182"/>
      <c r="DI562" s="182"/>
      <c r="DJ562" s="182"/>
      <c r="DK562" s="182"/>
      <c r="DL562" s="182"/>
      <c r="DM562" s="182"/>
      <c r="DN562" s="182"/>
      <c r="DO562" s="182"/>
      <c r="DP562" s="182"/>
      <c r="DQ562" s="182"/>
      <c r="DR562" s="182"/>
      <c r="DS562" s="182"/>
      <c r="DT562" s="182"/>
      <c r="DU562" s="182"/>
      <c r="DV562" s="182"/>
      <c r="DW562" s="182"/>
      <c r="DX562" s="182"/>
      <c r="DY562" s="182"/>
      <c r="DZ562" s="182"/>
      <c r="EA562" s="182"/>
      <c r="EB562" s="182"/>
      <c r="EC562" s="182"/>
      <c r="ED562" s="182"/>
      <c r="EE562" s="182"/>
      <c r="EF562" s="182"/>
      <c r="EG562" s="182"/>
      <c r="EH562" s="182"/>
      <c r="EI562" s="182"/>
      <c r="EJ562" s="182"/>
      <c r="EK562" s="182"/>
      <c r="EL562" s="182"/>
      <c r="EM562" s="182"/>
      <c r="EN562" s="182"/>
      <c r="EO562" s="182"/>
      <c r="EP562" s="182"/>
      <c r="EQ562" s="182"/>
      <c r="ER562" s="182"/>
      <c r="ES562" s="182"/>
      <c r="ET562" s="182"/>
      <c r="EU562" s="182"/>
      <c r="EV562" s="182"/>
      <c r="EW562" s="182"/>
      <c r="EX562" s="182"/>
      <c r="EY562" s="182"/>
      <c r="EZ562" s="182"/>
      <c r="FA562" s="182"/>
      <c r="FB562" s="182"/>
      <c r="FC562" s="182"/>
      <c r="FD562" s="182"/>
      <c r="FE562" s="182"/>
      <c r="FF562" s="182"/>
      <c r="FG562" s="182"/>
      <c r="FH562" s="182"/>
      <c r="FI562" s="182"/>
      <c r="FJ562" s="182"/>
      <c r="FK562" s="182"/>
      <c r="FL562" s="182"/>
      <c r="FM562" s="182"/>
      <c r="FN562" s="182"/>
      <c r="FO562" s="182"/>
      <c r="FP562" s="182"/>
      <c r="FQ562" s="182"/>
      <c r="FR562" s="182"/>
      <c r="FS562" s="182"/>
      <c r="FT562" s="182"/>
      <c r="FU562" s="182"/>
      <c r="FV562" s="182"/>
      <c r="FW562" s="182"/>
      <c r="FX562" s="182"/>
      <c r="FY562" s="182"/>
      <c r="FZ562" s="182"/>
      <c r="GA562" s="182"/>
      <c r="GB562" s="182"/>
      <c r="GC562" s="182"/>
      <c r="GD562" s="182"/>
      <c r="GE562" s="182"/>
      <c r="GF562" s="182"/>
      <c r="GG562" s="182"/>
      <c r="GH562" s="182"/>
      <c r="GI562" s="182"/>
      <c r="GJ562" s="182"/>
      <c r="GK562" s="182"/>
      <c r="GL562" s="182"/>
      <c r="GM562" s="182"/>
      <c r="GN562" s="182"/>
      <c r="GO562" s="182"/>
      <c r="GP562" s="182"/>
      <c r="GQ562" s="182"/>
      <c r="GR562" s="182"/>
      <c r="GS562" s="182"/>
      <c r="GT562" s="182"/>
      <c r="GU562" s="182"/>
      <c r="GV562" s="182"/>
      <c r="GW562" s="182"/>
      <c r="GX562" s="182"/>
      <c r="GY562" s="182"/>
      <c r="GZ562" s="182"/>
      <c r="HA562" s="182"/>
      <c r="HB562" s="182"/>
      <c r="HC562" s="182"/>
      <c r="HD562" s="182"/>
      <c r="HE562" s="182"/>
      <c r="HF562" s="182"/>
      <c r="HG562" s="182"/>
      <c r="HH562" s="182"/>
      <c r="HI562" s="182"/>
      <c r="HJ562" s="182"/>
      <c r="HK562" s="182"/>
      <c r="HL562" s="182"/>
      <c r="HM562" s="182"/>
      <c r="HN562" s="182"/>
      <c r="HO562" s="182"/>
      <c r="HP562" s="182"/>
      <c r="HQ562" s="182"/>
      <c r="HR562" s="182"/>
      <c r="HS562" s="182"/>
      <c r="HT562" s="182"/>
      <c r="HU562" s="182"/>
      <c r="HV562" s="182"/>
      <c r="HW562" s="182"/>
      <c r="HX562" s="182"/>
      <c r="HY562" s="182"/>
      <c r="HZ562" s="182"/>
      <c r="IA562" s="182"/>
      <c r="IB562" s="182"/>
      <c r="IC562" s="182"/>
      <c r="ID562" s="182"/>
      <c r="IE562" s="182"/>
      <c r="IF562" s="182"/>
      <c r="IG562" s="182"/>
      <c r="IH562" s="182"/>
      <c r="II562" s="182"/>
      <c r="IJ562" s="182"/>
      <c r="IK562" s="182"/>
      <c r="IL562" s="182"/>
      <c r="IM562" s="182"/>
      <c r="IN562" s="182"/>
      <c r="IO562" s="182"/>
      <c r="IP562" s="182"/>
      <c r="IQ562" s="182"/>
      <c r="IR562" s="182"/>
      <c r="IS562" s="182"/>
      <c r="IT562" s="182"/>
      <c r="IU562" s="182"/>
      <c r="IV562" s="182"/>
      <c r="IW562" s="182"/>
      <c r="IX562" s="182"/>
      <c r="IY562" s="182"/>
      <c r="IZ562" s="182"/>
      <c r="JA562" s="182"/>
      <c r="JB562" s="182"/>
      <c r="JC562" s="182"/>
      <c r="JD562" s="182"/>
      <c r="JE562" s="182"/>
      <c r="JF562" s="182"/>
      <c r="JG562" s="182"/>
      <c r="JH562" s="182"/>
      <c r="JI562" s="182"/>
      <c r="JJ562" s="182"/>
      <c r="JK562" s="182"/>
      <c r="JL562" s="182"/>
      <c r="JM562" s="182"/>
      <c r="JN562" s="182"/>
      <c r="JO562" s="182"/>
      <c r="JP562" s="182"/>
      <c r="JQ562" s="182"/>
      <c r="JR562" s="182"/>
      <c r="JS562" s="182"/>
      <c r="JT562" s="182"/>
      <c r="JU562" s="182"/>
      <c r="JV562" s="182"/>
      <c r="JW562" s="182"/>
      <c r="JX562" s="182"/>
      <c r="JY562" s="182"/>
      <c r="JZ562" s="182"/>
      <c r="KA562" s="182"/>
      <c r="KB562" s="182"/>
      <c r="KC562" s="182"/>
      <c r="KD562" s="182"/>
      <c r="KE562" s="182"/>
      <c r="KF562" s="182"/>
      <c r="KG562" s="182"/>
      <c r="KH562" s="182"/>
      <c r="KI562" s="182"/>
      <c r="KJ562" s="182"/>
      <c r="KK562" s="182"/>
      <c r="KL562" s="182"/>
      <c r="KM562" s="182"/>
      <c r="KN562" s="182"/>
      <c r="KO562" s="182"/>
      <c r="KP562" s="182"/>
      <c r="KQ562" s="182"/>
      <c r="KR562" s="182"/>
      <c r="KS562" s="182"/>
      <c r="KT562" s="182"/>
      <c r="KU562" s="182"/>
      <c r="KV562" s="182"/>
      <c r="KW562" s="182"/>
      <c r="KX562" s="182"/>
      <c r="KY562" s="182"/>
      <c r="KZ562" s="182"/>
      <c r="LA562" s="182"/>
      <c r="LB562" s="182"/>
      <c r="LC562" s="182"/>
      <c r="LD562" s="182"/>
      <c r="LE562" s="182"/>
      <c r="LF562" s="182"/>
      <c r="LG562" s="182"/>
      <c r="LH562" s="182"/>
      <c r="LI562" s="182"/>
      <c r="LJ562" s="182"/>
      <c r="LK562" s="182"/>
      <c r="LL562" s="182"/>
      <c r="LM562" s="182"/>
      <c r="LN562" s="182"/>
      <c r="LO562" s="182"/>
      <c r="LP562" s="182"/>
      <c r="LQ562" s="182"/>
      <c r="LR562" s="182"/>
      <c r="LS562" s="182"/>
      <c r="LT562" s="182"/>
      <c r="LU562" s="182"/>
      <c r="LV562" s="182"/>
      <c r="LW562" s="182"/>
      <c r="LX562" s="182"/>
      <c r="LY562" s="182"/>
      <c r="LZ562" s="182"/>
      <c r="MA562" s="182"/>
      <c r="MB562" s="182"/>
      <c r="MC562" s="182"/>
      <c r="MD562" s="182"/>
      <c r="ME562" s="182"/>
      <c r="MF562" s="182"/>
      <c r="MG562" s="182"/>
      <c r="MH562" s="182"/>
      <c r="MI562" s="182"/>
      <c r="MJ562" s="182"/>
      <c r="MK562" s="182"/>
      <c r="ML562" s="182"/>
      <c r="MM562" s="182"/>
      <c r="MN562" s="182"/>
      <c r="MO562" s="182"/>
      <c r="MP562" s="182"/>
      <c r="MQ562" s="182"/>
      <c r="MR562" s="182"/>
      <c r="MS562" s="182"/>
      <c r="MT562" s="182"/>
      <c r="MU562" s="182"/>
      <c r="MV562" s="182"/>
      <c r="MW562" s="182"/>
      <c r="MX562" s="182"/>
      <c r="MY562" s="182"/>
      <c r="MZ562" s="182"/>
      <c r="NA562" s="182"/>
      <c r="NB562" s="182"/>
      <c r="NC562" s="182"/>
      <c r="ND562" s="182"/>
      <c r="NE562" s="182"/>
      <c r="NF562" s="182"/>
      <c r="NG562" s="182"/>
      <c r="NH562" s="182"/>
      <c r="NI562" s="182"/>
      <c r="NJ562" s="182"/>
      <c r="NK562" s="182"/>
      <c r="NL562" s="182"/>
      <c r="NM562" s="182"/>
      <c r="NN562" s="182"/>
      <c r="NO562" s="182"/>
      <c r="NP562" s="182"/>
      <c r="NQ562" s="182"/>
      <c r="NR562" s="182"/>
      <c r="NS562" s="182"/>
      <c r="NT562" s="182"/>
      <c r="NU562" s="182"/>
      <c r="NV562" s="182"/>
      <c r="NW562" s="182"/>
      <c r="NX562" s="182"/>
      <c r="NY562" s="182"/>
      <c r="NZ562" s="182"/>
      <c r="OA562" s="182"/>
      <c r="OB562" s="182"/>
      <c r="OC562" s="182"/>
      <c r="OD562" s="182"/>
      <c r="OE562" s="182"/>
      <c r="OF562" s="182"/>
      <c r="OG562" s="182"/>
      <c r="OH562" s="182"/>
      <c r="OI562" s="182"/>
      <c r="OJ562" s="182"/>
      <c r="OK562" s="182"/>
      <c r="OL562" s="182"/>
      <c r="OM562" s="182"/>
      <c r="ON562" s="182"/>
      <c r="OO562" s="182"/>
      <c r="OP562" s="182"/>
      <c r="OQ562" s="182"/>
      <c r="OR562" s="182"/>
      <c r="OS562" s="182"/>
      <c r="OT562" s="182"/>
      <c r="OU562" s="182"/>
      <c r="OV562" s="182"/>
      <c r="OW562" s="182"/>
      <c r="OX562" s="182"/>
      <c r="OY562" s="182"/>
      <c r="OZ562" s="182"/>
      <c r="PA562" s="182"/>
      <c r="PB562" s="182"/>
      <c r="PC562" s="182"/>
      <c r="PD562" s="182"/>
      <c r="PE562" s="182"/>
      <c r="PF562" s="182"/>
      <c r="PG562" s="182"/>
      <c r="PH562" s="182"/>
      <c r="PI562" s="182"/>
      <c r="PJ562" s="182"/>
      <c r="PK562" s="182"/>
      <c r="PL562" s="182"/>
      <c r="PM562" s="182"/>
      <c r="PN562" s="182"/>
      <c r="PO562" s="182"/>
      <c r="PP562" s="182"/>
      <c r="PQ562" s="182"/>
      <c r="PR562" s="182"/>
      <c r="PS562" s="182"/>
      <c r="PT562" s="182"/>
      <c r="PU562" s="182"/>
      <c r="PV562" s="182"/>
      <c r="PW562" s="182"/>
      <c r="PX562" s="182"/>
    </row>
    <row r="563" spans="1:440" s="167" customFormat="1" ht="19.899999999999999" customHeight="1">
      <c r="A563" s="182"/>
      <c r="B563" s="1040"/>
      <c r="C563" s="900"/>
      <c r="D563" s="837"/>
      <c r="E563" s="875" t="s">
        <v>121</v>
      </c>
      <c r="F563" s="327" t="s">
        <v>20</v>
      </c>
      <c r="G563" s="291">
        <v>0.63500000000000001</v>
      </c>
      <c r="H563" s="291"/>
      <c r="I563" s="292">
        <f t="shared" ref="I563" si="596">G563+H563</f>
        <v>0.63500000000000001</v>
      </c>
      <c r="J563" s="416">
        <v>0</v>
      </c>
      <c r="K563" s="292">
        <f t="shared" si="503"/>
        <v>0.63500000000000001</v>
      </c>
      <c r="L563" s="675">
        <f t="shared" si="504"/>
        <v>0</v>
      </c>
      <c r="M563" s="653" t="s">
        <v>24</v>
      </c>
      <c r="N563" s="903">
        <f t="shared" ref="N563:O563" si="597">G563+G564+G565</f>
        <v>7.2140000000000004</v>
      </c>
      <c r="O563" s="904">
        <f t="shared" si="597"/>
        <v>0</v>
      </c>
      <c r="P563" s="904">
        <f t="shared" ref="P563" si="598">N563+O563</f>
        <v>7.2140000000000004</v>
      </c>
      <c r="Q563" s="904">
        <f t="shared" si="554"/>
        <v>6.9650000000000007</v>
      </c>
      <c r="R563" s="904">
        <f t="shared" ref="R563" si="599">P563-Q563</f>
        <v>0.24899999999999967</v>
      </c>
      <c r="S563" s="893">
        <f t="shared" ref="S563" si="600">Q563/P563</f>
        <v>0.96548378153590242</v>
      </c>
      <c r="T563" s="170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  <c r="AG563" s="182"/>
      <c r="AH563" s="182"/>
      <c r="AI563" s="182"/>
      <c r="AJ563" s="182"/>
      <c r="AK563" s="182"/>
      <c r="AL563" s="182"/>
      <c r="AM563" s="182"/>
      <c r="AN563" s="182"/>
      <c r="AO563" s="182"/>
      <c r="AP563" s="182"/>
      <c r="AQ563" s="182"/>
      <c r="AR563" s="182"/>
      <c r="AS563" s="182"/>
      <c r="AT563" s="182"/>
      <c r="AU563" s="182"/>
      <c r="AV563" s="182"/>
      <c r="AW563" s="182"/>
      <c r="AX563" s="182"/>
      <c r="AY563" s="182"/>
      <c r="AZ563" s="182"/>
      <c r="BA563" s="182"/>
      <c r="BB563" s="182"/>
      <c r="BC563" s="182"/>
      <c r="BD563" s="182"/>
      <c r="BE563" s="182"/>
      <c r="BF563" s="182"/>
      <c r="BG563" s="182"/>
      <c r="BH563" s="182"/>
      <c r="BI563" s="182"/>
      <c r="BJ563" s="182"/>
      <c r="BK563" s="182"/>
      <c r="BL563" s="182"/>
      <c r="BM563" s="182"/>
      <c r="BN563" s="182"/>
      <c r="BO563" s="182"/>
      <c r="BP563" s="182"/>
      <c r="BQ563" s="182"/>
      <c r="BR563" s="182"/>
      <c r="BS563" s="182"/>
      <c r="BT563" s="182"/>
      <c r="BU563" s="182"/>
      <c r="BV563" s="182"/>
      <c r="BW563" s="182"/>
      <c r="BX563" s="182"/>
      <c r="BY563" s="182"/>
      <c r="BZ563" s="182"/>
      <c r="CA563" s="182"/>
      <c r="CB563" s="182"/>
      <c r="CC563" s="182"/>
      <c r="CD563" s="182"/>
      <c r="CE563" s="182"/>
      <c r="CF563" s="182"/>
      <c r="CG563" s="182"/>
      <c r="CH563" s="182"/>
      <c r="CI563" s="182"/>
      <c r="CJ563" s="182"/>
      <c r="CK563" s="182"/>
      <c r="CL563" s="182"/>
      <c r="CM563" s="182"/>
      <c r="CN563" s="182"/>
      <c r="CO563" s="182"/>
      <c r="CP563" s="182"/>
      <c r="CQ563" s="182"/>
      <c r="CR563" s="182"/>
      <c r="CS563" s="182"/>
      <c r="CT563" s="182"/>
      <c r="CU563" s="182"/>
      <c r="CV563" s="182"/>
      <c r="CW563" s="182"/>
      <c r="CX563" s="182"/>
      <c r="CY563" s="182"/>
      <c r="CZ563" s="182"/>
      <c r="DA563" s="182"/>
      <c r="DB563" s="182"/>
      <c r="DC563" s="182"/>
      <c r="DD563" s="182"/>
      <c r="DE563" s="182"/>
      <c r="DF563" s="182"/>
      <c r="DG563" s="182"/>
      <c r="DH563" s="182"/>
      <c r="DI563" s="182"/>
      <c r="DJ563" s="182"/>
      <c r="DK563" s="182"/>
      <c r="DL563" s="182"/>
      <c r="DM563" s="182"/>
      <c r="DN563" s="182"/>
      <c r="DO563" s="182"/>
      <c r="DP563" s="182"/>
      <c r="DQ563" s="182"/>
      <c r="DR563" s="182"/>
      <c r="DS563" s="182"/>
      <c r="DT563" s="182"/>
      <c r="DU563" s="182"/>
      <c r="DV563" s="182"/>
      <c r="DW563" s="182"/>
      <c r="DX563" s="182"/>
      <c r="DY563" s="182"/>
      <c r="DZ563" s="182"/>
      <c r="EA563" s="182"/>
      <c r="EB563" s="182"/>
      <c r="EC563" s="182"/>
      <c r="ED563" s="182"/>
      <c r="EE563" s="182"/>
      <c r="EF563" s="182"/>
      <c r="EG563" s="182"/>
      <c r="EH563" s="182"/>
      <c r="EI563" s="182"/>
      <c r="EJ563" s="182"/>
      <c r="EK563" s="182"/>
      <c r="EL563" s="182"/>
      <c r="EM563" s="182"/>
      <c r="EN563" s="182"/>
      <c r="EO563" s="182"/>
      <c r="EP563" s="182"/>
      <c r="EQ563" s="182"/>
      <c r="ER563" s="182"/>
      <c r="ES563" s="182"/>
      <c r="ET563" s="182"/>
      <c r="EU563" s="182"/>
      <c r="EV563" s="182"/>
      <c r="EW563" s="182"/>
      <c r="EX563" s="182"/>
      <c r="EY563" s="182"/>
      <c r="EZ563" s="182"/>
      <c r="FA563" s="182"/>
      <c r="FB563" s="182"/>
      <c r="FC563" s="182"/>
      <c r="FD563" s="182"/>
      <c r="FE563" s="182"/>
      <c r="FF563" s="182"/>
      <c r="FG563" s="182"/>
      <c r="FH563" s="182"/>
      <c r="FI563" s="182"/>
      <c r="FJ563" s="182"/>
      <c r="FK563" s="182"/>
      <c r="FL563" s="182"/>
      <c r="FM563" s="182"/>
      <c r="FN563" s="182"/>
      <c r="FO563" s="182"/>
      <c r="FP563" s="182"/>
      <c r="FQ563" s="182"/>
      <c r="FR563" s="182"/>
      <c r="FS563" s="182"/>
      <c r="FT563" s="182"/>
      <c r="FU563" s="182"/>
      <c r="FV563" s="182"/>
      <c r="FW563" s="182"/>
      <c r="FX563" s="182"/>
      <c r="FY563" s="182"/>
      <c r="FZ563" s="182"/>
      <c r="GA563" s="182"/>
      <c r="GB563" s="182"/>
      <c r="GC563" s="182"/>
      <c r="GD563" s="182"/>
      <c r="GE563" s="182"/>
      <c r="GF563" s="182"/>
      <c r="GG563" s="182"/>
      <c r="GH563" s="182"/>
      <c r="GI563" s="182"/>
      <c r="GJ563" s="182"/>
      <c r="GK563" s="182"/>
      <c r="GL563" s="182"/>
      <c r="GM563" s="182"/>
      <c r="GN563" s="182"/>
      <c r="GO563" s="182"/>
      <c r="GP563" s="182"/>
      <c r="GQ563" s="182"/>
      <c r="GR563" s="182"/>
      <c r="GS563" s="182"/>
      <c r="GT563" s="182"/>
      <c r="GU563" s="182"/>
      <c r="GV563" s="182"/>
      <c r="GW563" s="182"/>
      <c r="GX563" s="182"/>
      <c r="GY563" s="182"/>
      <c r="GZ563" s="182"/>
      <c r="HA563" s="182"/>
      <c r="HB563" s="182"/>
      <c r="HC563" s="182"/>
      <c r="HD563" s="182"/>
      <c r="HE563" s="182"/>
      <c r="HF563" s="182"/>
      <c r="HG563" s="182"/>
      <c r="HH563" s="182"/>
      <c r="HI563" s="182"/>
      <c r="HJ563" s="182"/>
      <c r="HK563" s="182"/>
      <c r="HL563" s="182"/>
      <c r="HM563" s="182"/>
      <c r="HN563" s="182"/>
      <c r="HO563" s="182"/>
      <c r="HP563" s="182"/>
      <c r="HQ563" s="182"/>
      <c r="HR563" s="182"/>
      <c r="HS563" s="182"/>
      <c r="HT563" s="182"/>
      <c r="HU563" s="182"/>
      <c r="HV563" s="182"/>
      <c r="HW563" s="182"/>
      <c r="HX563" s="182"/>
      <c r="HY563" s="182"/>
      <c r="HZ563" s="182"/>
      <c r="IA563" s="182"/>
      <c r="IB563" s="182"/>
      <c r="IC563" s="182"/>
      <c r="ID563" s="182"/>
      <c r="IE563" s="182"/>
      <c r="IF563" s="182"/>
      <c r="IG563" s="182"/>
      <c r="IH563" s="182"/>
      <c r="II563" s="182"/>
      <c r="IJ563" s="182"/>
      <c r="IK563" s="182"/>
      <c r="IL563" s="182"/>
      <c r="IM563" s="182"/>
      <c r="IN563" s="182"/>
      <c r="IO563" s="182"/>
      <c r="IP563" s="182"/>
      <c r="IQ563" s="182"/>
      <c r="IR563" s="182"/>
      <c r="IS563" s="182"/>
      <c r="IT563" s="182"/>
      <c r="IU563" s="182"/>
      <c r="IV563" s="182"/>
      <c r="IW563" s="182"/>
      <c r="IX563" s="182"/>
      <c r="IY563" s="182"/>
      <c r="IZ563" s="182"/>
      <c r="JA563" s="182"/>
      <c r="JB563" s="182"/>
      <c r="JC563" s="182"/>
      <c r="JD563" s="182"/>
      <c r="JE563" s="182"/>
      <c r="JF563" s="182"/>
      <c r="JG563" s="182"/>
      <c r="JH563" s="182"/>
      <c r="JI563" s="182"/>
      <c r="JJ563" s="182"/>
      <c r="JK563" s="182"/>
      <c r="JL563" s="182"/>
      <c r="JM563" s="182"/>
      <c r="JN563" s="182"/>
      <c r="JO563" s="182"/>
      <c r="JP563" s="182"/>
      <c r="JQ563" s="182"/>
      <c r="JR563" s="182"/>
      <c r="JS563" s="182"/>
      <c r="JT563" s="182"/>
      <c r="JU563" s="182"/>
      <c r="JV563" s="182"/>
      <c r="JW563" s="182"/>
      <c r="JX563" s="182"/>
      <c r="JY563" s="182"/>
      <c r="JZ563" s="182"/>
      <c r="KA563" s="182"/>
      <c r="KB563" s="182"/>
      <c r="KC563" s="182"/>
      <c r="KD563" s="182"/>
      <c r="KE563" s="182"/>
      <c r="KF563" s="182"/>
      <c r="KG563" s="182"/>
      <c r="KH563" s="182"/>
      <c r="KI563" s="182"/>
      <c r="KJ563" s="182"/>
      <c r="KK563" s="182"/>
      <c r="KL563" s="182"/>
      <c r="KM563" s="182"/>
      <c r="KN563" s="182"/>
      <c r="KO563" s="182"/>
      <c r="KP563" s="182"/>
      <c r="KQ563" s="182"/>
      <c r="KR563" s="182"/>
      <c r="KS563" s="182"/>
      <c r="KT563" s="182"/>
      <c r="KU563" s="182"/>
      <c r="KV563" s="182"/>
      <c r="KW563" s="182"/>
      <c r="KX563" s="182"/>
      <c r="KY563" s="182"/>
      <c r="KZ563" s="182"/>
      <c r="LA563" s="182"/>
      <c r="LB563" s="182"/>
      <c r="LC563" s="182"/>
      <c r="LD563" s="182"/>
      <c r="LE563" s="182"/>
      <c r="LF563" s="182"/>
      <c r="LG563" s="182"/>
      <c r="LH563" s="182"/>
      <c r="LI563" s="182"/>
      <c r="LJ563" s="182"/>
      <c r="LK563" s="182"/>
      <c r="LL563" s="182"/>
      <c r="LM563" s="182"/>
      <c r="LN563" s="182"/>
      <c r="LO563" s="182"/>
      <c r="LP563" s="182"/>
      <c r="LQ563" s="182"/>
      <c r="LR563" s="182"/>
      <c r="LS563" s="182"/>
      <c r="LT563" s="182"/>
      <c r="LU563" s="182"/>
      <c r="LV563" s="182"/>
      <c r="LW563" s="182"/>
      <c r="LX563" s="182"/>
      <c r="LY563" s="182"/>
      <c r="LZ563" s="182"/>
      <c r="MA563" s="182"/>
      <c r="MB563" s="182"/>
      <c r="MC563" s="182"/>
      <c r="MD563" s="182"/>
      <c r="ME563" s="182"/>
      <c r="MF563" s="182"/>
      <c r="MG563" s="182"/>
      <c r="MH563" s="182"/>
      <c r="MI563" s="182"/>
      <c r="MJ563" s="182"/>
      <c r="MK563" s="182"/>
      <c r="ML563" s="182"/>
      <c r="MM563" s="182"/>
      <c r="MN563" s="182"/>
      <c r="MO563" s="182"/>
      <c r="MP563" s="182"/>
      <c r="MQ563" s="182"/>
      <c r="MR563" s="182"/>
      <c r="MS563" s="182"/>
      <c r="MT563" s="182"/>
      <c r="MU563" s="182"/>
      <c r="MV563" s="182"/>
      <c r="MW563" s="182"/>
      <c r="MX563" s="182"/>
      <c r="MY563" s="182"/>
      <c r="MZ563" s="182"/>
      <c r="NA563" s="182"/>
      <c r="NB563" s="182"/>
      <c r="NC563" s="182"/>
      <c r="ND563" s="182"/>
      <c r="NE563" s="182"/>
      <c r="NF563" s="182"/>
      <c r="NG563" s="182"/>
      <c r="NH563" s="182"/>
      <c r="NI563" s="182"/>
      <c r="NJ563" s="182"/>
      <c r="NK563" s="182"/>
      <c r="NL563" s="182"/>
      <c r="NM563" s="182"/>
      <c r="NN563" s="182"/>
      <c r="NO563" s="182"/>
      <c r="NP563" s="182"/>
      <c r="NQ563" s="182"/>
      <c r="NR563" s="182"/>
      <c r="NS563" s="182"/>
      <c r="NT563" s="182"/>
      <c r="NU563" s="182"/>
      <c r="NV563" s="182"/>
      <c r="NW563" s="182"/>
      <c r="NX563" s="182"/>
      <c r="NY563" s="182"/>
      <c r="NZ563" s="182"/>
      <c r="OA563" s="182"/>
      <c r="OB563" s="182"/>
      <c r="OC563" s="182"/>
      <c r="OD563" s="182"/>
      <c r="OE563" s="182"/>
      <c r="OF563" s="182"/>
      <c r="OG563" s="182"/>
      <c r="OH563" s="182"/>
      <c r="OI563" s="182"/>
      <c r="OJ563" s="182"/>
      <c r="OK563" s="182"/>
      <c r="OL563" s="182"/>
      <c r="OM563" s="182"/>
      <c r="ON563" s="182"/>
      <c r="OO563" s="182"/>
      <c r="OP563" s="182"/>
      <c r="OQ563" s="182"/>
      <c r="OR563" s="182"/>
      <c r="OS563" s="182"/>
      <c r="OT563" s="182"/>
      <c r="OU563" s="182"/>
      <c r="OV563" s="182"/>
      <c r="OW563" s="182"/>
      <c r="OX563" s="182"/>
      <c r="OY563" s="182"/>
      <c r="OZ563" s="182"/>
      <c r="PA563" s="182"/>
      <c r="PB563" s="182"/>
      <c r="PC563" s="182"/>
      <c r="PD563" s="182"/>
      <c r="PE563" s="182"/>
      <c r="PF563" s="182"/>
      <c r="PG563" s="182"/>
      <c r="PH563" s="182"/>
      <c r="PI563" s="182"/>
      <c r="PJ563" s="182"/>
      <c r="PK563" s="182"/>
      <c r="PL563" s="182"/>
      <c r="PM563" s="182"/>
      <c r="PN563" s="182"/>
      <c r="PO563" s="182"/>
      <c r="PP563" s="182"/>
      <c r="PQ563" s="182"/>
      <c r="PR563" s="182"/>
      <c r="PS563" s="182"/>
      <c r="PT563" s="182"/>
      <c r="PU563" s="182"/>
      <c r="PV563" s="182"/>
      <c r="PW563" s="182"/>
      <c r="PX563" s="182"/>
    </row>
    <row r="564" spans="1:440" s="167" customFormat="1" ht="19.899999999999999" customHeight="1">
      <c r="A564" s="182"/>
      <c r="B564" s="1040"/>
      <c r="C564" s="900"/>
      <c r="D564" s="837"/>
      <c r="E564" s="875"/>
      <c r="F564" s="327" t="s">
        <v>21</v>
      </c>
      <c r="G564" s="291">
        <v>2.972</v>
      </c>
      <c r="H564" s="291"/>
      <c r="I564" s="292">
        <f>G564+H564+K563</f>
        <v>3.6070000000000002</v>
      </c>
      <c r="J564" s="416">
        <v>2.0170000000000003</v>
      </c>
      <c r="K564" s="292">
        <f t="shared" si="503"/>
        <v>1.5899999999999999</v>
      </c>
      <c r="L564" s="675">
        <f t="shared" si="504"/>
        <v>0.55919046298863329</v>
      </c>
      <c r="M564" s="653" t="s">
        <v>24</v>
      </c>
      <c r="N564" s="903"/>
      <c r="O564" s="904"/>
      <c r="P564" s="904"/>
      <c r="Q564" s="904"/>
      <c r="R564" s="904"/>
      <c r="S564" s="893"/>
      <c r="T564" s="170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2"/>
      <c r="AT564" s="182"/>
      <c r="AU564" s="182"/>
      <c r="AV564" s="182"/>
      <c r="AW564" s="182"/>
      <c r="AX564" s="182"/>
      <c r="AY564" s="182"/>
      <c r="AZ564" s="182"/>
      <c r="BA564" s="182"/>
      <c r="BB564" s="182"/>
      <c r="BC564" s="182"/>
      <c r="BD564" s="182"/>
      <c r="BE564" s="182"/>
      <c r="BF564" s="182"/>
      <c r="BG564" s="182"/>
      <c r="BH564" s="182"/>
      <c r="BI564" s="182"/>
      <c r="BJ564" s="182"/>
      <c r="BK564" s="182"/>
      <c r="BL564" s="182"/>
      <c r="BM564" s="182"/>
      <c r="BN564" s="182"/>
      <c r="BO564" s="182"/>
      <c r="BP564" s="182"/>
      <c r="BQ564" s="182"/>
      <c r="BR564" s="182"/>
      <c r="BS564" s="182"/>
      <c r="BT564" s="182"/>
      <c r="BU564" s="182"/>
      <c r="BV564" s="182"/>
      <c r="BW564" s="182"/>
      <c r="BX564" s="182"/>
      <c r="BY564" s="182"/>
      <c r="BZ564" s="182"/>
      <c r="CA564" s="182"/>
      <c r="CB564" s="182"/>
      <c r="CC564" s="182"/>
      <c r="CD564" s="182"/>
      <c r="CE564" s="182"/>
      <c r="CF564" s="182"/>
      <c r="CG564" s="182"/>
      <c r="CH564" s="182"/>
      <c r="CI564" s="182"/>
      <c r="CJ564" s="182"/>
      <c r="CK564" s="182"/>
      <c r="CL564" s="182"/>
      <c r="CM564" s="182"/>
      <c r="CN564" s="182"/>
      <c r="CO564" s="182"/>
      <c r="CP564" s="182"/>
      <c r="CQ564" s="182"/>
      <c r="CR564" s="182"/>
      <c r="CS564" s="182"/>
      <c r="CT564" s="182"/>
      <c r="CU564" s="182"/>
      <c r="CV564" s="182"/>
      <c r="CW564" s="182"/>
      <c r="CX564" s="182"/>
      <c r="CY564" s="182"/>
      <c r="CZ564" s="182"/>
      <c r="DA564" s="182"/>
      <c r="DB564" s="182"/>
      <c r="DC564" s="182"/>
      <c r="DD564" s="182"/>
      <c r="DE564" s="182"/>
      <c r="DF564" s="182"/>
      <c r="DG564" s="182"/>
      <c r="DH564" s="182"/>
      <c r="DI564" s="182"/>
      <c r="DJ564" s="182"/>
      <c r="DK564" s="182"/>
      <c r="DL564" s="182"/>
      <c r="DM564" s="182"/>
      <c r="DN564" s="182"/>
      <c r="DO564" s="182"/>
      <c r="DP564" s="182"/>
      <c r="DQ564" s="182"/>
      <c r="DR564" s="182"/>
      <c r="DS564" s="182"/>
      <c r="DT564" s="182"/>
      <c r="DU564" s="182"/>
      <c r="DV564" s="182"/>
      <c r="DW564" s="182"/>
      <c r="DX564" s="182"/>
      <c r="DY564" s="182"/>
      <c r="DZ564" s="182"/>
      <c r="EA564" s="182"/>
      <c r="EB564" s="182"/>
      <c r="EC564" s="182"/>
      <c r="ED564" s="182"/>
      <c r="EE564" s="182"/>
      <c r="EF564" s="182"/>
      <c r="EG564" s="182"/>
      <c r="EH564" s="182"/>
      <c r="EI564" s="182"/>
      <c r="EJ564" s="182"/>
      <c r="EK564" s="182"/>
      <c r="EL564" s="182"/>
      <c r="EM564" s="182"/>
      <c r="EN564" s="182"/>
      <c r="EO564" s="182"/>
      <c r="EP564" s="182"/>
      <c r="EQ564" s="182"/>
      <c r="ER564" s="182"/>
      <c r="ES564" s="182"/>
      <c r="ET564" s="182"/>
      <c r="EU564" s="182"/>
      <c r="EV564" s="182"/>
      <c r="EW564" s="182"/>
      <c r="EX564" s="182"/>
      <c r="EY564" s="182"/>
      <c r="EZ564" s="182"/>
      <c r="FA564" s="182"/>
      <c r="FB564" s="182"/>
      <c r="FC564" s="182"/>
      <c r="FD564" s="182"/>
      <c r="FE564" s="182"/>
      <c r="FF564" s="182"/>
      <c r="FG564" s="182"/>
      <c r="FH564" s="182"/>
      <c r="FI564" s="182"/>
      <c r="FJ564" s="182"/>
      <c r="FK564" s="182"/>
      <c r="FL564" s="182"/>
      <c r="FM564" s="182"/>
      <c r="FN564" s="182"/>
      <c r="FO564" s="182"/>
      <c r="FP564" s="182"/>
      <c r="FQ564" s="182"/>
      <c r="FR564" s="182"/>
      <c r="FS564" s="182"/>
      <c r="FT564" s="182"/>
      <c r="FU564" s="182"/>
      <c r="FV564" s="182"/>
      <c r="FW564" s="182"/>
      <c r="FX564" s="182"/>
      <c r="FY564" s="182"/>
      <c r="FZ564" s="182"/>
      <c r="GA564" s="182"/>
      <c r="GB564" s="182"/>
      <c r="GC564" s="182"/>
      <c r="GD564" s="182"/>
      <c r="GE564" s="182"/>
      <c r="GF564" s="182"/>
      <c r="GG564" s="182"/>
      <c r="GH564" s="182"/>
      <c r="GI564" s="182"/>
      <c r="GJ564" s="182"/>
      <c r="GK564" s="182"/>
      <c r="GL564" s="182"/>
      <c r="GM564" s="182"/>
      <c r="GN564" s="182"/>
      <c r="GO564" s="182"/>
      <c r="GP564" s="182"/>
      <c r="GQ564" s="182"/>
      <c r="GR564" s="182"/>
      <c r="GS564" s="182"/>
      <c r="GT564" s="182"/>
      <c r="GU564" s="182"/>
      <c r="GV564" s="182"/>
      <c r="GW564" s="182"/>
      <c r="GX564" s="182"/>
      <c r="GY564" s="182"/>
      <c r="GZ564" s="182"/>
      <c r="HA564" s="182"/>
      <c r="HB564" s="182"/>
      <c r="HC564" s="182"/>
      <c r="HD564" s="182"/>
      <c r="HE564" s="182"/>
      <c r="HF564" s="182"/>
      <c r="HG564" s="182"/>
      <c r="HH564" s="182"/>
      <c r="HI564" s="182"/>
      <c r="HJ564" s="182"/>
      <c r="HK564" s="182"/>
      <c r="HL564" s="182"/>
      <c r="HM564" s="182"/>
      <c r="HN564" s="182"/>
      <c r="HO564" s="182"/>
      <c r="HP564" s="182"/>
      <c r="HQ564" s="182"/>
      <c r="HR564" s="182"/>
      <c r="HS564" s="182"/>
      <c r="HT564" s="182"/>
      <c r="HU564" s="182"/>
      <c r="HV564" s="182"/>
      <c r="HW564" s="182"/>
      <c r="HX564" s="182"/>
      <c r="HY564" s="182"/>
      <c r="HZ564" s="182"/>
      <c r="IA564" s="182"/>
      <c r="IB564" s="182"/>
      <c r="IC564" s="182"/>
      <c r="ID564" s="182"/>
      <c r="IE564" s="182"/>
      <c r="IF564" s="182"/>
      <c r="IG564" s="182"/>
      <c r="IH564" s="182"/>
      <c r="II564" s="182"/>
      <c r="IJ564" s="182"/>
      <c r="IK564" s="182"/>
      <c r="IL564" s="182"/>
      <c r="IM564" s="182"/>
      <c r="IN564" s="182"/>
      <c r="IO564" s="182"/>
      <c r="IP564" s="182"/>
      <c r="IQ564" s="182"/>
      <c r="IR564" s="182"/>
      <c r="IS564" s="182"/>
      <c r="IT564" s="182"/>
      <c r="IU564" s="182"/>
      <c r="IV564" s="182"/>
      <c r="IW564" s="182"/>
      <c r="IX564" s="182"/>
      <c r="IY564" s="182"/>
      <c r="IZ564" s="182"/>
      <c r="JA564" s="182"/>
      <c r="JB564" s="182"/>
      <c r="JC564" s="182"/>
      <c r="JD564" s="182"/>
      <c r="JE564" s="182"/>
      <c r="JF564" s="182"/>
      <c r="JG564" s="182"/>
      <c r="JH564" s="182"/>
      <c r="JI564" s="182"/>
      <c r="JJ564" s="182"/>
      <c r="JK564" s="182"/>
      <c r="JL564" s="182"/>
      <c r="JM564" s="182"/>
      <c r="JN564" s="182"/>
      <c r="JO564" s="182"/>
      <c r="JP564" s="182"/>
      <c r="JQ564" s="182"/>
      <c r="JR564" s="182"/>
      <c r="JS564" s="182"/>
      <c r="JT564" s="182"/>
      <c r="JU564" s="182"/>
      <c r="JV564" s="182"/>
      <c r="JW564" s="182"/>
      <c r="JX564" s="182"/>
      <c r="JY564" s="182"/>
      <c r="JZ564" s="182"/>
      <c r="KA564" s="182"/>
      <c r="KB564" s="182"/>
      <c r="KC564" s="182"/>
      <c r="KD564" s="182"/>
      <c r="KE564" s="182"/>
      <c r="KF564" s="182"/>
      <c r="KG564" s="182"/>
      <c r="KH564" s="182"/>
      <c r="KI564" s="182"/>
      <c r="KJ564" s="182"/>
      <c r="KK564" s="182"/>
      <c r="KL564" s="182"/>
      <c r="KM564" s="182"/>
      <c r="KN564" s="182"/>
      <c r="KO564" s="182"/>
      <c r="KP564" s="182"/>
      <c r="KQ564" s="182"/>
      <c r="KR564" s="182"/>
      <c r="KS564" s="182"/>
      <c r="KT564" s="182"/>
      <c r="KU564" s="182"/>
      <c r="KV564" s="182"/>
      <c r="KW564" s="182"/>
      <c r="KX564" s="182"/>
      <c r="KY564" s="182"/>
      <c r="KZ564" s="182"/>
      <c r="LA564" s="182"/>
      <c r="LB564" s="182"/>
      <c r="LC564" s="182"/>
      <c r="LD564" s="182"/>
      <c r="LE564" s="182"/>
      <c r="LF564" s="182"/>
      <c r="LG564" s="182"/>
      <c r="LH564" s="182"/>
      <c r="LI564" s="182"/>
      <c r="LJ564" s="182"/>
      <c r="LK564" s="182"/>
      <c r="LL564" s="182"/>
      <c r="LM564" s="182"/>
      <c r="LN564" s="182"/>
      <c r="LO564" s="182"/>
      <c r="LP564" s="182"/>
      <c r="LQ564" s="182"/>
      <c r="LR564" s="182"/>
      <c r="LS564" s="182"/>
      <c r="LT564" s="182"/>
      <c r="LU564" s="182"/>
      <c r="LV564" s="182"/>
      <c r="LW564" s="182"/>
      <c r="LX564" s="182"/>
      <c r="LY564" s="182"/>
      <c r="LZ564" s="182"/>
      <c r="MA564" s="182"/>
      <c r="MB564" s="182"/>
      <c r="MC564" s="182"/>
      <c r="MD564" s="182"/>
      <c r="ME564" s="182"/>
      <c r="MF564" s="182"/>
      <c r="MG564" s="182"/>
      <c r="MH564" s="182"/>
      <c r="MI564" s="182"/>
      <c r="MJ564" s="182"/>
      <c r="MK564" s="182"/>
      <c r="ML564" s="182"/>
      <c r="MM564" s="182"/>
      <c r="MN564" s="182"/>
      <c r="MO564" s="182"/>
      <c r="MP564" s="182"/>
      <c r="MQ564" s="182"/>
      <c r="MR564" s="182"/>
      <c r="MS564" s="182"/>
      <c r="MT564" s="182"/>
      <c r="MU564" s="182"/>
      <c r="MV564" s="182"/>
      <c r="MW564" s="182"/>
      <c r="MX564" s="182"/>
      <c r="MY564" s="182"/>
      <c r="MZ564" s="182"/>
      <c r="NA564" s="182"/>
      <c r="NB564" s="182"/>
      <c r="NC564" s="182"/>
      <c r="ND564" s="182"/>
      <c r="NE564" s="182"/>
      <c r="NF564" s="182"/>
      <c r="NG564" s="182"/>
      <c r="NH564" s="182"/>
      <c r="NI564" s="182"/>
      <c r="NJ564" s="182"/>
      <c r="NK564" s="182"/>
      <c r="NL564" s="182"/>
      <c r="NM564" s="182"/>
      <c r="NN564" s="182"/>
      <c r="NO564" s="182"/>
      <c r="NP564" s="182"/>
      <c r="NQ564" s="182"/>
      <c r="NR564" s="182"/>
      <c r="NS564" s="182"/>
      <c r="NT564" s="182"/>
      <c r="NU564" s="182"/>
      <c r="NV564" s="182"/>
      <c r="NW564" s="182"/>
      <c r="NX564" s="182"/>
      <c r="NY564" s="182"/>
      <c r="NZ564" s="182"/>
      <c r="OA564" s="182"/>
      <c r="OB564" s="182"/>
      <c r="OC564" s="182"/>
      <c r="OD564" s="182"/>
      <c r="OE564" s="182"/>
      <c r="OF564" s="182"/>
      <c r="OG564" s="182"/>
      <c r="OH564" s="182"/>
      <c r="OI564" s="182"/>
      <c r="OJ564" s="182"/>
      <c r="OK564" s="182"/>
      <c r="OL564" s="182"/>
      <c r="OM564" s="182"/>
      <c r="ON564" s="182"/>
      <c r="OO564" s="182"/>
      <c r="OP564" s="182"/>
      <c r="OQ564" s="182"/>
      <c r="OR564" s="182"/>
      <c r="OS564" s="182"/>
      <c r="OT564" s="182"/>
      <c r="OU564" s="182"/>
      <c r="OV564" s="182"/>
      <c r="OW564" s="182"/>
      <c r="OX564" s="182"/>
      <c r="OY564" s="182"/>
      <c r="OZ564" s="182"/>
      <c r="PA564" s="182"/>
      <c r="PB564" s="182"/>
      <c r="PC564" s="182"/>
      <c r="PD564" s="182"/>
      <c r="PE564" s="182"/>
      <c r="PF564" s="182"/>
      <c r="PG564" s="182"/>
      <c r="PH564" s="182"/>
      <c r="PI564" s="182"/>
      <c r="PJ564" s="182"/>
      <c r="PK564" s="182"/>
      <c r="PL564" s="182"/>
      <c r="PM564" s="182"/>
      <c r="PN564" s="182"/>
      <c r="PO564" s="182"/>
      <c r="PP564" s="182"/>
      <c r="PQ564" s="182"/>
      <c r="PR564" s="182"/>
      <c r="PS564" s="182"/>
      <c r="PT564" s="182"/>
      <c r="PU564" s="182"/>
      <c r="PV564" s="182"/>
      <c r="PW564" s="182"/>
      <c r="PX564" s="182"/>
    </row>
    <row r="565" spans="1:440" s="167" customFormat="1" ht="19.899999999999999" customHeight="1">
      <c r="A565" s="182"/>
      <c r="B565" s="1040"/>
      <c r="C565" s="900"/>
      <c r="D565" s="837"/>
      <c r="E565" s="875"/>
      <c r="F565" s="327" t="s">
        <v>22</v>
      </c>
      <c r="G565" s="291">
        <v>3.6070000000000002</v>
      </c>
      <c r="H565" s="291"/>
      <c r="I565" s="292">
        <f>G565+H565+K564</f>
        <v>5.1970000000000001</v>
      </c>
      <c r="J565" s="416">
        <v>4.9480000000000004</v>
      </c>
      <c r="K565" s="292">
        <f t="shared" ref="K565:K613" si="601">I565-J565</f>
        <v>0.24899999999999967</v>
      </c>
      <c r="L565" s="675">
        <f t="shared" ref="L565:L613" si="602">J565/I565</f>
        <v>0.95208774292861276</v>
      </c>
      <c r="M565" s="653" t="s">
        <v>24</v>
      </c>
      <c r="N565" s="903"/>
      <c r="O565" s="904"/>
      <c r="P565" s="904"/>
      <c r="Q565" s="904"/>
      <c r="R565" s="904"/>
      <c r="S565" s="893"/>
      <c r="T565" s="170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  <c r="AU565" s="182"/>
      <c r="AV565" s="182"/>
      <c r="AW565" s="182"/>
      <c r="AX565" s="182"/>
      <c r="AY565" s="182"/>
      <c r="AZ565" s="182"/>
      <c r="BA565" s="182"/>
      <c r="BB565" s="182"/>
      <c r="BC565" s="182"/>
      <c r="BD565" s="182"/>
      <c r="BE565" s="182"/>
      <c r="BF565" s="182"/>
      <c r="BG565" s="182"/>
      <c r="BH565" s="182"/>
      <c r="BI565" s="182"/>
      <c r="BJ565" s="182"/>
      <c r="BK565" s="182"/>
      <c r="BL565" s="182"/>
      <c r="BM565" s="182"/>
      <c r="BN565" s="182"/>
      <c r="BO565" s="182"/>
      <c r="BP565" s="182"/>
      <c r="BQ565" s="182"/>
      <c r="BR565" s="182"/>
      <c r="BS565" s="182"/>
      <c r="BT565" s="182"/>
      <c r="BU565" s="182"/>
      <c r="BV565" s="182"/>
      <c r="BW565" s="182"/>
      <c r="BX565" s="182"/>
      <c r="BY565" s="182"/>
      <c r="BZ565" s="182"/>
      <c r="CA565" s="182"/>
      <c r="CB565" s="182"/>
      <c r="CC565" s="182"/>
      <c r="CD565" s="182"/>
      <c r="CE565" s="182"/>
      <c r="CF565" s="182"/>
      <c r="CG565" s="182"/>
      <c r="CH565" s="182"/>
      <c r="CI565" s="182"/>
      <c r="CJ565" s="182"/>
      <c r="CK565" s="182"/>
      <c r="CL565" s="182"/>
      <c r="CM565" s="182"/>
      <c r="CN565" s="182"/>
      <c r="CO565" s="182"/>
      <c r="CP565" s="182"/>
      <c r="CQ565" s="182"/>
      <c r="CR565" s="182"/>
      <c r="CS565" s="182"/>
      <c r="CT565" s="182"/>
      <c r="CU565" s="182"/>
      <c r="CV565" s="182"/>
      <c r="CW565" s="182"/>
      <c r="CX565" s="182"/>
      <c r="CY565" s="182"/>
      <c r="CZ565" s="182"/>
      <c r="DA565" s="182"/>
      <c r="DB565" s="182"/>
      <c r="DC565" s="182"/>
      <c r="DD565" s="182"/>
      <c r="DE565" s="182"/>
      <c r="DF565" s="182"/>
      <c r="DG565" s="182"/>
      <c r="DH565" s="182"/>
      <c r="DI565" s="182"/>
      <c r="DJ565" s="182"/>
      <c r="DK565" s="182"/>
      <c r="DL565" s="182"/>
      <c r="DM565" s="182"/>
      <c r="DN565" s="182"/>
      <c r="DO565" s="182"/>
      <c r="DP565" s="182"/>
      <c r="DQ565" s="182"/>
      <c r="DR565" s="182"/>
      <c r="DS565" s="182"/>
      <c r="DT565" s="182"/>
      <c r="DU565" s="182"/>
      <c r="DV565" s="182"/>
      <c r="DW565" s="182"/>
      <c r="DX565" s="182"/>
      <c r="DY565" s="182"/>
      <c r="DZ565" s="182"/>
      <c r="EA565" s="182"/>
      <c r="EB565" s="182"/>
      <c r="EC565" s="182"/>
      <c r="ED565" s="182"/>
      <c r="EE565" s="182"/>
      <c r="EF565" s="182"/>
      <c r="EG565" s="182"/>
      <c r="EH565" s="182"/>
      <c r="EI565" s="182"/>
      <c r="EJ565" s="182"/>
      <c r="EK565" s="182"/>
      <c r="EL565" s="182"/>
      <c r="EM565" s="182"/>
      <c r="EN565" s="182"/>
      <c r="EO565" s="182"/>
      <c r="EP565" s="182"/>
      <c r="EQ565" s="182"/>
      <c r="ER565" s="182"/>
      <c r="ES565" s="182"/>
      <c r="ET565" s="182"/>
      <c r="EU565" s="182"/>
      <c r="EV565" s="182"/>
      <c r="EW565" s="182"/>
      <c r="EX565" s="182"/>
      <c r="EY565" s="182"/>
      <c r="EZ565" s="182"/>
      <c r="FA565" s="182"/>
      <c r="FB565" s="182"/>
      <c r="FC565" s="182"/>
      <c r="FD565" s="182"/>
      <c r="FE565" s="182"/>
      <c r="FF565" s="182"/>
      <c r="FG565" s="182"/>
      <c r="FH565" s="182"/>
      <c r="FI565" s="182"/>
      <c r="FJ565" s="182"/>
      <c r="FK565" s="182"/>
      <c r="FL565" s="182"/>
      <c r="FM565" s="182"/>
      <c r="FN565" s="182"/>
      <c r="FO565" s="182"/>
      <c r="FP565" s="182"/>
      <c r="FQ565" s="182"/>
      <c r="FR565" s="182"/>
      <c r="FS565" s="182"/>
      <c r="FT565" s="182"/>
      <c r="FU565" s="182"/>
      <c r="FV565" s="182"/>
      <c r="FW565" s="182"/>
      <c r="FX565" s="182"/>
      <c r="FY565" s="182"/>
      <c r="FZ565" s="182"/>
      <c r="GA565" s="182"/>
      <c r="GB565" s="182"/>
      <c r="GC565" s="182"/>
      <c r="GD565" s="182"/>
      <c r="GE565" s="182"/>
      <c r="GF565" s="182"/>
      <c r="GG565" s="182"/>
      <c r="GH565" s="182"/>
      <c r="GI565" s="182"/>
      <c r="GJ565" s="182"/>
      <c r="GK565" s="182"/>
      <c r="GL565" s="182"/>
      <c r="GM565" s="182"/>
      <c r="GN565" s="182"/>
      <c r="GO565" s="182"/>
      <c r="GP565" s="182"/>
      <c r="GQ565" s="182"/>
      <c r="GR565" s="182"/>
      <c r="GS565" s="182"/>
      <c r="GT565" s="182"/>
      <c r="GU565" s="182"/>
      <c r="GV565" s="182"/>
      <c r="GW565" s="182"/>
      <c r="GX565" s="182"/>
      <c r="GY565" s="182"/>
      <c r="GZ565" s="182"/>
      <c r="HA565" s="182"/>
      <c r="HB565" s="182"/>
      <c r="HC565" s="182"/>
      <c r="HD565" s="182"/>
      <c r="HE565" s="182"/>
      <c r="HF565" s="182"/>
      <c r="HG565" s="182"/>
      <c r="HH565" s="182"/>
      <c r="HI565" s="182"/>
      <c r="HJ565" s="182"/>
      <c r="HK565" s="182"/>
      <c r="HL565" s="182"/>
      <c r="HM565" s="182"/>
      <c r="HN565" s="182"/>
      <c r="HO565" s="182"/>
      <c r="HP565" s="182"/>
      <c r="HQ565" s="182"/>
      <c r="HR565" s="182"/>
      <c r="HS565" s="182"/>
      <c r="HT565" s="182"/>
      <c r="HU565" s="182"/>
      <c r="HV565" s="182"/>
      <c r="HW565" s="182"/>
      <c r="HX565" s="182"/>
      <c r="HY565" s="182"/>
      <c r="HZ565" s="182"/>
      <c r="IA565" s="182"/>
      <c r="IB565" s="182"/>
      <c r="IC565" s="182"/>
      <c r="ID565" s="182"/>
      <c r="IE565" s="182"/>
      <c r="IF565" s="182"/>
      <c r="IG565" s="182"/>
      <c r="IH565" s="182"/>
      <c r="II565" s="182"/>
      <c r="IJ565" s="182"/>
      <c r="IK565" s="182"/>
      <c r="IL565" s="182"/>
      <c r="IM565" s="182"/>
      <c r="IN565" s="182"/>
      <c r="IO565" s="182"/>
      <c r="IP565" s="182"/>
      <c r="IQ565" s="182"/>
      <c r="IR565" s="182"/>
      <c r="IS565" s="182"/>
      <c r="IT565" s="182"/>
      <c r="IU565" s="182"/>
      <c r="IV565" s="182"/>
      <c r="IW565" s="182"/>
      <c r="IX565" s="182"/>
      <c r="IY565" s="182"/>
      <c r="IZ565" s="182"/>
      <c r="JA565" s="182"/>
      <c r="JB565" s="182"/>
      <c r="JC565" s="182"/>
      <c r="JD565" s="182"/>
      <c r="JE565" s="182"/>
      <c r="JF565" s="182"/>
      <c r="JG565" s="182"/>
      <c r="JH565" s="182"/>
      <c r="JI565" s="182"/>
      <c r="JJ565" s="182"/>
      <c r="JK565" s="182"/>
      <c r="JL565" s="182"/>
      <c r="JM565" s="182"/>
      <c r="JN565" s="182"/>
      <c r="JO565" s="182"/>
      <c r="JP565" s="182"/>
      <c r="JQ565" s="182"/>
      <c r="JR565" s="182"/>
      <c r="JS565" s="182"/>
      <c r="JT565" s="182"/>
      <c r="JU565" s="182"/>
      <c r="JV565" s="182"/>
      <c r="JW565" s="182"/>
      <c r="JX565" s="182"/>
      <c r="JY565" s="182"/>
      <c r="JZ565" s="182"/>
      <c r="KA565" s="182"/>
      <c r="KB565" s="182"/>
      <c r="KC565" s="182"/>
      <c r="KD565" s="182"/>
      <c r="KE565" s="182"/>
      <c r="KF565" s="182"/>
      <c r="KG565" s="182"/>
      <c r="KH565" s="182"/>
      <c r="KI565" s="182"/>
      <c r="KJ565" s="182"/>
      <c r="KK565" s="182"/>
      <c r="KL565" s="182"/>
      <c r="KM565" s="182"/>
      <c r="KN565" s="182"/>
      <c r="KO565" s="182"/>
      <c r="KP565" s="182"/>
      <c r="KQ565" s="182"/>
      <c r="KR565" s="182"/>
      <c r="KS565" s="182"/>
      <c r="KT565" s="182"/>
      <c r="KU565" s="182"/>
      <c r="KV565" s="182"/>
      <c r="KW565" s="182"/>
      <c r="KX565" s="182"/>
      <c r="KY565" s="182"/>
      <c r="KZ565" s="182"/>
      <c r="LA565" s="182"/>
      <c r="LB565" s="182"/>
      <c r="LC565" s="182"/>
      <c r="LD565" s="182"/>
      <c r="LE565" s="182"/>
      <c r="LF565" s="182"/>
      <c r="LG565" s="182"/>
      <c r="LH565" s="182"/>
      <c r="LI565" s="182"/>
      <c r="LJ565" s="182"/>
      <c r="LK565" s="182"/>
      <c r="LL565" s="182"/>
      <c r="LM565" s="182"/>
      <c r="LN565" s="182"/>
      <c r="LO565" s="182"/>
      <c r="LP565" s="182"/>
      <c r="LQ565" s="182"/>
      <c r="LR565" s="182"/>
      <c r="LS565" s="182"/>
      <c r="LT565" s="182"/>
      <c r="LU565" s="182"/>
      <c r="LV565" s="182"/>
      <c r="LW565" s="182"/>
      <c r="LX565" s="182"/>
      <c r="LY565" s="182"/>
      <c r="LZ565" s="182"/>
      <c r="MA565" s="182"/>
      <c r="MB565" s="182"/>
      <c r="MC565" s="182"/>
      <c r="MD565" s="182"/>
      <c r="ME565" s="182"/>
      <c r="MF565" s="182"/>
      <c r="MG565" s="182"/>
      <c r="MH565" s="182"/>
      <c r="MI565" s="182"/>
      <c r="MJ565" s="182"/>
      <c r="MK565" s="182"/>
      <c r="ML565" s="182"/>
      <c r="MM565" s="182"/>
      <c r="MN565" s="182"/>
      <c r="MO565" s="182"/>
      <c r="MP565" s="182"/>
      <c r="MQ565" s="182"/>
      <c r="MR565" s="182"/>
      <c r="MS565" s="182"/>
      <c r="MT565" s="182"/>
      <c r="MU565" s="182"/>
      <c r="MV565" s="182"/>
      <c r="MW565" s="182"/>
      <c r="MX565" s="182"/>
      <c r="MY565" s="182"/>
      <c r="MZ565" s="182"/>
      <c r="NA565" s="182"/>
      <c r="NB565" s="182"/>
      <c r="NC565" s="182"/>
      <c r="ND565" s="182"/>
      <c r="NE565" s="182"/>
      <c r="NF565" s="182"/>
      <c r="NG565" s="182"/>
      <c r="NH565" s="182"/>
      <c r="NI565" s="182"/>
      <c r="NJ565" s="182"/>
      <c r="NK565" s="182"/>
      <c r="NL565" s="182"/>
      <c r="NM565" s="182"/>
      <c r="NN565" s="182"/>
      <c r="NO565" s="182"/>
      <c r="NP565" s="182"/>
      <c r="NQ565" s="182"/>
      <c r="NR565" s="182"/>
      <c r="NS565" s="182"/>
      <c r="NT565" s="182"/>
      <c r="NU565" s="182"/>
      <c r="NV565" s="182"/>
      <c r="NW565" s="182"/>
      <c r="NX565" s="182"/>
      <c r="NY565" s="182"/>
      <c r="NZ565" s="182"/>
      <c r="OA565" s="182"/>
      <c r="OB565" s="182"/>
      <c r="OC565" s="182"/>
      <c r="OD565" s="182"/>
      <c r="OE565" s="182"/>
      <c r="OF565" s="182"/>
      <c r="OG565" s="182"/>
      <c r="OH565" s="182"/>
      <c r="OI565" s="182"/>
      <c r="OJ565" s="182"/>
      <c r="OK565" s="182"/>
      <c r="OL565" s="182"/>
      <c r="OM565" s="182"/>
      <c r="ON565" s="182"/>
      <c r="OO565" s="182"/>
      <c r="OP565" s="182"/>
      <c r="OQ565" s="182"/>
      <c r="OR565" s="182"/>
      <c r="OS565" s="182"/>
      <c r="OT565" s="182"/>
      <c r="OU565" s="182"/>
      <c r="OV565" s="182"/>
      <c r="OW565" s="182"/>
      <c r="OX565" s="182"/>
      <c r="OY565" s="182"/>
      <c r="OZ565" s="182"/>
      <c r="PA565" s="182"/>
      <c r="PB565" s="182"/>
      <c r="PC565" s="182"/>
      <c r="PD565" s="182"/>
      <c r="PE565" s="182"/>
      <c r="PF565" s="182"/>
      <c r="PG565" s="182"/>
      <c r="PH565" s="182"/>
      <c r="PI565" s="182"/>
      <c r="PJ565" s="182"/>
      <c r="PK565" s="182"/>
      <c r="PL565" s="182"/>
      <c r="PM565" s="182"/>
      <c r="PN565" s="182"/>
      <c r="PO565" s="182"/>
      <c r="PP565" s="182"/>
      <c r="PQ565" s="182"/>
      <c r="PR565" s="182"/>
      <c r="PS565" s="182"/>
      <c r="PT565" s="182"/>
      <c r="PU565" s="182"/>
      <c r="PV565" s="182"/>
      <c r="PW565" s="182"/>
      <c r="PX565" s="182"/>
    </row>
    <row r="566" spans="1:440" s="167" customFormat="1" ht="19.899999999999999" customHeight="1">
      <c r="A566" s="182"/>
      <c r="B566" s="1040"/>
      <c r="C566" s="900"/>
      <c r="D566" s="837"/>
      <c r="E566" s="947" t="s">
        <v>318</v>
      </c>
      <c r="F566" s="327" t="s">
        <v>20</v>
      </c>
      <c r="G566" s="291">
        <v>0.63600000000000001</v>
      </c>
      <c r="H566" s="291"/>
      <c r="I566" s="292">
        <f t="shared" ref="I566" si="603">G566+H566</f>
        <v>0.63600000000000001</v>
      </c>
      <c r="J566" s="424">
        <v>0.27</v>
      </c>
      <c r="K566" s="292">
        <f t="shared" si="601"/>
        <v>0.36599999999999999</v>
      </c>
      <c r="L566" s="675">
        <f t="shared" si="602"/>
        <v>0.42452830188679247</v>
      </c>
      <c r="M566" s="653" t="s">
        <v>24</v>
      </c>
      <c r="N566" s="903">
        <f t="shared" ref="N566:O566" si="604">G566+G567+G568</f>
        <v>7.229000000000001</v>
      </c>
      <c r="O566" s="904">
        <f t="shared" si="604"/>
        <v>0</v>
      </c>
      <c r="P566" s="904">
        <f t="shared" ref="P566" si="605">N566+O566</f>
        <v>7.229000000000001</v>
      </c>
      <c r="Q566" s="904">
        <f t="shared" ref="Q566:Q599" si="606">J566+J567+J568</f>
        <v>6.9049999999999994</v>
      </c>
      <c r="R566" s="904">
        <f t="shared" ref="R566" si="607">P566-Q566</f>
        <v>0.32400000000000162</v>
      </c>
      <c r="S566" s="893">
        <f t="shared" ref="S566" si="608">Q566/P566</f>
        <v>0.95518052289389932</v>
      </c>
      <c r="T566" s="170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  <c r="AU566" s="182"/>
      <c r="AV566" s="182"/>
      <c r="AW566" s="182"/>
      <c r="AX566" s="182"/>
      <c r="AY566" s="182"/>
      <c r="AZ566" s="182"/>
      <c r="BA566" s="182"/>
      <c r="BB566" s="182"/>
      <c r="BC566" s="182"/>
      <c r="BD566" s="182"/>
      <c r="BE566" s="182"/>
      <c r="BF566" s="182"/>
      <c r="BG566" s="182"/>
      <c r="BH566" s="182"/>
      <c r="BI566" s="182"/>
      <c r="BJ566" s="182"/>
      <c r="BK566" s="182"/>
      <c r="BL566" s="182"/>
      <c r="BM566" s="182"/>
      <c r="BN566" s="182"/>
      <c r="BO566" s="182"/>
      <c r="BP566" s="182"/>
      <c r="BQ566" s="182"/>
      <c r="BR566" s="182"/>
      <c r="BS566" s="182"/>
      <c r="BT566" s="182"/>
      <c r="BU566" s="182"/>
      <c r="BV566" s="182"/>
      <c r="BW566" s="182"/>
      <c r="BX566" s="182"/>
      <c r="BY566" s="182"/>
      <c r="BZ566" s="182"/>
      <c r="CA566" s="182"/>
      <c r="CB566" s="182"/>
      <c r="CC566" s="182"/>
      <c r="CD566" s="182"/>
      <c r="CE566" s="182"/>
      <c r="CF566" s="182"/>
      <c r="CG566" s="182"/>
      <c r="CH566" s="182"/>
      <c r="CI566" s="182"/>
      <c r="CJ566" s="182"/>
      <c r="CK566" s="182"/>
      <c r="CL566" s="182"/>
      <c r="CM566" s="182"/>
      <c r="CN566" s="182"/>
      <c r="CO566" s="182"/>
      <c r="CP566" s="182"/>
      <c r="CQ566" s="182"/>
      <c r="CR566" s="182"/>
      <c r="CS566" s="182"/>
      <c r="CT566" s="182"/>
      <c r="CU566" s="182"/>
      <c r="CV566" s="182"/>
      <c r="CW566" s="182"/>
      <c r="CX566" s="182"/>
      <c r="CY566" s="182"/>
      <c r="CZ566" s="182"/>
      <c r="DA566" s="182"/>
      <c r="DB566" s="182"/>
      <c r="DC566" s="182"/>
      <c r="DD566" s="182"/>
      <c r="DE566" s="182"/>
      <c r="DF566" s="182"/>
      <c r="DG566" s="182"/>
      <c r="DH566" s="182"/>
      <c r="DI566" s="182"/>
      <c r="DJ566" s="182"/>
      <c r="DK566" s="182"/>
      <c r="DL566" s="182"/>
      <c r="DM566" s="182"/>
      <c r="DN566" s="182"/>
      <c r="DO566" s="182"/>
      <c r="DP566" s="182"/>
      <c r="DQ566" s="182"/>
      <c r="DR566" s="182"/>
      <c r="DS566" s="182"/>
      <c r="DT566" s="182"/>
      <c r="DU566" s="182"/>
      <c r="DV566" s="182"/>
      <c r="DW566" s="182"/>
      <c r="DX566" s="182"/>
      <c r="DY566" s="182"/>
      <c r="DZ566" s="182"/>
      <c r="EA566" s="182"/>
      <c r="EB566" s="182"/>
      <c r="EC566" s="182"/>
      <c r="ED566" s="182"/>
      <c r="EE566" s="182"/>
      <c r="EF566" s="182"/>
      <c r="EG566" s="182"/>
      <c r="EH566" s="182"/>
      <c r="EI566" s="182"/>
      <c r="EJ566" s="182"/>
      <c r="EK566" s="182"/>
      <c r="EL566" s="182"/>
      <c r="EM566" s="182"/>
      <c r="EN566" s="182"/>
      <c r="EO566" s="182"/>
      <c r="EP566" s="182"/>
      <c r="EQ566" s="182"/>
      <c r="ER566" s="182"/>
      <c r="ES566" s="182"/>
      <c r="ET566" s="182"/>
      <c r="EU566" s="182"/>
      <c r="EV566" s="182"/>
      <c r="EW566" s="182"/>
      <c r="EX566" s="182"/>
      <c r="EY566" s="182"/>
      <c r="EZ566" s="182"/>
      <c r="FA566" s="182"/>
      <c r="FB566" s="182"/>
      <c r="FC566" s="182"/>
      <c r="FD566" s="182"/>
      <c r="FE566" s="182"/>
      <c r="FF566" s="182"/>
      <c r="FG566" s="182"/>
      <c r="FH566" s="182"/>
      <c r="FI566" s="182"/>
      <c r="FJ566" s="182"/>
      <c r="FK566" s="182"/>
      <c r="FL566" s="182"/>
      <c r="FM566" s="182"/>
      <c r="FN566" s="182"/>
      <c r="FO566" s="182"/>
      <c r="FP566" s="182"/>
      <c r="FQ566" s="182"/>
      <c r="FR566" s="182"/>
      <c r="FS566" s="182"/>
      <c r="FT566" s="182"/>
      <c r="FU566" s="182"/>
      <c r="FV566" s="182"/>
      <c r="FW566" s="182"/>
      <c r="FX566" s="182"/>
      <c r="FY566" s="182"/>
      <c r="FZ566" s="182"/>
      <c r="GA566" s="182"/>
      <c r="GB566" s="182"/>
      <c r="GC566" s="182"/>
      <c r="GD566" s="182"/>
      <c r="GE566" s="182"/>
      <c r="GF566" s="182"/>
      <c r="GG566" s="182"/>
      <c r="GH566" s="182"/>
      <c r="GI566" s="182"/>
      <c r="GJ566" s="182"/>
      <c r="GK566" s="182"/>
      <c r="GL566" s="182"/>
      <c r="GM566" s="182"/>
      <c r="GN566" s="182"/>
      <c r="GO566" s="182"/>
      <c r="GP566" s="182"/>
      <c r="GQ566" s="182"/>
      <c r="GR566" s="182"/>
      <c r="GS566" s="182"/>
      <c r="GT566" s="182"/>
      <c r="GU566" s="182"/>
      <c r="GV566" s="182"/>
      <c r="GW566" s="182"/>
      <c r="GX566" s="182"/>
      <c r="GY566" s="182"/>
      <c r="GZ566" s="182"/>
      <c r="HA566" s="182"/>
      <c r="HB566" s="182"/>
      <c r="HC566" s="182"/>
      <c r="HD566" s="182"/>
      <c r="HE566" s="182"/>
      <c r="HF566" s="182"/>
      <c r="HG566" s="182"/>
      <c r="HH566" s="182"/>
      <c r="HI566" s="182"/>
      <c r="HJ566" s="182"/>
      <c r="HK566" s="182"/>
      <c r="HL566" s="182"/>
      <c r="HM566" s="182"/>
      <c r="HN566" s="182"/>
      <c r="HO566" s="182"/>
      <c r="HP566" s="182"/>
      <c r="HQ566" s="182"/>
      <c r="HR566" s="182"/>
      <c r="HS566" s="182"/>
      <c r="HT566" s="182"/>
      <c r="HU566" s="182"/>
      <c r="HV566" s="182"/>
      <c r="HW566" s="182"/>
      <c r="HX566" s="182"/>
      <c r="HY566" s="182"/>
      <c r="HZ566" s="182"/>
      <c r="IA566" s="182"/>
      <c r="IB566" s="182"/>
      <c r="IC566" s="182"/>
      <c r="ID566" s="182"/>
      <c r="IE566" s="182"/>
      <c r="IF566" s="182"/>
      <c r="IG566" s="182"/>
      <c r="IH566" s="182"/>
      <c r="II566" s="182"/>
      <c r="IJ566" s="182"/>
      <c r="IK566" s="182"/>
      <c r="IL566" s="182"/>
      <c r="IM566" s="182"/>
      <c r="IN566" s="182"/>
      <c r="IO566" s="182"/>
      <c r="IP566" s="182"/>
      <c r="IQ566" s="182"/>
      <c r="IR566" s="182"/>
      <c r="IS566" s="182"/>
      <c r="IT566" s="182"/>
      <c r="IU566" s="182"/>
      <c r="IV566" s="182"/>
      <c r="IW566" s="182"/>
      <c r="IX566" s="182"/>
      <c r="IY566" s="182"/>
      <c r="IZ566" s="182"/>
      <c r="JA566" s="182"/>
      <c r="JB566" s="182"/>
      <c r="JC566" s="182"/>
      <c r="JD566" s="182"/>
      <c r="JE566" s="182"/>
      <c r="JF566" s="182"/>
      <c r="JG566" s="182"/>
      <c r="JH566" s="182"/>
      <c r="JI566" s="182"/>
      <c r="JJ566" s="182"/>
      <c r="JK566" s="182"/>
      <c r="JL566" s="182"/>
      <c r="JM566" s="182"/>
      <c r="JN566" s="182"/>
      <c r="JO566" s="182"/>
      <c r="JP566" s="182"/>
      <c r="JQ566" s="182"/>
      <c r="JR566" s="182"/>
      <c r="JS566" s="182"/>
      <c r="JT566" s="182"/>
      <c r="JU566" s="182"/>
      <c r="JV566" s="182"/>
      <c r="JW566" s="182"/>
      <c r="JX566" s="182"/>
      <c r="JY566" s="182"/>
      <c r="JZ566" s="182"/>
      <c r="KA566" s="182"/>
      <c r="KB566" s="182"/>
      <c r="KC566" s="182"/>
      <c r="KD566" s="182"/>
      <c r="KE566" s="182"/>
      <c r="KF566" s="182"/>
      <c r="KG566" s="182"/>
      <c r="KH566" s="182"/>
      <c r="KI566" s="182"/>
      <c r="KJ566" s="182"/>
      <c r="KK566" s="182"/>
      <c r="KL566" s="182"/>
      <c r="KM566" s="182"/>
      <c r="KN566" s="182"/>
      <c r="KO566" s="182"/>
      <c r="KP566" s="182"/>
      <c r="KQ566" s="182"/>
      <c r="KR566" s="182"/>
      <c r="KS566" s="182"/>
      <c r="KT566" s="182"/>
      <c r="KU566" s="182"/>
      <c r="KV566" s="182"/>
      <c r="KW566" s="182"/>
      <c r="KX566" s="182"/>
      <c r="KY566" s="182"/>
      <c r="KZ566" s="182"/>
      <c r="LA566" s="182"/>
      <c r="LB566" s="182"/>
      <c r="LC566" s="182"/>
      <c r="LD566" s="182"/>
      <c r="LE566" s="182"/>
      <c r="LF566" s="182"/>
      <c r="LG566" s="182"/>
      <c r="LH566" s="182"/>
      <c r="LI566" s="182"/>
      <c r="LJ566" s="182"/>
      <c r="LK566" s="182"/>
      <c r="LL566" s="182"/>
      <c r="LM566" s="182"/>
      <c r="LN566" s="182"/>
      <c r="LO566" s="182"/>
      <c r="LP566" s="182"/>
      <c r="LQ566" s="182"/>
      <c r="LR566" s="182"/>
      <c r="LS566" s="182"/>
      <c r="LT566" s="182"/>
      <c r="LU566" s="182"/>
      <c r="LV566" s="182"/>
      <c r="LW566" s="182"/>
      <c r="LX566" s="182"/>
      <c r="LY566" s="182"/>
      <c r="LZ566" s="182"/>
      <c r="MA566" s="182"/>
      <c r="MB566" s="182"/>
      <c r="MC566" s="182"/>
      <c r="MD566" s="182"/>
      <c r="ME566" s="182"/>
      <c r="MF566" s="182"/>
      <c r="MG566" s="182"/>
      <c r="MH566" s="182"/>
      <c r="MI566" s="182"/>
      <c r="MJ566" s="182"/>
      <c r="MK566" s="182"/>
      <c r="ML566" s="182"/>
      <c r="MM566" s="182"/>
      <c r="MN566" s="182"/>
      <c r="MO566" s="182"/>
      <c r="MP566" s="182"/>
      <c r="MQ566" s="182"/>
      <c r="MR566" s="182"/>
      <c r="MS566" s="182"/>
      <c r="MT566" s="182"/>
      <c r="MU566" s="182"/>
      <c r="MV566" s="182"/>
      <c r="MW566" s="182"/>
      <c r="MX566" s="182"/>
      <c r="MY566" s="182"/>
      <c r="MZ566" s="182"/>
      <c r="NA566" s="182"/>
      <c r="NB566" s="182"/>
      <c r="NC566" s="182"/>
      <c r="ND566" s="182"/>
      <c r="NE566" s="182"/>
      <c r="NF566" s="182"/>
      <c r="NG566" s="182"/>
      <c r="NH566" s="182"/>
      <c r="NI566" s="182"/>
      <c r="NJ566" s="182"/>
      <c r="NK566" s="182"/>
      <c r="NL566" s="182"/>
      <c r="NM566" s="182"/>
      <c r="NN566" s="182"/>
      <c r="NO566" s="182"/>
      <c r="NP566" s="182"/>
      <c r="NQ566" s="182"/>
      <c r="NR566" s="182"/>
      <c r="NS566" s="182"/>
      <c r="NT566" s="182"/>
      <c r="NU566" s="182"/>
      <c r="NV566" s="182"/>
      <c r="NW566" s="182"/>
      <c r="NX566" s="182"/>
      <c r="NY566" s="182"/>
      <c r="NZ566" s="182"/>
      <c r="OA566" s="182"/>
      <c r="OB566" s="182"/>
      <c r="OC566" s="182"/>
      <c r="OD566" s="182"/>
      <c r="OE566" s="182"/>
      <c r="OF566" s="182"/>
      <c r="OG566" s="182"/>
      <c r="OH566" s="182"/>
      <c r="OI566" s="182"/>
      <c r="OJ566" s="182"/>
      <c r="OK566" s="182"/>
      <c r="OL566" s="182"/>
      <c r="OM566" s="182"/>
      <c r="ON566" s="182"/>
      <c r="OO566" s="182"/>
      <c r="OP566" s="182"/>
      <c r="OQ566" s="182"/>
      <c r="OR566" s="182"/>
      <c r="OS566" s="182"/>
      <c r="OT566" s="182"/>
      <c r="OU566" s="182"/>
      <c r="OV566" s="182"/>
      <c r="OW566" s="182"/>
      <c r="OX566" s="182"/>
      <c r="OY566" s="182"/>
      <c r="OZ566" s="182"/>
      <c r="PA566" s="182"/>
      <c r="PB566" s="182"/>
      <c r="PC566" s="182"/>
      <c r="PD566" s="182"/>
      <c r="PE566" s="182"/>
      <c r="PF566" s="182"/>
      <c r="PG566" s="182"/>
      <c r="PH566" s="182"/>
      <c r="PI566" s="182"/>
      <c r="PJ566" s="182"/>
      <c r="PK566" s="182"/>
      <c r="PL566" s="182"/>
      <c r="PM566" s="182"/>
      <c r="PN566" s="182"/>
      <c r="PO566" s="182"/>
      <c r="PP566" s="182"/>
      <c r="PQ566" s="182"/>
      <c r="PR566" s="182"/>
      <c r="PS566" s="182"/>
      <c r="PT566" s="182"/>
      <c r="PU566" s="182"/>
      <c r="PV566" s="182"/>
      <c r="PW566" s="182"/>
      <c r="PX566" s="182"/>
    </row>
    <row r="567" spans="1:440" s="167" customFormat="1" ht="19.899999999999999" customHeight="1">
      <c r="A567" s="182"/>
      <c r="B567" s="1040"/>
      <c r="C567" s="900"/>
      <c r="D567" s="837"/>
      <c r="E567" s="948"/>
      <c r="F567" s="327" t="s">
        <v>21</v>
      </c>
      <c r="G567" s="291">
        <v>2.9780000000000002</v>
      </c>
      <c r="H567" s="291"/>
      <c r="I567" s="292">
        <f>G567+H567+K566</f>
        <v>3.3440000000000003</v>
      </c>
      <c r="J567" s="416">
        <v>1.25</v>
      </c>
      <c r="K567" s="292">
        <f t="shared" si="601"/>
        <v>2.0940000000000003</v>
      </c>
      <c r="L567" s="675">
        <f t="shared" si="602"/>
        <v>0.37380382775119614</v>
      </c>
      <c r="M567" s="653" t="s">
        <v>24</v>
      </c>
      <c r="N567" s="903"/>
      <c r="O567" s="904"/>
      <c r="P567" s="904"/>
      <c r="Q567" s="904"/>
      <c r="R567" s="904"/>
      <c r="S567" s="893"/>
      <c r="T567" s="170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  <c r="AU567" s="182"/>
      <c r="AV567" s="182"/>
      <c r="AW567" s="182"/>
      <c r="AX567" s="182"/>
      <c r="AY567" s="182"/>
      <c r="AZ567" s="182"/>
      <c r="BA567" s="182"/>
      <c r="BB567" s="182"/>
      <c r="BC567" s="182"/>
      <c r="BD567" s="182"/>
      <c r="BE567" s="182"/>
      <c r="BF567" s="182"/>
      <c r="BG567" s="182"/>
      <c r="BH567" s="182"/>
      <c r="BI567" s="182"/>
      <c r="BJ567" s="182"/>
      <c r="BK567" s="182"/>
      <c r="BL567" s="182"/>
      <c r="BM567" s="182"/>
      <c r="BN567" s="182"/>
      <c r="BO567" s="182"/>
      <c r="BP567" s="182"/>
      <c r="BQ567" s="182"/>
      <c r="BR567" s="182"/>
      <c r="BS567" s="182"/>
      <c r="BT567" s="182"/>
      <c r="BU567" s="182"/>
      <c r="BV567" s="182"/>
      <c r="BW567" s="182"/>
      <c r="BX567" s="182"/>
      <c r="BY567" s="182"/>
      <c r="BZ567" s="182"/>
      <c r="CA567" s="182"/>
      <c r="CB567" s="182"/>
      <c r="CC567" s="182"/>
      <c r="CD567" s="182"/>
      <c r="CE567" s="182"/>
      <c r="CF567" s="182"/>
      <c r="CG567" s="182"/>
      <c r="CH567" s="182"/>
      <c r="CI567" s="182"/>
      <c r="CJ567" s="182"/>
      <c r="CK567" s="182"/>
      <c r="CL567" s="182"/>
      <c r="CM567" s="182"/>
      <c r="CN567" s="182"/>
      <c r="CO567" s="182"/>
      <c r="CP567" s="182"/>
      <c r="CQ567" s="182"/>
      <c r="CR567" s="182"/>
      <c r="CS567" s="182"/>
      <c r="CT567" s="182"/>
      <c r="CU567" s="182"/>
      <c r="CV567" s="182"/>
      <c r="CW567" s="182"/>
      <c r="CX567" s="182"/>
      <c r="CY567" s="182"/>
      <c r="CZ567" s="182"/>
      <c r="DA567" s="182"/>
      <c r="DB567" s="182"/>
      <c r="DC567" s="182"/>
      <c r="DD567" s="182"/>
      <c r="DE567" s="182"/>
      <c r="DF567" s="182"/>
      <c r="DG567" s="182"/>
      <c r="DH567" s="182"/>
      <c r="DI567" s="182"/>
      <c r="DJ567" s="182"/>
      <c r="DK567" s="182"/>
      <c r="DL567" s="182"/>
      <c r="DM567" s="182"/>
      <c r="DN567" s="182"/>
      <c r="DO567" s="182"/>
      <c r="DP567" s="182"/>
      <c r="DQ567" s="182"/>
      <c r="DR567" s="182"/>
      <c r="DS567" s="182"/>
      <c r="DT567" s="182"/>
      <c r="DU567" s="182"/>
      <c r="DV567" s="182"/>
      <c r="DW567" s="182"/>
      <c r="DX567" s="182"/>
      <c r="DY567" s="182"/>
      <c r="DZ567" s="182"/>
      <c r="EA567" s="182"/>
      <c r="EB567" s="182"/>
      <c r="EC567" s="182"/>
      <c r="ED567" s="182"/>
      <c r="EE567" s="182"/>
      <c r="EF567" s="182"/>
      <c r="EG567" s="182"/>
      <c r="EH567" s="182"/>
      <c r="EI567" s="182"/>
      <c r="EJ567" s="182"/>
      <c r="EK567" s="182"/>
      <c r="EL567" s="182"/>
      <c r="EM567" s="182"/>
      <c r="EN567" s="182"/>
      <c r="EO567" s="182"/>
      <c r="EP567" s="182"/>
      <c r="EQ567" s="182"/>
      <c r="ER567" s="182"/>
      <c r="ES567" s="182"/>
      <c r="ET567" s="182"/>
      <c r="EU567" s="182"/>
      <c r="EV567" s="182"/>
      <c r="EW567" s="182"/>
      <c r="EX567" s="182"/>
      <c r="EY567" s="182"/>
      <c r="EZ567" s="182"/>
      <c r="FA567" s="182"/>
      <c r="FB567" s="182"/>
      <c r="FC567" s="182"/>
      <c r="FD567" s="182"/>
      <c r="FE567" s="182"/>
      <c r="FF567" s="182"/>
      <c r="FG567" s="182"/>
      <c r="FH567" s="182"/>
      <c r="FI567" s="182"/>
      <c r="FJ567" s="182"/>
      <c r="FK567" s="182"/>
      <c r="FL567" s="182"/>
      <c r="FM567" s="182"/>
      <c r="FN567" s="182"/>
      <c r="FO567" s="182"/>
      <c r="FP567" s="182"/>
      <c r="FQ567" s="182"/>
      <c r="FR567" s="182"/>
      <c r="FS567" s="182"/>
      <c r="FT567" s="182"/>
      <c r="FU567" s="182"/>
      <c r="FV567" s="182"/>
      <c r="FW567" s="182"/>
      <c r="FX567" s="182"/>
      <c r="FY567" s="182"/>
      <c r="FZ567" s="182"/>
      <c r="GA567" s="182"/>
      <c r="GB567" s="182"/>
      <c r="GC567" s="182"/>
      <c r="GD567" s="182"/>
      <c r="GE567" s="182"/>
      <c r="GF567" s="182"/>
      <c r="GG567" s="182"/>
      <c r="GH567" s="182"/>
      <c r="GI567" s="182"/>
      <c r="GJ567" s="182"/>
      <c r="GK567" s="182"/>
      <c r="GL567" s="182"/>
      <c r="GM567" s="182"/>
      <c r="GN567" s="182"/>
      <c r="GO567" s="182"/>
      <c r="GP567" s="182"/>
      <c r="GQ567" s="182"/>
      <c r="GR567" s="182"/>
      <c r="GS567" s="182"/>
      <c r="GT567" s="182"/>
      <c r="GU567" s="182"/>
      <c r="GV567" s="182"/>
      <c r="GW567" s="182"/>
      <c r="GX567" s="182"/>
      <c r="GY567" s="182"/>
      <c r="GZ567" s="182"/>
      <c r="HA567" s="182"/>
      <c r="HB567" s="182"/>
      <c r="HC567" s="182"/>
      <c r="HD567" s="182"/>
      <c r="HE567" s="182"/>
      <c r="HF567" s="182"/>
      <c r="HG567" s="182"/>
      <c r="HH567" s="182"/>
      <c r="HI567" s="182"/>
      <c r="HJ567" s="182"/>
      <c r="HK567" s="182"/>
      <c r="HL567" s="182"/>
      <c r="HM567" s="182"/>
      <c r="HN567" s="182"/>
      <c r="HO567" s="182"/>
      <c r="HP567" s="182"/>
      <c r="HQ567" s="182"/>
      <c r="HR567" s="182"/>
      <c r="HS567" s="182"/>
      <c r="HT567" s="182"/>
      <c r="HU567" s="182"/>
      <c r="HV567" s="182"/>
      <c r="HW567" s="182"/>
      <c r="HX567" s="182"/>
      <c r="HY567" s="182"/>
      <c r="HZ567" s="182"/>
      <c r="IA567" s="182"/>
      <c r="IB567" s="182"/>
      <c r="IC567" s="182"/>
      <c r="ID567" s="182"/>
      <c r="IE567" s="182"/>
      <c r="IF567" s="182"/>
      <c r="IG567" s="182"/>
      <c r="IH567" s="182"/>
      <c r="II567" s="182"/>
      <c r="IJ567" s="182"/>
      <c r="IK567" s="182"/>
      <c r="IL567" s="182"/>
      <c r="IM567" s="182"/>
      <c r="IN567" s="182"/>
      <c r="IO567" s="182"/>
      <c r="IP567" s="182"/>
      <c r="IQ567" s="182"/>
      <c r="IR567" s="182"/>
      <c r="IS567" s="182"/>
      <c r="IT567" s="182"/>
      <c r="IU567" s="182"/>
      <c r="IV567" s="182"/>
      <c r="IW567" s="182"/>
      <c r="IX567" s="182"/>
      <c r="IY567" s="182"/>
      <c r="IZ567" s="182"/>
      <c r="JA567" s="182"/>
      <c r="JB567" s="182"/>
      <c r="JC567" s="182"/>
      <c r="JD567" s="182"/>
      <c r="JE567" s="182"/>
      <c r="JF567" s="182"/>
      <c r="JG567" s="182"/>
      <c r="JH567" s="182"/>
      <c r="JI567" s="182"/>
      <c r="JJ567" s="182"/>
      <c r="JK567" s="182"/>
      <c r="JL567" s="182"/>
      <c r="JM567" s="182"/>
      <c r="JN567" s="182"/>
      <c r="JO567" s="182"/>
      <c r="JP567" s="182"/>
      <c r="JQ567" s="182"/>
      <c r="JR567" s="182"/>
      <c r="JS567" s="182"/>
      <c r="JT567" s="182"/>
      <c r="JU567" s="182"/>
      <c r="JV567" s="182"/>
      <c r="JW567" s="182"/>
      <c r="JX567" s="182"/>
      <c r="JY567" s="182"/>
      <c r="JZ567" s="182"/>
      <c r="KA567" s="182"/>
      <c r="KB567" s="182"/>
      <c r="KC567" s="182"/>
      <c r="KD567" s="182"/>
      <c r="KE567" s="182"/>
      <c r="KF567" s="182"/>
      <c r="KG567" s="182"/>
      <c r="KH567" s="182"/>
      <c r="KI567" s="182"/>
      <c r="KJ567" s="182"/>
      <c r="KK567" s="182"/>
      <c r="KL567" s="182"/>
      <c r="KM567" s="182"/>
      <c r="KN567" s="182"/>
      <c r="KO567" s="182"/>
      <c r="KP567" s="182"/>
      <c r="KQ567" s="182"/>
      <c r="KR567" s="182"/>
      <c r="KS567" s="182"/>
      <c r="KT567" s="182"/>
      <c r="KU567" s="182"/>
      <c r="KV567" s="182"/>
      <c r="KW567" s="182"/>
      <c r="KX567" s="182"/>
      <c r="KY567" s="182"/>
      <c r="KZ567" s="182"/>
      <c r="LA567" s="182"/>
      <c r="LB567" s="182"/>
      <c r="LC567" s="182"/>
      <c r="LD567" s="182"/>
      <c r="LE567" s="182"/>
      <c r="LF567" s="182"/>
      <c r="LG567" s="182"/>
      <c r="LH567" s="182"/>
      <c r="LI567" s="182"/>
      <c r="LJ567" s="182"/>
      <c r="LK567" s="182"/>
      <c r="LL567" s="182"/>
      <c r="LM567" s="182"/>
      <c r="LN567" s="182"/>
      <c r="LO567" s="182"/>
      <c r="LP567" s="182"/>
      <c r="LQ567" s="182"/>
      <c r="LR567" s="182"/>
      <c r="LS567" s="182"/>
      <c r="LT567" s="182"/>
      <c r="LU567" s="182"/>
      <c r="LV567" s="182"/>
      <c r="LW567" s="182"/>
      <c r="LX567" s="182"/>
      <c r="LY567" s="182"/>
      <c r="LZ567" s="182"/>
      <c r="MA567" s="182"/>
      <c r="MB567" s="182"/>
      <c r="MC567" s="182"/>
      <c r="MD567" s="182"/>
      <c r="ME567" s="182"/>
      <c r="MF567" s="182"/>
      <c r="MG567" s="182"/>
      <c r="MH567" s="182"/>
      <c r="MI567" s="182"/>
      <c r="MJ567" s="182"/>
      <c r="MK567" s="182"/>
      <c r="ML567" s="182"/>
      <c r="MM567" s="182"/>
      <c r="MN567" s="182"/>
      <c r="MO567" s="182"/>
      <c r="MP567" s="182"/>
      <c r="MQ567" s="182"/>
      <c r="MR567" s="182"/>
      <c r="MS567" s="182"/>
      <c r="MT567" s="182"/>
      <c r="MU567" s="182"/>
      <c r="MV567" s="182"/>
      <c r="MW567" s="182"/>
      <c r="MX567" s="182"/>
      <c r="MY567" s="182"/>
      <c r="MZ567" s="182"/>
      <c r="NA567" s="182"/>
      <c r="NB567" s="182"/>
      <c r="NC567" s="182"/>
      <c r="ND567" s="182"/>
      <c r="NE567" s="182"/>
      <c r="NF567" s="182"/>
      <c r="NG567" s="182"/>
      <c r="NH567" s="182"/>
      <c r="NI567" s="182"/>
      <c r="NJ567" s="182"/>
      <c r="NK567" s="182"/>
      <c r="NL567" s="182"/>
      <c r="NM567" s="182"/>
      <c r="NN567" s="182"/>
      <c r="NO567" s="182"/>
      <c r="NP567" s="182"/>
      <c r="NQ567" s="182"/>
      <c r="NR567" s="182"/>
      <c r="NS567" s="182"/>
      <c r="NT567" s="182"/>
      <c r="NU567" s="182"/>
      <c r="NV567" s="182"/>
      <c r="NW567" s="182"/>
      <c r="NX567" s="182"/>
      <c r="NY567" s="182"/>
      <c r="NZ567" s="182"/>
      <c r="OA567" s="182"/>
      <c r="OB567" s="182"/>
      <c r="OC567" s="182"/>
      <c r="OD567" s="182"/>
      <c r="OE567" s="182"/>
      <c r="OF567" s="182"/>
      <c r="OG567" s="182"/>
      <c r="OH567" s="182"/>
      <c r="OI567" s="182"/>
      <c r="OJ567" s="182"/>
      <c r="OK567" s="182"/>
      <c r="OL567" s="182"/>
      <c r="OM567" s="182"/>
      <c r="ON567" s="182"/>
      <c r="OO567" s="182"/>
      <c r="OP567" s="182"/>
      <c r="OQ567" s="182"/>
      <c r="OR567" s="182"/>
      <c r="OS567" s="182"/>
      <c r="OT567" s="182"/>
      <c r="OU567" s="182"/>
      <c r="OV567" s="182"/>
      <c r="OW567" s="182"/>
      <c r="OX567" s="182"/>
      <c r="OY567" s="182"/>
      <c r="OZ567" s="182"/>
      <c r="PA567" s="182"/>
      <c r="PB567" s="182"/>
      <c r="PC567" s="182"/>
      <c r="PD567" s="182"/>
      <c r="PE567" s="182"/>
      <c r="PF567" s="182"/>
      <c r="PG567" s="182"/>
      <c r="PH567" s="182"/>
      <c r="PI567" s="182"/>
      <c r="PJ567" s="182"/>
      <c r="PK567" s="182"/>
      <c r="PL567" s="182"/>
      <c r="PM567" s="182"/>
      <c r="PN567" s="182"/>
      <c r="PO567" s="182"/>
      <c r="PP567" s="182"/>
      <c r="PQ567" s="182"/>
      <c r="PR567" s="182"/>
      <c r="PS567" s="182"/>
      <c r="PT567" s="182"/>
      <c r="PU567" s="182"/>
      <c r="PV567" s="182"/>
      <c r="PW567" s="182"/>
      <c r="PX567" s="182"/>
    </row>
    <row r="568" spans="1:440" s="167" customFormat="1" ht="19.899999999999999" customHeight="1">
      <c r="A568" s="182"/>
      <c r="B568" s="1040"/>
      <c r="C568" s="900"/>
      <c r="D568" s="837"/>
      <c r="E568" s="949"/>
      <c r="F568" s="327" t="s">
        <v>22</v>
      </c>
      <c r="G568" s="291">
        <v>3.6150000000000002</v>
      </c>
      <c r="H568" s="291"/>
      <c r="I568" s="292">
        <f>G568+H568+K567</f>
        <v>5.7090000000000005</v>
      </c>
      <c r="J568" s="416">
        <v>5.3849999999999998</v>
      </c>
      <c r="K568" s="292">
        <f t="shared" si="601"/>
        <v>0.32400000000000073</v>
      </c>
      <c r="L568" s="675">
        <f t="shared" si="602"/>
        <v>0.94324750394114543</v>
      </c>
      <c r="M568" s="653">
        <v>43463</v>
      </c>
      <c r="N568" s="903"/>
      <c r="O568" s="904"/>
      <c r="P568" s="904"/>
      <c r="Q568" s="904"/>
      <c r="R568" s="904"/>
      <c r="S568" s="893"/>
      <c r="T568" s="170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  <c r="AU568" s="182"/>
      <c r="AV568" s="182"/>
      <c r="AW568" s="182"/>
      <c r="AX568" s="182"/>
      <c r="AY568" s="182"/>
      <c r="AZ568" s="182"/>
      <c r="BA568" s="182"/>
      <c r="BB568" s="182"/>
      <c r="BC568" s="182"/>
      <c r="BD568" s="182"/>
      <c r="BE568" s="182"/>
      <c r="BF568" s="182"/>
      <c r="BG568" s="182"/>
      <c r="BH568" s="182"/>
      <c r="BI568" s="182"/>
      <c r="BJ568" s="182"/>
      <c r="BK568" s="182"/>
      <c r="BL568" s="182"/>
      <c r="BM568" s="182"/>
      <c r="BN568" s="182"/>
      <c r="BO568" s="182"/>
      <c r="BP568" s="182"/>
      <c r="BQ568" s="182"/>
      <c r="BR568" s="182"/>
      <c r="BS568" s="182"/>
      <c r="BT568" s="182"/>
      <c r="BU568" s="182"/>
      <c r="BV568" s="182"/>
      <c r="BW568" s="182"/>
      <c r="BX568" s="182"/>
      <c r="BY568" s="182"/>
      <c r="BZ568" s="182"/>
      <c r="CA568" s="182"/>
      <c r="CB568" s="182"/>
      <c r="CC568" s="182"/>
      <c r="CD568" s="182"/>
      <c r="CE568" s="182"/>
      <c r="CF568" s="182"/>
      <c r="CG568" s="182"/>
      <c r="CH568" s="182"/>
      <c r="CI568" s="182"/>
      <c r="CJ568" s="182"/>
      <c r="CK568" s="182"/>
      <c r="CL568" s="182"/>
      <c r="CM568" s="182"/>
      <c r="CN568" s="182"/>
      <c r="CO568" s="182"/>
      <c r="CP568" s="182"/>
      <c r="CQ568" s="182"/>
      <c r="CR568" s="182"/>
      <c r="CS568" s="182"/>
      <c r="CT568" s="182"/>
      <c r="CU568" s="182"/>
      <c r="CV568" s="182"/>
      <c r="CW568" s="182"/>
      <c r="CX568" s="182"/>
      <c r="CY568" s="182"/>
      <c r="CZ568" s="182"/>
      <c r="DA568" s="182"/>
      <c r="DB568" s="182"/>
      <c r="DC568" s="182"/>
      <c r="DD568" s="182"/>
      <c r="DE568" s="182"/>
      <c r="DF568" s="182"/>
      <c r="DG568" s="182"/>
      <c r="DH568" s="182"/>
      <c r="DI568" s="182"/>
      <c r="DJ568" s="182"/>
      <c r="DK568" s="182"/>
      <c r="DL568" s="182"/>
      <c r="DM568" s="182"/>
      <c r="DN568" s="182"/>
      <c r="DO568" s="182"/>
      <c r="DP568" s="182"/>
      <c r="DQ568" s="182"/>
      <c r="DR568" s="182"/>
      <c r="DS568" s="182"/>
      <c r="DT568" s="182"/>
      <c r="DU568" s="182"/>
      <c r="DV568" s="182"/>
      <c r="DW568" s="182"/>
      <c r="DX568" s="182"/>
      <c r="DY568" s="182"/>
      <c r="DZ568" s="182"/>
      <c r="EA568" s="182"/>
      <c r="EB568" s="182"/>
      <c r="EC568" s="182"/>
      <c r="ED568" s="182"/>
      <c r="EE568" s="182"/>
      <c r="EF568" s="182"/>
      <c r="EG568" s="182"/>
      <c r="EH568" s="182"/>
      <c r="EI568" s="182"/>
      <c r="EJ568" s="182"/>
      <c r="EK568" s="182"/>
      <c r="EL568" s="182"/>
      <c r="EM568" s="182"/>
      <c r="EN568" s="182"/>
      <c r="EO568" s="182"/>
      <c r="EP568" s="182"/>
      <c r="EQ568" s="182"/>
      <c r="ER568" s="182"/>
      <c r="ES568" s="182"/>
      <c r="ET568" s="182"/>
      <c r="EU568" s="182"/>
      <c r="EV568" s="182"/>
      <c r="EW568" s="182"/>
      <c r="EX568" s="182"/>
      <c r="EY568" s="182"/>
      <c r="EZ568" s="182"/>
      <c r="FA568" s="182"/>
      <c r="FB568" s="182"/>
      <c r="FC568" s="182"/>
      <c r="FD568" s="182"/>
      <c r="FE568" s="182"/>
      <c r="FF568" s="182"/>
      <c r="FG568" s="182"/>
      <c r="FH568" s="182"/>
      <c r="FI568" s="182"/>
      <c r="FJ568" s="182"/>
      <c r="FK568" s="182"/>
      <c r="FL568" s="182"/>
      <c r="FM568" s="182"/>
      <c r="FN568" s="182"/>
      <c r="FO568" s="182"/>
      <c r="FP568" s="182"/>
      <c r="FQ568" s="182"/>
      <c r="FR568" s="182"/>
      <c r="FS568" s="182"/>
      <c r="FT568" s="182"/>
      <c r="FU568" s="182"/>
      <c r="FV568" s="182"/>
      <c r="FW568" s="182"/>
      <c r="FX568" s="182"/>
      <c r="FY568" s="182"/>
      <c r="FZ568" s="182"/>
      <c r="GA568" s="182"/>
      <c r="GB568" s="182"/>
      <c r="GC568" s="182"/>
      <c r="GD568" s="182"/>
      <c r="GE568" s="182"/>
      <c r="GF568" s="182"/>
      <c r="GG568" s="182"/>
      <c r="GH568" s="182"/>
      <c r="GI568" s="182"/>
      <c r="GJ568" s="182"/>
      <c r="GK568" s="182"/>
      <c r="GL568" s="182"/>
      <c r="GM568" s="182"/>
      <c r="GN568" s="182"/>
      <c r="GO568" s="182"/>
      <c r="GP568" s="182"/>
      <c r="GQ568" s="182"/>
      <c r="GR568" s="182"/>
      <c r="GS568" s="182"/>
      <c r="GT568" s="182"/>
      <c r="GU568" s="182"/>
      <c r="GV568" s="182"/>
      <c r="GW568" s="182"/>
      <c r="GX568" s="182"/>
      <c r="GY568" s="182"/>
      <c r="GZ568" s="182"/>
      <c r="HA568" s="182"/>
      <c r="HB568" s="182"/>
      <c r="HC568" s="182"/>
      <c r="HD568" s="182"/>
      <c r="HE568" s="182"/>
      <c r="HF568" s="182"/>
      <c r="HG568" s="182"/>
      <c r="HH568" s="182"/>
      <c r="HI568" s="182"/>
      <c r="HJ568" s="182"/>
      <c r="HK568" s="182"/>
      <c r="HL568" s="182"/>
      <c r="HM568" s="182"/>
      <c r="HN568" s="182"/>
      <c r="HO568" s="182"/>
      <c r="HP568" s="182"/>
      <c r="HQ568" s="182"/>
      <c r="HR568" s="182"/>
      <c r="HS568" s="182"/>
      <c r="HT568" s="182"/>
      <c r="HU568" s="182"/>
      <c r="HV568" s="182"/>
      <c r="HW568" s="182"/>
      <c r="HX568" s="182"/>
      <c r="HY568" s="182"/>
      <c r="HZ568" s="182"/>
      <c r="IA568" s="182"/>
      <c r="IB568" s="182"/>
      <c r="IC568" s="182"/>
      <c r="ID568" s="182"/>
      <c r="IE568" s="182"/>
      <c r="IF568" s="182"/>
      <c r="IG568" s="182"/>
      <c r="IH568" s="182"/>
      <c r="II568" s="182"/>
      <c r="IJ568" s="182"/>
      <c r="IK568" s="182"/>
      <c r="IL568" s="182"/>
      <c r="IM568" s="182"/>
      <c r="IN568" s="182"/>
      <c r="IO568" s="182"/>
      <c r="IP568" s="182"/>
      <c r="IQ568" s="182"/>
      <c r="IR568" s="182"/>
      <c r="IS568" s="182"/>
      <c r="IT568" s="182"/>
      <c r="IU568" s="182"/>
      <c r="IV568" s="182"/>
      <c r="IW568" s="182"/>
      <c r="IX568" s="182"/>
      <c r="IY568" s="182"/>
      <c r="IZ568" s="182"/>
      <c r="JA568" s="182"/>
      <c r="JB568" s="182"/>
      <c r="JC568" s="182"/>
      <c r="JD568" s="182"/>
      <c r="JE568" s="182"/>
      <c r="JF568" s="182"/>
      <c r="JG568" s="182"/>
      <c r="JH568" s="182"/>
      <c r="JI568" s="182"/>
      <c r="JJ568" s="182"/>
      <c r="JK568" s="182"/>
      <c r="JL568" s="182"/>
      <c r="JM568" s="182"/>
      <c r="JN568" s="182"/>
      <c r="JO568" s="182"/>
      <c r="JP568" s="182"/>
      <c r="JQ568" s="182"/>
      <c r="JR568" s="182"/>
      <c r="JS568" s="182"/>
      <c r="JT568" s="182"/>
      <c r="JU568" s="182"/>
      <c r="JV568" s="182"/>
      <c r="JW568" s="182"/>
      <c r="JX568" s="182"/>
      <c r="JY568" s="182"/>
      <c r="JZ568" s="182"/>
      <c r="KA568" s="182"/>
      <c r="KB568" s="182"/>
      <c r="KC568" s="182"/>
      <c r="KD568" s="182"/>
      <c r="KE568" s="182"/>
      <c r="KF568" s="182"/>
      <c r="KG568" s="182"/>
      <c r="KH568" s="182"/>
      <c r="KI568" s="182"/>
      <c r="KJ568" s="182"/>
      <c r="KK568" s="182"/>
      <c r="KL568" s="182"/>
      <c r="KM568" s="182"/>
      <c r="KN568" s="182"/>
      <c r="KO568" s="182"/>
      <c r="KP568" s="182"/>
      <c r="KQ568" s="182"/>
      <c r="KR568" s="182"/>
      <c r="KS568" s="182"/>
      <c r="KT568" s="182"/>
      <c r="KU568" s="182"/>
      <c r="KV568" s="182"/>
      <c r="KW568" s="182"/>
      <c r="KX568" s="182"/>
      <c r="KY568" s="182"/>
      <c r="KZ568" s="182"/>
      <c r="LA568" s="182"/>
      <c r="LB568" s="182"/>
      <c r="LC568" s="182"/>
      <c r="LD568" s="182"/>
      <c r="LE568" s="182"/>
      <c r="LF568" s="182"/>
      <c r="LG568" s="182"/>
      <c r="LH568" s="182"/>
      <c r="LI568" s="182"/>
      <c r="LJ568" s="182"/>
      <c r="LK568" s="182"/>
      <c r="LL568" s="182"/>
      <c r="LM568" s="182"/>
      <c r="LN568" s="182"/>
      <c r="LO568" s="182"/>
      <c r="LP568" s="182"/>
      <c r="LQ568" s="182"/>
      <c r="LR568" s="182"/>
      <c r="LS568" s="182"/>
      <c r="LT568" s="182"/>
      <c r="LU568" s="182"/>
      <c r="LV568" s="182"/>
      <c r="LW568" s="182"/>
      <c r="LX568" s="182"/>
      <c r="LY568" s="182"/>
      <c r="LZ568" s="182"/>
      <c r="MA568" s="182"/>
      <c r="MB568" s="182"/>
      <c r="MC568" s="182"/>
      <c r="MD568" s="182"/>
      <c r="ME568" s="182"/>
      <c r="MF568" s="182"/>
      <c r="MG568" s="182"/>
      <c r="MH568" s="182"/>
      <c r="MI568" s="182"/>
      <c r="MJ568" s="182"/>
      <c r="MK568" s="182"/>
      <c r="ML568" s="182"/>
      <c r="MM568" s="182"/>
      <c r="MN568" s="182"/>
      <c r="MO568" s="182"/>
      <c r="MP568" s="182"/>
      <c r="MQ568" s="182"/>
      <c r="MR568" s="182"/>
      <c r="MS568" s="182"/>
      <c r="MT568" s="182"/>
      <c r="MU568" s="182"/>
      <c r="MV568" s="182"/>
      <c r="MW568" s="182"/>
      <c r="MX568" s="182"/>
      <c r="MY568" s="182"/>
      <c r="MZ568" s="182"/>
      <c r="NA568" s="182"/>
      <c r="NB568" s="182"/>
      <c r="NC568" s="182"/>
      <c r="ND568" s="182"/>
      <c r="NE568" s="182"/>
      <c r="NF568" s="182"/>
      <c r="NG568" s="182"/>
      <c r="NH568" s="182"/>
      <c r="NI568" s="182"/>
      <c r="NJ568" s="182"/>
      <c r="NK568" s="182"/>
      <c r="NL568" s="182"/>
      <c r="NM568" s="182"/>
      <c r="NN568" s="182"/>
      <c r="NO568" s="182"/>
      <c r="NP568" s="182"/>
      <c r="NQ568" s="182"/>
      <c r="NR568" s="182"/>
      <c r="NS568" s="182"/>
      <c r="NT568" s="182"/>
      <c r="NU568" s="182"/>
      <c r="NV568" s="182"/>
      <c r="NW568" s="182"/>
      <c r="NX568" s="182"/>
      <c r="NY568" s="182"/>
      <c r="NZ568" s="182"/>
      <c r="OA568" s="182"/>
      <c r="OB568" s="182"/>
      <c r="OC568" s="182"/>
      <c r="OD568" s="182"/>
      <c r="OE568" s="182"/>
      <c r="OF568" s="182"/>
      <c r="OG568" s="182"/>
      <c r="OH568" s="182"/>
      <c r="OI568" s="182"/>
      <c r="OJ568" s="182"/>
      <c r="OK568" s="182"/>
      <c r="OL568" s="182"/>
      <c r="OM568" s="182"/>
      <c r="ON568" s="182"/>
      <c r="OO568" s="182"/>
      <c r="OP568" s="182"/>
      <c r="OQ568" s="182"/>
      <c r="OR568" s="182"/>
      <c r="OS568" s="182"/>
      <c r="OT568" s="182"/>
      <c r="OU568" s="182"/>
      <c r="OV568" s="182"/>
      <c r="OW568" s="182"/>
      <c r="OX568" s="182"/>
      <c r="OY568" s="182"/>
      <c r="OZ568" s="182"/>
      <c r="PA568" s="182"/>
      <c r="PB568" s="182"/>
      <c r="PC568" s="182"/>
      <c r="PD568" s="182"/>
      <c r="PE568" s="182"/>
      <c r="PF568" s="182"/>
      <c r="PG568" s="182"/>
      <c r="PH568" s="182"/>
      <c r="PI568" s="182"/>
      <c r="PJ568" s="182"/>
      <c r="PK568" s="182"/>
      <c r="PL568" s="182"/>
      <c r="PM568" s="182"/>
      <c r="PN568" s="182"/>
      <c r="PO568" s="182"/>
      <c r="PP568" s="182"/>
      <c r="PQ568" s="182"/>
      <c r="PR568" s="182"/>
      <c r="PS568" s="182"/>
      <c r="PT568" s="182"/>
      <c r="PU568" s="182"/>
      <c r="PV568" s="182"/>
      <c r="PW568" s="182"/>
      <c r="PX568" s="182"/>
    </row>
    <row r="569" spans="1:440" s="167" customFormat="1" ht="19.899999999999999" customHeight="1">
      <c r="A569" s="182"/>
      <c r="B569" s="1040"/>
      <c r="C569" s="900"/>
      <c r="D569" s="837"/>
      <c r="E569" s="875" t="s">
        <v>122</v>
      </c>
      <c r="F569" s="327" t="s">
        <v>20</v>
      </c>
      <c r="G569" s="291">
        <v>0.63500000000000001</v>
      </c>
      <c r="H569" s="291"/>
      <c r="I569" s="292">
        <f t="shared" ref="I569" si="609">G569+H569</f>
        <v>0.63500000000000001</v>
      </c>
      <c r="J569" s="416">
        <v>0</v>
      </c>
      <c r="K569" s="292">
        <f t="shared" si="601"/>
        <v>0.63500000000000001</v>
      </c>
      <c r="L569" s="675">
        <f t="shared" si="602"/>
        <v>0</v>
      </c>
      <c r="M569" s="653" t="s">
        <v>24</v>
      </c>
      <c r="N569" s="903">
        <f t="shared" ref="N569:O569" si="610">G569+G570+G571</f>
        <v>7.2140000000000004</v>
      </c>
      <c r="O569" s="904">
        <f t="shared" si="610"/>
        <v>0</v>
      </c>
      <c r="P569" s="904">
        <f t="shared" ref="P569" si="611">N569+O569</f>
        <v>7.2140000000000004</v>
      </c>
      <c r="Q569" s="904">
        <f t="shared" si="606"/>
        <v>5.0229999999999997</v>
      </c>
      <c r="R569" s="904">
        <f t="shared" ref="R569" si="612">P569-Q569</f>
        <v>2.1910000000000007</v>
      </c>
      <c r="S569" s="893">
        <f t="shared" ref="S569" si="613">Q569/P569</f>
        <v>0.69628500138619343</v>
      </c>
      <c r="T569" s="170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  <c r="AU569" s="182"/>
      <c r="AV569" s="182"/>
      <c r="AW569" s="182"/>
      <c r="AX569" s="182"/>
      <c r="AY569" s="182"/>
      <c r="AZ569" s="182"/>
      <c r="BA569" s="182"/>
      <c r="BB569" s="182"/>
      <c r="BC569" s="182"/>
      <c r="BD569" s="182"/>
      <c r="BE569" s="182"/>
      <c r="BF569" s="182"/>
      <c r="BG569" s="182"/>
      <c r="BH569" s="182"/>
      <c r="BI569" s="182"/>
      <c r="BJ569" s="182"/>
      <c r="BK569" s="182"/>
      <c r="BL569" s="182"/>
      <c r="BM569" s="182"/>
      <c r="BN569" s="182"/>
      <c r="BO569" s="182"/>
      <c r="BP569" s="182"/>
      <c r="BQ569" s="182"/>
      <c r="BR569" s="182"/>
      <c r="BS569" s="182"/>
      <c r="BT569" s="182"/>
      <c r="BU569" s="182"/>
      <c r="BV569" s="182"/>
      <c r="BW569" s="182"/>
      <c r="BX569" s="182"/>
      <c r="BY569" s="182"/>
      <c r="BZ569" s="182"/>
      <c r="CA569" s="182"/>
      <c r="CB569" s="182"/>
      <c r="CC569" s="182"/>
      <c r="CD569" s="182"/>
      <c r="CE569" s="182"/>
      <c r="CF569" s="182"/>
      <c r="CG569" s="182"/>
      <c r="CH569" s="182"/>
      <c r="CI569" s="182"/>
      <c r="CJ569" s="182"/>
      <c r="CK569" s="182"/>
      <c r="CL569" s="182"/>
      <c r="CM569" s="182"/>
      <c r="CN569" s="182"/>
      <c r="CO569" s="182"/>
      <c r="CP569" s="182"/>
      <c r="CQ569" s="182"/>
      <c r="CR569" s="182"/>
      <c r="CS569" s="182"/>
      <c r="CT569" s="182"/>
      <c r="CU569" s="182"/>
      <c r="CV569" s="182"/>
      <c r="CW569" s="182"/>
      <c r="CX569" s="182"/>
      <c r="CY569" s="182"/>
      <c r="CZ569" s="182"/>
      <c r="DA569" s="182"/>
      <c r="DB569" s="182"/>
      <c r="DC569" s="182"/>
      <c r="DD569" s="182"/>
      <c r="DE569" s="182"/>
      <c r="DF569" s="182"/>
      <c r="DG569" s="182"/>
      <c r="DH569" s="182"/>
      <c r="DI569" s="182"/>
      <c r="DJ569" s="182"/>
      <c r="DK569" s="182"/>
      <c r="DL569" s="182"/>
      <c r="DM569" s="182"/>
      <c r="DN569" s="182"/>
      <c r="DO569" s="182"/>
      <c r="DP569" s="182"/>
      <c r="DQ569" s="182"/>
      <c r="DR569" s="182"/>
      <c r="DS569" s="182"/>
      <c r="DT569" s="182"/>
      <c r="DU569" s="182"/>
      <c r="DV569" s="182"/>
      <c r="DW569" s="182"/>
      <c r="DX569" s="182"/>
      <c r="DY569" s="182"/>
      <c r="DZ569" s="182"/>
      <c r="EA569" s="182"/>
      <c r="EB569" s="182"/>
      <c r="EC569" s="182"/>
      <c r="ED569" s="182"/>
      <c r="EE569" s="182"/>
      <c r="EF569" s="182"/>
      <c r="EG569" s="182"/>
      <c r="EH569" s="182"/>
      <c r="EI569" s="182"/>
      <c r="EJ569" s="182"/>
      <c r="EK569" s="182"/>
      <c r="EL569" s="182"/>
      <c r="EM569" s="182"/>
      <c r="EN569" s="182"/>
      <c r="EO569" s="182"/>
      <c r="EP569" s="182"/>
      <c r="EQ569" s="182"/>
      <c r="ER569" s="182"/>
      <c r="ES569" s="182"/>
      <c r="ET569" s="182"/>
      <c r="EU569" s="182"/>
      <c r="EV569" s="182"/>
      <c r="EW569" s="182"/>
      <c r="EX569" s="182"/>
      <c r="EY569" s="182"/>
      <c r="EZ569" s="182"/>
      <c r="FA569" s="182"/>
      <c r="FB569" s="182"/>
      <c r="FC569" s="182"/>
      <c r="FD569" s="182"/>
      <c r="FE569" s="182"/>
      <c r="FF569" s="182"/>
      <c r="FG569" s="182"/>
      <c r="FH569" s="182"/>
      <c r="FI569" s="182"/>
      <c r="FJ569" s="182"/>
      <c r="FK569" s="182"/>
      <c r="FL569" s="182"/>
      <c r="FM569" s="182"/>
      <c r="FN569" s="182"/>
      <c r="FO569" s="182"/>
      <c r="FP569" s="182"/>
      <c r="FQ569" s="182"/>
      <c r="FR569" s="182"/>
      <c r="FS569" s="182"/>
      <c r="FT569" s="182"/>
      <c r="FU569" s="182"/>
      <c r="FV569" s="182"/>
      <c r="FW569" s="182"/>
      <c r="FX569" s="182"/>
      <c r="FY569" s="182"/>
      <c r="FZ569" s="182"/>
      <c r="GA569" s="182"/>
      <c r="GB569" s="182"/>
      <c r="GC569" s="182"/>
      <c r="GD569" s="182"/>
      <c r="GE569" s="182"/>
      <c r="GF569" s="182"/>
      <c r="GG569" s="182"/>
      <c r="GH569" s="182"/>
      <c r="GI569" s="182"/>
      <c r="GJ569" s="182"/>
      <c r="GK569" s="182"/>
      <c r="GL569" s="182"/>
      <c r="GM569" s="182"/>
      <c r="GN569" s="182"/>
      <c r="GO569" s="182"/>
      <c r="GP569" s="182"/>
      <c r="GQ569" s="182"/>
      <c r="GR569" s="182"/>
      <c r="GS569" s="182"/>
      <c r="GT569" s="182"/>
      <c r="GU569" s="182"/>
      <c r="GV569" s="182"/>
      <c r="GW569" s="182"/>
      <c r="GX569" s="182"/>
      <c r="GY569" s="182"/>
      <c r="GZ569" s="182"/>
      <c r="HA569" s="182"/>
      <c r="HB569" s="182"/>
      <c r="HC569" s="182"/>
      <c r="HD569" s="182"/>
      <c r="HE569" s="182"/>
      <c r="HF569" s="182"/>
      <c r="HG569" s="182"/>
      <c r="HH569" s="182"/>
      <c r="HI569" s="182"/>
      <c r="HJ569" s="182"/>
      <c r="HK569" s="182"/>
      <c r="HL569" s="182"/>
      <c r="HM569" s="182"/>
      <c r="HN569" s="182"/>
      <c r="HO569" s="182"/>
      <c r="HP569" s="182"/>
      <c r="HQ569" s="182"/>
      <c r="HR569" s="182"/>
      <c r="HS569" s="182"/>
      <c r="HT569" s="182"/>
      <c r="HU569" s="182"/>
      <c r="HV569" s="182"/>
      <c r="HW569" s="182"/>
      <c r="HX569" s="182"/>
      <c r="HY569" s="182"/>
      <c r="HZ569" s="182"/>
      <c r="IA569" s="182"/>
      <c r="IB569" s="182"/>
      <c r="IC569" s="182"/>
      <c r="ID569" s="182"/>
      <c r="IE569" s="182"/>
      <c r="IF569" s="182"/>
      <c r="IG569" s="182"/>
      <c r="IH569" s="182"/>
      <c r="II569" s="182"/>
      <c r="IJ569" s="182"/>
      <c r="IK569" s="182"/>
      <c r="IL569" s="182"/>
      <c r="IM569" s="182"/>
      <c r="IN569" s="182"/>
      <c r="IO569" s="182"/>
      <c r="IP569" s="182"/>
      <c r="IQ569" s="182"/>
      <c r="IR569" s="182"/>
      <c r="IS569" s="182"/>
      <c r="IT569" s="182"/>
      <c r="IU569" s="182"/>
      <c r="IV569" s="182"/>
      <c r="IW569" s="182"/>
      <c r="IX569" s="182"/>
      <c r="IY569" s="182"/>
      <c r="IZ569" s="182"/>
      <c r="JA569" s="182"/>
      <c r="JB569" s="182"/>
      <c r="JC569" s="182"/>
      <c r="JD569" s="182"/>
      <c r="JE569" s="182"/>
      <c r="JF569" s="182"/>
      <c r="JG569" s="182"/>
      <c r="JH569" s="182"/>
      <c r="JI569" s="182"/>
      <c r="JJ569" s="182"/>
      <c r="JK569" s="182"/>
      <c r="JL569" s="182"/>
      <c r="JM569" s="182"/>
      <c r="JN569" s="182"/>
      <c r="JO569" s="182"/>
      <c r="JP569" s="182"/>
      <c r="JQ569" s="182"/>
      <c r="JR569" s="182"/>
      <c r="JS569" s="182"/>
      <c r="JT569" s="182"/>
      <c r="JU569" s="182"/>
      <c r="JV569" s="182"/>
      <c r="JW569" s="182"/>
      <c r="JX569" s="182"/>
      <c r="JY569" s="182"/>
      <c r="JZ569" s="182"/>
      <c r="KA569" s="182"/>
      <c r="KB569" s="182"/>
      <c r="KC569" s="182"/>
      <c r="KD569" s="182"/>
      <c r="KE569" s="182"/>
      <c r="KF569" s="182"/>
      <c r="KG569" s="182"/>
      <c r="KH569" s="182"/>
      <c r="KI569" s="182"/>
      <c r="KJ569" s="182"/>
      <c r="KK569" s="182"/>
      <c r="KL569" s="182"/>
      <c r="KM569" s="182"/>
      <c r="KN569" s="182"/>
      <c r="KO569" s="182"/>
      <c r="KP569" s="182"/>
      <c r="KQ569" s="182"/>
      <c r="KR569" s="182"/>
      <c r="KS569" s="182"/>
      <c r="KT569" s="182"/>
      <c r="KU569" s="182"/>
      <c r="KV569" s="182"/>
      <c r="KW569" s="182"/>
      <c r="KX569" s="182"/>
      <c r="KY569" s="182"/>
      <c r="KZ569" s="182"/>
      <c r="LA569" s="182"/>
      <c r="LB569" s="182"/>
      <c r="LC569" s="182"/>
      <c r="LD569" s="182"/>
      <c r="LE569" s="182"/>
      <c r="LF569" s="182"/>
      <c r="LG569" s="182"/>
      <c r="LH569" s="182"/>
      <c r="LI569" s="182"/>
      <c r="LJ569" s="182"/>
      <c r="LK569" s="182"/>
      <c r="LL569" s="182"/>
      <c r="LM569" s="182"/>
      <c r="LN569" s="182"/>
      <c r="LO569" s="182"/>
      <c r="LP569" s="182"/>
      <c r="LQ569" s="182"/>
      <c r="LR569" s="182"/>
      <c r="LS569" s="182"/>
      <c r="LT569" s="182"/>
      <c r="LU569" s="182"/>
      <c r="LV569" s="182"/>
      <c r="LW569" s="182"/>
      <c r="LX569" s="182"/>
      <c r="LY569" s="182"/>
      <c r="LZ569" s="182"/>
      <c r="MA569" s="182"/>
      <c r="MB569" s="182"/>
      <c r="MC569" s="182"/>
      <c r="MD569" s="182"/>
      <c r="ME569" s="182"/>
      <c r="MF569" s="182"/>
      <c r="MG569" s="182"/>
      <c r="MH569" s="182"/>
      <c r="MI569" s="182"/>
      <c r="MJ569" s="182"/>
      <c r="MK569" s="182"/>
      <c r="ML569" s="182"/>
      <c r="MM569" s="182"/>
      <c r="MN569" s="182"/>
      <c r="MO569" s="182"/>
      <c r="MP569" s="182"/>
      <c r="MQ569" s="182"/>
      <c r="MR569" s="182"/>
      <c r="MS569" s="182"/>
      <c r="MT569" s="182"/>
      <c r="MU569" s="182"/>
      <c r="MV569" s="182"/>
      <c r="MW569" s="182"/>
      <c r="MX569" s="182"/>
      <c r="MY569" s="182"/>
      <c r="MZ569" s="182"/>
      <c r="NA569" s="182"/>
      <c r="NB569" s="182"/>
      <c r="NC569" s="182"/>
      <c r="ND569" s="182"/>
      <c r="NE569" s="182"/>
      <c r="NF569" s="182"/>
      <c r="NG569" s="182"/>
      <c r="NH569" s="182"/>
      <c r="NI569" s="182"/>
      <c r="NJ569" s="182"/>
      <c r="NK569" s="182"/>
      <c r="NL569" s="182"/>
      <c r="NM569" s="182"/>
      <c r="NN569" s="182"/>
      <c r="NO569" s="182"/>
      <c r="NP569" s="182"/>
      <c r="NQ569" s="182"/>
      <c r="NR569" s="182"/>
      <c r="NS569" s="182"/>
      <c r="NT569" s="182"/>
      <c r="NU569" s="182"/>
      <c r="NV569" s="182"/>
      <c r="NW569" s="182"/>
      <c r="NX569" s="182"/>
      <c r="NY569" s="182"/>
      <c r="NZ569" s="182"/>
      <c r="OA569" s="182"/>
      <c r="OB569" s="182"/>
      <c r="OC569" s="182"/>
      <c r="OD569" s="182"/>
      <c r="OE569" s="182"/>
      <c r="OF569" s="182"/>
      <c r="OG569" s="182"/>
      <c r="OH569" s="182"/>
      <c r="OI569" s="182"/>
      <c r="OJ569" s="182"/>
      <c r="OK569" s="182"/>
      <c r="OL569" s="182"/>
      <c r="OM569" s="182"/>
      <c r="ON569" s="182"/>
      <c r="OO569" s="182"/>
      <c r="OP569" s="182"/>
      <c r="OQ569" s="182"/>
      <c r="OR569" s="182"/>
      <c r="OS569" s="182"/>
      <c r="OT569" s="182"/>
      <c r="OU569" s="182"/>
      <c r="OV569" s="182"/>
      <c r="OW569" s="182"/>
      <c r="OX569" s="182"/>
      <c r="OY569" s="182"/>
      <c r="OZ569" s="182"/>
      <c r="PA569" s="182"/>
      <c r="PB569" s="182"/>
      <c r="PC569" s="182"/>
      <c r="PD569" s="182"/>
      <c r="PE569" s="182"/>
      <c r="PF569" s="182"/>
      <c r="PG569" s="182"/>
      <c r="PH569" s="182"/>
      <c r="PI569" s="182"/>
      <c r="PJ569" s="182"/>
      <c r="PK569" s="182"/>
      <c r="PL569" s="182"/>
      <c r="PM569" s="182"/>
      <c r="PN569" s="182"/>
      <c r="PO569" s="182"/>
      <c r="PP569" s="182"/>
      <c r="PQ569" s="182"/>
      <c r="PR569" s="182"/>
      <c r="PS569" s="182"/>
      <c r="PT569" s="182"/>
      <c r="PU569" s="182"/>
      <c r="PV569" s="182"/>
      <c r="PW569" s="182"/>
      <c r="PX569" s="182"/>
    </row>
    <row r="570" spans="1:440" s="167" customFormat="1" ht="19.899999999999999" customHeight="1">
      <c r="A570" s="182"/>
      <c r="B570" s="1040"/>
      <c r="C570" s="900"/>
      <c r="D570" s="837"/>
      <c r="E570" s="875"/>
      <c r="F570" s="327" t="s">
        <v>21</v>
      </c>
      <c r="G570" s="291">
        <v>2.972</v>
      </c>
      <c r="H570" s="291"/>
      <c r="I570" s="292">
        <f>G570+H570+K569</f>
        <v>3.6070000000000002</v>
      </c>
      <c r="J570" s="416">
        <v>2.3220000000000001</v>
      </c>
      <c r="K570" s="292">
        <f t="shared" si="601"/>
        <v>1.2850000000000001</v>
      </c>
      <c r="L570" s="675">
        <f t="shared" si="602"/>
        <v>0.64374826725810919</v>
      </c>
      <c r="M570" s="653" t="s">
        <v>24</v>
      </c>
      <c r="N570" s="903"/>
      <c r="O570" s="904"/>
      <c r="P570" s="904"/>
      <c r="Q570" s="904"/>
      <c r="R570" s="904"/>
      <c r="S570" s="893"/>
      <c r="T570" s="170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  <c r="AU570" s="182"/>
      <c r="AV570" s="182"/>
      <c r="AW570" s="182"/>
      <c r="AX570" s="182"/>
      <c r="AY570" s="182"/>
      <c r="AZ570" s="182"/>
      <c r="BA570" s="182"/>
      <c r="BB570" s="182"/>
      <c r="BC570" s="182"/>
      <c r="BD570" s="182"/>
      <c r="BE570" s="182"/>
      <c r="BF570" s="182"/>
      <c r="BG570" s="182"/>
      <c r="BH570" s="182"/>
      <c r="BI570" s="182"/>
      <c r="BJ570" s="182"/>
      <c r="BK570" s="182"/>
      <c r="BL570" s="182"/>
      <c r="BM570" s="182"/>
      <c r="BN570" s="182"/>
      <c r="BO570" s="182"/>
      <c r="BP570" s="182"/>
      <c r="BQ570" s="182"/>
      <c r="BR570" s="182"/>
      <c r="BS570" s="182"/>
      <c r="BT570" s="182"/>
      <c r="BU570" s="182"/>
      <c r="BV570" s="182"/>
      <c r="BW570" s="182"/>
      <c r="BX570" s="182"/>
      <c r="BY570" s="182"/>
      <c r="BZ570" s="182"/>
      <c r="CA570" s="182"/>
      <c r="CB570" s="182"/>
      <c r="CC570" s="182"/>
      <c r="CD570" s="182"/>
      <c r="CE570" s="182"/>
      <c r="CF570" s="182"/>
      <c r="CG570" s="182"/>
      <c r="CH570" s="182"/>
      <c r="CI570" s="182"/>
      <c r="CJ570" s="182"/>
      <c r="CK570" s="182"/>
      <c r="CL570" s="182"/>
      <c r="CM570" s="182"/>
      <c r="CN570" s="182"/>
      <c r="CO570" s="182"/>
      <c r="CP570" s="182"/>
      <c r="CQ570" s="182"/>
      <c r="CR570" s="182"/>
      <c r="CS570" s="182"/>
      <c r="CT570" s="182"/>
      <c r="CU570" s="182"/>
      <c r="CV570" s="182"/>
      <c r="CW570" s="182"/>
      <c r="CX570" s="182"/>
      <c r="CY570" s="182"/>
      <c r="CZ570" s="182"/>
      <c r="DA570" s="182"/>
      <c r="DB570" s="182"/>
      <c r="DC570" s="182"/>
      <c r="DD570" s="182"/>
      <c r="DE570" s="182"/>
      <c r="DF570" s="182"/>
      <c r="DG570" s="182"/>
      <c r="DH570" s="182"/>
      <c r="DI570" s="182"/>
      <c r="DJ570" s="182"/>
      <c r="DK570" s="182"/>
      <c r="DL570" s="182"/>
      <c r="DM570" s="182"/>
      <c r="DN570" s="182"/>
      <c r="DO570" s="182"/>
      <c r="DP570" s="182"/>
      <c r="DQ570" s="182"/>
      <c r="DR570" s="182"/>
      <c r="DS570" s="182"/>
      <c r="DT570" s="182"/>
      <c r="DU570" s="182"/>
      <c r="DV570" s="182"/>
      <c r="DW570" s="182"/>
      <c r="DX570" s="182"/>
      <c r="DY570" s="182"/>
      <c r="DZ570" s="182"/>
      <c r="EA570" s="182"/>
      <c r="EB570" s="182"/>
      <c r="EC570" s="182"/>
      <c r="ED570" s="182"/>
      <c r="EE570" s="182"/>
      <c r="EF570" s="182"/>
      <c r="EG570" s="182"/>
      <c r="EH570" s="182"/>
      <c r="EI570" s="182"/>
      <c r="EJ570" s="182"/>
      <c r="EK570" s="182"/>
      <c r="EL570" s="182"/>
      <c r="EM570" s="182"/>
      <c r="EN570" s="182"/>
      <c r="EO570" s="182"/>
      <c r="EP570" s="182"/>
      <c r="EQ570" s="182"/>
      <c r="ER570" s="182"/>
      <c r="ES570" s="182"/>
      <c r="ET570" s="182"/>
      <c r="EU570" s="182"/>
      <c r="EV570" s="182"/>
      <c r="EW570" s="182"/>
      <c r="EX570" s="182"/>
      <c r="EY570" s="182"/>
      <c r="EZ570" s="182"/>
      <c r="FA570" s="182"/>
      <c r="FB570" s="182"/>
      <c r="FC570" s="182"/>
      <c r="FD570" s="182"/>
      <c r="FE570" s="182"/>
      <c r="FF570" s="182"/>
      <c r="FG570" s="182"/>
      <c r="FH570" s="182"/>
      <c r="FI570" s="182"/>
      <c r="FJ570" s="182"/>
      <c r="FK570" s="182"/>
      <c r="FL570" s="182"/>
      <c r="FM570" s="182"/>
      <c r="FN570" s="182"/>
      <c r="FO570" s="182"/>
      <c r="FP570" s="182"/>
      <c r="FQ570" s="182"/>
      <c r="FR570" s="182"/>
      <c r="FS570" s="182"/>
      <c r="FT570" s="182"/>
      <c r="FU570" s="182"/>
      <c r="FV570" s="182"/>
      <c r="FW570" s="182"/>
      <c r="FX570" s="182"/>
      <c r="FY570" s="182"/>
      <c r="FZ570" s="182"/>
      <c r="GA570" s="182"/>
      <c r="GB570" s="182"/>
      <c r="GC570" s="182"/>
      <c r="GD570" s="182"/>
      <c r="GE570" s="182"/>
      <c r="GF570" s="182"/>
      <c r="GG570" s="182"/>
      <c r="GH570" s="182"/>
      <c r="GI570" s="182"/>
      <c r="GJ570" s="182"/>
      <c r="GK570" s="182"/>
      <c r="GL570" s="182"/>
      <c r="GM570" s="182"/>
      <c r="GN570" s="182"/>
      <c r="GO570" s="182"/>
      <c r="GP570" s="182"/>
      <c r="GQ570" s="182"/>
      <c r="GR570" s="182"/>
      <c r="GS570" s="182"/>
      <c r="GT570" s="182"/>
      <c r="GU570" s="182"/>
      <c r="GV570" s="182"/>
      <c r="GW570" s="182"/>
      <c r="GX570" s="182"/>
      <c r="GY570" s="182"/>
      <c r="GZ570" s="182"/>
      <c r="HA570" s="182"/>
      <c r="HB570" s="182"/>
      <c r="HC570" s="182"/>
      <c r="HD570" s="182"/>
      <c r="HE570" s="182"/>
      <c r="HF570" s="182"/>
      <c r="HG570" s="182"/>
      <c r="HH570" s="182"/>
      <c r="HI570" s="182"/>
      <c r="HJ570" s="182"/>
      <c r="HK570" s="182"/>
      <c r="HL570" s="182"/>
      <c r="HM570" s="182"/>
      <c r="HN570" s="182"/>
      <c r="HO570" s="182"/>
      <c r="HP570" s="182"/>
      <c r="HQ570" s="182"/>
      <c r="HR570" s="182"/>
      <c r="HS570" s="182"/>
      <c r="HT570" s="182"/>
      <c r="HU570" s="182"/>
      <c r="HV570" s="182"/>
      <c r="HW570" s="182"/>
      <c r="HX570" s="182"/>
      <c r="HY570" s="182"/>
      <c r="HZ570" s="182"/>
      <c r="IA570" s="182"/>
      <c r="IB570" s="182"/>
      <c r="IC570" s="182"/>
      <c r="ID570" s="182"/>
      <c r="IE570" s="182"/>
      <c r="IF570" s="182"/>
      <c r="IG570" s="182"/>
      <c r="IH570" s="182"/>
      <c r="II570" s="182"/>
      <c r="IJ570" s="182"/>
      <c r="IK570" s="182"/>
      <c r="IL570" s="182"/>
      <c r="IM570" s="182"/>
      <c r="IN570" s="182"/>
      <c r="IO570" s="182"/>
      <c r="IP570" s="182"/>
      <c r="IQ570" s="182"/>
      <c r="IR570" s="182"/>
      <c r="IS570" s="182"/>
      <c r="IT570" s="182"/>
      <c r="IU570" s="182"/>
      <c r="IV570" s="182"/>
      <c r="IW570" s="182"/>
      <c r="IX570" s="182"/>
      <c r="IY570" s="182"/>
      <c r="IZ570" s="182"/>
      <c r="JA570" s="182"/>
      <c r="JB570" s="182"/>
      <c r="JC570" s="182"/>
      <c r="JD570" s="182"/>
      <c r="JE570" s="182"/>
      <c r="JF570" s="182"/>
      <c r="JG570" s="182"/>
      <c r="JH570" s="182"/>
      <c r="JI570" s="182"/>
      <c r="JJ570" s="182"/>
      <c r="JK570" s="182"/>
      <c r="JL570" s="182"/>
      <c r="JM570" s="182"/>
      <c r="JN570" s="182"/>
      <c r="JO570" s="182"/>
      <c r="JP570" s="182"/>
      <c r="JQ570" s="182"/>
      <c r="JR570" s="182"/>
      <c r="JS570" s="182"/>
      <c r="JT570" s="182"/>
      <c r="JU570" s="182"/>
      <c r="JV570" s="182"/>
      <c r="JW570" s="182"/>
      <c r="JX570" s="182"/>
      <c r="JY570" s="182"/>
      <c r="JZ570" s="182"/>
      <c r="KA570" s="182"/>
      <c r="KB570" s="182"/>
      <c r="KC570" s="182"/>
      <c r="KD570" s="182"/>
      <c r="KE570" s="182"/>
      <c r="KF570" s="182"/>
      <c r="KG570" s="182"/>
      <c r="KH570" s="182"/>
      <c r="KI570" s="182"/>
      <c r="KJ570" s="182"/>
      <c r="KK570" s="182"/>
      <c r="KL570" s="182"/>
      <c r="KM570" s="182"/>
      <c r="KN570" s="182"/>
      <c r="KO570" s="182"/>
      <c r="KP570" s="182"/>
      <c r="KQ570" s="182"/>
      <c r="KR570" s="182"/>
      <c r="KS570" s="182"/>
      <c r="KT570" s="182"/>
      <c r="KU570" s="182"/>
      <c r="KV570" s="182"/>
      <c r="KW570" s="182"/>
      <c r="KX570" s="182"/>
      <c r="KY570" s="182"/>
      <c r="KZ570" s="182"/>
      <c r="LA570" s="182"/>
      <c r="LB570" s="182"/>
      <c r="LC570" s="182"/>
      <c r="LD570" s="182"/>
      <c r="LE570" s="182"/>
      <c r="LF570" s="182"/>
      <c r="LG570" s="182"/>
      <c r="LH570" s="182"/>
      <c r="LI570" s="182"/>
      <c r="LJ570" s="182"/>
      <c r="LK570" s="182"/>
      <c r="LL570" s="182"/>
      <c r="LM570" s="182"/>
      <c r="LN570" s="182"/>
      <c r="LO570" s="182"/>
      <c r="LP570" s="182"/>
      <c r="LQ570" s="182"/>
      <c r="LR570" s="182"/>
      <c r="LS570" s="182"/>
      <c r="LT570" s="182"/>
      <c r="LU570" s="182"/>
      <c r="LV570" s="182"/>
      <c r="LW570" s="182"/>
      <c r="LX570" s="182"/>
      <c r="LY570" s="182"/>
      <c r="LZ570" s="182"/>
      <c r="MA570" s="182"/>
      <c r="MB570" s="182"/>
      <c r="MC570" s="182"/>
      <c r="MD570" s="182"/>
      <c r="ME570" s="182"/>
      <c r="MF570" s="182"/>
      <c r="MG570" s="182"/>
      <c r="MH570" s="182"/>
      <c r="MI570" s="182"/>
      <c r="MJ570" s="182"/>
      <c r="MK570" s="182"/>
      <c r="ML570" s="182"/>
      <c r="MM570" s="182"/>
      <c r="MN570" s="182"/>
      <c r="MO570" s="182"/>
      <c r="MP570" s="182"/>
      <c r="MQ570" s="182"/>
      <c r="MR570" s="182"/>
      <c r="MS570" s="182"/>
      <c r="MT570" s="182"/>
      <c r="MU570" s="182"/>
      <c r="MV570" s="182"/>
      <c r="MW570" s="182"/>
      <c r="MX570" s="182"/>
      <c r="MY570" s="182"/>
      <c r="MZ570" s="182"/>
      <c r="NA570" s="182"/>
      <c r="NB570" s="182"/>
      <c r="NC570" s="182"/>
      <c r="ND570" s="182"/>
      <c r="NE570" s="182"/>
      <c r="NF570" s="182"/>
      <c r="NG570" s="182"/>
      <c r="NH570" s="182"/>
      <c r="NI570" s="182"/>
      <c r="NJ570" s="182"/>
      <c r="NK570" s="182"/>
      <c r="NL570" s="182"/>
      <c r="NM570" s="182"/>
      <c r="NN570" s="182"/>
      <c r="NO570" s="182"/>
      <c r="NP570" s="182"/>
      <c r="NQ570" s="182"/>
      <c r="NR570" s="182"/>
      <c r="NS570" s="182"/>
      <c r="NT570" s="182"/>
      <c r="NU570" s="182"/>
      <c r="NV570" s="182"/>
      <c r="NW570" s="182"/>
      <c r="NX570" s="182"/>
      <c r="NY570" s="182"/>
      <c r="NZ570" s="182"/>
      <c r="OA570" s="182"/>
      <c r="OB570" s="182"/>
      <c r="OC570" s="182"/>
      <c r="OD570" s="182"/>
      <c r="OE570" s="182"/>
      <c r="OF570" s="182"/>
      <c r="OG570" s="182"/>
      <c r="OH570" s="182"/>
      <c r="OI570" s="182"/>
      <c r="OJ570" s="182"/>
      <c r="OK570" s="182"/>
      <c r="OL570" s="182"/>
      <c r="OM570" s="182"/>
      <c r="ON570" s="182"/>
      <c r="OO570" s="182"/>
      <c r="OP570" s="182"/>
      <c r="OQ570" s="182"/>
      <c r="OR570" s="182"/>
      <c r="OS570" s="182"/>
      <c r="OT570" s="182"/>
      <c r="OU570" s="182"/>
      <c r="OV570" s="182"/>
      <c r="OW570" s="182"/>
      <c r="OX570" s="182"/>
      <c r="OY570" s="182"/>
      <c r="OZ570" s="182"/>
      <c r="PA570" s="182"/>
      <c r="PB570" s="182"/>
      <c r="PC570" s="182"/>
      <c r="PD570" s="182"/>
      <c r="PE570" s="182"/>
      <c r="PF570" s="182"/>
      <c r="PG570" s="182"/>
      <c r="PH570" s="182"/>
      <c r="PI570" s="182"/>
      <c r="PJ570" s="182"/>
      <c r="PK570" s="182"/>
      <c r="PL570" s="182"/>
      <c r="PM570" s="182"/>
      <c r="PN570" s="182"/>
      <c r="PO570" s="182"/>
      <c r="PP570" s="182"/>
      <c r="PQ570" s="182"/>
      <c r="PR570" s="182"/>
      <c r="PS570" s="182"/>
      <c r="PT570" s="182"/>
      <c r="PU570" s="182"/>
      <c r="PV570" s="182"/>
      <c r="PW570" s="182"/>
      <c r="PX570" s="182"/>
    </row>
    <row r="571" spans="1:440" s="167" customFormat="1" ht="19.899999999999999" customHeight="1">
      <c r="A571" s="182"/>
      <c r="B571" s="1040"/>
      <c r="C571" s="900"/>
      <c r="D571" s="837"/>
      <c r="E571" s="875"/>
      <c r="F571" s="327" t="s">
        <v>22</v>
      </c>
      <c r="G571" s="291">
        <v>3.6070000000000002</v>
      </c>
      <c r="H571" s="291"/>
      <c r="I571" s="292">
        <f>G571+H571+K570</f>
        <v>4.8920000000000003</v>
      </c>
      <c r="J571" s="416">
        <v>2.7010000000000001</v>
      </c>
      <c r="K571" s="292">
        <f t="shared" si="601"/>
        <v>2.1910000000000003</v>
      </c>
      <c r="L571" s="677">
        <f t="shared" si="602"/>
        <v>0.55212591986917414</v>
      </c>
      <c r="M571" s="653" t="s">
        <v>24</v>
      </c>
      <c r="N571" s="903"/>
      <c r="O571" s="904"/>
      <c r="P571" s="904"/>
      <c r="Q571" s="904"/>
      <c r="R571" s="904"/>
      <c r="S571" s="893"/>
      <c r="T571" s="170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  <c r="AU571" s="182"/>
      <c r="AV571" s="182"/>
      <c r="AW571" s="182"/>
      <c r="AX571" s="182"/>
      <c r="AY571" s="182"/>
      <c r="AZ571" s="182"/>
      <c r="BA571" s="182"/>
      <c r="BB571" s="182"/>
      <c r="BC571" s="182"/>
      <c r="BD571" s="182"/>
      <c r="BE571" s="182"/>
      <c r="BF571" s="182"/>
      <c r="BG571" s="182"/>
      <c r="BH571" s="182"/>
      <c r="BI571" s="182"/>
      <c r="BJ571" s="182"/>
      <c r="BK571" s="182"/>
      <c r="BL571" s="182"/>
      <c r="BM571" s="182"/>
      <c r="BN571" s="182"/>
      <c r="BO571" s="182"/>
      <c r="BP571" s="182"/>
      <c r="BQ571" s="182"/>
      <c r="BR571" s="182"/>
      <c r="BS571" s="182"/>
      <c r="BT571" s="182"/>
      <c r="BU571" s="182"/>
      <c r="BV571" s="182"/>
      <c r="BW571" s="182"/>
      <c r="BX571" s="182"/>
      <c r="BY571" s="182"/>
      <c r="BZ571" s="182"/>
      <c r="CA571" s="182"/>
      <c r="CB571" s="182"/>
      <c r="CC571" s="182"/>
      <c r="CD571" s="182"/>
      <c r="CE571" s="182"/>
      <c r="CF571" s="182"/>
      <c r="CG571" s="182"/>
      <c r="CH571" s="182"/>
      <c r="CI571" s="182"/>
      <c r="CJ571" s="182"/>
      <c r="CK571" s="182"/>
      <c r="CL571" s="182"/>
      <c r="CM571" s="182"/>
      <c r="CN571" s="182"/>
      <c r="CO571" s="182"/>
      <c r="CP571" s="182"/>
      <c r="CQ571" s="182"/>
      <c r="CR571" s="182"/>
      <c r="CS571" s="182"/>
      <c r="CT571" s="182"/>
      <c r="CU571" s="182"/>
      <c r="CV571" s="182"/>
      <c r="CW571" s="182"/>
      <c r="CX571" s="182"/>
      <c r="CY571" s="182"/>
      <c r="CZ571" s="182"/>
      <c r="DA571" s="182"/>
      <c r="DB571" s="182"/>
      <c r="DC571" s="182"/>
      <c r="DD571" s="182"/>
      <c r="DE571" s="182"/>
      <c r="DF571" s="182"/>
      <c r="DG571" s="182"/>
      <c r="DH571" s="182"/>
      <c r="DI571" s="182"/>
      <c r="DJ571" s="182"/>
      <c r="DK571" s="182"/>
      <c r="DL571" s="182"/>
      <c r="DM571" s="182"/>
      <c r="DN571" s="182"/>
      <c r="DO571" s="182"/>
      <c r="DP571" s="182"/>
      <c r="DQ571" s="182"/>
      <c r="DR571" s="182"/>
      <c r="DS571" s="182"/>
      <c r="DT571" s="182"/>
      <c r="DU571" s="182"/>
      <c r="DV571" s="182"/>
      <c r="DW571" s="182"/>
      <c r="DX571" s="182"/>
      <c r="DY571" s="182"/>
      <c r="DZ571" s="182"/>
      <c r="EA571" s="182"/>
      <c r="EB571" s="182"/>
      <c r="EC571" s="182"/>
      <c r="ED571" s="182"/>
      <c r="EE571" s="182"/>
      <c r="EF571" s="182"/>
      <c r="EG571" s="182"/>
      <c r="EH571" s="182"/>
      <c r="EI571" s="182"/>
      <c r="EJ571" s="182"/>
      <c r="EK571" s="182"/>
      <c r="EL571" s="182"/>
      <c r="EM571" s="182"/>
      <c r="EN571" s="182"/>
      <c r="EO571" s="182"/>
      <c r="EP571" s="182"/>
      <c r="EQ571" s="182"/>
      <c r="ER571" s="182"/>
      <c r="ES571" s="182"/>
      <c r="ET571" s="182"/>
      <c r="EU571" s="182"/>
      <c r="EV571" s="182"/>
      <c r="EW571" s="182"/>
      <c r="EX571" s="182"/>
      <c r="EY571" s="182"/>
      <c r="EZ571" s="182"/>
      <c r="FA571" s="182"/>
      <c r="FB571" s="182"/>
      <c r="FC571" s="182"/>
      <c r="FD571" s="182"/>
      <c r="FE571" s="182"/>
      <c r="FF571" s="182"/>
      <c r="FG571" s="182"/>
      <c r="FH571" s="182"/>
      <c r="FI571" s="182"/>
      <c r="FJ571" s="182"/>
      <c r="FK571" s="182"/>
      <c r="FL571" s="182"/>
      <c r="FM571" s="182"/>
      <c r="FN571" s="182"/>
      <c r="FO571" s="182"/>
      <c r="FP571" s="182"/>
      <c r="FQ571" s="182"/>
      <c r="FR571" s="182"/>
      <c r="FS571" s="182"/>
      <c r="FT571" s="182"/>
      <c r="FU571" s="182"/>
      <c r="FV571" s="182"/>
      <c r="FW571" s="182"/>
      <c r="FX571" s="182"/>
      <c r="FY571" s="182"/>
      <c r="FZ571" s="182"/>
      <c r="GA571" s="182"/>
      <c r="GB571" s="182"/>
      <c r="GC571" s="182"/>
      <c r="GD571" s="182"/>
      <c r="GE571" s="182"/>
      <c r="GF571" s="182"/>
      <c r="GG571" s="182"/>
      <c r="GH571" s="182"/>
      <c r="GI571" s="182"/>
      <c r="GJ571" s="182"/>
      <c r="GK571" s="182"/>
      <c r="GL571" s="182"/>
      <c r="GM571" s="182"/>
      <c r="GN571" s="182"/>
      <c r="GO571" s="182"/>
      <c r="GP571" s="182"/>
      <c r="GQ571" s="182"/>
      <c r="GR571" s="182"/>
      <c r="GS571" s="182"/>
      <c r="GT571" s="182"/>
      <c r="GU571" s="182"/>
      <c r="GV571" s="182"/>
      <c r="GW571" s="182"/>
      <c r="GX571" s="182"/>
      <c r="GY571" s="182"/>
      <c r="GZ571" s="182"/>
      <c r="HA571" s="182"/>
      <c r="HB571" s="182"/>
      <c r="HC571" s="182"/>
      <c r="HD571" s="182"/>
      <c r="HE571" s="182"/>
      <c r="HF571" s="182"/>
      <c r="HG571" s="182"/>
      <c r="HH571" s="182"/>
      <c r="HI571" s="182"/>
      <c r="HJ571" s="182"/>
      <c r="HK571" s="182"/>
      <c r="HL571" s="182"/>
      <c r="HM571" s="182"/>
      <c r="HN571" s="182"/>
      <c r="HO571" s="182"/>
      <c r="HP571" s="182"/>
      <c r="HQ571" s="182"/>
      <c r="HR571" s="182"/>
      <c r="HS571" s="182"/>
      <c r="HT571" s="182"/>
      <c r="HU571" s="182"/>
      <c r="HV571" s="182"/>
      <c r="HW571" s="182"/>
      <c r="HX571" s="182"/>
      <c r="HY571" s="182"/>
      <c r="HZ571" s="182"/>
      <c r="IA571" s="182"/>
      <c r="IB571" s="182"/>
      <c r="IC571" s="182"/>
      <c r="ID571" s="182"/>
      <c r="IE571" s="182"/>
      <c r="IF571" s="182"/>
      <c r="IG571" s="182"/>
      <c r="IH571" s="182"/>
      <c r="II571" s="182"/>
      <c r="IJ571" s="182"/>
      <c r="IK571" s="182"/>
      <c r="IL571" s="182"/>
      <c r="IM571" s="182"/>
      <c r="IN571" s="182"/>
      <c r="IO571" s="182"/>
      <c r="IP571" s="182"/>
      <c r="IQ571" s="182"/>
      <c r="IR571" s="182"/>
      <c r="IS571" s="182"/>
      <c r="IT571" s="182"/>
      <c r="IU571" s="182"/>
      <c r="IV571" s="182"/>
      <c r="IW571" s="182"/>
      <c r="IX571" s="182"/>
      <c r="IY571" s="182"/>
      <c r="IZ571" s="182"/>
      <c r="JA571" s="182"/>
      <c r="JB571" s="182"/>
      <c r="JC571" s="182"/>
      <c r="JD571" s="182"/>
      <c r="JE571" s="182"/>
      <c r="JF571" s="182"/>
      <c r="JG571" s="182"/>
      <c r="JH571" s="182"/>
      <c r="JI571" s="182"/>
      <c r="JJ571" s="182"/>
      <c r="JK571" s="182"/>
      <c r="JL571" s="182"/>
      <c r="JM571" s="182"/>
      <c r="JN571" s="182"/>
      <c r="JO571" s="182"/>
      <c r="JP571" s="182"/>
      <c r="JQ571" s="182"/>
      <c r="JR571" s="182"/>
      <c r="JS571" s="182"/>
      <c r="JT571" s="182"/>
      <c r="JU571" s="182"/>
      <c r="JV571" s="182"/>
      <c r="JW571" s="182"/>
      <c r="JX571" s="182"/>
      <c r="JY571" s="182"/>
      <c r="JZ571" s="182"/>
      <c r="KA571" s="182"/>
      <c r="KB571" s="182"/>
      <c r="KC571" s="182"/>
      <c r="KD571" s="182"/>
      <c r="KE571" s="182"/>
      <c r="KF571" s="182"/>
      <c r="KG571" s="182"/>
      <c r="KH571" s="182"/>
      <c r="KI571" s="182"/>
      <c r="KJ571" s="182"/>
      <c r="KK571" s="182"/>
      <c r="KL571" s="182"/>
      <c r="KM571" s="182"/>
      <c r="KN571" s="182"/>
      <c r="KO571" s="182"/>
      <c r="KP571" s="182"/>
      <c r="KQ571" s="182"/>
      <c r="KR571" s="182"/>
      <c r="KS571" s="182"/>
      <c r="KT571" s="182"/>
      <c r="KU571" s="182"/>
      <c r="KV571" s="182"/>
      <c r="KW571" s="182"/>
      <c r="KX571" s="182"/>
      <c r="KY571" s="182"/>
      <c r="KZ571" s="182"/>
      <c r="LA571" s="182"/>
      <c r="LB571" s="182"/>
      <c r="LC571" s="182"/>
      <c r="LD571" s="182"/>
      <c r="LE571" s="182"/>
      <c r="LF571" s="182"/>
      <c r="LG571" s="182"/>
      <c r="LH571" s="182"/>
      <c r="LI571" s="182"/>
      <c r="LJ571" s="182"/>
      <c r="LK571" s="182"/>
      <c r="LL571" s="182"/>
      <c r="LM571" s="182"/>
      <c r="LN571" s="182"/>
      <c r="LO571" s="182"/>
      <c r="LP571" s="182"/>
      <c r="LQ571" s="182"/>
      <c r="LR571" s="182"/>
      <c r="LS571" s="182"/>
      <c r="LT571" s="182"/>
      <c r="LU571" s="182"/>
      <c r="LV571" s="182"/>
      <c r="LW571" s="182"/>
      <c r="LX571" s="182"/>
      <c r="LY571" s="182"/>
      <c r="LZ571" s="182"/>
      <c r="MA571" s="182"/>
      <c r="MB571" s="182"/>
      <c r="MC571" s="182"/>
      <c r="MD571" s="182"/>
      <c r="ME571" s="182"/>
      <c r="MF571" s="182"/>
      <c r="MG571" s="182"/>
      <c r="MH571" s="182"/>
      <c r="MI571" s="182"/>
      <c r="MJ571" s="182"/>
      <c r="MK571" s="182"/>
      <c r="ML571" s="182"/>
      <c r="MM571" s="182"/>
      <c r="MN571" s="182"/>
      <c r="MO571" s="182"/>
      <c r="MP571" s="182"/>
      <c r="MQ571" s="182"/>
      <c r="MR571" s="182"/>
      <c r="MS571" s="182"/>
      <c r="MT571" s="182"/>
      <c r="MU571" s="182"/>
      <c r="MV571" s="182"/>
      <c r="MW571" s="182"/>
      <c r="MX571" s="182"/>
      <c r="MY571" s="182"/>
      <c r="MZ571" s="182"/>
      <c r="NA571" s="182"/>
      <c r="NB571" s="182"/>
      <c r="NC571" s="182"/>
      <c r="ND571" s="182"/>
      <c r="NE571" s="182"/>
      <c r="NF571" s="182"/>
      <c r="NG571" s="182"/>
      <c r="NH571" s="182"/>
      <c r="NI571" s="182"/>
      <c r="NJ571" s="182"/>
      <c r="NK571" s="182"/>
      <c r="NL571" s="182"/>
      <c r="NM571" s="182"/>
      <c r="NN571" s="182"/>
      <c r="NO571" s="182"/>
      <c r="NP571" s="182"/>
      <c r="NQ571" s="182"/>
      <c r="NR571" s="182"/>
      <c r="NS571" s="182"/>
      <c r="NT571" s="182"/>
      <c r="NU571" s="182"/>
      <c r="NV571" s="182"/>
      <c r="NW571" s="182"/>
      <c r="NX571" s="182"/>
      <c r="NY571" s="182"/>
      <c r="NZ571" s="182"/>
      <c r="OA571" s="182"/>
      <c r="OB571" s="182"/>
      <c r="OC571" s="182"/>
      <c r="OD571" s="182"/>
      <c r="OE571" s="182"/>
      <c r="OF571" s="182"/>
      <c r="OG571" s="182"/>
      <c r="OH571" s="182"/>
      <c r="OI571" s="182"/>
      <c r="OJ571" s="182"/>
      <c r="OK571" s="182"/>
      <c r="OL571" s="182"/>
      <c r="OM571" s="182"/>
      <c r="ON571" s="182"/>
      <c r="OO571" s="182"/>
      <c r="OP571" s="182"/>
      <c r="OQ571" s="182"/>
      <c r="OR571" s="182"/>
      <c r="OS571" s="182"/>
      <c r="OT571" s="182"/>
      <c r="OU571" s="182"/>
      <c r="OV571" s="182"/>
      <c r="OW571" s="182"/>
      <c r="OX571" s="182"/>
      <c r="OY571" s="182"/>
      <c r="OZ571" s="182"/>
      <c r="PA571" s="182"/>
      <c r="PB571" s="182"/>
      <c r="PC571" s="182"/>
      <c r="PD571" s="182"/>
      <c r="PE571" s="182"/>
      <c r="PF571" s="182"/>
      <c r="PG571" s="182"/>
      <c r="PH571" s="182"/>
      <c r="PI571" s="182"/>
      <c r="PJ571" s="182"/>
      <c r="PK571" s="182"/>
      <c r="PL571" s="182"/>
      <c r="PM571" s="182"/>
      <c r="PN571" s="182"/>
      <c r="PO571" s="182"/>
      <c r="PP571" s="182"/>
      <c r="PQ571" s="182"/>
      <c r="PR571" s="182"/>
      <c r="PS571" s="182"/>
      <c r="PT571" s="182"/>
      <c r="PU571" s="182"/>
      <c r="PV571" s="182"/>
      <c r="PW571" s="182"/>
      <c r="PX571" s="182"/>
    </row>
    <row r="572" spans="1:440" s="167" customFormat="1" ht="19.899999999999999" customHeight="1">
      <c r="A572" s="182"/>
      <c r="B572" s="1040"/>
      <c r="C572" s="900"/>
      <c r="D572" s="837"/>
      <c r="E572" s="947" t="s">
        <v>322</v>
      </c>
      <c r="F572" s="327" t="s">
        <v>20</v>
      </c>
      <c r="G572" s="291">
        <v>0.63600000000000001</v>
      </c>
      <c r="H572" s="291"/>
      <c r="I572" s="292">
        <f t="shared" ref="I572" si="614">G572+H572</f>
        <v>0.63600000000000001</v>
      </c>
      <c r="J572" s="424">
        <v>0</v>
      </c>
      <c r="K572" s="292">
        <f t="shared" si="601"/>
        <v>0.63600000000000001</v>
      </c>
      <c r="L572" s="675">
        <f t="shared" si="602"/>
        <v>0</v>
      </c>
      <c r="M572" s="653" t="s">
        <v>24</v>
      </c>
      <c r="N572" s="903">
        <f t="shared" ref="N572:O572" si="615">G572+G573+G574</f>
        <v>7.229000000000001</v>
      </c>
      <c r="O572" s="904">
        <f t="shared" si="615"/>
        <v>0</v>
      </c>
      <c r="P572" s="904">
        <f t="shared" ref="P572" si="616">N572+O572</f>
        <v>7.229000000000001</v>
      </c>
      <c r="Q572" s="904">
        <f t="shared" si="606"/>
        <v>8.8209999999999997</v>
      </c>
      <c r="R572" s="904">
        <f t="shared" ref="R572" si="617">P572-Q572</f>
        <v>-1.5919999999999987</v>
      </c>
      <c r="S572" s="893">
        <f t="shared" ref="S572" si="618">Q572/P572</f>
        <v>1.2202240973855303</v>
      </c>
      <c r="T572" s="170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  <c r="AV572" s="182"/>
      <c r="AW572" s="182"/>
      <c r="AX572" s="182"/>
      <c r="AY572" s="182"/>
      <c r="AZ572" s="182"/>
      <c r="BA572" s="182"/>
      <c r="BB572" s="182"/>
      <c r="BC572" s="182"/>
      <c r="BD572" s="182"/>
      <c r="BE572" s="182"/>
      <c r="BF572" s="182"/>
      <c r="BG572" s="182"/>
      <c r="BH572" s="182"/>
      <c r="BI572" s="182"/>
      <c r="BJ572" s="182"/>
      <c r="BK572" s="182"/>
      <c r="BL572" s="182"/>
      <c r="BM572" s="182"/>
      <c r="BN572" s="182"/>
      <c r="BO572" s="182"/>
      <c r="BP572" s="182"/>
      <c r="BQ572" s="182"/>
      <c r="BR572" s="182"/>
      <c r="BS572" s="182"/>
      <c r="BT572" s="182"/>
      <c r="BU572" s="182"/>
      <c r="BV572" s="182"/>
      <c r="BW572" s="182"/>
      <c r="BX572" s="182"/>
      <c r="BY572" s="182"/>
      <c r="BZ572" s="182"/>
      <c r="CA572" s="182"/>
      <c r="CB572" s="182"/>
      <c r="CC572" s="182"/>
      <c r="CD572" s="182"/>
      <c r="CE572" s="182"/>
      <c r="CF572" s="182"/>
      <c r="CG572" s="182"/>
      <c r="CH572" s="182"/>
      <c r="CI572" s="182"/>
      <c r="CJ572" s="182"/>
      <c r="CK572" s="182"/>
      <c r="CL572" s="182"/>
      <c r="CM572" s="182"/>
      <c r="CN572" s="182"/>
      <c r="CO572" s="182"/>
      <c r="CP572" s="182"/>
      <c r="CQ572" s="182"/>
      <c r="CR572" s="182"/>
      <c r="CS572" s="182"/>
      <c r="CT572" s="182"/>
      <c r="CU572" s="182"/>
      <c r="CV572" s="182"/>
      <c r="CW572" s="182"/>
      <c r="CX572" s="182"/>
      <c r="CY572" s="182"/>
      <c r="CZ572" s="182"/>
      <c r="DA572" s="182"/>
      <c r="DB572" s="182"/>
      <c r="DC572" s="182"/>
      <c r="DD572" s="182"/>
      <c r="DE572" s="182"/>
      <c r="DF572" s="182"/>
      <c r="DG572" s="182"/>
      <c r="DH572" s="182"/>
      <c r="DI572" s="182"/>
      <c r="DJ572" s="182"/>
      <c r="DK572" s="182"/>
      <c r="DL572" s="182"/>
      <c r="DM572" s="182"/>
      <c r="DN572" s="182"/>
      <c r="DO572" s="182"/>
      <c r="DP572" s="182"/>
      <c r="DQ572" s="182"/>
      <c r="DR572" s="182"/>
      <c r="DS572" s="182"/>
      <c r="DT572" s="182"/>
      <c r="DU572" s="182"/>
      <c r="DV572" s="182"/>
      <c r="DW572" s="182"/>
      <c r="DX572" s="182"/>
      <c r="DY572" s="182"/>
      <c r="DZ572" s="182"/>
      <c r="EA572" s="182"/>
      <c r="EB572" s="182"/>
      <c r="EC572" s="182"/>
      <c r="ED572" s="182"/>
      <c r="EE572" s="182"/>
      <c r="EF572" s="182"/>
      <c r="EG572" s="182"/>
      <c r="EH572" s="182"/>
      <c r="EI572" s="182"/>
      <c r="EJ572" s="182"/>
      <c r="EK572" s="182"/>
      <c r="EL572" s="182"/>
      <c r="EM572" s="182"/>
      <c r="EN572" s="182"/>
      <c r="EO572" s="182"/>
      <c r="EP572" s="182"/>
      <c r="EQ572" s="182"/>
      <c r="ER572" s="182"/>
      <c r="ES572" s="182"/>
      <c r="ET572" s="182"/>
      <c r="EU572" s="182"/>
      <c r="EV572" s="182"/>
      <c r="EW572" s="182"/>
      <c r="EX572" s="182"/>
      <c r="EY572" s="182"/>
      <c r="EZ572" s="182"/>
      <c r="FA572" s="182"/>
      <c r="FB572" s="182"/>
      <c r="FC572" s="182"/>
      <c r="FD572" s="182"/>
      <c r="FE572" s="182"/>
      <c r="FF572" s="182"/>
      <c r="FG572" s="182"/>
      <c r="FH572" s="182"/>
      <c r="FI572" s="182"/>
      <c r="FJ572" s="182"/>
      <c r="FK572" s="182"/>
      <c r="FL572" s="182"/>
      <c r="FM572" s="182"/>
      <c r="FN572" s="182"/>
      <c r="FO572" s="182"/>
      <c r="FP572" s="182"/>
      <c r="FQ572" s="182"/>
      <c r="FR572" s="182"/>
      <c r="FS572" s="182"/>
      <c r="FT572" s="182"/>
      <c r="FU572" s="182"/>
      <c r="FV572" s="182"/>
      <c r="FW572" s="182"/>
      <c r="FX572" s="182"/>
      <c r="FY572" s="182"/>
      <c r="FZ572" s="182"/>
      <c r="GA572" s="182"/>
      <c r="GB572" s="182"/>
      <c r="GC572" s="182"/>
      <c r="GD572" s="182"/>
      <c r="GE572" s="182"/>
      <c r="GF572" s="182"/>
      <c r="GG572" s="182"/>
      <c r="GH572" s="182"/>
      <c r="GI572" s="182"/>
      <c r="GJ572" s="182"/>
      <c r="GK572" s="182"/>
      <c r="GL572" s="182"/>
      <c r="GM572" s="182"/>
      <c r="GN572" s="182"/>
      <c r="GO572" s="182"/>
      <c r="GP572" s="182"/>
      <c r="GQ572" s="182"/>
      <c r="GR572" s="182"/>
      <c r="GS572" s="182"/>
      <c r="GT572" s="182"/>
      <c r="GU572" s="182"/>
      <c r="GV572" s="182"/>
      <c r="GW572" s="182"/>
      <c r="GX572" s="182"/>
      <c r="GY572" s="182"/>
      <c r="GZ572" s="182"/>
      <c r="HA572" s="182"/>
      <c r="HB572" s="182"/>
      <c r="HC572" s="182"/>
      <c r="HD572" s="182"/>
      <c r="HE572" s="182"/>
      <c r="HF572" s="182"/>
      <c r="HG572" s="182"/>
      <c r="HH572" s="182"/>
      <c r="HI572" s="182"/>
      <c r="HJ572" s="182"/>
      <c r="HK572" s="182"/>
      <c r="HL572" s="182"/>
      <c r="HM572" s="182"/>
      <c r="HN572" s="182"/>
      <c r="HO572" s="182"/>
      <c r="HP572" s="182"/>
      <c r="HQ572" s="182"/>
      <c r="HR572" s="182"/>
      <c r="HS572" s="182"/>
      <c r="HT572" s="182"/>
      <c r="HU572" s="182"/>
      <c r="HV572" s="182"/>
      <c r="HW572" s="182"/>
      <c r="HX572" s="182"/>
      <c r="HY572" s="182"/>
      <c r="HZ572" s="182"/>
      <c r="IA572" s="182"/>
      <c r="IB572" s="182"/>
      <c r="IC572" s="182"/>
      <c r="ID572" s="182"/>
      <c r="IE572" s="182"/>
      <c r="IF572" s="182"/>
      <c r="IG572" s="182"/>
      <c r="IH572" s="182"/>
      <c r="II572" s="182"/>
      <c r="IJ572" s="182"/>
      <c r="IK572" s="182"/>
      <c r="IL572" s="182"/>
      <c r="IM572" s="182"/>
      <c r="IN572" s="182"/>
      <c r="IO572" s="182"/>
      <c r="IP572" s="182"/>
      <c r="IQ572" s="182"/>
      <c r="IR572" s="182"/>
      <c r="IS572" s="182"/>
      <c r="IT572" s="182"/>
      <c r="IU572" s="182"/>
      <c r="IV572" s="182"/>
      <c r="IW572" s="182"/>
      <c r="IX572" s="182"/>
      <c r="IY572" s="182"/>
      <c r="IZ572" s="182"/>
      <c r="JA572" s="182"/>
      <c r="JB572" s="182"/>
      <c r="JC572" s="182"/>
      <c r="JD572" s="182"/>
      <c r="JE572" s="182"/>
      <c r="JF572" s="182"/>
      <c r="JG572" s="182"/>
      <c r="JH572" s="182"/>
      <c r="JI572" s="182"/>
      <c r="JJ572" s="182"/>
      <c r="JK572" s="182"/>
      <c r="JL572" s="182"/>
      <c r="JM572" s="182"/>
      <c r="JN572" s="182"/>
      <c r="JO572" s="182"/>
      <c r="JP572" s="182"/>
      <c r="JQ572" s="182"/>
      <c r="JR572" s="182"/>
      <c r="JS572" s="182"/>
      <c r="JT572" s="182"/>
      <c r="JU572" s="182"/>
      <c r="JV572" s="182"/>
      <c r="JW572" s="182"/>
      <c r="JX572" s="182"/>
      <c r="JY572" s="182"/>
      <c r="JZ572" s="182"/>
      <c r="KA572" s="182"/>
      <c r="KB572" s="182"/>
      <c r="KC572" s="182"/>
      <c r="KD572" s="182"/>
      <c r="KE572" s="182"/>
      <c r="KF572" s="182"/>
      <c r="KG572" s="182"/>
      <c r="KH572" s="182"/>
      <c r="KI572" s="182"/>
      <c r="KJ572" s="182"/>
      <c r="KK572" s="182"/>
      <c r="KL572" s="182"/>
      <c r="KM572" s="182"/>
      <c r="KN572" s="182"/>
      <c r="KO572" s="182"/>
      <c r="KP572" s="182"/>
      <c r="KQ572" s="182"/>
      <c r="KR572" s="182"/>
      <c r="KS572" s="182"/>
      <c r="KT572" s="182"/>
      <c r="KU572" s="182"/>
      <c r="KV572" s="182"/>
      <c r="KW572" s="182"/>
      <c r="KX572" s="182"/>
      <c r="KY572" s="182"/>
      <c r="KZ572" s="182"/>
      <c r="LA572" s="182"/>
      <c r="LB572" s="182"/>
      <c r="LC572" s="182"/>
      <c r="LD572" s="182"/>
      <c r="LE572" s="182"/>
      <c r="LF572" s="182"/>
      <c r="LG572" s="182"/>
      <c r="LH572" s="182"/>
      <c r="LI572" s="182"/>
      <c r="LJ572" s="182"/>
      <c r="LK572" s="182"/>
      <c r="LL572" s="182"/>
      <c r="LM572" s="182"/>
      <c r="LN572" s="182"/>
      <c r="LO572" s="182"/>
      <c r="LP572" s="182"/>
      <c r="LQ572" s="182"/>
      <c r="LR572" s="182"/>
      <c r="LS572" s="182"/>
      <c r="LT572" s="182"/>
      <c r="LU572" s="182"/>
      <c r="LV572" s="182"/>
      <c r="LW572" s="182"/>
      <c r="LX572" s="182"/>
      <c r="LY572" s="182"/>
      <c r="LZ572" s="182"/>
      <c r="MA572" s="182"/>
      <c r="MB572" s="182"/>
      <c r="MC572" s="182"/>
      <c r="MD572" s="182"/>
      <c r="ME572" s="182"/>
      <c r="MF572" s="182"/>
      <c r="MG572" s="182"/>
      <c r="MH572" s="182"/>
      <c r="MI572" s="182"/>
      <c r="MJ572" s="182"/>
      <c r="MK572" s="182"/>
      <c r="ML572" s="182"/>
      <c r="MM572" s="182"/>
      <c r="MN572" s="182"/>
      <c r="MO572" s="182"/>
      <c r="MP572" s="182"/>
      <c r="MQ572" s="182"/>
      <c r="MR572" s="182"/>
      <c r="MS572" s="182"/>
      <c r="MT572" s="182"/>
      <c r="MU572" s="182"/>
      <c r="MV572" s="182"/>
      <c r="MW572" s="182"/>
      <c r="MX572" s="182"/>
      <c r="MY572" s="182"/>
      <c r="MZ572" s="182"/>
      <c r="NA572" s="182"/>
      <c r="NB572" s="182"/>
      <c r="NC572" s="182"/>
      <c r="ND572" s="182"/>
      <c r="NE572" s="182"/>
      <c r="NF572" s="182"/>
      <c r="NG572" s="182"/>
      <c r="NH572" s="182"/>
      <c r="NI572" s="182"/>
      <c r="NJ572" s="182"/>
      <c r="NK572" s="182"/>
      <c r="NL572" s="182"/>
      <c r="NM572" s="182"/>
      <c r="NN572" s="182"/>
      <c r="NO572" s="182"/>
      <c r="NP572" s="182"/>
      <c r="NQ572" s="182"/>
      <c r="NR572" s="182"/>
      <c r="NS572" s="182"/>
      <c r="NT572" s="182"/>
      <c r="NU572" s="182"/>
      <c r="NV572" s="182"/>
      <c r="NW572" s="182"/>
      <c r="NX572" s="182"/>
      <c r="NY572" s="182"/>
      <c r="NZ572" s="182"/>
      <c r="OA572" s="182"/>
      <c r="OB572" s="182"/>
      <c r="OC572" s="182"/>
      <c r="OD572" s="182"/>
      <c r="OE572" s="182"/>
      <c r="OF572" s="182"/>
      <c r="OG572" s="182"/>
      <c r="OH572" s="182"/>
      <c r="OI572" s="182"/>
      <c r="OJ572" s="182"/>
      <c r="OK572" s="182"/>
      <c r="OL572" s="182"/>
      <c r="OM572" s="182"/>
      <c r="ON572" s="182"/>
      <c r="OO572" s="182"/>
      <c r="OP572" s="182"/>
      <c r="OQ572" s="182"/>
      <c r="OR572" s="182"/>
      <c r="OS572" s="182"/>
      <c r="OT572" s="182"/>
      <c r="OU572" s="182"/>
      <c r="OV572" s="182"/>
      <c r="OW572" s="182"/>
      <c r="OX572" s="182"/>
      <c r="OY572" s="182"/>
      <c r="OZ572" s="182"/>
      <c r="PA572" s="182"/>
      <c r="PB572" s="182"/>
      <c r="PC572" s="182"/>
      <c r="PD572" s="182"/>
      <c r="PE572" s="182"/>
      <c r="PF572" s="182"/>
      <c r="PG572" s="182"/>
      <c r="PH572" s="182"/>
      <c r="PI572" s="182"/>
      <c r="PJ572" s="182"/>
      <c r="PK572" s="182"/>
      <c r="PL572" s="182"/>
      <c r="PM572" s="182"/>
      <c r="PN572" s="182"/>
      <c r="PO572" s="182"/>
      <c r="PP572" s="182"/>
      <c r="PQ572" s="182"/>
      <c r="PR572" s="182"/>
      <c r="PS572" s="182"/>
      <c r="PT572" s="182"/>
      <c r="PU572" s="182"/>
      <c r="PV572" s="182"/>
      <c r="PW572" s="182"/>
      <c r="PX572" s="182"/>
    </row>
    <row r="573" spans="1:440" s="167" customFormat="1" ht="19.899999999999999" customHeight="1">
      <c r="A573" s="182"/>
      <c r="B573" s="1040"/>
      <c r="C573" s="900"/>
      <c r="D573" s="837"/>
      <c r="E573" s="948"/>
      <c r="F573" s="327" t="s">
        <v>21</v>
      </c>
      <c r="G573" s="291">
        <v>2.9780000000000002</v>
      </c>
      <c r="H573" s="291"/>
      <c r="I573" s="292">
        <f>G573+H573+K572</f>
        <v>3.6140000000000003</v>
      </c>
      <c r="J573" s="416">
        <v>2.331</v>
      </c>
      <c r="K573" s="292">
        <f t="shared" si="601"/>
        <v>1.2830000000000004</v>
      </c>
      <c r="L573" s="675">
        <f t="shared" si="602"/>
        <v>0.64499169894853337</v>
      </c>
      <c r="M573" s="653" t="s">
        <v>24</v>
      </c>
      <c r="N573" s="903"/>
      <c r="O573" s="904"/>
      <c r="P573" s="904"/>
      <c r="Q573" s="904"/>
      <c r="R573" s="904"/>
      <c r="S573" s="893"/>
      <c r="T573" s="170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2"/>
      <c r="AT573" s="182"/>
      <c r="AU573" s="182"/>
      <c r="AV573" s="182"/>
      <c r="AW573" s="182"/>
      <c r="AX573" s="182"/>
      <c r="AY573" s="182"/>
      <c r="AZ573" s="182"/>
      <c r="BA573" s="182"/>
      <c r="BB573" s="182"/>
      <c r="BC573" s="182"/>
      <c r="BD573" s="182"/>
      <c r="BE573" s="182"/>
      <c r="BF573" s="182"/>
      <c r="BG573" s="182"/>
      <c r="BH573" s="182"/>
      <c r="BI573" s="182"/>
      <c r="BJ573" s="182"/>
      <c r="BK573" s="182"/>
      <c r="BL573" s="182"/>
      <c r="BM573" s="182"/>
      <c r="BN573" s="182"/>
      <c r="BO573" s="182"/>
      <c r="BP573" s="182"/>
      <c r="BQ573" s="182"/>
      <c r="BR573" s="182"/>
      <c r="BS573" s="182"/>
      <c r="BT573" s="182"/>
      <c r="BU573" s="182"/>
      <c r="BV573" s="182"/>
      <c r="BW573" s="182"/>
      <c r="BX573" s="182"/>
      <c r="BY573" s="182"/>
      <c r="BZ573" s="182"/>
      <c r="CA573" s="182"/>
      <c r="CB573" s="182"/>
      <c r="CC573" s="182"/>
      <c r="CD573" s="182"/>
      <c r="CE573" s="182"/>
      <c r="CF573" s="182"/>
      <c r="CG573" s="182"/>
      <c r="CH573" s="182"/>
      <c r="CI573" s="182"/>
      <c r="CJ573" s="182"/>
      <c r="CK573" s="182"/>
      <c r="CL573" s="182"/>
      <c r="CM573" s="182"/>
      <c r="CN573" s="182"/>
      <c r="CO573" s="182"/>
      <c r="CP573" s="182"/>
      <c r="CQ573" s="182"/>
      <c r="CR573" s="182"/>
      <c r="CS573" s="182"/>
      <c r="CT573" s="182"/>
      <c r="CU573" s="182"/>
      <c r="CV573" s="182"/>
      <c r="CW573" s="182"/>
      <c r="CX573" s="182"/>
      <c r="CY573" s="182"/>
      <c r="CZ573" s="182"/>
      <c r="DA573" s="182"/>
      <c r="DB573" s="182"/>
      <c r="DC573" s="182"/>
      <c r="DD573" s="182"/>
      <c r="DE573" s="182"/>
      <c r="DF573" s="182"/>
      <c r="DG573" s="182"/>
      <c r="DH573" s="182"/>
      <c r="DI573" s="182"/>
      <c r="DJ573" s="182"/>
      <c r="DK573" s="182"/>
      <c r="DL573" s="182"/>
      <c r="DM573" s="182"/>
      <c r="DN573" s="182"/>
      <c r="DO573" s="182"/>
      <c r="DP573" s="182"/>
      <c r="DQ573" s="182"/>
      <c r="DR573" s="182"/>
      <c r="DS573" s="182"/>
      <c r="DT573" s="182"/>
      <c r="DU573" s="182"/>
      <c r="DV573" s="182"/>
      <c r="DW573" s="182"/>
      <c r="DX573" s="182"/>
      <c r="DY573" s="182"/>
      <c r="DZ573" s="182"/>
      <c r="EA573" s="182"/>
      <c r="EB573" s="182"/>
      <c r="EC573" s="182"/>
      <c r="ED573" s="182"/>
      <c r="EE573" s="182"/>
      <c r="EF573" s="182"/>
      <c r="EG573" s="182"/>
      <c r="EH573" s="182"/>
      <c r="EI573" s="182"/>
      <c r="EJ573" s="182"/>
      <c r="EK573" s="182"/>
      <c r="EL573" s="182"/>
      <c r="EM573" s="182"/>
      <c r="EN573" s="182"/>
      <c r="EO573" s="182"/>
      <c r="EP573" s="182"/>
      <c r="EQ573" s="182"/>
      <c r="ER573" s="182"/>
      <c r="ES573" s="182"/>
      <c r="ET573" s="182"/>
      <c r="EU573" s="182"/>
      <c r="EV573" s="182"/>
      <c r="EW573" s="182"/>
      <c r="EX573" s="182"/>
      <c r="EY573" s="182"/>
      <c r="EZ573" s="182"/>
      <c r="FA573" s="182"/>
      <c r="FB573" s="182"/>
      <c r="FC573" s="182"/>
      <c r="FD573" s="182"/>
      <c r="FE573" s="182"/>
      <c r="FF573" s="182"/>
      <c r="FG573" s="182"/>
      <c r="FH573" s="182"/>
      <c r="FI573" s="182"/>
      <c r="FJ573" s="182"/>
      <c r="FK573" s="182"/>
      <c r="FL573" s="182"/>
      <c r="FM573" s="182"/>
      <c r="FN573" s="182"/>
      <c r="FO573" s="182"/>
      <c r="FP573" s="182"/>
      <c r="FQ573" s="182"/>
      <c r="FR573" s="182"/>
      <c r="FS573" s="182"/>
      <c r="FT573" s="182"/>
      <c r="FU573" s="182"/>
      <c r="FV573" s="182"/>
      <c r="FW573" s="182"/>
      <c r="FX573" s="182"/>
      <c r="FY573" s="182"/>
      <c r="FZ573" s="182"/>
      <c r="GA573" s="182"/>
      <c r="GB573" s="182"/>
      <c r="GC573" s="182"/>
      <c r="GD573" s="182"/>
      <c r="GE573" s="182"/>
      <c r="GF573" s="182"/>
      <c r="GG573" s="182"/>
      <c r="GH573" s="182"/>
      <c r="GI573" s="182"/>
      <c r="GJ573" s="182"/>
      <c r="GK573" s="182"/>
      <c r="GL573" s="182"/>
      <c r="GM573" s="182"/>
      <c r="GN573" s="182"/>
      <c r="GO573" s="182"/>
      <c r="GP573" s="182"/>
      <c r="GQ573" s="182"/>
      <c r="GR573" s="182"/>
      <c r="GS573" s="182"/>
      <c r="GT573" s="182"/>
      <c r="GU573" s="182"/>
      <c r="GV573" s="182"/>
      <c r="GW573" s="182"/>
      <c r="GX573" s="182"/>
      <c r="GY573" s="182"/>
      <c r="GZ573" s="182"/>
      <c r="HA573" s="182"/>
      <c r="HB573" s="182"/>
      <c r="HC573" s="182"/>
      <c r="HD573" s="182"/>
      <c r="HE573" s="182"/>
      <c r="HF573" s="182"/>
      <c r="HG573" s="182"/>
      <c r="HH573" s="182"/>
      <c r="HI573" s="182"/>
      <c r="HJ573" s="182"/>
      <c r="HK573" s="182"/>
      <c r="HL573" s="182"/>
      <c r="HM573" s="182"/>
      <c r="HN573" s="182"/>
      <c r="HO573" s="182"/>
      <c r="HP573" s="182"/>
      <c r="HQ573" s="182"/>
      <c r="HR573" s="182"/>
      <c r="HS573" s="182"/>
      <c r="HT573" s="182"/>
      <c r="HU573" s="182"/>
      <c r="HV573" s="182"/>
      <c r="HW573" s="182"/>
      <c r="HX573" s="182"/>
      <c r="HY573" s="182"/>
      <c r="HZ573" s="182"/>
      <c r="IA573" s="182"/>
      <c r="IB573" s="182"/>
      <c r="IC573" s="182"/>
      <c r="ID573" s="182"/>
      <c r="IE573" s="182"/>
      <c r="IF573" s="182"/>
      <c r="IG573" s="182"/>
      <c r="IH573" s="182"/>
      <c r="II573" s="182"/>
      <c r="IJ573" s="182"/>
      <c r="IK573" s="182"/>
      <c r="IL573" s="182"/>
      <c r="IM573" s="182"/>
      <c r="IN573" s="182"/>
      <c r="IO573" s="182"/>
      <c r="IP573" s="182"/>
      <c r="IQ573" s="182"/>
      <c r="IR573" s="182"/>
      <c r="IS573" s="182"/>
      <c r="IT573" s="182"/>
      <c r="IU573" s="182"/>
      <c r="IV573" s="182"/>
      <c r="IW573" s="182"/>
      <c r="IX573" s="182"/>
      <c r="IY573" s="182"/>
      <c r="IZ573" s="182"/>
      <c r="JA573" s="182"/>
      <c r="JB573" s="182"/>
      <c r="JC573" s="182"/>
      <c r="JD573" s="182"/>
      <c r="JE573" s="182"/>
      <c r="JF573" s="182"/>
      <c r="JG573" s="182"/>
      <c r="JH573" s="182"/>
      <c r="JI573" s="182"/>
      <c r="JJ573" s="182"/>
      <c r="JK573" s="182"/>
      <c r="JL573" s="182"/>
      <c r="JM573" s="182"/>
      <c r="JN573" s="182"/>
      <c r="JO573" s="182"/>
      <c r="JP573" s="182"/>
      <c r="JQ573" s="182"/>
      <c r="JR573" s="182"/>
      <c r="JS573" s="182"/>
      <c r="JT573" s="182"/>
      <c r="JU573" s="182"/>
      <c r="JV573" s="182"/>
      <c r="JW573" s="182"/>
      <c r="JX573" s="182"/>
      <c r="JY573" s="182"/>
      <c r="JZ573" s="182"/>
      <c r="KA573" s="182"/>
      <c r="KB573" s="182"/>
      <c r="KC573" s="182"/>
      <c r="KD573" s="182"/>
      <c r="KE573" s="182"/>
      <c r="KF573" s="182"/>
      <c r="KG573" s="182"/>
      <c r="KH573" s="182"/>
      <c r="KI573" s="182"/>
      <c r="KJ573" s="182"/>
      <c r="KK573" s="182"/>
      <c r="KL573" s="182"/>
      <c r="KM573" s="182"/>
      <c r="KN573" s="182"/>
      <c r="KO573" s="182"/>
      <c r="KP573" s="182"/>
      <c r="KQ573" s="182"/>
      <c r="KR573" s="182"/>
      <c r="KS573" s="182"/>
      <c r="KT573" s="182"/>
      <c r="KU573" s="182"/>
      <c r="KV573" s="182"/>
      <c r="KW573" s="182"/>
      <c r="KX573" s="182"/>
      <c r="KY573" s="182"/>
      <c r="KZ573" s="182"/>
      <c r="LA573" s="182"/>
      <c r="LB573" s="182"/>
      <c r="LC573" s="182"/>
      <c r="LD573" s="182"/>
      <c r="LE573" s="182"/>
      <c r="LF573" s="182"/>
      <c r="LG573" s="182"/>
      <c r="LH573" s="182"/>
      <c r="LI573" s="182"/>
      <c r="LJ573" s="182"/>
      <c r="LK573" s="182"/>
      <c r="LL573" s="182"/>
      <c r="LM573" s="182"/>
      <c r="LN573" s="182"/>
      <c r="LO573" s="182"/>
      <c r="LP573" s="182"/>
      <c r="LQ573" s="182"/>
      <c r="LR573" s="182"/>
      <c r="LS573" s="182"/>
      <c r="LT573" s="182"/>
      <c r="LU573" s="182"/>
      <c r="LV573" s="182"/>
      <c r="LW573" s="182"/>
      <c r="LX573" s="182"/>
      <c r="LY573" s="182"/>
      <c r="LZ573" s="182"/>
      <c r="MA573" s="182"/>
      <c r="MB573" s="182"/>
      <c r="MC573" s="182"/>
      <c r="MD573" s="182"/>
      <c r="ME573" s="182"/>
      <c r="MF573" s="182"/>
      <c r="MG573" s="182"/>
      <c r="MH573" s="182"/>
      <c r="MI573" s="182"/>
      <c r="MJ573" s="182"/>
      <c r="MK573" s="182"/>
      <c r="ML573" s="182"/>
      <c r="MM573" s="182"/>
      <c r="MN573" s="182"/>
      <c r="MO573" s="182"/>
      <c r="MP573" s="182"/>
      <c r="MQ573" s="182"/>
      <c r="MR573" s="182"/>
      <c r="MS573" s="182"/>
      <c r="MT573" s="182"/>
      <c r="MU573" s="182"/>
      <c r="MV573" s="182"/>
      <c r="MW573" s="182"/>
      <c r="MX573" s="182"/>
      <c r="MY573" s="182"/>
      <c r="MZ573" s="182"/>
      <c r="NA573" s="182"/>
      <c r="NB573" s="182"/>
      <c r="NC573" s="182"/>
      <c r="ND573" s="182"/>
      <c r="NE573" s="182"/>
      <c r="NF573" s="182"/>
      <c r="NG573" s="182"/>
      <c r="NH573" s="182"/>
      <c r="NI573" s="182"/>
      <c r="NJ573" s="182"/>
      <c r="NK573" s="182"/>
      <c r="NL573" s="182"/>
      <c r="NM573" s="182"/>
      <c r="NN573" s="182"/>
      <c r="NO573" s="182"/>
      <c r="NP573" s="182"/>
      <c r="NQ573" s="182"/>
      <c r="NR573" s="182"/>
      <c r="NS573" s="182"/>
      <c r="NT573" s="182"/>
      <c r="NU573" s="182"/>
      <c r="NV573" s="182"/>
      <c r="NW573" s="182"/>
      <c r="NX573" s="182"/>
      <c r="NY573" s="182"/>
      <c r="NZ573" s="182"/>
      <c r="OA573" s="182"/>
      <c r="OB573" s="182"/>
      <c r="OC573" s="182"/>
      <c r="OD573" s="182"/>
      <c r="OE573" s="182"/>
      <c r="OF573" s="182"/>
      <c r="OG573" s="182"/>
      <c r="OH573" s="182"/>
      <c r="OI573" s="182"/>
      <c r="OJ573" s="182"/>
      <c r="OK573" s="182"/>
      <c r="OL573" s="182"/>
      <c r="OM573" s="182"/>
      <c r="ON573" s="182"/>
      <c r="OO573" s="182"/>
      <c r="OP573" s="182"/>
      <c r="OQ573" s="182"/>
      <c r="OR573" s="182"/>
      <c r="OS573" s="182"/>
      <c r="OT573" s="182"/>
      <c r="OU573" s="182"/>
      <c r="OV573" s="182"/>
      <c r="OW573" s="182"/>
      <c r="OX573" s="182"/>
      <c r="OY573" s="182"/>
      <c r="OZ573" s="182"/>
      <c r="PA573" s="182"/>
      <c r="PB573" s="182"/>
      <c r="PC573" s="182"/>
      <c r="PD573" s="182"/>
      <c r="PE573" s="182"/>
      <c r="PF573" s="182"/>
      <c r="PG573" s="182"/>
      <c r="PH573" s="182"/>
      <c r="PI573" s="182"/>
      <c r="PJ573" s="182"/>
      <c r="PK573" s="182"/>
      <c r="PL573" s="182"/>
      <c r="PM573" s="182"/>
      <c r="PN573" s="182"/>
      <c r="PO573" s="182"/>
      <c r="PP573" s="182"/>
      <c r="PQ573" s="182"/>
      <c r="PR573" s="182"/>
      <c r="PS573" s="182"/>
      <c r="PT573" s="182"/>
      <c r="PU573" s="182"/>
      <c r="PV573" s="182"/>
      <c r="PW573" s="182"/>
      <c r="PX573" s="182"/>
    </row>
    <row r="574" spans="1:440" s="167" customFormat="1" ht="19.899999999999999" customHeight="1">
      <c r="A574" s="182"/>
      <c r="B574" s="1040"/>
      <c r="C574" s="900"/>
      <c r="D574" s="837"/>
      <c r="E574" s="949"/>
      <c r="F574" s="327" t="s">
        <v>22</v>
      </c>
      <c r="G574" s="291">
        <v>3.6150000000000002</v>
      </c>
      <c r="H574" s="291"/>
      <c r="I574" s="292">
        <f>G574+H574+K573</f>
        <v>4.8980000000000006</v>
      </c>
      <c r="J574" s="416">
        <v>6.49</v>
      </c>
      <c r="K574" s="292">
        <f t="shared" si="601"/>
        <v>-1.5919999999999996</v>
      </c>
      <c r="L574" s="675">
        <f t="shared" si="602"/>
        <v>1.3250306247447936</v>
      </c>
      <c r="M574" s="653">
        <v>43446</v>
      </c>
      <c r="N574" s="903"/>
      <c r="O574" s="904"/>
      <c r="P574" s="904"/>
      <c r="Q574" s="904"/>
      <c r="R574" s="904"/>
      <c r="S574" s="893"/>
      <c r="T574" s="170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82"/>
      <c r="AT574" s="182"/>
      <c r="AU574" s="182"/>
      <c r="AV574" s="182"/>
      <c r="AW574" s="182"/>
      <c r="AX574" s="182"/>
      <c r="AY574" s="182"/>
      <c r="AZ574" s="182"/>
      <c r="BA574" s="182"/>
      <c r="BB574" s="182"/>
      <c r="BC574" s="182"/>
      <c r="BD574" s="182"/>
      <c r="BE574" s="182"/>
      <c r="BF574" s="182"/>
      <c r="BG574" s="182"/>
      <c r="BH574" s="182"/>
      <c r="BI574" s="182"/>
      <c r="BJ574" s="182"/>
      <c r="BK574" s="182"/>
      <c r="BL574" s="182"/>
      <c r="BM574" s="182"/>
      <c r="BN574" s="182"/>
      <c r="BO574" s="182"/>
      <c r="BP574" s="182"/>
      <c r="BQ574" s="182"/>
      <c r="BR574" s="182"/>
      <c r="BS574" s="182"/>
      <c r="BT574" s="182"/>
      <c r="BU574" s="182"/>
      <c r="BV574" s="182"/>
      <c r="BW574" s="182"/>
      <c r="BX574" s="182"/>
      <c r="BY574" s="182"/>
      <c r="BZ574" s="182"/>
      <c r="CA574" s="182"/>
      <c r="CB574" s="182"/>
      <c r="CC574" s="182"/>
      <c r="CD574" s="182"/>
      <c r="CE574" s="182"/>
      <c r="CF574" s="182"/>
      <c r="CG574" s="182"/>
      <c r="CH574" s="182"/>
      <c r="CI574" s="182"/>
      <c r="CJ574" s="182"/>
      <c r="CK574" s="182"/>
      <c r="CL574" s="182"/>
      <c r="CM574" s="182"/>
      <c r="CN574" s="182"/>
      <c r="CO574" s="182"/>
      <c r="CP574" s="182"/>
      <c r="CQ574" s="182"/>
      <c r="CR574" s="182"/>
      <c r="CS574" s="182"/>
      <c r="CT574" s="182"/>
      <c r="CU574" s="182"/>
      <c r="CV574" s="182"/>
      <c r="CW574" s="182"/>
      <c r="CX574" s="182"/>
      <c r="CY574" s="182"/>
      <c r="CZ574" s="182"/>
      <c r="DA574" s="182"/>
      <c r="DB574" s="182"/>
      <c r="DC574" s="182"/>
      <c r="DD574" s="182"/>
      <c r="DE574" s="182"/>
      <c r="DF574" s="182"/>
      <c r="DG574" s="182"/>
      <c r="DH574" s="182"/>
      <c r="DI574" s="182"/>
      <c r="DJ574" s="182"/>
      <c r="DK574" s="182"/>
      <c r="DL574" s="182"/>
      <c r="DM574" s="182"/>
      <c r="DN574" s="182"/>
      <c r="DO574" s="182"/>
      <c r="DP574" s="182"/>
      <c r="DQ574" s="182"/>
      <c r="DR574" s="182"/>
      <c r="DS574" s="182"/>
      <c r="DT574" s="182"/>
      <c r="DU574" s="182"/>
      <c r="DV574" s="182"/>
      <c r="DW574" s="182"/>
      <c r="DX574" s="182"/>
      <c r="DY574" s="182"/>
      <c r="DZ574" s="182"/>
      <c r="EA574" s="182"/>
      <c r="EB574" s="182"/>
      <c r="EC574" s="182"/>
      <c r="ED574" s="182"/>
      <c r="EE574" s="182"/>
      <c r="EF574" s="182"/>
      <c r="EG574" s="182"/>
      <c r="EH574" s="182"/>
      <c r="EI574" s="182"/>
      <c r="EJ574" s="182"/>
      <c r="EK574" s="182"/>
      <c r="EL574" s="182"/>
      <c r="EM574" s="182"/>
      <c r="EN574" s="182"/>
      <c r="EO574" s="182"/>
      <c r="EP574" s="182"/>
      <c r="EQ574" s="182"/>
      <c r="ER574" s="182"/>
      <c r="ES574" s="182"/>
      <c r="ET574" s="182"/>
      <c r="EU574" s="182"/>
      <c r="EV574" s="182"/>
      <c r="EW574" s="182"/>
      <c r="EX574" s="182"/>
      <c r="EY574" s="182"/>
      <c r="EZ574" s="182"/>
      <c r="FA574" s="182"/>
      <c r="FB574" s="182"/>
      <c r="FC574" s="182"/>
      <c r="FD574" s="182"/>
      <c r="FE574" s="182"/>
      <c r="FF574" s="182"/>
      <c r="FG574" s="182"/>
      <c r="FH574" s="182"/>
      <c r="FI574" s="182"/>
      <c r="FJ574" s="182"/>
      <c r="FK574" s="182"/>
      <c r="FL574" s="182"/>
      <c r="FM574" s="182"/>
      <c r="FN574" s="182"/>
      <c r="FO574" s="182"/>
      <c r="FP574" s="182"/>
      <c r="FQ574" s="182"/>
      <c r="FR574" s="182"/>
      <c r="FS574" s="182"/>
      <c r="FT574" s="182"/>
      <c r="FU574" s="182"/>
      <c r="FV574" s="182"/>
      <c r="FW574" s="182"/>
      <c r="FX574" s="182"/>
      <c r="FY574" s="182"/>
      <c r="FZ574" s="182"/>
      <c r="GA574" s="182"/>
      <c r="GB574" s="182"/>
      <c r="GC574" s="182"/>
      <c r="GD574" s="182"/>
      <c r="GE574" s="182"/>
      <c r="GF574" s="182"/>
      <c r="GG574" s="182"/>
      <c r="GH574" s="182"/>
      <c r="GI574" s="182"/>
      <c r="GJ574" s="182"/>
      <c r="GK574" s="182"/>
      <c r="GL574" s="182"/>
      <c r="GM574" s="182"/>
      <c r="GN574" s="182"/>
      <c r="GO574" s="182"/>
      <c r="GP574" s="182"/>
      <c r="GQ574" s="182"/>
      <c r="GR574" s="182"/>
      <c r="GS574" s="182"/>
      <c r="GT574" s="182"/>
      <c r="GU574" s="182"/>
      <c r="GV574" s="182"/>
      <c r="GW574" s="182"/>
      <c r="GX574" s="182"/>
      <c r="GY574" s="182"/>
      <c r="GZ574" s="182"/>
      <c r="HA574" s="182"/>
      <c r="HB574" s="182"/>
      <c r="HC574" s="182"/>
      <c r="HD574" s="182"/>
      <c r="HE574" s="182"/>
      <c r="HF574" s="182"/>
      <c r="HG574" s="182"/>
      <c r="HH574" s="182"/>
      <c r="HI574" s="182"/>
      <c r="HJ574" s="182"/>
      <c r="HK574" s="182"/>
      <c r="HL574" s="182"/>
      <c r="HM574" s="182"/>
      <c r="HN574" s="182"/>
      <c r="HO574" s="182"/>
      <c r="HP574" s="182"/>
      <c r="HQ574" s="182"/>
      <c r="HR574" s="182"/>
      <c r="HS574" s="182"/>
      <c r="HT574" s="182"/>
      <c r="HU574" s="182"/>
      <c r="HV574" s="182"/>
      <c r="HW574" s="182"/>
      <c r="HX574" s="182"/>
      <c r="HY574" s="182"/>
      <c r="HZ574" s="182"/>
      <c r="IA574" s="182"/>
      <c r="IB574" s="182"/>
      <c r="IC574" s="182"/>
      <c r="ID574" s="182"/>
      <c r="IE574" s="182"/>
      <c r="IF574" s="182"/>
      <c r="IG574" s="182"/>
      <c r="IH574" s="182"/>
      <c r="II574" s="182"/>
      <c r="IJ574" s="182"/>
      <c r="IK574" s="182"/>
      <c r="IL574" s="182"/>
      <c r="IM574" s="182"/>
      <c r="IN574" s="182"/>
      <c r="IO574" s="182"/>
      <c r="IP574" s="182"/>
      <c r="IQ574" s="182"/>
      <c r="IR574" s="182"/>
      <c r="IS574" s="182"/>
      <c r="IT574" s="182"/>
      <c r="IU574" s="182"/>
      <c r="IV574" s="182"/>
      <c r="IW574" s="182"/>
      <c r="IX574" s="182"/>
      <c r="IY574" s="182"/>
      <c r="IZ574" s="182"/>
      <c r="JA574" s="182"/>
      <c r="JB574" s="182"/>
      <c r="JC574" s="182"/>
      <c r="JD574" s="182"/>
      <c r="JE574" s="182"/>
      <c r="JF574" s="182"/>
      <c r="JG574" s="182"/>
      <c r="JH574" s="182"/>
      <c r="JI574" s="182"/>
      <c r="JJ574" s="182"/>
      <c r="JK574" s="182"/>
      <c r="JL574" s="182"/>
      <c r="JM574" s="182"/>
      <c r="JN574" s="182"/>
      <c r="JO574" s="182"/>
      <c r="JP574" s="182"/>
      <c r="JQ574" s="182"/>
      <c r="JR574" s="182"/>
      <c r="JS574" s="182"/>
      <c r="JT574" s="182"/>
      <c r="JU574" s="182"/>
      <c r="JV574" s="182"/>
      <c r="JW574" s="182"/>
      <c r="JX574" s="182"/>
      <c r="JY574" s="182"/>
      <c r="JZ574" s="182"/>
      <c r="KA574" s="182"/>
      <c r="KB574" s="182"/>
      <c r="KC574" s="182"/>
      <c r="KD574" s="182"/>
      <c r="KE574" s="182"/>
      <c r="KF574" s="182"/>
      <c r="KG574" s="182"/>
      <c r="KH574" s="182"/>
      <c r="KI574" s="182"/>
      <c r="KJ574" s="182"/>
      <c r="KK574" s="182"/>
      <c r="KL574" s="182"/>
      <c r="KM574" s="182"/>
      <c r="KN574" s="182"/>
      <c r="KO574" s="182"/>
      <c r="KP574" s="182"/>
      <c r="KQ574" s="182"/>
      <c r="KR574" s="182"/>
      <c r="KS574" s="182"/>
      <c r="KT574" s="182"/>
      <c r="KU574" s="182"/>
      <c r="KV574" s="182"/>
      <c r="KW574" s="182"/>
      <c r="KX574" s="182"/>
      <c r="KY574" s="182"/>
      <c r="KZ574" s="182"/>
      <c r="LA574" s="182"/>
      <c r="LB574" s="182"/>
      <c r="LC574" s="182"/>
      <c r="LD574" s="182"/>
      <c r="LE574" s="182"/>
      <c r="LF574" s="182"/>
      <c r="LG574" s="182"/>
      <c r="LH574" s="182"/>
      <c r="LI574" s="182"/>
      <c r="LJ574" s="182"/>
      <c r="LK574" s="182"/>
      <c r="LL574" s="182"/>
      <c r="LM574" s="182"/>
      <c r="LN574" s="182"/>
      <c r="LO574" s="182"/>
      <c r="LP574" s="182"/>
      <c r="LQ574" s="182"/>
      <c r="LR574" s="182"/>
      <c r="LS574" s="182"/>
      <c r="LT574" s="182"/>
      <c r="LU574" s="182"/>
      <c r="LV574" s="182"/>
      <c r="LW574" s="182"/>
      <c r="LX574" s="182"/>
      <c r="LY574" s="182"/>
      <c r="LZ574" s="182"/>
      <c r="MA574" s="182"/>
      <c r="MB574" s="182"/>
      <c r="MC574" s="182"/>
      <c r="MD574" s="182"/>
      <c r="ME574" s="182"/>
      <c r="MF574" s="182"/>
      <c r="MG574" s="182"/>
      <c r="MH574" s="182"/>
      <c r="MI574" s="182"/>
      <c r="MJ574" s="182"/>
      <c r="MK574" s="182"/>
      <c r="ML574" s="182"/>
      <c r="MM574" s="182"/>
      <c r="MN574" s="182"/>
      <c r="MO574" s="182"/>
      <c r="MP574" s="182"/>
      <c r="MQ574" s="182"/>
      <c r="MR574" s="182"/>
      <c r="MS574" s="182"/>
      <c r="MT574" s="182"/>
      <c r="MU574" s="182"/>
      <c r="MV574" s="182"/>
      <c r="MW574" s="182"/>
      <c r="MX574" s="182"/>
      <c r="MY574" s="182"/>
      <c r="MZ574" s="182"/>
      <c r="NA574" s="182"/>
      <c r="NB574" s="182"/>
      <c r="NC574" s="182"/>
      <c r="ND574" s="182"/>
      <c r="NE574" s="182"/>
      <c r="NF574" s="182"/>
      <c r="NG574" s="182"/>
      <c r="NH574" s="182"/>
      <c r="NI574" s="182"/>
      <c r="NJ574" s="182"/>
      <c r="NK574" s="182"/>
      <c r="NL574" s="182"/>
      <c r="NM574" s="182"/>
      <c r="NN574" s="182"/>
      <c r="NO574" s="182"/>
      <c r="NP574" s="182"/>
      <c r="NQ574" s="182"/>
      <c r="NR574" s="182"/>
      <c r="NS574" s="182"/>
      <c r="NT574" s="182"/>
      <c r="NU574" s="182"/>
      <c r="NV574" s="182"/>
      <c r="NW574" s="182"/>
      <c r="NX574" s="182"/>
      <c r="NY574" s="182"/>
      <c r="NZ574" s="182"/>
      <c r="OA574" s="182"/>
      <c r="OB574" s="182"/>
      <c r="OC574" s="182"/>
      <c r="OD574" s="182"/>
      <c r="OE574" s="182"/>
      <c r="OF574" s="182"/>
      <c r="OG574" s="182"/>
      <c r="OH574" s="182"/>
      <c r="OI574" s="182"/>
      <c r="OJ574" s="182"/>
      <c r="OK574" s="182"/>
      <c r="OL574" s="182"/>
      <c r="OM574" s="182"/>
      <c r="ON574" s="182"/>
      <c r="OO574" s="182"/>
      <c r="OP574" s="182"/>
      <c r="OQ574" s="182"/>
      <c r="OR574" s="182"/>
      <c r="OS574" s="182"/>
      <c r="OT574" s="182"/>
      <c r="OU574" s="182"/>
      <c r="OV574" s="182"/>
      <c r="OW574" s="182"/>
      <c r="OX574" s="182"/>
      <c r="OY574" s="182"/>
      <c r="OZ574" s="182"/>
      <c r="PA574" s="182"/>
      <c r="PB574" s="182"/>
      <c r="PC574" s="182"/>
      <c r="PD574" s="182"/>
      <c r="PE574" s="182"/>
      <c r="PF574" s="182"/>
      <c r="PG574" s="182"/>
      <c r="PH574" s="182"/>
      <c r="PI574" s="182"/>
      <c r="PJ574" s="182"/>
      <c r="PK574" s="182"/>
      <c r="PL574" s="182"/>
      <c r="PM574" s="182"/>
      <c r="PN574" s="182"/>
      <c r="PO574" s="182"/>
      <c r="PP574" s="182"/>
      <c r="PQ574" s="182"/>
      <c r="PR574" s="182"/>
      <c r="PS574" s="182"/>
      <c r="PT574" s="182"/>
      <c r="PU574" s="182"/>
      <c r="PV574" s="182"/>
      <c r="PW574" s="182"/>
      <c r="PX574" s="182"/>
    </row>
    <row r="575" spans="1:440" s="167" customFormat="1" ht="19.899999999999999" customHeight="1">
      <c r="A575" s="182"/>
      <c r="B575" s="1040"/>
      <c r="C575" s="900"/>
      <c r="D575" s="837"/>
      <c r="E575" s="875" t="s">
        <v>320</v>
      </c>
      <c r="F575" s="327" t="s">
        <v>20</v>
      </c>
      <c r="G575" s="291">
        <v>0.63500000000000001</v>
      </c>
      <c r="H575" s="291"/>
      <c r="I575" s="292">
        <f t="shared" ref="I575" si="619">G575+H575</f>
        <v>0.63500000000000001</v>
      </c>
      <c r="J575" s="416">
        <v>0.27</v>
      </c>
      <c r="K575" s="292">
        <f t="shared" si="601"/>
        <v>0.36499999999999999</v>
      </c>
      <c r="L575" s="675">
        <f t="shared" si="602"/>
        <v>0.42519685039370081</v>
      </c>
      <c r="M575" s="653" t="s">
        <v>24</v>
      </c>
      <c r="N575" s="903">
        <f t="shared" ref="N575:O575" si="620">G575+G576+G577</f>
        <v>7.2140000000000004</v>
      </c>
      <c r="O575" s="904">
        <f t="shared" si="620"/>
        <v>0</v>
      </c>
      <c r="P575" s="904">
        <f t="shared" ref="P575" si="621">N575+O575</f>
        <v>7.2140000000000004</v>
      </c>
      <c r="Q575" s="904">
        <f t="shared" si="606"/>
        <v>6.875</v>
      </c>
      <c r="R575" s="904">
        <f t="shared" ref="R575" si="622">P575-Q575</f>
        <v>0.33900000000000041</v>
      </c>
      <c r="S575" s="893">
        <f t="shared" ref="S575" si="623">Q575/P575</f>
        <v>0.95300803992237315</v>
      </c>
      <c r="T575" s="170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  <c r="AG575" s="182"/>
      <c r="AH575" s="182"/>
      <c r="AI575" s="182"/>
      <c r="AJ575" s="182"/>
      <c r="AK575" s="182"/>
      <c r="AL575" s="182"/>
      <c r="AM575" s="182"/>
      <c r="AN575" s="182"/>
      <c r="AO575" s="182"/>
      <c r="AP575" s="182"/>
      <c r="AQ575" s="182"/>
      <c r="AR575" s="182"/>
      <c r="AS575" s="182"/>
      <c r="AT575" s="182"/>
      <c r="AU575" s="182"/>
      <c r="AV575" s="182"/>
      <c r="AW575" s="182"/>
      <c r="AX575" s="182"/>
      <c r="AY575" s="182"/>
      <c r="AZ575" s="182"/>
      <c r="BA575" s="182"/>
      <c r="BB575" s="182"/>
      <c r="BC575" s="182"/>
      <c r="BD575" s="182"/>
      <c r="BE575" s="182"/>
      <c r="BF575" s="182"/>
      <c r="BG575" s="182"/>
      <c r="BH575" s="182"/>
      <c r="BI575" s="182"/>
      <c r="BJ575" s="182"/>
      <c r="BK575" s="182"/>
      <c r="BL575" s="182"/>
      <c r="BM575" s="182"/>
      <c r="BN575" s="182"/>
      <c r="BO575" s="182"/>
      <c r="BP575" s="182"/>
      <c r="BQ575" s="182"/>
      <c r="BR575" s="182"/>
      <c r="BS575" s="182"/>
      <c r="BT575" s="182"/>
      <c r="BU575" s="182"/>
      <c r="BV575" s="182"/>
      <c r="BW575" s="182"/>
      <c r="BX575" s="182"/>
      <c r="BY575" s="182"/>
      <c r="BZ575" s="182"/>
      <c r="CA575" s="182"/>
      <c r="CB575" s="182"/>
      <c r="CC575" s="182"/>
      <c r="CD575" s="182"/>
      <c r="CE575" s="182"/>
      <c r="CF575" s="182"/>
      <c r="CG575" s="182"/>
      <c r="CH575" s="182"/>
      <c r="CI575" s="182"/>
      <c r="CJ575" s="182"/>
      <c r="CK575" s="182"/>
      <c r="CL575" s="182"/>
      <c r="CM575" s="182"/>
      <c r="CN575" s="182"/>
      <c r="CO575" s="182"/>
      <c r="CP575" s="182"/>
      <c r="CQ575" s="182"/>
      <c r="CR575" s="182"/>
      <c r="CS575" s="182"/>
      <c r="CT575" s="182"/>
      <c r="CU575" s="182"/>
      <c r="CV575" s="182"/>
      <c r="CW575" s="182"/>
      <c r="CX575" s="182"/>
      <c r="CY575" s="182"/>
      <c r="CZ575" s="182"/>
      <c r="DA575" s="182"/>
      <c r="DB575" s="182"/>
      <c r="DC575" s="182"/>
      <c r="DD575" s="182"/>
      <c r="DE575" s="182"/>
      <c r="DF575" s="182"/>
      <c r="DG575" s="182"/>
      <c r="DH575" s="182"/>
      <c r="DI575" s="182"/>
      <c r="DJ575" s="182"/>
      <c r="DK575" s="182"/>
      <c r="DL575" s="182"/>
      <c r="DM575" s="182"/>
      <c r="DN575" s="182"/>
      <c r="DO575" s="182"/>
      <c r="DP575" s="182"/>
      <c r="DQ575" s="182"/>
      <c r="DR575" s="182"/>
      <c r="DS575" s="182"/>
      <c r="DT575" s="182"/>
      <c r="DU575" s="182"/>
      <c r="DV575" s="182"/>
      <c r="DW575" s="182"/>
      <c r="DX575" s="182"/>
      <c r="DY575" s="182"/>
      <c r="DZ575" s="182"/>
      <c r="EA575" s="182"/>
      <c r="EB575" s="182"/>
      <c r="EC575" s="182"/>
      <c r="ED575" s="182"/>
      <c r="EE575" s="182"/>
      <c r="EF575" s="182"/>
      <c r="EG575" s="182"/>
      <c r="EH575" s="182"/>
      <c r="EI575" s="182"/>
      <c r="EJ575" s="182"/>
      <c r="EK575" s="182"/>
      <c r="EL575" s="182"/>
      <c r="EM575" s="182"/>
      <c r="EN575" s="182"/>
      <c r="EO575" s="182"/>
      <c r="EP575" s="182"/>
      <c r="EQ575" s="182"/>
      <c r="ER575" s="182"/>
      <c r="ES575" s="182"/>
      <c r="ET575" s="182"/>
      <c r="EU575" s="182"/>
      <c r="EV575" s="182"/>
      <c r="EW575" s="182"/>
      <c r="EX575" s="182"/>
      <c r="EY575" s="182"/>
      <c r="EZ575" s="182"/>
      <c r="FA575" s="182"/>
      <c r="FB575" s="182"/>
      <c r="FC575" s="182"/>
      <c r="FD575" s="182"/>
      <c r="FE575" s="182"/>
      <c r="FF575" s="182"/>
      <c r="FG575" s="182"/>
      <c r="FH575" s="182"/>
      <c r="FI575" s="182"/>
      <c r="FJ575" s="182"/>
      <c r="FK575" s="182"/>
      <c r="FL575" s="182"/>
      <c r="FM575" s="182"/>
      <c r="FN575" s="182"/>
      <c r="FO575" s="182"/>
      <c r="FP575" s="182"/>
      <c r="FQ575" s="182"/>
      <c r="FR575" s="182"/>
      <c r="FS575" s="182"/>
      <c r="FT575" s="182"/>
      <c r="FU575" s="182"/>
      <c r="FV575" s="182"/>
      <c r="FW575" s="182"/>
      <c r="FX575" s="182"/>
      <c r="FY575" s="182"/>
      <c r="FZ575" s="182"/>
      <c r="GA575" s="182"/>
      <c r="GB575" s="182"/>
      <c r="GC575" s="182"/>
      <c r="GD575" s="182"/>
      <c r="GE575" s="182"/>
      <c r="GF575" s="182"/>
      <c r="GG575" s="182"/>
      <c r="GH575" s="182"/>
      <c r="GI575" s="182"/>
      <c r="GJ575" s="182"/>
      <c r="GK575" s="182"/>
      <c r="GL575" s="182"/>
      <c r="GM575" s="182"/>
      <c r="GN575" s="182"/>
      <c r="GO575" s="182"/>
      <c r="GP575" s="182"/>
      <c r="GQ575" s="182"/>
      <c r="GR575" s="182"/>
      <c r="GS575" s="182"/>
      <c r="GT575" s="182"/>
      <c r="GU575" s="182"/>
      <c r="GV575" s="182"/>
      <c r="GW575" s="182"/>
      <c r="GX575" s="182"/>
      <c r="GY575" s="182"/>
      <c r="GZ575" s="182"/>
      <c r="HA575" s="182"/>
      <c r="HB575" s="182"/>
      <c r="HC575" s="182"/>
      <c r="HD575" s="182"/>
      <c r="HE575" s="182"/>
      <c r="HF575" s="182"/>
      <c r="HG575" s="182"/>
      <c r="HH575" s="182"/>
      <c r="HI575" s="182"/>
      <c r="HJ575" s="182"/>
      <c r="HK575" s="182"/>
      <c r="HL575" s="182"/>
      <c r="HM575" s="182"/>
      <c r="HN575" s="182"/>
      <c r="HO575" s="182"/>
      <c r="HP575" s="182"/>
      <c r="HQ575" s="182"/>
      <c r="HR575" s="182"/>
      <c r="HS575" s="182"/>
      <c r="HT575" s="182"/>
      <c r="HU575" s="182"/>
      <c r="HV575" s="182"/>
      <c r="HW575" s="182"/>
      <c r="HX575" s="182"/>
      <c r="HY575" s="182"/>
      <c r="HZ575" s="182"/>
      <c r="IA575" s="182"/>
      <c r="IB575" s="182"/>
      <c r="IC575" s="182"/>
      <c r="ID575" s="182"/>
      <c r="IE575" s="182"/>
      <c r="IF575" s="182"/>
      <c r="IG575" s="182"/>
      <c r="IH575" s="182"/>
      <c r="II575" s="182"/>
      <c r="IJ575" s="182"/>
      <c r="IK575" s="182"/>
      <c r="IL575" s="182"/>
      <c r="IM575" s="182"/>
      <c r="IN575" s="182"/>
      <c r="IO575" s="182"/>
      <c r="IP575" s="182"/>
      <c r="IQ575" s="182"/>
      <c r="IR575" s="182"/>
      <c r="IS575" s="182"/>
      <c r="IT575" s="182"/>
      <c r="IU575" s="182"/>
      <c r="IV575" s="182"/>
      <c r="IW575" s="182"/>
      <c r="IX575" s="182"/>
      <c r="IY575" s="182"/>
      <c r="IZ575" s="182"/>
      <c r="JA575" s="182"/>
      <c r="JB575" s="182"/>
      <c r="JC575" s="182"/>
      <c r="JD575" s="182"/>
      <c r="JE575" s="182"/>
      <c r="JF575" s="182"/>
      <c r="JG575" s="182"/>
      <c r="JH575" s="182"/>
      <c r="JI575" s="182"/>
      <c r="JJ575" s="182"/>
      <c r="JK575" s="182"/>
      <c r="JL575" s="182"/>
      <c r="JM575" s="182"/>
      <c r="JN575" s="182"/>
      <c r="JO575" s="182"/>
      <c r="JP575" s="182"/>
      <c r="JQ575" s="182"/>
      <c r="JR575" s="182"/>
      <c r="JS575" s="182"/>
      <c r="JT575" s="182"/>
      <c r="JU575" s="182"/>
      <c r="JV575" s="182"/>
      <c r="JW575" s="182"/>
      <c r="JX575" s="182"/>
      <c r="JY575" s="182"/>
      <c r="JZ575" s="182"/>
      <c r="KA575" s="182"/>
      <c r="KB575" s="182"/>
      <c r="KC575" s="182"/>
      <c r="KD575" s="182"/>
      <c r="KE575" s="182"/>
      <c r="KF575" s="182"/>
      <c r="KG575" s="182"/>
      <c r="KH575" s="182"/>
      <c r="KI575" s="182"/>
      <c r="KJ575" s="182"/>
      <c r="KK575" s="182"/>
      <c r="KL575" s="182"/>
      <c r="KM575" s="182"/>
      <c r="KN575" s="182"/>
      <c r="KO575" s="182"/>
      <c r="KP575" s="182"/>
      <c r="KQ575" s="182"/>
      <c r="KR575" s="182"/>
      <c r="KS575" s="182"/>
      <c r="KT575" s="182"/>
      <c r="KU575" s="182"/>
      <c r="KV575" s="182"/>
      <c r="KW575" s="182"/>
      <c r="KX575" s="182"/>
      <c r="KY575" s="182"/>
      <c r="KZ575" s="182"/>
      <c r="LA575" s="182"/>
      <c r="LB575" s="182"/>
      <c r="LC575" s="182"/>
      <c r="LD575" s="182"/>
      <c r="LE575" s="182"/>
      <c r="LF575" s="182"/>
      <c r="LG575" s="182"/>
      <c r="LH575" s="182"/>
      <c r="LI575" s="182"/>
      <c r="LJ575" s="182"/>
      <c r="LK575" s="182"/>
      <c r="LL575" s="182"/>
      <c r="LM575" s="182"/>
      <c r="LN575" s="182"/>
      <c r="LO575" s="182"/>
      <c r="LP575" s="182"/>
      <c r="LQ575" s="182"/>
      <c r="LR575" s="182"/>
      <c r="LS575" s="182"/>
      <c r="LT575" s="182"/>
      <c r="LU575" s="182"/>
      <c r="LV575" s="182"/>
      <c r="LW575" s="182"/>
      <c r="LX575" s="182"/>
      <c r="LY575" s="182"/>
      <c r="LZ575" s="182"/>
      <c r="MA575" s="182"/>
      <c r="MB575" s="182"/>
      <c r="MC575" s="182"/>
      <c r="MD575" s="182"/>
      <c r="ME575" s="182"/>
      <c r="MF575" s="182"/>
      <c r="MG575" s="182"/>
      <c r="MH575" s="182"/>
      <c r="MI575" s="182"/>
      <c r="MJ575" s="182"/>
      <c r="MK575" s="182"/>
      <c r="ML575" s="182"/>
      <c r="MM575" s="182"/>
      <c r="MN575" s="182"/>
      <c r="MO575" s="182"/>
      <c r="MP575" s="182"/>
      <c r="MQ575" s="182"/>
      <c r="MR575" s="182"/>
      <c r="MS575" s="182"/>
      <c r="MT575" s="182"/>
      <c r="MU575" s="182"/>
      <c r="MV575" s="182"/>
      <c r="MW575" s="182"/>
      <c r="MX575" s="182"/>
      <c r="MY575" s="182"/>
      <c r="MZ575" s="182"/>
      <c r="NA575" s="182"/>
      <c r="NB575" s="182"/>
      <c r="NC575" s="182"/>
      <c r="ND575" s="182"/>
      <c r="NE575" s="182"/>
      <c r="NF575" s="182"/>
      <c r="NG575" s="182"/>
      <c r="NH575" s="182"/>
      <c r="NI575" s="182"/>
      <c r="NJ575" s="182"/>
      <c r="NK575" s="182"/>
      <c r="NL575" s="182"/>
      <c r="NM575" s="182"/>
      <c r="NN575" s="182"/>
      <c r="NO575" s="182"/>
      <c r="NP575" s="182"/>
      <c r="NQ575" s="182"/>
      <c r="NR575" s="182"/>
      <c r="NS575" s="182"/>
      <c r="NT575" s="182"/>
      <c r="NU575" s="182"/>
      <c r="NV575" s="182"/>
      <c r="NW575" s="182"/>
      <c r="NX575" s="182"/>
      <c r="NY575" s="182"/>
      <c r="NZ575" s="182"/>
      <c r="OA575" s="182"/>
      <c r="OB575" s="182"/>
      <c r="OC575" s="182"/>
      <c r="OD575" s="182"/>
      <c r="OE575" s="182"/>
      <c r="OF575" s="182"/>
      <c r="OG575" s="182"/>
      <c r="OH575" s="182"/>
      <c r="OI575" s="182"/>
      <c r="OJ575" s="182"/>
      <c r="OK575" s="182"/>
      <c r="OL575" s="182"/>
      <c r="OM575" s="182"/>
      <c r="ON575" s="182"/>
      <c r="OO575" s="182"/>
      <c r="OP575" s="182"/>
      <c r="OQ575" s="182"/>
      <c r="OR575" s="182"/>
      <c r="OS575" s="182"/>
      <c r="OT575" s="182"/>
      <c r="OU575" s="182"/>
      <c r="OV575" s="182"/>
      <c r="OW575" s="182"/>
      <c r="OX575" s="182"/>
      <c r="OY575" s="182"/>
      <c r="OZ575" s="182"/>
      <c r="PA575" s="182"/>
      <c r="PB575" s="182"/>
      <c r="PC575" s="182"/>
      <c r="PD575" s="182"/>
      <c r="PE575" s="182"/>
      <c r="PF575" s="182"/>
      <c r="PG575" s="182"/>
      <c r="PH575" s="182"/>
      <c r="PI575" s="182"/>
      <c r="PJ575" s="182"/>
      <c r="PK575" s="182"/>
      <c r="PL575" s="182"/>
      <c r="PM575" s="182"/>
      <c r="PN575" s="182"/>
      <c r="PO575" s="182"/>
      <c r="PP575" s="182"/>
      <c r="PQ575" s="182"/>
      <c r="PR575" s="182"/>
      <c r="PS575" s="182"/>
      <c r="PT575" s="182"/>
      <c r="PU575" s="182"/>
      <c r="PV575" s="182"/>
      <c r="PW575" s="182"/>
      <c r="PX575" s="182"/>
    </row>
    <row r="576" spans="1:440" s="167" customFormat="1" ht="19.899999999999999" customHeight="1">
      <c r="A576" s="182"/>
      <c r="B576" s="1040"/>
      <c r="C576" s="900"/>
      <c r="D576" s="837"/>
      <c r="E576" s="875"/>
      <c r="F576" s="327" t="s">
        <v>21</v>
      </c>
      <c r="G576" s="291">
        <v>2.972</v>
      </c>
      <c r="H576" s="291"/>
      <c r="I576" s="292">
        <f>G576+H576+K575</f>
        <v>3.3369999999999997</v>
      </c>
      <c r="J576" s="416">
        <v>2.7919999999999998</v>
      </c>
      <c r="K576" s="292">
        <f t="shared" si="601"/>
        <v>0.54499999999999993</v>
      </c>
      <c r="L576" s="675">
        <f t="shared" si="602"/>
        <v>0.8366796523823794</v>
      </c>
      <c r="M576" s="653" t="s">
        <v>24</v>
      </c>
      <c r="N576" s="903"/>
      <c r="O576" s="904"/>
      <c r="P576" s="904"/>
      <c r="Q576" s="904"/>
      <c r="R576" s="904"/>
      <c r="S576" s="893"/>
      <c r="T576" s="170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  <c r="AG576" s="182"/>
      <c r="AH576" s="182"/>
      <c r="AI576" s="182"/>
      <c r="AJ576" s="182"/>
      <c r="AK576" s="182"/>
      <c r="AL576" s="182"/>
      <c r="AM576" s="182"/>
      <c r="AN576" s="182"/>
      <c r="AO576" s="182"/>
      <c r="AP576" s="182"/>
      <c r="AQ576" s="182"/>
      <c r="AR576" s="182"/>
      <c r="AS576" s="182"/>
      <c r="AT576" s="182"/>
      <c r="AU576" s="182"/>
      <c r="AV576" s="182"/>
      <c r="AW576" s="182"/>
      <c r="AX576" s="182"/>
      <c r="AY576" s="182"/>
      <c r="AZ576" s="182"/>
      <c r="BA576" s="182"/>
      <c r="BB576" s="182"/>
      <c r="BC576" s="182"/>
      <c r="BD576" s="182"/>
      <c r="BE576" s="182"/>
      <c r="BF576" s="182"/>
      <c r="BG576" s="182"/>
      <c r="BH576" s="182"/>
      <c r="BI576" s="182"/>
      <c r="BJ576" s="182"/>
      <c r="BK576" s="182"/>
      <c r="BL576" s="182"/>
      <c r="BM576" s="182"/>
      <c r="BN576" s="182"/>
      <c r="BO576" s="182"/>
      <c r="BP576" s="182"/>
      <c r="BQ576" s="182"/>
      <c r="BR576" s="182"/>
      <c r="BS576" s="182"/>
      <c r="BT576" s="182"/>
      <c r="BU576" s="182"/>
      <c r="BV576" s="182"/>
      <c r="BW576" s="182"/>
      <c r="BX576" s="182"/>
      <c r="BY576" s="182"/>
      <c r="BZ576" s="182"/>
      <c r="CA576" s="182"/>
      <c r="CB576" s="182"/>
      <c r="CC576" s="182"/>
      <c r="CD576" s="182"/>
      <c r="CE576" s="182"/>
      <c r="CF576" s="182"/>
      <c r="CG576" s="182"/>
      <c r="CH576" s="182"/>
      <c r="CI576" s="182"/>
      <c r="CJ576" s="182"/>
      <c r="CK576" s="182"/>
      <c r="CL576" s="182"/>
      <c r="CM576" s="182"/>
      <c r="CN576" s="182"/>
      <c r="CO576" s="182"/>
      <c r="CP576" s="182"/>
      <c r="CQ576" s="182"/>
      <c r="CR576" s="182"/>
      <c r="CS576" s="182"/>
      <c r="CT576" s="182"/>
      <c r="CU576" s="182"/>
      <c r="CV576" s="182"/>
      <c r="CW576" s="182"/>
      <c r="CX576" s="182"/>
      <c r="CY576" s="182"/>
      <c r="CZ576" s="182"/>
      <c r="DA576" s="182"/>
      <c r="DB576" s="182"/>
      <c r="DC576" s="182"/>
      <c r="DD576" s="182"/>
      <c r="DE576" s="182"/>
      <c r="DF576" s="182"/>
      <c r="DG576" s="182"/>
      <c r="DH576" s="182"/>
      <c r="DI576" s="182"/>
      <c r="DJ576" s="182"/>
      <c r="DK576" s="182"/>
      <c r="DL576" s="182"/>
      <c r="DM576" s="182"/>
      <c r="DN576" s="182"/>
      <c r="DO576" s="182"/>
      <c r="DP576" s="182"/>
      <c r="DQ576" s="182"/>
      <c r="DR576" s="182"/>
      <c r="DS576" s="182"/>
      <c r="DT576" s="182"/>
      <c r="DU576" s="182"/>
      <c r="DV576" s="182"/>
      <c r="DW576" s="182"/>
      <c r="DX576" s="182"/>
      <c r="DY576" s="182"/>
      <c r="DZ576" s="182"/>
      <c r="EA576" s="182"/>
      <c r="EB576" s="182"/>
      <c r="EC576" s="182"/>
      <c r="ED576" s="182"/>
      <c r="EE576" s="182"/>
      <c r="EF576" s="182"/>
      <c r="EG576" s="182"/>
      <c r="EH576" s="182"/>
      <c r="EI576" s="182"/>
      <c r="EJ576" s="182"/>
      <c r="EK576" s="182"/>
      <c r="EL576" s="182"/>
      <c r="EM576" s="182"/>
      <c r="EN576" s="182"/>
      <c r="EO576" s="182"/>
      <c r="EP576" s="182"/>
      <c r="EQ576" s="182"/>
      <c r="ER576" s="182"/>
      <c r="ES576" s="182"/>
      <c r="ET576" s="182"/>
      <c r="EU576" s="182"/>
      <c r="EV576" s="182"/>
      <c r="EW576" s="182"/>
      <c r="EX576" s="182"/>
      <c r="EY576" s="182"/>
      <c r="EZ576" s="182"/>
      <c r="FA576" s="182"/>
      <c r="FB576" s="182"/>
      <c r="FC576" s="182"/>
      <c r="FD576" s="182"/>
      <c r="FE576" s="182"/>
      <c r="FF576" s="182"/>
      <c r="FG576" s="182"/>
      <c r="FH576" s="182"/>
      <c r="FI576" s="182"/>
      <c r="FJ576" s="182"/>
      <c r="FK576" s="182"/>
      <c r="FL576" s="182"/>
      <c r="FM576" s="182"/>
      <c r="FN576" s="182"/>
      <c r="FO576" s="182"/>
      <c r="FP576" s="182"/>
      <c r="FQ576" s="182"/>
      <c r="FR576" s="182"/>
      <c r="FS576" s="182"/>
      <c r="FT576" s="182"/>
      <c r="FU576" s="182"/>
      <c r="FV576" s="182"/>
      <c r="FW576" s="182"/>
      <c r="FX576" s="182"/>
      <c r="FY576" s="182"/>
      <c r="FZ576" s="182"/>
      <c r="GA576" s="182"/>
      <c r="GB576" s="182"/>
      <c r="GC576" s="182"/>
      <c r="GD576" s="182"/>
      <c r="GE576" s="182"/>
      <c r="GF576" s="182"/>
      <c r="GG576" s="182"/>
      <c r="GH576" s="182"/>
      <c r="GI576" s="182"/>
      <c r="GJ576" s="182"/>
      <c r="GK576" s="182"/>
      <c r="GL576" s="182"/>
      <c r="GM576" s="182"/>
      <c r="GN576" s="182"/>
      <c r="GO576" s="182"/>
      <c r="GP576" s="182"/>
      <c r="GQ576" s="182"/>
      <c r="GR576" s="182"/>
      <c r="GS576" s="182"/>
      <c r="GT576" s="182"/>
      <c r="GU576" s="182"/>
      <c r="GV576" s="182"/>
      <c r="GW576" s="182"/>
      <c r="GX576" s="182"/>
      <c r="GY576" s="182"/>
      <c r="GZ576" s="182"/>
      <c r="HA576" s="182"/>
      <c r="HB576" s="182"/>
      <c r="HC576" s="182"/>
      <c r="HD576" s="182"/>
      <c r="HE576" s="182"/>
      <c r="HF576" s="182"/>
      <c r="HG576" s="182"/>
      <c r="HH576" s="182"/>
      <c r="HI576" s="182"/>
      <c r="HJ576" s="182"/>
      <c r="HK576" s="182"/>
      <c r="HL576" s="182"/>
      <c r="HM576" s="182"/>
      <c r="HN576" s="182"/>
      <c r="HO576" s="182"/>
      <c r="HP576" s="182"/>
      <c r="HQ576" s="182"/>
      <c r="HR576" s="182"/>
      <c r="HS576" s="182"/>
      <c r="HT576" s="182"/>
      <c r="HU576" s="182"/>
      <c r="HV576" s="182"/>
      <c r="HW576" s="182"/>
      <c r="HX576" s="182"/>
      <c r="HY576" s="182"/>
      <c r="HZ576" s="182"/>
      <c r="IA576" s="182"/>
      <c r="IB576" s="182"/>
      <c r="IC576" s="182"/>
      <c r="ID576" s="182"/>
      <c r="IE576" s="182"/>
      <c r="IF576" s="182"/>
      <c r="IG576" s="182"/>
      <c r="IH576" s="182"/>
      <c r="II576" s="182"/>
      <c r="IJ576" s="182"/>
      <c r="IK576" s="182"/>
      <c r="IL576" s="182"/>
      <c r="IM576" s="182"/>
      <c r="IN576" s="182"/>
      <c r="IO576" s="182"/>
      <c r="IP576" s="182"/>
      <c r="IQ576" s="182"/>
      <c r="IR576" s="182"/>
      <c r="IS576" s="182"/>
      <c r="IT576" s="182"/>
      <c r="IU576" s="182"/>
      <c r="IV576" s="182"/>
      <c r="IW576" s="182"/>
      <c r="IX576" s="182"/>
      <c r="IY576" s="182"/>
      <c r="IZ576" s="182"/>
      <c r="JA576" s="182"/>
      <c r="JB576" s="182"/>
      <c r="JC576" s="182"/>
      <c r="JD576" s="182"/>
      <c r="JE576" s="182"/>
      <c r="JF576" s="182"/>
      <c r="JG576" s="182"/>
      <c r="JH576" s="182"/>
      <c r="JI576" s="182"/>
      <c r="JJ576" s="182"/>
      <c r="JK576" s="182"/>
      <c r="JL576" s="182"/>
      <c r="JM576" s="182"/>
      <c r="JN576" s="182"/>
      <c r="JO576" s="182"/>
      <c r="JP576" s="182"/>
      <c r="JQ576" s="182"/>
      <c r="JR576" s="182"/>
      <c r="JS576" s="182"/>
      <c r="JT576" s="182"/>
      <c r="JU576" s="182"/>
      <c r="JV576" s="182"/>
      <c r="JW576" s="182"/>
      <c r="JX576" s="182"/>
      <c r="JY576" s="182"/>
      <c r="JZ576" s="182"/>
      <c r="KA576" s="182"/>
      <c r="KB576" s="182"/>
      <c r="KC576" s="182"/>
      <c r="KD576" s="182"/>
      <c r="KE576" s="182"/>
      <c r="KF576" s="182"/>
      <c r="KG576" s="182"/>
      <c r="KH576" s="182"/>
      <c r="KI576" s="182"/>
      <c r="KJ576" s="182"/>
      <c r="KK576" s="182"/>
      <c r="KL576" s="182"/>
      <c r="KM576" s="182"/>
      <c r="KN576" s="182"/>
      <c r="KO576" s="182"/>
      <c r="KP576" s="182"/>
      <c r="KQ576" s="182"/>
      <c r="KR576" s="182"/>
      <c r="KS576" s="182"/>
      <c r="KT576" s="182"/>
      <c r="KU576" s="182"/>
      <c r="KV576" s="182"/>
      <c r="KW576" s="182"/>
      <c r="KX576" s="182"/>
      <c r="KY576" s="182"/>
      <c r="KZ576" s="182"/>
      <c r="LA576" s="182"/>
      <c r="LB576" s="182"/>
      <c r="LC576" s="182"/>
      <c r="LD576" s="182"/>
      <c r="LE576" s="182"/>
      <c r="LF576" s="182"/>
      <c r="LG576" s="182"/>
      <c r="LH576" s="182"/>
      <c r="LI576" s="182"/>
      <c r="LJ576" s="182"/>
      <c r="LK576" s="182"/>
      <c r="LL576" s="182"/>
      <c r="LM576" s="182"/>
      <c r="LN576" s="182"/>
      <c r="LO576" s="182"/>
      <c r="LP576" s="182"/>
      <c r="LQ576" s="182"/>
      <c r="LR576" s="182"/>
      <c r="LS576" s="182"/>
      <c r="LT576" s="182"/>
      <c r="LU576" s="182"/>
      <c r="LV576" s="182"/>
      <c r="LW576" s="182"/>
      <c r="LX576" s="182"/>
      <c r="LY576" s="182"/>
      <c r="LZ576" s="182"/>
      <c r="MA576" s="182"/>
      <c r="MB576" s="182"/>
      <c r="MC576" s="182"/>
      <c r="MD576" s="182"/>
      <c r="ME576" s="182"/>
      <c r="MF576" s="182"/>
      <c r="MG576" s="182"/>
      <c r="MH576" s="182"/>
      <c r="MI576" s="182"/>
      <c r="MJ576" s="182"/>
      <c r="MK576" s="182"/>
      <c r="ML576" s="182"/>
      <c r="MM576" s="182"/>
      <c r="MN576" s="182"/>
      <c r="MO576" s="182"/>
      <c r="MP576" s="182"/>
      <c r="MQ576" s="182"/>
      <c r="MR576" s="182"/>
      <c r="MS576" s="182"/>
      <c r="MT576" s="182"/>
      <c r="MU576" s="182"/>
      <c r="MV576" s="182"/>
      <c r="MW576" s="182"/>
      <c r="MX576" s="182"/>
      <c r="MY576" s="182"/>
      <c r="MZ576" s="182"/>
      <c r="NA576" s="182"/>
      <c r="NB576" s="182"/>
      <c r="NC576" s="182"/>
      <c r="ND576" s="182"/>
      <c r="NE576" s="182"/>
      <c r="NF576" s="182"/>
      <c r="NG576" s="182"/>
      <c r="NH576" s="182"/>
      <c r="NI576" s="182"/>
      <c r="NJ576" s="182"/>
      <c r="NK576" s="182"/>
      <c r="NL576" s="182"/>
      <c r="NM576" s="182"/>
      <c r="NN576" s="182"/>
      <c r="NO576" s="182"/>
      <c r="NP576" s="182"/>
      <c r="NQ576" s="182"/>
      <c r="NR576" s="182"/>
      <c r="NS576" s="182"/>
      <c r="NT576" s="182"/>
      <c r="NU576" s="182"/>
      <c r="NV576" s="182"/>
      <c r="NW576" s="182"/>
      <c r="NX576" s="182"/>
      <c r="NY576" s="182"/>
      <c r="NZ576" s="182"/>
      <c r="OA576" s="182"/>
      <c r="OB576" s="182"/>
      <c r="OC576" s="182"/>
      <c r="OD576" s="182"/>
      <c r="OE576" s="182"/>
      <c r="OF576" s="182"/>
      <c r="OG576" s="182"/>
      <c r="OH576" s="182"/>
      <c r="OI576" s="182"/>
      <c r="OJ576" s="182"/>
      <c r="OK576" s="182"/>
      <c r="OL576" s="182"/>
      <c r="OM576" s="182"/>
      <c r="ON576" s="182"/>
      <c r="OO576" s="182"/>
      <c r="OP576" s="182"/>
      <c r="OQ576" s="182"/>
      <c r="OR576" s="182"/>
      <c r="OS576" s="182"/>
      <c r="OT576" s="182"/>
      <c r="OU576" s="182"/>
      <c r="OV576" s="182"/>
      <c r="OW576" s="182"/>
      <c r="OX576" s="182"/>
      <c r="OY576" s="182"/>
      <c r="OZ576" s="182"/>
      <c r="PA576" s="182"/>
      <c r="PB576" s="182"/>
      <c r="PC576" s="182"/>
      <c r="PD576" s="182"/>
      <c r="PE576" s="182"/>
      <c r="PF576" s="182"/>
      <c r="PG576" s="182"/>
      <c r="PH576" s="182"/>
      <c r="PI576" s="182"/>
      <c r="PJ576" s="182"/>
      <c r="PK576" s="182"/>
      <c r="PL576" s="182"/>
      <c r="PM576" s="182"/>
      <c r="PN576" s="182"/>
      <c r="PO576" s="182"/>
      <c r="PP576" s="182"/>
      <c r="PQ576" s="182"/>
      <c r="PR576" s="182"/>
      <c r="PS576" s="182"/>
      <c r="PT576" s="182"/>
      <c r="PU576" s="182"/>
      <c r="PV576" s="182"/>
      <c r="PW576" s="182"/>
      <c r="PX576" s="182"/>
    </row>
    <row r="577" spans="1:440" s="167" customFormat="1" ht="19.899999999999999" customHeight="1">
      <c r="A577" s="182"/>
      <c r="B577" s="1040"/>
      <c r="C577" s="900"/>
      <c r="D577" s="837"/>
      <c r="E577" s="875"/>
      <c r="F577" s="327" t="s">
        <v>22</v>
      </c>
      <c r="G577" s="291">
        <v>3.6070000000000002</v>
      </c>
      <c r="H577" s="291"/>
      <c r="I577" s="292">
        <f>G577+H577+K576</f>
        <v>4.1520000000000001</v>
      </c>
      <c r="J577" s="416">
        <v>3.8130000000000002</v>
      </c>
      <c r="K577" s="292">
        <f t="shared" si="601"/>
        <v>0.33899999999999997</v>
      </c>
      <c r="L577" s="675">
        <f t="shared" si="602"/>
        <v>0.91835260115606943</v>
      </c>
      <c r="M577" s="653">
        <v>43463</v>
      </c>
      <c r="N577" s="903"/>
      <c r="O577" s="904"/>
      <c r="P577" s="904"/>
      <c r="Q577" s="904"/>
      <c r="R577" s="904"/>
      <c r="S577" s="893"/>
      <c r="T577" s="170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  <c r="AG577" s="182"/>
      <c r="AH577" s="182"/>
      <c r="AI577" s="182"/>
      <c r="AJ577" s="182"/>
      <c r="AK577" s="182"/>
      <c r="AL577" s="182"/>
      <c r="AM577" s="182"/>
      <c r="AN577" s="182"/>
      <c r="AO577" s="182"/>
      <c r="AP577" s="182"/>
      <c r="AQ577" s="182"/>
      <c r="AR577" s="182"/>
      <c r="AS577" s="182"/>
      <c r="AT577" s="182"/>
      <c r="AU577" s="182"/>
      <c r="AV577" s="182"/>
      <c r="AW577" s="182"/>
      <c r="AX577" s="182"/>
      <c r="AY577" s="182"/>
      <c r="AZ577" s="182"/>
      <c r="BA577" s="182"/>
      <c r="BB577" s="182"/>
      <c r="BC577" s="182"/>
      <c r="BD577" s="182"/>
      <c r="BE577" s="182"/>
      <c r="BF577" s="182"/>
      <c r="BG577" s="182"/>
      <c r="BH577" s="182"/>
      <c r="BI577" s="182"/>
      <c r="BJ577" s="182"/>
      <c r="BK577" s="182"/>
      <c r="BL577" s="182"/>
      <c r="BM577" s="182"/>
      <c r="BN577" s="182"/>
      <c r="BO577" s="182"/>
      <c r="BP577" s="182"/>
      <c r="BQ577" s="182"/>
      <c r="BR577" s="182"/>
      <c r="BS577" s="182"/>
      <c r="BT577" s="182"/>
      <c r="BU577" s="182"/>
      <c r="BV577" s="182"/>
      <c r="BW577" s="182"/>
      <c r="BX577" s="182"/>
      <c r="BY577" s="182"/>
      <c r="BZ577" s="182"/>
      <c r="CA577" s="182"/>
      <c r="CB577" s="182"/>
      <c r="CC577" s="182"/>
      <c r="CD577" s="182"/>
      <c r="CE577" s="182"/>
      <c r="CF577" s="182"/>
      <c r="CG577" s="182"/>
      <c r="CH577" s="182"/>
      <c r="CI577" s="182"/>
      <c r="CJ577" s="182"/>
      <c r="CK577" s="182"/>
      <c r="CL577" s="182"/>
      <c r="CM577" s="182"/>
      <c r="CN577" s="182"/>
      <c r="CO577" s="182"/>
      <c r="CP577" s="182"/>
      <c r="CQ577" s="182"/>
      <c r="CR577" s="182"/>
      <c r="CS577" s="182"/>
      <c r="CT577" s="182"/>
      <c r="CU577" s="182"/>
      <c r="CV577" s="182"/>
      <c r="CW577" s="182"/>
      <c r="CX577" s="182"/>
      <c r="CY577" s="182"/>
      <c r="CZ577" s="182"/>
      <c r="DA577" s="182"/>
      <c r="DB577" s="182"/>
      <c r="DC577" s="182"/>
      <c r="DD577" s="182"/>
      <c r="DE577" s="182"/>
      <c r="DF577" s="182"/>
      <c r="DG577" s="182"/>
      <c r="DH577" s="182"/>
      <c r="DI577" s="182"/>
      <c r="DJ577" s="182"/>
      <c r="DK577" s="182"/>
      <c r="DL577" s="182"/>
      <c r="DM577" s="182"/>
      <c r="DN577" s="182"/>
      <c r="DO577" s="182"/>
      <c r="DP577" s="182"/>
      <c r="DQ577" s="182"/>
      <c r="DR577" s="182"/>
      <c r="DS577" s="182"/>
      <c r="DT577" s="182"/>
      <c r="DU577" s="182"/>
      <c r="DV577" s="182"/>
      <c r="DW577" s="182"/>
      <c r="DX577" s="182"/>
      <c r="DY577" s="182"/>
      <c r="DZ577" s="182"/>
      <c r="EA577" s="182"/>
      <c r="EB577" s="182"/>
      <c r="EC577" s="182"/>
      <c r="ED577" s="182"/>
      <c r="EE577" s="182"/>
      <c r="EF577" s="182"/>
      <c r="EG577" s="182"/>
      <c r="EH577" s="182"/>
      <c r="EI577" s="182"/>
      <c r="EJ577" s="182"/>
      <c r="EK577" s="182"/>
      <c r="EL577" s="182"/>
      <c r="EM577" s="182"/>
      <c r="EN577" s="182"/>
      <c r="EO577" s="182"/>
      <c r="EP577" s="182"/>
      <c r="EQ577" s="182"/>
      <c r="ER577" s="182"/>
      <c r="ES577" s="182"/>
      <c r="ET577" s="182"/>
      <c r="EU577" s="182"/>
      <c r="EV577" s="182"/>
      <c r="EW577" s="182"/>
      <c r="EX577" s="182"/>
      <c r="EY577" s="182"/>
      <c r="EZ577" s="182"/>
      <c r="FA577" s="182"/>
      <c r="FB577" s="182"/>
      <c r="FC577" s="182"/>
      <c r="FD577" s="182"/>
      <c r="FE577" s="182"/>
      <c r="FF577" s="182"/>
      <c r="FG577" s="182"/>
      <c r="FH577" s="182"/>
      <c r="FI577" s="182"/>
      <c r="FJ577" s="182"/>
      <c r="FK577" s="182"/>
      <c r="FL577" s="182"/>
      <c r="FM577" s="182"/>
      <c r="FN577" s="182"/>
      <c r="FO577" s="182"/>
      <c r="FP577" s="182"/>
      <c r="FQ577" s="182"/>
      <c r="FR577" s="182"/>
      <c r="FS577" s="182"/>
      <c r="FT577" s="182"/>
      <c r="FU577" s="182"/>
      <c r="FV577" s="182"/>
      <c r="FW577" s="182"/>
      <c r="FX577" s="182"/>
      <c r="FY577" s="182"/>
      <c r="FZ577" s="182"/>
      <c r="GA577" s="182"/>
      <c r="GB577" s="182"/>
      <c r="GC577" s="182"/>
      <c r="GD577" s="182"/>
      <c r="GE577" s="182"/>
      <c r="GF577" s="182"/>
      <c r="GG577" s="182"/>
      <c r="GH577" s="182"/>
      <c r="GI577" s="182"/>
      <c r="GJ577" s="182"/>
      <c r="GK577" s="182"/>
      <c r="GL577" s="182"/>
      <c r="GM577" s="182"/>
      <c r="GN577" s="182"/>
      <c r="GO577" s="182"/>
      <c r="GP577" s="182"/>
      <c r="GQ577" s="182"/>
      <c r="GR577" s="182"/>
      <c r="GS577" s="182"/>
      <c r="GT577" s="182"/>
      <c r="GU577" s="182"/>
      <c r="GV577" s="182"/>
      <c r="GW577" s="182"/>
      <c r="GX577" s="182"/>
      <c r="GY577" s="182"/>
      <c r="GZ577" s="182"/>
      <c r="HA577" s="182"/>
      <c r="HB577" s="182"/>
      <c r="HC577" s="182"/>
      <c r="HD577" s="182"/>
      <c r="HE577" s="182"/>
      <c r="HF577" s="182"/>
      <c r="HG577" s="182"/>
      <c r="HH577" s="182"/>
      <c r="HI577" s="182"/>
      <c r="HJ577" s="182"/>
      <c r="HK577" s="182"/>
      <c r="HL577" s="182"/>
      <c r="HM577" s="182"/>
      <c r="HN577" s="182"/>
      <c r="HO577" s="182"/>
      <c r="HP577" s="182"/>
      <c r="HQ577" s="182"/>
      <c r="HR577" s="182"/>
      <c r="HS577" s="182"/>
      <c r="HT577" s="182"/>
      <c r="HU577" s="182"/>
      <c r="HV577" s="182"/>
      <c r="HW577" s="182"/>
      <c r="HX577" s="182"/>
      <c r="HY577" s="182"/>
      <c r="HZ577" s="182"/>
      <c r="IA577" s="182"/>
      <c r="IB577" s="182"/>
      <c r="IC577" s="182"/>
      <c r="ID577" s="182"/>
      <c r="IE577" s="182"/>
      <c r="IF577" s="182"/>
      <c r="IG577" s="182"/>
      <c r="IH577" s="182"/>
      <c r="II577" s="182"/>
      <c r="IJ577" s="182"/>
      <c r="IK577" s="182"/>
      <c r="IL577" s="182"/>
      <c r="IM577" s="182"/>
      <c r="IN577" s="182"/>
      <c r="IO577" s="182"/>
      <c r="IP577" s="182"/>
      <c r="IQ577" s="182"/>
      <c r="IR577" s="182"/>
      <c r="IS577" s="182"/>
      <c r="IT577" s="182"/>
      <c r="IU577" s="182"/>
      <c r="IV577" s="182"/>
      <c r="IW577" s="182"/>
      <c r="IX577" s="182"/>
      <c r="IY577" s="182"/>
      <c r="IZ577" s="182"/>
      <c r="JA577" s="182"/>
      <c r="JB577" s="182"/>
      <c r="JC577" s="182"/>
      <c r="JD577" s="182"/>
      <c r="JE577" s="182"/>
      <c r="JF577" s="182"/>
      <c r="JG577" s="182"/>
      <c r="JH577" s="182"/>
      <c r="JI577" s="182"/>
      <c r="JJ577" s="182"/>
      <c r="JK577" s="182"/>
      <c r="JL577" s="182"/>
      <c r="JM577" s="182"/>
      <c r="JN577" s="182"/>
      <c r="JO577" s="182"/>
      <c r="JP577" s="182"/>
      <c r="JQ577" s="182"/>
      <c r="JR577" s="182"/>
      <c r="JS577" s="182"/>
      <c r="JT577" s="182"/>
      <c r="JU577" s="182"/>
      <c r="JV577" s="182"/>
      <c r="JW577" s="182"/>
      <c r="JX577" s="182"/>
      <c r="JY577" s="182"/>
      <c r="JZ577" s="182"/>
      <c r="KA577" s="182"/>
      <c r="KB577" s="182"/>
      <c r="KC577" s="182"/>
      <c r="KD577" s="182"/>
      <c r="KE577" s="182"/>
      <c r="KF577" s="182"/>
      <c r="KG577" s="182"/>
      <c r="KH577" s="182"/>
      <c r="KI577" s="182"/>
      <c r="KJ577" s="182"/>
      <c r="KK577" s="182"/>
      <c r="KL577" s="182"/>
      <c r="KM577" s="182"/>
      <c r="KN577" s="182"/>
      <c r="KO577" s="182"/>
      <c r="KP577" s="182"/>
      <c r="KQ577" s="182"/>
      <c r="KR577" s="182"/>
      <c r="KS577" s="182"/>
      <c r="KT577" s="182"/>
      <c r="KU577" s="182"/>
      <c r="KV577" s="182"/>
      <c r="KW577" s="182"/>
      <c r="KX577" s="182"/>
      <c r="KY577" s="182"/>
      <c r="KZ577" s="182"/>
      <c r="LA577" s="182"/>
      <c r="LB577" s="182"/>
      <c r="LC577" s="182"/>
      <c r="LD577" s="182"/>
      <c r="LE577" s="182"/>
      <c r="LF577" s="182"/>
      <c r="LG577" s="182"/>
      <c r="LH577" s="182"/>
      <c r="LI577" s="182"/>
      <c r="LJ577" s="182"/>
      <c r="LK577" s="182"/>
      <c r="LL577" s="182"/>
      <c r="LM577" s="182"/>
      <c r="LN577" s="182"/>
      <c r="LO577" s="182"/>
      <c r="LP577" s="182"/>
      <c r="LQ577" s="182"/>
      <c r="LR577" s="182"/>
      <c r="LS577" s="182"/>
      <c r="LT577" s="182"/>
      <c r="LU577" s="182"/>
      <c r="LV577" s="182"/>
      <c r="LW577" s="182"/>
      <c r="LX577" s="182"/>
      <c r="LY577" s="182"/>
      <c r="LZ577" s="182"/>
      <c r="MA577" s="182"/>
      <c r="MB577" s="182"/>
      <c r="MC577" s="182"/>
      <c r="MD577" s="182"/>
      <c r="ME577" s="182"/>
      <c r="MF577" s="182"/>
      <c r="MG577" s="182"/>
      <c r="MH577" s="182"/>
      <c r="MI577" s="182"/>
      <c r="MJ577" s="182"/>
      <c r="MK577" s="182"/>
      <c r="ML577" s="182"/>
      <c r="MM577" s="182"/>
      <c r="MN577" s="182"/>
      <c r="MO577" s="182"/>
      <c r="MP577" s="182"/>
      <c r="MQ577" s="182"/>
      <c r="MR577" s="182"/>
      <c r="MS577" s="182"/>
      <c r="MT577" s="182"/>
      <c r="MU577" s="182"/>
      <c r="MV577" s="182"/>
      <c r="MW577" s="182"/>
      <c r="MX577" s="182"/>
      <c r="MY577" s="182"/>
      <c r="MZ577" s="182"/>
      <c r="NA577" s="182"/>
      <c r="NB577" s="182"/>
      <c r="NC577" s="182"/>
      <c r="ND577" s="182"/>
      <c r="NE577" s="182"/>
      <c r="NF577" s="182"/>
      <c r="NG577" s="182"/>
      <c r="NH577" s="182"/>
      <c r="NI577" s="182"/>
      <c r="NJ577" s="182"/>
      <c r="NK577" s="182"/>
      <c r="NL577" s="182"/>
      <c r="NM577" s="182"/>
      <c r="NN577" s="182"/>
      <c r="NO577" s="182"/>
      <c r="NP577" s="182"/>
      <c r="NQ577" s="182"/>
      <c r="NR577" s="182"/>
      <c r="NS577" s="182"/>
      <c r="NT577" s="182"/>
      <c r="NU577" s="182"/>
      <c r="NV577" s="182"/>
      <c r="NW577" s="182"/>
      <c r="NX577" s="182"/>
      <c r="NY577" s="182"/>
      <c r="NZ577" s="182"/>
      <c r="OA577" s="182"/>
      <c r="OB577" s="182"/>
      <c r="OC577" s="182"/>
      <c r="OD577" s="182"/>
      <c r="OE577" s="182"/>
      <c r="OF577" s="182"/>
      <c r="OG577" s="182"/>
      <c r="OH577" s="182"/>
      <c r="OI577" s="182"/>
      <c r="OJ577" s="182"/>
      <c r="OK577" s="182"/>
      <c r="OL577" s="182"/>
      <c r="OM577" s="182"/>
      <c r="ON577" s="182"/>
      <c r="OO577" s="182"/>
      <c r="OP577" s="182"/>
      <c r="OQ577" s="182"/>
      <c r="OR577" s="182"/>
      <c r="OS577" s="182"/>
      <c r="OT577" s="182"/>
      <c r="OU577" s="182"/>
      <c r="OV577" s="182"/>
      <c r="OW577" s="182"/>
      <c r="OX577" s="182"/>
      <c r="OY577" s="182"/>
      <c r="OZ577" s="182"/>
      <c r="PA577" s="182"/>
      <c r="PB577" s="182"/>
      <c r="PC577" s="182"/>
      <c r="PD577" s="182"/>
      <c r="PE577" s="182"/>
      <c r="PF577" s="182"/>
      <c r="PG577" s="182"/>
      <c r="PH577" s="182"/>
      <c r="PI577" s="182"/>
      <c r="PJ577" s="182"/>
      <c r="PK577" s="182"/>
      <c r="PL577" s="182"/>
      <c r="PM577" s="182"/>
      <c r="PN577" s="182"/>
      <c r="PO577" s="182"/>
      <c r="PP577" s="182"/>
      <c r="PQ577" s="182"/>
      <c r="PR577" s="182"/>
      <c r="PS577" s="182"/>
      <c r="PT577" s="182"/>
      <c r="PU577" s="182"/>
      <c r="PV577" s="182"/>
      <c r="PW577" s="182"/>
      <c r="PX577" s="182"/>
    </row>
    <row r="578" spans="1:440" s="167" customFormat="1" ht="19.899999999999999" customHeight="1">
      <c r="A578" s="182"/>
      <c r="B578" s="1040"/>
      <c r="C578" s="900"/>
      <c r="D578" s="837"/>
      <c r="E578" s="875" t="s">
        <v>123</v>
      </c>
      <c r="F578" s="327" t="s">
        <v>20</v>
      </c>
      <c r="G578" s="291">
        <v>0.63600000000000001</v>
      </c>
      <c r="H578" s="291"/>
      <c r="I578" s="292">
        <f t="shared" ref="I578" si="624">G578+H578</f>
        <v>0.63600000000000001</v>
      </c>
      <c r="J578" s="424">
        <v>0</v>
      </c>
      <c r="K578" s="292">
        <f t="shared" si="601"/>
        <v>0.63600000000000001</v>
      </c>
      <c r="L578" s="675">
        <f t="shared" si="602"/>
        <v>0</v>
      </c>
      <c r="M578" s="653" t="s">
        <v>24</v>
      </c>
      <c r="N578" s="903">
        <f t="shared" ref="N578:O578" si="625">G578+G579+G580</f>
        <v>7.226</v>
      </c>
      <c r="O578" s="904">
        <f t="shared" si="625"/>
        <v>0</v>
      </c>
      <c r="P578" s="904">
        <f t="shared" ref="P578" si="626">N578+O578</f>
        <v>7.226</v>
      </c>
      <c r="Q578" s="904">
        <f t="shared" si="606"/>
        <v>7.093</v>
      </c>
      <c r="R578" s="904">
        <f t="shared" ref="R578" si="627">P578-Q578</f>
        <v>0.13300000000000001</v>
      </c>
      <c r="S578" s="893">
        <f t="shared" ref="S578" si="628">Q578/P578</f>
        <v>0.9815942430113479</v>
      </c>
      <c r="T578" s="170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182"/>
      <c r="AT578" s="182"/>
      <c r="AU578" s="182"/>
      <c r="AV578" s="182"/>
      <c r="AW578" s="182"/>
      <c r="AX578" s="182"/>
      <c r="AY578" s="182"/>
      <c r="AZ578" s="182"/>
      <c r="BA578" s="182"/>
      <c r="BB578" s="182"/>
      <c r="BC578" s="182"/>
      <c r="BD578" s="182"/>
      <c r="BE578" s="182"/>
      <c r="BF578" s="182"/>
      <c r="BG578" s="182"/>
      <c r="BH578" s="182"/>
      <c r="BI578" s="182"/>
      <c r="BJ578" s="182"/>
      <c r="BK578" s="182"/>
      <c r="BL578" s="182"/>
      <c r="BM578" s="182"/>
      <c r="BN578" s="182"/>
      <c r="BO578" s="182"/>
      <c r="BP578" s="182"/>
      <c r="BQ578" s="182"/>
      <c r="BR578" s="182"/>
      <c r="BS578" s="182"/>
      <c r="BT578" s="182"/>
      <c r="BU578" s="182"/>
      <c r="BV578" s="182"/>
      <c r="BW578" s="182"/>
      <c r="BX578" s="182"/>
      <c r="BY578" s="182"/>
      <c r="BZ578" s="182"/>
      <c r="CA578" s="182"/>
      <c r="CB578" s="182"/>
      <c r="CC578" s="182"/>
      <c r="CD578" s="182"/>
      <c r="CE578" s="182"/>
      <c r="CF578" s="182"/>
      <c r="CG578" s="182"/>
      <c r="CH578" s="182"/>
      <c r="CI578" s="182"/>
      <c r="CJ578" s="182"/>
      <c r="CK578" s="182"/>
      <c r="CL578" s="182"/>
      <c r="CM578" s="182"/>
      <c r="CN578" s="182"/>
      <c r="CO578" s="182"/>
      <c r="CP578" s="182"/>
      <c r="CQ578" s="182"/>
      <c r="CR578" s="182"/>
      <c r="CS578" s="182"/>
      <c r="CT578" s="182"/>
      <c r="CU578" s="182"/>
      <c r="CV578" s="182"/>
      <c r="CW578" s="182"/>
      <c r="CX578" s="182"/>
      <c r="CY578" s="182"/>
      <c r="CZ578" s="182"/>
      <c r="DA578" s="182"/>
      <c r="DB578" s="182"/>
      <c r="DC578" s="182"/>
      <c r="DD578" s="182"/>
      <c r="DE578" s="182"/>
      <c r="DF578" s="182"/>
      <c r="DG578" s="182"/>
      <c r="DH578" s="182"/>
      <c r="DI578" s="182"/>
      <c r="DJ578" s="182"/>
      <c r="DK578" s="182"/>
      <c r="DL578" s="182"/>
      <c r="DM578" s="182"/>
      <c r="DN578" s="182"/>
      <c r="DO578" s="182"/>
      <c r="DP578" s="182"/>
      <c r="DQ578" s="182"/>
      <c r="DR578" s="182"/>
      <c r="DS578" s="182"/>
      <c r="DT578" s="182"/>
      <c r="DU578" s="182"/>
      <c r="DV578" s="182"/>
      <c r="DW578" s="182"/>
      <c r="DX578" s="182"/>
      <c r="DY578" s="182"/>
      <c r="DZ578" s="182"/>
      <c r="EA578" s="182"/>
      <c r="EB578" s="182"/>
      <c r="EC578" s="182"/>
      <c r="ED578" s="182"/>
      <c r="EE578" s="182"/>
      <c r="EF578" s="182"/>
      <c r="EG578" s="182"/>
      <c r="EH578" s="182"/>
      <c r="EI578" s="182"/>
      <c r="EJ578" s="182"/>
      <c r="EK578" s="182"/>
      <c r="EL578" s="182"/>
      <c r="EM578" s="182"/>
      <c r="EN578" s="182"/>
      <c r="EO578" s="182"/>
      <c r="EP578" s="182"/>
      <c r="EQ578" s="182"/>
      <c r="ER578" s="182"/>
      <c r="ES578" s="182"/>
      <c r="ET578" s="182"/>
      <c r="EU578" s="182"/>
      <c r="EV578" s="182"/>
      <c r="EW578" s="182"/>
      <c r="EX578" s="182"/>
      <c r="EY578" s="182"/>
      <c r="EZ578" s="182"/>
      <c r="FA578" s="182"/>
      <c r="FB578" s="182"/>
      <c r="FC578" s="182"/>
      <c r="FD578" s="182"/>
      <c r="FE578" s="182"/>
      <c r="FF578" s="182"/>
      <c r="FG578" s="182"/>
      <c r="FH578" s="182"/>
      <c r="FI578" s="182"/>
      <c r="FJ578" s="182"/>
      <c r="FK578" s="182"/>
      <c r="FL578" s="182"/>
      <c r="FM578" s="182"/>
      <c r="FN578" s="182"/>
      <c r="FO578" s="182"/>
      <c r="FP578" s="182"/>
      <c r="FQ578" s="182"/>
      <c r="FR578" s="182"/>
      <c r="FS578" s="182"/>
      <c r="FT578" s="182"/>
      <c r="FU578" s="182"/>
      <c r="FV578" s="182"/>
      <c r="FW578" s="182"/>
      <c r="FX578" s="182"/>
      <c r="FY578" s="182"/>
      <c r="FZ578" s="182"/>
      <c r="GA578" s="182"/>
      <c r="GB578" s="182"/>
      <c r="GC578" s="182"/>
      <c r="GD578" s="182"/>
      <c r="GE578" s="182"/>
      <c r="GF578" s="182"/>
      <c r="GG578" s="182"/>
      <c r="GH578" s="182"/>
      <c r="GI578" s="182"/>
      <c r="GJ578" s="182"/>
      <c r="GK578" s="182"/>
      <c r="GL578" s="182"/>
      <c r="GM578" s="182"/>
      <c r="GN578" s="182"/>
      <c r="GO578" s="182"/>
      <c r="GP578" s="182"/>
      <c r="GQ578" s="182"/>
      <c r="GR578" s="182"/>
      <c r="GS578" s="182"/>
      <c r="GT578" s="182"/>
      <c r="GU578" s="182"/>
      <c r="GV578" s="182"/>
      <c r="GW578" s="182"/>
      <c r="GX578" s="182"/>
      <c r="GY578" s="182"/>
      <c r="GZ578" s="182"/>
      <c r="HA578" s="182"/>
      <c r="HB578" s="182"/>
      <c r="HC578" s="182"/>
      <c r="HD578" s="182"/>
      <c r="HE578" s="182"/>
      <c r="HF578" s="182"/>
      <c r="HG578" s="182"/>
      <c r="HH578" s="182"/>
      <c r="HI578" s="182"/>
      <c r="HJ578" s="182"/>
      <c r="HK578" s="182"/>
      <c r="HL578" s="182"/>
      <c r="HM578" s="182"/>
      <c r="HN578" s="182"/>
      <c r="HO578" s="182"/>
      <c r="HP578" s="182"/>
      <c r="HQ578" s="182"/>
      <c r="HR578" s="182"/>
      <c r="HS578" s="182"/>
      <c r="HT578" s="182"/>
      <c r="HU578" s="182"/>
      <c r="HV578" s="182"/>
      <c r="HW578" s="182"/>
      <c r="HX578" s="182"/>
      <c r="HY578" s="182"/>
      <c r="HZ578" s="182"/>
      <c r="IA578" s="182"/>
      <c r="IB578" s="182"/>
      <c r="IC578" s="182"/>
      <c r="ID578" s="182"/>
      <c r="IE578" s="182"/>
      <c r="IF578" s="182"/>
      <c r="IG578" s="182"/>
      <c r="IH578" s="182"/>
      <c r="II578" s="182"/>
      <c r="IJ578" s="182"/>
      <c r="IK578" s="182"/>
      <c r="IL578" s="182"/>
      <c r="IM578" s="182"/>
      <c r="IN578" s="182"/>
      <c r="IO578" s="182"/>
      <c r="IP578" s="182"/>
      <c r="IQ578" s="182"/>
      <c r="IR578" s="182"/>
      <c r="IS578" s="182"/>
      <c r="IT578" s="182"/>
      <c r="IU578" s="182"/>
      <c r="IV578" s="182"/>
      <c r="IW578" s="182"/>
      <c r="IX578" s="182"/>
      <c r="IY578" s="182"/>
      <c r="IZ578" s="182"/>
      <c r="JA578" s="182"/>
      <c r="JB578" s="182"/>
      <c r="JC578" s="182"/>
      <c r="JD578" s="182"/>
      <c r="JE578" s="182"/>
      <c r="JF578" s="182"/>
      <c r="JG578" s="182"/>
      <c r="JH578" s="182"/>
      <c r="JI578" s="182"/>
      <c r="JJ578" s="182"/>
      <c r="JK578" s="182"/>
      <c r="JL578" s="182"/>
      <c r="JM578" s="182"/>
      <c r="JN578" s="182"/>
      <c r="JO578" s="182"/>
      <c r="JP578" s="182"/>
      <c r="JQ578" s="182"/>
      <c r="JR578" s="182"/>
      <c r="JS578" s="182"/>
      <c r="JT578" s="182"/>
      <c r="JU578" s="182"/>
      <c r="JV578" s="182"/>
      <c r="JW578" s="182"/>
      <c r="JX578" s="182"/>
      <c r="JY578" s="182"/>
      <c r="JZ578" s="182"/>
      <c r="KA578" s="182"/>
      <c r="KB578" s="182"/>
      <c r="KC578" s="182"/>
      <c r="KD578" s="182"/>
      <c r="KE578" s="182"/>
      <c r="KF578" s="182"/>
      <c r="KG578" s="182"/>
      <c r="KH578" s="182"/>
      <c r="KI578" s="182"/>
      <c r="KJ578" s="182"/>
      <c r="KK578" s="182"/>
      <c r="KL578" s="182"/>
      <c r="KM578" s="182"/>
      <c r="KN578" s="182"/>
      <c r="KO578" s="182"/>
      <c r="KP578" s="182"/>
      <c r="KQ578" s="182"/>
      <c r="KR578" s="182"/>
      <c r="KS578" s="182"/>
      <c r="KT578" s="182"/>
      <c r="KU578" s="182"/>
      <c r="KV578" s="182"/>
      <c r="KW578" s="182"/>
      <c r="KX578" s="182"/>
      <c r="KY578" s="182"/>
      <c r="KZ578" s="182"/>
      <c r="LA578" s="182"/>
      <c r="LB578" s="182"/>
      <c r="LC578" s="182"/>
      <c r="LD578" s="182"/>
      <c r="LE578" s="182"/>
      <c r="LF578" s="182"/>
      <c r="LG578" s="182"/>
      <c r="LH578" s="182"/>
      <c r="LI578" s="182"/>
      <c r="LJ578" s="182"/>
      <c r="LK578" s="182"/>
      <c r="LL578" s="182"/>
      <c r="LM578" s="182"/>
      <c r="LN578" s="182"/>
      <c r="LO578" s="182"/>
      <c r="LP578" s="182"/>
      <c r="LQ578" s="182"/>
      <c r="LR578" s="182"/>
      <c r="LS578" s="182"/>
      <c r="LT578" s="182"/>
      <c r="LU578" s="182"/>
      <c r="LV578" s="182"/>
      <c r="LW578" s="182"/>
      <c r="LX578" s="182"/>
      <c r="LY578" s="182"/>
      <c r="LZ578" s="182"/>
      <c r="MA578" s="182"/>
      <c r="MB578" s="182"/>
      <c r="MC578" s="182"/>
      <c r="MD578" s="182"/>
      <c r="ME578" s="182"/>
      <c r="MF578" s="182"/>
      <c r="MG578" s="182"/>
      <c r="MH578" s="182"/>
      <c r="MI578" s="182"/>
      <c r="MJ578" s="182"/>
      <c r="MK578" s="182"/>
      <c r="ML578" s="182"/>
      <c r="MM578" s="182"/>
      <c r="MN578" s="182"/>
      <c r="MO578" s="182"/>
      <c r="MP578" s="182"/>
      <c r="MQ578" s="182"/>
      <c r="MR578" s="182"/>
      <c r="MS578" s="182"/>
      <c r="MT578" s="182"/>
      <c r="MU578" s="182"/>
      <c r="MV578" s="182"/>
      <c r="MW578" s="182"/>
      <c r="MX578" s="182"/>
      <c r="MY578" s="182"/>
      <c r="MZ578" s="182"/>
      <c r="NA578" s="182"/>
      <c r="NB578" s="182"/>
      <c r="NC578" s="182"/>
      <c r="ND578" s="182"/>
      <c r="NE578" s="182"/>
      <c r="NF578" s="182"/>
      <c r="NG578" s="182"/>
      <c r="NH578" s="182"/>
      <c r="NI578" s="182"/>
      <c r="NJ578" s="182"/>
      <c r="NK578" s="182"/>
      <c r="NL578" s="182"/>
      <c r="NM578" s="182"/>
      <c r="NN578" s="182"/>
      <c r="NO578" s="182"/>
      <c r="NP578" s="182"/>
      <c r="NQ578" s="182"/>
      <c r="NR578" s="182"/>
      <c r="NS578" s="182"/>
      <c r="NT578" s="182"/>
      <c r="NU578" s="182"/>
      <c r="NV578" s="182"/>
      <c r="NW578" s="182"/>
      <c r="NX578" s="182"/>
      <c r="NY578" s="182"/>
      <c r="NZ578" s="182"/>
      <c r="OA578" s="182"/>
      <c r="OB578" s="182"/>
      <c r="OC578" s="182"/>
      <c r="OD578" s="182"/>
      <c r="OE578" s="182"/>
      <c r="OF578" s="182"/>
      <c r="OG578" s="182"/>
      <c r="OH578" s="182"/>
      <c r="OI578" s="182"/>
      <c r="OJ578" s="182"/>
      <c r="OK578" s="182"/>
      <c r="OL578" s="182"/>
      <c r="OM578" s="182"/>
      <c r="ON578" s="182"/>
      <c r="OO578" s="182"/>
      <c r="OP578" s="182"/>
      <c r="OQ578" s="182"/>
      <c r="OR578" s="182"/>
      <c r="OS578" s="182"/>
      <c r="OT578" s="182"/>
      <c r="OU578" s="182"/>
      <c r="OV578" s="182"/>
      <c r="OW578" s="182"/>
      <c r="OX578" s="182"/>
      <c r="OY578" s="182"/>
      <c r="OZ578" s="182"/>
      <c r="PA578" s="182"/>
      <c r="PB578" s="182"/>
      <c r="PC578" s="182"/>
      <c r="PD578" s="182"/>
      <c r="PE578" s="182"/>
      <c r="PF578" s="182"/>
      <c r="PG578" s="182"/>
      <c r="PH578" s="182"/>
      <c r="PI578" s="182"/>
      <c r="PJ578" s="182"/>
      <c r="PK578" s="182"/>
      <c r="PL578" s="182"/>
      <c r="PM578" s="182"/>
      <c r="PN578" s="182"/>
      <c r="PO578" s="182"/>
      <c r="PP578" s="182"/>
      <c r="PQ578" s="182"/>
      <c r="PR578" s="182"/>
      <c r="PS578" s="182"/>
      <c r="PT578" s="182"/>
      <c r="PU578" s="182"/>
      <c r="PV578" s="182"/>
      <c r="PW578" s="182"/>
      <c r="PX578" s="182"/>
    </row>
    <row r="579" spans="1:440" s="167" customFormat="1" ht="19.899999999999999" customHeight="1">
      <c r="A579" s="182"/>
      <c r="B579" s="1040"/>
      <c r="C579" s="900"/>
      <c r="D579" s="837"/>
      <c r="E579" s="875"/>
      <c r="F579" s="327" t="s">
        <v>21</v>
      </c>
      <c r="G579" s="291">
        <v>2.9769999999999999</v>
      </c>
      <c r="H579" s="291"/>
      <c r="I579" s="292">
        <f>G579+H579+K578</f>
        <v>3.613</v>
      </c>
      <c r="J579" s="416">
        <v>1.325</v>
      </c>
      <c r="K579" s="292">
        <f t="shared" si="601"/>
        <v>2.2880000000000003</v>
      </c>
      <c r="L579" s="675">
        <f t="shared" si="602"/>
        <v>0.36673124827013559</v>
      </c>
      <c r="M579" s="653" t="s">
        <v>24</v>
      </c>
      <c r="N579" s="903"/>
      <c r="O579" s="904"/>
      <c r="P579" s="904"/>
      <c r="Q579" s="904"/>
      <c r="R579" s="904"/>
      <c r="S579" s="893"/>
      <c r="T579" s="170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182"/>
      <c r="AT579" s="182"/>
      <c r="AU579" s="182"/>
      <c r="AV579" s="182"/>
      <c r="AW579" s="182"/>
      <c r="AX579" s="182"/>
      <c r="AY579" s="182"/>
      <c r="AZ579" s="182"/>
      <c r="BA579" s="182"/>
      <c r="BB579" s="182"/>
      <c r="BC579" s="182"/>
      <c r="BD579" s="182"/>
      <c r="BE579" s="182"/>
      <c r="BF579" s="182"/>
      <c r="BG579" s="182"/>
      <c r="BH579" s="182"/>
      <c r="BI579" s="182"/>
      <c r="BJ579" s="182"/>
      <c r="BK579" s="182"/>
      <c r="BL579" s="182"/>
      <c r="BM579" s="182"/>
      <c r="BN579" s="182"/>
      <c r="BO579" s="182"/>
      <c r="BP579" s="182"/>
      <c r="BQ579" s="182"/>
      <c r="BR579" s="182"/>
      <c r="BS579" s="182"/>
      <c r="BT579" s="182"/>
      <c r="BU579" s="182"/>
      <c r="BV579" s="182"/>
      <c r="BW579" s="182"/>
      <c r="BX579" s="182"/>
      <c r="BY579" s="182"/>
      <c r="BZ579" s="182"/>
      <c r="CA579" s="182"/>
      <c r="CB579" s="182"/>
      <c r="CC579" s="182"/>
      <c r="CD579" s="182"/>
      <c r="CE579" s="182"/>
      <c r="CF579" s="182"/>
      <c r="CG579" s="182"/>
      <c r="CH579" s="182"/>
      <c r="CI579" s="182"/>
      <c r="CJ579" s="182"/>
      <c r="CK579" s="182"/>
      <c r="CL579" s="182"/>
      <c r="CM579" s="182"/>
      <c r="CN579" s="182"/>
      <c r="CO579" s="182"/>
      <c r="CP579" s="182"/>
      <c r="CQ579" s="182"/>
      <c r="CR579" s="182"/>
      <c r="CS579" s="182"/>
      <c r="CT579" s="182"/>
      <c r="CU579" s="182"/>
      <c r="CV579" s="182"/>
      <c r="CW579" s="182"/>
      <c r="CX579" s="182"/>
      <c r="CY579" s="182"/>
      <c r="CZ579" s="182"/>
      <c r="DA579" s="182"/>
      <c r="DB579" s="182"/>
      <c r="DC579" s="182"/>
      <c r="DD579" s="182"/>
      <c r="DE579" s="182"/>
      <c r="DF579" s="182"/>
      <c r="DG579" s="182"/>
      <c r="DH579" s="182"/>
      <c r="DI579" s="182"/>
      <c r="DJ579" s="182"/>
      <c r="DK579" s="182"/>
      <c r="DL579" s="182"/>
      <c r="DM579" s="182"/>
      <c r="DN579" s="182"/>
      <c r="DO579" s="182"/>
      <c r="DP579" s="182"/>
      <c r="DQ579" s="182"/>
      <c r="DR579" s="182"/>
      <c r="DS579" s="182"/>
      <c r="DT579" s="182"/>
      <c r="DU579" s="182"/>
      <c r="DV579" s="182"/>
      <c r="DW579" s="182"/>
      <c r="DX579" s="182"/>
      <c r="DY579" s="182"/>
      <c r="DZ579" s="182"/>
      <c r="EA579" s="182"/>
      <c r="EB579" s="182"/>
      <c r="EC579" s="182"/>
      <c r="ED579" s="182"/>
      <c r="EE579" s="182"/>
      <c r="EF579" s="182"/>
      <c r="EG579" s="182"/>
      <c r="EH579" s="182"/>
      <c r="EI579" s="182"/>
      <c r="EJ579" s="182"/>
      <c r="EK579" s="182"/>
      <c r="EL579" s="182"/>
      <c r="EM579" s="182"/>
      <c r="EN579" s="182"/>
      <c r="EO579" s="182"/>
      <c r="EP579" s="182"/>
      <c r="EQ579" s="182"/>
      <c r="ER579" s="182"/>
      <c r="ES579" s="182"/>
      <c r="ET579" s="182"/>
      <c r="EU579" s="182"/>
      <c r="EV579" s="182"/>
      <c r="EW579" s="182"/>
      <c r="EX579" s="182"/>
      <c r="EY579" s="182"/>
      <c r="EZ579" s="182"/>
      <c r="FA579" s="182"/>
      <c r="FB579" s="182"/>
      <c r="FC579" s="182"/>
      <c r="FD579" s="182"/>
      <c r="FE579" s="182"/>
      <c r="FF579" s="182"/>
      <c r="FG579" s="182"/>
      <c r="FH579" s="182"/>
      <c r="FI579" s="182"/>
      <c r="FJ579" s="182"/>
      <c r="FK579" s="182"/>
      <c r="FL579" s="182"/>
      <c r="FM579" s="182"/>
      <c r="FN579" s="182"/>
      <c r="FO579" s="182"/>
      <c r="FP579" s="182"/>
      <c r="FQ579" s="182"/>
      <c r="FR579" s="182"/>
      <c r="FS579" s="182"/>
      <c r="FT579" s="182"/>
      <c r="FU579" s="182"/>
      <c r="FV579" s="182"/>
      <c r="FW579" s="182"/>
      <c r="FX579" s="182"/>
      <c r="FY579" s="182"/>
      <c r="FZ579" s="182"/>
      <c r="GA579" s="182"/>
      <c r="GB579" s="182"/>
      <c r="GC579" s="182"/>
      <c r="GD579" s="182"/>
      <c r="GE579" s="182"/>
      <c r="GF579" s="182"/>
      <c r="GG579" s="182"/>
      <c r="GH579" s="182"/>
      <c r="GI579" s="182"/>
      <c r="GJ579" s="182"/>
      <c r="GK579" s="182"/>
      <c r="GL579" s="182"/>
      <c r="GM579" s="182"/>
      <c r="GN579" s="182"/>
      <c r="GO579" s="182"/>
      <c r="GP579" s="182"/>
      <c r="GQ579" s="182"/>
      <c r="GR579" s="182"/>
      <c r="GS579" s="182"/>
      <c r="GT579" s="182"/>
      <c r="GU579" s="182"/>
      <c r="GV579" s="182"/>
      <c r="GW579" s="182"/>
      <c r="GX579" s="182"/>
      <c r="GY579" s="182"/>
      <c r="GZ579" s="182"/>
      <c r="HA579" s="182"/>
      <c r="HB579" s="182"/>
      <c r="HC579" s="182"/>
      <c r="HD579" s="182"/>
      <c r="HE579" s="182"/>
      <c r="HF579" s="182"/>
      <c r="HG579" s="182"/>
      <c r="HH579" s="182"/>
      <c r="HI579" s="182"/>
      <c r="HJ579" s="182"/>
      <c r="HK579" s="182"/>
      <c r="HL579" s="182"/>
      <c r="HM579" s="182"/>
      <c r="HN579" s="182"/>
      <c r="HO579" s="182"/>
      <c r="HP579" s="182"/>
      <c r="HQ579" s="182"/>
      <c r="HR579" s="182"/>
      <c r="HS579" s="182"/>
      <c r="HT579" s="182"/>
      <c r="HU579" s="182"/>
      <c r="HV579" s="182"/>
      <c r="HW579" s="182"/>
      <c r="HX579" s="182"/>
      <c r="HY579" s="182"/>
      <c r="HZ579" s="182"/>
      <c r="IA579" s="182"/>
      <c r="IB579" s="182"/>
      <c r="IC579" s="182"/>
      <c r="ID579" s="182"/>
      <c r="IE579" s="182"/>
      <c r="IF579" s="182"/>
      <c r="IG579" s="182"/>
      <c r="IH579" s="182"/>
      <c r="II579" s="182"/>
      <c r="IJ579" s="182"/>
      <c r="IK579" s="182"/>
      <c r="IL579" s="182"/>
      <c r="IM579" s="182"/>
      <c r="IN579" s="182"/>
      <c r="IO579" s="182"/>
      <c r="IP579" s="182"/>
      <c r="IQ579" s="182"/>
      <c r="IR579" s="182"/>
      <c r="IS579" s="182"/>
      <c r="IT579" s="182"/>
      <c r="IU579" s="182"/>
      <c r="IV579" s="182"/>
      <c r="IW579" s="182"/>
      <c r="IX579" s="182"/>
      <c r="IY579" s="182"/>
      <c r="IZ579" s="182"/>
      <c r="JA579" s="182"/>
      <c r="JB579" s="182"/>
      <c r="JC579" s="182"/>
      <c r="JD579" s="182"/>
      <c r="JE579" s="182"/>
      <c r="JF579" s="182"/>
      <c r="JG579" s="182"/>
      <c r="JH579" s="182"/>
      <c r="JI579" s="182"/>
      <c r="JJ579" s="182"/>
      <c r="JK579" s="182"/>
      <c r="JL579" s="182"/>
      <c r="JM579" s="182"/>
      <c r="JN579" s="182"/>
      <c r="JO579" s="182"/>
      <c r="JP579" s="182"/>
      <c r="JQ579" s="182"/>
      <c r="JR579" s="182"/>
      <c r="JS579" s="182"/>
      <c r="JT579" s="182"/>
      <c r="JU579" s="182"/>
      <c r="JV579" s="182"/>
      <c r="JW579" s="182"/>
      <c r="JX579" s="182"/>
      <c r="JY579" s="182"/>
      <c r="JZ579" s="182"/>
      <c r="KA579" s="182"/>
      <c r="KB579" s="182"/>
      <c r="KC579" s="182"/>
      <c r="KD579" s="182"/>
      <c r="KE579" s="182"/>
      <c r="KF579" s="182"/>
      <c r="KG579" s="182"/>
      <c r="KH579" s="182"/>
      <c r="KI579" s="182"/>
      <c r="KJ579" s="182"/>
      <c r="KK579" s="182"/>
      <c r="KL579" s="182"/>
      <c r="KM579" s="182"/>
      <c r="KN579" s="182"/>
      <c r="KO579" s="182"/>
      <c r="KP579" s="182"/>
      <c r="KQ579" s="182"/>
      <c r="KR579" s="182"/>
      <c r="KS579" s="182"/>
      <c r="KT579" s="182"/>
      <c r="KU579" s="182"/>
      <c r="KV579" s="182"/>
      <c r="KW579" s="182"/>
      <c r="KX579" s="182"/>
      <c r="KY579" s="182"/>
      <c r="KZ579" s="182"/>
      <c r="LA579" s="182"/>
      <c r="LB579" s="182"/>
      <c r="LC579" s="182"/>
      <c r="LD579" s="182"/>
      <c r="LE579" s="182"/>
      <c r="LF579" s="182"/>
      <c r="LG579" s="182"/>
      <c r="LH579" s="182"/>
      <c r="LI579" s="182"/>
      <c r="LJ579" s="182"/>
      <c r="LK579" s="182"/>
      <c r="LL579" s="182"/>
      <c r="LM579" s="182"/>
      <c r="LN579" s="182"/>
      <c r="LO579" s="182"/>
      <c r="LP579" s="182"/>
      <c r="LQ579" s="182"/>
      <c r="LR579" s="182"/>
      <c r="LS579" s="182"/>
      <c r="LT579" s="182"/>
      <c r="LU579" s="182"/>
      <c r="LV579" s="182"/>
      <c r="LW579" s="182"/>
      <c r="LX579" s="182"/>
      <c r="LY579" s="182"/>
      <c r="LZ579" s="182"/>
      <c r="MA579" s="182"/>
      <c r="MB579" s="182"/>
      <c r="MC579" s="182"/>
      <c r="MD579" s="182"/>
      <c r="ME579" s="182"/>
      <c r="MF579" s="182"/>
      <c r="MG579" s="182"/>
      <c r="MH579" s="182"/>
      <c r="MI579" s="182"/>
      <c r="MJ579" s="182"/>
      <c r="MK579" s="182"/>
      <c r="ML579" s="182"/>
      <c r="MM579" s="182"/>
      <c r="MN579" s="182"/>
      <c r="MO579" s="182"/>
      <c r="MP579" s="182"/>
      <c r="MQ579" s="182"/>
      <c r="MR579" s="182"/>
      <c r="MS579" s="182"/>
      <c r="MT579" s="182"/>
      <c r="MU579" s="182"/>
      <c r="MV579" s="182"/>
      <c r="MW579" s="182"/>
      <c r="MX579" s="182"/>
      <c r="MY579" s="182"/>
      <c r="MZ579" s="182"/>
      <c r="NA579" s="182"/>
      <c r="NB579" s="182"/>
      <c r="NC579" s="182"/>
      <c r="ND579" s="182"/>
      <c r="NE579" s="182"/>
      <c r="NF579" s="182"/>
      <c r="NG579" s="182"/>
      <c r="NH579" s="182"/>
      <c r="NI579" s="182"/>
      <c r="NJ579" s="182"/>
      <c r="NK579" s="182"/>
      <c r="NL579" s="182"/>
      <c r="NM579" s="182"/>
      <c r="NN579" s="182"/>
      <c r="NO579" s="182"/>
      <c r="NP579" s="182"/>
      <c r="NQ579" s="182"/>
      <c r="NR579" s="182"/>
      <c r="NS579" s="182"/>
      <c r="NT579" s="182"/>
      <c r="NU579" s="182"/>
      <c r="NV579" s="182"/>
      <c r="NW579" s="182"/>
      <c r="NX579" s="182"/>
      <c r="NY579" s="182"/>
      <c r="NZ579" s="182"/>
      <c r="OA579" s="182"/>
      <c r="OB579" s="182"/>
      <c r="OC579" s="182"/>
      <c r="OD579" s="182"/>
      <c r="OE579" s="182"/>
      <c r="OF579" s="182"/>
      <c r="OG579" s="182"/>
      <c r="OH579" s="182"/>
      <c r="OI579" s="182"/>
      <c r="OJ579" s="182"/>
      <c r="OK579" s="182"/>
      <c r="OL579" s="182"/>
      <c r="OM579" s="182"/>
      <c r="ON579" s="182"/>
      <c r="OO579" s="182"/>
      <c r="OP579" s="182"/>
      <c r="OQ579" s="182"/>
      <c r="OR579" s="182"/>
      <c r="OS579" s="182"/>
      <c r="OT579" s="182"/>
      <c r="OU579" s="182"/>
      <c r="OV579" s="182"/>
      <c r="OW579" s="182"/>
      <c r="OX579" s="182"/>
      <c r="OY579" s="182"/>
      <c r="OZ579" s="182"/>
      <c r="PA579" s="182"/>
      <c r="PB579" s="182"/>
      <c r="PC579" s="182"/>
      <c r="PD579" s="182"/>
      <c r="PE579" s="182"/>
      <c r="PF579" s="182"/>
      <c r="PG579" s="182"/>
      <c r="PH579" s="182"/>
      <c r="PI579" s="182"/>
      <c r="PJ579" s="182"/>
      <c r="PK579" s="182"/>
      <c r="PL579" s="182"/>
      <c r="PM579" s="182"/>
      <c r="PN579" s="182"/>
      <c r="PO579" s="182"/>
      <c r="PP579" s="182"/>
      <c r="PQ579" s="182"/>
      <c r="PR579" s="182"/>
      <c r="PS579" s="182"/>
      <c r="PT579" s="182"/>
      <c r="PU579" s="182"/>
      <c r="PV579" s="182"/>
      <c r="PW579" s="182"/>
      <c r="PX579" s="182"/>
    </row>
    <row r="580" spans="1:440" s="167" customFormat="1" ht="19.899999999999999" customHeight="1">
      <c r="A580" s="182"/>
      <c r="B580" s="1040"/>
      <c r="C580" s="900"/>
      <c r="D580" s="837"/>
      <c r="E580" s="875"/>
      <c r="F580" s="327" t="s">
        <v>22</v>
      </c>
      <c r="G580" s="291">
        <v>3.613</v>
      </c>
      <c r="H580" s="291"/>
      <c r="I580" s="292">
        <f>G580+H580+K579</f>
        <v>5.9009999999999998</v>
      </c>
      <c r="J580" s="416">
        <v>5.7679999999999998</v>
      </c>
      <c r="K580" s="292">
        <f t="shared" si="601"/>
        <v>0.13300000000000001</v>
      </c>
      <c r="L580" s="677">
        <f t="shared" si="602"/>
        <v>0.97746144721233685</v>
      </c>
      <c r="M580" s="653" t="s">
        <v>24</v>
      </c>
      <c r="N580" s="903"/>
      <c r="O580" s="904"/>
      <c r="P580" s="904"/>
      <c r="Q580" s="904"/>
      <c r="R580" s="904"/>
      <c r="S580" s="893"/>
      <c r="T580" s="170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2"/>
      <c r="AT580" s="182"/>
      <c r="AU580" s="182"/>
      <c r="AV580" s="182"/>
      <c r="AW580" s="182"/>
      <c r="AX580" s="182"/>
      <c r="AY580" s="182"/>
      <c r="AZ580" s="182"/>
      <c r="BA580" s="182"/>
      <c r="BB580" s="182"/>
      <c r="BC580" s="182"/>
      <c r="BD580" s="182"/>
      <c r="BE580" s="182"/>
      <c r="BF580" s="182"/>
      <c r="BG580" s="182"/>
      <c r="BH580" s="182"/>
      <c r="BI580" s="182"/>
      <c r="BJ580" s="182"/>
      <c r="BK580" s="182"/>
      <c r="BL580" s="182"/>
      <c r="BM580" s="182"/>
      <c r="BN580" s="182"/>
      <c r="BO580" s="182"/>
      <c r="BP580" s="182"/>
      <c r="BQ580" s="182"/>
      <c r="BR580" s="182"/>
      <c r="BS580" s="182"/>
      <c r="BT580" s="182"/>
      <c r="BU580" s="182"/>
      <c r="BV580" s="182"/>
      <c r="BW580" s="182"/>
      <c r="BX580" s="182"/>
      <c r="BY580" s="182"/>
      <c r="BZ580" s="182"/>
      <c r="CA580" s="182"/>
      <c r="CB580" s="182"/>
      <c r="CC580" s="182"/>
      <c r="CD580" s="182"/>
      <c r="CE580" s="182"/>
      <c r="CF580" s="182"/>
      <c r="CG580" s="182"/>
      <c r="CH580" s="182"/>
      <c r="CI580" s="182"/>
      <c r="CJ580" s="182"/>
      <c r="CK580" s="182"/>
      <c r="CL580" s="182"/>
      <c r="CM580" s="182"/>
      <c r="CN580" s="182"/>
      <c r="CO580" s="182"/>
      <c r="CP580" s="182"/>
      <c r="CQ580" s="182"/>
      <c r="CR580" s="182"/>
      <c r="CS580" s="182"/>
      <c r="CT580" s="182"/>
      <c r="CU580" s="182"/>
      <c r="CV580" s="182"/>
      <c r="CW580" s="182"/>
      <c r="CX580" s="182"/>
      <c r="CY580" s="182"/>
      <c r="CZ580" s="182"/>
      <c r="DA580" s="182"/>
      <c r="DB580" s="182"/>
      <c r="DC580" s="182"/>
      <c r="DD580" s="182"/>
      <c r="DE580" s="182"/>
      <c r="DF580" s="182"/>
      <c r="DG580" s="182"/>
      <c r="DH580" s="182"/>
      <c r="DI580" s="182"/>
      <c r="DJ580" s="182"/>
      <c r="DK580" s="182"/>
      <c r="DL580" s="182"/>
      <c r="DM580" s="182"/>
      <c r="DN580" s="182"/>
      <c r="DO580" s="182"/>
      <c r="DP580" s="182"/>
      <c r="DQ580" s="182"/>
      <c r="DR580" s="182"/>
      <c r="DS580" s="182"/>
      <c r="DT580" s="182"/>
      <c r="DU580" s="182"/>
      <c r="DV580" s="182"/>
      <c r="DW580" s="182"/>
      <c r="DX580" s="182"/>
      <c r="DY580" s="182"/>
      <c r="DZ580" s="182"/>
      <c r="EA580" s="182"/>
      <c r="EB580" s="182"/>
      <c r="EC580" s="182"/>
      <c r="ED580" s="182"/>
      <c r="EE580" s="182"/>
      <c r="EF580" s="182"/>
      <c r="EG580" s="182"/>
      <c r="EH580" s="182"/>
      <c r="EI580" s="182"/>
      <c r="EJ580" s="182"/>
      <c r="EK580" s="182"/>
      <c r="EL580" s="182"/>
      <c r="EM580" s="182"/>
      <c r="EN580" s="182"/>
      <c r="EO580" s="182"/>
      <c r="EP580" s="182"/>
      <c r="EQ580" s="182"/>
      <c r="ER580" s="182"/>
      <c r="ES580" s="182"/>
      <c r="ET580" s="182"/>
      <c r="EU580" s="182"/>
      <c r="EV580" s="182"/>
      <c r="EW580" s="182"/>
      <c r="EX580" s="182"/>
      <c r="EY580" s="182"/>
      <c r="EZ580" s="182"/>
      <c r="FA580" s="182"/>
      <c r="FB580" s="182"/>
      <c r="FC580" s="182"/>
      <c r="FD580" s="182"/>
      <c r="FE580" s="182"/>
      <c r="FF580" s="182"/>
      <c r="FG580" s="182"/>
      <c r="FH580" s="182"/>
      <c r="FI580" s="182"/>
      <c r="FJ580" s="182"/>
      <c r="FK580" s="182"/>
      <c r="FL580" s="182"/>
      <c r="FM580" s="182"/>
      <c r="FN580" s="182"/>
      <c r="FO580" s="182"/>
      <c r="FP580" s="182"/>
      <c r="FQ580" s="182"/>
      <c r="FR580" s="182"/>
      <c r="FS580" s="182"/>
      <c r="FT580" s="182"/>
      <c r="FU580" s="182"/>
      <c r="FV580" s="182"/>
      <c r="FW580" s="182"/>
      <c r="FX580" s="182"/>
      <c r="FY580" s="182"/>
      <c r="FZ580" s="182"/>
      <c r="GA580" s="182"/>
      <c r="GB580" s="182"/>
      <c r="GC580" s="182"/>
      <c r="GD580" s="182"/>
      <c r="GE580" s="182"/>
      <c r="GF580" s="182"/>
      <c r="GG580" s="182"/>
      <c r="GH580" s="182"/>
      <c r="GI580" s="182"/>
      <c r="GJ580" s="182"/>
      <c r="GK580" s="182"/>
      <c r="GL580" s="182"/>
      <c r="GM580" s="182"/>
      <c r="GN580" s="182"/>
      <c r="GO580" s="182"/>
      <c r="GP580" s="182"/>
      <c r="GQ580" s="182"/>
      <c r="GR580" s="182"/>
      <c r="GS580" s="182"/>
      <c r="GT580" s="182"/>
      <c r="GU580" s="182"/>
      <c r="GV580" s="182"/>
      <c r="GW580" s="182"/>
      <c r="GX580" s="182"/>
      <c r="GY580" s="182"/>
      <c r="GZ580" s="182"/>
      <c r="HA580" s="182"/>
      <c r="HB580" s="182"/>
      <c r="HC580" s="182"/>
      <c r="HD580" s="182"/>
      <c r="HE580" s="182"/>
      <c r="HF580" s="182"/>
      <c r="HG580" s="182"/>
      <c r="HH580" s="182"/>
      <c r="HI580" s="182"/>
      <c r="HJ580" s="182"/>
      <c r="HK580" s="182"/>
      <c r="HL580" s="182"/>
      <c r="HM580" s="182"/>
      <c r="HN580" s="182"/>
      <c r="HO580" s="182"/>
      <c r="HP580" s="182"/>
      <c r="HQ580" s="182"/>
      <c r="HR580" s="182"/>
      <c r="HS580" s="182"/>
      <c r="HT580" s="182"/>
      <c r="HU580" s="182"/>
      <c r="HV580" s="182"/>
      <c r="HW580" s="182"/>
      <c r="HX580" s="182"/>
      <c r="HY580" s="182"/>
      <c r="HZ580" s="182"/>
      <c r="IA580" s="182"/>
      <c r="IB580" s="182"/>
      <c r="IC580" s="182"/>
      <c r="ID580" s="182"/>
      <c r="IE580" s="182"/>
      <c r="IF580" s="182"/>
      <c r="IG580" s="182"/>
      <c r="IH580" s="182"/>
      <c r="II580" s="182"/>
      <c r="IJ580" s="182"/>
      <c r="IK580" s="182"/>
      <c r="IL580" s="182"/>
      <c r="IM580" s="182"/>
      <c r="IN580" s="182"/>
      <c r="IO580" s="182"/>
      <c r="IP580" s="182"/>
      <c r="IQ580" s="182"/>
      <c r="IR580" s="182"/>
      <c r="IS580" s="182"/>
      <c r="IT580" s="182"/>
      <c r="IU580" s="182"/>
      <c r="IV580" s="182"/>
      <c r="IW580" s="182"/>
      <c r="IX580" s="182"/>
      <c r="IY580" s="182"/>
      <c r="IZ580" s="182"/>
      <c r="JA580" s="182"/>
      <c r="JB580" s="182"/>
      <c r="JC580" s="182"/>
      <c r="JD580" s="182"/>
      <c r="JE580" s="182"/>
      <c r="JF580" s="182"/>
      <c r="JG580" s="182"/>
      <c r="JH580" s="182"/>
      <c r="JI580" s="182"/>
      <c r="JJ580" s="182"/>
      <c r="JK580" s="182"/>
      <c r="JL580" s="182"/>
      <c r="JM580" s="182"/>
      <c r="JN580" s="182"/>
      <c r="JO580" s="182"/>
      <c r="JP580" s="182"/>
      <c r="JQ580" s="182"/>
      <c r="JR580" s="182"/>
      <c r="JS580" s="182"/>
      <c r="JT580" s="182"/>
      <c r="JU580" s="182"/>
      <c r="JV580" s="182"/>
      <c r="JW580" s="182"/>
      <c r="JX580" s="182"/>
      <c r="JY580" s="182"/>
      <c r="JZ580" s="182"/>
      <c r="KA580" s="182"/>
      <c r="KB580" s="182"/>
      <c r="KC580" s="182"/>
      <c r="KD580" s="182"/>
      <c r="KE580" s="182"/>
      <c r="KF580" s="182"/>
      <c r="KG580" s="182"/>
      <c r="KH580" s="182"/>
      <c r="KI580" s="182"/>
      <c r="KJ580" s="182"/>
      <c r="KK580" s="182"/>
      <c r="KL580" s="182"/>
      <c r="KM580" s="182"/>
      <c r="KN580" s="182"/>
      <c r="KO580" s="182"/>
      <c r="KP580" s="182"/>
      <c r="KQ580" s="182"/>
      <c r="KR580" s="182"/>
      <c r="KS580" s="182"/>
      <c r="KT580" s="182"/>
      <c r="KU580" s="182"/>
      <c r="KV580" s="182"/>
      <c r="KW580" s="182"/>
      <c r="KX580" s="182"/>
      <c r="KY580" s="182"/>
      <c r="KZ580" s="182"/>
      <c r="LA580" s="182"/>
      <c r="LB580" s="182"/>
      <c r="LC580" s="182"/>
      <c r="LD580" s="182"/>
      <c r="LE580" s="182"/>
      <c r="LF580" s="182"/>
      <c r="LG580" s="182"/>
      <c r="LH580" s="182"/>
      <c r="LI580" s="182"/>
      <c r="LJ580" s="182"/>
      <c r="LK580" s="182"/>
      <c r="LL580" s="182"/>
      <c r="LM580" s="182"/>
      <c r="LN580" s="182"/>
      <c r="LO580" s="182"/>
      <c r="LP580" s="182"/>
      <c r="LQ580" s="182"/>
      <c r="LR580" s="182"/>
      <c r="LS580" s="182"/>
      <c r="LT580" s="182"/>
      <c r="LU580" s="182"/>
      <c r="LV580" s="182"/>
      <c r="LW580" s="182"/>
      <c r="LX580" s="182"/>
      <c r="LY580" s="182"/>
      <c r="LZ580" s="182"/>
      <c r="MA580" s="182"/>
      <c r="MB580" s="182"/>
      <c r="MC580" s="182"/>
      <c r="MD580" s="182"/>
      <c r="ME580" s="182"/>
      <c r="MF580" s="182"/>
      <c r="MG580" s="182"/>
      <c r="MH580" s="182"/>
      <c r="MI580" s="182"/>
      <c r="MJ580" s="182"/>
      <c r="MK580" s="182"/>
      <c r="ML580" s="182"/>
      <c r="MM580" s="182"/>
      <c r="MN580" s="182"/>
      <c r="MO580" s="182"/>
      <c r="MP580" s="182"/>
      <c r="MQ580" s="182"/>
      <c r="MR580" s="182"/>
      <c r="MS580" s="182"/>
      <c r="MT580" s="182"/>
      <c r="MU580" s="182"/>
      <c r="MV580" s="182"/>
      <c r="MW580" s="182"/>
      <c r="MX580" s="182"/>
      <c r="MY580" s="182"/>
      <c r="MZ580" s="182"/>
      <c r="NA580" s="182"/>
      <c r="NB580" s="182"/>
      <c r="NC580" s="182"/>
      <c r="ND580" s="182"/>
      <c r="NE580" s="182"/>
      <c r="NF580" s="182"/>
      <c r="NG580" s="182"/>
      <c r="NH580" s="182"/>
      <c r="NI580" s="182"/>
      <c r="NJ580" s="182"/>
      <c r="NK580" s="182"/>
      <c r="NL580" s="182"/>
      <c r="NM580" s="182"/>
      <c r="NN580" s="182"/>
      <c r="NO580" s="182"/>
      <c r="NP580" s="182"/>
      <c r="NQ580" s="182"/>
      <c r="NR580" s="182"/>
      <c r="NS580" s="182"/>
      <c r="NT580" s="182"/>
      <c r="NU580" s="182"/>
      <c r="NV580" s="182"/>
      <c r="NW580" s="182"/>
      <c r="NX580" s="182"/>
      <c r="NY580" s="182"/>
      <c r="NZ580" s="182"/>
      <c r="OA580" s="182"/>
      <c r="OB580" s="182"/>
      <c r="OC580" s="182"/>
      <c r="OD580" s="182"/>
      <c r="OE580" s="182"/>
      <c r="OF580" s="182"/>
      <c r="OG580" s="182"/>
      <c r="OH580" s="182"/>
      <c r="OI580" s="182"/>
      <c r="OJ580" s="182"/>
      <c r="OK580" s="182"/>
      <c r="OL580" s="182"/>
      <c r="OM580" s="182"/>
      <c r="ON580" s="182"/>
      <c r="OO580" s="182"/>
      <c r="OP580" s="182"/>
      <c r="OQ580" s="182"/>
      <c r="OR580" s="182"/>
      <c r="OS580" s="182"/>
      <c r="OT580" s="182"/>
      <c r="OU580" s="182"/>
      <c r="OV580" s="182"/>
      <c r="OW580" s="182"/>
      <c r="OX580" s="182"/>
      <c r="OY580" s="182"/>
      <c r="OZ580" s="182"/>
      <c r="PA580" s="182"/>
      <c r="PB580" s="182"/>
      <c r="PC580" s="182"/>
      <c r="PD580" s="182"/>
      <c r="PE580" s="182"/>
      <c r="PF580" s="182"/>
      <c r="PG580" s="182"/>
      <c r="PH580" s="182"/>
      <c r="PI580" s="182"/>
      <c r="PJ580" s="182"/>
      <c r="PK580" s="182"/>
      <c r="PL580" s="182"/>
      <c r="PM580" s="182"/>
      <c r="PN580" s="182"/>
      <c r="PO580" s="182"/>
      <c r="PP580" s="182"/>
      <c r="PQ580" s="182"/>
      <c r="PR580" s="182"/>
      <c r="PS580" s="182"/>
      <c r="PT580" s="182"/>
      <c r="PU580" s="182"/>
      <c r="PV580" s="182"/>
      <c r="PW580" s="182"/>
      <c r="PX580" s="182"/>
    </row>
    <row r="581" spans="1:440" s="167" customFormat="1" ht="19.899999999999999" customHeight="1">
      <c r="A581" s="182"/>
      <c r="B581" s="1040"/>
      <c r="C581" s="900"/>
      <c r="D581" s="837"/>
      <c r="E581" s="947" t="s">
        <v>321</v>
      </c>
      <c r="F581" s="327" t="s">
        <v>20</v>
      </c>
      <c r="G581" s="291">
        <v>0.63600000000000001</v>
      </c>
      <c r="H581" s="291"/>
      <c r="I581" s="292">
        <f t="shared" ref="I581" si="629">G581+H581</f>
        <v>0.63600000000000001</v>
      </c>
      <c r="J581" s="416">
        <v>0</v>
      </c>
      <c r="K581" s="292">
        <f t="shared" si="601"/>
        <v>0.63600000000000001</v>
      </c>
      <c r="L581" s="675">
        <f t="shared" si="602"/>
        <v>0</v>
      </c>
      <c r="M581" s="653" t="s">
        <v>24</v>
      </c>
      <c r="N581" s="903">
        <f t="shared" ref="N581:O581" si="630">G581+G582+G583</f>
        <v>7.2230000000000008</v>
      </c>
      <c r="O581" s="904">
        <f t="shared" si="630"/>
        <v>0</v>
      </c>
      <c r="P581" s="904">
        <f t="shared" ref="P581" si="631">N581+O581</f>
        <v>7.2230000000000008</v>
      </c>
      <c r="Q581" s="904">
        <f t="shared" si="606"/>
        <v>6.7050000000000001</v>
      </c>
      <c r="R581" s="904">
        <f t="shared" ref="R581" si="632">P581-Q581</f>
        <v>0.51800000000000068</v>
      </c>
      <c r="S581" s="893">
        <f t="shared" ref="S581" si="633">Q581/P581</f>
        <v>0.92828464626886331</v>
      </c>
      <c r="T581" s="170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2"/>
      <c r="AT581" s="182"/>
      <c r="AU581" s="182"/>
      <c r="AV581" s="182"/>
      <c r="AW581" s="182"/>
      <c r="AX581" s="182"/>
      <c r="AY581" s="182"/>
      <c r="AZ581" s="182"/>
      <c r="BA581" s="182"/>
      <c r="BB581" s="182"/>
      <c r="BC581" s="182"/>
      <c r="BD581" s="182"/>
      <c r="BE581" s="182"/>
      <c r="BF581" s="182"/>
      <c r="BG581" s="182"/>
      <c r="BH581" s="182"/>
      <c r="BI581" s="182"/>
      <c r="BJ581" s="182"/>
      <c r="BK581" s="182"/>
      <c r="BL581" s="182"/>
      <c r="BM581" s="182"/>
      <c r="BN581" s="182"/>
      <c r="BO581" s="182"/>
      <c r="BP581" s="182"/>
      <c r="BQ581" s="182"/>
      <c r="BR581" s="182"/>
      <c r="BS581" s="182"/>
      <c r="BT581" s="182"/>
      <c r="BU581" s="182"/>
      <c r="BV581" s="182"/>
      <c r="BW581" s="182"/>
      <c r="BX581" s="182"/>
      <c r="BY581" s="182"/>
      <c r="BZ581" s="182"/>
      <c r="CA581" s="182"/>
      <c r="CB581" s="182"/>
      <c r="CC581" s="182"/>
      <c r="CD581" s="182"/>
      <c r="CE581" s="182"/>
      <c r="CF581" s="182"/>
      <c r="CG581" s="182"/>
      <c r="CH581" s="182"/>
      <c r="CI581" s="182"/>
      <c r="CJ581" s="182"/>
      <c r="CK581" s="182"/>
      <c r="CL581" s="182"/>
      <c r="CM581" s="182"/>
      <c r="CN581" s="182"/>
      <c r="CO581" s="182"/>
      <c r="CP581" s="182"/>
      <c r="CQ581" s="182"/>
      <c r="CR581" s="182"/>
      <c r="CS581" s="182"/>
      <c r="CT581" s="182"/>
      <c r="CU581" s="182"/>
      <c r="CV581" s="182"/>
      <c r="CW581" s="182"/>
      <c r="CX581" s="182"/>
      <c r="CY581" s="182"/>
      <c r="CZ581" s="182"/>
      <c r="DA581" s="182"/>
      <c r="DB581" s="182"/>
      <c r="DC581" s="182"/>
      <c r="DD581" s="182"/>
      <c r="DE581" s="182"/>
      <c r="DF581" s="182"/>
      <c r="DG581" s="182"/>
      <c r="DH581" s="182"/>
      <c r="DI581" s="182"/>
      <c r="DJ581" s="182"/>
      <c r="DK581" s="182"/>
      <c r="DL581" s="182"/>
      <c r="DM581" s="182"/>
      <c r="DN581" s="182"/>
      <c r="DO581" s="182"/>
      <c r="DP581" s="182"/>
      <c r="DQ581" s="182"/>
      <c r="DR581" s="182"/>
      <c r="DS581" s="182"/>
      <c r="DT581" s="182"/>
      <c r="DU581" s="182"/>
      <c r="DV581" s="182"/>
      <c r="DW581" s="182"/>
      <c r="DX581" s="182"/>
      <c r="DY581" s="182"/>
      <c r="DZ581" s="182"/>
      <c r="EA581" s="182"/>
      <c r="EB581" s="182"/>
      <c r="EC581" s="182"/>
      <c r="ED581" s="182"/>
      <c r="EE581" s="182"/>
      <c r="EF581" s="182"/>
      <c r="EG581" s="182"/>
      <c r="EH581" s="182"/>
      <c r="EI581" s="182"/>
      <c r="EJ581" s="182"/>
      <c r="EK581" s="182"/>
      <c r="EL581" s="182"/>
      <c r="EM581" s="182"/>
      <c r="EN581" s="182"/>
      <c r="EO581" s="182"/>
      <c r="EP581" s="182"/>
      <c r="EQ581" s="182"/>
      <c r="ER581" s="182"/>
      <c r="ES581" s="182"/>
      <c r="ET581" s="182"/>
      <c r="EU581" s="182"/>
      <c r="EV581" s="182"/>
      <c r="EW581" s="182"/>
      <c r="EX581" s="182"/>
      <c r="EY581" s="182"/>
      <c r="EZ581" s="182"/>
      <c r="FA581" s="182"/>
      <c r="FB581" s="182"/>
      <c r="FC581" s="182"/>
      <c r="FD581" s="182"/>
      <c r="FE581" s="182"/>
      <c r="FF581" s="182"/>
      <c r="FG581" s="182"/>
      <c r="FH581" s="182"/>
      <c r="FI581" s="182"/>
      <c r="FJ581" s="182"/>
      <c r="FK581" s="182"/>
      <c r="FL581" s="182"/>
      <c r="FM581" s="182"/>
      <c r="FN581" s="182"/>
      <c r="FO581" s="182"/>
      <c r="FP581" s="182"/>
      <c r="FQ581" s="182"/>
      <c r="FR581" s="182"/>
      <c r="FS581" s="182"/>
      <c r="FT581" s="182"/>
      <c r="FU581" s="182"/>
      <c r="FV581" s="182"/>
      <c r="FW581" s="182"/>
      <c r="FX581" s="182"/>
      <c r="FY581" s="182"/>
      <c r="FZ581" s="182"/>
      <c r="GA581" s="182"/>
      <c r="GB581" s="182"/>
      <c r="GC581" s="182"/>
      <c r="GD581" s="182"/>
      <c r="GE581" s="182"/>
      <c r="GF581" s="182"/>
      <c r="GG581" s="182"/>
      <c r="GH581" s="182"/>
      <c r="GI581" s="182"/>
      <c r="GJ581" s="182"/>
      <c r="GK581" s="182"/>
      <c r="GL581" s="182"/>
      <c r="GM581" s="182"/>
      <c r="GN581" s="182"/>
      <c r="GO581" s="182"/>
      <c r="GP581" s="182"/>
      <c r="GQ581" s="182"/>
      <c r="GR581" s="182"/>
      <c r="GS581" s="182"/>
      <c r="GT581" s="182"/>
      <c r="GU581" s="182"/>
      <c r="GV581" s="182"/>
      <c r="GW581" s="182"/>
      <c r="GX581" s="182"/>
      <c r="GY581" s="182"/>
      <c r="GZ581" s="182"/>
      <c r="HA581" s="182"/>
      <c r="HB581" s="182"/>
      <c r="HC581" s="182"/>
      <c r="HD581" s="182"/>
      <c r="HE581" s="182"/>
      <c r="HF581" s="182"/>
      <c r="HG581" s="182"/>
      <c r="HH581" s="182"/>
      <c r="HI581" s="182"/>
      <c r="HJ581" s="182"/>
      <c r="HK581" s="182"/>
      <c r="HL581" s="182"/>
      <c r="HM581" s="182"/>
      <c r="HN581" s="182"/>
      <c r="HO581" s="182"/>
      <c r="HP581" s="182"/>
      <c r="HQ581" s="182"/>
      <c r="HR581" s="182"/>
      <c r="HS581" s="182"/>
      <c r="HT581" s="182"/>
      <c r="HU581" s="182"/>
      <c r="HV581" s="182"/>
      <c r="HW581" s="182"/>
      <c r="HX581" s="182"/>
      <c r="HY581" s="182"/>
      <c r="HZ581" s="182"/>
      <c r="IA581" s="182"/>
      <c r="IB581" s="182"/>
      <c r="IC581" s="182"/>
      <c r="ID581" s="182"/>
      <c r="IE581" s="182"/>
      <c r="IF581" s="182"/>
      <c r="IG581" s="182"/>
      <c r="IH581" s="182"/>
      <c r="II581" s="182"/>
      <c r="IJ581" s="182"/>
      <c r="IK581" s="182"/>
      <c r="IL581" s="182"/>
      <c r="IM581" s="182"/>
      <c r="IN581" s="182"/>
      <c r="IO581" s="182"/>
      <c r="IP581" s="182"/>
      <c r="IQ581" s="182"/>
      <c r="IR581" s="182"/>
      <c r="IS581" s="182"/>
      <c r="IT581" s="182"/>
      <c r="IU581" s="182"/>
      <c r="IV581" s="182"/>
      <c r="IW581" s="182"/>
      <c r="IX581" s="182"/>
      <c r="IY581" s="182"/>
      <c r="IZ581" s="182"/>
      <c r="JA581" s="182"/>
      <c r="JB581" s="182"/>
      <c r="JC581" s="182"/>
      <c r="JD581" s="182"/>
      <c r="JE581" s="182"/>
      <c r="JF581" s="182"/>
      <c r="JG581" s="182"/>
      <c r="JH581" s="182"/>
      <c r="JI581" s="182"/>
      <c r="JJ581" s="182"/>
      <c r="JK581" s="182"/>
      <c r="JL581" s="182"/>
      <c r="JM581" s="182"/>
      <c r="JN581" s="182"/>
      <c r="JO581" s="182"/>
      <c r="JP581" s="182"/>
      <c r="JQ581" s="182"/>
      <c r="JR581" s="182"/>
      <c r="JS581" s="182"/>
      <c r="JT581" s="182"/>
      <c r="JU581" s="182"/>
      <c r="JV581" s="182"/>
      <c r="JW581" s="182"/>
      <c r="JX581" s="182"/>
      <c r="JY581" s="182"/>
      <c r="JZ581" s="182"/>
      <c r="KA581" s="182"/>
      <c r="KB581" s="182"/>
      <c r="KC581" s="182"/>
      <c r="KD581" s="182"/>
      <c r="KE581" s="182"/>
      <c r="KF581" s="182"/>
      <c r="KG581" s="182"/>
      <c r="KH581" s="182"/>
      <c r="KI581" s="182"/>
      <c r="KJ581" s="182"/>
      <c r="KK581" s="182"/>
      <c r="KL581" s="182"/>
      <c r="KM581" s="182"/>
      <c r="KN581" s="182"/>
      <c r="KO581" s="182"/>
      <c r="KP581" s="182"/>
      <c r="KQ581" s="182"/>
      <c r="KR581" s="182"/>
      <c r="KS581" s="182"/>
      <c r="KT581" s="182"/>
      <c r="KU581" s="182"/>
      <c r="KV581" s="182"/>
      <c r="KW581" s="182"/>
      <c r="KX581" s="182"/>
      <c r="KY581" s="182"/>
      <c r="KZ581" s="182"/>
      <c r="LA581" s="182"/>
      <c r="LB581" s="182"/>
      <c r="LC581" s="182"/>
      <c r="LD581" s="182"/>
      <c r="LE581" s="182"/>
      <c r="LF581" s="182"/>
      <c r="LG581" s="182"/>
      <c r="LH581" s="182"/>
      <c r="LI581" s="182"/>
      <c r="LJ581" s="182"/>
      <c r="LK581" s="182"/>
      <c r="LL581" s="182"/>
      <c r="LM581" s="182"/>
      <c r="LN581" s="182"/>
      <c r="LO581" s="182"/>
      <c r="LP581" s="182"/>
      <c r="LQ581" s="182"/>
      <c r="LR581" s="182"/>
      <c r="LS581" s="182"/>
      <c r="LT581" s="182"/>
      <c r="LU581" s="182"/>
      <c r="LV581" s="182"/>
      <c r="LW581" s="182"/>
      <c r="LX581" s="182"/>
      <c r="LY581" s="182"/>
      <c r="LZ581" s="182"/>
      <c r="MA581" s="182"/>
      <c r="MB581" s="182"/>
      <c r="MC581" s="182"/>
      <c r="MD581" s="182"/>
      <c r="ME581" s="182"/>
      <c r="MF581" s="182"/>
      <c r="MG581" s="182"/>
      <c r="MH581" s="182"/>
      <c r="MI581" s="182"/>
      <c r="MJ581" s="182"/>
      <c r="MK581" s="182"/>
      <c r="ML581" s="182"/>
      <c r="MM581" s="182"/>
      <c r="MN581" s="182"/>
      <c r="MO581" s="182"/>
      <c r="MP581" s="182"/>
      <c r="MQ581" s="182"/>
      <c r="MR581" s="182"/>
      <c r="MS581" s="182"/>
      <c r="MT581" s="182"/>
      <c r="MU581" s="182"/>
      <c r="MV581" s="182"/>
      <c r="MW581" s="182"/>
      <c r="MX581" s="182"/>
      <c r="MY581" s="182"/>
      <c r="MZ581" s="182"/>
      <c r="NA581" s="182"/>
      <c r="NB581" s="182"/>
      <c r="NC581" s="182"/>
      <c r="ND581" s="182"/>
      <c r="NE581" s="182"/>
      <c r="NF581" s="182"/>
      <c r="NG581" s="182"/>
      <c r="NH581" s="182"/>
      <c r="NI581" s="182"/>
      <c r="NJ581" s="182"/>
      <c r="NK581" s="182"/>
      <c r="NL581" s="182"/>
      <c r="NM581" s="182"/>
      <c r="NN581" s="182"/>
      <c r="NO581" s="182"/>
      <c r="NP581" s="182"/>
      <c r="NQ581" s="182"/>
      <c r="NR581" s="182"/>
      <c r="NS581" s="182"/>
      <c r="NT581" s="182"/>
      <c r="NU581" s="182"/>
      <c r="NV581" s="182"/>
      <c r="NW581" s="182"/>
      <c r="NX581" s="182"/>
      <c r="NY581" s="182"/>
      <c r="NZ581" s="182"/>
      <c r="OA581" s="182"/>
      <c r="OB581" s="182"/>
      <c r="OC581" s="182"/>
      <c r="OD581" s="182"/>
      <c r="OE581" s="182"/>
      <c r="OF581" s="182"/>
      <c r="OG581" s="182"/>
      <c r="OH581" s="182"/>
      <c r="OI581" s="182"/>
      <c r="OJ581" s="182"/>
      <c r="OK581" s="182"/>
      <c r="OL581" s="182"/>
      <c r="OM581" s="182"/>
      <c r="ON581" s="182"/>
      <c r="OO581" s="182"/>
      <c r="OP581" s="182"/>
      <c r="OQ581" s="182"/>
      <c r="OR581" s="182"/>
      <c r="OS581" s="182"/>
      <c r="OT581" s="182"/>
      <c r="OU581" s="182"/>
      <c r="OV581" s="182"/>
      <c r="OW581" s="182"/>
      <c r="OX581" s="182"/>
      <c r="OY581" s="182"/>
      <c r="OZ581" s="182"/>
      <c r="PA581" s="182"/>
      <c r="PB581" s="182"/>
      <c r="PC581" s="182"/>
      <c r="PD581" s="182"/>
      <c r="PE581" s="182"/>
      <c r="PF581" s="182"/>
      <c r="PG581" s="182"/>
      <c r="PH581" s="182"/>
      <c r="PI581" s="182"/>
      <c r="PJ581" s="182"/>
      <c r="PK581" s="182"/>
      <c r="PL581" s="182"/>
      <c r="PM581" s="182"/>
      <c r="PN581" s="182"/>
      <c r="PO581" s="182"/>
      <c r="PP581" s="182"/>
      <c r="PQ581" s="182"/>
      <c r="PR581" s="182"/>
      <c r="PS581" s="182"/>
      <c r="PT581" s="182"/>
      <c r="PU581" s="182"/>
      <c r="PV581" s="182"/>
      <c r="PW581" s="182"/>
      <c r="PX581" s="182"/>
    </row>
    <row r="582" spans="1:440" s="167" customFormat="1" ht="19.899999999999999" customHeight="1">
      <c r="A582" s="182"/>
      <c r="B582" s="1040"/>
      <c r="C582" s="900"/>
      <c r="D582" s="837"/>
      <c r="E582" s="948"/>
      <c r="F582" s="327" t="s">
        <v>21</v>
      </c>
      <c r="G582" s="291">
        <v>2.976</v>
      </c>
      <c r="H582" s="291"/>
      <c r="I582" s="292">
        <f>G582+H582+K581</f>
        <v>3.6120000000000001</v>
      </c>
      <c r="J582" s="416">
        <v>2.9510000000000001</v>
      </c>
      <c r="K582" s="292">
        <f t="shared" si="601"/>
        <v>0.66100000000000003</v>
      </c>
      <c r="L582" s="675">
        <f t="shared" si="602"/>
        <v>0.81699889258028791</v>
      </c>
      <c r="M582" s="653" t="s">
        <v>24</v>
      </c>
      <c r="N582" s="903"/>
      <c r="O582" s="904"/>
      <c r="P582" s="904"/>
      <c r="Q582" s="904"/>
      <c r="R582" s="904"/>
      <c r="S582" s="893"/>
      <c r="T582" s="170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2"/>
      <c r="AT582" s="182"/>
      <c r="AU582" s="182"/>
      <c r="AV582" s="182"/>
      <c r="AW582" s="182"/>
      <c r="AX582" s="182"/>
      <c r="AY582" s="182"/>
      <c r="AZ582" s="182"/>
      <c r="BA582" s="182"/>
      <c r="BB582" s="182"/>
      <c r="BC582" s="182"/>
      <c r="BD582" s="182"/>
      <c r="BE582" s="182"/>
      <c r="BF582" s="182"/>
      <c r="BG582" s="182"/>
      <c r="BH582" s="182"/>
      <c r="BI582" s="182"/>
      <c r="BJ582" s="182"/>
      <c r="BK582" s="182"/>
      <c r="BL582" s="182"/>
      <c r="BM582" s="182"/>
      <c r="BN582" s="182"/>
      <c r="BO582" s="182"/>
      <c r="BP582" s="182"/>
      <c r="BQ582" s="182"/>
      <c r="BR582" s="182"/>
      <c r="BS582" s="182"/>
      <c r="BT582" s="182"/>
      <c r="BU582" s="182"/>
      <c r="BV582" s="182"/>
      <c r="BW582" s="182"/>
      <c r="BX582" s="182"/>
      <c r="BY582" s="182"/>
      <c r="BZ582" s="182"/>
      <c r="CA582" s="182"/>
      <c r="CB582" s="182"/>
      <c r="CC582" s="182"/>
      <c r="CD582" s="182"/>
      <c r="CE582" s="182"/>
      <c r="CF582" s="182"/>
      <c r="CG582" s="182"/>
      <c r="CH582" s="182"/>
      <c r="CI582" s="182"/>
      <c r="CJ582" s="182"/>
      <c r="CK582" s="182"/>
      <c r="CL582" s="182"/>
      <c r="CM582" s="182"/>
      <c r="CN582" s="182"/>
      <c r="CO582" s="182"/>
      <c r="CP582" s="182"/>
      <c r="CQ582" s="182"/>
      <c r="CR582" s="182"/>
      <c r="CS582" s="182"/>
      <c r="CT582" s="182"/>
      <c r="CU582" s="182"/>
      <c r="CV582" s="182"/>
      <c r="CW582" s="182"/>
      <c r="CX582" s="182"/>
      <c r="CY582" s="182"/>
      <c r="CZ582" s="182"/>
      <c r="DA582" s="182"/>
      <c r="DB582" s="182"/>
      <c r="DC582" s="182"/>
      <c r="DD582" s="182"/>
      <c r="DE582" s="182"/>
      <c r="DF582" s="182"/>
      <c r="DG582" s="182"/>
      <c r="DH582" s="182"/>
      <c r="DI582" s="182"/>
      <c r="DJ582" s="182"/>
      <c r="DK582" s="182"/>
      <c r="DL582" s="182"/>
      <c r="DM582" s="182"/>
      <c r="DN582" s="182"/>
      <c r="DO582" s="182"/>
      <c r="DP582" s="182"/>
      <c r="DQ582" s="182"/>
      <c r="DR582" s="182"/>
      <c r="DS582" s="182"/>
      <c r="DT582" s="182"/>
      <c r="DU582" s="182"/>
      <c r="DV582" s="182"/>
      <c r="DW582" s="182"/>
      <c r="DX582" s="182"/>
      <c r="DY582" s="182"/>
      <c r="DZ582" s="182"/>
      <c r="EA582" s="182"/>
      <c r="EB582" s="182"/>
      <c r="EC582" s="182"/>
      <c r="ED582" s="182"/>
      <c r="EE582" s="182"/>
      <c r="EF582" s="182"/>
      <c r="EG582" s="182"/>
      <c r="EH582" s="182"/>
      <c r="EI582" s="182"/>
      <c r="EJ582" s="182"/>
      <c r="EK582" s="182"/>
      <c r="EL582" s="182"/>
      <c r="EM582" s="182"/>
      <c r="EN582" s="182"/>
      <c r="EO582" s="182"/>
      <c r="EP582" s="182"/>
      <c r="EQ582" s="182"/>
      <c r="ER582" s="182"/>
      <c r="ES582" s="182"/>
      <c r="ET582" s="182"/>
      <c r="EU582" s="182"/>
      <c r="EV582" s="182"/>
      <c r="EW582" s="182"/>
      <c r="EX582" s="182"/>
      <c r="EY582" s="182"/>
      <c r="EZ582" s="182"/>
      <c r="FA582" s="182"/>
      <c r="FB582" s="182"/>
      <c r="FC582" s="182"/>
      <c r="FD582" s="182"/>
      <c r="FE582" s="182"/>
      <c r="FF582" s="182"/>
      <c r="FG582" s="182"/>
      <c r="FH582" s="182"/>
      <c r="FI582" s="182"/>
      <c r="FJ582" s="182"/>
      <c r="FK582" s="182"/>
      <c r="FL582" s="182"/>
      <c r="FM582" s="182"/>
      <c r="FN582" s="182"/>
      <c r="FO582" s="182"/>
      <c r="FP582" s="182"/>
      <c r="FQ582" s="182"/>
      <c r="FR582" s="182"/>
      <c r="FS582" s="182"/>
      <c r="FT582" s="182"/>
      <c r="FU582" s="182"/>
      <c r="FV582" s="182"/>
      <c r="FW582" s="182"/>
      <c r="FX582" s="182"/>
      <c r="FY582" s="182"/>
      <c r="FZ582" s="182"/>
      <c r="GA582" s="182"/>
      <c r="GB582" s="182"/>
      <c r="GC582" s="182"/>
      <c r="GD582" s="182"/>
      <c r="GE582" s="182"/>
      <c r="GF582" s="182"/>
      <c r="GG582" s="182"/>
      <c r="GH582" s="182"/>
      <c r="GI582" s="182"/>
      <c r="GJ582" s="182"/>
      <c r="GK582" s="182"/>
      <c r="GL582" s="182"/>
      <c r="GM582" s="182"/>
      <c r="GN582" s="182"/>
      <c r="GO582" s="182"/>
      <c r="GP582" s="182"/>
      <c r="GQ582" s="182"/>
      <c r="GR582" s="182"/>
      <c r="GS582" s="182"/>
      <c r="GT582" s="182"/>
      <c r="GU582" s="182"/>
      <c r="GV582" s="182"/>
      <c r="GW582" s="182"/>
      <c r="GX582" s="182"/>
      <c r="GY582" s="182"/>
      <c r="GZ582" s="182"/>
      <c r="HA582" s="182"/>
      <c r="HB582" s="182"/>
      <c r="HC582" s="182"/>
      <c r="HD582" s="182"/>
      <c r="HE582" s="182"/>
      <c r="HF582" s="182"/>
      <c r="HG582" s="182"/>
      <c r="HH582" s="182"/>
      <c r="HI582" s="182"/>
      <c r="HJ582" s="182"/>
      <c r="HK582" s="182"/>
      <c r="HL582" s="182"/>
      <c r="HM582" s="182"/>
      <c r="HN582" s="182"/>
      <c r="HO582" s="182"/>
      <c r="HP582" s="182"/>
      <c r="HQ582" s="182"/>
      <c r="HR582" s="182"/>
      <c r="HS582" s="182"/>
      <c r="HT582" s="182"/>
      <c r="HU582" s="182"/>
      <c r="HV582" s="182"/>
      <c r="HW582" s="182"/>
      <c r="HX582" s="182"/>
      <c r="HY582" s="182"/>
      <c r="HZ582" s="182"/>
      <c r="IA582" s="182"/>
      <c r="IB582" s="182"/>
      <c r="IC582" s="182"/>
      <c r="ID582" s="182"/>
      <c r="IE582" s="182"/>
      <c r="IF582" s="182"/>
      <c r="IG582" s="182"/>
      <c r="IH582" s="182"/>
      <c r="II582" s="182"/>
      <c r="IJ582" s="182"/>
      <c r="IK582" s="182"/>
      <c r="IL582" s="182"/>
      <c r="IM582" s="182"/>
      <c r="IN582" s="182"/>
      <c r="IO582" s="182"/>
      <c r="IP582" s="182"/>
      <c r="IQ582" s="182"/>
      <c r="IR582" s="182"/>
      <c r="IS582" s="182"/>
      <c r="IT582" s="182"/>
      <c r="IU582" s="182"/>
      <c r="IV582" s="182"/>
      <c r="IW582" s="182"/>
      <c r="IX582" s="182"/>
      <c r="IY582" s="182"/>
      <c r="IZ582" s="182"/>
      <c r="JA582" s="182"/>
      <c r="JB582" s="182"/>
      <c r="JC582" s="182"/>
      <c r="JD582" s="182"/>
      <c r="JE582" s="182"/>
      <c r="JF582" s="182"/>
      <c r="JG582" s="182"/>
      <c r="JH582" s="182"/>
      <c r="JI582" s="182"/>
      <c r="JJ582" s="182"/>
      <c r="JK582" s="182"/>
      <c r="JL582" s="182"/>
      <c r="JM582" s="182"/>
      <c r="JN582" s="182"/>
      <c r="JO582" s="182"/>
      <c r="JP582" s="182"/>
      <c r="JQ582" s="182"/>
      <c r="JR582" s="182"/>
      <c r="JS582" s="182"/>
      <c r="JT582" s="182"/>
      <c r="JU582" s="182"/>
      <c r="JV582" s="182"/>
      <c r="JW582" s="182"/>
      <c r="JX582" s="182"/>
      <c r="JY582" s="182"/>
      <c r="JZ582" s="182"/>
      <c r="KA582" s="182"/>
      <c r="KB582" s="182"/>
      <c r="KC582" s="182"/>
      <c r="KD582" s="182"/>
      <c r="KE582" s="182"/>
      <c r="KF582" s="182"/>
      <c r="KG582" s="182"/>
      <c r="KH582" s="182"/>
      <c r="KI582" s="182"/>
      <c r="KJ582" s="182"/>
      <c r="KK582" s="182"/>
      <c r="KL582" s="182"/>
      <c r="KM582" s="182"/>
      <c r="KN582" s="182"/>
      <c r="KO582" s="182"/>
      <c r="KP582" s="182"/>
      <c r="KQ582" s="182"/>
      <c r="KR582" s="182"/>
      <c r="KS582" s="182"/>
      <c r="KT582" s="182"/>
      <c r="KU582" s="182"/>
      <c r="KV582" s="182"/>
      <c r="KW582" s="182"/>
      <c r="KX582" s="182"/>
      <c r="KY582" s="182"/>
      <c r="KZ582" s="182"/>
      <c r="LA582" s="182"/>
      <c r="LB582" s="182"/>
      <c r="LC582" s="182"/>
      <c r="LD582" s="182"/>
      <c r="LE582" s="182"/>
      <c r="LF582" s="182"/>
      <c r="LG582" s="182"/>
      <c r="LH582" s="182"/>
      <c r="LI582" s="182"/>
      <c r="LJ582" s="182"/>
      <c r="LK582" s="182"/>
      <c r="LL582" s="182"/>
      <c r="LM582" s="182"/>
      <c r="LN582" s="182"/>
      <c r="LO582" s="182"/>
      <c r="LP582" s="182"/>
      <c r="LQ582" s="182"/>
      <c r="LR582" s="182"/>
      <c r="LS582" s="182"/>
      <c r="LT582" s="182"/>
      <c r="LU582" s="182"/>
      <c r="LV582" s="182"/>
      <c r="LW582" s="182"/>
      <c r="LX582" s="182"/>
      <c r="LY582" s="182"/>
      <c r="LZ582" s="182"/>
      <c r="MA582" s="182"/>
      <c r="MB582" s="182"/>
      <c r="MC582" s="182"/>
      <c r="MD582" s="182"/>
      <c r="ME582" s="182"/>
      <c r="MF582" s="182"/>
      <c r="MG582" s="182"/>
      <c r="MH582" s="182"/>
      <c r="MI582" s="182"/>
      <c r="MJ582" s="182"/>
      <c r="MK582" s="182"/>
      <c r="ML582" s="182"/>
      <c r="MM582" s="182"/>
      <c r="MN582" s="182"/>
      <c r="MO582" s="182"/>
      <c r="MP582" s="182"/>
      <c r="MQ582" s="182"/>
      <c r="MR582" s="182"/>
      <c r="MS582" s="182"/>
      <c r="MT582" s="182"/>
      <c r="MU582" s="182"/>
      <c r="MV582" s="182"/>
      <c r="MW582" s="182"/>
      <c r="MX582" s="182"/>
      <c r="MY582" s="182"/>
      <c r="MZ582" s="182"/>
      <c r="NA582" s="182"/>
      <c r="NB582" s="182"/>
      <c r="NC582" s="182"/>
      <c r="ND582" s="182"/>
      <c r="NE582" s="182"/>
      <c r="NF582" s="182"/>
      <c r="NG582" s="182"/>
      <c r="NH582" s="182"/>
      <c r="NI582" s="182"/>
      <c r="NJ582" s="182"/>
      <c r="NK582" s="182"/>
      <c r="NL582" s="182"/>
      <c r="NM582" s="182"/>
      <c r="NN582" s="182"/>
      <c r="NO582" s="182"/>
      <c r="NP582" s="182"/>
      <c r="NQ582" s="182"/>
      <c r="NR582" s="182"/>
      <c r="NS582" s="182"/>
      <c r="NT582" s="182"/>
      <c r="NU582" s="182"/>
      <c r="NV582" s="182"/>
      <c r="NW582" s="182"/>
      <c r="NX582" s="182"/>
      <c r="NY582" s="182"/>
      <c r="NZ582" s="182"/>
      <c r="OA582" s="182"/>
      <c r="OB582" s="182"/>
      <c r="OC582" s="182"/>
      <c r="OD582" s="182"/>
      <c r="OE582" s="182"/>
      <c r="OF582" s="182"/>
      <c r="OG582" s="182"/>
      <c r="OH582" s="182"/>
      <c r="OI582" s="182"/>
      <c r="OJ582" s="182"/>
      <c r="OK582" s="182"/>
      <c r="OL582" s="182"/>
      <c r="OM582" s="182"/>
      <c r="ON582" s="182"/>
      <c r="OO582" s="182"/>
      <c r="OP582" s="182"/>
      <c r="OQ582" s="182"/>
      <c r="OR582" s="182"/>
      <c r="OS582" s="182"/>
      <c r="OT582" s="182"/>
      <c r="OU582" s="182"/>
      <c r="OV582" s="182"/>
      <c r="OW582" s="182"/>
      <c r="OX582" s="182"/>
      <c r="OY582" s="182"/>
      <c r="OZ582" s="182"/>
      <c r="PA582" s="182"/>
      <c r="PB582" s="182"/>
      <c r="PC582" s="182"/>
      <c r="PD582" s="182"/>
      <c r="PE582" s="182"/>
      <c r="PF582" s="182"/>
      <c r="PG582" s="182"/>
      <c r="PH582" s="182"/>
      <c r="PI582" s="182"/>
      <c r="PJ582" s="182"/>
      <c r="PK582" s="182"/>
      <c r="PL582" s="182"/>
      <c r="PM582" s="182"/>
      <c r="PN582" s="182"/>
      <c r="PO582" s="182"/>
      <c r="PP582" s="182"/>
      <c r="PQ582" s="182"/>
      <c r="PR582" s="182"/>
      <c r="PS582" s="182"/>
      <c r="PT582" s="182"/>
      <c r="PU582" s="182"/>
      <c r="PV582" s="182"/>
      <c r="PW582" s="182"/>
      <c r="PX582" s="182"/>
    </row>
    <row r="583" spans="1:440" s="167" customFormat="1" ht="19.899999999999999" customHeight="1">
      <c r="A583" s="182"/>
      <c r="B583" s="1040"/>
      <c r="C583" s="900"/>
      <c r="D583" s="837"/>
      <c r="E583" s="949"/>
      <c r="F583" s="327" t="s">
        <v>22</v>
      </c>
      <c r="G583" s="291">
        <v>3.6110000000000002</v>
      </c>
      <c r="H583" s="291"/>
      <c r="I583" s="292">
        <f>G583+H583+K582</f>
        <v>4.2720000000000002</v>
      </c>
      <c r="J583" s="416">
        <v>3.754</v>
      </c>
      <c r="K583" s="292">
        <f t="shared" si="601"/>
        <v>0.51800000000000024</v>
      </c>
      <c r="L583" s="675">
        <f t="shared" si="602"/>
        <v>0.87874531835205982</v>
      </c>
      <c r="M583" s="653">
        <v>43465</v>
      </c>
      <c r="N583" s="903"/>
      <c r="O583" s="904"/>
      <c r="P583" s="904"/>
      <c r="Q583" s="904"/>
      <c r="R583" s="904"/>
      <c r="S583" s="893"/>
      <c r="T583" s="170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2"/>
      <c r="AT583" s="182"/>
      <c r="AU583" s="182"/>
      <c r="AV583" s="182"/>
      <c r="AW583" s="182"/>
      <c r="AX583" s="182"/>
      <c r="AY583" s="182"/>
      <c r="AZ583" s="182"/>
      <c r="BA583" s="182"/>
      <c r="BB583" s="182"/>
      <c r="BC583" s="182"/>
      <c r="BD583" s="182"/>
      <c r="BE583" s="182"/>
      <c r="BF583" s="182"/>
      <c r="BG583" s="182"/>
      <c r="BH583" s="182"/>
      <c r="BI583" s="182"/>
      <c r="BJ583" s="182"/>
      <c r="BK583" s="182"/>
      <c r="BL583" s="182"/>
      <c r="BM583" s="182"/>
      <c r="BN583" s="182"/>
      <c r="BO583" s="182"/>
      <c r="BP583" s="182"/>
      <c r="BQ583" s="182"/>
      <c r="BR583" s="182"/>
      <c r="BS583" s="182"/>
      <c r="BT583" s="182"/>
      <c r="BU583" s="182"/>
      <c r="BV583" s="182"/>
      <c r="BW583" s="182"/>
      <c r="BX583" s="182"/>
      <c r="BY583" s="182"/>
      <c r="BZ583" s="182"/>
      <c r="CA583" s="182"/>
      <c r="CB583" s="182"/>
      <c r="CC583" s="182"/>
      <c r="CD583" s="182"/>
      <c r="CE583" s="182"/>
      <c r="CF583" s="182"/>
      <c r="CG583" s="182"/>
      <c r="CH583" s="182"/>
      <c r="CI583" s="182"/>
      <c r="CJ583" s="182"/>
      <c r="CK583" s="182"/>
      <c r="CL583" s="182"/>
      <c r="CM583" s="182"/>
      <c r="CN583" s="182"/>
      <c r="CO583" s="182"/>
      <c r="CP583" s="182"/>
      <c r="CQ583" s="182"/>
      <c r="CR583" s="182"/>
      <c r="CS583" s="182"/>
      <c r="CT583" s="182"/>
      <c r="CU583" s="182"/>
      <c r="CV583" s="182"/>
      <c r="CW583" s="182"/>
      <c r="CX583" s="182"/>
      <c r="CY583" s="182"/>
      <c r="CZ583" s="182"/>
      <c r="DA583" s="182"/>
      <c r="DB583" s="182"/>
      <c r="DC583" s="182"/>
      <c r="DD583" s="182"/>
      <c r="DE583" s="182"/>
      <c r="DF583" s="182"/>
      <c r="DG583" s="182"/>
      <c r="DH583" s="182"/>
      <c r="DI583" s="182"/>
      <c r="DJ583" s="182"/>
      <c r="DK583" s="182"/>
      <c r="DL583" s="182"/>
      <c r="DM583" s="182"/>
      <c r="DN583" s="182"/>
      <c r="DO583" s="182"/>
      <c r="DP583" s="182"/>
      <c r="DQ583" s="182"/>
      <c r="DR583" s="182"/>
      <c r="DS583" s="182"/>
      <c r="DT583" s="182"/>
      <c r="DU583" s="182"/>
      <c r="DV583" s="182"/>
      <c r="DW583" s="182"/>
      <c r="DX583" s="182"/>
      <c r="DY583" s="182"/>
      <c r="DZ583" s="182"/>
      <c r="EA583" s="182"/>
      <c r="EB583" s="182"/>
      <c r="EC583" s="182"/>
      <c r="ED583" s="182"/>
      <c r="EE583" s="182"/>
      <c r="EF583" s="182"/>
      <c r="EG583" s="182"/>
      <c r="EH583" s="182"/>
      <c r="EI583" s="182"/>
      <c r="EJ583" s="182"/>
      <c r="EK583" s="182"/>
      <c r="EL583" s="182"/>
      <c r="EM583" s="182"/>
      <c r="EN583" s="182"/>
      <c r="EO583" s="182"/>
      <c r="EP583" s="182"/>
      <c r="EQ583" s="182"/>
      <c r="ER583" s="182"/>
      <c r="ES583" s="182"/>
      <c r="ET583" s="182"/>
      <c r="EU583" s="182"/>
      <c r="EV583" s="182"/>
      <c r="EW583" s="182"/>
      <c r="EX583" s="182"/>
      <c r="EY583" s="182"/>
      <c r="EZ583" s="182"/>
      <c r="FA583" s="182"/>
      <c r="FB583" s="182"/>
      <c r="FC583" s="182"/>
      <c r="FD583" s="182"/>
      <c r="FE583" s="182"/>
      <c r="FF583" s="182"/>
      <c r="FG583" s="182"/>
      <c r="FH583" s="182"/>
      <c r="FI583" s="182"/>
      <c r="FJ583" s="182"/>
      <c r="FK583" s="182"/>
      <c r="FL583" s="182"/>
      <c r="FM583" s="182"/>
      <c r="FN583" s="182"/>
      <c r="FO583" s="182"/>
      <c r="FP583" s="182"/>
      <c r="FQ583" s="182"/>
      <c r="FR583" s="182"/>
      <c r="FS583" s="182"/>
      <c r="FT583" s="182"/>
      <c r="FU583" s="182"/>
      <c r="FV583" s="182"/>
      <c r="FW583" s="182"/>
      <c r="FX583" s="182"/>
      <c r="FY583" s="182"/>
      <c r="FZ583" s="182"/>
      <c r="GA583" s="182"/>
      <c r="GB583" s="182"/>
      <c r="GC583" s="182"/>
      <c r="GD583" s="182"/>
      <c r="GE583" s="182"/>
      <c r="GF583" s="182"/>
      <c r="GG583" s="182"/>
      <c r="GH583" s="182"/>
      <c r="GI583" s="182"/>
      <c r="GJ583" s="182"/>
      <c r="GK583" s="182"/>
      <c r="GL583" s="182"/>
      <c r="GM583" s="182"/>
      <c r="GN583" s="182"/>
      <c r="GO583" s="182"/>
      <c r="GP583" s="182"/>
      <c r="GQ583" s="182"/>
      <c r="GR583" s="182"/>
      <c r="GS583" s="182"/>
      <c r="GT583" s="182"/>
      <c r="GU583" s="182"/>
      <c r="GV583" s="182"/>
      <c r="GW583" s="182"/>
      <c r="GX583" s="182"/>
      <c r="GY583" s="182"/>
      <c r="GZ583" s="182"/>
      <c r="HA583" s="182"/>
      <c r="HB583" s="182"/>
      <c r="HC583" s="182"/>
      <c r="HD583" s="182"/>
      <c r="HE583" s="182"/>
      <c r="HF583" s="182"/>
      <c r="HG583" s="182"/>
      <c r="HH583" s="182"/>
      <c r="HI583" s="182"/>
      <c r="HJ583" s="182"/>
      <c r="HK583" s="182"/>
      <c r="HL583" s="182"/>
      <c r="HM583" s="182"/>
      <c r="HN583" s="182"/>
      <c r="HO583" s="182"/>
      <c r="HP583" s="182"/>
      <c r="HQ583" s="182"/>
      <c r="HR583" s="182"/>
      <c r="HS583" s="182"/>
      <c r="HT583" s="182"/>
      <c r="HU583" s="182"/>
      <c r="HV583" s="182"/>
      <c r="HW583" s="182"/>
      <c r="HX583" s="182"/>
      <c r="HY583" s="182"/>
      <c r="HZ583" s="182"/>
      <c r="IA583" s="182"/>
      <c r="IB583" s="182"/>
      <c r="IC583" s="182"/>
      <c r="ID583" s="182"/>
      <c r="IE583" s="182"/>
      <c r="IF583" s="182"/>
      <c r="IG583" s="182"/>
      <c r="IH583" s="182"/>
      <c r="II583" s="182"/>
      <c r="IJ583" s="182"/>
      <c r="IK583" s="182"/>
      <c r="IL583" s="182"/>
      <c r="IM583" s="182"/>
      <c r="IN583" s="182"/>
      <c r="IO583" s="182"/>
      <c r="IP583" s="182"/>
      <c r="IQ583" s="182"/>
      <c r="IR583" s="182"/>
      <c r="IS583" s="182"/>
      <c r="IT583" s="182"/>
      <c r="IU583" s="182"/>
      <c r="IV583" s="182"/>
      <c r="IW583" s="182"/>
      <c r="IX583" s="182"/>
      <c r="IY583" s="182"/>
      <c r="IZ583" s="182"/>
      <c r="JA583" s="182"/>
      <c r="JB583" s="182"/>
      <c r="JC583" s="182"/>
      <c r="JD583" s="182"/>
      <c r="JE583" s="182"/>
      <c r="JF583" s="182"/>
      <c r="JG583" s="182"/>
      <c r="JH583" s="182"/>
      <c r="JI583" s="182"/>
      <c r="JJ583" s="182"/>
      <c r="JK583" s="182"/>
      <c r="JL583" s="182"/>
      <c r="JM583" s="182"/>
      <c r="JN583" s="182"/>
      <c r="JO583" s="182"/>
      <c r="JP583" s="182"/>
      <c r="JQ583" s="182"/>
      <c r="JR583" s="182"/>
      <c r="JS583" s="182"/>
      <c r="JT583" s="182"/>
      <c r="JU583" s="182"/>
      <c r="JV583" s="182"/>
      <c r="JW583" s="182"/>
      <c r="JX583" s="182"/>
      <c r="JY583" s="182"/>
      <c r="JZ583" s="182"/>
      <c r="KA583" s="182"/>
      <c r="KB583" s="182"/>
      <c r="KC583" s="182"/>
      <c r="KD583" s="182"/>
      <c r="KE583" s="182"/>
      <c r="KF583" s="182"/>
      <c r="KG583" s="182"/>
      <c r="KH583" s="182"/>
      <c r="KI583" s="182"/>
      <c r="KJ583" s="182"/>
      <c r="KK583" s="182"/>
      <c r="KL583" s="182"/>
      <c r="KM583" s="182"/>
      <c r="KN583" s="182"/>
      <c r="KO583" s="182"/>
      <c r="KP583" s="182"/>
      <c r="KQ583" s="182"/>
      <c r="KR583" s="182"/>
      <c r="KS583" s="182"/>
      <c r="KT583" s="182"/>
      <c r="KU583" s="182"/>
      <c r="KV583" s="182"/>
      <c r="KW583" s="182"/>
      <c r="KX583" s="182"/>
      <c r="KY583" s="182"/>
      <c r="KZ583" s="182"/>
      <c r="LA583" s="182"/>
      <c r="LB583" s="182"/>
      <c r="LC583" s="182"/>
      <c r="LD583" s="182"/>
      <c r="LE583" s="182"/>
      <c r="LF583" s="182"/>
      <c r="LG583" s="182"/>
      <c r="LH583" s="182"/>
      <c r="LI583" s="182"/>
      <c r="LJ583" s="182"/>
      <c r="LK583" s="182"/>
      <c r="LL583" s="182"/>
      <c r="LM583" s="182"/>
      <c r="LN583" s="182"/>
      <c r="LO583" s="182"/>
      <c r="LP583" s="182"/>
      <c r="LQ583" s="182"/>
      <c r="LR583" s="182"/>
      <c r="LS583" s="182"/>
      <c r="LT583" s="182"/>
      <c r="LU583" s="182"/>
      <c r="LV583" s="182"/>
      <c r="LW583" s="182"/>
      <c r="LX583" s="182"/>
      <c r="LY583" s="182"/>
      <c r="LZ583" s="182"/>
      <c r="MA583" s="182"/>
      <c r="MB583" s="182"/>
      <c r="MC583" s="182"/>
      <c r="MD583" s="182"/>
      <c r="ME583" s="182"/>
      <c r="MF583" s="182"/>
      <c r="MG583" s="182"/>
      <c r="MH583" s="182"/>
      <c r="MI583" s="182"/>
      <c r="MJ583" s="182"/>
      <c r="MK583" s="182"/>
      <c r="ML583" s="182"/>
      <c r="MM583" s="182"/>
      <c r="MN583" s="182"/>
      <c r="MO583" s="182"/>
      <c r="MP583" s="182"/>
      <c r="MQ583" s="182"/>
      <c r="MR583" s="182"/>
      <c r="MS583" s="182"/>
      <c r="MT583" s="182"/>
      <c r="MU583" s="182"/>
      <c r="MV583" s="182"/>
      <c r="MW583" s="182"/>
      <c r="MX583" s="182"/>
      <c r="MY583" s="182"/>
      <c r="MZ583" s="182"/>
      <c r="NA583" s="182"/>
      <c r="NB583" s="182"/>
      <c r="NC583" s="182"/>
      <c r="ND583" s="182"/>
      <c r="NE583" s="182"/>
      <c r="NF583" s="182"/>
      <c r="NG583" s="182"/>
      <c r="NH583" s="182"/>
      <c r="NI583" s="182"/>
      <c r="NJ583" s="182"/>
      <c r="NK583" s="182"/>
      <c r="NL583" s="182"/>
      <c r="NM583" s="182"/>
      <c r="NN583" s="182"/>
      <c r="NO583" s="182"/>
      <c r="NP583" s="182"/>
      <c r="NQ583" s="182"/>
      <c r="NR583" s="182"/>
      <c r="NS583" s="182"/>
      <c r="NT583" s="182"/>
      <c r="NU583" s="182"/>
      <c r="NV583" s="182"/>
      <c r="NW583" s="182"/>
      <c r="NX583" s="182"/>
      <c r="NY583" s="182"/>
      <c r="NZ583" s="182"/>
      <c r="OA583" s="182"/>
      <c r="OB583" s="182"/>
      <c r="OC583" s="182"/>
      <c r="OD583" s="182"/>
      <c r="OE583" s="182"/>
      <c r="OF583" s="182"/>
      <c r="OG583" s="182"/>
      <c r="OH583" s="182"/>
      <c r="OI583" s="182"/>
      <c r="OJ583" s="182"/>
      <c r="OK583" s="182"/>
      <c r="OL583" s="182"/>
      <c r="OM583" s="182"/>
      <c r="ON583" s="182"/>
      <c r="OO583" s="182"/>
      <c r="OP583" s="182"/>
      <c r="OQ583" s="182"/>
      <c r="OR583" s="182"/>
      <c r="OS583" s="182"/>
      <c r="OT583" s="182"/>
      <c r="OU583" s="182"/>
      <c r="OV583" s="182"/>
      <c r="OW583" s="182"/>
      <c r="OX583" s="182"/>
      <c r="OY583" s="182"/>
      <c r="OZ583" s="182"/>
      <c r="PA583" s="182"/>
      <c r="PB583" s="182"/>
      <c r="PC583" s="182"/>
      <c r="PD583" s="182"/>
      <c r="PE583" s="182"/>
      <c r="PF583" s="182"/>
      <c r="PG583" s="182"/>
      <c r="PH583" s="182"/>
      <c r="PI583" s="182"/>
      <c r="PJ583" s="182"/>
      <c r="PK583" s="182"/>
      <c r="PL583" s="182"/>
      <c r="PM583" s="182"/>
      <c r="PN583" s="182"/>
      <c r="PO583" s="182"/>
      <c r="PP583" s="182"/>
      <c r="PQ583" s="182"/>
      <c r="PR583" s="182"/>
      <c r="PS583" s="182"/>
      <c r="PT583" s="182"/>
      <c r="PU583" s="182"/>
      <c r="PV583" s="182"/>
      <c r="PW583" s="182"/>
      <c r="PX583" s="182"/>
    </row>
    <row r="584" spans="1:440" s="167" customFormat="1" ht="19.899999999999999" customHeight="1">
      <c r="A584" s="182"/>
      <c r="B584" s="1040"/>
      <c r="C584" s="900"/>
      <c r="D584" s="837"/>
      <c r="E584" s="875" t="s">
        <v>124</v>
      </c>
      <c r="F584" s="327" t="s">
        <v>20</v>
      </c>
      <c r="G584" s="291">
        <v>0.63600000000000001</v>
      </c>
      <c r="H584" s="291"/>
      <c r="I584" s="292">
        <f t="shared" ref="I584" si="634">G584+H584</f>
        <v>0.63600000000000001</v>
      </c>
      <c r="J584" s="416">
        <v>0</v>
      </c>
      <c r="K584" s="292">
        <f>I584-J584</f>
        <v>0.63600000000000001</v>
      </c>
      <c r="L584" s="675">
        <f>J584/I584</f>
        <v>0</v>
      </c>
      <c r="M584" s="653" t="s">
        <v>24</v>
      </c>
      <c r="N584" s="903">
        <f t="shared" ref="N584:O584" si="635">G584+G585+G586</f>
        <v>7.226</v>
      </c>
      <c r="O584" s="904">
        <f t="shared" si="635"/>
        <v>0</v>
      </c>
      <c r="P584" s="904">
        <f t="shared" ref="P584" si="636">N584+O584</f>
        <v>7.226</v>
      </c>
      <c r="Q584" s="904">
        <f>J584+J585+J586</f>
        <v>5.5869999999999997</v>
      </c>
      <c r="R584" s="904">
        <f t="shared" ref="R584" si="637">P584-Q584</f>
        <v>1.6390000000000002</v>
      </c>
      <c r="S584" s="893">
        <f t="shared" ref="S584" si="638">Q584/P584</f>
        <v>0.77318018267367838</v>
      </c>
      <c r="T584" s="170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2"/>
      <c r="AT584" s="182"/>
      <c r="AU584" s="182"/>
      <c r="AV584" s="182"/>
      <c r="AW584" s="182"/>
      <c r="AX584" s="182"/>
      <c r="AY584" s="182"/>
      <c r="AZ584" s="182"/>
      <c r="BA584" s="182"/>
      <c r="BB584" s="182"/>
      <c r="BC584" s="182"/>
      <c r="BD584" s="182"/>
      <c r="BE584" s="182"/>
      <c r="BF584" s="182"/>
      <c r="BG584" s="182"/>
      <c r="BH584" s="182"/>
      <c r="BI584" s="182"/>
      <c r="BJ584" s="182"/>
      <c r="BK584" s="182"/>
      <c r="BL584" s="182"/>
      <c r="BM584" s="182"/>
      <c r="BN584" s="182"/>
      <c r="BO584" s="182"/>
      <c r="BP584" s="182"/>
      <c r="BQ584" s="182"/>
      <c r="BR584" s="182"/>
      <c r="BS584" s="182"/>
      <c r="BT584" s="182"/>
      <c r="BU584" s="182"/>
      <c r="BV584" s="182"/>
      <c r="BW584" s="182"/>
      <c r="BX584" s="182"/>
      <c r="BY584" s="182"/>
      <c r="BZ584" s="182"/>
      <c r="CA584" s="182"/>
      <c r="CB584" s="182"/>
      <c r="CC584" s="182"/>
      <c r="CD584" s="182"/>
      <c r="CE584" s="182"/>
      <c r="CF584" s="182"/>
      <c r="CG584" s="182"/>
      <c r="CH584" s="182"/>
      <c r="CI584" s="182"/>
      <c r="CJ584" s="182"/>
      <c r="CK584" s="182"/>
      <c r="CL584" s="182"/>
      <c r="CM584" s="182"/>
      <c r="CN584" s="182"/>
      <c r="CO584" s="182"/>
      <c r="CP584" s="182"/>
      <c r="CQ584" s="182"/>
      <c r="CR584" s="182"/>
      <c r="CS584" s="182"/>
      <c r="CT584" s="182"/>
      <c r="CU584" s="182"/>
      <c r="CV584" s="182"/>
      <c r="CW584" s="182"/>
      <c r="CX584" s="182"/>
      <c r="CY584" s="182"/>
      <c r="CZ584" s="182"/>
      <c r="DA584" s="182"/>
      <c r="DB584" s="182"/>
      <c r="DC584" s="182"/>
      <c r="DD584" s="182"/>
      <c r="DE584" s="182"/>
      <c r="DF584" s="182"/>
      <c r="DG584" s="182"/>
      <c r="DH584" s="182"/>
      <c r="DI584" s="182"/>
      <c r="DJ584" s="182"/>
      <c r="DK584" s="182"/>
      <c r="DL584" s="182"/>
      <c r="DM584" s="182"/>
      <c r="DN584" s="182"/>
      <c r="DO584" s="182"/>
      <c r="DP584" s="182"/>
      <c r="DQ584" s="182"/>
      <c r="DR584" s="182"/>
      <c r="DS584" s="182"/>
      <c r="DT584" s="182"/>
      <c r="DU584" s="182"/>
      <c r="DV584" s="182"/>
      <c r="DW584" s="182"/>
      <c r="DX584" s="182"/>
      <c r="DY584" s="182"/>
      <c r="DZ584" s="182"/>
      <c r="EA584" s="182"/>
      <c r="EB584" s="182"/>
      <c r="EC584" s="182"/>
      <c r="ED584" s="182"/>
      <c r="EE584" s="182"/>
      <c r="EF584" s="182"/>
      <c r="EG584" s="182"/>
      <c r="EH584" s="182"/>
      <c r="EI584" s="182"/>
      <c r="EJ584" s="182"/>
      <c r="EK584" s="182"/>
      <c r="EL584" s="182"/>
      <c r="EM584" s="182"/>
      <c r="EN584" s="182"/>
      <c r="EO584" s="182"/>
      <c r="EP584" s="182"/>
      <c r="EQ584" s="182"/>
      <c r="ER584" s="182"/>
      <c r="ES584" s="182"/>
      <c r="ET584" s="182"/>
      <c r="EU584" s="182"/>
      <c r="EV584" s="182"/>
      <c r="EW584" s="182"/>
      <c r="EX584" s="182"/>
      <c r="EY584" s="182"/>
      <c r="EZ584" s="182"/>
      <c r="FA584" s="182"/>
      <c r="FB584" s="182"/>
      <c r="FC584" s="182"/>
      <c r="FD584" s="182"/>
      <c r="FE584" s="182"/>
      <c r="FF584" s="182"/>
      <c r="FG584" s="182"/>
      <c r="FH584" s="182"/>
      <c r="FI584" s="182"/>
      <c r="FJ584" s="182"/>
      <c r="FK584" s="182"/>
      <c r="FL584" s="182"/>
      <c r="FM584" s="182"/>
      <c r="FN584" s="182"/>
      <c r="FO584" s="182"/>
      <c r="FP584" s="182"/>
      <c r="FQ584" s="182"/>
      <c r="FR584" s="182"/>
      <c r="FS584" s="182"/>
      <c r="FT584" s="182"/>
      <c r="FU584" s="182"/>
      <c r="FV584" s="182"/>
      <c r="FW584" s="182"/>
      <c r="FX584" s="182"/>
      <c r="FY584" s="182"/>
      <c r="FZ584" s="182"/>
      <c r="GA584" s="182"/>
      <c r="GB584" s="182"/>
      <c r="GC584" s="182"/>
      <c r="GD584" s="182"/>
      <c r="GE584" s="182"/>
      <c r="GF584" s="182"/>
      <c r="GG584" s="182"/>
      <c r="GH584" s="182"/>
      <c r="GI584" s="182"/>
      <c r="GJ584" s="182"/>
      <c r="GK584" s="182"/>
      <c r="GL584" s="182"/>
      <c r="GM584" s="182"/>
      <c r="GN584" s="182"/>
      <c r="GO584" s="182"/>
      <c r="GP584" s="182"/>
      <c r="GQ584" s="182"/>
      <c r="GR584" s="182"/>
      <c r="GS584" s="182"/>
      <c r="GT584" s="182"/>
      <c r="GU584" s="182"/>
      <c r="GV584" s="182"/>
      <c r="GW584" s="182"/>
      <c r="GX584" s="182"/>
      <c r="GY584" s="182"/>
      <c r="GZ584" s="182"/>
      <c r="HA584" s="182"/>
      <c r="HB584" s="182"/>
      <c r="HC584" s="182"/>
      <c r="HD584" s="182"/>
      <c r="HE584" s="182"/>
      <c r="HF584" s="182"/>
      <c r="HG584" s="182"/>
      <c r="HH584" s="182"/>
      <c r="HI584" s="182"/>
      <c r="HJ584" s="182"/>
      <c r="HK584" s="182"/>
      <c r="HL584" s="182"/>
      <c r="HM584" s="182"/>
      <c r="HN584" s="182"/>
      <c r="HO584" s="182"/>
      <c r="HP584" s="182"/>
      <c r="HQ584" s="182"/>
      <c r="HR584" s="182"/>
      <c r="HS584" s="182"/>
      <c r="HT584" s="182"/>
      <c r="HU584" s="182"/>
      <c r="HV584" s="182"/>
      <c r="HW584" s="182"/>
      <c r="HX584" s="182"/>
      <c r="HY584" s="182"/>
      <c r="HZ584" s="182"/>
      <c r="IA584" s="182"/>
      <c r="IB584" s="182"/>
      <c r="IC584" s="182"/>
      <c r="ID584" s="182"/>
      <c r="IE584" s="182"/>
      <c r="IF584" s="182"/>
      <c r="IG584" s="182"/>
      <c r="IH584" s="182"/>
      <c r="II584" s="182"/>
      <c r="IJ584" s="182"/>
      <c r="IK584" s="182"/>
      <c r="IL584" s="182"/>
      <c r="IM584" s="182"/>
      <c r="IN584" s="182"/>
      <c r="IO584" s="182"/>
      <c r="IP584" s="182"/>
      <c r="IQ584" s="182"/>
      <c r="IR584" s="182"/>
      <c r="IS584" s="182"/>
      <c r="IT584" s="182"/>
      <c r="IU584" s="182"/>
      <c r="IV584" s="182"/>
      <c r="IW584" s="182"/>
      <c r="IX584" s="182"/>
      <c r="IY584" s="182"/>
      <c r="IZ584" s="182"/>
      <c r="JA584" s="182"/>
      <c r="JB584" s="182"/>
      <c r="JC584" s="182"/>
      <c r="JD584" s="182"/>
      <c r="JE584" s="182"/>
      <c r="JF584" s="182"/>
      <c r="JG584" s="182"/>
      <c r="JH584" s="182"/>
      <c r="JI584" s="182"/>
      <c r="JJ584" s="182"/>
      <c r="JK584" s="182"/>
      <c r="JL584" s="182"/>
      <c r="JM584" s="182"/>
      <c r="JN584" s="182"/>
      <c r="JO584" s="182"/>
      <c r="JP584" s="182"/>
      <c r="JQ584" s="182"/>
      <c r="JR584" s="182"/>
      <c r="JS584" s="182"/>
      <c r="JT584" s="182"/>
      <c r="JU584" s="182"/>
      <c r="JV584" s="182"/>
      <c r="JW584" s="182"/>
      <c r="JX584" s="182"/>
      <c r="JY584" s="182"/>
      <c r="JZ584" s="182"/>
      <c r="KA584" s="182"/>
      <c r="KB584" s="182"/>
      <c r="KC584" s="182"/>
      <c r="KD584" s="182"/>
      <c r="KE584" s="182"/>
      <c r="KF584" s="182"/>
      <c r="KG584" s="182"/>
      <c r="KH584" s="182"/>
      <c r="KI584" s="182"/>
      <c r="KJ584" s="182"/>
      <c r="KK584" s="182"/>
      <c r="KL584" s="182"/>
      <c r="KM584" s="182"/>
      <c r="KN584" s="182"/>
      <c r="KO584" s="182"/>
      <c r="KP584" s="182"/>
      <c r="KQ584" s="182"/>
      <c r="KR584" s="182"/>
      <c r="KS584" s="182"/>
      <c r="KT584" s="182"/>
      <c r="KU584" s="182"/>
      <c r="KV584" s="182"/>
      <c r="KW584" s="182"/>
      <c r="KX584" s="182"/>
      <c r="KY584" s="182"/>
      <c r="KZ584" s="182"/>
      <c r="LA584" s="182"/>
      <c r="LB584" s="182"/>
      <c r="LC584" s="182"/>
      <c r="LD584" s="182"/>
      <c r="LE584" s="182"/>
      <c r="LF584" s="182"/>
      <c r="LG584" s="182"/>
      <c r="LH584" s="182"/>
      <c r="LI584" s="182"/>
      <c r="LJ584" s="182"/>
      <c r="LK584" s="182"/>
      <c r="LL584" s="182"/>
      <c r="LM584" s="182"/>
      <c r="LN584" s="182"/>
      <c r="LO584" s="182"/>
      <c r="LP584" s="182"/>
      <c r="LQ584" s="182"/>
      <c r="LR584" s="182"/>
      <c r="LS584" s="182"/>
      <c r="LT584" s="182"/>
      <c r="LU584" s="182"/>
      <c r="LV584" s="182"/>
      <c r="LW584" s="182"/>
      <c r="LX584" s="182"/>
      <c r="LY584" s="182"/>
      <c r="LZ584" s="182"/>
      <c r="MA584" s="182"/>
      <c r="MB584" s="182"/>
      <c r="MC584" s="182"/>
      <c r="MD584" s="182"/>
      <c r="ME584" s="182"/>
      <c r="MF584" s="182"/>
      <c r="MG584" s="182"/>
      <c r="MH584" s="182"/>
      <c r="MI584" s="182"/>
      <c r="MJ584" s="182"/>
      <c r="MK584" s="182"/>
      <c r="ML584" s="182"/>
      <c r="MM584" s="182"/>
      <c r="MN584" s="182"/>
      <c r="MO584" s="182"/>
      <c r="MP584" s="182"/>
      <c r="MQ584" s="182"/>
      <c r="MR584" s="182"/>
      <c r="MS584" s="182"/>
      <c r="MT584" s="182"/>
      <c r="MU584" s="182"/>
      <c r="MV584" s="182"/>
      <c r="MW584" s="182"/>
      <c r="MX584" s="182"/>
      <c r="MY584" s="182"/>
      <c r="MZ584" s="182"/>
      <c r="NA584" s="182"/>
      <c r="NB584" s="182"/>
      <c r="NC584" s="182"/>
      <c r="ND584" s="182"/>
      <c r="NE584" s="182"/>
      <c r="NF584" s="182"/>
      <c r="NG584" s="182"/>
      <c r="NH584" s="182"/>
      <c r="NI584" s="182"/>
      <c r="NJ584" s="182"/>
      <c r="NK584" s="182"/>
      <c r="NL584" s="182"/>
      <c r="NM584" s="182"/>
      <c r="NN584" s="182"/>
      <c r="NO584" s="182"/>
      <c r="NP584" s="182"/>
      <c r="NQ584" s="182"/>
      <c r="NR584" s="182"/>
      <c r="NS584" s="182"/>
      <c r="NT584" s="182"/>
      <c r="NU584" s="182"/>
      <c r="NV584" s="182"/>
      <c r="NW584" s="182"/>
      <c r="NX584" s="182"/>
      <c r="NY584" s="182"/>
      <c r="NZ584" s="182"/>
      <c r="OA584" s="182"/>
      <c r="OB584" s="182"/>
      <c r="OC584" s="182"/>
      <c r="OD584" s="182"/>
      <c r="OE584" s="182"/>
      <c r="OF584" s="182"/>
      <c r="OG584" s="182"/>
      <c r="OH584" s="182"/>
      <c r="OI584" s="182"/>
      <c r="OJ584" s="182"/>
      <c r="OK584" s="182"/>
      <c r="OL584" s="182"/>
      <c r="OM584" s="182"/>
      <c r="ON584" s="182"/>
      <c r="OO584" s="182"/>
      <c r="OP584" s="182"/>
      <c r="OQ584" s="182"/>
      <c r="OR584" s="182"/>
      <c r="OS584" s="182"/>
      <c r="OT584" s="182"/>
      <c r="OU584" s="182"/>
      <c r="OV584" s="182"/>
      <c r="OW584" s="182"/>
      <c r="OX584" s="182"/>
      <c r="OY584" s="182"/>
      <c r="OZ584" s="182"/>
      <c r="PA584" s="182"/>
      <c r="PB584" s="182"/>
      <c r="PC584" s="182"/>
      <c r="PD584" s="182"/>
      <c r="PE584" s="182"/>
      <c r="PF584" s="182"/>
      <c r="PG584" s="182"/>
      <c r="PH584" s="182"/>
      <c r="PI584" s="182"/>
      <c r="PJ584" s="182"/>
      <c r="PK584" s="182"/>
      <c r="PL584" s="182"/>
      <c r="PM584" s="182"/>
      <c r="PN584" s="182"/>
      <c r="PO584" s="182"/>
      <c r="PP584" s="182"/>
      <c r="PQ584" s="182"/>
      <c r="PR584" s="182"/>
      <c r="PS584" s="182"/>
      <c r="PT584" s="182"/>
      <c r="PU584" s="182"/>
      <c r="PV584" s="182"/>
      <c r="PW584" s="182"/>
      <c r="PX584" s="182"/>
    </row>
    <row r="585" spans="1:440" s="167" customFormat="1" ht="19.899999999999999" customHeight="1">
      <c r="A585" s="182"/>
      <c r="B585" s="1040"/>
      <c r="C585" s="900"/>
      <c r="D585" s="837"/>
      <c r="E585" s="875"/>
      <c r="F585" s="327" t="s">
        <v>21</v>
      </c>
      <c r="G585" s="291">
        <v>2.9769999999999999</v>
      </c>
      <c r="H585" s="291"/>
      <c r="I585" s="292">
        <f>G585+H585+K584</f>
        <v>3.613</v>
      </c>
      <c r="J585" s="416">
        <v>1.9710000000000001</v>
      </c>
      <c r="K585" s="292">
        <f>I585-J585</f>
        <v>1.6419999999999999</v>
      </c>
      <c r="L585" s="675">
        <f>J585/I585</f>
        <v>0.5455300304456131</v>
      </c>
      <c r="M585" s="653" t="s">
        <v>24</v>
      </c>
      <c r="N585" s="903"/>
      <c r="O585" s="904"/>
      <c r="P585" s="904"/>
      <c r="Q585" s="904"/>
      <c r="R585" s="904"/>
      <c r="S585" s="893"/>
      <c r="T585" s="170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2"/>
      <c r="AT585" s="182"/>
      <c r="AU585" s="182"/>
      <c r="AV585" s="182"/>
      <c r="AW585" s="182"/>
      <c r="AX585" s="182"/>
      <c r="AY585" s="182"/>
      <c r="AZ585" s="182"/>
      <c r="BA585" s="182"/>
      <c r="BB585" s="182"/>
      <c r="BC585" s="182"/>
      <c r="BD585" s="182"/>
      <c r="BE585" s="182"/>
      <c r="BF585" s="182"/>
      <c r="BG585" s="182"/>
      <c r="BH585" s="182"/>
      <c r="BI585" s="182"/>
      <c r="BJ585" s="182"/>
      <c r="BK585" s="182"/>
      <c r="BL585" s="182"/>
      <c r="BM585" s="182"/>
      <c r="BN585" s="182"/>
      <c r="BO585" s="182"/>
      <c r="BP585" s="182"/>
      <c r="BQ585" s="182"/>
      <c r="BR585" s="182"/>
      <c r="BS585" s="182"/>
      <c r="BT585" s="182"/>
      <c r="BU585" s="182"/>
      <c r="BV585" s="182"/>
      <c r="BW585" s="182"/>
      <c r="BX585" s="182"/>
      <c r="BY585" s="182"/>
      <c r="BZ585" s="182"/>
      <c r="CA585" s="182"/>
      <c r="CB585" s="182"/>
      <c r="CC585" s="182"/>
      <c r="CD585" s="182"/>
      <c r="CE585" s="182"/>
      <c r="CF585" s="182"/>
      <c r="CG585" s="182"/>
      <c r="CH585" s="182"/>
      <c r="CI585" s="182"/>
      <c r="CJ585" s="182"/>
      <c r="CK585" s="182"/>
      <c r="CL585" s="182"/>
      <c r="CM585" s="182"/>
      <c r="CN585" s="182"/>
      <c r="CO585" s="182"/>
      <c r="CP585" s="182"/>
      <c r="CQ585" s="182"/>
      <c r="CR585" s="182"/>
      <c r="CS585" s="182"/>
      <c r="CT585" s="182"/>
      <c r="CU585" s="182"/>
      <c r="CV585" s="182"/>
      <c r="CW585" s="182"/>
      <c r="CX585" s="182"/>
      <c r="CY585" s="182"/>
      <c r="CZ585" s="182"/>
      <c r="DA585" s="182"/>
      <c r="DB585" s="182"/>
      <c r="DC585" s="182"/>
      <c r="DD585" s="182"/>
      <c r="DE585" s="182"/>
      <c r="DF585" s="182"/>
      <c r="DG585" s="182"/>
      <c r="DH585" s="182"/>
      <c r="DI585" s="182"/>
      <c r="DJ585" s="182"/>
      <c r="DK585" s="182"/>
      <c r="DL585" s="182"/>
      <c r="DM585" s="182"/>
      <c r="DN585" s="182"/>
      <c r="DO585" s="182"/>
      <c r="DP585" s="182"/>
      <c r="DQ585" s="182"/>
      <c r="DR585" s="182"/>
      <c r="DS585" s="182"/>
      <c r="DT585" s="182"/>
      <c r="DU585" s="182"/>
      <c r="DV585" s="182"/>
      <c r="DW585" s="182"/>
      <c r="DX585" s="182"/>
      <c r="DY585" s="182"/>
      <c r="DZ585" s="182"/>
      <c r="EA585" s="182"/>
      <c r="EB585" s="182"/>
      <c r="EC585" s="182"/>
      <c r="ED585" s="182"/>
      <c r="EE585" s="182"/>
      <c r="EF585" s="182"/>
      <c r="EG585" s="182"/>
      <c r="EH585" s="182"/>
      <c r="EI585" s="182"/>
      <c r="EJ585" s="182"/>
      <c r="EK585" s="182"/>
      <c r="EL585" s="182"/>
      <c r="EM585" s="182"/>
      <c r="EN585" s="182"/>
      <c r="EO585" s="182"/>
      <c r="EP585" s="182"/>
      <c r="EQ585" s="182"/>
      <c r="ER585" s="182"/>
      <c r="ES585" s="182"/>
      <c r="ET585" s="182"/>
      <c r="EU585" s="182"/>
      <c r="EV585" s="182"/>
      <c r="EW585" s="182"/>
      <c r="EX585" s="182"/>
      <c r="EY585" s="182"/>
      <c r="EZ585" s="182"/>
      <c r="FA585" s="182"/>
      <c r="FB585" s="182"/>
      <c r="FC585" s="182"/>
      <c r="FD585" s="182"/>
      <c r="FE585" s="182"/>
      <c r="FF585" s="182"/>
      <c r="FG585" s="182"/>
      <c r="FH585" s="182"/>
      <c r="FI585" s="182"/>
      <c r="FJ585" s="182"/>
      <c r="FK585" s="182"/>
      <c r="FL585" s="182"/>
      <c r="FM585" s="182"/>
      <c r="FN585" s="182"/>
      <c r="FO585" s="182"/>
      <c r="FP585" s="182"/>
      <c r="FQ585" s="182"/>
      <c r="FR585" s="182"/>
      <c r="FS585" s="182"/>
      <c r="FT585" s="182"/>
      <c r="FU585" s="182"/>
      <c r="FV585" s="182"/>
      <c r="FW585" s="182"/>
      <c r="FX585" s="182"/>
      <c r="FY585" s="182"/>
      <c r="FZ585" s="182"/>
      <c r="GA585" s="182"/>
      <c r="GB585" s="182"/>
      <c r="GC585" s="182"/>
      <c r="GD585" s="182"/>
      <c r="GE585" s="182"/>
      <c r="GF585" s="182"/>
      <c r="GG585" s="182"/>
      <c r="GH585" s="182"/>
      <c r="GI585" s="182"/>
      <c r="GJ585" s="182"/>
      <c r="GK585" s="182"/>
      <c r="GL585" s="182"/>
      <c r="GM585" s="182"/>
      <c r="GN585" s="182"/>
      <c r="GO585" s="182"/>
      <c r="GP585" s="182"/>
      <c r="GQ585" s="182"/>
      <c r="GR585" s="182"/>
      <c r="GS585" s="182"/>
      <c r="GT585" s="182"/>
      <c r="GU585" s="182"/>
      <c r="GV585" s="182"/>
      <c r="GW585" s="182"/>
      <c r="GX585" s="182"/>
      <c r="GY585" s="182"/>
      <c r="GZ585" s="182"/>
      <c r="HA585" s="182"/>
      <c r="HB585" s="182"/>
      <c r="HC585" s="182"/>
      <c r="HD585" s="182"/>
      <c r="HE585" s="182"/>
      <c r="HF585" s="182"/>
      <c r="HG585" s="182"/>
      <c r="HH585" s="182"/>
      <c r="HI585" s="182"/>
      <c r="HJ585" s="182"/>
      <c r="HK585" s="182"/>
      <c r="HL585" s="182"/>
      <c r="HM585" s="182"/>
      <c r="HN585" s="182"/>
      <c r="HO585" s="182"/>
      <c r="HP585" s="182"/>
      <c r="HQ585" s="182"/>
      <c r="HR585" s="182"/>
      <c r="HS585" s="182"/>
      <c r="HT585" s="182"/>
      <c r="HU585" s="182"/>
      <c r="HV585" s="182"/>
      <c r="HW585" s="182"/>
      <c r="HX585" s="182"/>
      <c r="HY585" s="182"/>
      <c r="HZ585" s="182"/>
      <c r="IA585" s="182"/>
      <c r="IB585" s="182"/>
      <c r="IC585" s="182"/>
      <c r="ID585" s="182"/>
      <c r="IE585" s="182"/>
      <c r="IF585" s="182"/>
      <c r="IG585" s="182"/>
      <c r="IH585" s="182"/>
      <c r="II585" s="182"/>
      <c r="IJ585" s="182"/>
      <c r="IK585" s="182"/>
      <c r="IL585" s="182"/>
      <c r="IM585" s="182"/>
      <c r="IN585" s="182"/>
      <c r="IO585" s="182"/>
      <c r="IP585" s="182"/>
      <c r="IQ585" s="182"/>
      <c r="IR585" s="182"/>
      <c r="IS585" s="182"/>
      <c r="IT585" s="182"/>
      <c r="IU585" s="182"/>
      <c r="IV585" s="182"/>
      <c r="IW585" s="182"/>
      <c r="IX585" s="182"/>
      <c r="IY585" s="182"/>
      <c r="IZ585" s="182"/>
      <c r="JA585" s="182"/>
      <c r="JB585" s="182"/>
      <c r="JC585" s="182"/>
      <c r="JD585" s="182"/>
      <c r="JE585" s="182"/>
      <c r="JF585" s="182"/>
      <c r="JG585" s="182"/>
      <c r="JH585" s="182"/>
      <c r="JI585" s="182"/>
      <c r="JJ585" s="182"/>
      <c r="JK585" s="182"/>
      <c r="JL585" s="182"/>
      <c r="JM585" s="182"/>
      <c r="JN585" s="182"/>
      <c r="JO585" s="182"/>
      <c r="JP585" s="182"/>
      <c r="JQ585" s="182"/>
      <c r="JR585" s="182"/>
      <c r="JS585" s="182"/>
      <c r="JT585" s="182"/>
      <c r="JU585" s="182"/>
      <c r="JV585" s="182"/>
      <c r="JW585" s="182"/>
      <c r="JX585" s="182"/>
      <c r="JY585" s="182"/>
      <c r="JZ585" s="182"/>
      <c r="KA585" s="182"/>
      <c r="KB585" s="182"/>
      <c r="KC585" s="182"/>
      <c r="KD585" s="182"/>
      <c r="KE585" s="182"/>
      <c r="KF585" s="182"/>
      <c r="KG585" s="182"/>
      <c r="KH585" s="182"/>
      <c r="KI585" s="182"/>
      <c r="KJ585" s="182"/>
      <c r="KK585" s="182"/>
      <c r="KL585" s="182"/>
      <c r="KM585" s="182"/>
      <c r="KN585" s="182"/>
      <c r="KO585" s="182"/>
      <c r="KP585" s="182"/>
      <c r="KQ585" s="182"/>
      <c r="KR585" s="182"/>
      <c r="KS585" s="182"/>
      <c r="KT585" s="182"/>
      <c r="KU585" s="182"/>
      <c r="KV585" s="182"/>
      <c r="KW585" s="182"/>
      <c r="KX585" s="182"/>
      <c r="KY585" s="182"/>
      <c r="KZ585" s="182"/>
      <c r="LA585" s="182"/>
      <c r="LB585" s="182"/>
      <c r="LC585" s="182"/>
      <c r="LD585" s="182"/>
      <c r="LE585" s="182"/>
      <c r="LF585" s="182"/>
      <c r="LG585" s="182"/>
      <c r="LH585" s="182"/>
      <c r="LI585" s="182"/>
      <c r="LJ585" s="182"/>
      <c r="LK585" s="182"/>
      <c r="LL585" s="182"/>
      <c r="LM585" s="182"/>
      <c r="LN585" s="182"/>
      <c r="LO585" s="182"/>
      <c r="LP585" s="182"/>
      <c r="LQ585" s="182"/>
      <c r="LR585" s="182"/>
      <c r="LS585" s="182"/>
      <c r="LT585" s="182"/>
      <c r="LU585" s="182"/>
      <c r="LV585" s="182"/>
      <c r="LW585" s="182"/>
      <c r="LX585" s="182"/>
      <c r="LY585" s="182"/>
      <c r="LZ585" s="182"/>
      <c r="MA585" s="182"/>
      <c r="MB585" s="182"/>
      <c r="MC585" s="182"/>
      <c r="MD585" s="182"/>
      <c r="ME585" s="182"/>
      <c r="MF585" s="182"/>
      <c r="MG585" s="182"/>
      <c r="MH585" s="182"/>
      <c r="MI585" s="182"/>
      <c r="MJ585" s="182"/>
      <c r="MK585" s="182"/>
      <c r="ML585" s="182"/>
      <c r="MM585" s="182"/>
      <c r="MN585" s="182"/>
      <c r="MO585" s="182"/>
      <c r="MP585" s="182"/>
      <c r="MQ585" s="182"/>
      <c r="MR585" s="182"/>
      <c r="MS585" s="182"/>
      <c r="MT585" s="182"/>
      <c r="MU585" s="182"/>
      <c r="MV585" s="182"/>
      <c r="MW585" s="182"/>
      <c r="MX585" s="182"/>
      <c r="MY585" s="182"/>
      <c r="MZ585" s="182"/>
      <c r="NA585" s="182"/>
      <c r="NB585" s="182"/>
      <c r="NC585" s="182"/>
      <c r="ND585" s="182"/>
      <c r="NE585" s="182"/>
      <c r="NF585" s="182"/>
      <c r="NG585" s="182"/>
      <c r="NH585" s="182"/>
      <c r="NI585" s="182"/>
      <c r="NJ585" s="182"/>
      <c r="NK585" s="182"/>
      <c r="NL585" s="182"/>
      <c r="NM585" s="182"/>
      <c r="NN585" s="182"/>
      <c r="NO585" s="182"/>
      <c r="NP585" s="182"/>
      <c r="NQ585" s="182"/>
      <c r="NR585" s="182"/>
      <c r="NS585" s="182"/>
      <c r="NT585" s="182"/>
      <c r="NU585" s="182"/>
      <c r="NV585" s="182"/>
      <c r="NW585" s="182"/>
      <c r="NX585" s="182"/>
      <c r="NY585" s="182"/>
      <c r="NZ585" s="182"/>
      <c r="OA585" s="182"/>
      <c r="OB585" s="182"/>
      <c r="OC585" s="182"/>
      <c r="OD585" s="182"/>
      <c r="OE585" s="182"/>
      <c r="OF585" s="182"/>
      <c r="OG585" s="182"/>
      <c r="OH585" s="182"/>
      <c r="OI585" s="182"/>
      <c r="OJ585" s="182"/>
      <c r="OK585" s="182"/>
      <c r="OL585" s="182"/>
      <c r="OM585" s="182"/>
      <c r="ON585" s="182"/>
      <c r="OO585" s="182"/>
      <c r="OP585" s="182"/>
      <c r="OQ585" s="182"/>
      <c r="OR585" s="182"/>
      <c r="OS585" s="182"/>
      <c r="OT585" s="182"/>
      <c r="OU585" s="182"/>
      <c r="OV585" s="182"/>
      <c r="OW585" s="182"/>
      <c r="OX585" s="182"/>
      <c r="OY585" s="182"/>
      <c r="OZ585" s="182"/>
      <c r="PA585" s="182"/>
      <c r="PB585" s="182"/>
      <c r="PC585" s="182"/>
      <c r="PD585" s="182"/>
      <c r="PE585" s="182"/>
      <c r="PF585" s="182"/>
      <c r="PG585" s="182"/>
      <c r="PH585" s="182"/>
      <c r="PI585" s="182"/>
      <c r="PJ585" s="182"/>
      <c r="PK585" s="182"/>
      <c r="PL585" s="182"/>
      <c r="PM585" s="182"/>
      <c r="PN585" s="182"/>
      <c r="PO585" s="182"/>
      <c r="PP585" s="182"/>
      <c r="PQ585" s="182"/>
      <c r="PR585" s="182"/>
      <c r="PS585" s="182"/>
      <c r="PT585" s="182"/>
      <c r="PU585" s="182"/>
      <c r="PV585" s="182"/>
      <c r="PW585" s="182"/>
      <c r="PX585" s="182"/>
    </row>
    <row r="586" spans="1:440" s="167" customFormat="1" ht="19.899999999999999" customHeight="1">
      <c r="A586" s="182"/>
      <c r="B586" s="1040"/>
      <c r="C586" s="900"/>
      <c r="D586" s="837"/>
      <c r="E586" s="875"/>
      <c r="F586" s="327" t="s">
        <v>22</v>
      </c>
      <c r="G586" s="291">
        <v>3.613</v>
      </c>
      <c r="H586" s="291"/>
      <c r="I586" s="292">
        <f>G586+H586+K585</f>
        <v>5.2549999999999999</v>
      </c>
      <c r="J586" s="416">
        <v>3.6160000000000001</v>
      </c>
      <c r="K586" s="292">
        <f>I586-J586</f>
        <v>1.6389999999999998</v>
      </c>
      <c r="L586" s="675">
        <f>J586/I586</f>
        <v>0.68810656517602287</v>
      </c>
      <c r="M586" s="653" t="s">
        <v>24</v>
      </c>
      <c r="N586" s="903"/>
      <c r="O586" s="904"/>
      <c r="P586" s="904"/>
      <c r="Q586" s="904"/>
      <c r="R586" s="904"/>
      <c r="S586" s="893"/>
      <c r="T586" s="170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2"/>
      <c r="AT586" s="182"/>
      <c r="AU586" s="182"/>
      <c r="AV586" s="182"/>
      <c r="AW586" s="182"/>
      <c r="AX586" s="182"/>
      <c r="AY586" s="182"/>
      <c r="AZ586" s="182"/>
      <c r="BA586" s="182"/>
      <c r="BB586" s="182"/>
      <c r="BC586" s="182"/>
      <c r="BD586" s="182"/>
      <c r="BE586" s="182"/>
      <c r="BF586" s="182"/>
      <c r="BG586" s="182"/>
      <c r="BH586" s="182"/>
      <c r="BI586" s="182"/>
      <c r="BJ586" s="182"/>
      <c r="BK586" s="182"/>
      <c r="BL586" s="182"/>
      <c r="BM586" s="182"/>
      <c r="BN586" s="182"/>
      <c r="BO586" s="182"/>
      <c r="BP586" s="182"/>
      <c r="BQ586" s="182"/>
      <c r="BR586" s="182"/>
      <c r="BS586" s="182"/>
      <c r="BT586" s="182"/>
      <c r="BU586" s="182"/>
      <c r="BV586" s="182"/>
      <c r="BW586" s="182"/>
      <c r="BX586" s="182"/>
      <c r="BY586" s="182"/>
      <c r="BZ586" s="182"/>
      <c r="CA586" s="182"/>
      <c r="CB586" s="182"/>
      <c r="CC586" s="182"/>
      <c r="CD586" s="182"/>
      <c r="CE586" s="182"/>
      <c r="CF586" s="182"/>
      <c r="CG586" s="182"/>
      <c r="CH586" s="182"/>
      <c r="CI586" s="182"/>
      <c r="CJ586" s="182"/>
      <c r="CK586" s="182"/>
      <c r="CL586" s="182"/>
      <c r="CM586" s="182"/>
      <c r="CN586" s="182"/>
      <c r="CO586" s="182"/>
      <c r="CP586" s="182"/>
      <c r="CQ586" s="182"/>
      <c r="CR586" s="182"/>
      <c r="CS586" s="182"/>
      <c r="CT586" s="182"/>
      <c r="CU586" s="182"/>
      <c r="CV586" s="182"/>
      <c r="CW586" s="182"/>
      <c r="CX586" s="182"/>
      <c r="CY586" s="182"/>
      <c r="CZ586" s="182"/>
      <c r="DA586" s="182"/>
      <c r="DB586" s="182"/>
      <c r="DC586" s="182"/>
      <c r="DD586" s="182"/>
      <c r="DE586" s="182"/>
      <c r="DF586" s="182"/>
      <c r="DG586" s="182"/>
      <c r="DH586" s="182"/>
      <c r="DI586" s="182"/>
      <c r="DJ586" s="182"/>
      <c r="DK586" s="182"/>
      <c r="DL586" s="182"/>
      <c r="DM586" s="182"/>
      <c r="DN586" s="182"/>
      <c r="DO586" s="182"/>
      <c r="DP586" s="182"/>
      <c r="DQ586" s="182"/>
      <c r="DR586" s="182"/>
      <c r="DS586" s="182"/>
      <c r="DT586" s="182"/>
      <c r="DU586" s="182"/>
      <c r="DV586" s="182"/>
      <c r="DW586" s="182"/>
      <c r="DX586" s="182"/>
      <c r="DY586" s="182"/>
      <c r="DZ586" s="182"/>
      <c r="EA586" s="182"/>
      <c r="EB586" s="182"/>
      <c r="EC586" s="182"/>
      <c r="ED586" s="182"/>
      <c r="EE586" s="182"/>
      <c r="EF586" s="182"/>
      <c r="EG586" s="182"/>
      <c r="EH586" s="182"/>
      <c r="EI586" s="182"/>
      <c r="EJ586" s="182"/>
      <c r="EK586" s="182"/>
      <c r="EL586" s="182"/>
      <c r="EM586" s="182"/>
      <c r="EN586" s="182"/>
      <c r="EO586" s="182"/>
      <c r="EP586" s="182"/>
      <c r="EQ586" s="182"/>
      <c r="ER586" s="182"/>
      <c r="ES586" s="182"/>
      <c r="ET586" s="182"/>
      <c r="EU586" s="182"/>
      <c r="EV586" s="182"/>
      <c r="EW586" s="182"/>
      <c r="EX586" s="182"/>
      <c r="EY586" s="182"/>
      <c r="EZ586" s="182"/>
      <c r="FA586" s="182"/>
      <c r="FB586" s="182"/>
      <c r="FC586" s="182"/>
      <c r="FD586" s="182"/>
      <c r="FE586" s="182"/>
      <c r="FF586" s="182"/>
      <c r="FG586" s="182"/>
      <c r="FH586" s="182"/>
      <c r="FI586" s="182"/>
      <c r="FJ586" s="182"/>
      <c r="FK586" s="182"/>
      <c r="FL586" s="182"/>
      <c r="FM586" s="182"/>
      <c r="FN586" s="182"/>
      <c r="FO586" s="182"/>
      <c r="FP586" s="182"/>
      <c r="FQ586" s="182"/>
      <c r="FR586" s="182"/>
      <c r="FS586" s="182"/>
      <c r="FT586" s="182"/>
      <c r="FU586" s="182"/>
      <c r="FV586" s="182"/>
      <c r="FW586" s="182"/>
      <c r="FX586" s="182"/>
      <c r="FY586" s="182"/>
      <c r="FZ586" s="182"/>
      <c r="GA586" s="182"/>
      <c r="GB586" s="182"/>
      <c r="GC586" s="182"/>
      <c r="GD586" s="182"/>
      <c r="GE586" s="182"/>
      <c r="GF586" s="182"/>
      <c r="GG586" s="182"/>
      <c r="GH586" s="182"/>
      <c r="GI586" s="182"/>
      <c r="GJ586" s="182"/>
      <c r="GK586" s="182"/>
      <c r="GL586" s="182"/>
      <c r="GM586" s="182"/>
      <c r="GN586" s="182"/>
      <c r="GO586" s="182"/>
      <c r="GP586" s="182"/>
      <c r="GQ586" s="182"/>
      <c r="GR586" s="182"/>
      <c r="GS586" s="182"/>
      <c r="GT586" s="182"/>
      <c r="GU586" s="182"/>
      <c r="GV586" s="182"/>
      <c r="GW586" s="182"/>
      <c r="GX586" s="182"/>
      <c r="GY586" s="182"/>
      <c r="GZ586" s="182"/>
      <c r="HA586" s="182"/>
      <c r="HB586" s="182"/>
      <c r="HC586" s="182"/>
      <c r="HD586" s="182"/>
      <c r="HE586" s="182"/>
      <c r="HF586" s="182"/>
      <c r="HG586" s="182"/>
      <c r="HH586" s="182"/>
      <c r="HI586" s="182"/>
      <c r="HJ586" s="182"/>
      <c r="HK586" s="182"/>
      <c r="HL586" s="182"/>
      <c r="HM586" s="182"/>
      <c r="HN586" s="182"/>
      <c r="HO586" s="182"/>
      <c r="HP586" s="182"/>
      <c r="HQ586" s="182"/>
      <c r="HR586" s="182"/>
      <c r="HS586" s="182"/>
      <c r="HT586" s="182"/>
      <c r="HU586" s="182"/>
      <c r="HV586" s="182"/>
      <c r="HW586" s="182"/>
      <c r="HX586" s="182"/>
      <c r="HY586" s="182"/>
      <c r="HZ586" s="182"/>
      <c r="IA586" s="182"/>
      <c r="IB586" s="182"/>
      <c r="IC586" s="182"/>
      <c r="ID586" s="182"/>
      <c r="IE586" s="182"/>
      <c r="IF586" s="182"/>
      <c r="IG586" s="182"/>
      <c r="IH586" s="182"/>
      <c r="II586" s="182"/>
      <c r="IJ586" s="182"/>
      <c r="IK586" s="182"/>
      <c r="IL586" s="182"/>
      <c r="IM586" s="182"/>
      <c r="IN586" s="182"/>
      <c r="IO586" s="182"/>
      <c r="IP586" s="182"/>
      <c r="IQ586" s="182"/>
      <c r="IR586" s="182"/>
      <c r="IS586" s="182"/>
      <c r="IT586" s="182"/>
      <c r="IU586" s="182"/>
      <c r="IV586" s="182"/>
      <c r="IW586" s="182"/>
      <c r="IX586" s="182"/>
      <c r="IY586" s="182"/>
      <c r="IZ586" s="182"/>
      <c r="JA586" s="182"/>
      <c r="JB586" s="182"/>
      <c r="JC586" s="182"/>
      <c r="JD586" s="182"/>
      <c r="JE586" s="182"/>
      <c r="JF586" s="182"/>
      <c r="JG586" s="182"/>
      <c r="JH586" s="182"/>
      <c r="JI586" s="182"/>
      <c r="JJ586" s="182"/>
      <c r="JK586" s="182"/>
      <c r="JL586" s="182"/>
      <c r="JM586" s="182"/>
      <c r="JN586" s="182"/>
      <c r="JO586" s="182"/>
      <c r="JP586" s="182"/>
      <c r="JQ586" s="182"/>
      <c r="JR586" s="182"/>
      <c r="JS586" s="182"/>
      <c r="JT586" s="182"/>
      <c r="JU586" s="182"/>
      <c r="JV586" s="182"/>
      <c r="JW586" s="182"/>
      <c r="JX586" s="182"/>
      <c r="JY586" s="182"/>
      <c r="JZ586" s="182"/>
      <c r="KA586" s="182"/>
      <c r="KB586" s="182"/>
      <c r="KC586" s="182"/>
      <c r="KD586" s="182"/>
      <c r="KE586" s="182"/>
      <c r="KF586" s="182"/>
      <c r="KG586" s="182"/>
      <c r="KH586" s="182"/>
      <c r="KI586" s="182"/>
      <c r="KJ586" s="182"/>
      <c r="KK586" s="182"/>
      <c r="KL586" s="182"/>
      <c r="KM586" s="182"/>
      <c r="KN586" s="182"/>
      <c r="KO586" s="182"/>
      <c r="KP586" s="182"/>
      <c r="KQ586" s="182"/>
      <c r="KR586" s="182"/>
      <c r="KS586" s="182"/>
      <c r="KT586" s="182"/>
      <c r="KU586" s="182"/>
      <c r="KV586" s="182"/>
      <c r="KW586" s="182"/>
      <c r="KX586" s="182"/>
      <c r="KY586" s="182"/>
      <c r="KZ586" s="182"/>
      <c r="LA586" s="182"/>
      <c r="LB586" s="182"/>
      <c r="LC586" s="182"/>
      <c r="LD586" s="182"/>
      <c r="LE586" s="182"/>
      <c r="LF586" s="182"/>
      <c r="LG586" s="182"/>
      <c r="LH586" s="182"/>
      <c r="LI586" s="182"/>
      <c r="LJ586" s="182"/>
      <c r="LK586" s="182"/>
      <c r="LL586" s="182"/>
      <c r="LM586" s="182"/>
      <c r="LN586" s="182"/>
      <c r="LO586" s="182"/>
      <c r="LP586" s="182"/>
      <c r="LQ586" s="182"/>
      <c r="LR586" s="182"/>
      <c r="LS586" s="182"/>
      <c r="LT586" s="182"/>
      <c r="LU586" s="182"/>
      <c r="LV586" s="182"/>
      <c r="LW586" s="182"/>
      <c r="LX586" s="182"/>
      <c r="LY586" s="182"/>
      <c r="LZ586" s="182"/>
      <c r="MA586" s="182"/>
      <c r="MB586" s="182"/>
      <c r="MC586" s="182"/>
      <c r="MD586" s="182"/>
      <c r="ME586" s="182"/>
      <c r="MF586" s="182"/>
      <c r="MG586" s="182"/>
      <c r="MH586" s="182"/>
      <c r="MI586" s="182"/>
      <c r="MJ586" s="182"/>
      <c r="MK586" s="182"/>
      <c r="ML586" s="182"/>
      <c r="MM586" s="182"/>
      <c r="MN586" s="182"/>
      <c r="MO586" s="182"/>
      <c r="MP586" s="182"/>
      <c r="MQ586" s="182"/>
      <c r="MR586" s="182"/>
      <c r="MS586" s="182"/>
      <c r="MT586" s="182"/>
      <c r="MU586" s="182"/>
      <c r="MV586" s="182"/>
      <c r="MW586" s="182"/>
      <c r="MX586" s="182"/>
      <c r="MY586" s="182"/>
      <c r="MZ586" s="182"/>
      <c r="NA586" s="182"/>
      <c r="NB586" s="182"/>
      <c r="NC586" s="182"/>
      <c r="ND586" s="182"/>
      <c r="NE586" s="182"/>
      <c r="NF586" s="182"/>
      <c r="NG586" s="182"/>
      <c r="NH586" s="182"/>
      <c r="NI586" s="182"/>
      <c r="NJ586" s="182"/>
      <c r="NK586" s="182"/>
      <c r="NL586" s="182"/>
      <c r="NM586" s="182"/>
      <c r="NN586" s="182"/>
      <c r="NO586" s="182"/>
      <c r="NP586" s="182"/>
      <c r="NQ586" s="182"/>
      <c r="NR586" s="182"/>
      <c r="NS586" s="182"/>
      <c r="NT586" s="182"/>
      <c r="NU586" s="182"/>
      <c r="NV586" s="182"/>
      <c r="NW586" s="182"/>
      <c r="NX586" s="182"/>
      <c r="NY586" s="182"/>
      <c r="NZ586" s="182"/>
      <c r="OA586" s="182"/>
      <c r="OB586" s="182"/>
      <c r="OC586" s="182"/>
      <c r="OD586" s="182"/>
      <c r="OE586" s="182"/>
      <c r="OF586" s="182"/>
      <c r="OG586" s="182"/>
      <c r="OH586" s="182"/>
      <c r="OI586" s="182"/>
      <c r="OJ586" s="182"/>
      <c r="OK586" s="182"/>
      <c r="OL586" s="182"/>
      <c r="OM586" s="182"/>
      <c r="ON586" s="182"/>
      <c r="OO586" s="182"/>
      <c r="OP586" s="182"/>
      <c r="OQ586" s="182"/>
      <c r="OR586" s="182"/>
      <c r="OS586" s="182"/>
      <c r="OT586" s="182"/>
      <c r="OU586" s="182"/>
      <c r="OV586" s="182"/>
      <c r="OW586" s="182"/>
      <c r="OX586" s="182"/>
      <c r="OY586" s="182"/>
      <c r="OZ586" s="182"/>
      <c r="PA586" s="182"/>
      <c r="PB586" s="182"/>
      <c r="PC586" s="182"/>
      <c r="PD586" s="182"/>
      <c r="PE586" s="182"/>
      <c r="PF586" s="182"/>
      <c r="PG586" s="182"/>
      <c r="PH586" s="182"/>
      <c r="PI586" s="182"/>
      <c r="PJ586" s="182"/>
      <c r="PK586" s="182"/>
      <c r="PL586" s="182"/>
      <c r="PM586" s="182"/>
      <c r="PN586" s="182"/>
      <c r="PO586" s="182"/>
      <c r="PP586" s="182"/>
      <c r="PQ586" s="182"/>
      <c r="PR586" s="182"/>
      <c r="PS586" s="182"/>
      <c r="PT586" s="182"/>
      <c r="PU586" s="182"/>
      <c r="PV586" s="182"/>
      <c r="PW586" s="182"/>
      <c r="PX586" s="182"/>
    </row>
    <row r="587" spans="1:440" s="167" customFormat="1" ht="19.899999999999999" customHeight="1">
      <c r="A587" s="182"/>
      <c r="B587" s="1040"/>
      <c r="C587" s="900"/>
      <c r="D587" s="837"/>
      <c r="E587" s="947" t="s">
        <v>654</v>
      </c>
      <c r="F587" s="327" t="s">
        <v>20</v>
      </c>
      <c r="G587" s="291">
        <v>0.63600000000000001</v>
      </c>
      <c r="H587" s="291"/>
      <c r="I587" s="292">
        <f t="shared" ref="I587" si="639">G587+H587</f>
        <v>0.63600000000000001</v>
      </c>
      <c r="J587" s="416">
        <v>0</v>
      </c>
      <c r="K587" s="292">
        <f t="shared" si="601"/>
        <v>0.63600000000000001</v>
      </c>
      <c r="L587" s="675">
        <f t="shared" si="602"/>
        <v>0</v>
      </c>
      <c r="M587" s="653" t="s">
        <v>24</v>
      </c>
      <c r="N587" s="903">
        <f t="shared" ref="N587:O587" si="640">G587+G588+G589</f>
        <v>7.2249999999999996</v>
      </c>
      <c r="O587" s="904">
        <f t="shared" si="640"/>
        <v>0</v>
      </c>
      <c r="P587" s="904">
        <f t="shared" ref="P587" si="641">N587+O587</f>
        <v>7.2249999999999996</v>
      </c>
      <c r="Q587" s="904">
        <f t="shared" si="606"/>
        <v>7.5920000000000005</v>
      </c>
      <c r="R587" s="904">
        <f t="shared" ref="R587" si="642">P587-Q587</f>
        <v>-0.36700000000000088</v>
      </c>
      <c r="S587" s="893">
        <f t="shared" ref="S587" si="643">Q587/P587</f>
        <v>1.0507958477508652</v>
      </c>
      <c r="T587" s="170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2"/>
      <c r="AT587" s="182"/>
      <c r="AU587" s="182"/>
      <c r="AV587" s="182"/>
      <c r="AW587" s="182"/>
      <c r="AX587" s="182"/>
      <c r="AY587" s="182"/>
      <c r="AZ587" s="182"/>
      <c r="BA587" s="182"/>
      <c r="BB587" s="182"/>
      <c r="BC587" s="182"/>
      <c r="BD587" s="182"/>
      <c r="BE587" s="182"/>
      <c r="BF587" s="182"/>
      <c r="BG587" s="182"/>
      <c r="BH587" s="182"/>
      <c r="BI587" s="182"/>
      <c r="BJ587" s="182"/>
      <c r="BK587" s="182"/>
      <c r="BL587" s="182"/>
      <c r="BM587" s="182"/>
      <c r="BN587" s="182"/>
      <c r="BO587" s="182"/>
      <c r="BP587" s="182"/>
      <c r="BQ587" s="182"/>
      <c r="BR587" s="182"/>
      <c r="BS587" s="182"/>
      <c r="BT587" s="182"/>
      <c r="BU587" s="182"/>
      <c r="BV587" s="182"/>
      <c r="BW587" s="182"/>
      <c r="BX587" s="182"/>
      <c r="BY587" s="182"/>
      <c r="BZ587" s="182"/>
      <c r="CA587" s="182"/>
      <c r="CB587" s="182"/>
      <c r="CC587" s="182"/>
      <c r="CD587" s="182"/>
      <c r="CE587" s="182"/>
      <c r="CF587" s="182"/>
      <c r="CG587" s="182"/>
      <c r="CH587" s="182"/>
      <c r="CI587" s="182"/>
      <c r="CJ587" s="182"/>
      <c r="CK587" s="182"/>
      <c r="CL587" s="182"/>
      <c r="CM587" s="182"/>
      <c r="CN587" s="182"/>
      <c r="CO587" s="182"/>
      <c r="CP587" s="182"/>
      <c r="CQ587" s="182"/>
      <c r="CR587" s="182"/>
      <c r="CS587" s="182"/>
      <c r="CT587" s="182"/>
      <c r="CU587" s="182"/>
      <c r="CV587" s="182"/>
      <c r="CW587" s="182"/>
      <c r="CX587" s="182"/>
      <c r="CY587" s="182"/>
      <c r="CZ587" s="182"/>
      <c r="DA587" s="182"/>
      <c r="DB587" s="182"/>
      <c r="DC587" s="182"/>
      <c r="DD587" s="182"/>
      <c r="DE587" s="182"/>
      <c r="DF587" s="182"/>
      <c r="DG587" s="182"/>
      <c r="DH587" s="182"/>
      <c r="DI587" s="182"/>
      <c r="DJ587" s="182"/>
      <c r="DK587" s="182"/>
      <c r="DL587" s="182"/>
      <c r="DM587" s="182"/>
      <c r="DN587" s="182"/>
      <c r="DO587" s="182"/>
      <c r="DP587" s="182"/>
      <c r="DQ587" s="182"/>
      <c r="DR587" s="182"/>
      <c r="DS587" s="182"/>
      <c r="DT587" s="182"/>
      <c r="DU587" s="182"/>
      <c r="DV587" s="182"/>
      <c r="DW587" s="182"/>
      <c r="DX587" s="182"/>
      <c r="DY587" s="182"/>
      <c r="DZ587" s="182"/>
      <c r="EA587" s="182"/>
      <c r="EB587" s="182"/>
      <c r="EC587" s="182"/>
      <c r="ED587" s="182"/>
      <c r="EE587" s="182"/>
      <c r="EF587" s="182"/>
      <c r="EG587" s="182"/>
      <c r="EH587" s="182"/>
      <c r="EI587" s="182"/>
      <c r="EJ587" s="182"/>
      <c r="EK587" s="182"/>
      <c r="EL587" s="182"/>
      <c r="EM587" s="182"/>
      <c r="EN587" s="182"/>
      <c r="EO587" s="182"/>
      <c r="EP587" s="182"/>
      <c r="EQ587" s="182"/>
      <c r="ER587" s="182"/>
      <c r="ES587" s="182"/>
      <c r="ET587" s="182"/>
      <c r="EU587" s="182"/>
      <c r="EV587" s="182"/>
      <c r="EW587" s="182"/>
      <c r="EX587" s="182"/>
      <c r="EY587" s="182"/>
      <c r="EZ587" s="182"/>
      <c r="FA587" s="182"/>
      <c r="FB587" s="182"/>
      <c r="FC587" s="182"/>
      <c r="FD587" s="182"/>
      <c r="FE587" s="182"/>
      <c r="FF587" s="182"/>
      <c r="FG587" s="182"/>
      <c r="FH587" s="182"/>
      <c r="FI587" s="182"/>
      <c r="FJ587" s="182"/>
      <c r="FK587" s="182"/>
      <c r="FL587" s="182"/>
      <c r="FM587" s="182"/>
      <c r="FN587" s="182"/>
      <c r="FO587" s="182"/>
      <c r="FP587" s="182"/>
      <c r="FQ587" s="182"/>
      <c r="FR587" s="182"/>
      <c r="FS587" s="182"/>
      <c r="FT587" s="182"/>
      <c r="FU587" s="182"/>
      <c r="FV587" s="182"/>
      <c r="FW587" s="182"/>
      <c r="FX587" s="182"/>
      <c r="FY587" s="182"/>
      <c r="FZ587" s="182"/>
      <c r="GA587" s="182"/>
      <c r="GB587" s="182"/>
      <c r="GC587" s="182"/>
      <c r="GD587" s="182"/>
      <c r="GE587" s="182"/>
      <c r="GF587" s="182"/>
      <c r="GG587" s="182"/>
      <c r="GH587" s="182"/>
      <c r="GI587" s="182"/>
      <c r="GJ587" s="182"/>
      <c r="GK587" s="182"/>
      <c r="GL587" s="182"/>
      <c r="GM587" s="182"/>
      <c r="GN587" s="182"/>
      <c r="GO587" s="182"/>
      <c r="GP587" s="182"/>
      <c r="GQ587" s="182"/>
      <c r="GR587" s="182"/>
      <c r="GS587" s="182"/>
      <c r="GT587" s="182"/>
      <c r="GU587" s="182"/>
      <c r="GV587" s="182"/>
      <c r="GW587" s="182"/>
      <c r="GX587" s="182"/>
      <c r="GY587" s="182"/>
      <c r="GZ587" s="182"/>
      <c r="HA587" s="182"/>
      <c r="HB587" s="182"/>
      <c r="HC587" s="182"/>
      <c r="HD587" s="182"/>
      <c r="HE587" s="182"/>
      <c r="HF587" s="182"/>
      <c r="HG587" s="182"/>
      <c r="HH587" s="182"/>
      <c r="HI587" s="182"/>
      <c r="HJ587" s="182"/>
      <c r="HK587" s="182"/>
      <c r="HL587" s="182"/>
      <c r="HM587" s="182"/>
      <c r="HN587" s="182"/>
      <c r="HO587" s="182"/>
      <c r="HP587" s="182"/>
      <c r="HQ587" s="182"/>
      <c r="HR587" s="182"/>
      <c r="HS587" s="182"/>
      <c r="HT587" s="182"/>
      <c r="HU587" s="182"/>
      <c r="HV587" s="182"/>
      <c r="HW587" s="182"/>
      <c r="HX587" s="182"/>
      <c r="HY587" s="182"/>
      <c r="HZ587" s="182"/>
      <c r="IA587" s="182"/>
      <c r="IB587" s="182"/>
      <c r="IC587" s="182"/>
      <c r="ID587" s="182"/>
      <c r="IE587" s="182"/>
      <c r="IF587" s="182"/>
      <c r="IG587" s="182"/>
      <c r="IH587" s="182"/>
      <c r="II587" s="182"/>
      <c r="IJ587" s="182"/>
      <c r="IK587" s="182"/>
      <c r="IL587" s="182"/>
      <c r="IM587" s="182"/>
      <c r="IN587" s="182"/>
      <c r="IO587" s="182"/>
      <c r="IP587" s="182"/>
      <c r="IQ587" s="182"/>
      <c r="IR587" s="182"/>
      <c r="IS587" s="182"/>
      <c r="IT587" s="182"/>
      <c r="IU587" s="182"/>
      <c r="IV587" s="182"/>
      <c r="IW587" s="182"/>
      <c r="IX587" s="182"/>
      <c r="IY587" s="182"/>
      <c r="IZ587" s="182"/>
      <c r="JA587" s="182"/>
      <c r="JB587" s="182"/>
      <c r="JC587" s="182"/>
      <c r="JD587" s="182"/>
      <c r="JE587" s="182"/>
      <c r="JF587" s="182"/>
      <c r="JG587" s="182"/>
      <c r="JH587" s="182"/>
      <c r="JI587" s="182"/>
      <c r="JJ587" s="182"/>
      <c r="JK587" s="182"/>
      <c r="JL587" s="182"/>
      <c r="JM587" s="182"/>
      <c r="JN587" s="182"/>
      <c r="JO587" s="182"/>
      <c r="JP587" s="182"/>
      <c r="JQ587" s="182"/>
      <c r="JR587" s="182"/>
      <c r="JS587" s="182"/>
      <c r="JT587" s="182"/>
      <c r="JU587" s="182"/>
      <c r="JV587" s="182"/>
      <c r="JW587" s="182"/>
      <c r="JX587" s="182"/>
      <c r="JY587" s="182"/>
      <c r="JZ587" s="182"/>
      <c r="KA587" s="182"/>
      <c r="KB587" s="182"/>
      <c r="KC587" s="182"/>
      <c r="KD587" s="182"/>
      <c r="KE587" s="182"/>
      <c r="KF587" s="182"/>
      <c r="KG587" s="182"/>
      <c r="KH587" s="182"/>
      <c r="KI587" s="182"/>
      <c r="KJ587" s="182"/>
      <c r="KK587" s="182"/>
      <c r="KL587" s="182"/>
      <c r="KM587" s="182"/>
      <c r="KN587" s="182"/>
      <c r="KO587" s="182"/>
      <c r="KP587" s="182"/>
      <c r="KQ587" s="182"/>
      <c r="KR587" s="182"/>
      <c r="KS587" s="182"/>
      <c r="KT587" s="182"/>
      <c r="KU587" s="182"/>
      <c r="KV587" s="182"/>
      <c r="KW587" s="182"/>
      <c r="KX587" s="182"/>
      <c r="KY587" s="182"/>
      <c r="KZ587" s="182"/>
      <c r="LA587" s="182"/>
      <c r="LB587" s="182"/>
      <c r="LC587" s="182"/>
      <c r="LD587" s="182"/>
      <c r="LE587" s="182"/>
      <c r="LF587" s="182"/>
      <c r="LG587" s="182"/>
      <c r="LH587" s="182"/>
      <c r="LI587" s="182"/>
      <c r="LJ587" s="182"/>
      <c r="LK587" s="182"/>
      <c r="LL587" s="182"/>
      <c r="LM587" s="182"/>
      <c r="LN587" s="182"/>
      <c r="LO587" s="182"/>
      <c r="LP587" s="182"/>
      <c r="LQ587" s="182"/>
      <c r="LR587" s="182"/>
      <c r="LS587" s="182"/>
      <c r="LT587" s="182"/>
      <c r="LU587" s="182"/>
      <c r="LV587" s="182"/>
      <c r="LW587" s="182"/>
      <c r="LX587" s="182"/>
      <c r="LY587" s="182"/>
      <c r="LZ587" s="182"/>
      <c r="MA587" s="182"/>
      <c r="MB587" s="182"/>
      <c r="MC587" s="182"/>
      <c r="MD587" s="182"/>
      <c r="ME587" s="182"/>
      <c r="MF587" s="182"/>
      <c r="MG587" s="182"/>
      <c r="MH587" s="182"/>
      <c r="MI587" s="182"/>
      <c r="MJ587" s="182"/>
      <c r="MK587" s="182"/>
      <c r="ML587" s="182"/>
      <c r="MM587" s="182"/>
      <c r="MN587" s="182"/>
      <c r="MO587" s="182"/>
      <c r="MP587" s="182"/>
      <c r="MQ587" s="182"/>
      <c r="MR587" s="182"/>
      <c r="MS587" s="182"/>
      <c r="MT587" s="182"/>
      <c r="MU587" s="182"/>
      <c r="MV587" s="182"/>
      <c r="MW587" s="182"/>
      <c r="MX587" s="182"/>
      <c r="MY587" s="182"/>
      <c r="MZ587" s="182"/>
      <c r="NA587" s="182"/>
      <c r="NB587" s="182"/>
      <c r="NC587" s="182"/>
      <c r="ND587" s="182"/>
      <c r="NE587" s="182"/>
      <c r="NF587" s="182"/>
      <c r="NG587" s="182"/>
      <c r="NH587" s="182"/>
      <c r="NI587" s="182"/>
      <c r="NJ587" s="182"/>
      <c r="NK587" s="182"/>
      <c r="NL587" s="182"/>
      <c r="NM587" s="182"/>
      <c r="NN587" s="182"/>
      <c r="NO587" s="182"/>
      <c r="NP587" s="182"/>
      <c r="NQ587" s="182"/>
      <c r="NR587" s="182"/>
      <c r="NS587" s="182"/>
      <c r="NT587" s="182"/>
      <c r="NU587" s="182"/>
      <c r="NV587" s="182"/>
      <c r="NW587" s="182"/>
      <c r="NX587" s="182"/>
      <c r="NY587" s="182"/>
      <c r="NZ587" s="182"/>
      <c r="OA587" s="182"/>
      <c r="OB587" s="182"/>
      <c r="OC587" s="182"/>
      <c r="OD587" s="182"/>
      <c r="OE587" s="182"/>
      <c r="OF587" s="182"/>
      <c r="OG587" s="182"/>
      <c r="OH587" s="182"/>
      <c r="OI587" s="182"/>
      <c r="OJ587" s="182"/>
      <c r="OK587" s="182"/>
      <c r="OL587" s="182"/>
      <c r="OM587" s="182"/>
      <c r="ON587" s="182"/>
      <c r="OO587" s="182"/>
      <c r="OP587" s="182"/>
      <c r="OQ587" s="182"/>
      <c r="OR587" s="182"/>
      <c r="OS587" s="182"/>
      <c r="OT587" s="182"/>
      <c r="OU587" s="182"/>
      <c r="OV587" s="182"/>
      <c r="OW587" s="182"/>
      <c r="OX587" s="182"/>
      <c r="OY587" s="182"/>
      <c r="OZ587" s="182"/>
      <c r="PA587" s="182"/>
      <c r="PB587" s="182"/>
      <c r="PC587" s="182"/>
      <c r="PD587" s="182"/>
      <c r="PE587" s="182"/>
      <c r="PF587" s="182"/>
      <c r="PG587" s="182"/>
      <c r="PH587" s="182"/>
      <c r="PI587" s="182"/>
      <c r="PJ587" s="182"/>
      <c r="PK587" s="182"/>
      <c r="PL587" s="182"/>
      <c r="PM587" s="182"/>
      <c r="PN587" s="182"/>
      <c r="PO587" s="182"/>
      <c r="PP587" s="182"/>
      <c r="PQ587" s="182"/>
      <c r="PR587" s="182"/>
      <c r="PS587" s="182"/>
      <c r="PT587" s="182"/>
      <c r="PU587" s="182"/>
      <c r="PV587" s="182"/>
      <c r="PW587" s="182"/>
      <c r="PX587" s="182"/>
    </row>
    <row r="588" spans="1:440" s="167" customFormat="1" ht="19.899999999999999" customHeight="1">
      <c r="A588" s="182"/>
      <c r="B588" s="1040"/>
      <c r="C588" s="900"/>
      <c r="D588" s="837"/>
      <c r="E588" s="948"/>
      <c r="F588" s="327" t="s">
        <v>21</v>
      </c>
      <c r="G588" s="291">
        <v>2.9769999999999999</v>
      </c>
      <c r="H588" s="291"/>
      <c r="I588" s="292">
        <f>G588+H588+K587</f>
        <v>3.613</v>
      </c>
      <c r="J588" s="416">
        <v>2.0249999999999999</v>
      </c>
      <c r="K588" s="292">
        <f t="shared" si="601"/>
        <v>1.5880000000000001</v>
      </c>
      <c r="L588" s="675">
        <f t="shared" si="602"/>
        <v>0.56047605867699968</v>
      </c>
      <c r="M588" s="653" t="s">
        <v>24</v>
      </c>
      <c r="N588" s="903"/>
      <c r="O588" s="904"/>
      <c r="P588" s="904"/>
      <c r="Q588" s="904"/>
      <c r="R588" s="904"/>
      <c r="S588" s="893"/>
      <c r="T588" s="170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2"/>
      <c r="AT588" s="182"/>
      <c r="AU588" s="182"/>
      <c r="AV588" s="182"/>
      <c r="AW588" s="182"/>
      <c r="AX588" s="182"/>
      <c r="AY588" s="182"/>
      <c r="AZ588" s="182"/>
      <c r="BA588" s="182"/>
      <c r="BB588" s="182"/>
      <c r="BC588" s="182"/>
      <c r="BD588" s="182"/>
      <c r="BE588" s="182"/>
      <c r="BF588" s="182"/>
      <c r="BG588" s="182"/>
      <c r="BH588" s="182"/>
      <c r="BI588" s="182"/>
      <c r="BJ588" s="182"/>
      <c r="BK588" s="182"/>
      <c r="BL588" s="182"/>
      <c r="BM588" s="182"/>
      <c r="BN588" s="182"/>
      <c r="BO588" s="182"/>
      <c r="BP588" s="182"/>
      <c r="BQ588" s="182"/>
      <c r="BR588" s="182"/>
      <c r="BS588" s="182"/>
      <c r="BT588" s="182"/>
      <c r="BU588" s="182"/>
      <c r="BV588" s="182"/>
      <c r="BW588" s="182"/>
      <c r="BX588" s="182"/>
      <c r="BY588" s="182"/>
      <c r="BZ588" s="182"/>
      <c r="CA588" s="182"/>
      <c r="CB588" s="182"/>
      <c r="CC588" s="182"/>
      <c r="CD588" s="182"/>
      <c r="CE588" s="182"/>
      <c r="CF588" s="182"/>
      <c r="CG588" s="182"/>
      <c r="CH588" s="182"/>
      <c r="CI588" s="182"/>
      <c r="CJ588" s="182"/>
      <c r="CK588" s="182"/>
      <c r="CL588" s="182"/>
      <c r="CM588" s="182"/>
      <c r="CN588" s="182"/>
      <c r="CO588" s="182"/>
      <c r="CP588" s="182"/>
      <c r="CQ588" s="182"/>
      <c r="CR588" s="182"/>
      <c r="CS588" s="182"/>
      <c r="CT588" s="182"/>
      <c r="CU588" s="182"/>
      <c r="CV588" s="182"/>
      <c r="CW588" s="182"/>
      <c r="CX588" s="182"/>
      <c r="CY588" s="182"/>
      <c r="CZ588" s="182"/>
      <c r="DA588" s="182"/>
      <c r="DB588" s="182"/>
      <c r="DC588" s="182"/>
      <c r="DD588" s="182"/>
      <c r="DE588" s="182"/>
      <c r="DF588" s="182"/>
      <c r="DG588" s="182"/>
      <c r="DH588" s="182"/>
      <c r="DI588" s="182"/>
      <c r="DJ588" s="182"/>
      <c r="DK588" s="182"/>
      <c r="DL588" s="182"/>
      <c r="DM588" s="182"/>
      <c r="DN588" s="182"/>
      <c r="DO588" s="182"/>
      <c r="DP588" s="182"/>
      <c r="DQ588" s="182"/>
      <c r="DR588" s="182"/>
      <c r="DS588" s="182"/>
      <c r="DT588" s="182"/>
      <c r="DU588" s="182"/>
      <c r="DV588" s="182"/>
      <c r="DW588" s="182"/>
      <c r="DX588" s="182"/>
      <c r="DY588" s="182"/>
      <c r="DZ588" s="182"/>
      <c r="EA588" s="182"/>
      <c r="EB588" s="182"/>
      <c r="EC588" s="182"/>
      <c r="ED588" s="182"/>
      <c r="EE588" s="182"/>
      <c r="EF588" s="182"/>
      <c r="EG588" s="182"/>
      <c r="EH588" s="182"/>
      <c r="EI588" s="182"/>
      <c r="EJ588" s="182"/>
      <c r="EK588" s="182"/>
      <c r="EL588" s="182"/>
      <c r="EM588" s="182"/>
      <c r="EN588" s="182"/>
      <c r="EO588" s="182"/>
      <c r="EP588" s="182"/>
      <c r="EQ588" s="182"/>
      <c r="ER588" s="182"/>
      <c r="ES588" s="182"/>
      <c r="ET588" s="182"/>
      <c r="EU588" s="182"/>
      <c r="EV588" s="182"/>
      <c r="EW588" s="182"/>
      <c r="EX588" s="182"/>
      <c r="EY588" s="182"/>
      <c r="EZ588" s="182"/>
      <c r="FA588" s="182"/>
      <c r="FB588" s="182"/>
      <c r="FC588" s="182"/>
      <c r="FD588" s="182"/>
      <c r="FE588" s="182"/>
      <c r="FF588" s="182"/>
      <c r="FG588" s="182"/>
      <c r="FH588" s="182"/>
      <c r="FI588" s="182"/>
      <c r="FJ588" s="182"/>
      <c r="FK588" s="182"/>
      <c r="FL588" s="182"/>
      <c r="FM588" s="182"/>
      <c r="FN588" s="182"/>
      <c r="FO588" s="182"/>
      <c r="FP588" s="182"/>
      <c r="FQ588" s="182"/>
      <c r="FR588" s="182"/>
      <c r="FS588" s="182"/>
      <c r="FT588" s="182"/>
      <c r="FU588" s="182"/>
      <c r="FV588" s="182"/>
      <c r="FW588" s="182"/>
      <c r="FX588" s="182"/>
      <c r="FY588" s="182"/>
      <c r="FZ588" s="182"/>
      <c r="GA588" s="182"/>
      <c r="GB588" s="182"/>
      <c r="GC588" s="182"/>
      <c r="GD588" s="182"/>
      <c r="GE588" s="182"/>
      <c r="GF588" s="182"/>
      <c r="GG588" s="182"/>
      <c r="GH588" s="182"/>
      <c r="GI588" s="182"/>
      <c r="GJ588" s="182"/>
      <c r="GK588" s="182"/>
      <c r="GL588" s="182"/>
      <c r="GM588" s="182"/>
      <c r="GN588" s="182"/>
      <c r="GO588" s="182"/>
      <c r="GP588" s="182"/>
      <c r="GQ588" s="182"/>
      <c r="GR588" s="182"/>
      <c r="GS588" s="182"/>
      <c r="GT588" s="182"/>
      <c r="GU588" s="182"/>
      <c r="GV588" s="182"/>
      <c r="GW588" s="182"/>
      <c r="GX588" s="182"/>
      <c r="GY588" s="182"/>
      <c r="GZ588" s="182"/>
      <c r="HA588" s="182"/>
      <c r="HB588" s="182"/>
      <c r="HC588" s="182"/>
      <c r="HD588" s="182"/>
      <c r="HE588" s="182"/>
      <c r="HF588" s="182"/>
      <c r="HG588" s="182"/>
      <c r="HH588" s="182"/>
      <c r="HI588" s="182"/>
      <c r="HJ588" s="182"/>
      <c r="HK588" s="182"/>
      <c r="HL588" s="182"/>
      <c r="HM588" s="182"/>
      <c r="HN588" s="182"/>
      <c r="HO588" s="182"/>
      <c r="HP588" s="182"/>
      <c r="HQ588" s="182"/>
      <c r="HR588" s="182"/>
      <c r="HS588" s="182"/>
      <c r="HT588" s="182"/>
      <c r="HU588" s="182"/>
      <c r="HV588" s="182"/>
      <c r="HW588" s="182"/>
      <c r="HX588" s="182"/>
      <c r="HY588" s="182"/>
      <c r="HZ588" s="182"/>
      <c r="IA588" s="182"/>
      <c r="IB588" s="182"/>
      <c r="IC588" s="182"/>
      <c r="ID588" s="182"/>
      <c r="IE588" s="182"/>
      <c r="IF588" s="182"/>
      <c r="IG588" s="182"/>
      <c r="IH588" s="182"/>
      <c r="II588" s="182"/>
      <c r="IJ588" s="182"/>
      <c r="IK588" s="182"/>
      <c r="IL588" s="182"/>
      <c r="IM588" s="182"/>
      <c r="IN588" s="182"/>
      <c r="IO588" s="182"/>
      <c r="IP588" s="182"/>
      <c r="IQ588" s="182"/>
      <c r="IR588" s="182"/>
      <c r="IS588" s="182"/>
      <c r="IT588" s="182"/>
      <c r="IU588" s="182"/>
      <c r="IV588" s="182"/>
      <c r="IW588" s="182"/>
      <c r="IX588" s="182"/>
      <c r="IY588" s="182"/>
      <c r="IZ588" s="182"/>
      <c r="JA588" s="182"/>
      <c r="JB588" s="182"/>
      <c r="JC588" s="182"/>
      <c r="JD588" s="182"/>
      <c r="JE588" s="182"/>
      <c r="JF588" s="182"/>
      <c r="JG588" s="182"/>
      <c r="JH588" s="182"/>
      <c r="JI588" s="182"/>
      <c r="JJ588" s="182"/>
      <c r="JK588" s="182"/>
      <c r="JL588" s="182"/>
      <c r="JM588" s="182"/>
      <c r="JN588" s="182"/>
      <c r="JO588" s="182"/>
      <c r="JP588" s="182"/>
      <c r="JQ588" s="182"/>
      <c r="JR588" s="182"/>
      <c r="JS588" s="182"/>
      <c r="JT588" s="182"/>
      <c r="JU588" s="182"/>
      <c r="JV588" s="182"/>
      <c r="JW588" s="182"/>
      <c r="JX588" s="182"/>
      <c r="JY588" s="182"/>
      <c r="JZ588" s="182"/>
      <c r="KA588" s="182"/>
      <c r="KB588" s="182"/>
      <c r="KC588" s="182"/>
      <c r="KD588" s="182"/>
      <c r="KE588" s="182"/>
      <c r="KF588" s="182"/>
      <c r="KG588" s="182"/>
      <c r="KH588" s="182"/>
      <c r="KI588" s="182"/>
      <c r="KJ588" s="182"/>
      <c r="KK588" s="182"/>
      <c r="KL588" s="182"/>
      <c r="KM588" s="182"/>
      <c r="KN588" s="182"/>
      <c r="KO588" s="182"/>
      <c r="KP588" s="182"/>
      <c r="KQ588" s="182"/>
      <c r="KR588" s="182"/>
      <c r="KS588" s="182"/>
      <c r="KT588" s="182"/>
      <c r="KU588" s="182"/>
      <c r="KV588" s="182"/>
      <c r="KW588" s="182"/>
      <c r="KX588" s="182"/>
      <c r="KY588" s="182"/>
      <c r="KZ588" s="182"/>
      <c r="LA588" s="182"/>
      <c r="LB588" s="182"/>
      <c r="LC588" s="182"/>
      <c r="LD588" s="182"/>
      <c r="LE588" s="182"/>
      <c r="LF588" s="182"/>
      <c r="LG588" s="182"/>
      <c r="LH588" s="182"/>
      <c r="LI588" s="182"/>
      <c r="LJ588" s="182"/>
      <c r="LK588" s="182"/>
      <c r="LL588" s="182"/>
      <c r="LM588" s="182"/>
      <c r="LN588" s="182"/>
      <c r="LO588" s="182"/>
      <c r="LP588" s="182"/>
      <c r="LQ588" s="182"/>
      <c r="LR588" s="182"/>
      <c r="LS588" s="182"/>
      <c r="LT588" s="182"/>
      <c r="LU588" s="182"/>
      <c r="LV588" s="182"/>
      <c r="LW588" s="182"/>
      <c r="LX588" s="182"/>
      <c r="LY588" s="182"/>
      <c r="LZ588" s="182"/>
      <c r="MA588" s="182"/>
      <c r="MB588" s="182"/>
      <c r="MC588" s="182"/>
      <c r="MD588" s="182"/>
      <c r="ME588" s="182"/>
      <c r="MF588" s="182"/>
      <c r="MG588" s="182"/>
      <c r="MH588" s="182"/>
      <c r="MI588" s="182"/>
      <c r="MJ588" s="182"/>
      <c r="MK588" s="182"/>
      <c r="ML588" s="182"/>
      <c r="MM588" s="182"/>
      <c r="MN588" s="182"/>
      <c r="MO588" s="182"/>
      <c r="MP588" s="182"/>
      <c r="MQ588" s="182"/>
      <c r="MR588" s="182"/>
      <c r="MS588" s="182"/>
      <c r="MT588" s="182"/>
      <c r="MU588" s="182"/>
      <c r="MV588" s="182"/>
      <c r="MW588" s="182"/>
      <c r="MX588" s="182"/>
      <c r="MY588" s="182"/>
      <c r="MZ588" s="182"/>
      <c r="NA588" s="182"/>
      <c r="NB588" s="182"/>
      <c r="NC588" s="182"/>
      <c r="ND588" s="182"/>
      <c r="NE588" s="182"/>
      <c r="NF588" s="182"/>
      <c r="NG588" s="182"/>
      <c r="NH588" s="182"/>
      <c r="NI588" s="182"/>
      <c r="NJ588" s="182"/>
      <c r="NK588" s="182"/>
      <c r="NL588" s="182"/>
      <c r="NM588" s="182"/>
      <c r="NN588" s="182"/>
      <c r="NO588" s="182"/>
      <c r="NP588" s="182"/>
      <c r="NQ588" s="182"/>
      <c r="NR588" s="182"/>
      <c r="NS588" s="182"/>
      <c r="NT588" s="182"/>
      <c r="NU588" s="182"/>
      <c r="NV588" s="182"/>
      <c r="NW588" s="182"/>
      <c r="NX588" s="182"/>
      <c r="NY588" s="182"/>
      <c r="NZ588" s="182"/>
      <c r="OA588" s="182"/>
      <c r="OB588" s="182"/>
      <c r="OC588" s="182"/>
      <c r="OD588" s="182"/>
      <c r="OE588" s="182"/>
      <c r="OF588" s="182"/>
      <c r="OG588" s="182"/>
      <c r="OH588" s="182"/>
      <c r="OI588" s="182"/>
      <c r="OJ588" s="182"/>
      <c r="OK588" s="182"/>
      <c r="OL588" s="182"/>
      <c r="OM588" s="182"/>
      <c r="ON588" s="182"/>
      <c r="OO588" s="182"/>
      <c r="OP588" s="182"/>
      <c r="OQ588" s="182"/>
      <c r="OR588" s="182"/>
      <c r="OS588" s="182"/>
      <c r="OT588" s="182"/>
      <c r="OU588" s="182"/>
      <c r="OV588" s="182"/>
      <c r="OW588" s="182"/>
      <c r="OX588" s="182"/>
      <c r="OY588" s="182"/>
      <c r="OZ588" s="182"/>
      <c r="PA588" s="182"/>
      <c r="PB588" s="182"/>
      <c r="PC588" s="182"/>
      <c r="PD588" s="182"/>
      <c r="PE588" s="182"/>
      <c r="PF588" s="182"/>
      <c r="PG588" s="182"/>
      <c r="PH588" s="182"/>
      <c r="PI588" s="182"/>
      <c r="PJ588" s="182"/>
      <c r="PK588" s="182"/>
      <c r="PL588" s="182"/>
      <c r="PM588" s="182"/>
      <c r="PN588" s="182"/>
      <c r="PO588" s="182"/>
      <c r="PP588" s="182"/>
      <c r="PQ588" s="182"/>
      <c r="PR588" s="182"/>
      <c r="PS588" s="182"/>
      <c r="PT588" s="182"/>
      <c r="PU588" s="182"/>
      <c r="PV588" s="182"/>
      <c r="PW588" s="182"/>
      <c r="PX588" s="182"/>
    </row>
    <row r="589" spans="1:440" s="167" customFormat="1" ht="19.899999999999999" customHeight="1">
      <c r="A589" s="182"/>
      <c r="B589" s="1040"/>
      <c r="C589" s="900"/>
      <c r="D589" s="837"/>
      <c r="E589" s="949"/>
      <c r="F589" s="327" t="s">
        <v>22</v>
      </c>
      <c r="G589" s="291">
        <v>3.6120000000000001</v>
      </c>
      <c r="H589" s="291"/>
      <c r="I589" s="292">
        <f>G589+H589+K588</f>
        <v>5.2</v>
      </c>
      <c r="J589" s="416">
        <v>5.5670000000000002</v>
      </c>
      <c r="K589" s="292">
        <f t="shared" si="601"/>
        <v>-0.36699999999999999</v>
      </c>
      <c r="L589" s="675">
        <f t="shared" si="602"/>
        <v>1.0705769230769231</v>
      </c>
      <c r="M589" s="653">
        <v>43447</v>
      </c>
      <c r="N589" s="903"/>
      <c r="O589" s="904"/>
      <c r="P589" s="904"/>
      <c r="Q589" s="904"/>
      <c r="R589" s="904"/>
      <c r="S589" s="893"/>
      <c r="T589" s="170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2"/>
      <c r="AT589" s="182"/>
      <c r="AU589" s="182"/>
      <c r="AV589" s="182"/>
      <c r="AW589" s="182"/>
      <c r="AX589" s="182"/>
      <c r="AY589" s="182"/>
      <c r="AZ589" s="182"/>
      <c r="BA589" s="182"/>
      <c r="BB589" s="182"/>
      <c r="BC589" s="182"/>
      <c r="BD589" s="182"/>
      <c r="BE589" s="182"/>
      <c r="BF589" s="182"/>
      <c r="BG589" s="182"/>
      <c r="BH589" s="182"/>
      <c r="BI589" s="182"/>
      <c r="BJ589" s="182"/>
      <c r="BK589" s="182"/>
      <c r="BL589" s="182"/>
      <c r="BM589" s="182"/>
      <c r="BN589" s="182"/>
      <c r="BO589" s="182"/>
      <c r="BP589" s="182"/>
      <c r="BQ589" s="182"/>
      <c r="BR589" s="182"/>
      <c r="BS589" s="182"/>
      <c r="BT589" s="182"/>
      <c r="BU589" s="182"/>
      <c r="BV589" s="182"/>
      <c r="BW589" s="182"/>
      <c r="BX589" s="182"/>
      <c r="BY589" s="182"/>
      <c r="BZ589" s="182"/>
      <c r="CA589" s="182"/>
      <c r="CB589" s="182"/>
      <c r="CC589" s="182"/>
      <c r="CD589" s="182"/>
      <c r="CE589" s="182"/>
      <c r="CF589" s="182"/>
      <c r="CG589" s="182"/>
      <c r="CH589" s="182"/>
      <c r="CI589" s="182"/>
      <c r="CJ589" s="182"/>
      <c r="CK589" s="182"/>
      <c r="CL589" s="182"/>
      <c r="CM589" s="182"/>
      <c r="CN589" s="182"/>
      <c r="CO589" s="182"/>
      <c r="CP589" s="182"/>
      <c r="CQ589" s="182"/>
      <c r="CR589" s="182"/>
      <c r="CS589" s="182"/>
      <c r="CT589" s="182"/>
      <c r="CU589" s="182"/>
      <c r="CV589" s="182"/>
      <c r="CW589" s="182"/>
      <c r="CX589" s="182"/>
      <c r="CY589" s="182"/>
      <c r="CZ589" s="182"/>
      <c r="DA589" s="182"/>
      <c r="DB589" s="182"/>
      <c r="DC589" s="182"/>
      <c r="DD589" s="182"/>
      <c r="DE589" s="182"/>
      <c r="DF589" s="182"/>
      <c r="DG589" s="182"/>
      <c r="DH589" s="182"/>
      <c r="DI589" s="182"/>
      <c r="DJ589" s="182"/>
      <c r="DK589" s="182"/>
      <c r="DL589" s="182"/>
      <c r="DM589" s="182"/>
      <c r="DN589" s="182"/>
      <c r="DO589" s="182"/>
      <c r="DP589" s="182"/>
      <c r="DQ589" s="182"/>
      <c r="DR589" s="182"/>
      <c r="DS589" s="182"/>
      <c r="DT589" s="182"/>
      <c r="DU589" s="182"/>
      <c r="DV589" s="182"/>
      <c r="DW589" s="182"/>
      <c r="DX589" s="182"/>
      <c r="DY589" s="182"/>
      <c r="DZ589" s="182"/>
      <c r="EA589" s="182"/>
      <c r="EB589" s="182"/>
      <c r="EC589" s="182"/>
      <c r="ED589" s="182"/>
      <c r="EE589" s="182"/>
      <c r="EF589" s="182"/>
      <c r="EG589" s="182"/>
      <c r="EH589" s="182"/>
      <c r="EI589" s="182"/>
      <c r="EJ589" s="182"/>
      <c r="EK589" s="182"/>
      <c r="EL589" s="182"/>
      <c r="EM589" s="182"/>
      <c r="EN589" s="182"/>
      <c r="EO589" s="182"/>
      <c r="EP589" s="182"/>
      <c r="EQ589" s="182"/>
      <c r="ER589" s="182"/>
      <c r="ES589" s="182"/>
      <c r="ET589" s="182"/>
      <c r="EU589" s="182"/>
      <c r="EV589" s="182"/>
      <c r="EW589" s="182"/>
      <c r="EX589" s="182"/>
      <c r="EY589" s="182"/>
      <c r="EZ589" s="182"/>
      <c r="FA589" s="182"/>
      <c r="FB589" s="182"/>
      <c r="FC589" s="182"/>
      <c r="FD589" s="182"/>
      <c r="FE589" s="182"/>
      <c r="FF589" s="182"/>
      <c r="FG589" s="182"/>
      <c r="FH589" s="182"/>
      <c r="FI589" s="182"/>
      <c r="FJ589" s="182"/>
      <c r="FK589" s="182"/>
      <c r="FL589" s="182"/>
      <c r="FM589" s="182"/>
      <c r="FN589" s="182"/>
      <c r="FO589" s="182"/>
      <c r="FP589" s="182"/>
      <c r="FQ589" s="182"/>
      <c r="FR589" s="182"/>
      <c r="FS589" s="182"/>
      <c r="FT589" s="182"/>
      <c r="FU589" s="182"/>
      <c r="FV589" s="182"/>
      <c r="FW589" s="182"/>
      <c r="FX589" s="182"/>
      <c r="FY589" s="182"/>
      <c r="FZ589" s="182"/>
      <c r="GA589" s="182"/>
      <c r="GB589" s="182"/>
      <c r="GC589" s="182"/>
      <c r="GD589" s="182"/>
      <c r="GE589" s="182"/>
      <c r="GF589" s="182"/>
      <c r="GG589" s="182"/>
      <c r="GH589" s="182"/>
      <c r="GI589" s="182"/>
      <c r="GJ589" s="182"/>
      <c r="GK589" s="182"/>
      <c r="GL589" s="182"/>
      <c r="GM589" s="182"/>
      <c r="GN589" s="182"/>
      <c r="GO589" s="182"/>
      <c r="GP589" s="182"/>
      <c r="GQ589" s="182"/>
      <c r="GR589" s="182"/>
      <c r="GS589" s="182"/>
      <c r="GT589" s="182"/>
      <c r="GU589" s="182"/>
      <c r="GV589" s="182"/>
      <c r="GW589" s="182"/>
      <c r="GX589" s="182"/>
      <c r="GY589" s="182"/>
      <c r="GZ589" s="182"/>
      <c r="HA589" s="182"/>
      <c r="HB589" s="182"/>
      <c r="HC589" s="182"/>
      <c r="HD589" s="182"/>
      <c r="HE589" s="182"/>
      <c r="HF589" s="182"/>
      <c r="HG589" s="182"/>
      <c r="HH589" s="182"/>
      <c r="HI589" s="182"/>
      <c r="HJ589" s="182"/>
      <c r="HK589" s="182"/>
      <c r="HL589" s="182"/>
      <c r="HM589" s="182"/>
      <c r="HN589" s="182"/>
      <c r="HO589" s="182"/>
      <c r="HP589" s="182"/>
      <c r="HQ589" s="182"/>
      <c r="HR589" s="182"/>
      <c r="HS589" s="182"/>
      <c r="HT589" s="182"/>
      <c r="HU589" s="182"/>
      <c r="HV589" s="182"/>
      <c r="HW589" s="182"/>
      <c r="HX589" s="182"/>
      <c r="HY589" s="182"/>
      <c r="HZ589" s="182"/>
      <c r="IA589" s="182"/>
      <c r="IB589" s="182"/>
      <c r="IC589" s="182"/>
      <c r="ID589" s="182"/>
      <c r="IE589" s="182"/>
      <c r="IF589" s="182"/>
      <c r="IG589" s="182"/>
      <c r="IH589" s="182"/>
      <c r="II589" s="182"/>
      <c r="IJ589" s="182"/>
      <c r="IK589" s="182"/>
      <c r="IL589" s="182"/>
      <c r="IM589" s="182"/>
      <c r="IN589" s="182"/>
      <c r="IO589" s="182"/>
      <c r="IP589" s="182"/>
      <c r="IQ589" s="182"/>
      <c r="IR589" s="182"/>
      <c r="IS589" s="182"/>
      <c r="IT589" s="182"/>
      <c r="IU589" s="182"/>
      <c r="IV589" s="182"/>
      <c r="IW589" s="182"/>
      <c r="IX589" s="182"/>
      <c r="IY589" s="182"/>
      <c r="IZ589" s="182"/>
      <c r="JA589" s="182"/>
      <c r="JB589" s="182"/>
      <c r="JC589" s="182"/>
      <c r="JD589" s="182"/>
      <c r="JE589" s="182"/>
      <c r="JF589" s="182"/>
      <c r="JG589" s="182"/>
      <c r="JH589" s="182"/>
      <c r="JI589" s="182"/>
      <c r="JJ589" s="182"/>
      <c r="JK589" s="182"/>
      <c r="JL589" s="182"/>
      <c r="JM589" s="182"/>
      <c r="JN589" s="182"/>
      <c r="JO589" s="182"/>
      <c r="JP589" s="182"/>
      <c r="JQ589" s="182"/>
      <c r="JR589" s="182"/>
      <c r="JS589" s="182"/>
      <c r="JT589" s="182"/>
      <c r="JU589" s="182"/>
      <c r="JV589" s="182"/>
      <c r="JW589" s="182"/>
      <c r="JX589" s="182"/>
      <c r="JY589" s="182"/>
      <c r="JZ589" s="182"/>
      <c r="KA589" s="182"/>
      <c r="KB589" s="182"/>
      <c r="KC589" s="182"/>
      <c r="KD589" s="182"/>
      <c r="KE589" s="182"/>
      <c r="KF589" s="182"/>
      <c r="KG589" s="182"/>
      <c r="KH589" s="182"/>
      <c r="KI589" s="182"/>
      <c r="KJ589" s="182"/>
      <c r="KK589" s="182"/>
      <c r="KL589" s="182"/>
      <c r="KM589" s="182"/>
      <c r="KN589" s="182"/>
      <c r="KO589" s="182"/>
      <c r="KP589" s="182"/>
      <c r="KQ589" s="182"/>
      <c r="KR589" s="182"/>
      <c r="KS589" s="182"/>
      <c r="KT589" s="182"/>
      <c r="KU589" s="182"/>
      <c r="KV589" s="182"/>
      <c r="KW589" s="182"/>
      <c r="KX589" s="182"/>
      <c r="KY589" s="182"/>
      <c r="KZ589" s="182"/>
      <c r="LA589" s="182"/>
      <c r="LB589" s="182"/>
      <c r="LC589" s="182"/>
      <c r="LD589" s="182"/>
      <c r="LE589" s="182"/>
      <c r="LF589" s="182"/>
      <c r="LG589" s="182"/>
      <c r="LH589" s="182"/>
      <c r="LI589" s="182"/>
      <c r="LJ589" s="182"/>
      <c r="LK589" s="182"/>
      <c r="LL589" s="182"/>
      <c r="LM589" s="182"/>
      <c r="LN589" s="182"/>
      <c r="LO589" s="182"/>
      <c r="LP589" s="182"/>
      <c r="LQ589" s="182"/>
      <c r="LR589" s="182"/>
      <c r="LS589" s="182"/>
      <c r="LT589" s="182"/>
      <c r="LU589" s="182"/>
      <c r="LV589" s="182"/>
      <c r="LW589" s="182"/>
      <c r="LX589" s="182"/>
      <c r="LY589" s="182"/>
      <c r="LZ589" s="182"/>
      <c r="MA589" s="182"/>
      <c r="MB589" s="182"/>
      <c r="MC589" s="182"/>
      <c r="MD589" s="182"/>
      <c r="ME589" s="182"/>
      <c r="MF589" s="182"/>
      <c r="MG589" s="182"/>
      <c r="MH589" s="182"/>
      <c r="MI589" s="182"/>
      <c r="MJ589" s="182"/>
      <c r="MK589" s="182"/>
      <c r="ML589" s="182"/>
      <c r="MM589" s="182"/>
      <c r="MN589" s="182"/>
      <c r="MO589" s="182"/>
      <c r="MP589" s="182"/>
      <c r="MQ589" s="182"/>
      <c r="MR589" s="182"/>
      <c r="MS589" s="182"/>
      <c r="MT589" s="182"/>
      <c r="MU589" s="182"/>
      <c r="MV589" s="182"/>
      <c r="MW589" s="182"/>
      <c r="MX589" s="182"/>
      <c r="MY589" s="182"/>
      <c r="MZ589" s="182"/>
      <c r="NA589" s="182"/>
      <c r="NB589" s="182"/>
      <c r="NC589" s="182"/>
      <c r="ND589" s="182"/>
      <c r="NE589" s="182"/>
      <c r="NF589" s="182"/>
      <c r="NG589" s="182"/>
      <c r="NH589" s="182"/>
      <c r="NI589" s="182"/>
      <c r="NJ589" s="182"/>
      <c r="NK589" s="182"/>
      <c r="NL589" s="182"/>
      <c r="NM589" s="182"/>
      <c r="NN589" s="182"/>
      <c r="NO589" s="182"/>
      <c r="NP589" s="182"/>
      <c r="NQ589" s="182"/>
      <c r="NR589" s="182"/>
      <c r="NS589" s="182"/>
      <c r="NT589" s="182"/>
      <c r="NU589" s="182"/>
      <c r="NV589" s="182"/>
      <c r="NW589" s="182"/>
      <c r="NX589" s="182"/>
      <c r="NY589" s="182"/>
      <c r="NZ589" s="182"/>
      <c r="OA589" s="182"/>
      <c r="OB589" s="182"/>
      <c r="OC589" s="182"/>
      <c r="OD589" s="182"/>
      <c r="OE589" s="182"/>
      <c r="OF589" s="182"/>
      <c r="OG589" s="182"/>
      <c r="OH589" s="182"/>
      <c r="OI589" s="182"/>
      <c r="OJ589" s="182"/>
      <c r="OK589" s="182"/>
      <c r="OL589" s="182"/>
      <c r="OM589" s="182"/>
      <c r="ON589" s="182"/>
      <c r="OO589" s="182"/>
      <c r="OP589" s="182"/>
      <c r="OQ589" s="182"/>
      <c r="OR589" s="182"/>
      <c r="OS589" s="182"/>
      <c r="OT589" s="182"/>
      <c r="OU589" s="182"/>
      <c r="OV589" s="182"/>
      <c r="OW589" s="182"/>
      <c r="OX589" s="182"/>
      <c r="OY589" s="182"/>
      <c r="OZ589" s="182"/>
      <c r="PA589" s="182"/>
      <c r="PB589" s="182"/>
      <c r="PC589" s="182"/>
      <c r="PD589" s="182"/>
      <c r="PE589" s="182"/>
      <c r="PF589" s="182"/>
      <c r="PG589" s="182"/>
      <c r="PH589" s="182"/>
      <c r="PI589" s="182"/>
      <c r="PJ589" s="182"/>
      <c r="PK589" s="182"/>
      <c r="PL589" s="182"/>
      <c r="PM589" s="182"/>
      <c r="PN589" s="182"/>
      <c r="PO589" s="182"/>
      <c r="PP589" s="182"/>
      <c r="PQ589" s="182"/>
      <c r="PR589" s="182"/>
      <c r="PS589" s="182"/>
      <c r="PT589" s="182"/>
      <c r="PU589" s="182"/>
      <c r="PV589" s="182"/>
      <c r="PW589" s="182"/>
      <c r="PX589" s="182"/>
    </row>
    <row r="590" spans="1:440" s="167" customFormat="1" ht="19.899999999999999" customHeight="1">
      <c r="A590" s="182"/>
      <c r="B590" s="1040"/>
      <c r="C590" s="900"/>
      <c r="D590" s="837"/>
      <c r="E590" s="875" t="s">
        <v>125</v>
      </c>
      <c r="F590" s="327" t="s">
        <v>20</v>
      </c>
      <c r="G590" s="291">
        <v>0.63500000000000001</v>
      </c>
      <c r="H590" s="291"/>
      <c r="I590" s="292">
        <f t="shared" ref="I590" si="644">G590+H590</f>
        <v>0.63500000000000001</v>
      </c>
      <c r="J590" s="416">
        <v>0.16</v>
      </c>
      <c r="K590" s="292">
        <f t="shared" si="601"/>
        <v>0.47499999999999998</v>
      </c>
      <c r="L590" s="675">
        <f t="shared" si="602"/>
        <v>0.25196850393700787</v>
      </c>
      <c r="M590" s="653" t="s">
        <v>24</v>
      </c>
      <c r="N590" s="903">
        <f t="shared" ref="N590:O590" si="645">G590+G591+G592</f>
        <v>7.2200000000000006</v>
      </c>
      <c r="O590" s="904">
        <f t="shared" si="645"/>
        <v>0</v>
      </c>
      <c r="P590" s="904">
        <f t="shared" ref="P590" si="646">N590+O590</f>
        <v>7.2200000000000006</v>
      </c>
      <c r="Q590" s="904">
        <f t="shared" si="606"/>
        <v>7.1269999999999998</v>
      </c>
      <c r="R590" s="904">
        <f t="shared" ref="R590" si="647">P590-Q590</f>
        <v>9.300000000000086E-2</v>
      </c>
      <c r="S590" s="893">
        <f t="shared" ref="S590" si="648">Q590/P590</f>
        <v>0.98711911357340709</v>
      </c>
      <c r="T590" s="170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  <c r="AV590" s="182"/>
      <c r="AW590" s="182"/>
      <c r="AX590" s="182"/>
      <c r="AY590" s="182"/>
      <c r="AZ590" s="182"/>
      <c r="BA590" s="182"/>
      <c r="BB590" s="182"/>
      <c r="BC590" s="182"/>
      <c r="BD590" s="182"/>
      <c r="BE590" s="182"/>
      <c r="BF590" s="182"/>
      <c r="BG590" s="182"/>
      <c r="BH590" s="182"/>
      <c r="BI590" s="182"/>
      <c r="BJ590" s="182"/>
      <c r="BK590" s="182"/>
      <c r="BL590" s="182"/>
      <c r="BM590" s="182"/>
      <c r="BN590" s="182"/>
      <c r="BO590" s="182"/>
      <c r="BP590" s="182"/>
      <c r="BQ590" s="182"/>
      <c r="BR590" s="182"/>
      <c r="BS590" s="182"/>
      <c r="BT590" s="182"/>
      <c r="BU590" s="182"/>
      <c r="BV590" s="182"/>
      <c r="BW590" s="182"/>
      <c r="BX590" s="182"/>
      <c r="BY590" s="182"/>
      <c r="BZ590" s="182"/>
      <c r="CA590" s="182"/>
      <c r="CB590" s="182"/>
      <c r="CC590" s="182"/>
      <c r="CD590" s="182"/>
      <c r="CE590" s="182"/>
      <c r="CF590" s="182"/>
      <c r="CG590" s="182"/>
      <c r="CH590" s="182"/>
      <c r="CI590" s="182"/>
      <c r="CJ590" s="182"/>
      <c r="CK590" s="182"/>
      <c r="CL590" s="182"/>
      <c r="CM590" s="182"/>
      <c r="CN590" s="182"/>
      <c r="CO590" s="182"/>
      <c r="CP590" s="182"/>
      <c r="CQ590" s="182"/>
      <c r="CR590" s="182"/>
      <c r="CS590" s="182"/>
      <c r="CT590" s="182"/>
      <c r="CU590" s="182"/>
      <c r="CV590" s="182"/>
      <c r="CW590" s="182"/>
      <c r="CX590" s="182"/>
      <c r="CY590" s="182"/>
      <c r="CZ590" s="182"/>
      <c r="DA590" s="182"/>
      <c r="DB590" s="182"/>
      <c r="DC590" s="182"/>
      <c r="DD590" s="182"/>
      <c r="DE590" s="182"/>
      <c r="DF590" s="182"/>
      <c r="DG590" s="182"/>
      <c r="DH590" s="182"/>
      <c r="DI590" s="182"/>
      <c r="DJ590" s="182"/>
      <c r="DK590" s="182"/>
      <c r="DL590" s="182"/>
      <c r="DM590" s="182"/>
      <c r="DN590" s="182"/>
      <c r="DO590" s="182"/>
      <c r="DP590" s="182"/>
      <c r="DQ590" s="182"/>
      <c r="DR590" s="182"/>
      <c r="DS590" s="182"/>
      <c r="DT590" s="182"/>
      <c r="DU590" s="182"/>
      <c r="DV590" s="182"/>
      <c r="DW590" s="182"/>
      <c r="DX590" s="182"/>
      <c r="DY590" s="182"/>
      <c r="DZ590" s="182"/>
      <c r="EA590" s="182"/>
      <c r="EB590" s="182"/>
      <c r="EC590" s="182"/>
      <c r="ED590" s="182"/>
      <c r="EE590" s="182"/>
      <c r="EF590" s="182"/>
      <c r="EG590" s="182"/>
      <c r="EH590" s="182"/>
      <c r="EI590" s="182"/>
      <c r="EJ590" s="182"/>
      <c r="EK590" s="182"/>
      <c r="EL590" s="182"/>
      <c r="EM590" s="182"/>
      <c r="EN590" s="182"/>
      <c r="EO590" s="182"/>
      <c r="EP590" s="182"/>
      <c r="EQ590" s="182"/>
      <c r="ER590" s="182"/>
      <c r="ES590" s="182"/>
      <c r="ET590" s="182"/>
      <c r="EU590" s="182"/>
      <c r="EV590" s="182"/>
      <c r="EW590" s="182"/>
      <c r="EX590" s="182"/>
      <c r="EY590" s="182"/>
      <c r="EZ590" s="182"/>
      <c r="FA590" s="182"/>
      <c r="FB590" s="182"/>
      <c r="FC590" s="182"/>
      <c r="FD590" s="182"/>
      <c r="FE590" s="182"/>
      <c r="FF590" s="182"/>
      <c r="FG590" s="182"/>
      <c r="FH590" s="182"/>
      <c r="FI590" s="182"/>
      <c r="FJ590" s="182"/>
      <c r="FK590" s="182"/>
      <c r="FL590" s="182"/>
      <c r="FM590" s="182"/>
      <c r="FN590" s="182"/>
      <c r="FO590" s="182"/>
      <c r="FP590" s="182"/>
      <c r="FQ590" s="182"/>
      <c r="FR590" s="182"/>
      <c r="FS590" s="182"/>
      <c r="FT590" s="182"/>
      <c r="FU590" s="182"/>
      <c r="FV590" s="182"/>
      <c r="FW590" s="182"/>
      <c r="FX590" s="182"/>
      <c r="FY590" s="182"/>
      <c r="FZ590" s="182"/>
      <c r="GA590" s="182"/>
      <c r="GB590" s="182"/>
      <c r="GC590" s="182"/>
      <c r="GD590" s="182"/>
      <c r="GE590" s="182"/>
      <c r="GF590" s="182"/>
      <c r="GG590" s="182"/>
      <c r="GH590" s="182"/>
      <c r="GI590" s="182"/>
      <c r="GJ590" s="182"/>
      <c r="GK590" s="182"/>
      <c r="GL590" s="182"/>
      <c r="GM590" s="182"/>
      <c r="GN590" s="182"/>
      <c r="GO590" s="182"/>
      <c r="GP590" s="182"/>
      <c r="GQ590" s="182"/>
      <c r="GR590" s="182"/>
      <c r="GS590" s="182"/>
      <c r="GT590" s="182"/>
      <c r="GU590" s="182"/>
      <c r="GV590" s="182"/>
      <c r="GW590" s="182"/>
      <c r="GX590" s="182"/>
      <c r="GY590" s="182"/>
      <c r="GZ590" s="182"/>
      <c r="HA590" s="182"/>
      <c r="HB590" s="182"/>
      <c r="HC590" s="182"/>
      <c r="HD590" s="182"/>
      <c r="HE590" s="182"/>
      <c r="HF590" s="182"/>
      <c r="HG590" s="182"/>
      <c r="HH590" s="182"/>
      <c r="HI590" s="182"/>
      <c r="HJ590" s="182"/>
      <c r="HK590" s="182"/>
      <c r="HL590" s="182"/>
      <c r="HM590" s="182"/>
      <c r="HN590" s="182"/>
      <c r="HO590" s="182"/>
      <c r="HP590" s="182"/>
      <c r="HQ590" s="182"/>
      <c r="HR590" s="182"/>
      <c r="HS590" s="182"/>
      <c r="HT590" s="182"/>
      <c r="HU590" s="182"/>
      <c r="HV590" s="182"/>
      <c r="HW590" s="182"/>
      <c r="HX590" s="182"/>
      <c r="HY590" s="182"/>
      <c r="HZ590" s="182"/>
      <c r="IA590" s="182"/>
      <c r="IB590" s="182"/>
      <c r="IC590" s="182"/>
      <c r="ID590" s="182"/>
      <c r="IE590" s="182"/>
      <c r="IF590" s="182"/>
      <c r="IG590" s="182"/>
      <c r="IH590" s="182"/>
      <c r="II590" s="182"/>
      <c r="IJ590" s="182"/>
      <c r="IK590" s="182"/>
      <c r="IL590" s="182"/>
      <c r="IM590" s="182"/>
      <c r="IN590" s="182"/>
      <c r="IO590" s="182"/>
      <c r="IP590" s="182"/>
      <c r="IQ590" s="182"/>
      <c r="IR590" s="182"/>
      <c r="IS590" s="182"/>
      <c r="IT590" s="182"/>
      <c r="IU590" s="182"/>
      <c r="IV590" s="182"/>
      <c r="IW590" s="182"/>
      <c r="IX590" s="182"/>
      <c r="IY590" s="182"/>
      <c r="IZ590" s="182"/>
      <c r="JA590" s="182"/>
      <c r="JB590" s="182"/>
      <c r="JC590" s="182"/>
      <c r="JD590" s="182"/>
      <c r="JE590" s="182"/>
      <c r="JF590" s="182"/>
      <c r="JG590" s="182"/>
      <c r="JH590" s="182"/>
      <c r="JI590" s="182"/>
      <c r="JJ590" s="182"/>
      <c r="JK590" s="182"/>
      <c r="JL590" s="182"/>
      <c r="JM590" s="182"/>
      <c r="JN590" s="182"/>
      <c r="JO590" s="182"/>
      <c r="JP590" s="182"/>
      <c r="JQ590" s="182"/>
      <c r="JR590" s="182"/>
      <c r="JS590" s="182"/>
      <c r="JT590" s="182"/>
      <c r="JU590" s="182"/>
      <c r="JV590" s="182"/>
      <c r="JW590" s="182"/>
      <c r="JX590" s="182"/>
      <c r="JY590" s="182"/>
      <c r="JZ590" s="182"/>
      <c r="KA590" s="182"/>
      <c r="KB590" s="182"/>
      <c r="KC590" s="182"/>
      <c r="KD590" s="182"/>
      <c r="KE590" s="182"/>
      <c r="KF590" s="182"/>
      <c r="KG590" s="182"/>
      <c r="KH590" s="182"/>
      <c r="KI590" s="182"/>
      <c r="KJ590" s="182"/>
      <c r="KK590" s="182"/>
      <c r="KL590" s="182"/>
      <c r="KM590" s="182"/>
      <c r="KN590" s="182"/>
      <c r="KO590" s="182"/>
      <c r="KP590" s="182"/>
      <c r="KQ590" s="182"/>
      <c r="KR590" s="182"/>
      <c r="KS590" s="182"/>
      <c r="KT590" s="182"/>
      <c r="KU590" s="182"/>
      <c r="KV590" s="182"/>
      <c r="KW590" s="182"/>
      <c r="KX590" s="182"/>
      <c r="KY590" s="182"/>
      <c r="KZ590" s="182"/>
      <c r="LA590" s="182"/>
      <c r="LB590" s="182"/>
      <c r="LC590" s="182"/>
      <c r="LD590" s="182"/>
      <c r="LE590" s="182"/>
      <c r="LF590" s="182"/>
      <c r="LG590" s="182"/>
      <c r="LH590" s="182"/>
      <c r="LI590" s="182"/>
      <c r="LJ590" s="182"/>
      <c r="LK590" s="182"/>
      <c r="LL590" s="182"/>
      <c r="LM590" s="182"/>
      <c r="LN590" s="182"/>
      <c r="LO590" s="182"/>
      <c r="LP590" s="182"/>
      <c r="LQ590" s="182"/>
      <c r="LR590" s="182"/>
      <c r="LS590" s="182"/>
      <c r="LT590" s="182"/>
      <c r="LU590" s="182"/>
      <c r="LV590" s="182"/>
      <c r="LW590" s="182"/>
      <c r="LX590" s="182"/>
      <c r="LY590" s="182"/>
      <c r="LZ590" s="182"/>
      <c r="MA590" s="182"/>
      <c r="MB590" s="182"/>
      <c r="MC590" s="182"/>
      <c r="MD590" s="182"/>
      <c r="ME590" s="182"/>
      <c r="MF590" s="182"/>
      <c r="MG590" s="182"/>
      <c r="MH590" s="182"/>
      <c r="MI590" s="182"/>
      <c r="MJ590" s="182"/>
      <c r="MK590" s="182"/>
      <c r="ML590" s="182"/>
      <c r="MM590" s="182"/>
      <c r="MN590" s="182"/>
      <c r="MO590" s="182"/>
      <c r="MP590" s="182"/>
      <c r="MQ590" s="182"/>
      <c r="MR590" s="182"/>
      <c r="MS590" s="182"/>
      <c r="MT590" s="182"/>
      <c r="MU590" s="182"/>
      <c r="MV590" s="182"/>
      <c r="MW590" s="182"/>
      <c r="MX590" s="182"/>
      <c r="MY590" s="182"/>
      <c r="MZ590" s="182"/>
      <c r="NA590" s="182"/>
      <c r="NB590" s="182"/>
      <c r="NC590" s="182"/>
      <c r="ND590" s="182"/>
      <c r="NE590" s="182"/>
      <c r="NF590" s="182"/>
      <c r="NG590" s="182"/>
      <c r="NH590" s="182"/>
      <c r="NI590" s="182"/>
      <c r="NJ590" s="182"/>
      <c r="NK590" s="182"/>
      <c r="NL590" s="182"/>
      <c r="NM590" s="182"/>
      <c r="NN590" s="182"/>
      <c r="NO590" s="182"/>
      <c r="NP590" s="182"/>
      <c r="NQ590" s="182"/>
      <c r="NR590" s="182"/>
      <c r="NS590" s="182"/>
      <c r="NT590" s="182"/>
      <c r="NU590" s="182"/>
      <c r="NV590" s="182"/>
      <c r="NW590" s="182"/>
      <c r="NX590" s="182"/>
      <c r="NY590" s="182"/>
      <c r="NZ590" s="182"/>
      <c r="OA590" s="182"/>
      <c r="OB590" s="182"/>
      <c r="OC590" s="182"/>
      <c r="OD590" s="182"/>
      <c r="OE590" s="182"/>
      <c r="OF590" s="182"/>
      <c r="OG590" s="182"/>
      <c r="OH590" s="182"/>
      <c r="OI590" s="182"/>
      <c r="OJ590" s="182"/>
      <c r="OK590" s="182"/>
      <c r="OL590" s="182"/>
      <c r="OM590" s="182"/>
      <c r="ON590" s="182"/>
      <c r="OO590" s="182"/>
      <c r="OP590" s="182"/>
      <c r="OQ590" s="182"/>
      <c r="OR590" s="182"/>
      <c r="OS590" s="182"/>
      <c r="OT590" s="182"/>
      <c r="OU590" s="182"/>
      <c r="OV590" s="182"/>
      <c r="OW590" s="182"/>
      <c r="OX590" s="182"/>
      <c r="OY590" s="182"/>
      <c r="OZ590" s="182"/>
      <c r="PA590" s="182"/>
      <c r="PB590" s="182"/>
      <c r="PC590" s="182"/>
      <c r="PD590" s="182"/>
      <c r="PE590" s="182"/>
      <c r="PF590" s="182"/>
      <c r="PG590" s="182"/>
      <c r="PH590" s="182"/>
      <c r="PI590" s="182"/>
      <c r="PJ590" s="182"/>
      <c r="PK590" s="182"/>
      <c r="PL590" s="182"/>
      <c r="PM590" s="182"/>
      <c r="PN590" s="182"/>
      <c r="PO590" s="182"/>
      <c r="PP590" s="182"/>
      <c r="PQ590" s="182"/>
      <c r="PR590" s="182"/>
      <c r="PS590" s="182"/>
      <c r="PT590" s="182"/>
      <c r="PU590" s="182"/>
      <c r="PV590" s="182"/>
      <c r="PW590" s="182"/>
      <c r="PX590" s="182"/>
    </row>
    <row r="591" spans="1:440" s="167" customFormat="1" ht="19.899999999999999" customHeight="1">
      <c r="A591" s="182"/>
      <c r="B591" s="1040"/>
      <c r="C591" s="900"/>
      <c r="D591" s="837"/>
      <c r="E591" s="875"/>
      <c r="F591" s="327" t="s">
        <v>21</v>
      </c>
      <c r="G591" s="291">
        <v>2.9750000000000001</v>
      </c>
      <c r="H591" s="291"/>
      <c r="I591" s="292">
        <f>G591+H591+K590</f>
        <v>3.45</v>
      </c>
      <c r="J591" s="416">
        <v>2.585</v>
      </c>
      <c r="K591" s="292">
        <f t="shared" si="601"/>
        <v>0.86500000000000021</v>
      </c>
      <c r="L591" s="675">
        <f t="shared" si="602"/>
        <v>0.74927536231884051</v>
      </c>
      <c r="M591" s="653" t="s">
        <v>24</v>
      </c>
      <c r="N591" s="903"/>
      <c r="O591" s="904"/>
      <c r="P591" s="904"/>
      <c r="Q591" s="904"/>
      <c r="R591" s="904"/>
      <c r="S591" s="893"/>
      <c r="T591" s="170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82"/>
      <c r="AT591" s="182"/>
      <c r="AU591" s="182"/>
      <c r="AV591" s="182"/>
      <c r="AW591" s="182"/>
      <c r="AX591" s="182"/>
      <c r="AY591" s="182"/>
      <c r="AZ591" s="182"/>
      <c r="BA591" s="182"/>
      <c r="BB591" s="182"/>
      <c r="BC591" s="182"/>
      <c r="BD591" s="182"/>
      <c r="BE591" s="182"/>
      <c r="BF591" s="182"/>
      <c r="BG591" s="182"/>
      <c r="BH591" s="182"/>
      <c r="BI591" s="182"/>
      <c r="BJ591" s="182"/>
      <c r="BK591" s="182"/>
      <c r="BL591" s="182"/>
      <c r="BM591" s="182"/>
      <c r="BN591" s="182"/>
      <c r="BO591" s="182"/>
      <c r="BP591" s="182"/>
      <c r="BQ591" s="182"/>
      <c r="BR591" s="182"/>
      <c r="BS591" s="182"/>
      <c r="BT591" s="182"/>
      <c r="BU591" s="182"/>
      <c r="BV591" s="182"/>
      <c r="BW591" s="182"/>
      <c r="BX591" s="182"/>
      <c r="BY591" s="182"/>
      <c r="BZ591" s="182"/>
      <c r="CA591" s="182"/>
      <c r="CB591" s="182"/>
      <c r="CC591" s="182"/>
      <c r="CD591" s="182"/>
      <c r="CE591" s="182"/>
      <c r="CF591" s="182"/>
      <c r="CG591" s="182"/>
      <c r="CH591" s="182"/>
      <c r="CI591" s="182"/>
      <c r="CJ591" s="182"/>
      <c r="CK591" s="182"/>
      <c r="CL591" s="182"/>
      <c r="CM591" s="182"/>
      <c r="CN591" s="182"/>
      <c r="CO591" s="182"/>
      <c r="CP591" s="182"/>
      <c r="CQ591" s="182"/>
      <c r="CR591" s="182"/>
      <c r="CS591" s="182"/>
      <c r="CT591" s="182"/>
      <c r="CU591" s="182"/>
      <c r="CV591" s="182"/>
      <c r="CW591" s="182"/>
      <c r="CX591" s="182"/>
      <c r="CY591" s="182"/>
      <c r="CZ591" s="182"/>
      <c r="DA591" s="182"/>
      <c r="DB591" s="182"/>
      <c r="DC591" s="182"/>
      <c r="DD591" s="182"/>
      <c r="DE591" s="182"/>
      <c r="DF591" s="182"/>
      <c r="DG591" s="182"/>
      <c r="DH591" s="182"/>
      <c r="DI591" s="182"/>
      <c r="DJ591" s="182"/>
      <c r="DK591" s="182"/>
      <c r="DL591" s="182"/>
      <c r="DM591" s="182"/>
      <c r="DN591" s="182"/>
      <c r="DO591" s="182"/>
      <c r="DP591" s="182"/>
      <c r="DQ591" s="182"/>
      <c r="DR591" s="182"/>
      <c r="DS591" s="182"/>
      <c r="DT591" s="182"/>
      <c r="DU591" s="182"/>
      <c r="DV591" s="182"/>
      <c r="DW591" s="182"/>
      <c r="DX591" s="182"/>
      <c r="DY591" s="182"/>
      <c r="DZ591" s="182"/>
      <c r="EA591" s="182"/>
      <c r="EB591" s="182"/>
      <c r="EC591" s="182"/>
      <c r="ED591" s="182"/>
      <c r="EE591" s="182"/>
      <c r="EF591" s="182"/>
      <c r="EG591" s="182"/>
      <c r="EH591" s="182"/>
      <c r="EI591" s="182"/>
      <c r="EJ591" s="182"/>
      <c r="EK591" s="182"/>
      <c r="EL591" s="182"/>
      <c r="EM591" s="182"/>
      <c r="EN591" s="182"/>
      <c r="EO591" s="182"/>
      <c r="EP591" s="182"/>
      <c r="EQ591" s="182"/>
      <c r="ER591" s="182"/>
      <c r="ES591" s="182"/>
      <c r="ET591" s="182"/>
      <c r="EU591" s="182"/>
      <c r="EV591" s="182"/>
      <c r="EW591" s="182"/>
      <c r="EX591" s="182"/>
      <c r="EY591" s="182"/>
      <c r="EZ591" s="182"/>
      <c r="FA591" s="182"/>
      <c r="FB591" s="182"/>
      <c r="FC591" s="182"/>
      <c r="FD591" s="182"/>
      <c r="FE591" s="182"/>
      <c r="FF591" s="182"/>
      <c r="FG591" s="182"/>
      <c r="FH591" s="182"/>
      <c r="FI591" s="182"/>
      <c r="FJ591" s="182"/>
      <c r="FK591" s="182"/>
      <c r="FL591" s="182"/>
      <c r="FM591" s="182"/>
      <c r="FN591" s="182"/>
      <c r="FO591" s="182"/>
      <c r="FP591" s="182"/>
      <c r="FQ591" s="182"/>
      <c r="FR591" s="182"/>
      <c r="FS591" s="182"/>
      <c r="FT591" s="182"/>
      <c r="FU591" s="182"/>
      <c r="FV591" s="182"/>
      <c r="FW591" s="182"/>
      <c r="FX591" s="182"/>
      <c r="FY591" s="182"/>
      <c r="FZ591" s="182"/>
      <c r="GA591" s="182"/>
      <c r="GB591" s="182"/>
      <c r="GC591" s="182"/>
      <c r="GD591" s="182"/>
      <c r="GE591" s="182"/>
      <c r="GF591" s="182"/>
      <c r="GG591" s="182"/>
      <c r="GH591" s="182"/>
      <c r="GI591" s="182"/>
      <c r="GJ591" s="182"/>
      <c r="GK591" s="182"/>
      <c r="GL591" s="182"/>
      <c r="GM591" s="182"/>
      <c r="GN591" s="182"/>
      <c r="GO591" s="182"/>
      <c r="GP591" s="182"/>
      <c r="GQ591" s="182"/>
      <c r="GR591" s="182"/>
      <c r="GS591" s="182"/>
      <c r="GT591" s="182"/>
      <c r="GU591" s="182"/>
      <c r="GV591" s="182"/>
      <c r="GW591" s="182"/>
      <c r="GX591" s="182"/>
      <c r="GY591" s="182"/>
      <c r="GZ591" s="182"/>
      <c r="HA591" s="182"/>
      <c r="HB591" s="182"/>
      <c r="HC591" s="182"/>
      <c r="HD591" s="182"/>
      <c r="HE591" s="182"/>
      <c r="HF591" s="182"/>
      <c r="HG591" s="182"/>
      <c r="HH591" s="182"/>
      <c r="HI591" s="182"/>
      <c r="HJ591" s="182"/>
      <c r="HK591" s="182"/>
      <c r="HL591" s="182"/>
      <c r="HM591" s="182"/>
      <c r="HN591" s="182"/>
      <c r="HO591" s="182"/>
      <c r="HP591" s="182"/>
      <c r="HQ591" s="182"/>
      <c r="HR591" s="182"/>
      <c r="HS591" s="182"/>
      <c r="HT591" s="182"/>
      <c r="HU591" s="182"/>
      <c r="HV591" s="182"/>
      <c r="HW591" s="182"/>
      <c r="HX591" s="182"/>
      <c r="HY591" s="182"/>
      <c r="HZ591" s="182"/>
      <c r="IA591" s="182"/>
      <c r="IB591" s="182"/>
      <c r="IC591" s="182"/>
      <c r="ID591" s="182"/>
      <c r="IE591" s="182"/>
      <c r="IF591" s="182"/>
      <c r="IG591" s="182"/>
      <c r="IH591" s="182"/>
      <c r="II591" s="182"/>
      <c r="IJ591" s="182"/>
      <c r="IK591" s="182"/>
      <c r="IL591" s="182"/>
      <c r="IM591" s="182"/>
      <c r="IN591" s="182"/>
      <c r="IO591" s="182"/>
      <c r="IP591" s="182"/>
      <c r="IQ591" s="182"/>
      <c r="IR591" s="182"/>
      <c r="IS591" s="182"/>
      <c r="IT591" s="182"/>
      <c r="IU591" s="182"/>
      <c r="IV591" s="182"/>
      <c r="IW591" s="182"/>
      <c r="IX591" s="182"/>
      <c r="IY591" s="182"/>
      <c r="IZ591" s="182"/>
      <c r="JA591" s="182"/>
      <c r="JB591" s="182"/>
      <c r="JC591" s="182"/>
      <c r="JD591" s="182"/>
      <c r="JE591" s="182"/>
      <c r="JF591" s="182"/>
      <c r="JG591" s="182"/>
      <c r="JH591" s="182"/>
      <c r="JI591" s="182"/>
      <c r="JJ591" s="182"/>
      <c r="JK591" s="182"/>
      <c r="JL591" s="182"/>
      <c r="JM591" s="182"/>
      <c r="JN591" s="182"/>
      <c r="JO591" s="182"/>
      <c r="JP591" s="182"/>
      <c r="JQ591" s="182"/>
      <c r="JR591" s="182"/>
      <c r="JS591" s="182"/>
      <c r="JT591" s="182"/>
      <c r="JU591" s="182"/>
      <c r="JV591" s="182"/>
      <c r="JW591" s="182"/>
      <c r="JX591" s="182"/>
      <c r="JY591" s="182"/>
      <c r="JZ591" s="182"/>
      <c r="KA591" s="182"/>
      <c r="KB591" s="182"/>
      <c r="KC591" s="182"/>
      <c r="KD591" s="182"/>
      <c r="KE591" s="182"/>
      <c r="KF591" s="182"/>
      <c r="KG591" s="182"/>
      <c r="KH591" s="182"/>
      <c r="KI591" s="182"/>
      <c r="KJ591" s="182"/>
      <c r="KK591" s="182"/>
      <c r="KL591" s="182"/>
      <c r="KM591" s="182"/>
      <c r="KN591" s="182"/>
      <c r="KO591" s="182"/>
      <c r="KP591" s="182"/>
      <c r="KQ591" s="182"/>
      <c r="KR591" s="182"/>
      <c r="KS591" s="182"/>
      <c r="KT591" s="182"/>
      <c r="KU591" s="182"/>
      <c r="KV591" s="182"/>
      <c r="KW591" s="182"/>
      <c r="KX591" s="182"/>
      <c r="KY591" s="182"/>
      <c r="KZ591" s="182"/>
      <c r="LA591" s="182"/>
      <c r="LB591" s="182"/>
      <c r="LC591" s="182"/>
      <c r="LD591" s="182"/>
      <c r="LE591" s="182"/>
      <c r="LF591" s="182"/>
      <c r="LG591" s="182"/>
      <c r="LH591" s="182"/>
      <c r="LI591" s="182"/>
      <c r="LJ591" s="182"/>
      <c r="LK591" s="182"/>
      <c r="LL591" s="182"/>
      <c r="LM591" s="182"/>
      <c r="LN591" s="182"/>
      <c r="LO591" s="182"/>
      <c r="LP591" s="182"/>
      <c r="LQ591" s="182"/>
      <c r="LR591" s="182"/>
      <c r="LS591" s="182"/>
      <c r="LT591" s="182"/>
      <c r="LU591" s="182"/>
      <c r="LV591" s="182"/>
      <c r="LW591" s="182"/>
      <c r="LX591" s="182"/>
      <c r="LY591" s="182"/>
      <c r="LZ591" s="182"/>
      <c r="MA591" s="182"/>
      <c r="MB591" s="182"/>
      <c r="MC591" s="182"/>
      <c r="MD591" s="182"/>
      <c r="ME591" s="182"/>
      <c r="MF591" s="182"/>
      <c r="MG591" s="182"/>
      <c r="MH591" s="182"/>
      <c r="MI591" s="182"/>
      <c r="MJ591" s="182"/>
      <c r="MK591" s="182"/>
      <c r="ML591" s="182"/>
      <c r="MM591" s="182"/>
      <c r="MN591" s="182"/>
      <c r="MO591" s="182"/>
      <c r="MP591" s="182"/>
      <c r="MQ591" s="182"/>
      <c r="MR591" s="182"/>
      <c r="MS591" s="182"/>
      <c r="MT591" s="182"/>
      <c r="MU591" s="182"/>
      <c r="MV591" s="182"/>
      <c r="MW591" s="182"/>
      <c r="MX591" s="182"/>
      <c r="MY591" s="182"/>
      <c r="MZ591" s="182"/>
      <c r="NA591" s="182"/>
      <c r="NB591" s="182"/>
      <c r="NC591" s="182"/>
      <c r="ND591" s="182"/>
      <c r="NE591" s="182"/>
      <c r="NF591" s="182"/>
      <c r="NG591" s="182"/>
      <c r="NH591" s="182"/>
      <c r="NI591" s="182"/>
      <c r="NJ591" s="182"/>
      <c r="NK591" s="182"/>
      <c r="NL591" s="182"/>
      <c r="NM591" s="182"/>
      <c r="NN591" s="182"/>
      <c r="NO591" s="182"/>
      <c r="NP591" s="182"/>
      <c r="NQ591" s="182"/>
      <c r="NR591" s="182"/>
      <c r="NS591" s="182"/>
      <c r="NT591" s="182"/>
      <c r="NU591" s="182"/>
      <c r="NV591" s="182"/>
      <c r="NW591" s="182"/>
      <c r="NX591" s="182"/>
      <c r="NY591" s="182"/>
      <c r="NZ591" s="182"/>
      <c r="OA591" s="182"/>
      <c r="OB591" s="182"/>
      <c r="OC591" s="182"/>
      <c r="OD591" s="182"/>
      <c r="OE591" s="182"/>
      <c r="OF591" s="182"/>
      <c r="OG591" s="182"/>
      <c r="OH591" s="182"/>
      <c r="OI591" s="182"/>
      <c r="OJ591" s="182"/>
      <c r="OK591" s="182"/>
      <c r="OL591" s="182"/>
      <c r="OM591" s="182"/>
      <c r="ON591" s="182"/>
      <c r="OO591" s="182"/>
      <c r="OP591" s="182"/>
      <c r="OQ591" s="182"/>
      <c r="OR591" s="182"/>
      <c r="OS591" s="182"/>
      <c r="OT591" s="182"/>
      <c r="OU591" s="182"/>
      <c r="OV591" s="182"/>
      <c r="OW591" s="182"/>
      <c r="OX591" s="182"/>
      <c r="OY591" s="182"/>
      <c r="OZ591" s="182"/>
      <c r="PA591" s="182"/>
      <c r="PB591" s="182"/>
      <c r="PC591" s="182"/>
      <c r="PD591" s="182"/>
      <c r="PE591" s="182"/>
      <c r="PF591" s="182"/>
      <c r="PG591" s="182"/>
      <c r="PH591" s="182"/>
      <c r="PI591" s="182"/>
      <c r="PJ591" s="182"/>
      <c r="PK591" s="182"/>
      <c r="PL591" s="182"/>
      <c r="PM591" s="182"/>
      <c r="PN591" s="182"/>
      <c r="PO591" s="182"/>
      <c r="PP591" s="182"/>
      <c r="PQ591" s="182"/>
      <c r="PR591" s="182"/>
      <c r="PS591" s="182"/>
      <c r="PT591" s="182"/>
      <c r="PU591" s="182"/>
      <c r="PV591" s="182"/>
      <c r="PW591" s="182"/>
      <c r="PX591" s="182"/>
    </row>
    <row r="592" spans="1:440" s="167" customFormat="1" ht="19.899999999999999" customHeight="1">
      <c r="A592" s="182"/>
      <c r="B592" s="1040"/>
      <c r="C592" s="900"/>
      <c r="D592" s="837"/>
      <c r="E592" s="875"/>
      <c r="F592" s="327" t="s">
        <v>22</v>
      </c>
      <c r="G592" s="291">
        <v>3.61</v>
      </c>
      <c r="H592" s="291"/>
      <c r="I592" s="292">
        <f>G592+H592+K591</f>
        <v>4.4749999999999996</v>
      </c>
      <c r="J592" s="416">
        <v>4.3819999999999997</v>
      </c>
      <c r="K592" s="292">
        <f t="shared" si="601"/>
        <v>9.2999999999999972E-2</v>
      </c>
      <c r="L592" s="675">
        <f t="shared" si="602"/>
        <v>0.9792178770949721</v>
      </c>
      <c r="M592" s="653" t="s">
        <v>24</v>
      </c>
      <c r="N592" s="903"/>
      <c r="O592" s="904"/>
      <c r="P592" s="904"/>
      <c r="Q592" s="904"/>
      <c r="R592" s="904"/>
      <c r="S592" s="893"/>
      <c r="T592" s="170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182"/>
      <c r="AT592" s="182"/>
      <c r="AU592" s="182"/>
      <c r="AV592" s="182"/>
      <c r="AW592" s="182"/>
      <c r="AX592" s="182"/>
      <c r="AY592" s="182"/>
      <c r="AZ592" s="182"/>
      <c r="BA592" s="182"/>
      <c r="BB592" s="182"/>
      <c r="BC592" s="182"/>
      <c r="BD592" s="182"/>
      <c r="BE592" s="182"/>
      <c r="BF592" s="182"/>
      <c r="BG592" s="182"/>
      <c r="BH592" s="182"/>
      <c r="BI592" s="182"/>
      <c r="BJ592" s="182"/>
      <c r="BK592" s="182"/>
      <c r="BL592" s="182"/>
      <c r="BM592" s="182"/>
      <c r="BN592" s="182"/>
      <c r="BO592" s="182"/>
      <c r="BP592" s="182"/>
      <c r="BQ592" s="182"/>
      <c r="BR592" s="182"/>
      <c r="BS592" s="182"/>
      <c r="BT592" s="182"/>
      <c r="BU592" s="182"/>
      <c r="BV592" s="182"/>
      <c r="BW592" s="182"/>
      <c r="BX592" s="182"/>
      <c r="BY592" s="182"/>
      <c r="BZ592" s="182"/>
      <c r="CA592" s="182"/>
      <c r="CB592" s="182"/>
      <c r="CC592" s="182"/>
      <c r="CD592" s="182"/>
      <c r="CE592" s="182"/>
      <c r="CF592" s="182"/>
      <c r="CG592" s="182"/>
      <c r="CH592" s="182"/>
      <c r="CI592" s="182"/>
      <c r="CJ592" s="182"/>
      <c r="CK592" s="182"/>
      <c r="CL592" s="182"/>
      <c r="CM592" s="182"/>
      <c r="CN592" s="182"/>
      <c r="CO592" s="182"/>
      <c r="CP592" s="182"/>
      <c r="CQ592" s="182"/>
      <c r="CR592" s="182"/>
      <c r="CS592" s="182"/>
      <c r="CT592" s="182"/>
      <c r="CU592" s="182"/>
      <c r="CV592" s="182"/>
      <c r="CW592" s="182"/>
      <c r="CX592" s="182"/>
      <c r="CY592" s="182"/>
      <c r="CZ592" s="182"/>
      <c r="DA592" s="182"/>
      <c r="DB592" s="182"/>
      <c r="DC592" s="182"/>
      <c r="DD592" s="182"/>
      <c r="DE592" s="182"/>
      <c r="DF592" s="182"/>
      <c r="DG592" s="182"/>
      <c r="DH592" s="182"/>
      <c r="DI592" s="182"/>
      <c r="DJ592" s="182"/>
      <c r="DK592" s="182"/>
      <c r="DL592" s="182"/>
      <c r="DM592" s="182"/>
      <c r="DN592" s="182"/>
      <c r="DO592" s="182"/>
      <c r="DP592" s="182"/>
      <c r="DQ592" s="182"/>
      <c r="DR592" s="182"/>
      <c r="DS592" s="182"/>
      <c r="DT592" s="182"/>
      <c r="DU592" s="182"/>
      <c r="DV592" s="182"/>
      <c r="DW592" s="182"/>
      <c r="DX592" s="182"/>
      <c r="DY592" s="182"/>
      <c r="DZ592" s="182"/>
      <c r="EA592" s="182"/>
      <c r="EB592" s="182"/>
      <c r="EC592" s="182"/>
      <c r="ED592" s="182"/>
      <c r="EE592" s="182"/>
      <c r="EF592" s="182"/>
      <c r="EG592" s="182"/>
      <c r="EH592" s="182"/>
      <c r="EI592" s="182"/>
      <c r="EJ592" s="182"/>
      <c r="EK592" s="182"/>
      <c r="EL592" s="182"/>
      <c r="EM592" s="182"/>
      <c r="EN592" s="182"/>
      <c r="EO592" s="182"/>
      <c r="EP592" s="182"/>
      <c r="EQ592" s="182"/>
      <c r="ER592" s="182"/>
      <c r="ES592" s="182"/>
      <c r="ET592" s="182"/>
      <c r="EU592" s="182"/>
      <c r="EV592" s="182"/>
      <c r="EW592" s="182"/>
      <c r="EX592" s="182"/>
      <c r="EY592" s="182"/>
      <c r="EZ592" s="182"/>
      <c r="FA592" s="182"/>
      <c r="FB592" s="182"/>
      <c r="FC592" s="182"/>
      <c r="FD592" s="182"/>
      <c r="FE592" s="182"/>
      <c r="FF592" s="182"/>
      <c r="FG592" s="182"/>
      <c r="FH592" s="182"/>
      <c r="FI592" s="182"/>
      <c r="FJ592" s="182"/>
      <c r="FK592" s="182"/>
      <c r="FL592" s="182"/>
      <c r="FM592" s="182"/>
      <c r="FN592" s="182"/>
      <c r="FO592" s="182"/>
      <c r="FP592" s="182"/>
      <c r="FQ592" s="182"/>
      <c r="FR592" s="182"/>
      <c r="FS592" s="182"/>
      <c r="FT592" s="182"/>
      <c r="FU592" s="182"/>
      <c r="FV592" s="182"/>
      <c r="FW592" s="182"/>
      <c r="FX592" s="182"/>
      <c r="FY592" s="182"/>
      <c r="FZ592" s="182"/>
      <c r="GA592" s="182"/>
      <c r="GB592" s="182"/>
      <c r="GC592" s="182"/>
      <c r="GD592" s="182"/>
      <c r="GE592" s="182"/>
      <c r="GF592" s="182"/>
      <c r="GG592" s="182"/>
      <c r="GH592" s="182"/>
      <c r="GI592" s="182"/>
      <c r="GJ592" s="182"/>
      <c r="GK592" s="182"/>
      <c r="GL592" s="182"/>
      <c r="GM592" s="182"/>
      <c r="GN592" s="182"/>
      <c r="GO592" s="182"/>
      <c r="GP592" s="182"/>
      <c r="GQ592" s="182"/>
      <c r="GR592" s="182"/>
      <c r="GS592" s="182"/>
      <c r="GT592" s="182"/>
      <c r="GU592" s="182"/>
      <c r="GV592" s="182"/>
      <c r="GW592" s="182"/>
      <c r="GX592" s="182"/>
      <c r="GY592" s="182"/>
      <c r="GZ592" s="182"/>
      <c r="HA592" s="182"/>
      <c r="HB592" s="182"/>
      <c r="HC592" s="182"/>
      <c r="HD592" s="182"/>
      <c r="HE592" s="182"/>
      <c r="HF592" s="182"/>
      <c r="HG592" s="182"/>
      <c r="HH592" s="182"/>
      <c r="HI592" s="182"/>
      <c r="HJ592" s="182"/>
      <c r="HK592" s="182"/>
      <c r="HL592" s="182"/>
      <c r="HM592" s="182"/>
      <c r="HN592" s="182"/>
      <c r="HO592" s="182"/>
      <c r="HP592" s="182"/>
      <c r="HQ592" s="182"/>
      <c r="HR592" s="182"/>
      <c r="HS592" s="182"/>
      <c r="HT592" s="182"/>
      <c r="HU592" s="182"/>
      <c r="HV592" s="182"/>
      <c r="HW592" s="182"/>
      <c r="HX592" s="182"/>
      <c r="HY592" s="182"/>
      <c r="HZ592" s="182"/>
      <c r="IA592" s="182"/>
      <c r="IB592" s="182"/>
      <c r="IC592" s="182"/>
      <c r="ID592" s="182"/>
      <c r="IE592" s="182"/>
      <c r="IF592" s="182"/>
      <c r="IG592" s="182"/>
      <c r="IH592" s="182"/>
      <c r="II592" s="182"/>
      <c r="IJ592" s="182"/>
      <c r="IK592" s="182"/>
      <c r="IL592" s="182"/>
      <c r="IM592" s="182"/>
      <c r="IN592" s="182"/>
      <c r="IO592" s="182"/>
      <c r="IP592" s="182"/>
      <c r="IQ592" s="182"/>
      <c r="IR592" s="182"/>
      <c r="IS592" s="182"/>
      <c r="IT592" s="182"/>
      <c r="IU592" s="182"/>
      <c r="IV592" s="182"/>
      <c r="IW592" s="182"/>
      <c r="IX592" s="182"/>
      <c r="IY592" s="182"/>
      <c r="IZ592" s="182"/>
      <c r="JA592" s="182"/>
      <c r="JB592" s="182"/>
      <c r="JC592" s="182"/>
      <c r="JD592" s="182"/>
      <c r="JE592" s="182"/>
      <c r="JF592" s="182"/>
      <c r="JG592" s="182"/>
      <c r="JH592" s="182"/>
      <c r="JI592" s="182"/>
      <c r="JJ592" s="182"/>
      <c r="JK592" s="182"/>
      <c r="JL592" s="182"/>
      <c r="JM592" s="182"/>
      <c r="JN592" s="182"/>
      <c r="JO592" s="182"/>
      <c r="JP592" s="182"/>
      <c r="JQ592" s="182"/>
      <c r="JR592" s="182"/>
      <c r="JS592" s="182"/>
      <c r="JT592" s="182"/>
      <c r="JU592" s="182"/>
      <c r="JV592" s="182"/>
      <c r="JW592" s="182"/>
      <c r="JX592" s="182"/>
      <c r="JY592" s="182"/>
      <c r="JZ592" s="182"/>
      <c r="KA592" s="182"/>
      <c r="KB592" s="182"/>
      <c r="KC592" s="182"/>
      <c r="KD592" s="182"/>
      <c r="KE592" s="182"/>
      <c r="KF592" s="182"/>
      <c r="KG592" s="182"/>
      <c r="KH592" s="182"/>
      <c r="KI592" s="182"/>
      <c r="KJ592" s="182"/>
      <c r="KK592" s="182"/>
      <c r="KL592" s="182"/>
      <c r="KM592" s="182"/>
      <c r="KN592" s="182"/>
      <c r="KO592" s="182"/>
      <c r="KP592" s="182"/>
      <c r="KQ592" s="182"/>
      <c r="KR592" s="182"/>
      <c r="KS592" s="182"/>
      <c r="KT592" s="182"/>
      <c r="KU592" s="182"/>
      <c r="KV592" s="182"/>
      <c r="KW592" s="182"/>
      <c r="KX592" s="182"/>
      <c r="KY592" s="182"/>
      <c r="KZ592" s="182"/>
      <c r="LA592" s="182"/>
      <c r="LB592" s="182"/>
      <c r="LC592" s="182"/>
      <c r="LD592" s="182"/>
      <c r="LE592" s="182"/>
      <c r="LF592" s="182"/>
      <c r="LG592" s="182"/>
      <c r="LH592" s="182"/>
      <c r="LI592" s="182"/>
      <c r="LJ592" s="182"/>
      <c r="LK592" s="182"/>
      <c r="LL592" s="182"/>
      <c r="LM592" s="182"/>
      <c r="LN592" s="182"/>
      <c r="LO592" s="182"/>
      <c r="LP592" s="182"/>
      <c r="LQ592" s="182"/>
      <c r="LR592" s="182"/>
      <c r="LS592" s="182"/>
      <c r="LT592" s="182"/>
      <c r="LU592" s="182"/>
      <c r="LV592" s="182"/>
      <c r="LW592" s="182"/>
      <c r="LX592" s="182"/>
      <c r="LY592" s="182"/>
      <c r="LZ592" s="182"/>
      <c r="MA592" s="182"/>
      <c r="MB592" s="182"/>
      <c r="MC592" s="182"/>
      <c r="MD592" s="182"/>
      <c r="ME592" s="182"/>
      <c r="MF592" s="182"/>
      <c r="MG592" s="182"/>
      <c r="MH592" s="182"/>
      <c r="MI592" s="182"/>
      <c r="MJ592" s="182"/>
      <c r="MK592" s="182"/>
      <c r="ML592" s="182"/>
      <c r="MM592" s="182"/>
      <c r="MN592" s="182"/>
      <c r="MO592" s="182"/>
      <c r="MP592" s="182"/>
      <c r="MQ592" s="182"/>
      <c r="MR592" s="182"/>
      <c r="MS592" s="182"/>
      <c r="MT592" s="182"/>
      <c r="MU592" s="182"/>
      <c r="MV592" s="182"/>
      <c r="MW592" s="182"/>
      <c r="MX592" s="182"/>
      <c r="MY592" s="182"/>
      <c r="MZ592" s="182"/>
      <c r="NA592" s="182"/>
      <c r="NB592" s="182"/>
      <c r="NC592" s="182"/>
      <c r="ND592" s="182"/>
      <c r="NE592" s="182"/>
      <c r="NF592" s="182"/>
      <c r="NG592" s="182"/>
      <c r="NH592" s="182"/>
      <c r="NI592" s="182"/>
      <c r="NJ592" s="182"/>
      <c r="NK592" s="182"/>
      <c r="NL592" s="182"/>
      <c r="NM592" s="182"/>
      <c r="NN592" s="182"/>
      <c r="NO592" s="182"/>
      <c r="NP592" s="182"/>
      <c r="NQ592" s="182"/>
      <c r="NR592" s="182"/>
      <c r="NS592" s="182"/>
      <c r="NT592" s="182"/>
      <c r="NU592" s="182"/>
      <c r="NV592" s="182"/>
      <c r="NW592" s="182"/>
      <c r="NX592" s="182"/>
      <c r="NY592" s="182"/>
      <c r="NZ592" s="182"/>
      <c r="OA592" s="182"/>
      <c r="OB592" s="182"/>
      <c r="OC592" s="182"/>
      <c r="OD592" s="182"/>
      <c r="OE592" s="182"/>
      <c r="OF592" s="182"/>
      <c r="OG592" s="182"/>
      <c r="OH592" s="182"/>
      <c r="OI592" s="182"/>
      <c r="OJ592" s="182"/>
      <c r="OK592" s="182"/>
      <c r="OL592" s="182"/>
      <c r="OM592" s="182"/>
      <c r="ON592" s="182"/>
      <c r="OO592" s="182"/>
      <c r="OP592" s="182"/>
      <c r="OQ592" s="182"/>
      <c r="OR592" s="182"/>
      <c r="OS592" s="182"/>
      <c r="OT592" s="182"/>
      <c r="OU592" s="182"/>
      <c r="OV592" s="182"/>
      <c r="OW592" s="182"/>
      <c r="OX592" s="182"/>
      <c r="OY592" s="182"/>
      <c r="OZ592" s="182"/>
      <c r="PA592" s="182"/>
      <c r="PB592" s="182"/>
      <c r="PC592" s="182"/>
      <c r="PD592" s="182"/>
      <c r="PE592" s="182"/>
      <c r="PF592" s="182"/>
      <c r="PG592" s="182"/>
      <c r="PH592" s="182"/>
      <c r="PI592" s="182"/>
      <c r="PJ592" s="182"/>
      <c r="PK592" s="182"/>
      <c r="PL592" s="182"/>
      <c r="PM592" s="182"/>
      <c r="PN592" s="182"/>
      <c r="PO592" s="182"/>
      <c r="PP592" s="182"/>
      <c r="PQ592" s="182"/>
      <c r="PR592" s="182"/>
      <c r="PS592" s="182"/>
      <c r="PT592" s="182"/>
      <c r="PU592" s="182"/>
      <c r="PV592" s="182"/>
      <c r="PW592" s="182"/>
      <c r="PX592" s="182"/>
    </row>
    <row r="593" spans="1:440" s="167" customFormat="1" ht="19.899999999999999" customHeight="1">
      <c r="A593" s="182"/>
      <c r="B593" s="1040"/>
      <c r="C593" s="900"/>
      <c r="D593" s="837"/>
      <c r="E593" s="947" t="s">
        <v>266</v>
      </c>
      <c r="F593" s="327" t="s">
        <v>20</v>
      </c>
      <c r="G593" s="291">
        <v>0.63500000000000001</v>
      </c>
      <c r="H593" s="291"/>
      <c r="I593" s="292">
        <f t="shared" ref="I593" si="649">G593+H593</f>
        <v>0.63500000000000001</v>
      </c>
      <c r="J593" s="416">
        <v>0</v>
      </c>
      <c r="K593" s="292">
        <f t="shared" si="601"/>
        <v>0.63500000000000001</v>
      </c>
      <c r="L593" s="675">
        <f t="shared" si="602"/>
        <v>0</v>
      </c>
      <c r="M593" s="653" t="s">
        <v>24</v>
      </c>
      <c r="N593" s="903">
        <f t="shared" ref="N593:O593" si="650">G593+G594+G595</f>
        <v>7.218</v>
      </c>
      <c r="O593" s="904">
        <f t="shared" si="650"/>
        <v>0</v>
      </c>
      <c r="P593" s="904">
        <f t="shared" ref="P593" si="651">N593+O593</f>
        <v>7.218</v>
      </c>
      <c r="Q593" s="904">
        <f t="shared" si="606"/>
        <v>6.9459999999999997</v>
      </c>
      <c r="R593" s="904">
        <f t="shared" ref="R593" si="652">P593-Q593</f>
        <v>0.27200000000000024</v>
      </c>
      <c r="S593" s="893">
        <f t="shared" ref="S593" si="653">Q593/P593</f>
        <v>0.96231643114436127</v>
      </c>
      <c r="T593" s="170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182"/>
      <c r="AT593" s="182"/>
      <c r="AU593" s="182"/>
      <c r="AV593" s="182"/>
      <c r="AW593" s="182"/>
      <c r="AX593" s="182"/>
      <c r="AY593" s="182"/>
      <c r="AZ593" s="182"/>
      <c r="BA593" s="182"/>
      <c r="BB593" s="182"/>
      <c r="BC593" s="182"/>
      <c r="BD593" s="182"/>
      <c r="BE593" s="182"/>
      <c r="BF593" s="182"/>
      <c r="BG593" s="182"/>
      <c r="BH593" s="182"/>
      <c r="BI593" s="182"/>
      <c r="BJ593" s="182"/>
      <c r="BK593" s="182"/>
      <c r="BL593" s="182"/>
      <c r="BM593" s="182"/>
      <c r="BN593" s="182"/>
      <c r="BO593" s="182"/>
      <c r="BP593" s="182"/>
      <c r="BQ593" s="182"/>
      <c r="BR593" s="182"/>
      <c r="BS593" s="182"/>
      <c r="BT593" s="182"/>
      <c r="BU593" s="182"/>
      <c r="BV593" s="182"/>
      <c r="BW593" s="182"/>
      <c r="BX593" s="182"/>
      <c r="BY593" s="182"/>
      <c r="BZ593" s="182"/>
      <c r="CA593" s="182"/>
      <c r="CB593" s="182"/>
      <c r="CC593" s="182"/>
      <c r="CD593" s="182"/>
      <c r="CE593" s="182"/>
      <c r="CF593" s="182"/>
      <c r="CG593" s="182"/>
      <c r="CH593" s="182"/>
      <c r="CI593" s="182"/>
      <c r="CJ593" s="182"/>
      <c r="CK593" s="182"/>
      <c r="CL593" s="182"/>
      <c r="CM593" s="182"/>
      <c r="CN593" s="182"/>
      <c r="CO593" s="182"/>
      <c r="CP593" s="182"/>
      <c r="CQ593" s="182"/>
      <c r="CR593" s="182"/>
      <c r="CS593" s="182"/>
      <c r="CT593" s="182"/>
      <c r="CU593" s="182"/>
      <c r="CV593" s="182"/>
      <c r="CW593" s="182"/>
      <c r="CX593" s="182"/>
      <c r="CY593" s="182"/>
      <c r="CZ593" s="182"/>
      <c r="DA593" s="182"/>
      <c r="DB593" s="182"/>
      <c r="DC593" s="182"/>
      <c r="DD593" s="182"/>
      <c r="DE593" s="182"/>
      <c r="DF593" s="182"/>
      <c r="DG593" s="182"/>
      <c r="DH593" s="182"/>
      <c r="DI593" s="182"/>
      <c r="DJ593" s="182"/>
      <c r="DK593" s="182"/>
      <c r="DL593" s="182"/>
      <c r="DM593" s="182"/>
      <c r="DN593" s="182"/>
      <c r="DO593" s="182"/>
      <c r="DP593" s="182"/>
      <c r="DQ593" s="182"/>
      <c r="DR593" s="182"/>
      <c r="DS593" s="182"/>
      <c r="DT593" s="182"/>
      <c r="DU593" s="182"/>
      <c r="DV593" s="182"/>
      <c r="DW593" s="182"/>
      <c r="DX593" s="182"/>
      <c r="DY593" s="182"/>
      <c r="DZ593" s="182"/>
      <c r="EA593" s="182"/>
      <c r="EB593" s="182"/>
      <c r="EC593" s="182"/>
      <c r="ED593" s="182"/>
      <c r="EE593" s="182"/>
      <c r="EF593" s="182"/>
      <c r="EG593" s="182"/>
      <c r="EH593" s="182"/>
      <c r="EI593" s="182"/>
      <c r="EJ593" s="182"/>
      <c r="EK593" s="182"/>
      <c r="EL593" s="182"/>
      <c r="EM593" s="182"/>
      <c r="EN593" s="182"/>
      <c r="EO593" s="182"/>
      <c r="EP593" s="182"/>
      <c r="EQ593" s="182"/>
      <c r="ER593" s="182"/>
      <c r="ES593" s="182"/>
      <c r="ET593" s="182"/>
      <c r="EU593" s="182"/>
      <c r="EV593" s="182"/>
      <c r="EW593" s="182"/>
      <c r="EX593" s="182"/>
      <c r="EY593" s="182"/>
      <c r="EZ593" s="182"/>
      <c r="FA593" s="182"/>
      <c r="FB593" s="182"/>
      <c r="FC593" s="182"/>
      <c r="FD593" s="182"/>
      <c r="FE593" s="182"/>
      <c r="FF593" s="182"/>
      <c r="FG593" s="182"/>
      <c r="FH593" s="182"/>
      <c r="FI593" s="182"/>
      <c r="FJ593" s="182"/>
      <c r="FK593" s="182"/>
      <c r="FL593" s="182"/>
      <c r="FM593" s="182"/>
      <c r="FN593" s="182"/>
      <c r="FO593" s="182"/>
      <c r="FP593" s="182"/>
      <c r="FQ593" s="182"/>
      <c r="FR593" s="182"/>
      <c r="FS593" s="182"/>
      <c r="FT593" s="182"/>
      <c r="FU593" s="182"/>
      <c r="FV593" s="182"/>
      <c r="FW593" s="182"/>
      <c r="FX593" s="182"/>
      <c r="FY593" s="182"/>
      <c r="FZ593" s="182"/>
      <c r="GA593" s="182"/>
      <c r="GB593" s="182"/>
      <c r="GC593" s="182"/>
      <c r="GD593" s="182"/>
      <c r="GE593" s="182"/>
      <c r="GF593" s="182"/>
      <c r="GG593" s="182"/>
      <c r="GH593" s="182"/>
      <c r="GI593" s="182"/>
      <c r="GJ593" s="182"/>
      <c r="GK593" s="182"/>
      <c r="GL593" s="182"/>
      <c r="GM593" s="182"/>
      <c r="GN593" s="182"/>
      <c r="GO593" s="182"/>
      <c r="GP593" s="182"/>
      <c r="GQ593" s="182"/>
      <c r="GR593" s="182"/>
      <c r="GS593" s="182"/>
      <c r="GT593" s="182"/>
      <c r="GU593" s="182"/>
      <c r="GV593" s="182"/>
      <c r="GW593" s="182"/>
      <c r="GX593" s="182"/>
      <c r="GY593" s="182"/>
      <c r="GZ593" s="182"/>
      <c r="HA593" s="182"/>
      <c r="HB593" s="182"/>
      <c r="HC593" s="182"/>
      <c r="HD593" s="182"/>
      <c r="HE593" s="182"/>
      <c r="HF593" s="182"/>
      <c r="HG593" s="182"/>
      <c r="HH593" s="182"/>
      <c r="HI593" s="182"/>
      <c r="HJ593" s="182"/>
      <c r="HK593" s="182"/>
      <c r="HL593" s="182"/>
      <c r="HM593" s="182"/>
      <c r="HN593" s="182"/>
      <c r="HO593" s="182"/>
      <c r="HP593" s="182"/>
      <c r="HQ593" s="182"/>
      <c r="HR593" s="182"/>
      <c r="HS593" s="182"/>
      <c r="HT593" s="182"/>
      <c r="HU593" s="182"/>
      <c r="HV593" s="182"/>
      <c r="HW593" s="182"/>
      <c r="HX593" s="182"/>
      <c r="HY593" s="182"/>
      <c r="HZ593" s="182"/>
      <c r="IA593" s="182"/>
      <c r="IB593" s="182"/>
      <c r="IC593" s="182"/>
      <c r="ID593" s="182"/>
      <c r="IE593" s="182"/>
      <c r="IF593" s="182"/>
      <c r="IG593" s="182"/>
      <c r="IH593" s="182"/>
      <c r="II593" s="182"/>
      <c r="IJ593" s="182"/>
      <c r="IK593" s="182"/>
      <c r="IL593" s="182"/>
      <c r="IM593" s="182"/>
      <c r="IN593" s="182"/>
      <c r="IO593" s="182"/>
      <c r="IP593" s="182"/>
      <c r="IQ593" s="182"/>
      <c r="IR593" s="182"/>
      <c r="IS593" s="182"/>
      <c r="IT593" s="182"/>
      <c r="IU593" s="182"/>
      <c r="IV593" s="182"/>
      <c r="IW593" s="182"/>
      <c r="IX593" s="182"/>
      <c r="IY593" s="182"/>
      <c r="IZ593" s="182"/>
      <c r="JA593" s="182"/>
      <c r="JB593" s="182"/>
      <c r="JC593" s="182"/>
      <c r="JD593" s="182"/>
      <c r="JE593" s="182"/>
      <c r="JF593" s="182"/>
      <c r="JG593" s="182"/>
      <c r="JH593" s="182"/>
      <c r="JI593" s="182"/>
      <c r="JJ593" s="182"/>
      <c r="JK593" s="182"/>
      <c r="JL593" s="182"/>
      <c r="JM593" s="182"/>
      <c r="JN593" s="182"/>
      <c r="JO593" s="182"/>
      <c r="JP593" s="182"/>
      <c r="JQ593" s="182"/>
      <c r="JR593" s="182"/>
      <c r="JS593" s="182"/>
      <c r="JT593" s="182"/>
      <c r="JU593" s="182"/>
      <c r="JV593" s="182"/>
      <c r="JW593" s="182"/>
      <c r="JX593" s="182"/>
      <c r="JY593" s="182"/>
      <c r="JZ593" s="182"/>
      <c r="KA593" s="182"/>
      <c r="KB593" s="182"/>
      <c r="KC593" s="182"/>
      <c r="KD593" s="182"/>
      <c r="KE593" s="182"/>
      <c r="KF593" s="182"/>
      <c r="KG593" s="182"/>
      <c r="KH593" s="182"/>
      <c r="KI593" s="182"/>
      <c r="KJ593" s="182"/>
      <c r="KK593" s="182"/>
      <c r="KL593" s="182"/>
      <c r="KM593" s="182"/>
      <c r="KN593" s="182"/>
      <c r="KO593" s="182"/>
      <c r="KP593" s="182"/>
      <c r="KQ593" s="182"/>
      <c r="KR593" s="182"/>
      <c r="KS593" s="182"/>
      <c r="KT593" s="182"/>
      <c r="KU593" s="182"/>
      <c r="KV593" s="182"/>
      <c r="KW593" s="182"/>
      <c r="KX593" s="182"/>
      <c r="KY593" s="182"/>
      <c r="KZ593" s="182"/>
      <c r="LA593" s="182"/>
      <c r="LB593" s="182"/>
      <c r="LC593" s="182"/>
      <c r="LD593" s="182"/>
      <c r="LE593" s="182"/>
      <c r="LF593" s="182"/>
      <c r="LG593" s="182"/>
      <c r="LH593" s="182"/>
      <c r="LI593" s="182"/>
      <c r="LJ593" s="182"/>
      <c r="LK593" s="182"/>
      <c r="LL593" s="182"/>
      <c r="LM593" s="182"/>
      <c r="LN593" s="182"/>
      <c r="LO593" s="182"/>
      <c r="LP593" s="182"/>
      <c r="LQ593" s="182"/>
      <c r="LR593" s="182"/>
      <c r="LS593" s="182"/>
      <c r="LT593" s="182"/>
      <c r="LU593" s="182"/>
      <c r="LV593" s="182"/>
      <c r="LW593" s="182"/>
      <c r="LX593" s="182"/>
      <c r="LY593" s="182"/>
      <c r="LZ593" s="182"/>
      <c r="MA593" s="182"/>
      <c r="MB593" s="182"/>
      <c r="MC593" s="182"/>
      <c r="MD593" s="182"/>
      <c r="ME593" s="182"/>
      <c r="MF593" s="182"/>
      <c r="MG593" s="182"/>
      <c r="MH593" s="182"/>
      <c r="MI593" s="182"/>
      <c r="MJ593" s="182"/>
      <c r="MK593" s="182"/>
      <c r="ML593" s="182"/>
      <c r="MM593" s="182"/>
      <c r="MN593" s="182"/>
      <c r="MO593" s="182"/>
      <c r="MP593" s="182"/>
      <c r="MQ593" s="182"/>
      <c r="MR593" s="182"/>
      <c r="MS593" s="182"/>
      <c r="MT593" s="182"/>
      <c r="MU593" s="182"/>
      <c r="MV593" s="182"/>
      <c r="MW593" s="182"/>
      <c r="MX593" s="182"/>
      <c r="MY593" s="182"/>
      <c r="MZ593" s="182"/>
      <c r="NA593" s="182"/>
      <c r="NB593" s="182"/>
      <c r="NC593" s="182"/>
      <c r="ND593" s="182"/>
      <c r="NE593" s="182"/>
      <c r="NF593" s="182"/>
      <c r="NG593" s="182"/>
      <c r="NH593" s="182"/>
      <c r="NI593" s="182"/>
      <c r="NJ593" s="182"/>
      <c r="NK593" s="182"/>
      <c r="NL593" s="182"/>
      <c r="NM593" s="182"/>
      <c r="NN593" s="182"/>
      <c r="NO593" s="182"/>
      <c r="NP593" s="182"/>
      <c r="NQ593" s="182"/>
      <c r="NR593" s="182"/>
      <c r="NS593" s="182"/>
      <c r="NT593" s="182"/>
      <c r="NU593" s="182"/>
      <c r="NV593" s="182"/>
      <c r="NW593" s="182"/>
      <c r="NX593" s="182"/>
      <c r="NY593" s="182"/>
      <c r="NZ593" s="182"/>
      <c r="OA593" s="182"/>
      <c r="OB593" s="182"/>
      <c r="OC593" s="182"/>
      <c r="OD593" s="182"/>
      <c r="OE593" s="182"/>
      <c r="OF593" s="182"/>
      <c r="OG593" s="182"/>
      <c r="OH593" s="182"/>
      <c r="OI593" s="182"/>
      <c r="OJ593" s="182"/>
      <c r="OK593" s="182"/>
      <c r="OL593" s="182"/>
      <c r="OM593" s="182"/>
      <c r="ON593" s="182"/>
      <c r="OO593" s="182"/>
      <c r="OP593" s="182"/>
      <c r="OQ593" s="182"/>
      <c r="OR593" s="182"/>
      <c r="OS593" s="182"/>
      <c r="OT593" s="182"/>
      <c r="OU593" s="182"/>
      <c r="OV593" s="182"/>
      <c r="OW593" s="182"/>
      <c r="OX593" s="182"/>
      <c r="OY593" s="182"/>
      <c r="OZ593" s="182"/>
      <c r="PA593" s="182"/>
      <c r="PB593" s="182"/>
      <c r="PC593" s="182"/>
      <c r="PD593" s="182"/>
      <c r="PE593" s="182"/>
      <c r="PF593" s="182"/>
      <c r="PG593" s="182"/>
      <c r="PH593" s="182"/>
      <c r="PI593" s="182"/>
      <c r="PJ593" s="182"/>
      <c r="PK593" s="182"/>
      <c r="PL593" s="182"/>
      <c r="PM593" s="182"/>
      <c r="PN593" s="182"/>
      <c r="PO593" s="182"/>
      <c r="PP593" s="182"/>
      <c r="PQ593" s="182"/>
      <c r="PR593" s="182"/>
      <c r="PS593" s="182"/>
      <c r="PT593" s="182"/>
      <c r="PU593" s="182"/>
      <c r="PV593" s="182"/>
      <c r="PW593" s="182"/>
      <c r="PX593" s="182"/>
    </row>
    <row r="594" spans="1:440" s="167" customFormat="1" ht="19.899999999999999" customHeight="1">
      <c r="A594" s="182"/>
      <c r="B594" s="1040"/>
      <c r="C594" s="900"/>
      <c r="D594" s="837"/>
      <c r="E594" s="948"/>
      <c r="F594" s="327" t="s">
        <v>21</v>
      </c>
      <c r="G594" s="291">
        <v>2.9740000000000002</v>
      </c>
      <c r="H594" s="291"/>
      <c r="I594" s="292">
        <f>G594+H594+K593</f>
        <v>3.609</v>
      </c>
      <c r="J594" s="416">
        <v>2.879</v>
      </c>
      <c r="K594" s="292">
        <f t="shared" si="601"/>
        <v>0.73</v>
      </c>
      <c r="L594" s="675">
        <f t="shared" si="602"/>
        <v>0.79772790246605707</v>
      </c>
      <c r="M594" s="653" t="s">
        <v>24</v>
      </c>
      <c r="N594" s="903"/>
      <c r="O594" s="904"/>
      <c r="P594" s="904"/>
      <c r="Q594" s="904"/>
      <c r="R594" s="904"/>
      <c r="S594" s="893"/>
      <c r="T594" s="170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182"/>
      <c r="AT594" s="182"/>
      <c r="AU594" s="182"/>
      <c r="AV594" s="182"/>
      <c r="AW594" s="182"/>
      <c r="AX594" s="182"/>
      <c r="AY594" s="182"/>
      <c r="AZ594" s="182"/>
      <c r="BA594" s="182"/>
      <c r="BB594" s="182"/>
      <c r="BC594" s="182"/>
      <c r="BD594" s="182"/>
      <c r="BE594" s="182"/>
      <c r="BF594" s="182"/>
      <c r="BG594" s="182"/>
      <c r="BH594" s="182"/>
      <c r="BI594" s="182"/>
      <c r="BJ594" s="182"/>
      <c r="BK594" s="182"/>
      <c r="BL594" s="182"/>
      <c r="BM594" s="182"/>
      <c r="BN594" s="182"/>
      <c r="BO594" s="182"/>
      <c r="BP594" s="182"/>
      <c r="BQ594" s="182"/>
      <c r="BR594" s="182"/>
      <c r="BS594" s="182"/>
      <c r="BT594" s="182"/>
      <c r="BU594" s="182"/>
      <c r="BV594" s="182"/>
      <c r="BW594" s="182"/>
      <c r="BX594" s="182"/>
      <c r="BY594" s="182"/>
      <c r="BZ594" s="182"/>
      <c r="CA594" s="182"/>
      <c r="CB594" s="182"/>
      <c r="CC594" s="182"/>
      <c r="CD594" s="182"/>
      <c r="CE594" s="182"/>
      <c r="CF594" s="182"/>
      <c r="CG594" s="182"/>
      <c r="CH594" s="182"/>
      <c r="CI594" s="182"/>
      <c r="CJ594" s="182"/>
      <c r="CK594" s="182"/>
      <c r="CL594" s="182"/>
      <c r="CM594" s="182"/>
      <c r="CN594" s="182"/>
      <c r="CO594" s="182"/>
      <c r="CP594" s="182"/>
      <c r="CQ594" s="182"/>
      <c r="CR594" s="182"/>
      <c r="CS594" s="182"/>
      <c r="CT594" s="182"/>
      <c r="CU594" s="182"/>
      <c r="CV594" s="182"/>
      <c r="CW594" s="182"/>
      <c r="CX594" s="182"/>
      <c r="CY594" s="182"/>
      <c r="CZ594" s="182"/>
      <c r="DA594" s="182"/>
      <c r="DB594" s="182"/>
      <c r="DC594" s="182"/>
      <c r="DD594" s="182"/>
      <c r="DE594" s="182"/>
      <c r="DF594" s="182"/>
      <c r="DG594" s="182"/>
      <c r="DH594" s="182"/>
      <c r="DI594" s="182"/>
      <c r="DJ594" s="182"/>
      <c r="DK594" s="182"/>
      <c r="DL594" s="182"/>
      <c r="DM594" s="182"/>
      <c r="DN594" s="182"/>
      <c r="DO594" s="182"/>
      <c r="DP594" s="182"/>
      <c r="DQ594" s="182"/>
      <c r="DR594" s="182"/>
      <c r="DS594" s="182"/>
      <c r="DT594" s="182"/>
      <c r="DU594" s="182"/>
      <c r="DV594" s="182"/>
      <c r="DW594" s="182"/>
      <c r="DX594" s="182"/>
      <c r="DY594" s="182"/>
      <c r="DZ594" s="182"/>
      <c r="EA594" s="182"/>
      <c r="EB594" s="182"/>
      <c r="EC594" s="182"/>
      <c r="ED594" s="182"/>
      <c r="EE594" s="182"/>
      <c r="EF594" s="182"/>
      <c r="EG594" s="182"/>
      <c r="EH594" s="182"/>
      <c r="EI594" s="182"/>
      <c r="EJ594" s="182"/>
      <c r="EK594" s="182"/>
      <c r="EL594" s="182"/>
      <c r="EM594" s="182"/>
      <c r="EN594" s="182"/>
      <c r="EO594" s="182"/>
      <c r="EP594" s="182"/>
      <c r="EQ594" s="182"/>
      <c r="ER594" s="182"/>
      <c r="ES594" s="182"/>
      <c r="ET594" s="182"/>
      <c r="EU594" s="182"/>
      <c r="EV594" s="182"/>
      <c r="EW594" s="182"/>
      <c r="EX594" s="182"/>
      <c r="EY594" s="182"/>
      <c r="EZ594" s="182"/>
      <c r="FA594" s="182"/>
      <c r="FB594" s="182"/>
      <c r="FC594" s="182"/>
      <c r="FD594" s="182"/>
      <c r="FE594" s="182"/>
      <c r="FF594" s="182"/>
      <c r="FG594" s="182"/>
      <c r="FH594" s="182"/>
      <c r="FI594" s="182"/>
      <c r="FJ594" s="182"/>
      <c r="FK594" s="182"/>
      <c r="FL594" s="182"/>
      <c r="FM594" s="182"/>
      <c r="FN594" s="182"/>
      <c r="FO594" s="182"/>
      <c r="FP594" s="182"/>
      <c r="FQ594" s="182"/>
      <c r="FR594" s="182"/>
      <c r="FS594" s="182"/>
      <c r="FT594" s="182"/>
      <c r="FU594" s="182"/>
      <c r="FV594" s="182"/>
      <c r="FW594" s="182"/>
      <c r="FX594" s="182"/>
      <c r="FY594" s="182"/>
      <c r="FZ594" s="182"/>
      <c r="GA594" s="182"/>
      <c r="GB594" s="182"/>
      <c r="GC594" s="182"/>
      <c r="GD594" s="182"/>
      <c r="GE594" s="182"/>
      <c r="GF594" s="182"/>
      <c r="GG594" s="182"/>
      <c r="GH594" s="182"/>
      <c r="GI594" s="182"/>
      <c r="GJ594" s="182"/>
      <c r="GK594" s="182"/>
      <c r="GL594" s="182"/>
      <c r="GM594" s="182"/>
      <c r="GN594" s="182"/>
      <c r="GO594" s="182"/>
      <c r="GP594" s="182"/>
      <c r="GQ594" s="182"/>
      <c r="GR594" s="182"/>
      <c r="GS594" s="182"/>
      <c r="GT594" s="182"/>
      <c r="GU594" s="182"/>
      <c r="GV594" s="182"/>
      <c r="GW594" s="182"/>
      <c r="GX594" s="182"/>
      <c r="GY594" s="182"/>
      <c r="GZ594" s="182"/>
      <c r="HA594" s="182"/>
      <c r="HB594" s="182"/>
      <c r="HC594" s="182"/>
      <c r="HD594" s="182"/>
      <c r="HE594" s="182"/>
      <c r="HF594" s="182"/>
      <c r="HG594" s="182"/>
      <c r="HH594" s="182"/>
      <c r="HI594" s="182"/>
      <c r="HJ594" s="182"/>
      <c r="HK594" s="182"/>
      <c r="HL594" s="182"/>
      <c r="HM594" s="182"/>
      <c r="HN594" s="182"/>
      <c r="HO594" s="182"/>
      <c r="HP594" s="182"/>
      <c r="HQ594" s="182"/>
      <c r="HR594" s="182"/>
      <c r="HS594" s="182"/>
      <c r="HT594" s="182"/>
      <c r="HU594" s="182"/>
      <c r="HV594" s="182"/>
      <c r="HW594" s="182"/>
      <c r="HX594" s="182"/>
      <c r="HY594" s="182"/>
      <c r="HZ594" s="182"/>
      <c r="IA594" s="182"/>
      <c r="IB594" s="182"/>
      <c r="IC594" s="182"/>
      <c r="ID594" s="182"/>
      <c r="IE594" s="182"/>
      <c r="IF594" s="182"/>
      <c r="IG594" s="182"/>
      <c r="IH594" s="182"/>
      <c r="II594" s="182"/>
      <c r="IJ594" s="182"/>
      <c r="IK594" s="182"/>
      <c r="IL594" s="182"/>
      <c r="IM594" s="182"/>
      <c r="IN594" s="182"/>
      <c r="IO594" s="182"/>
      <c r="IP594" s="182"/>
      <c r="IQ594" s="182"/>
      <c r="IR594" s="182"/>
      <c r="IS594" s="182"/>
      <c r="IT594" s="182"/>
      <c r="IU594" s="182"/>
      <c r="IV594" s="182"/>
      <c r="IW594" s="182"/>
      <c r="IX594" s="182"/>
      <c r="IY594" s="182"/>
      <c r="IZ594" s="182"/>
      <c r="JA594" s="182"/>
      <c r="JB594" s="182"/>
      <c r="JC594" s="182"/>
      <c r="JD594" s="182"/>
      <c r="JE594" s="182"/>
      <c r="JF594" s="182"/>
      <c r="JG594" s="182"/>
      <c r="JH594" s="182"/>
      <c r="JI594" s="182"/>
      <c r="JJ594" s="182"/>
      <c r="JK594" s="182"/>
      <c r="JL594" s="182"/>
      <c r="JM594" s="182"/>
      <c r="JN594" s="182"/>
      <c r="JO594" s="182"/>
      <c r="JP594" s="182"/>
      <c r="JQ594" s="182"/>
      <c r="JR594" s="182"/>
      <c r="JS594" s="182"/>
      <c r="JT594" s="182"/>
      <c r="JU594" s="182"/>
      <c r="JV594" s="182"/>
      <c r="JW594" s="182"/>
      <c r="JX594" s="182"/>
      <c r="JY594" s="182"/>
      <c r="JZ594" s="182"/>
      <c r="KA594" s="182"/>
      <c r="KB594" s="182"/>
      <c r="KC594" s="182"/>
      <c r="KD594" s="182"/>
      <c r="KE594" s="182"/>
      <c r="KF594" s="182"/>
      <c r="KG594" s="182"/>
      <c r="KH594" s="182"/>
      <c r="KI594" s="182"/>
      <c r="KJ594" s="182"/>
      <c r="KK594" s="182"/>
      <c r="KL594" s="182"/>
      <c r="KM594" s="182"/>
      <c r="KN594" s="182"/>
      <c r="KO594" s="182"/>
      <c r="KP594" s="182"/>
      <c r="KQ594" s="182"/>
      <c r="KR594" s="182"/>
      <c r="KS594" s="182"/>
      <c r="KT594" s="182"/>
      <c r="KU594" s="182"/>
      <c r="KV594" s="182"/>
      <c r="KW594" s="182"/>
      <c r="KX594" s="182"/>
      <c r="KY594" s="182"/>
      <c r="KZ594" s="182"/>
      <c r="LA594" s="182"/>
      <c r="LB594" s="182"/>
      <c r="LC594" s="182"/>
      <c r="LD594" s="182"/>
      <c r="LE594" s="182"/>
      <c r="LF594" s="182"/>
      <c r="LG594" s="182"/>
      <c r="LH594" s="182"/>
      <c r="LI594" s="182"/>
      <c r="LJ594" s="182"/>
      <c r="LK594" s="182"/>
      <c r="LL594" s="182"/>
      <c r="LM594" s="182"/>
      <c r="LN594" s="182"/>
      <c r="LO594" s="182"/>
      <c r="LP594" s="182"/>
      <c r="LQ594" s="182"/>
      <c r="LR594" s="182"/>
      <c r="LS594" s="182"/>
      <c r="LT594" s="182"/>
      <c r="LU594" s="182"/>
      <c r="LV594" s="182"/>
      <c r="LW594" s="182"/>
      <c r="LX594" s="182"/>
      <c r="LY594" s="182"/>
      <c r="LZ594" s="182"/>
      <c r="MA594" s="182"/>
      <c r="MB594" s="182"/>
      <c r="MC594" s="182"/>
      <c r="MD594" s="182"/>
      <c r="ME594" s="182"/>
      <c r="MF594" s="182"/>
      <c r="MG594" s="182"/>
      <c r="MH594" s="182"/>
      <c r="MI594" s="182"/>
      <c r="MJ594" s="182"/>
      <c r="MK594" s="182"/>
      <c r="ML594" s="182"/>
      <c r="MM594" s="182"/>
      <c r="MN594" s="182"/>
      <c r="MO594" s="182"/>
      <c r="MP594" s="182"/>
      <c r="MQ594" s="182"/>
      <c r="MR594" s="182"/>
      <c r="MS594" s="182"/>
      <c r="MT594" s="182"/>
      <c r="MU594" s="182"/>
      <c r="MV594" s="182"/>
      <c r="MW594" s="182"/>
      <c r="MX594" s="182"/>
      <c r="MY594" s="182"/>
      <c r="MZ594" s="182"/>
      <c r="NA594" s="182"/>
      <c r="NB594" s="182"/>
      <c r="NC594" s="182"/>
      <c r="ND594" s="182"/>
      <c r="NE594" s="182"/>
      <c r="NF594" s="182"/>
      <c r="NG594" s="182"/>
      <c r="NH594" s="182"/>
      <c r="NI594" s="182"/>
      <c r="NJ594" s="182"/>
      <c r="NK594" s="182"/>
      <c r="NL594" s="182"/>
      <c r="NM594" s="182"/>
      <c r="NN594" s="182"/>
      <c r="NO594" s="182"/>
      <c r="NP594" s="182"/>
      <c r="NQ594" s="182"/>
      <c r="NR594" s="182"/>
      <c r="NS594" s="182"/>
      <c r="NT594" s="182"/>
      <c r="NU594" s="182"/>
      <c r="NV594" s="182"/>
      <c r="NW594" s="182"/>
      <c r="NX594" s="182"/>
      <c r="NY594" s="182"/>
      <c r="NZ594" s="182"/>
      <c r="OA594" s="182"/>
      <c r="OB594" s="182"/>
      <c r="OC594" s="182"/>
      <c r="OD594" s="182"/>
      <c r="OE594" s="182"/>
      <c r="OF594" s="182"/>
      <c r="OG594" s="182"/>
      <c r="OH594" s="182"/>
      <c r="OI594" s="182"/>
      <c r="OJ594" s="182"/>
      <c r="OK594" s="182"/>
      <c r="OL594" s="182"/>
      <c r="OM594" s="182"/>
      <c r="ON594" s="182"/>
      <c r="OO594" s="182"/>
      <c r="OP594" s="182"/>
      <c r="OQ594" s="182"/>
      <c r="OR594" s="182"/>
      <c r="OS594" s="182"/>
      <c r="OT594" s="182"/>
      <c r="OU594" s="182"/>
      <c r="OV594" s="182"/>
      <c r="OW594" s="182"/>
      <c r="OX594" s="182"/>
      <c r="OY594" s="182"/>
      <c r="OZ594" s="182"/>
      <c r="PA594" s="182"/>
      <c r="PB594" s="182"/>
      <c r="PC594" s="182"/>
      <c r="PD594" s="182"/>
      <c r="PE594" s="182"/>
      <c r="PF594" s="182"/>
      <c r="PG594" s="182"/>
      <c r="PH594" s="182"/>
      <c r="PI594" s="182"/>
      <c r="PJ594" s="182"/>
      <c r="PK594" s="182"/>
      <c r="PL594" s="182"/>
      <c r="PM594" s="182"/>
      <c r="PN594" s="182"/>
      <c r="PO594" s="182"/>
      <c r="PP594" s="182"/>
      <c r="PQ594" s="182"/>
      <c r="PR594" s="182"/>
      <c r="PS594" s="182"/>
      <c r="PT594" s="182"/>
      <c r="PU594" s="182"/>
      <c r="PV594" s="182"/>
      <c r="PW594" s="182"/>
      <c r="PX594" s="182"/>
    </row>
    <row r="595" spans="1:440" s="167" customFormat="1" ht="19.899999999999999" customHeight="1" thickBot="1">
      <c r="A595" s="182"/>
      <c r="B595" s="1040"/>
      <c r="C595" s="900"/>
      <c r="D595" s="894"/>
      <c r="E595" s="949"/>
      <c r="F595" s="327" t="s">
        <v>22</v>
      </c>
      <c r="G595" s="291">
        <v>3.609</v>
      </c>
      <c r="H595" s="291"/>
      <c r="I595" s="292">
        <f>G595+H595+K594</f>
        <v>4.3390000000000004</v>
      </c>
      <c r="J595" s="417">
        <v>4.0670000000000002</v>
      </c>
      <c r="K595" s="292">
        <f t="shared" si="601"/>
        <v>0.27200000000000024</v>
      </c>
      <c r="L595" s="679">
        <f t="shared" si="602"/>
        <v>0.93731274487209026</v>
      </c>
      <c r="M595" s="653">
        <v>43465</v>
      </c>
      <c r="N595" s="903"/>
      <c r="O595" s="904"/>
      <c r="P595" s="904"/>
      <c r="Q595" s="904"/>
      <c r="R595" s="904"/>
      <c r="S595" s="893"/>
      <c r="T595" s="170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182"/>
      <c r="AT595" s="182"/>
      <c r="AU595" s="182"/>
      <c r="AV595" s="182"/>
      <c r="AW595" s="182"/>
      <c r="AX595" s="182"/>
      <c r="AY595" s="182"/>
      <c r="AZ595" s="182"/>
      <c r="BA595" s="182"/>
      <c r="BB595" s="182"/>
      <c r="BC595" s="182"/>
      <c r="BD595" s="182"/>
      <c r="BE595" s="182"/>
      <c r="BF595" s="182"/>
      <c r="BG595" s="182"/>
      <c r="BH595" s="182"/>
      <c r="BI595" s="182"/>
      <c r="BJ595" s="182"/>
      <c r="BK595" s="182"/>
      <c r="BL595" s="182"/>
      <c r="BM595" s="182"/>
      <c r="BN595" s="182"/>
      <c r="BO595" s="182"/>
      <c r="BP595" s="182"/>
      <c r="BQ595" s="182"/>
      <c r="BR595" s="182"/>
      <c r="BS595" s="182"/>
      <c r="BT595" s="182"/>
      <c r="BU595" s="182"/>
      <c r="BV595" s="182"/>
      <c r="BW595" s="182"/>
      <c r="BX595" s="182"/>
      <c r="BY595" s="182"/>
      <c r="BZ595" s="182"/>
      <c r="CA595" s="182"/>
      <c r="CB595" s="182"/>
      <c r="CC595" s="182"/>
      <c r="CD595" s="182"/>
      <c r="CE595" s="182"/>
      <c r="CF595" s="182"/>
      <c r="CG595" s="182"/>
      <c r="CH595" s="182"/>
      <c r="CI595" s="182"/>
      <c r="CJ595" s="182"/>
      <c r="CK595" s="182"/>
      <c r="CL595" s="182"/>
      <c r="CM595" s="182"/>
      <c r="CN595" s="182"/>
      <c r="CO595" s="182"/>
      <c r="CP595" s="182"/>
      <c r="CQ595" s="182"/>
      <c r="CR595" s="182"/>
      <c r="CS595" s="182"/>
      <c r="CT595" s="182"/>
      <c r="CU595" s="182"/>
      <c r="CV595" s="182"/>
      <c r="CW595" s="182"/>
      <c r="CX595" s="182"/>
      <c r="CY595" s="182"/>
      <c r="CZ595" s="182"/>
      <c r="DA595" s="182"/>
      <c r="DB595" s="182"/>
      <c r="DC595" s="182"/>
      <c r="DD595" s="182"/>
      <c r="DE595" s="182"/>
      <c r="DF595" s="182"/>
      <c r="DG595" s="182"/>
      <c r="DH595" s="182"/>
      <c r="DI595" s="182"/>
      <c r="DJ595" s="182"/>
      <c r="DK595" s="182"/>
      <c r="DL595" s="182"/>
      <c r="DM595" s="182"/>
      <c r="DN595" s="182"/>
      <c r="DO595" s="182"/>
      <c r="DP595" s="182"/>
      <c r="DQ595" s="182"/>
      <c r="DR595" s="182"/>
      <c r="DS595" s="182"/>
      <c r="DT595" s="182"/>
      <c r="DU595" s="182"/>
      <c r="DV595" s="182"/>
      <c r="DW595" s="182"/>
      <c r="DX595" s="182"/>
      <c r="DY595" s="182"/>
      <c r="DZ595" s="182"/>
      <c r="EA595" s="182"/>
      <c r="EB595" s="182"/>
      <c r="EC595" s="182"/>
      <c r="ED595" s="182"/>
      <c r="EE595" s="182"/>
      <c r="EF595" s="182"/>
      <c r="EG595" s="182"/>
      <c r="EH595" s="182"/>
      <c r="EI595" s="182"/>
      <c r="EJ595" s="182"/>
      <c r="EK595" s="182"/>
      <c r="EL595" s="182"/>
      <c r="EM595" s="182"/>
      <c r="EN595" s="182"/>
      <c r="EO595" s="182"/>
      <c r="EP595" s="182"/>
      <c r="EQ595" s="182"/>
      <c r="ER595" s="182"/>
      <c r="ES595" s="182"/>
      <c r="ET595" s="182"/>
      <c r="EU595" s="182"/>
      <c r="EV595" s="182"/>
      <c r="EW595" s="182"/>
      <c r="EX595" s="182"/>
      <c r="EY595" s="182"/>
      <c r="EZ595" s="182"/>
      <c r="FA595" s="182"/>
      <c r="FB595" s="182"/>
      <c r="FC595" s="182"/>
      <c r="FD595" s="182"/>
      <c r="FE595" s="182"/>
      <c r="FF595" s="182"/>
      <c r="FG595" s="182"/>
      <c r="FH595" s="182"/>
      <c r="FI595" s="182"/>
      <c r="FJ595" s="182"/>
      <c r="FK595" s="182"/>
      <c r="FL595" s="182"/>
      <c r="FM595" s="182"/>
      <c r="FN595" s="182"/>
      <c r="FO595" s="182"/>
      <c r="FP595" s="182"/>
      <c r="FQ595" s="182"/>
      <c r="FR595" s="182"/>
      <c r="FS595" s="182"/>
      <c r="FT595" s="182"/>
      <c r="FU595" s="182"/>
      <c r="FV595" s="182"/>
      <c r="FW595" s="182"/>
      <c r="FX595" s="182"/>
      <c r="FY595" s="182"/>
      <c r="FZ595" s="182"/>
      <c r="GA595" s="182"/>
      <c r="GB595" s="182"/>
      <c r="GC595" s="182"/>
      <c r="GD595" s="182"/>
      <c r="GE595" s="182"/>
      <c r="GF595" s="182"/>
      <c r="GG595" s="182"/>
      <c r="GH595" s="182"/>
      <c r="GI595" s="182"/>
      <c r="GJ595" s="182"/>
      <c r="GK595" s="182"/>
      <c r="GL595" s="182"/>
      <c r="GM595" s="182"/>
      <c r="GN595" s="182"/>
      <c r="GO595" s="182"/>
      <c r="GP595" s="182"/>
      <c r="GQ595" s="182"/>
      <c r="GR595" s="182"/>
      <c r="GS595" s="182"/>
      <c r="GT595" s="182"/>
      <c r="GU595" s="182"/>
      <c r="GV595" s="182"/>
      <c r="GW595" s="182"/>
      <c r="GX595" s="182"/>
      <c r="GY595" s="182"/>
      <c r="GZ595" s="182"/>
      <c r="HA595" s="182"/>
      <c r="HB595" s="182"/>
      <c r="HC595" s="182"/>
      <c r="HD595" s="182"/>
      <c r="HE595" s="182"/>
      <c r="HF595" s="182"/>
      <c r="HG595" s="182"/>
      <c r="HH595" s="182"/>
      <c r="HI595" s="182"/>
      <c r="HJ595" s="182"/>
      <c r="HK595" s="182"/>
      <c r="HL595" s="182"/>
      <c r="HM595" s="182"/>
      <c r="HN595" s="182"/>
      <c r="HO595" s="182"/>
      <c r="HP595" s="182"/>
      <c r="HQ595" s="182"/>
      <c r="HR595" s="182"/>
      <c r="HS595" s="182"/>
      <c r="HT595" s="182"/>
      <c r="HU595" s="182"/>
      <c r="HV595" s="182"/>
      <c r="HW595" s="182"/>
      <c r="HX595" s="182"/>
      <c r="HY595" s="182"/>
      <c r="HZ595" s="182"/>
      <c r="IA595" s="182"/>
      <c r="IB595" s="182"/>
      <c r="IC595" s="182"/>
      <c r="ID595" s="182"/>
      <c r="IE595" s="182"/>
      <c r="IF595" s="182"/>
      <c r="IG595" s="182"/>
      <c r="IH595" s="182"/>
      <c r="II595" s="182"/>
      <c r="IJ595" s="182"/>
      <c r="IK595" s="182"/>
      <c r="IL595" s="182"/>
      <c r="IM595" s="182"/>
      <c r="IN595" s="182"/>
      <c r="IO595" s="182"/>
      <c r="IP595" s="182"/>
      <c r="IQ595" s="182"/>
      <c r="IR595" s="182"/>
      <c r="IS595" s="182"/>
      <c r="IT595" s="182"/>
      <c r="IU595" s="182"/>
      <c r="IV595" s="182"/>
      <c r="IW595" s="182"/>
      <c r="IX595" s="182"/>
      <c r="IY595" s="182"/>
      <c r="IZ595" s="182"/>
      <c r="JA595" s="182"/>
      <c r="JB595" s="182"/>
      <c r="JC595" s="182"/>
      <c r="JD595" s="182"/>
      <c r="JE595" s="182"/>
      <c r="JF595" s="182"/>
      <c r="JG595" s="182"/>
      <c r="JH595" s="182"/>
      <c r="JI595" s="182"/>
      <c r="JJ595" s="182"/>
      <c r="JK595" s="182"/>
      <c r="JL595" s="182"/>
      <c r="JM595" s="182"/>
      <c r="JN595" s="182"/>
      <c r="JO595" s="182"/>
      <c r="JP595" s="182"/>
      <c r="JQ595" s="182"/>
      <c r="JR595" s="182"/>
      <c r="JS595" s="182"/>
      <c r="JT595" s="182"/>
      <c r="JU595" s="182"/>
      <c r="JV595" s="182"/>
      <c r="JW595" s="182"/>
      <c r="JX595" s="182"/>
      <c r="JY595" s="182"/>
      <c r="JZ595" s="182"/>
      <c r="KA595" s="182"/>
      <c r="KB595" s="182"/>
      <c r="KC595" s="182"/>
      <c r="KD595" s="182"/>
      <c r="KE595" s="182"/>
      <c r="KF595" s="182"/>
      <c r="KG595" s="182"/>
      <c r="KH595" s="182"/>
      <c r="KI595" s="182"/>
      <c r="KJ595" s="182"/>
      <c r="KK595" s="182"/>
      <c r="KL595" s="182"/>
      <c r="KM595" s="182"/>
      <c r="KN595" s="182"/>
      <c r="KO595" s="182"/>
      <c r="KP595" s="182"/>
      <c r="KQ595" s="182"/>
      <c r="KR595" s="182"/>
      <c r="KS595" s="182"/>
      <c r="KT595" s="182"/>
      <c r="KU595" s="182"/>
      <c r="KV595" s="182"/>
      <c r="KW595" s="182"/>
      <c r="KX595" s="182"/>
      <c r="KY595" s="182"/>
      <c r="KZ595" s="182"/>
      <c r="LA595" s="182"/>
      <c r="LB595" s="182"/>
      <c r="LC595" s="182"/>
      <c r="LD595" s="182"/>
      <c r="LE595" s="182"/>
      <c r="LF595" s="182"/>
      <c r="LG595" s="182"/>
      <c r="LH595" s="182"/>
      <c r="LI595" s="182"/>
      <c r="LJ595" s="182"/>
      <c r="LK595" s="182"/>
      <c r="LL595" s="182"/>
      <c r="LM595" s="182"/>
      <c r="LN595" s="182"/>
      <c r="LO595" s="182"/>
      <c r="LP595" s="182"/>
      <c r="LQ595" s="182"/>
      <c r="LR595" s="182"/>
      <c r="LS595" s="182"/>
      <c r="LT595" s="182"/>
      <c r="LU595" s="182"/>
      <c r="LV595" s="182"/>
      <c r="LW595" s="182"/>
      <c r="LX595" s="182"/>
      <c r="LY595" s="182"/>
      <c r="LZ595" s="182"/>
      <c r="MA595" s="182"/>
      <c r="MB595" s="182"/>
      <c r="MC595" s="182"/>
      <c r="MD595" s="182"/>
      <c r="ME595" s="182"/>
      <c r="MF595" s="182"/>
      <c r="MG595" s="182"/>
      <c r="MH595" s="182"/>
      <c r="MI595" s="182"/>
      <c r="MJ595" s="182"/>
      <c r="MK595" s="182"/>
      <c r="ML595" s="182"/>
      <c r="MM595" s="182"/>
      <c r="MN595" s="182"/>
      <c r="MO595" s="182"/>
      <c r="MP595" s="182"/>
      <c r="MQ595" s="182"/>
      <c r="MR595" s="182"/>
      <c r="MS595" s="182"/>
      <c r="MT595" s="182"/>
      <c r="MU595" s="182"/>
      <c r="MV595" s="182"/>
      <c r="MW595" s="182"/>
      <c r="MX595" s="182"/>
      <c r="MY595" s="182"/>
      <c r="MZ595" s="182"/>
      <c r="NA595" s="182"/>
      <c r="NB595" s="182"/>
      <c r="NC595" s="182"/>
      <c r="ND595" s="182"/>
      <c r="NE595" s="182"/>
      <c r="NF595" s="182"/>
      <c r="NG595" s="182"/>
      <c r="NH595" s="182"/>
      <c r="NI595" s="182"/>
      <c r="NJ595" s="182"/>
      <c r="NK595" s="182"/>
      <c r="NL595" s="182"/>
      <c r="NM595" s="182"/>
      <c r="NN595" s="182"/>
      <c r="NO595" s="182"/>
      <c r="NP595" s="182"/>
      <c r="NQ595" s="182"/>
      <c r="NR595" s="182"/>
      <c r="NS595" s="182"/>
      <c r="NT595" s="182"/>
      <c r="NU595" s="182"/>
      <c r="NV595" s="182"/>
      <c r="NW595" s="182"/>
      <c r="NX595" s="182"/>
      <c r="NY595" s="182"/>
      <c r="NZ595" s="182"/>
      <c r="OA595" s="182"/>
      <c r="OB595" s="182"/>
      <c r="OC595" s="182"/>
      <c r="OD595" s="182"/>
      <c r="OE595" s="182"/>
      <c r="OF595" s="182"/>
      <c r="OG595" s="182"/>
      <c r="OH595" s="182"/>
      <c r="OI595" s="182"/>
      <c r="OJ595" s="182"/>
      <c r="OK595" s="182"/>
      <c r="OL595" s="182"/>
      <c r="OM595" s="182"/>
      <c r="ON595" s="182"/>
      <c r="OO595" s="182"/>
      <c r="OP595" s="182"/>
      <c r="OQ595" s="182"/>
      <c r="OR595" s="182"/>
      <c r="OS595" s="182"/>
      <c r="OT595" s="182"/>
      <c r="OU595" s="182"/>
      <c r="OV595" s="182"/>
      <c r="OW595" s="182"/>
      <c r="OX595" s="182"/>
      <c r="OY595" s="182"/>
      <c r="OZ595" s="182"/>
      <c r="PA595" s="182"/>
      <c r="PB595" s="182"/>
      <c r="PC595" s="182"/>
      <c r="PD595" s="182"/>
      <c r="PE595" s="182"/>
      <c r="PF595" s="182"/>
      <c r="PG595" s="182"/>
      <c r="PH595" s="182"/>
      <c r="PI595" s="182"/>
      <c r="PJ595" s="182"/>
      <c r="PK595" s="182"/>
      <c r="PL595" s="182"/>
      <c r="PM595" s="182"/>
      <c r="PN595" s="182"/>
      <c r="PO595" s="182"/>
      <c r="PP595" s="182"/>
      <c r="PQ595" s="182"/>
      <c r="PR595" s="182"/>
      <c r="PS595" s="182"/>
      <c r="PT595" s="182"/>
      <c r="PU595" s="182"/>
      <c r="PV595" s="182"/>
      <c r="PW595" s="182"/>
      <c r="PX595" s="182"/>
    </row>
    <row r="596" spans="1:440" s="167" customFormat="1" ht="19.899999999999999" customHeight="1">
      <c r="A596" s="182"/>
      <c r="B596" s="1040"/>
      <c r="C596" s="899"/>
      <c r="D596" s="895" t="s">
        <v>684</v>
      </c>
      <c r="E596" s="872" t="s">
        <v>126</v>
      </c>
      <c r="F596" s="382" t="s">
        <v>20</v>
      </c>
      <c r="G596" s="383">
        <v>0.63500000000000001</v>
      </c>
      <c r="H596" s="383"/>
      <c r="I596" s="384">
        <f t="shared" ref="I596" si="654">G596+H596</f>
        <v>0.63500000000000001</v>
      </c>
      <c r="J596" s="434">
        <v>0.83699999999999997</v>
      </c>
      <c r="K596" s="384">
        <f t="shared" si="601"/>
        <v>-0.20199999999999996</v>
      </c>
      <c r="L596" s="680">
        <f t="shared" si="602"/>
        <v>1.3181102362204724</v>
      </c>
      <c r="M596" s="644" t="s">
        <v>24</v>
      </c>
      <c r="N596" s="903">
        <f t="shared" ref="N596:O596" si="655">G596+G597+G598</f>
        <v>7.2159999999999993</v>
      </c>
      <c r="O596" s="904">
        <f t="shared" si="655"/>
        <v>0</v>
      </c>
      <c r="P596" s="904">
        <f t="shared" ref="P596" si="656">N596+O596</f>
        <v>7.2159999999999993</v>
      </c>
      <c r="Q596" s="904">
        <f t="shared" si="606"/>
        <v>7.117</v>
      </c>
      <c r="R596" s="904">
        <f t="shared" ref="R596" si="657">P596-Q596</f>
        <v>9.8999999999999311E-2</v>
      </c>
      <c r="S596" s="893">
        <f t="shared" ref="S596" si="658">Q596/P596</f>
        <v>0.98628048780487809</v>
      </c>
      <c r="T596" s="170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182"/>
      <c r="AT596" s="182"/>
      <c r="AU596" s="182"/>
      <c r="AV596" s="182"/>
      <c r="AW596" s="182"/>
      <c r="AX596" s="182"/>
      <c r="AY596" s="182"/>
      <c r="AZ596" s="182"/>
      <c r="BA596" s="182"/>
      <c r="BB596" s="182"/>
      <c r="BC596" s="182"/>
      <c r="BD596" s="182"/>
      <c r="BE596" s="182"/>
      <c r="BF596" s="182"/>
      <c r="BG596" s="182"/>
      <c r="BH596" s="182"/>
      <c r="BI596" s="182"/>
      <c r="BJ596" s="182"/>
      <c r="BK596" s="182"/>
      <c r="BL596" s="182"/>
      <c r="BM596" s="182"/>
      <c r="BN596" s="182"/>
      <c r="BO596" s="182"/>
      <c r="BP596" s="182"/>
      <c r="BQ596" s="182"/>
      <c r="BR596" s="182"/>
      <c r="BS596" s="182"/>
      <c r="BT596" s="182"/>
      <c r="BU596" s="182"/>
      <c r="BV596" s="182"/>
      <c r="BW596" s="182"/>
      <c r="BX596" s="182"/>
      <c r="BY596" s="182"/>
      <c r="BZ596" s="182"/>
      <c r="CA596" s="182"/>
      <c r="CB596" s="182"/>
      <c r="CC596" s="182"/>
      <c r="CD596" s="182"/>
      <c r="CE596" s="182"/>
      <c r="CF596" s="182"/>
      <c r="CG596" s="182"/>
      <c r="CH596" s="182"/>
      <c r="CI596" s="182"/>
      <c r="CJ596" s="182"/>
      <c r="CK596" s="182"/>
      <c r="CL596" s="182"/>
      <c r="CM596" s="182"/>
      <c r="CN596" s="182"/>
      <c r="CO596" s="182"/>
      <c r="CP596" s="182"/>
      <c r="CQ596" s="182"/>
      <c r="CR596" s="182"/>
      <c r="CS596" s="182"/>
      <c r="CT596" s="182"/>
      <c r="CU596" s="182"/>
      <c r="CV596" s="182"/>
      <c r="CW596" s="182"/>
      <c r="CX596" s="182"/>
      <c r="CY596" s="182"/>
      <c r="CZ596" s="182"/>
      <c r="DA596" s="182"/>
      <c r="DB596" s="182"/>
      <c r="DC596" s="182"/>
      <c r="DD596" s="182"/>
      <c r="DE596" s="182"/>
      <c r="DF596" s="182"/>
      <c r="DG596" s="182"/>
      <c r="DH596" s="182"/>
      <c r="DI596" s="182"/>
      <c r="DJ596" s="182"/>
      <c r="DK596" s="182"/>
      <c r="DL596" s="182"/>
      <c r="DM596" s="182"/>
      <c r="DN596" s="182"/>
      <c r="DO596" s="182"/>
      <c r="DP596" s="182"/>
      <c r="DQ596" s="182"/>
      <c r="DR596" s="182"/>
      <c r="DS596" s="182"/>
      <c r="DT596" s="182"/>
      <c r="DU596" s="182"/>
      <c r="DV596" s="182"/>
      <c r="DW596" s="182"/>
      <c r="DX596" s="182"/>
      <c r="DY596" s="182"/>
      <c r="DZ596" s="182"/>
      <c r="EA596" s="182"/>
      <c r="EB596" s="182"/>
      <c r="EC596" s="182"/>
      <c r="ED596" s="182"/>
      <c r="EE596" s="182"/>
      <c r="EF596" s="182"/>
      <c r="EG596" s="182"/>
      <c r="EH596" s="182"/>
      <c r="EI596" s="182"/>
      <c r="EJ596" s="182"/>
      <c r="EK596" s="182"/>
      <c r="EL596" s="182"/>
      <c r="EM596" s="182"/>
      <c r="EN596" s="182"/>
      <c r="EO596" s="182"/>
      <c r="EP596" s="182"/>
      <c r="EQ596" s="182"/>
      <c r="ER596" s="182"/>
      <c r="ES596" s="182"/>
      <c r="ET596" s="182"/>
      <c r="EU596" s="182"/>
      <c r="EV596" s="182"/>
      <c r="EW596" s="182"/>
      <c r="EX596" s="182"/>
      <c r="EY596" s="182"/>
      <c r="EZ596" s="182"/>
      <c r="FA596" s="182"/>
      <c r="FB596" s="182"/>
      <c r="FC596" s="182"/>
      <c r="FD596" s="182"/>
      <c r="FE596" s="182"/>
      <c r="FF596" s="182"/>
      <c r="FG596" s="182"/>
      <c r="FH596" s="182"/>
      <c r="FI596" s="182"/>
      <c r="FJ596" s="182"/>
      <c r="FK596" s="182"/>
      <c r="FL596" s="182"/>
      <c r="FM596" s="182"/>
      <c r="FN596" s="182"/>
      <c r="FO596" s="182"/>
      <c r="FP596" s="182"/>
      <c r="FQ596" s="182"/>
      <c r="FR596" s="182"/>
      <c r="FS596" s="182"/>
      <c r="FT596" s="182"/>
      <c r="FU596" s="182"/>
      <c r="FV596" s="182"/>
      <c r="FW596" s="182"/>
      <c r="FX596" s="182"/>
      <c r="FY596" s="182"/>
      <c r="FZ596" s="182"/>
      <c r="GA596" s="182"/>
      <c r="GB596" s="182"/>
      <c r="GC596" s="182"/>
      <c r="GD596" s="182"/>
      <c r="GE596" s="182"/>
      <c r="GF596" s="182"/>
      <c r="GG596" s="182"/>
      <c r="GH596" s="182"/>
      <c r="GI596" s="182"/>
      <c r="GJ596" s="182"/>
      <c r="GK596" s="182"/>
      <c r="GL596" s="182"/>
      <c r="GM596" s="182"/>
      <c r="GN596" s="182"/>
      <c r="GO596" s="182"/>
      <c r="GP596" s="182"/>
      <c r="GQ596" s="182"/>
      <c r="GR596" s="182"/>
      <c r="GS596" s="182"/>
      <c r="GT596" s="182"/>
      <c r="GU596" s="182"/>
      <c r="GV596" s="182"/>
      <c r="GW596" s="182"/>
      <c r="GX596" s="182"/>
      <c r="GY596" s="182"/>
      <c r="GZ596" s="182"/>
      <c r="HA596" s="182"/>
      <c r="HB596" s="182"/>
      <c r="HC596" s="182"/>
      <c r="HD596" s="182"/>
      <c r="HE596" s="182"/>
      <c r="HF596" s="182"/>
      <c r="HG596" s="182"/>
      <c r="HH596" s="182"/>
      <c r="HI596" s="182"/>
      <c r="HJ596" s="182"/>
      <c r="HK596" s="182"/>
      <c r="HL596" s="182"/>
      <c r="HM596" s="182"/>
      <c r="HN596" s="182"/>
      <c r="HO596" s="182"/>
      <c r="HP596" s="182"/>
      <c r="HQ596" s="182"/>
      <c r="HR596" s="182"/>
      <c r="HS596" s="182"/>
      <c r="HT596" s="182"/>
      <c r="HU596" s="182"/>
      <c r="HV596" s="182"/>
      <c r="HW596" s="182"/>
      <c r="HX596" s="182"/>
      <c r="HY596" s="182"/>
      <c r="HZ596" s="182"/>
      <c r="IA596" s="182"/>
      <c r="IB596" s="182"/>
      <c r="IC596" s="182"/>
      <c r="ID596" s="182"/>
      <c r="IE596" s="182"/>
      <c r="IF596" s="182"/>
      <c r="IG596" s="182"/>
      <c r="IH596" s="182"/>
      <c r="II596" s="182"/>
      <c r="IJ596" s="182"/>
      <c r="IK596" s="182"/>
      <c r="IL596" s="182"/>
      <c r="IM596" s="182"/>
      <c r="IN596" s="182"/>
      <c r="IO596" s="182"/>
      <c r="IP596" s="182"/>
      <c r="IQ596" s="182"/>
      <c r="IR596" s="182"/>
      <c r="IS596" s="182"/>
      <c r="IT596" s="182"/>
      <c r="IU596" s="182"/>
      <c r="IV596" s="182"/>
      <c r="IW596" s="182"/>
      <c r="IX596" s="182"/>
      <c r="IY596" s="182"/>
      <c r="IZ596" s="182"/>
      <c r="JA596" s="182"/>
      <c r="JB596" s="182"/>
      <c r="JC596" s="182"/>
      <c r="JD596" s="182"/>
      <c r="JE596" s="182"/>
      <c r="JF596" s="182"/>
      <c r="JG596" s="182"/>
      <c r="JH596" s="182"/>
      <c r="JI596" s="182"/>
      <c r="JJ596" s="182"/>
      <c r="JK596" s="182"/>
      <c r="JL596" s="182"/>
      <c r="JM596" s="182"/>
      <c r="JN596" s="182"/>
      <c r="JO596" s="182"/>
      <c r="JP596" s="182"/>
      <c r="JQ596" s="182"/>
      <c r="JR596" s="182"/>
      <c r="JS596" s="182"/>
      <c r="JT596" s="182"/>
      <c r="JU596" s="182"/>
      <c r="JV596" s="182"/>
      <c r="JW596" s="182"/>
      <c r="JX596" s="182"/>
      <c r="JY596" s="182"/>
      <c r="JZ596" s="182"/>
      <c r="KA596" s="182"/>
      <c r="KB596" s="182"/>
      <c r="KC596" s="182"/>
      <c r="KD596" s="182"/>
      <c r="KE596" s="182"/>
      <c r="KF596" s="182"/>
      <c r="KG596" s="182"/>
      <c r="KH596" s="182"/>
      <c r="KI596" s="182"/>
      <c r="KJ596" s="182"/>
      <c r="KK596" s="182"/>
      <c r="KL596" s="182"/>
      <c r="KM596" s="182"/>
      <c r="KN596" s="182"/>
      <c r="KO596" s="182"/>
      <c r="KP596" s="182"/>
      <c r="KQ596" s="182"/>
      <c r="KR596" s="182"/>
      <c r="KS596" s="182"/>
      <c r="KT596" s="182"/>
      <c r="KU596" s="182"/>
      <c r="KV596" s="182"/>
      <c r="KW596" s="182"/>
      <c r="KX596" s="182"/>
      <c r="KY596" s="182"/>
      <c r="KZ596" s="182"/>
      <c r="LA596" s="182"/>
      <c r="LB596" s="182"/>
      <c r="LC596" s="182"/>
      <c r="LD596" s="182"/>
      <c r="LE596" s="182"/>
      <c r="LF596" s="182"/>
      <c r="LG596" s="182"/>
      <c r="LH596" s="182"/>
      <c r="LI596" s="182"/>
      <c r="LJ596" s="182"/>
      <c r="LK596" s="182"/>
      <c r="LL596" s="182"/>
      <c r="LM596" s="182"/>
      <c r="LN596" s="182"/>
      <c r="LO596" s="182"/>
      <c r="LP596" s="182"/>
      <c r="LQ596" s="182"/>
      <c r="LR596" s="182"/>
      <c r="LS596" s="182"/>
      <c r="LT596" s="182"/>
      <c r="LU596" s="182"/>
      <c r="LV596" s="182"/>
      <c r="LW596" s="182"/>
      <c r="LX596" s="182"/>
      <c r="LY596" s="182"/>
      <c r="LZ596" s="182"/>
      <c r="MA596" s="182"/>
      <c r="MB596" s="182"/>
      <c r="MC596" s="182"/>
      <c r="MD596" s="182"/>
      <c r="ME596" s="182"/>
      <c r="MF596" s="182"/>
      <c r="MG596" s="182"/>
      <c r="MH596" s="182"/>
      <c r="MI596" s="182"/>
      <c r="MJ596" s="182"/>
      <c r="MK596" s="182"/>
      <c r="ML596" s="182"/>
      <c r="MM596" s="182"/>
      <c r="MN596" s="182"/>
      <c r="MO596" s="182"/>
      <c r="MP596" s="182"/>
      <c r="MQ596" s="182"/>
      <c r="MR596" s="182"/>
      <c r="MS596" s="182"/>
      <c r="MT596" s="182"/>
      <c r="MU596" s="182"/>
      <c r="MV596" s="182"/>
      <c r="MW596" s="182"/>
      <c r="MX596" s="182"/>
      <c r="MY596" s="182"/>
      <c r="MZ596" s="182"/>
      <c r="NA596" s="182"/>
      <c r="NB596" s="182"/>
      <c r="NC596" s="182"/>
      <c r="ND596" s="182"/>
      <c r="NE596" s="182"/>
      <c r="NF596" s="182"/>
      <c r="NG596" s="182"/>
      <c r="NH596" s="182"/>
      <c r="NI596" s="182"/>
      <c r="NJ596" s="182"/>
      <c r="NK596" s="182"/>
      <c r="NL596" s="182"/>
      <c r="NM596" s="182"/>
      <c r="NN596" s="182"/>
      <c r="NO596" s="182"/>
      <c r="NP596" s="182"/>
      <c r="NQ596" s="182"/>
      <c r="NR596" s="182"/>
      <c r="NS596" s="182"/>
      <c r="NT596" s="182"/>
      <c r="NU596" s="182"/>
      <c r="NV596" s="182"/>
      <c r="NW596" s="182"/>
      <c r="NX596" s="182"/>
      <c r="NY596" s="182"/>
      <c r="NZ596" s="182"/>
      <c r="OA596" s="182"/>
      <c r="OB596" s="182"/>
      <c r="OC596" s="182"/>
      <c r="OD596" s="182"/>
      <c r="OE596" s="182"/>
      <c r="OF596" s="182"/>
      <c r="OG596" s="182"/>
      <c r="OH596" s="182"/>
      <c r="OI596" s="182"/>
      <c r="OJ596" s="182"/>
      <c r="OK596" s="182"/>
      <c r="OL596" s="182"/>
      <c r="OM596" s="182"/>
      <c r="ON596" s="182"/>
      <c r="OO596" s="182"/>
      <c r="OP596" s="182"/>
      <c r="OQ596" s="182"/>
      <c r="OR596" s="182"/>
      <c r="OS596" s="182"/>
      <c r="OT596" s="182"/>
      <c r="OU596" s="182"/>
      <c r="OV596" s="182"/>
      <c r="OW596" s="182"/>
      <c r="OX596" s="182"/>
      <c r="OY596" s="182"/>
      <c r="OZ596" s="182"/>
      <c r="PA596" s="182"/>
      <c r="PB596" s="182"/>
      <c r="PC596" s="182"/>
      <c r="PD596" s="182"/>
      <c r="PE596" s="182"/>
      <c r="PF596" s="182"/>
      <c r="PG596" s="182"/>
      <c r="PH596" s="182"/>
      <c r="PI596" s="182"/>
      <c r="PJ596" s="182"/>
      <c r="PK596" s="182"/>
      <c r="PL596" s="182"/>
      <c r="PM596" s="182"/>
      <c r="PN596" s="182"/>
      <c r="PO596" s="182"/>
      <c r="PP596" s="182"/>
      <c r="PQ596" s="182"/>
      <c r="PR596" s="182"/>
      <c r="PS596" s="182"/>
      <c r="PT596" s="182"/>
      <c r="PU596" s="182"/>
      <c r="PV596" s="182"/>
      <c r="PW596" s="182"/>
      <c r="PX596" s="182"/>
    </row>
    <row r="597" spans="1:440" s="167" customFormat="1" ht="19.899999999999999" customHeight="1">
      <c r="A597" s="182"/>
      <c r="B597" s="1040"/>
      <c r="C597" s="899"/>
      <c r="D597" s="896"/>
      <c r="E597" s="873"/>
      <c r="F597" s="382" t="s">
        <v>21</v>
      </c>
      <c r="G597" s="383">
        <v>2.9729999999999999</v>
      </c>
      <c r="H597" s="383"/>
      <c r="I597" s="384">
        <f>G597+H597+K596</f>
        <v>2.7709999999999999</v>
      </c>
      <c r="J597" s="434">
        <v>2.0410000000000004</v>
      </c>
      <c r="K597" s="384">
        <f t="shared" si="601"/>
        <v>0.72999999999999954</v>
      </c>
      <c r="L597" s="674">
        <f t="shared" si="602"/>
        <v>0.73655719956694354</v>
      </c>
      <c r="M597" s="652" t="s">
        <v>24</v>
      </c>
      <c r="N597" s="903"/>
      <c r="O597" s="904"/>
      <c r="P597" s="904"/>
      <c r="Q597" s="904"/>
      <c r="R597" s="904"/>
      <c r="S597" s="893"/>
      <c r="T597" s="170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182"/>
      <c r="AT597" s="182"/>
      <c r="AU597" s="182"/>
      <c r="AV597" s="182"/>
      <c r="AW597" s="182"/>
      <c r="AX597" s="182"/>
      <c r="AY597" s="182"/>
      <c r="AZ597" s="182"/>
      <c r="BA597" s="182"/>
      <c r="BB597" s="182"/>
      <c r="BC597" s="182"/>
      <c r="BD597" s="182"/>
      <c r="BE597" s="182"/>
      <c r="BF597" s="182"/>
      <c r="BG597" s="182"/>
      <c r="BH597" s="182"/>
      <c r="BI597" s="182"/>
      <c r="BJ597" s="182"/>
      <c r="BK597" s="182"/>
      <c r="BL597" s="182"/>
      <c r="BM597" s="182"/>
      <c r="BN597" s="182"/>
      <c r="BO597" s="182"/>
      <c r="BP597" s="182"/>
      <c r="BQ597" s="182"/>
      <c r="BR597" s="182"/>
      <c r="BS597" s="182"/>
      <c r="BT597" s="182"/>
      <c r="BU597" s="182"/>
      <c r="BV597" s="182"/>
      <c r="BW597" s="182"/>
      <c r="BX597" s="182"/>
      <c r="BY597" s="182"/>
      <c r="BZ597" s="182"/>
      <c r="CA597" s="182"/>
      <c r="CB597" s="182"/>
      <c r="CC597" s="182"/>
      <c r="CD597" s="182"/>
      <c r="CE597" s="182"/>
      <c r="CF597" s="182"/>
      <c r="CG597" s="182"/>
      <c r="CH597" s="182"/>
      <c r="CI597" s="182"/>
      <c r="CJ597" s="182"/>
      <c r="CK597" s="182"/>
      <c r="CL597" s="182"/>
      <c r="CM597" s="182"/>
      <c r="CN597" s="182"/>
      <c r="CO597" s="182"/>
      <c r="CP597" s="182"/>
      <c r="CQ597" s="182"/>
      <c r="CR597" s="182"/>
      <c r="CS597" s="182"/>
      <c r="CT597" s="182"/>
      <c r="CU597" s="182"/>
      <c r="CV597" s="182"/>
      <c r="CW597" s="182"/>
      <c r="CX597" s="182"/>
      <c r="CY597" s="182"/>
      <c r="CZ597" s="182"/>
      <c r="DA597" s="182"/>
      <c r="DB597" s="182"/>
      <c r="DC597" s="182"/>
      <c r="DD597" s="182"/>
      <c r="DE597" s="182"/>
      <c r="DF597" s="182"/>
      <c r="DG597" s="182"/>
      <c r="DH597" s="182"/>
      <c r="DI597" s="182"/>
      <c r="DJ597" s="182"/>
      <c r="DK597" s="182"/>
      <c r="DL597" s="182"/>
      <c r="DM597" s="182"/>
      <c r="DN597" s="182"/>
      <c r="DO597" s="182"/>
      <c r="DP597" s="182"/>
      <c r="DQ597" s="182"/>
      <c r="DR597" s="182"/>
      <c r="DS597" s="182"/>
      <c r="DT597" s="182"/>
      <c r="DU597" s="182"/>
      <c r="DV597" s="182"/>
      <c r="DW597" s="182"/>
      <c r="DX597" s="182"/>
      <c r="DY597" s="182"/>
      <c r="DZ597" s="182"/>
      <c r="EA597" s="182"/>
      <c r="EB597" s="182"/>
      <c r="EC597" s="182"/>
      <c r="ED597" s="182"/>
      <c r="EE597" s="182"/>
      <c r="EF597" s="182"/>
      <c r="EG597" s="182"/>
      <c r="EH597" s="182"/>
      <c r="EI597" s="182"/>
      <c r="EJ597" s="182"/>
      <c r="EK597" s="182"/>
      <c r="EL597" s="182"/>
      <c r="EM597" s="182"/>
      <c r="EN597" s="182"/>
      <c r="EO597" s="182"/>
      <c r="EP597" s="182"/>
      <c r="EQ597" s="182"/>
      <c r="ER597" s="182"/>
      <c r="ES597" s="182"/>
      <c r="ET597" s="182"/>
      <c r="EU597" s="182"/>
      <c r="EV597" s="182"/>
      <c r="EW597" s="182"/>
      <c r="EX597" s="182"/>
      <c r="EY597" s="182"/>
      <c r="EZ597" s="182"/>
      <c r="FA597" s="182"/>
      <c r="FB597" s="182"/>
      <c r="FC597" s="182"/>
      <c r="FD597" s="182"/>
      <c r="FE597" s="182"/>
      <c r="FF597" s="182"/>
      <c r="FG597" s="182"/>
      <c r="FH597" s="182"/>
      <c r="FI597" s="182"/>
      <c r="FJ597" s="182"/>
      <c r="FK597" s="182"/>
      <c r="FL597" s="182"/>
      <c r="FM597" s="182"/>
      <c r="FN597" s="182"/>
      <c r="FO597" s="182"/>
      <c r="FP597" s="182"/>
      <c r="FQ597" s="182"/>
      <c r="FR597" s="182"/>
      <c r="FS597" s="182"/>
      <c r="FT597" s="182"/>
      <c r="FU597" s="182"/>
      <c r="FV597" s="182"/>
      <c r="FW597" s="182"/>
      <c r="FX597" s="182"/>
      <c r="FY597" s="182"/>
      <c r="FZ597" s="182"/>
      <c r="GA597" s="182"/>
      <c r="GB597" s="182"/>
      <c r="GC597" s="182"/>
      <c r="GD597" s="182"/>
      <c r="GE597" s="182"/>
      <c r="GF597" s="182"/>
      <c r="GG597" s="182"/>
      <c r="GH597" s="182"/>
      <c r="GI597" s="182"/>
      <c r="GJ597" s="182"/>
      <c r="GK597" s="182"/>
      <c r="GL597" s="182"/>
      <c r="GM597" s="182"/>
      <c r="GN597" s="182"/>
      <c r="GO597" s="182"/>
      <c r="GP597" s="182"/>
      <c r="GQ597" s="182"/>
      <c r="GR597" s="182"/>
      <c r="GS597" s="182"/>
      <c r="GT597" s="182"/>
      <c r="GU597" s="182"/>
      <c r="GV597" s="182"/>
      <c r="GW597" s="182"/>
      <c r="GX597" s="182"/>
      <c r="GY597" s="182"/>
      <c r="GZ597" s="182"/>
      <c r="HA597" s="182"/>
      <c r="HB597" s="182"/>
      <c r="HC597" s="182"/>
      <c r="HD597" s="182"/>
      <c r="HE597" s="182"/>
      <c r="HF597" s="182"/>
      <c r="HG597" s="182"/>
      <c r="HH597" s="182"/>
      <c r="HI597" s="182"/>
      <c r="HJ597" s="182"/>
      <c r="HK597" s="182"/>
      <c r="HL597" s="182"/>
      <c r="HM597" s="182"/>
      <c r="HN597" s="182"/>
      <c r="HO597" s="182"/>
      <c r="HP597" s="182"/>
      <c r="HQ597" s="182"/>
      <c r="HR597" s="182"/>
      <c r="HS597" s="182"/>
      <c r="HT597" s="182"/>
      <c r="HU597" s="182"/>
      <c r="HV597" s="182"/>
      <c r="HW597" s="182"/>
      <c r="HX597" s="182"/>
      <c r="HY597" s="182"/>
      <c r="HZ597" s="182"/>
      <c r="IA597" s="182"/>
      <c r="IB597" s="182"/>
      <c r="IC597" s="182"/>
      <c r="ID597" s="182"/>
      <c r="IE597" s="182"/>
      <c r="IF597" s="182"/>
      <c r="IG597" s="182"/>
      <c r="IH597" s="182"/>
      <c r="II597" s="182"/>
      <c r="IJ597" s="182"/>
      <c r="IK597" s="182"/>
      <c r="IL597" s="182"/>
      <c r="IM597" s="182"/>
      <c r="IN597" s="182"/>
      <c r="IO597" s="182"/>
      <c r="IP597" s="182"/>
      <c r="IQ597" s="182"/>
      <c r="IR597" s="182"/>
      <c r="IS597" s="182"/>
      <c r="IT597" s="182"/>
      <c r="IU597" s="182"/>
      <c r="IV597" s="182"/>
      <c r="IW597" s="182"/>
      <c r="IX597" s="182"/>
      <c r="IY597" s="182"/>
      <c r="IZ597" s="182"/>
      <c r="JA597" s="182"/>
      <c r="JB597" s="182"/>
      <c r="JC597" s="182"/>
      <c r="JD597" s="182"/>
      <c r="JE597" s="182"/>
      <c r="JF597" s="182"/>
      <c r="JG597" s="182"/>
      <c r="JH597" s="182"/>
      <c r="JI597" s="182"/>
      <c r="JJ597" s="182"/>
      <c r="JK597" s="182"/>
      <c r="JL597" s="182"/>
      <c r="JM597" s="182"/>
      <c r="JN597" s="182"/>
      <c r="JO597" s="182"/>
      <c r="JP597" s="182"/>
      <c r="JQ597" s="182"/>
      <c r="JR597" s="182"/>
      <c r="JS597" s="182"/>
      <c r="JT597" s="182"/>
      <c r="JU597" s="182"/>
      <c r="JV597" s="182"/>
      <c r="JW597" s="182"/>
      <c r="JX597" s="182"/>
      <c r="JY597" s="182"/>
      <c r="JZ597" s="182"/>
      <c r="KA597" s="182"/>
      <c r="KB597" s="182"/>
      <c r="KC597" s="182"/>
      <c r="KD597" s="182"/>
      <c r="KE597" s="182"/>
      <c r="KF597" s="182"/>
      <c r="KG597" s="182"/>
      <c r="KH597" s="182"/>
      <c r="KI597" s="182"/>
      <c r="KJ597" s="182"/>
      <c r="KK597" s="182"/>
      <c r="KL597" s="182"/>
      <c r="KM597" s="182"/>
      <c r="KN597" s="182"/>
      <c r="KO597" s="182"/>
      <c r="KP597" s="182"/>
      <c r="KQ597" s="182"/>
      <c r="KR597" s="182"/>
      <c r="KS597" s="182"/>
      <c r="KT597" s="182"/>
      <c r="KU597" s="182"/>
      <c r="KV597" s="182"/>
      <c r="KW597" s="182"/>
      <c r="KX597" s="182"/>
      <c r="KY597" s="182"/>
      <c r="KZ597" s="182"/>
      <c r="LA597" s="182"/>
      <c r="LB597" s="182"/>
      <c r="LC597" s="182"/>
      <c r="LD597" s="182"/>
      <c r="LE597" s="182"/>
      <c r="LF597" s="182"/>
      <c r="LG597" s="182"/>
      <c r="LH597" s="182"/>
      <c r="LI597" s="182"/>
      <c r="LJ597" s="182"/>
      <c r="LK597" s="182"/>
      <c r="LL597" s="182"/>
      <c r="LM597" s="182"/>
      <c r="LN597" s="182"/>
      <c r="LO597" s="182"/>
      <c r="LP597" s="182"/>
      <c r="LQ597" s="182"/>
      <c r="LR597" s="182"/>
      <c r="LS597" s="182"/>
      <c r="LT597" s="182"/>
      <c r="LU597" s="182"/>
      <c r="LV597" s="182"/>
      <c r="LW597" s="182"/>
      <c r="LX597" s="182"/>
      <c r="LY597" s="182"/>
      <c r="LZ597" s="182"/>
      <c r="MA597" s="182"/>
      <c r="MB597" s="182"/>
      <c r="MC597" s="182"/>
      <c r="MD597" s="182"/>
      <c r="ME597" s="182"/>
      <c r="MF597" s="182"/>
      <c r="MG597" s="182"/>
      <c r="MH597" s="182"/>
      <c r="MI597" s="182"/>
      <c r="MJ597" s="182"/>
      <c r="MK597" s="182"/>
      <c r="ML597" s="182"/>
      <c r="MM597" s="182"/>
      <c r="MN597" s="182"/>
      <c r="MO597" s="182"/>
      <c r="MP597" s="182"/>
      <c r="MQ597" s="182"/>
      <c r="MR597" s="182"/>
      <c r="MS597" s="182"/>
      <c r="MT597" s="182"/>
      <c r="MU597" s="182"/>
      <c r="MV597" s="182"/>
      <c r="MW597" s="182"/>
      <c r="MX597" s="182"/>
      <c r="MY597" s="182"/>
      <c r="MZ597" s="182"/>
      <c r="NA597" s="182"/>
      <c r="NB597" s="182"/>
      <c r="NC597" s="182"/>
      <c r="ND597" s="182"/>
      <c r="NE597" s="182"/>
      <c r="NF597" s="182"/>
      <c r="NG597" s="182"/>
      <c r="NH597" s="182"/>
      <c r="NI597" s="182"/>
      <c r="NJ597" s="182"/>
      <c r="NK597" s="182"/>
      <c r="NL597" s="182"/>
      <c r="NM597" s="182"/>
      <c r="NN597" s="182"/>
      <c r="NO597" s="182"/>
      <c r="NP597" s="182"/>
      <c r="NQ597" s="182"/>
      <c r="NR597" s="182"/>
      <c r="NS597" s="182"/>
      <c r="NT597" s="182"/>
      <c r="NU597" s="182"/>
      <c r="NV597" s="182"/>
      <c r="NW597" s="182"/>
      <c r="NX597" s="182"/>
      <c r="NY597" s="182"/>
      <c r="NZ597" s="182"/>
      <c r="OA597" s="182"/>
      <c r="OB597" s="182"/>
      <c r="OC597" s="182"/>
      <c r="OD597" s="182"/>
      <c r="OE597" s="182"/>
      <c r="OF597" s="182"/>
      <c r="OG597" s="182"/>
      <c r="OH597" s="182"/>
      <c r="OI597" s="182"/>
      <c r="OJ597" s="182"/>
      <c r="OK597" s="182"/>
      <c r="OL597" s="182"/>
      <c r="OM597" s="182"/>
      <c r="ON597" s="182"/>
      <c r="OO597" s="182"/>
      <c r="OP597" s="182"/>
      <c r="OQ597" s="182"/>
      <c r="OR597" s="182"/>
      <c r="OS597" s="182"/>
      <c r="OT597" s="182"/>
      <c r="OU597" s="182"/>
      <c r="OV597" s="182"/>
      <c r="OW597" s="182"/>
      <c r="OX597" s="182"/>
      <c r="OY597" s="182"/>
      <c r="OZ597" s="182"/>
      <c r="PA597" s="182"/>
      <c r="PB597" s="182"/>
      <c r="PC597" s="182"/>
      <c r="PD597" s="182"/>
      <c r="PE597" s="182"/>
      <c r="PF597" s="182"/>
      <c r="PG597" s="182"/>
      <c r="PH597" s="182"/>
      <c r="PI597" s="182"/>
      <c r="PJ597" s="182"/>
      <c r="PK597" s="182"/>
      <c r="PL597" s="182"/>
      <c r="PM597" s="182"/>
      <c r="PN597" s="182"/>
      <c r="PO597" s="182"/>
      <c r="PP597" s="182"/>
      <c r="PQ597" s="182"/>
      <c r="PR597" s="182"/>
      <c r="PS597" s="182"/>
      <c r="PT597" s="182"/>
      <c r="PU597" s="182"/>
      <c r="PV597" s="182"/>
      <c r="PW597" s="182"/>
      <c r="PX597" s="182"/>
    </row>
    <row r="598" spans="1:440" s="167" customFormat="1" ht="19.899999999999999" customHeight="1">
      <c r="A598" s="182"/>
      <c r="B598" s="1040"/>
      <c r="C598" s="899"/>
      <c r="D598" s="896"/>
      <c r="E598" s="874"/>
      <c r="F598" s="382" t="s">
        <v>22</v>
      </c>
      <c r="G598" s="383">
        <v>3.6080000000000001</v>
      </c>
      <c r="H598" s="383"/>
      <c r="I598" s="384">
        <f>G598+H598+K597</f>
        <v>4.3379999999999992</v>
      </c>
      <c r="J598" s="434">
        <v>4.2389999999999999</v>
      </c>
      <c r="K598" s="384">
        <f t="shared" si="601"/>
        <v>9.8999999999999311E-2</v>
      </c>
      <c r="L598" s="674">
        <f t="shared" si="602"/>
        <v>0.97717842323651471</v>
      </c>
      <c r="M598" s="652" t="s">
        <v>24</v>
      </c>
      <c r="N598" s="903"/>
      <c r="O598" s="904"/>
      <c r="P598" s="904"/>
      <c r="Q598" s="904"/>
      <c r="R598" s="904"/>
      <c r="S598" s="893"/>
      <c r="T598" s="170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182"/>
      <c r="AT598" s="182"/>
      <c r="AU598" s="182"/>
      <c r="AV598" s="182"/>
      <c r="AW598" s="182"/>
      <c r="AX598" s="182"/>
      <c r="AY598" s="182"/>
      <c r="AZ598" s="182"/>
      <c r="BA598" s="182"/>
      <c r="BB598" s="182"/>
      <c r="BC598" s="182"/>
      <c r="BD598" s="182"/>
      <c r="BE598" s="182"/>
      <c r="BF598" s="182"/>
      <c r="BG598" s="182"/>
      <c r="BH598" s="182"/>
      <c r="BI598" s="182"/>
      <c r="BJ598" s="182"/>
      <c r="BK598" s="182"/>
      <c r="BL598" s="182"/>
      <c r="BM598" s="182"/>
      <c r="BN598" s="182"/>
      <c r="BO598" s="182"/>
      <c r="BP598" s="182"/>
      <c r="BQ598" s="182"/>
      <c r="BR598" s="182"/>
      <c r="BS598" s="182"/>
      <c r="BT598" s="182"/>
      <c r="BU598" s="182"/>
      <c r="BV598" s="182"/>
      <c r="BW598" s="182"/>
      <c r="BX598" s="182"/>
      <c r="BY598" s="182"/>
      <c r="BZ598" s="182"/>
      <c r="CA598" s="182"/>
      <c r="CB598" s="182"/>
      <c r="CC598" s="182"/>
      <c r="CD598" s="182"/>
      <c r="CE598" s="182"/>
      <c r="CF598" s="182"/>
      <c r="CG598" s="182"/>
      <c r="CH598" s="182"/>
      <c r="CI598" s="182"/>
      <c r="CJ598" s="182"/>
      <c r="CK598" s="182"/>
      <c r="CL598" s="182"/>
      <c r="CM598" s="182"/>
      <c r="CN598" s="182"/>
      <c r="CO598" s="182"/>
      <c r="CP598" s="182"/>
      <c r="CQ598" s="182"/>
      <c r="CR598" s="182"/>
      <c r="CS598" s="182"/>
      <c r="CT598" s="182"/>
      <c r="CU598" s="182"/>
      <c r="CV598" s="182"/>
      <c r="CW598" s="182"/>
      <c r="CX598" s="182"/>
      <c r="CY598" s="182"/>
      <c r="CZ598" s="182"/>
      <c r="DA598" s="182"/>
      <c r="DB598" s="182"/>
      <c r="DC598" s="182"/>
      <c r="DD598" s="182"/>
      <c r="DE598" s="182"/>
      <c r="DF598" s="182"/>
      <c r="DG598" s="182"/>
      <c r="DH598" s="182"/>
      <c r="DI598" s="182"/>
      <c r="DJ598" s="182"/>
      <c r="DK598" s="182"/>
      <c r="DL598" s="182"/>
      <c r="DM598" s="182"/>
      <c r="DN598" s="182"/>
      <c r="DO598" s="182"/>
      <c r="DP598" s="182"/>
      <c r="DQ598" s="182"/>
      <c r="DR598" s="182"/>
      <c r="DS598" s="182"/>
      <c r="DT598" s="182"/>
      <c r="DU598" s="182"/>
      <c r="DV598" s="182"/>
      <c r="DW598" s="182"/>
      <c r="DX598" s="182"/>
      <c r="DY598" s="182"/>
      <c r="DZ598" s="182"/>
      <c r="EA598" s="182"/>
      <c r="EB598" s="182"/>
      <c r="EC598" s="182"/>
      <c r="ED598" s="182"/>
      <c r="EE598" s="182"/>
      <c r="EF598" s="182"/>
      <c r="EG598" s="182"/>
      <c r="EH598" s="182"/>
      <c r="EI598" s="182"/>
      <c r="EJ598" s="182"/>
      <c r="EK598" s="182"/>
      <c r="EL598" s="182"/>
      <c r="EM598" s="182"/>
      <c r="EN598" s="182"/>
      <c r="EO598" s="182"/>
      <c r="EP598" s="182"/>
      <c r="EQ598" s="182"/>
      <c r="ER598" s="182"/>
      <c r="ES598" s="182"/>
      <c r="ET598" s="182"/>
      <c r="EU598" s="182"/>
      <c r="EV598" s="182"/>
      <c r="EW598" s="182"/>
      <c r="EX598" s="182"/>
      <c r="EY598" s="182"/>
      <c r="EZ598" s="182"/>
      <c r="FA598" s="182"/>
      <c r="FB598" s="182"/>
      <c r="FC598" s="182"/>
      <c r="FD598" s="182"/>
      <c r="FE598" s="182"/>
      <c r="FF598" s="182"/>
      <c r="FG598" s="182"/>
      <c r="FH598" s="182"/>
      <c r="FI598" s="182"/>
      <c r="FJ598" s="182"/>
      <c r="FK598" s="182"/>
      <c r="FL598" s="182"/>
      <c r="FM598" s="182"/>
      <c r="FN598" s="182"/>
      <c r="FO598" s="182"/>
      <c r="FP598" s="182"/>
      <c r="FQ598" s="182"/>
      <c r="FR598" s="182"/>
      <c r="FS598" s="182"/>
      <c r="FT598" s="182"/>
      <c r="FU598" s="182"/>
      <c r="FV598" s="182"/>
      <c r="FW598" s="182"/>
      <c r="FX598" s="182"/>
      <c r="FY598" s="182"/>
      <c r="FZ598" s="182"/>
      <c r="GA598" s="182"/>
      <c r="GB598" s="182"/>
      <c r="GC598" s="182"/>
      <c r="GD598" s="182"/>
      <c r="GE598" s="182"/>
      <c r="GF598" s="182"/>
      <c r="GG598" s="182"/>
      <c r="GH598" s="182"/>
      <c r="GI598" s="182"/>
      <c r="GJ598" s="182"/>
      <c r="GK598" s="182"/>
      <c r="GL598" s="182"/>
      <c r="GM598" s="182"/>
      <c r="GN598" s="182"/>
      <c r="GO598" s="182"/>
      <c r="GP598" s="182"/>
      <c r="GQ598" s="182"/>
      <c r="GR598" s="182"/>
      <c r="GS598" s="182"/>
      <c r="GT598" s="182"/>
      <c r="GU598" s="182"/>
      <c r="GV598" s="182"/>
      <c r="GW598" s="182"/>
      <c r="GX598" s="182"/>
      <c r="GY598" s="182"/>
      <c r="GZ598" s="182"/>
      <c r="HA598" s="182"/>
      <c r="HB598" s="182"/>
      <c r="HC598" s="182"/>
      <c r="HD598" s="182"/>
      <c r="HE598" s="182"/>
      <c r="HF598" s="182"/>
      <c r="HG598" s="182"/>
      <c r="HH598" s="182"/>
      <c r="HI598" s="182"/>
      <c r="HJ598" s="182"/>
      <c r="HK598" s="182"/>
      <c r="HL598" s="182"/>
      <c r="HM598" s="182"/>
      <c r="HN598" s="182"/>
      <c r="HO598" s="182"/>
      <c r="HP598" s="182"/>
      <c r="HQ598" s="182"/>
      <c r="HR598" s="182"/>
      <c r="HS598" s="182"/>
      <c r="HT598" s="182"/>
      <c r="HU598" s="182"/>
      <c r="HV598" s="182"/>
      <c r="HW598" s="182"/>
      <c r="HX598" s="182"/>
      <c r="HY598" s="182"/>
      <c r="HZ598" s="182"/>
      <c r="IA598" s="182"/>
      <c r="IB598" s="182"/>
      <c r="IC598" s="182"/>
      <c r="ID598" s="182"/>
      <c r="IE598" s="182"/>
      <c r="IF598" s="182"/>
      <c r="IG598" s="182"/>
      <c r="IH598" s="182"/>
      <c r="II598" s="182"/>
      <c r="IJ598" s="182"/>
      <c r="IK598" s="182"/>
      <c r="IL598" s="182"/>
      <c r="IM598" s="182"/>
      <c r="IN598" s="182"/>
      <c r="IO598" s="182"/>
      <c r="IP598" s="182"/>
      <c r="IQ598" s="182"/>
      <c r="IR598" s="182"/>
      <c r="IS598" s="182"/>
      <c r="IT598" s="182"/>
      <c r="IU598" s="182"/>
      <c r="IV598" s="182"/>
      <c r="IW598" s="182"/>
      <c r="IX598" s="182"/>
      <c r="IY598" s="182"/>
      <c r="IZ598" s="182"/>
      <c r="JA598" s="182"/>
      <c r="JB598" s="182"/>
      <c r="JC598" s="182"/>
      <c r="JD598" s="182"/>
      <c r="JE598" s="182"/>
      <c r="JF598" s="182"/>
      <c r="JG598" s="182"/>
      <c r="JH598" s="182"/>
      <c r="JI598" s="182"/>
      <c r="JJ598" s="182"/>
      <c r="JK598" s="182"/>
      <c r="JL598" s="182"/>
      <c r="JM598" s="182"/>
      <c r="JN598" s="182"/>
      <c r="JO598" s="182"/>
      <c r="JP598" s="182"/>
      <c r="JQ598" s="182"/>
      <c r="JR598" s="182"/>
      <c r="JS598" s="182"/>
      <c r="JT598" s="182"/>
      <c r="JU598" s="182"/>
      <c r="JV598" s="182"/>
      <c r="JW598" s="182"/>
      <c r="JX598" s="182"/>
      <c r="JY598" s="182"/>
      <c r="JZ598" s="182"/>
      <c r="KA598" s="182"/>
      <c r="KB598" s="182"/>
      <c r="KC598" s="182"/>
      <c r="KD598" s="182"/>
      <c r="KE598" s="182"/>
      <c r="KF598" s="182"/>
      <c r="KG598" s="182"/>
      <c r="KH598" s="182"/>
      <c r="KI598" s="182"/>
      <c r="KJ598" s="182"/>
      <c r="KK598" s="182"/>
      <c r="KL598" s="182"/>
      <c r="KM598" s="182"/>
      <c r="KN598" s="182"/>
      <c r="KO598" s="182"/>
      <c r="KP598" s="182"/>
      <c r="KQ598" s="182"/>
      <c r="KR598" s="182"/>
      <c r="KS598" s="182"/>
      <c r="KT598" s="182"/>
      <c r="KU598" s="182"/>
      <c r="KV598" s="182"/>
      <c r="KW598" s="182"/>
      <c r="KX598" s="182"/>
      <c r="KY598" s="182"/>
      <c r="KZ598" s="182"/>
      <c r="LA598" s="182"/>
      <c r="LB598" s="182"/>
      <c r="LC598" s="182"/>
      <c r="LD598" s="182"/>
      <c r="LE598" s="182"/>
      <c r="LF598" s="182"/>
      <c r="LG598" s="182"/>
      <c r="LH598" s="182"/>
      <c r="LI598" s="182"/>
      <c r="LJ598" s="182"/>
      <c r="LK598" s="182"/>
      <c r="LL598" s="182"/>
      <c r="LM598" s="182"/>
      <c r="LN598" s="182"/>
      <c r="LO598" s="182"/>
      <c r="LP598" s="182"/>
      <c r="LQ598" s="182"/>
      <c r="LR598" s="182"/>
      <c r="LS598" s="182"/>
      <c r="LT598" s="182"/>
      <c r="LU598" s="182"/>
      <c r="LV598" s="182"/>
      <c r="LW598" s="182"/>
      <c r="LX598" s="182"/>
      <c r="LY598" s="182"/>
      <c r="LZ598" s="182"/>
      <c r="MA598" s="182"/>
      <c r="MB598" s="182"/>
      <c r="MC598" s="182"/>
      <c r="MD598" s="182"/>
      <c r="ME598" s="182"/>
      <c r="MF598" s="182"/>
      <c r="MG598" s="182"/>
      <c r="MH598" s="182"/>
      <c r="MI598" s="182"/>
      <c r="MJ598" s="182"/>
      <c r="MK598" s="182"/>
      <c r="ML598" s="182"/>
      <c r="MM598" s="182"/>
      <c r="MN598" s="182"/>
      <c r="MO598" s="182"/>
      <c r="MP598" s="182"/>
      <c r="MQ598" s="182"/>
      <c r="MR598" s="182"/>
      <c r="MS598" s="182"/>
      <c r="MT598" s="182"/>
      <c r="MU598" s="182"/>
      <c r="MV598" s="182"/>
      <c r="MW598" s="182"/>
      <c r="MX598" s="182"/>
      <c r="MY598" s="182"/>
      <c r="MZ598" s="182"/>
      <c r="NA598" s="182"/>
      <c r="NB598" s="182"/>
      <c r="NC598" s="182"/>
      <c r="ND598" s="182"/>
      <c r="NE598" s="182"/>
      <c r="NF598" s="182"/>
      <c r="NG598" s="182"/>
      <c r="NH598" s="182"/>
      <c r="NI598" s="182"/>
      <c r="NJ598" s="182"/>
      <c r="NK598" s="182"/>
      <c r="NL598" s="182"/>
      <c r="NM598" s="182"/>
      <c r="NN598" s="182"/>
      <c r="NO598" s="182"/>
      <c r="NP598" s="182"/>
      <c r="NQ598" s="182"/>
      <c r="NR598" s="182"/>
      <c r="NS598" s="182"/>
      <c r="NT598" s="182"/>
      <c r="NU598" s="182"/>
      <c r="NV598" s="182"/>
      <c r="NW598" s="182"/>
      <c r="NX598" s="182"/>
      <c r="NY598" s="182"/>
      <c r="NZ598" s="182"/>
      <c r="OA598" s="182"/>
      <c r="OB598" s="182"/>
      <c r="OC598" s="182"/>
      <c r="OD598" s="182"/>
      <c r="OE598" s="182"/>
      <c r="OF598" s="182"/>
      <c r="OG598" s="182"/>
      <c r="OH598" s="182"/>
      <c r="OI598" s="182"/>
      <c r="OJ598" s="182"/>
      <c r="OK598" s="182"/>
      <c r="OL598" s="182"/>
      <c r="OM598" s="182"/>
      <c r="ON598" s="182"/>
      <c r="OO598" s="182"/>
      <c r="OP598" s="182"/>
      <c r="OQ598" s="182"/>
      <c r="OR598" s="182"/>
      <c r="OS598" s="182"/>
      <c r="OT598" s="182"/>
      <c r="OU598" s="182"/>
      <c r="OV598" s="182"/>
      <c r="OW598" s="182"/>
      <c r="OX598" s="182"/>
      <c r="OY598" s="182"/>
      <c r="OZ598" s="182"/>
      <c r="PA598" s="182"/>
      <c r="PB598" s="182"/>
      <c r="PC598" s="182"/>
      <c r="PD598" s="182"/>
      <c r="PE598" s="182"/>
      <c r="PF598" s="182"/>
      <c r="PG598" s="182"/>
      <c r="PH598" s="182"/>
      <c r="PI598" s="182"/>
      <c r="PJ598" s="182"/>
      <c r="PK598" s="182"/>
      <c r="PL598" s="182"/>
      <c r="PM598" s="182"/>
      <c r="PN598" s="182"/>
      <c r="PO598" s="182"/>
      <c r="PP598" s="182"/>
      <c r="PQ598" s="182"/>
      <c r="PR598" s="182"/>
      <c r="PS598" s="182"/>
      <c r="PT598" s="182"/>
      <c r="PU598" s="182"/>
      <c r="PV598" s="182"/>
      <c r="PW598" s="182"/>
      <c r="PX598" s="182"/>
    </row>
    <row r="599" spans="1:440" s="167" customFormat="1" ht="19.899999999999999" customHeight="1">
      <c r="A599" s="182"/>
      <c r="B599" s="1040"/>
      <c r="C599" s="899"/>
      <c r="D599" s="896"/>
      <c r="E599" s="872" t="s">
        <v>330</v>
      </c>
      <c r="F599" s="382" t="s">
        <v>20</v>
      </c>
      <c r="G599" s="383">
        <v>0.63500000000000001</v>
      </c>
      <c r="H599" s="383"/>
      <c r="I599" s="384">
        <f t="shared" ref="I599" si="659">G599+H599</f>
        <v>0.63500000000000001</v>
      </c>
      <c r="J599" s="434">
        <v>0.27</v>
      </c>
      <c r="K599" s="384">
        <f t="shared" si="601"/>
        <v>0.36499999999999999</v>
      </c>
      <c r="L599" s="674">
        <f t="shared" si="602"/>
        <v>0.42519685039370081</v>
      </c>
      <c r="M599" s="652" t="s">
        <v>24</v>
      </c>
      <c r="N599" s="903">
        <f t="shared" ref="N599:O599" si="660">G599+G600+G601</f>
        <v>7.218</v>
      </c>
      <c r="O599" s="904">
        <f t="shared" si="660"/>
        <v>0</v>
      </c>
      <c r="P599" s="904">
        <f t="shared" ref="P599" si="661">N599+O599</f>
        <v>7.218</v>
      </c>
      <c r="Q599" s="904">
        <f t="shared" si="606"/>
        <v>6.5390000000000006</v>
      </c>
      <c r="R599" s="904">
        <f t="shared" ref="R599" si="662">P599-Q599</f>
        <v>0.67899999999999938</v>
      </c>
      <c r="S599" s="893">
        <f t="shared" ref="S599" si="663">Q599/P599</f>
        <v>0.90592962039346092</v>
      </c>
      <c r="T599" s="170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  <c r="AG599" s="182"/>
      <c r="AH599" s="182"/>
      <c r="AI599" s="182"/>
      <c r="AJ599" s="182"/>
      <c r="AK599" s="182"/>
      <c r="AL599" s="182"/>
      <c r="AM599" s="182"/>
      <c r="AN599" s="182"/>
      <c r="AO599" s="182"/>
      <c r="AP599" s="182"/>
      <c r="AQ599" s="182"/>
      <c r="AR599" s="182"/>
      <c r="AS599" s="182"/>
      <c r="AT599" s="182"/>
      <c r="AU599" s="182"/>
      <c r="AV599" s="182"/>
      <c r="AW599" s="182"/>
      <c r="AX599" s="182"/>
      <c r="AY599" s="182"/>
      <c r="AZ599" s="182"/>
      <c r="BA599" s="182"/>
      <c r="BB599" s="182"/>
      <c r="BC599" s="182"/>
      <c r="BD599" s="182"/>
      <c r="BE599" s="182"/>
      <c r="BF599" s="182"/>
      <c r="BG599" s="182"/>
      <c r="BH599" s="182"/>
      <c r="BI599" s="182"/>
      <c r="BJ599" s="182"/>
      <c r="BK599" s="182"/>
      <c r="BL599" s="182"/>
      <c r="BM599" s="182"/>
      <c r="BN599" s="182"/>
      <c r="BO599" s="182"/>
      <c r="BP599" s="182"/>
      <c r="BQ599" s="182"/>
      <c r="BR599" s="182"/>
      <c r="BS599" s="182"/>
      <c r="BT599" s="182"/>
      <c r="BU599" s="182"/>
      <c r="BV599" s="182"/>
      <c r="BW599" s="182"/>
      <c r="BX599" s="182"/>
      <c r="BY599" s="182"/>
      <c r="BZ599" s="182"/>
      <c r="CA599" s="182"/>
      <c r="CB599" s="182"/>
      <c r="CC599" s="182"/>
      <c r="CD599" s="182"/>
      <c r="CE599" s="182"/>
      <c r="CF599" s="182"/>
      <c r="CG599" s="182"/>
      <c r="CH599" s="182"/>
      <c r="CI599" s="182"/>
      <c r="CJ599" s="182"/>
      <c r="CK599" s="182"/>
      <c r="CL599" s="182"/>
      <c r="CM599" s="182"/>
      <c r="CN599" s="182"/>
      <c r="CO599" s="182"/>
      <c r="CP599" s="182"/>
      <c r="CQ599" s="182"/>
      <c r="CR599" s="182"/>
      <c r="CS599" s="182"/>
      <c r="CT599" s="182"/>
      <c r="CU599" s="182"/>
      <c r="CV599" s="182"/>
      <c r="CW599" s="182"/>
      <c r="CX599" s="182"/>
      <c r="CY599" s="182"/>
      <c r="CZ599" s="182"/>
      <c r="DA599" s="182"/>
      <c r="DB599" s="182"/>
      <c r="DC599" s="182"/>
      <c r="DD599" s="182"/>
      <c r="DE599" s="182"/>
      <c r="DF599" s="182"/>
      <c r="DG599" s="182"/>
      <c r="DH599" s="182"/>
      <c r="DI599" s="182"/>
      <c r="DJ599" s="182"/>
      <c r="DK599" s="182"/>
      <c r="DL599" s="182"/>
      <c r="DM599" s="182"/>
      <c r="DN599" s="182"/>
      <c r="DO599" s="182"/>
      <c r="DP599" s="182"/>
      <c r="DQ599" s="182"/>
      <c r="DR599" s="182"/>
      <c r="DS599" s="182"/>
      <c r="DT599" s="182"/>
      <c r="DU599" s="182"/>
      <c r="DV599" s="182"/>
      <c r="DW599" s="182"/>
      <c r="DX599" s="182"/>
      <c r="DY599" s="182"/>
      <c r="DZ599" s="182"/>
      <c r="EA599" s="182"/>
      <c r="EB599" s="182"/>
      <c r="EC599" s="182"/>
      <c r="ED599" s="182"/>
      <c r="EE599" s="182"/>
      <c r="EF599" s="182"/>
      <c r="EG599" s="182"/>
      <c r="EH599" s="182"/>
      <c r="EI599" s="182"/>
      <c r="EJ599" s="182"/>
      <c r="EK599" s="182"/>
      <c r="EL599" s="182"/>
      <c r="EM599" s="182"/>
      <c r="EN599" s="182"/>
      <c r="EO599" s="182"/>
      <c r="EP599" s="182"/>
      <c r="EQ599" s="182"/>
      <c r="ER599" s="182"/>
      <c r="ES599" s="182"/>
      <c r="ET599" s="182"/>
      <c r="EU599" s="182"/>
      <c r="EV599" s="182"/>
      <c r="EW599" s="182"/>
      <c r="EX599" s="182"/>
      <c r="EY599" s="182"/>
      <c r="EZ599" s="182"/>
      <c r="FA599" s="182"/>
      <c r="FB599" s="182"/>
      <c r="FC599" s="182"/>
      <c r="FD599" s="182"/>
      <c r="FE599" s="182"/>
      <c r="FF599" s="182"/>
      <c r="FG599" s="182"/>
      <c r="FH599" s="182"/>
      <c r="FI599" s="182"/>
      <c r="FJ599" s="182"/>
      <c r="FK599" s="182"/>
      <c r="FL599" s="182"/>
      <c r="FM599" s="182"/>
      <c r="FN599" s="182"/>
      <c r="FO599" s="182"/>
      <c r="FP599" s="182"/>
      <c r="FQ599" s="182"/>
      <c r="FR599" s="182"/>
      <c r="FS599" s="182"/>
      <c r="FT599" s="182"/>
      <c r="FU599" s="182"/>
      <c r="FV599" s="182"/>
      <c r="FW599" s="182"/>
      <c r="FX599" s="182"/>
      <c r="FY599" s="182"/>
      <c r="FZ599" s="182"/>
      <c r="GA599" s="182"/>
      <c r="GB599" s="182"/>
      <c r="GC599" s="182"/>
      <c r="GD599" s="182"/>
      <c r="GE599" s="182"/>
      <c r="GF599" s="182"/>
      <c r="GG599" s="182"/>
      <c r="GH599" s="182"/>
      <c r="GI599" s="182"/>
      <c r="GJ599" s="182"/>
      <c r="GK599" s="182"/>
      <c r="GL599" s="182"/>
      <c r="GM599" s="182"/>
      <c r="GN599" s="182"/>
      <c r="GO599" s="182"/>
      <c r="GP599" s="182"/>
      <c r="GQ599" s="182"/>
      <c r="GR599" s="182"/>
      <c r="GS599" s="182"/>
      <c r="GT599" s="182"/>
      <c r="GU599" s="182"/>
      <c r="GV599" s="182"/>
      <c r="GW599" s="182"/>
      <c r="GX599" s="182"/>
      <c r="GY599" s="182"/>
      <c r="GZ599" s="182"/>
      <c r="HA599" s="182"/>
      <c r="HB599" s="182"/>
      <c r="HC599" s="182"/>
      <c r="HD599" s="182"/>
      <c r="HE599" s="182"/>
      <c r="HF599" s="182"/>
      <c r="HG599" s="182"/>
      <c r="HH599" s="182"/>
      <c r="HI599" s="182"/>
      <c r="HJ599" s="182"/>
      <c r="HK599" s="182"/>
      <c r="HL599" s="182"/>
      <c r="HM599" s="182"/>
      <c r="HN599" s="182"/>
      <c r="HO599" s="182"/>
      <c r="HP599" s="182"/>
      <c r="HQ599" s="182"/>
      <c r="HR599" s="182"/>
      <c r="HS599" s="182"/>
      <c r="HT599" s="182"/>
      <c r="HU599" s="182"/>
      <c r="HV599" s="182"/>
      <c r="HW599" s="182"/>
      <c r="HX599" s="182"/>
      <c r="HY599" s="182"/>
      <c r="HZ599" s="182"/>
      <c r="IA599" s="182"/>
      <c r="IB599" s="182"/>
      <c r="IC599" s="182"/>
      <c r="ID599" s="182"/>
      <c r="IE599" s="182"/>
      <c r="IF599" s="182"/>
      <c r="IG599" s="182"/>
      <c r="IH599" s="182"/>
      <c r="II599" s="182"/>
      <c r="IJ599" s="182"/>
      <c r="IK599" s="182"/>
      <c r="IL599" s="182"/>
      <c r="IM599" s="182"/>
      <c r="IN599" s="182"/>
      <c r="IO599" s="182"/>
      <c r="IP599" s="182"/>
      <c r="IQ599" s="182"/>
      <c r="IR599" s="182"/>
      <c r="IS599" s="182"/>
      <c r="IT599" s="182"/>
      <c r="IU599" s="182"/>
      <c r="IV599" s="182"/>
      <c r="IW599" s="182"/>
      <c r="IX599" s="182"/>
      <c r="IY599" s="182"/>
      <c r="IZ599" s="182"/>
      <c r="JA599" s="182"/>
      <c r="JB599" s="182"/>
      <c r="JC599" s="182"/>
      <c r="JD599" s="182"/>
      <c r="JE599" s="182"/>
      <c r="JF599" s="182"/>
      <c r="JG599" s="182"/>
      <c r="JH599" s="182"/>
      <c r="JI599" s="182"/>
      <c r="JJ599" s="182"/>
      <c r="JK599" s="182"/>
      <c r="JL599" s="182"/>
      <c r="JM599" s="182"/>
      <c r="JN599" s="182"/>
      <c r="JO599" s="182"/>
      <c r="JP599" s="182"/>
      <c r="JQ599" s="182"/>
      <c r="JR599" s="182"/>
      <c r="JS599" s="182"/>
      <c r="JT599" s="182"/>
      <c r="JU599" s="182"/>
      <c r="JV599" s="182"/>
      <c r="JW599" s="182"/>
      <c r="JX599" s="182"/>
      <c r="JY599" s="182"/>
      <c r="JZ599" s="182"/>
      <c r="KA599" s="182"/>
      <c r="KB599" s="182"/>
      <c r="KC599" s="182"/>
      <c r="KD599" s="182"/>
      <c r="KE599" s="182"/>
      <c r="KF599" s="182"/>
      <c r="KG599" s="182"/>
      <c r="KH599" s="182"/>
      <c r="KI599" s="182"/>
      <c r="KJ599" s="182"/>
      <c r="KK599" s="182"/>
      <c r="KL599" s="182"/>
      <c r="KM599" s="182"/>
      <c r="KN599" s="182"/>
      <c r="KO599" s="182"/>
      <c r="KP599" s="182"/>
      <c r="KQ599" s="182"/>
      <c r="KR599" s="182"/>
      <c r="KS599" s="182"/>
      <c r="KT599" s="182"/>
      <c r="KU599" s="182"/>
      <c r="KV599" s="182"/>
      <c r="KW599" s="182"/>
      <c r="KX599" s="182"/>
      <c r="KY599" s="182"/>
      <c r="KZ599" s="182"/>
      <c r="LA599" s="182"/>
      <c r="LB599" s="182"/>
      <c r="LC599" s="182"/>
      <c r="LD599" s="182"/>
      <c r="LE599" s="182"/>
      <c r="LF599" s="182"/>
      <c r="LG599" s="182"/>
      <c r="LH599" s="182"/>
      <c r="LI599" s="182"/>
      <c r="LJ599" s="182"/>
      <c r="LK599" s="182"/>
      <c r="LL599" s="182"/>
      <c r="LM599" s="182"/>
      <c r="LN599" s="182"/>
      <c r="LO599" s="182"/>
      <c r="LP599" s="182"/>
      <c r="LQ599" s="182"/>
      <c r="LR599" s="182"/>
      <c r="LS599" s="182"/>
      <c r="LT599" s="182"/>
      <c r="LU599" s="182"/>
      <c r="LV599" s="182"/>
      <c r="LW599" s="182"/>
      <c r="LX599" s="182"/>
      <c r="LY599" s="182"/>
      <c r="LZ599" s="182"/>
      <c r="MA599" s="182"/>
      <c r="MB599" s="182"/>
      <c r="MC599" s="182"/>
      <c r="MD599" s="182"/>
      <c r="ME599" s="182"/>
      <c r="MF599" s="182"/>
      <c r="MG599" s="182"/>
      <c r="MH599" s="182"/>
      <c r="MI599" s="182"/>
      <c r="MJ599" s="182"/>
      <c r="MK599" s="182"/>
      <c r="ML599" s="182"/>
      <c r="MM599" s="182"/>
      <c r="MN599" s="182"/>
      <c r="MO599" s="182"/>
      <c r="MP599" s="182"/>
      <c r="MQ599" s="182"/>
      <c r="MR599" s="182"/>
      <c r="MS599" s="182"/>
      <c r="MT599" s="182"/>
      <c r="MU599" s="182"/>
      <c r="MV599" s="182"/>
      <c r="MW599" s="182"/>
      <c r="MX599" s="182"/>
      <c r="MY599" s="182"/>
      <c r="MZ599" s="182"/>
      <c r="NA599" s="182"/>
      <c r="NB599" s="182"/>
      <c r="NC599" s="182"/>
      <c r="ND599" s="182"/>
      <c r="NE599" s="182"/>
      <c r="NF599" s="182"/>
      <c r="NG599" s="182"/>
      <c r="NH599" s="182"/>
      <c r="NI599" s="182"/>
      <c r="NJ599" s="182"/>
      <c r="NK599" s="182"/>
      <c r="NL599" s="182"/>
      <c r="NM599" s="182"/>
      <c r="NN599" s="182"/>
      <c r="NO599" s="182"/>
      <c r="NP599" s="182"/>
      <c r="NQ599" s="182"/>
      <c r="NR599" s="182"/>
      <c r="NS599" s="182"/>
      <c r="NT599" s="182"/>
      <c r="NU599" s="182"/>
      <c r="NV599" s="182"/>
      <c r="NW599" s="182"/>
      <c r="NX599" s="182"/>
      <c r="NY599" s="182"/>
      <c r="NZ599" s="182"/>
      <c r="OA599" s="182"/>
      <c r="OB599" s="182"/>
      <c r="OC599" s="182"/>
      <c r="OD599" s="182"/>
      <c r="OE599" s="182"/>
      <c r="OF599" s="182"/>
      <c r="OG599" s="182"/>
      <c r="OH599" s="182"/>
      <c r="OI599" s="182"/>
      <c r="OJ599" s="182"/>
      <c r="OK599" s="182"/>
      <c r="OL599" s="182"/>
      <c r="OM599" s="182"/>
      <c r="ON599" s="182"/>
      <c r="OO599" s="182"/>
      <c r="OP599" s="182"/>
      <c r="OQ599" s="182"/>
      <c r="OR599" s="182"/>
      <c r="OS599" s="182"/>
      <c r="OT599" s="182"/>
      <c r="OU599" s="182"/>
      <c r="OV599" s="182"/>
      <c r="OW599" s="182"/>
      <c r="OX599" s="182"/>
      <c r="OY599" s="182"/>
      <c r="OZ599" s="182"/>
      <c r="PA599" s="182"/>
      <c r="PB599" s="182"/>
      <c r="PC599" s="182"/>
      <c r="PD599" s="182"/>
      <c r="PE599" s="182"/>
      <c r="PF599" s="182"/>
      <c r="PG599" s="182"/>
      <c r="PH599" s="182"/>
      <c r="PI599" s="182"/>
      <c r="PJ599" s="182"/>
      <c r="PK599" s="182"/>
      <c r="PL599" s="182"/>
      <c r="PM599" s="182"/>
      <c r="PN599" s="182"/>
      <c r="PO599" s="182"/>
      <c r="PP599" s="182"/>
      <c r="PQ599" s="182"/>
      <c r="PR599" s="182"/>
      <c r="PS599" s="182"/>
      <c r="PT599" s="182"/>
      <c r="PU599" s="182"/>
      <c r="PV599" s="182"/>
      <c r="PW599" s="182"/>
      <c r="PX599" s="182"/>
    </row>
    <row r="600" spans="1:440" s="167" customFormat="1" ht="19.899999999999999" customHeight="1">
      <c r="A600" s="182"/>
      <c r="B600" s="1040"/>
      <c r="C600" s="899"/>
      <c r="D600" s="896"/>
      <c r="E600" s="873"/>
      <c r="F600" s="382" t="s">
        <v>21</v>
      </c>
      <c r="G600" s="383">
        <v>2.9740000000000002</v>
      </c>
      <c r="H600" s="383"/>
      <c r="I600" s="384">
        <f>G600+H600+K599</f>
        <v>3.3390000000000004</v>
      </c>
      <c r="J600" s="434">
        <v>1.4379999999999999</v>
      </c>
      <c r="K600" s="384">
        <f t="shared" si="601"/>
        <v>1.9010000000000005</v>
      </c>
      <c r="L600" s="674">
        <f t="shared" si="602"/>
        <v>0.43066786463012874</v>
      </c>
      <c r="M600" s="652" t="s">
        <v>24</v>
      </c>
      <c r="N600" s="903"/>
      <c r="O600" s="904"/>
      <c r="P600" s="904"/>
      <c r="Q600" s="904"/>
      <c r="R600" s="904"/>
      <c r="S600" s="893"/>
      <c r="T600" s="170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2"/>
      <c r="AT600" s="182"/>
      <c r="AU600" s="182"/>
      <c r="AV600" s="182"/>
      <c r="AW600" s="182"/>
      <c r="AX600" s="182"/>
      <c r="AY600" s="182"/>
      <c r="AZ600" s="182"/>
      <c r="BA600" s="182"/>
      <c r="BB600" s="182"/>
      <c r="BC600" s="182"/>
      <c r="BD600" s="182"/>
      <c r="BE600" s="182"/>
      <c r="BF600" s="182"/>
      <c r="BG600" s="182"/>
      <c r="BH600" s="182"/>
      <c r="BI600" s="182"/>
      <c r="BJ600" s="182"/>
      <c r="BK600" s="182"/>
      <c r="BL600" s="182"/>
      <c r="BM600" s="182"/>
      <c r="BN600" s="182"/>
      <c r="BO600" s="182"/>
      <c r="BP600" s="182"/>
      <c r="BQ600" s="182"/>
      <c r="BR600" s="182"/>
      <c r="BS600" s="182"/>
      <c r="BT600" s="182"/>
      <c r="BU600" s="182"/>
      <c r="BV600" s="182"/>
      <c r="BW600" s="182"/>
      <c r="BX600" s="182"/>
      <c r="BY600" s="182"/>
      <c r="BZ600" s="182"/>
      <c r="CA600" s="182"/>
      <c r="CB600" s="182"/>
      <c r="CC600" s="182"/>
      <c r="CD600" s="182"/>
      <c r="CE600" s="182"/>
      <c r="CF600" s="182"/>
      <c r="CG600" s="182"/>
      <c r="CH600" s="182"/>
      <c r="CI600" s="182"/>
      <c r="CJ600" s="182"/>
      <c r="CK600" s="182"/>
      <c r="CL600" s="182"/>
      <c r="CM600" s="182"/>
      <c r="CN600" s="182"/>
      <c r="CO600" s="182"/>
      <c r="CP600" s="182"/>
      <c r="CQ600" s="182"/>
      <c r="CR600" s="182"/>
      <c r="CS600" s="182"/>
      <c r="CT600" s="182"/>
      <c r="CU600" s="182"/>
      <c r="CV600" s="182"/>
      <c r="CW600" s="182"/>
      <c r="CX600" s="182"/>
      <c r="CY600" s="182"/>
      <c r="CZ600" s="182"/>
      <c r="DA600" s="182"/>
      <c r="DB600" s="182"/>
      <c r="DC600" s="182"/>
      <c r="DD600" s="182"/>
      <c r="DE600" s="182"/>
      <c r="DF600" s="182"/>
      <c r="DG600" s="182"/>
      <c r="DH600" s="182"/>
      <c r="DI600" s="182"/>
      <c r="DJ600" s="182"/>
      <c r="DK600" s="182"/>
      <c r="DL600" s="182"/>
      <c r="DM600" s="182"/>
      <c r="DN600" s="182"/>
      <c r="DO600" s="182"/>
      <c r="DP600" s="182"/>
      <c r="DQ600" s="182"/>
      <c r="DR600" s="182"/>
      <c r="DS600" s="182"/>
      <c r="DT600" s="182"/>
      <c r="DU600" s="182"/>
      <c r="DV600" s="182"/>
      <c r="DW600" s="182"/>
      <c r="DX600" s="182"/>
      <c r="DY600" s="182"/>
      <c r="DZ600" s="182"/>
      <c r="EA600" s="182"/>
      <c r="EB600" s="182"/>
      <c r="EC600" s="182"/>
      <c r="ED600" s="182"/>
      <c r="EE600" s="182"/>
      <c r="EF600" s="182"/>
      <c r="EG600" s="182"/>
      <c r="EH600" s="182"/>
      <c r="EI600" s="182"/>
      <c r="EJ600" s="182"/>
      <c r="EK600" s="182"/>
      <c r="EL600" s="182"/>
      <c r="EM600" s="182"/>
      <c r="EN600" s="182"/>
      <c r="EO600" s="182"/>
      <c r="EP600" s="182"/>
      <c r="EQ600" s="182"/>
      <c r="ER600" s="182"/>
      <c r="ES600" s="182"/>
      <c r="ET600" s="182"/>
      <c r="EU600" s="182"/>
      <c r="EV600" s="182"/>
      <c r="EW600" s="182"/>
      <c r="EX600" s="182"/>
      <c r="EY600" s="182"/>
      <c r="EZ600" s="182"/>
      <c r="FA600" s="182"/>
      <c r="FB600" s="182"/>
      <c r="FC600" s="182"/>
      <c r="FD600" s="182"/>
      <c r="FE600" s="182"/>
      <c r="FF600" s="182"/>
      <c r="FG600" s="182"/>
      <c r="FH600" s="182"/>
      <c r="FI600" s="182"/>
      <c r="FJ600" s="182"/>
      <c r="FK600" s="182"/>
      <c r="FL600" s="182"/>
      <c r="FM600" s="182"/>
      <c r="FN600" s="182"/>
      <c r="FO600" s="182"/>
      <c r="FP600" s="182"/>
      <c r="FQ600" s="182"/>
      <c r="FR600" s="182"/>
      <c r="FS600" s="182"/>
      <c r="FT600" s="182"/>
      <c r="FU600" s="182"/>
      <c r="FV600" s="182"/>
      <c r="FW600" s="182"/>
      <c r="FX600" s="182"/>
      <c r="FY600" s="182"/>
      <c r="FZ600" s="182"/>
      <c r="GA600" s="182"/>
      <c r="GB600" s="182"/>
      <c r="GC600" s="182"/>
      <c r="GD600" s="182"/>
      <c r="GE600" s="182"/>
      <c r="GF600" s="182"/>
      <c r="GG600" s="182"/>
      <c r="GH600" s="182"/>
      <c r="GI600" s="182"/>
      <c r="GJ600" s="182"/>
      <c r="GK600" s="182"/>
      <c r="GL600" s="182"/>
      <c r="GM600" s="182"/>
      <c r="GN600" s="182"/>
      <c r="GO600" s="182"/>
      <c r="GP600" s="182"/>
      <c r="GQ600" s="182"/>
      <c r="GR600" s="182"/>
      <c r="GS600" s="182"/>
      <c r="GT600" s="182"/>
      <c r="GU600" s="182"/>
      <c r="GV600" s="182"/>
      <c r="GW600" s="182"/>
      <c r="GX600" s="182"/>
      <c r="GY600" s="182"/>
      <c r="GZ600" s="182"/>
      <c r="HA600" s="182"/>
      <c r="HB600" s="182"/>
      <c r="HC600" s="182"/>
      <c r="HD600" s="182"/>
      <c r="HE600" s="182"/>
      <c r="HF600" s="182"/>
      <c r="HG600" s="182"/>
      <c r="HH600" s="182"/>
      <c r="HI600" s="182"/>
      <c r="HJ600" s="182"/>
      <c r="HK600" s="182"/>
      <c r="HL600" s="182"/>
      <c r="HM600" s="182"/>
      <c r="HN600" s="182"/>
      <c r="HO600" s="182"/>
      <c r="HP600" s="182"/>
      <c r="HQ600" s="182"/>
      <c r="HR600" s="182"/>
      <c r="HS600" s="182"/>
      <c r="HT600" s="182"/>
      <c r="HU600" s="182"/>
      <c r="HV600" s="182"/>
      <c r="HW600" s="182"/>
      <c r="HX600" s="182"/>
      <c r="HY600" s="182"/>
      <c r="HZ600" s="182"/>
      <c r="IA600" s="182"/>
      <c r="IB600" s="182"/>
      <c r="IC600" s="182"/>
      <c r="ID600" s="182"/>
      <c r="IE600" s="182"/>
      <c r="IF600" s="182"/>
      <c r="IG600" s="182"/>
      <c r="IH600" s="182"/>
      <c r="II600" s="182"/>
      <c r="IJ600" s="182"/>
      <c r="IK600" s="182"/>
      <c r="IL600" s="182"/>
      <c r="IM600" s="182"/>
      <c r="IN600" s="182"/>
      <c r="IO600" s="182"/>
      <c r="IP600" s="182"/>
      <c r="IQ600" s="182"/>
      <c r="IR600" s="182"/>
      <c r="IS600" s="182"/>
      <c r="IT600" s="182"/>
      <c r="IU600" s="182"/>
      <c r="IV600" s="182"/>
      <c r="IW600" s="182"/>
      <c r="IX600" s="182"/>
      <c r="IY600" s="182"/>
      <c r="IZ600" s="182"/>
      <c r="JA600" s="182"/>
      <c r="JB600" s="182"/>
      <c r="JC600" s="182"/>
      <c r="JD600" s="182"/>
      <c r="JE600" s="182"/>
      <c r="JF600" s="182"/>
      <c r="JG600" s="182"/>
      <c r="JH600" s="182"/>
      <c r="JI600" s="182"/>
      <c r="JJ600" s="182"/>
      <c r="JK600" s="182"/>
      <c r="JL600" s="182"/>
      <c r="JM600" s="182"/>
      <c r="JN600" s="182"/>
      <c r="JO600" s="182"/>
      <c r="JP600" s="182"/>
      <c r="JQ600" s="182"/>
      <c r="JR600" s="182"/>
      <c r="JS600" s="182"/>
      <c r="JT600" s="182"/>
      <c r="JU600" s="182"/>
      <c r="JV600" s="182"/>
      <c r="JW600" s="182"/>
      <c r="JX600" s="182"/>
      <c r="JY600" s="182"/>
      <c r="JZ600" s="182"/>
      <c r="KA600" s="182"/>
      <c r="KB600" s="182"/>
      <c r="KC600" s="182"/>
      <c r="KD600" s="182"/>
      <c r="KE600" s="182"/>
      <c r="KF600" s="182"/>
      <c r="KG600" s="182"/>
      <c r="KH600" s="182"/>
      <c r="KI600" s="182"/>
      <c r="KJ600" s="182"/>
      <c r="KK600" s="182"/>
      <c r="KL600" s="182"/>
      <c r="KM600" s="182"/>
      <c r="KN600" s="182"/>
      <c r="KO600" s="182"/>
      <c r="KP600" s="182"/>
      <c r="KQ600" s="182"/>
      <c r="KR600" s="182"/>
      <c r="KS600" s="182"/>
      <c r="KT600" s="182"/>
      <c r="KU600" s="182"/>
      <c r="KV600" s="182"/>
      <c r="KW600" s="182"/>
      <c r="KX600" s="182"/>
      <c r="KY600" s="182"/>
      <c r="KZ600" s="182"/>
      <c r="LA600" s="182"/>
      <c r="LB600" s="182"/>
      <c r="LC600" s="182"/>
      <c r="LD600" s="182"/>
      <c r="LE600" s="182"/>
      <c r="LF600" s="182"/>
      <c r="LG600" s="182"/>
      <c r="LH600" s="182"/>
      <c r="LI600" s="182"/>
      <c r="LJ600" s="182"/>
      <c r="LK600" s="182"/>
      <c r="LL600" s="182"/>
      <c r="LM600" s="182"/>
      <c r="LN600" s="182"/>
      <c r="LO600" s="182"/>
      <c r="LP600" s="182"/>
      <c r="LQ600" s="182"/>
      <c r="LR600" s="182"/>
      <c r="LS600" s="182"/>
      <c r="LT600" s="182"/>
      <c r="LU600" s="182"/>
      <c r="LV600" s="182"/>
      <c r="LW600" s="182"/>
      <c r="LX600" s="182"/>
      <c r="LY600" s="182"/>
      <c r="LZ600" s="182"/>
      <c r="MA600" s="182"/>
      <c r="MB600" s="182"/>
      <c r="MC600" s="182"/>
      <c r="MD600" s="182"/>
      <c r="ME600" s="182"/>
      <c r="MF600" s="182"/>
      <c r="MG600" s="182"/>
      <c r="MH600" s="182"/>
      <c r="MI600" s="182"/>
      <c r="MJ600" s="182"/>
      <c r="MK600" s="182"/>
      <c r="ML600" s="182"/>
      <c r="MM600" s="182"/>
      <c r="MN600" s="182"/>
      <c r="MO600" s="182"/>
      <c r="MP600" s="182"/>
      <c r="MQ600" s="182"/>
      <c r="MR600" s="182"/>
      <c r="MS600" s="182"/>
      <c r="MT600" s="182"/>
      <c r="MU600" s="182"/>
      <c r="MV600" s="182"/>
      <c r="MW600" s="182"/>
      <c r="MX600" s="182"/>
      <c r="MY600" s="182"/>
      <c r="MZ600" s="182"/>
      <c r="NA600" s="182"/>
      <c r="NB600" s="182"/>
      <c r="NC600" s="182"/>
      <c r="ND600" s="182"/>
      <c r="NE600" s="182"/>
      <c r="NF600" s="182"/>
      <c r="NG600" s="182"/>
      <c r="NH600" s="182"/>
      <c r="NI600" s="182"/>
      <c r="NJ600" s="182"/>
      <c r="NK600" s="182"/>
      <c r="NL600" s="182"/>
      <c r="NM600" s="182"/>
      <c r="NN600" s="182"/>
      <c r="NO600" s="182"/>
      <c r="NP600" s="182"/>
      <c r="NQ600" s="182"/>
      <c r="NR600" s="182"/>
      <c r="NS600" s="182"/>
      <c r="NT600" s="182"/>
      <c r="NU600" s="182"/>
      <c r="NV600" s="182"/>
      <c r="NW600" s="182"/>
      <c r="NX600" s="182"/>
      <c r="NY600" s="182"/>
      <c r="NZ600" s="182"/>
      <c r="OA600" s="182"/>
      <c r="OB600" s="182"/>
      <c r="OC600" s="182"/>
      <c r="OD600" s="182"/>
      <c r="OE600" s="182"/>
      <c r="OF600" s="182"/>
      <c r="OG600" s="182"/>
      <c r="OH600" s="182"/>
      <c r="OI600" s="182"/>
      <c r="OJ600" s="182"/>
      <c r="OK600" s="182"/>
      <c r="OL600" s="182"/>
      <c r="OM600" s="182"/>
      <c r="ON600" s="182"/>
      <c r="OO600" s="182"/>
      <c r="OP600" s="182"/>
      <c r="OQ600" s="182"/>
      <c r="OR600" s="182"/>
      <c r="OS600" s="182"/>
      <c r="OT600" s="182"/>
      <c r="OU600" s="182"/>
      <c r="OV600" s="182"/>
      <c r="OW600" s="182"/>
      <c r="OX600" s="182"/>
      <c r="OY600" s="182"/>
      <c r="OZ600" s="182"/>
      <c r="PA600" s="182"/>
      <c r="PB600" s="182"/>
      <c r="PC600" s="182"/>
      <c r="PD600" s="182"/>
      <c r="PE600" s="182"/>
      <c r="PF600" s="182"/>
      <c r="PG600" s="182"/>
      <c r="PH600" s="182"/>
      <c r="PI600" s="182"/>
      <c r="PJ600" s="182"/>
      <c r="PK600" s="182"/>
      <c r="PL600" s="182"/>
      <c r="PM600" s="182"/>
      <c r="PN600" s="182"/>
      <c r="PO600" s="182"/>
      <c r="PP600" s="182"/>
      <c r="PQ600" s="182"/>
      <c r="PR600" s="182"/>
      <c r="PS600" s="182"/>
      <c r="PT600" s="182"/>
      <c r="PU600" s="182"/>
      <c r="PV600" s="182"/>
      <c r="PW600" s="182"/>
      <c r="PX600" s="182"/>
    </row>
    <row r="601" spans="1:440" s="167" customFormat="1" ht="19.899999999999999" customHeight="1">
      <c r="A601" s="182"/>
      <c r="B601" s="1040"/>
      <c r="C601" s="899"/>
      <c r="D601" s="896"/>
      <c r="E601" s="874"/>
      <c r="F601" s="382" t="s">
        <v>22</v>
      </c>
      <c r="G601" s="383">
        <v>3.609</v>
      </c>
      <c r="H601" s="383"/>
      <c r="I601" s="384">
        <f>G601+H601+K600</f>
        <v>5.5100000000000007</v>
      </c>
      <c r="J601" s="434">
        <v>4.8310000000000004</v>
      </c>
      <c r="K601" s="384">
        <f t="shared" si="601"/>
        <v>0.67900000000000027</v>
      </c>
      <c r="L601" s="674">
        <f t="shared" si="602"/>
        <v>0.8767695099818511</v>
      </c>
      <c r="M601" s="652">
        <v>43465</v>
      </c>
      <c r="N601" s="903"/>
      <c r="O601" s="904"/>
      <c r="P601" s="904"/>
      <c r="Q601" s="904"/>
      <c r="R601" s="904"/>
      <c r="S601" s="893"/>
      <c r="T601" s="170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  <c r="AU601" s="182"/>
      <c r="AV601" s="182"/>
      <c r="AW601" s="182"/>
      <c r="AX601" s="182"/>
      <c r="AY601" s="182"/>
      <c r="AZ601" s="182"/>
      <c r="BA601" s="182"/>
      <c r="BB601" s="182"/>
      <c r="BC601" s="182"/>
      <c r="BD601" s="182"/>
      <c r="BE601" s="182"/>
      <c r="BF601" s="182"/>
      <c r="BG601" s="182"/>
      <c r="BH601" s="182"/>
      <c r="BI601" s="182"/>
      <c r="BJ601" s="182"/>
      <c r="BK601" s="182"/>
      <c r="BL601" s="182"/>
      <c r="BM601" s="182"/>
      <c r="BN601" s="182"/>
      <c r="BO601" s="182"/>
      <c r="BP601" s="182"/>
      <c r="BQ601" s="182"/>
      <c r="BR601" s="182"/>
      <c r="BS601" s="182"/>
      <c r="BT601" s="182"/>
      <c r="BU601" s="182"/>
      <c r="BV601" s="182"/>
      <c r="BW601" s="182"/>
      <c r="BX601" s="182"/>
      <c r="BY601" s="182"/>
      <c r="BZ601" s="182"/>
      <c r="CA601" s="182"/>
      <c r="CB601" s="182"/>
      <c r="CC601" s="182"/>
      <c r="CD601" s="182"/>
      <c r="CE601" s="182"/>
      <c r="CF601" s="182"/>
      <c r="CG601" s="182"/>
      <c r="CH601" s="182"/>
      <c r="CI601" s="182"/>
      <c r="CJ601" s="182"/>
      <c r="CK601" s="182"/>
      <c r="CL601" s="182"/>
      <c r="CM601" s="182"/>
      <c r="CN601" s="182"/>
      <c r="CO601" s="182"/>
      <c r="CP601" s="182"/>
      <c r="CQ601" s="182"/>
      <c r="CR601" s="182"/>
      <c r="CS601" s="182"/>
      <c r="CT601" s="182"/>
      <c r="CU601" s="182"/>
      <c r="CV601" s="182"/>
      <c r="CW601" s="182"/>
      <c r="CX601" s="182"/>
      <c r="CY601" s="182"/>
      <c r="CZ601" s="182"/>
      <c r="DA601" s="182"/>
      <c r="DB601" s="182"/>
      <c r="DC601" s="182"/>
      <c r="DD601" s="182"/>
      <c r="DE601" s="182"/>
      <c r="DF601" s="182"/>
      <c r="DG601" s="182"/>
      <c r="DH601" s="182"/>
      <c r="DI601" s="182"/>
      <c r="DJ601" s="182"/>
      <c r="DK601" s="182"/>
      <c r="DL601" s="182"/>
      <c r="DM601" s="182"/>
      <c r="DN601" s="182"/>
      <c r="DO601" s="182"/>
      <c r="DP601" s="182"/>
      <c r="DQ601" s="182"/>
      <c r="DR601" s="182"/>
      <c r="DS601" s="182"/>
      <c r="DT601" s="182"/>
      <c r="DU601" s="182"/>
      <c r="DV601" s="182"/>
      <c r="DW601" s="182"/>
      <c r="DX601" s="182"/>
      <c r="DY601" s="182"/>
      <c r="DZ601" s="182"/>
      <c r="EA601" s="182"/>
      <c r="EB601" s="182"/>
      <c r="EC601" s="182"/>
      <c r="ED601" s="182"/>
      <c r="EE601" s="182"/>
      <c r="EF601" s="182"/>
      <c r="EG601" s="182"/>
      <c r="EH601" s="182"/>
      <c r="EI601" s="182"/>
      <c r="EJ601" s="182"/>
      <c r="EK601" s="182"/>
      <c r="EL601" s="182"/>
      <c r="EM601" s="182"/>
      <c r="EN601" s="182"/>
      <c r="EO601" s="182"/>
      <c r="EP601" s="182"/>
      <c r="EQ601" s="182"/>
      <c r="ER601" s="182"/>
      <c r="ES601" s="182"/>
      <c r="ET601" s="182"/>
      <c r="EU601" s="182"/>
      <c r="EV601" s="182"/>
      <c r="EW601" s="182"/>
      <c r="EX601" s="182"/>
      <c r="EY601" s="182"/>
      <c r="EZ601" s="182"/>
      <c r="FA601" s="182"/>
      <c r="FB601" s="182"/>
      <c r="FC601" s="182"/>
      <c r="FD601" s="182"/>
      <c r="FE601" s="182"/>
      <c r="FF601" s="182"/>
      <c r="FG601" s="182"/>
      <c r="FH601" s="182"/>
      <c r="FI601" s="182"/>
      <c r="FJ601" s="182"/>
      <c r="FK601" s="182"/>
      <c r="FL601" s="182"/>
      <c r="FM601" s="182"/>
      <c r="FN601" s="182"/>
      <c r="FO601" s="182"/>
      <c r="FP601" s="182"/>
      <c r="FQ601" s="182"/>
      <c r="FR601" s="182"/>
      <c r="FS601" s="182"/>
      <c r="FT601" s="182"/>
      <c r="FU601" s="182"/>
      <c r="FV601" s="182"/>
      <c r="FW601" s="182"/>
      <c r="FX601" s="182"/>
      <c r="FY601" s="182"/>
      <c r="FZ601" s="182"/>
      <c r="GA601" s="182"/>
      <c r="GB601" s="182"/>
      <c r="GC601" s="182"/>
      <c r="GD601" s="182"/>
      <c r="GE601" s="182"/>
      <c r="GF601" s="182"/>
      <c r="GG601" s="182"/>
      <c r="GH601" s="182"/>
      <c r="GI601" s="182"/>
      <c r="GJ601" s="182"/>
      <c r="GK601" s="182"/>
      <c r="GL601" s="182"/>
      <c r="GM601" s="182"/>
      <c r="GN601" s="182"/>
      <c r="GO601" s="182"/>
      <c r="GP601" s="182"/>
      <c r="GQ601" s="182"/>
      <c r="GR601" s="182"/>
      <c r="GS601" s="182"/>
      <c r="GT601" s="182"/>
      <c r="GU601" s="182"/>
      <c r="GV601" s="182"/>
      <c r="GW601" s="182"/>
      <c r="GX601" s="182"/>
      <c r="GY601" s="182"/>
      <c r="GZ601" s="182"/>
      <c r="HA601" s="182"/>
      <c r="HB601" s="182"/>
      <c r="HC601" s="182"/>
      <c r="HD601" s="182"/>
      <c r="HE601" s="182"/>
      <c r="HF601" s="182"/>
      <c r="HG601" s="182"/>
      <c r="HH601" s="182"/>
      <c r="HI601" s="182"/>
      <c r="HJ601" s="182"/>
      <c r="HK601" s="182"/>
      <c r="HL601" s="182"/>
      <c r="HM601" s="182"/>
      <c r="HN601" s="182"/>
      <c r="HO601" s="182"/>
      <c r="HP601" s="182"/>
      <c r="HQ601" s="182"/>
      <c r="HR601" s="182"/>
      <c r="HS601" s="182"/>
      <c r="HT601" s="182"/>
      <c r="HU601" s="182"/>
      <c r="HV601" s="182"/>
      <c r="HW601" s="182"/>
      <c r="HX601" s="182"/>
      <c r="HY601" s="182"/>
      <c r="HZ601" s="182"/>
      <c r="IA601" s="182"/>
      <c r="IB601" s="182"/>
      <c r="IC601" s="182"/>
      <c r="ID601" s="182"/>
      <c r="IE601" s="182"/>
      <c r="IF601" s="182"/>
      <c r="IG601" s="182"/>
      <c r="IH601" s="182"/>
      <c r="II601" s="182"/>
      <c r="IJ601" s="182"/>
      <c r="IK601" s="182"/>
      <c r="IL601" s="182"/>
      <c r="IM601" s="182"/>
      <c r="IN601" s="182"/>
      <c r="IO601" s="182"/>
      <c r="IP601" s="182"/>
      <c r="IQ601" s="182"/>
      <c r="IR601" s="182"/>
      <c r="IS601" s="182"/>
      <c r="IT601" s="182"/>
      <c r="IU601" s="182"/>
      <c r="IV601" s="182"/>
      <c r="IW601" s="182"/>
      <c r="IX601" s="182"/>
      <c r="IY601" s="182"/>
      <c r="IZ601" s="182"/>
      <c r="JA601" s="182"/>
      <c r="JB601" s="182"/>
      <c r="JC601" s="182"/>
      <c r="JD601" s="182"/>
      <c r="JE601" s="182"/>
      <c r="JF601" s="182"/>
      <c r="JG601" s="182"/>
      <c r="JH601" s="182"/>
      <c r="JI601" s="182"/>
      <c r="JJ601" s="182"/>
      <c r="JK601" s="182"/>
      <c r="JL601" s="182"/>
      <c r="JM601" s="182"/>
      <c r="JN601" s="182"/>
      <c r="JO601" s="182"/>
      <c r="JP601" s="182"/>
      <c r="JQ601" s="182"/>
      <c r="JR601" s="182"/>
      <c r="JS601" s="182"/>
      <c r="JT601" s="182"/>
      <c r="JU601" s="182"/>
      <c r="JV601" s="182"/>
      <c r="JW601" s="182"/>
      <c r="JX601" s="182"/>
      <c r="JY601" s="182"/>
      <c r="JZ601" s="182"/>
      <c r="KA601" s="182"/>
      <c r="KB601" s="182"/>
      <c r="KC601" s="182"/>
      <c r="KD601" s="182"/>
      <c r="KE601" s="182"/>
      <c r="KF601" s="182"/>
      <c r="KG601" s="182"/>
      <c r="KH601" s="182"/>
      <c r="KI601" s="182"/>
      <c r="KJ601" s="182"/>
      <c r="KK601" s="182"/>
      <c r="KL601" s="182"/>
      <c r="KM601" s="182"/>
      <c r="KN601" s="182"/>
      <c r="KO601" s="182"/>
      <c r="KP601" s="182"/>
      <c r="KQ601" s="182"/>
      <c r="KR601" s="182"/>
      <c r="KS601" s="182"/>
      <c r="KT601" s="182"/>
      <c r="KU601" s="182"/>
      <c r="KV601" s="182"/>
      <c r="KW601" s="182"/>
      <c r="KX601" s="182"/>
      <c r="KY601" s="182"/>
      <c r="KZ601" s="182"/>
      <c r="LA601" s="182"/>
      <c r="LB601" s="182"/>
      <c r="LC601" s="182"/>
      <c r="LD601" s="182"/>
      <c r="LE601" s="182"/>
      <c r="LF601" s="182"/>
      <c r="LG601" s="182"/>
      <c r="LH601" s="182"/>
      <c r="LI601" s="182"/>
      <c r="LJ601" s="182"/>
      <c r="LK601" s="182"/>
      <c r="LL601" s="182"/>
      <c r="LM601" s="182"/>
      <c r="LN601" s="182"/>
      <c r="LO601" s="182"/>
      <c r="LP601" s="182"/>
      <c r="LQ601" s="182"/>
      <c r="LR601" s="182"/>
      <c r="LS601" s="182"/>
      <c r="LT601" s="182"/>
      <c r="LU601" s="182"/>
      <c r="LV601" s="182"/>
      <c r="LW601" s="182"/>
      <c r="LX601" s="182"/>
      <c r="LY601" s="182"/>
      <c r="LZ601" s="182"/>
      <c r="MA601" s="182"/>
      <c r="MB601" s="182"/>
      <c r="MC601" s="182"/>
      <c r="MD601" s="182"/>
      <c r="ME601" s="182"/>
      <c r="MF601" s="182"/>
      <c r="MG601" s="182"/>
      <c r="MH601" s="182"/>
      <c r="MI601" s="182"/>
      <c r="MJ601" s="182"/>
      <c r="MK601" s="182"/>
      <c r="ML601" s="182"/>
      <c r="MM601" s="182"/>
      <c r="MN601" s="182"/>
      <c r="MO601" s="182"/>
      <c r="MP601" s="182"/>
      <c r="MQ601" s="182"/>
      <c r="MR601" s="182"/>
      <c r="MS601" s="182"/>
      <c r="MT601" s="182"/>
      <c r="MU601" s="182"/>
      <c r="MV601" s="182"/>
      <c r="MW601" s="182"/>
      <c r="MX601" s="182"/>
      <c r="MY601" s="182"/>
      <c r="MZ601" s="182"/>
      <c r="NA601" s="182"/>
      <c r="NB601" s="182"/>
      <c r="NC601" s="182"/>
      <c r="ND601" s="182"/>
      <c r="NE601" s="182"/>
      <c r="NF601" s="182"/>
      <c r="NG601" s="182"/>
      <c r="NH601" s="182"/>
      <c r="NI601" s="182"/>
      <c r="NJ601" s="182"/>
      <c r="NK601" s="182"/>
      <c r="NL601" s="182"/>
      <c r="NM601" s="182"/>
      <c r="NN601" s="182"/>
      <c r="NO601" s="182"/>
      <c r="NP601" s="182"/>
      <c r="NQ601" s="182"/>
      <c r="NR601" s="182"/>
      <c r="NS601" s="182"/>
      <c r="NT601" s="182"/>
      <c r="NU601" s="182"/>
      <c r="NV601" s="182"/>
      <c r="NW601" s="182"/>
      <c r="NX601" s="182"/>
      <c r="NY601" s="182"/>
      <c r="NZ601" s="182"/>
      <c r="OA601" s="182"/>
      <c r="OB601" s="182"/>
      <c r="OC601" s="182"/>
      <c r="OD601" s="182"/>
      <c r="OE601" s="182"/>
      <c r="OF601" s="182"/>
      <c r="OG601" s="182"/>
      <c r="OH601" s="182"/>
      <c r="OI601" s="182"/>
      <c r="OJ601" s="182"/>
      <c r="OK601" s="182"/>
      <c r="OL601" s="182"/>
      <c r="OM601" s="182"/>
      <c r="ON601" s="182"/>
      <c r="OO601" s="182"/>
      <c r="OP601" s="182"/>
      <c r="OQ601" s="182"/>
      <c r="OR601" s="182"/>
      <c r="OS601" s="182"/>
      <c r="OT601" s="182"/>
      <c r="OU601" s="182"/>
      <c r="OV601" s="182"/>
      <c r="OW601" s="182"/>
      <c r="OX601" s="182"/>
      <c r="OY601" s="182"/>
      <c r="OZ601" s="182"/>
      <c r="PA601" s="182"/>
      <c r="PB601" s="182"/>
      <c r="PC601" s="182"/>
      <c r="PD601" s="182"/>
      <c r="PE601" s="182"/>
      <c r="PF601" s="182"/>
      <c r="PG601" s="182"/>
      <c r="PH601" s="182"/>
      <c r="PI601" s="182"/>
      <c r="PJ601" s="182"/>
      <c r="PK601" s="182"/>
      <c r="PL601" s="182"/>
      <c r="PM601" s="182"/>
      <c r="PN601" s="182"/>
      <c r="PO601" s="182"/>
      <c r="PP601" s="182"/>
      <c r="PQ601" s="182"/>
      <c r="PR601" s="182"/>
      <c r="PS601" s="182"/>
      <c r="PT601" s="182"/>
      <c r="PU601" s="182"/>
      <c r="PV601" s="182"/>
      <c r="PW601" s="182"/>
      <c r="PX601" s="182"/>
    </row>
    <row r="602" spans="1:440" s="167" customFormat="1" ht="19.899999999999999" customHeight="1">
      <c r="A602" s="182"/>
      <c r="B602" s="1040"/>
      <c r="C602" s="899"/>
      <c r="D602" s="896"/>
      <c r="E602" s="872" t="s">
        <v>331</v>
      </c>
      <c r="F602" s="382" t="s">
        <v>20</v>
      </c>
      <c r="G602" s="383">
        <v>0.63600000000000001</v>
      </c>
      <c r="H602" s="383"/>
      <c r="I602" s="384">
        <f t="shared" ref="I602" si="664">G602+H602</f>
        <v>0.63600000000000001</v>
      </c>
      <c r="J602" s="434">
        <v>0.27</v>
      </c>
      <c r="K602" s="384">
        <f t="shared" si="601"/>
        <v>0.36599999999999999</v>
      </c>
      <c r="L602" s="674">
        <f t="shared" si="602"/>
        <v>0.42452830188679247</v>
      </c>
      <c r="M602" s="652" t="s">
        <v>24</v>
      </c>
      <c r="N602" s="903">
        <f t="shared" ref="N602:O602" si="665">G602+G603+G604</f>
        <v>7.2200000000000006</v>
      </c>
      <c r="O602" s="904">
        <f t="shared" si="665"/>
        <v>0</v>
      </c>
      <c r="P602" s="904">
        <f t="shared" ref="P602" si="666">N602+O602</f>
        <v>7.2200000000000006</v>
      </c>
      <c r="Q602" s="904">
        <f t="shared" ref="Q602:Q641" si="667">J602+J603+J604</f>
        <v>3.9750000000000005</v>
      </c>
      <c r="R602" s="904">
        <f t="shared" ref="R602" si="668">P602-Q602</f>
        <v>3.2450000000000001</v>
      </c>
      <c r="S602" s="893">
        <f t="shared" ref="S602" si="669">Q602/P602</f>
        <v>0.55055401662049863</v>
      </c>
      <c r="T602" s="170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  <c r="AU602" s="182"/>
      <c r="AV602" s="182"/>
      <c r="AW602" s="182"/>
      <c r="AX602" s="182"/>
      <c r="AY602" s="182"/>
      <c r="AZ602" s="182"/>
      <c r="BA602" s="182"/>
      <c r="BB602" s="182"/>
      <c r="BC602" s="182"/>
      <c r="BD602" s="182"/>
      <c r="BE602" s="182"/>
      <c r="BF602" s="182"/>
      <c r="BG602" s="182"/>
      <c r="BH602" s="182"/>
      <c r="BI602" s="182"/>
      <c r="BJ602" s="182"/>
      <c r="BK602" s="182"/>
      <c r="BL602" s="182"/>
      <c r="BM602" s="182"/>
      <c r="BN602" s="182"/>
      <c r="BO602" s="182"/>
      <c r="BP602" s="182"/>
      <c r="BQ602" s="182"/>
      <c r="BR602" s="182"/>
      <c r="BS602" s="182"/>
      <c r="BT602" s="182"/>
      <c r="BU602" s="182"/>
      <c r="BV602" s="182"/>
      <c r="BW602" s="182"/>
      <c r="BX602" s="182"/>
      <c r="BY602" s="182"/>
      <c r="BZ602" s="182"/>
      <c r="CA602" s="182"/>
      <c r="CB602" s="182"/>
      <c r="CC602" s="182"/>
      <c r="CD602" s="182"/>
      <c r="CE602" s="182"/>
      <c r="CF602" s="182"/>
      <c r="CG602" s="182"/>
      <c r="CH602" s="182"/>
      <c r="CI602" s="182"/>
      <c r="CJ602" s="182"/>
      <c r="CK602" s="182"/>
      <c r="CL602" s="182"/>
      <c r="CM602" s="182"/>
      <c r="CN602" s="182"/>
      <c r="CO602" s="182"/>
      <c r="CP602" s="182"/>
      <c r="CQ602" s="182"/>
      <c r="CR602" s="182"/>
      <c r="CS602" s="182"/>
      <c r="CT602" s="182"/>
      <c r="CU602" s="182"/>
      <c r="CV602" s="182"/>
      <c r="CW602" s="182"/>
      <c r="CX602" s="182"/>
      <c r="CY602" s="182"/>
      <c r="CZ602" s="182"/>
      <c r="DA602" s="182"/>
      <c r="DB602" s="182"/>
      <c r="DC602" s="182"/>
      <c r="DD602" s="182"/>
      <c r="DE602" s="182"/>
      <c r="DF602" s="182"/>
      <c r="DG602" s="182"/>
      <c r="DH602" s="182"/>
      <c r="DI602" s="182"/>
      <c r="DJ602" s="182"/>
      <c r="DK602" s="182"/>
      <c r="DL602" s="182"/>
      <c r="DM602" s="182"/>
      <c r="DN602" s="182"/>
      <c r="DO602" s="182"/>
      <c r="DP602" s="182"/>
      <c r="DQ602" s="182"/>
      <c r="DR602" s="182"/>
      <c r="DS602" s="182"/>
      <c r="DT602" s="182"/>
      <c r="DU602" s="182"/>
      <c r="DV602" s="182"/>
      <c r="DW602" s="182"/>
      <c r="DX602" s="182"/>
      <c r="DY602" s="182"/>
      <c r="DZ602" s="182"/>
      <c r="EA602" s="182"/>
      <c r="EB602" s="182"/>
      <c r="EC602" s="182"/>
      <c r="ED602" s="182"/>
      <c r="EE602" s="182"/>
      <c r="EF602" s="182"/>
      <c r="EG602" s="182"/>
      <c r="EH602" s="182"/>
      <c r="EI602" s="182"/>
      <c r="EJ602" s="182"/>
      <c r="EK602" s="182"/>
      <c r="EL602" s="182"/>
      <c r="EM602" s="182"/>
      <c r="EN602" s="182"/>
      <c r="EO602" s="182"/>
      <c r="EP602" s="182"/>
      <c r="EQ602" s="182"/>
      <c r="ER602" s="182"/>
      <c r="ES602" s="182"/>
      <c r="ET602" s="182"/>
      <c r="EU602" s="182"/>
      <c r="EV602" s="182"/>
      <c r="EW602" s="182"/>
      <c r="EX602" s="182"/>
      <c r="EY602" s="182"/>
      <c r="EZ602" s="182"/>
      <c r="FA602" s="182"/>
      <c r="FB602" s="182"/>
      <c r="FC602" s="182"/>
      <c r="FD602" s="182"/>
      <c r="FE602" s="182"/>
      <c r="FF602" s="182"/>
      <c r="FG602" s="182"/>
      <c r="FH602" s="182"/>
      <c r="FI602" s="182"/>
      <c r="FJ602" s="182"/>
      <c r="FK602" s="182"/>
      <c r="FL602" s="182"/>
      <c r="FM602" s="182"/>
      <c r="FN602" s="182"/>
      <c r="FO602" s="182"/>
      <c r="FP602" s="182"/>
      <c r="FQ602" s="182"/>
      <c r="FR602" s="182"/>
      <c r="FS602" s="182"/>
      <c r="FT602" s="182"/>
      <c r="FU602" s="182"/>
      <c r="FV602" s="182"/>
      <c r="FW602" s="182"/>
      <c r="FX602" s="182"/>
      <c r="FY602" s="182"/>
      <c r="FZ602" s="182"/>
      <c r="GA602" s="182"/>
      <c r="GB602" s="182"/>
      <c r="GC602" s="182"/>
      <c r="GD602" s="182"/>
      <c r="GE602" s="182"/>
      <c r="GF602" s="182"/>
      <c r="GG602" s="182"/>
      <c r="GH602" s="182"/>
      <c r="GI602" s="182"/>
      <c r="GJ602" s="182"/>
      <c r="GK602" s="182"/>
      <c r="GL602" s="182"/>
      <c r="GM602" s="182"/>
      <c r="GN602" s="182"/>
      <c r="GO602" s="182"/>
      <c r="GP602" s="182"/>
      <c r="GQ602" s="182"/>
      <c r="GR602" s="182"/>
      <c r="GS602" s="182"/>
      <c r="GT602" s="182"/>
      <c r="GU602" s="182"/>
      <c r="GV602" s="182"/>
      <c r="GW602" s="182"/>
      <c r="GX602" s="182"/>
      <c r="GY602" s="182"/>
      <c r="GZ602" s="182"/>
      <c r="HA602" s="182"/>
      <c r="HB602" s="182"/>
      <c r="HC602" s="182"/>
      <c r="HD602" s="182"/>
      <c r="HE602" s="182"/>
      <c r="HF602" s="182"/>
      <c r="HG602" s="182"/>
      <c r="HH602" s="182"/>
      <c r="HI602" s="182"/>
      <c r="HJ602" s="182"/>
      <c r="HK602" s="182"/>
      <c r="HL602" s="182"/>
      <c r="HM602" s="182"/>
      <c r="HN602" s="182"/>
      <c r="HO602" s="182"/>
      <c r="HP602" s="182"/>
      <c r="HQ602" s="182"/>
      <c r="HR602" s="182"/>
      <c r="HS602" s="182"/>
      <c r="HT602" s="182"/>
      <c r="HU602" s="182"/>
      <c r="HV602" s="182"/>
      <c r="HW602" s="182"/>
      <c r="HX602" s="182"/>
      <c r="HY602" s="182"/>
      <c r="HZ602" s="182"/>
      <c r="IA602" s="182"/>
      <c r="IB602" s="182"/>
      <c r="IC602" s="182"/>
      <c r="ID602" s="182"/>
      <c r="IE602" s="182"/>
      <c r="IF602" s="182"/>
      <c r="IG602" s="182"/>
      <c r="IH602" s="182"/>
      <c r="II602" s="182"/>
      <c r="IJ602" s="182"/>
      <c r="IK602" s="182"/>
      <c r="IL602" s="182"/>
      <c r="IM602" s="182"/>
      <c r="IN602" s="182"/>
      <c r="IO602" s="182"/>
      <c r="IP602" s="182"/>
      <c r="IQ602" s="182"/>
      <c r="IR602" s="182"/>
      <c r="IS602" s="182"/>
      <c r="IT602" s="182"/>
      <c r="IU602" s="182"/>
      <c r="IV602" s="182"/>
      <c r="IW602" s="182"/>
      <c r="IX602" s="182"/>
      <c r="IY602" s="182"/>
      <c r="IZ602" s="182"/>
      <c r="JA602" s="182"/>
      <c r="JB602" s="182"/>
      <c r="JC602" s="182"/>
      <c r="JD602" s="182"/>
      <c r="JE602" s="182"/>
      <c r="JF602" s="182"/>
      <c r="JG602" s="182"/>
      <c r="JH602" s="182"/>
      <c r="JI602" s="182"/>
      <c r="JJ602" s="182"/>
      <c r="JK602" s="182"/>
      <c r="JL602" s="182"/>
      <c r="JM602" s="182"/>
      <c r="JN602" s="182"/>
      <c r="JO602" s="182"/>
      <c r="JP602" s="182"/>
      <c r="JQ602" s="182"/>
      <c r="JR602" s="182"/>
      <c r="JS602" s="182"/>
      <c r="JT602" s="182"/>
      <c r="JU602" s="182"/>
      <c r="JV602" s="182"/>
      <c r="JW602" s="182"/>
      <c r="JX602" s="182"/>
      <c r="JY602" s="182"/>
      <c r="JZ602" s="182"/>
      <c r="KA602" s="182"/>
      <c r="KB602" s="182"/>
      <c r="KC602" s="182"/>
      <c r="KD602" s="182"/>
      <c r="KE602" s="182"/>
      <c r="KF602" s="182"/>
      <c r="KG602" s="182"/>
      <c r="KH602" s="182"/>
      <c r="KI602" s="182"/>
      <c r="KJ602" s="182"/>
      <c r="KK602" s="182"/>
      <c r="KL602" s="182"/>
      <c r="KM602" s="182"/>
      <c r="KN602" s="182"/>
      <c r="KO602" s="182"/>
      <c r="KP602" s="182"/>
      <c r="KQ602" s="182"/>
      <c r="KR602" s="182"/>
      <c r="KS602" s="182"/>
      <c r="KT602" s="182"/>
      <c r="KU602" s="182"/>
      <c r="KV602" s="182"/>
      <c r="KW602" s="182"/>
      <c r="KX602" s="182"/>
      <c r="KY602" s="182"/>
      <c r="KZ602" s="182"/>
      <c r="LA602" s="182"/>
      <c r="LB602" s="182"/>
      <c r="LC602" s="182"/>
      <c r="LD602" s="182"/>
      <c r="LE602" s="182"/>
      <c r="LF602" s="182"/>
      <c r="LG602" s="182"/>
      <c r="LH602" s="182"/>
      <c r="LI602" s="182"/>
      <c r="LJ602" s="182"/>
      <c r="LK602" s="182"/>
      <c r="LL602" s="182"/>
      <c r="LM602" s="182"/>
      <c r="LN602" s="182"/>
      <c r="LO602" s="182"/>
      <c r="LP602" s="182"/>
      <c r="LQ602" s="182"/>
      <c r="LR602" s="182"/>
      <c r="LS602" s="182"/>
      <c r="LT602" s="182"/>
      <c r="LU602" s="182"/>
      <c r="LV602" s="182"/>
      <c r="LW602" s="182"/>
      <c r="LX602" s="182"/>
      <c r="LY602" s="182"/>
      <c r="LZ602" s="182"/>
      <c r="MA602" s="182"/>
      <c r="MB602" s="182"/>
      <c r="MC602" s="182"/>
      <c r="MD602" s="182"/>
      <c r="ME602" s="182"/>
      <c r="MF602" s="182"/>
      <c r="MG602" s="182"/>
      <c r="MH602" s="182"/>
      <c r="MI602" s="182"/>
      <c r="MJ602" s="182"/>
      <c r="MK602" s="182"/>
      <c r="ML602" s="182"/>
      <c r="MM602" s="182"/>
      <c r="MN602" s="182"/>
      <c r="MO602" s="182"/>
      <c r="MP602" s="182"/>
      <c r="MQ602" s="182"/>
      <c r="MR602" s="182"/>
      <c r="MS602" s="182"/>
      <c r="MT602" s="182"/>
      <c r="MU602" s="182"/>
      <c r="MV602" s="182"/>
      <c r="MW602" s="182"/>
      <c r="MX602" s="182"/>
      <c r="MY602" s="182"/>
      <c r="MZ602" s="182"/>
      <c r="NA602" s="182"/>
      <c r="NB602" s="182"/>
      <c r="NC602" s="182"/>
      <c r="ND602" s="182"/>
      <c r="NE602" s="182"/>
      <c r="NF602" s="182"/>
      <c r="NG602" s="182"/>
      <c r="NH602" s="182"/>
      <c r="NI602" s="182"/>
      <c r="NJ602" s="182"/>
      <c r="NK602" s="182"/>
      <c r="NL602" s="182"/>
      <c r="NM602" s="182"/>
      <c r="NN602" s="182"/>
      <c r="NO602" s="182"/>
      <c r="NP602" s="182"/>
      <c r="NQ602" s="182"/>
      <c r="NR602" s="182"/>
      <c r="NS602" s="182"/>
      <c r="NT602" s="182"/>
      <c r="NU602" s="182"/>
      <c r="NV602" s="182"/>
      <c r="NW602" s="182"/>
      <c r="NX602" s="182"/>
      <c r="NY602" s="182"/>
      <c r="NZ602" s="182"/>
      <c r="OA602" s="182"/>
      <c r="OB602" s="182"/>
      <c r="OC602" s="182"/>
      <c r="OD602" s="182"/>
      <c r="OE602" s="182"/>
      <c r="OF602" s="182"/>
      <c r="OG602" s="182"/>
      <c r="OH602" s="182"/>
      <c r="OI602" s="182"/>
      <c r="OJ602" s="182"/>
      <c r="OK602" s="182"/>
      <c r="OL602" s="182"/>
      <c r="OM602" s="182"/>
      <c r="ON602" s="182"/>
      <c r="OO602" s="182"/>
      <c r="OP602" s="182"/>
      <c r="OQ602" s="182"/>
      <c r="OR602" s="182"/>
      <c r="OS602" s="182"/>
      <c r="OT602" s="182"/>
      <c r="OU602" s="182"/>
      <c r="OV602" s="182"/>
      <c r="OW602" s="182"/>
      <c r="OX602" s="182"/>
      <c r="OY602" s="182"/>
      <c r="OZ602" s="182"/>
      <c r="PA602" s="182"/>
      <c r="PB602" s="182"/>
      <c r="PC602" s="182"/>
      <c r="PD602" s="182"/>
      <c r="PE602" s="182"/>
      <c r="PF602" s="182"/>
      <c r="PG602" s="182"/>
      <c r="PH602" s="182"/>
      <c r="PI602" s="182"/>
      <c r="PJ602" s="182"/>
      <c r="PK602" s="182"/>
      <c r="PL602" s="182"/>
      <c r="PM602" s="182"/>
      <c r="PN602" s="182"/>
      <c r="PO602" s="182"/>
      <c r="PP602" s="182"/>
      <c r="PQ602" s="182"/>
      <c r="PR602" s="182"/>
      <c r="PS602" s="182"/>
      <c r="PT602" s="182"/>
      <c r="PU602" s="182"/>
      <c r="PV602" s="182"/>
      <c r="PW602" s="182"/>
      <c r="PX602" s="182"/>
    </row>
    <row r="603" spans="1:440" s="167" customFormat="1" ht="19.899999999999999" customHeight="1">
      <c r="A603" s="182"/>
      <c r="B603" s="1040"/>
      <c r="C603" s="899"/>
      <c r="D603" s="896"/>
      <c r="E603" s="873"/>
      <c r="F603" s="382" t="s">
        <v>21</v>
      </c>
      <c r="G603" s="383">
        <v>2.9740000000000002</v>
      </c>
      <c r="H603" s="383"/>
      <c r="I603" s="384">
        <f>G603+H603+K602</f>
        <v>3.3400000000000003</v>
      </c>
      <c r="J603" s="434">
        <v>1.9200000000000002</v>
      </c>
      <c r="K603" s="384">
        <f t="shared" si="601"/>
        <v>1.4200000000000002</v>
      </c>
      <c r="L603" s="674">
        <f t="shared" si="602"/>
        <v>0.57485029940119758</v>
      </c>
      <c r="M603" s="652" t="s">
        <v>24</v>
      </c>
      <c r="N603" s="903"/>
      <c r="O603" s="904"/>
      <c r="P603" s="904"/>
      <c r="Q603" s="904"/>
      <c r="R603" s="904"/>
      <c r="S603" s="893"/>
      <c r="T603" s="170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  <c r="AU603" s="182"/>
      <c r="AV603" s="182"/>
      <c r="AW603" s="182"/>
      <c r="AX603" s="182"/>
      <c r="AY603" s="182"/>
      <c r="AZ603" s="182"/>
      <c r="BA603" s="182"/>
      <c r="BB603" s="182"/>
      <c r="BC603" s="182"/>
      <c r="BD603" s="182"/>
      <c r="BE603" s="182"/>
      <c r="BF603" s="182"/>
      <c r="BG603" s="182"/>
      <c r="BH603" s="182"/>
      <c r="BI603" s="182"/>
      <c r="BJ603" s="182"/>
      <c r="BK603" s="182"/>
      <c r="BL603" s="182"/>
      <c r="BM603" s="182"/>
      <c r="BN603" s="182"/>
      <c r="BO603" s="182"/>
      <c r="BP603" s="182"/>
      <c r="BQ603" s="182"/>
      <c r="BR603" s="182"/>
      <c r="BS603" s="182"/>
      <c r="BT603" s="182"/>
      <c r="BU603" s="182"/>
      <c r="BV603" s="182"/>
      <c r="BW603" s="182"/>
      <c r="BX603" s="182"/>
      <c r="BY603" s="182"/>
      <c r="BZ603" s="182"/>
      <c r="CA603" s="182"/>
      <c r="CB603" s="182"/>
      <c r="CC603" s="182"/>
      <c r="CD603" s="182"/>
      <c r="CE603" s="182"/>
      <c r="CF603" s="182"/>
      <c r="CG603" s="182"/>
      <c r="CH603" s="182"/>
      <c r="CI603" s="182"/>
      <c r="CJ603" s="182"/>
      <c r="CK603" s="182"/>
      <c r="CL603" s="182"/>
      <c r="CM603" s="182"/>
      <c r="CN603" s="182"/>
      <c r="CO603" s="182"/>
      <c r="CP603" s="182"/>
      <c r="CQ603" s="182"/>
      <c r="CR603" s="182"/>
      <c r="CS603" s="182"/>
      <c r="CT603" s="182"/>
      <c r="CU603" s="182"/>
      <c r="CV603" s="182"/>
      <c r="CW603" s="182"/>
      <c r="CX603" s="182"/>
      <c r="CY603" s="182"/>
      <c r="CZ603" s="182"/>
      <c r="DA603" s="182"/>
      <c r="DB603" s="182"/>
      <c r="DC603" s="182"/>
      <c r="DD603" s="182"/>
      <c r="DE603" s="182"/>
      <c r="DF603" s="182"/>
      <c r="DG603" s="182"/>
      <c r="DH603" s="182"/>
      <c r="DI603" s="182"/>
      <c r="DJ603" s="182"/>
      <c r="DK603" s="182"/>
      <c r="DL603" s="182"/>
      <c r="DM603" s="182"/>
      <c r="DN603" s="182"/>
      <c r="DO603" s="182"/>
      <c r="DP603" s="182"/>
      <c r="DQ603" s="182"/>
      <c r="DR603" s="182"/>
      <c r="DS603" s="182"/>
      <c r="DT603" s="182"/>
      <c r="DU603" s="182"/>
      <c r="DV603" s="182"/>
      <c r="DW603" s="182"/>
      <c r="DX603" s="182"/>
      <c r="DY603" s="182"/>
      <c r="DZ603" s="182"/>
      <c r="EA603" s="182"/>
      <c r="EB603" s="182"/>
      <c r="EC603" s="182"/>
      <c r="ED603" s="182"/>
      <c r="EE603" s="182"/>
      <c r="EF603" s="182"/>
      <c r="EG603" s="182"/>
      <c r="EH603" s="182"/>
      <c r="EI603" s="182"/>
      <c r="EJ603" s="182"/>
      <c r="EK603" s="182"/>
      <c r="EL603" s="182"/>
      <c r="EM603" s="182"/>
      <c r="EN603" s="182"/>
      <c r="EO603" s="182"/>
      <c r="EP603" s="182"/>
      <c r="EQ603" s="182"/>
      <c r="ER603" s="182"/>
      <c r="ES603" s="182"/>
      <c r="ET603" s="182"/>
      <c r="EU603" s="182"/>
      <c r="EV603" s="182"/>
      <c r="EW603" s="182"/>
      <c r="EX603" s="182"/>
      <c r="EY603" s="182"/>
      <c r="EZ603" s="182"/>
      <c r="FA603" s="182"/>
      <c r="FB603" s="182"/>
      <c r="FC603" s="182"/>
      <c r="FD603" s="182"/>
      <c r="FE603" s="182"/>
      <c r="FF603" s="182"/>
      <c r="FG603" s="182"/>
      <c r="FH603" s="182"/>
      <c r="FI603" s="182"/>
      <c r="FJ603" s="182"/>
      <c r="FK603" s="182"/>
      <c r="FL603" s="182"/>
      <c r="FM603" s="182"/>
      <c r="FN603" s="182"/>
      <c r="FO603" s="182"/>
      <c r="FP603" s="182"/>
      <c r="FQ603" s="182"/>
      <c r="FR603" s="182"/>
      <c r="FS603" s="182"/>
      <c r="FT603" s="182"/>
      <c r="FU603" s="182"/>
      <c r="FV603" s="182"/>
      <c r="FW603" s="182"/>
      <c r="FX603" s="182"/>
      <c r="FY603" s="182"/>
      <c r="FZ603" s="182"/>
      <c r="GA603" s="182"/>
      <c r="GB603" s="182"/>
      <c r="GC603" s="182"/>
      <c r="GD603" s="182"/>
      <c r="GE603" s="182"/>
      <c r="GF603" s="182"/>
      <c r="GG603" s="182"/>
      <c r="GH603" s="182"/>
      <c r="GI603" s="182"/>
      <c r="GJ603" s="182"/>
      <c r="GK603" s="182"/>
      <c r="GL603" s="182"/>
      <c r="GM603" s="182"/>
      <c r="GN603" s="182"/>
      <c r="GO603" s="182"/>
      <c r="GP603" s="182"/>
      <c r="GQ603" s="182"/>
      <c r="GR603" s="182"/>
      <c r="GS603" s="182"/>
      <c r="GT603" s="182"/>
      <c r="GU603" s="182"/>
      <c r="GV603" s="182"/>
      <c r="GW603" s="182"/>
      <c r="GX603" s="182"/>
      <c r="GY603" s="182"/>
      <c r="GZ603" s="182"/>
      <c r="HA603" s="182"/>
      <c r="HB603" s="182"/>
      <c r="HC603" s="182"/>
      <c r="HD603" s="182"/>
      <c r="HE603" s="182"/>
      <c r="HF603" s="182"/>
      <c r="HG603" s="182"/>
      <c r="HH603" s="182"/>
      <c r="HI603" s="182"/>
      <c r="HJ603" s="182"/>
      <c r="HK603" s="182"/>
      <c r="HL603" s="182"/>
      <c r="HM603" s="182"/>
      <c r="HN603" s="182"/>
      <c r="HO603" s="182"/>
      <c r="HP603" s="182"/>
      <c r="HQ603" s="182"/>
      <c r="HR603" s="182"/>
      <c r="HS603" s="182"/>
      <c r="HT603" s="182"/>
      <c r="HU603" s="182"/>
      <c r="HV603" s="182"/>
      <c r="HW603" s="182"/>
      <c r="HX603" s="182"/>
      <c r="HY603" s="182"/>
      <c r="HZ603" s="182"/>
      <c r="IA603" s="182"/>
      <c r="IB603" s="182"/>
      <c r="IC603" s="182"/>
      <c r="ID603" s="182"/>
      <c r="IE603" s="182"/>
      <c r="IF603" s="182"/>
      <c r="IG603" s="182"/>
      <c r="IH603" s="182"/>
      <c r="II603" s="182"/>
      <c r="IJ603" s="182"/>
      <c r="IK603" s="182"/>
      <c r="IL603" s="182"/>
      <c r="IM603" s="182"/>
      <c r="IN603" s="182"/>
      <c r="IO603" s="182"/>
      <c r="IP603" s="182"/>
      <c r="IQ603" s="182"/>
      <c r="IR603" s="182"/>
      <c r="IS603" s="182"/>
      <c r="IT603" s="182"/>
      <c r="IU603" s="182"/>
      <c r="IV603" s="182"/>
      <c r="IW603" s="182"/>
      <c r="IX603" s="182"/>
      <c r="IY603" s="182"/>
      <c r="IZ603" s="182"/>
      <c r="JA603" s="182"/>
      <c r="JB603" s="182"/>
      <c r="JC603" s="182"/>
      <c r="JD603" s="182"/>
      <c r="JE603" s="182"/>
      <c r="JF603" s="182"/>
      <c r="JG603" s="182"/>
      <c r="JH603" s="182"/>
      <c r="JI603" s="182"/>
      <c r="JJ603" s="182"/>
      <c r="JK603" s="182"/>
      <c r="JL603" s="182"/>
      <c r="JM603" s="182"/>
      <c r="JN603" s="182"/>
      <c r="JO603" s="182"/>
      <c r="JP603" s="182"/>
      <c r="JQ603" s="182"/>
      <c r="JR603" s="182"/>
      <c r="JS603" s="182"/>
      <c r="JT603" s="182"/>
      <c r="JU603" s="182"/>
      <c r="JV603" s="182"/>
      <c r="JW603" s="182"/>
      <c r="JX603" s="182"/>
      <c r="JY603" s="182"/>
      <c r="JZ603" s="182"/>
      <c r="KA603" s="182"/>
      <c r="KB603" s="182"/>
      <c r="KC603" s="182"/>
      <c r="KD603" s="182"/>
      <c r="KE603" s="182"/>
      <c r="KF603" s="182"/>
      <c r="KG603" s="182"/>
      <c r="KH603" s="182"/>
      <c r="KI603" s="182"/>
      <c r="KJ603" s="182"/>
      <c r="KK603" s="182"/>
      <c r="KL603" s="182"/>
      <c r="KM603" s="182"/>
      <c r="KN603" s="182"/>
      <c r="KO603" s="182"/>
      <c r="KP603" s="182"/>
      <c r="KQ603" s="182"/>
      <c r="KR603" s="182"/>
      <c r="KS603" s="182"/>
      <c r="KT603" s="182"/>
      <c r="KU603" s="182"/>
      <c r="KV603" s="182"/>
      <c r="KW603" s="182"/>
      <c r="KX603" s="182"/>
      <c r="KY603" s="182"/>
      <c r="KZ603" s="182"/>
      <c r="LA603" s="182"/>
      <c r="LB603" s="182"/>
      <c r="LC603" s="182"/>
      <c r="LD603" s="182"/>
      <c r="LE603" s="182"/>
      <c r="LF603" s="182"/>
      <c r="LG603" s="182"/>
      <c r="LH603" s="182"/>
      <c r="LI603" s="182"/>
      <c r="LJ603" s="182"/>
      <c r="LK603" s="182"/>
      <c r="LL603" s="182"/>
      <c r="LM603" s="182"/>
      <c r="LN603" s="182"/>
      <c r="LO603" s="182"/>
      <c r="LP603" s="182"/>
      <c r="LQ603" s="182"/>
      <c r="LR603" s="182"/>
      <c r="LS603" s="182"/>
      <c r="LT603" s="182"/>
      <c r="LU603" s="182"/>
      <c r="LV603" s="182"/>
      <c r="LW603" s="182"/>
      <c r="LX603" s="182"/>
      <c r="LY603" s="182"/>
      <c r="LZ603" s="182"/>
      <c r="MA603" s="182"/>
      <c r="MB603" s="182"/>
      <c r="MC603" s="182"/>
      <c r="MD603" s="182"/>
      <c r="ME603" s="182"/>
      <c r="MF603" s="182"/>
      <c r="MG603" s="182"/>
      <c r="MH603" s="182"/>
      <c r="MI603" s="182"/>
      <c r="MJ603" s="182"/>
      <c r="MK603" s="182"/>
      <c r="ML603" s="182"/>
      <c r="MM603" s="182"/>
      <c r="MN603" s="182"/>
      <c r="MO603" s="182"/>
      <c r="MP603" s="182"/>
      <c r="MQ603" s="182"/>
      <c r="MR603" s="182"/>
      <c r="MS603" s="182"/>
      <c r="MT603" s="182"/>
      <c r="MU603" s="182"/>
      <c r="MV603" s="182"/>
      <c r="MW603" s="182"/>
      <c r="MX603" s="182"/>
      <c r="MY603" s="182"/>
      <c r="MZ603" s="182"/>
      <c r="NA603" s="182"/>
      <c r="NB603" s="182"/>
      <c r="NC603" s="182"/>
      <c r="ND603" s="182"/>
      <c r="NE603" s="182"/>
      <c r="NF603" s="182"/>
      <c r="NG603" s="182"/>
      <c r="NH603" s="182"/>
      <c r="NI603" s="182"/>
      <c r="NJ603" s="182"/>
      <c r="NK603" s="182"/>
      <c r="NL603" s="182"/>
      <c r="NM603" s="182"/>
      <c r="NN603" s="182"/>
      <c r="NO603" s="182"/>
      <c r="NP603" s="182"/>
      <c r="NQ603" s="182"/>
      <c r="NR603" s="182"/>
      <c r="NS603" s="182"/>
      <c r="NT603" s="182"/>
      <c r="NU603" s="182"/>
      <c r="NV603" s="182"/>
      <c r="NW603" s="182"/>
      <c r="NX603" s="182"/>
      <c r="NY603" s="182"/>
      <c r="NZ603" s="182"/>
      <c r="OA603" s="182"/>
      <c r="OB603" s="182"/>
      <c r="OC603" s="182"/>
      <c r="OD603" s="182"/>
      <c r="OE603" s="182"/>
      <c r="OF603" s="182"/>
      <c r="OG603" s="182"/>
      <c r="OH603" s="182"/>
      <c r="OI603" s="182"/>
      <c r="OJ603" s="182"/>
      <c r="OK603" s="182"/>
      <c r="OL603" s="182"/>
      <c r="OM603" s="182"/>
      <c r="ON603" s="182"/>
      <c r="OO603" s="182"/>
      <c r="OP603" s="182"/>
      <c r="OQ603" s="182"/>
      <c r="OR603" s="182"/>
      <c r="OS603" s="182"/>
      <c r="OT603" s="182"/>
      <c r="OU603" s="182"/>
      <c r="OV603" s="182"/>
      <c r="OW603" s="182"/>
      <c r="OX603" s="182"/>
      <c r="OY603" s="182"/>
      <c r="OZ603" s="182"/>
      <c r="PA603" s="182"/>
      <c r="PB603" s="182"/>
      <c r="PC603" s="182"/>
      <c r="PD603" s="182"/>
      <c r="PE603" s="182"/>
      <c r="PF603" s="182"/>
      <c r="PG603" s="182"/>
      <c r="PH603" s="182"/>
      <c r="PI603" s="182"/>
      <c r="PJ603" s="182"/>
      <c r="PK603" s="182"/>
      <c r="PL603" s="182"/>
      <c r="PM603" s="182"/>
      <c r="PN603" s="182"/>
      <c r="PO603" s="182"/>
      <c r="PP603" s="182"/>
      <c r="PQ603" s="182"/>
      <c r="PR603" s="182"/>
      <c r="PS603" s="182"/>
      <c r="PT603" s="182"/>
      <c r="PU603" s="182"/>
      <c r="PV603" s="182"/>
      <c r="PW603" s="182"/>
      <c r="PX603" s="182"/>
    </row>
    <row r="604" spans="1:440" s="167" customFormat="1" ht="19.899999999999999" customHeight="1">
      <c r="A604" s="182"/>
      <c r="B604" s="1040"/>
      <c r="C604" s="899"/>
      <c r="D604" s="896"/>
      <c r="E604" s="874"/>
      <c r="F604" s="382" t="s">
        <v>22</v>
      </c>
      <c r="G604" s="383">
        <v>3.61</v>
      </c>
      <c r="H604" s="383"/>
      <c r="I604" s="384">
        <f>G604+H604+K603</f>
        <v>5.03</v>
      </c>
      <c r="J604" s="434">
        <v>1.7849999999999999</v>
      </c>
      <c r="K604" s="384">
        <f t="shared" si="601"/>
        <v>3.2450000000000001</v>
      </c>
      <c r="L604" s="681">
        <f t="shared" si="602"/>
        <v>0.3548707753479125</v>
      </c>
      <c r="M604" s="652" t="s">
        <v>24</v>
      </c>
      <c r="N604" s="903"/>
      <c r="O604" s="904"/>
      <c r="P604" s="904"/>
      <c r="Q604" s="904"/>
      <c r="R604" s="904"/>
      <c r="S604" s="893"/>
      <c r="T604" s="170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  <c r="AU604" s="182"/>
      <c r="AV604" s="182"/>
      <c r="AW604" s="182"/>
      <c r="AX604" s="182"/>
      <c r="AY604" s="182"/>
      <c r="AZ604" s="182"/>
      <c r="BA604" s="182"/>
      <c r="BB604" s="182"/>
      <c r="BC604" s="182"/>
      <c r="BD604" s="182"/>
      <c r="BE604" s="182"/>
      <c r="BF604" s="182"/>
      <c r="BG604" s="182"/>
      <c r="BH604" s="182"/>
      <c r="BI604" s="182"/>
      <c r="BJ604" s="182"/>
      <c r="BK604" s="182"/>
      <c r="BL604" s="182"/>
      <c r="BM604" s="182"/>
      <c r="BN604" s="182"/>
      <c r="BO604" s="182"/>
      <c r="BP604" s="182"/>
      <c r="BQ604" s="182"/>
      <c r="BR604" s="182"/>
      <c r="BS604" s="182"/>
      <c r="BT604" s="182"/>
      <c r="BU604" s="182"/>
      <c r="BV604" s="182"/>
      <c r="BW604" s="182"/>
      <c r="BX604" s="182"/>
      <c r="BY604" s="182"/>
      <c r="BZ604" s="182"/>
      <c r="CA604" s="182"/>
      <c r="CB604" s="182"/>
      <c r="CC604" s="182"/>
      <c r="CD604" s="182"/>
      <c r="CE604" s="182"/>
      <c r="CF604" s="182"/>
      <c r="CG604" s="182"/>
      <c r="CH604" s="182"/>
      <c r="CI604" s="182"/>
      <c r="CJ604" s="182"/>
      <c r="CK604" s="182"/>
      <c r="CL604" s="182"/>
      <c r="CM604" s="182"/>
      <c r="CN604" s="182"/>
      <c r="CO604" s="182"/>
      <c r="CP604" s="182"/>
      <c r="CQ604" s="182"/>
      <c r="CR604" s="182"/>
      <c r="CS604" s="182"/>
      <c r="CT604" s="182"/>
      <c r="CU604" s="182"/>
      <c r="CV604" s="182"/>
      <c r="CW604" s="182"/>
      <c r="CX604" s="182"/>
      <c r="CY604" s="182"/>
      <c r="CZ604" s="182"/>
      <c r="DA604" s="182"/>
      <c r="DB604" s="182"/>
      <c r="DC604" s="182"/>
      <c r="DD604" s="182"/>
      <c r="DE604" s="182"/>
      <c r="DF604" s="182"/>
      <c r="DG604" s="182"/>
      <c r="DH604" s="182"/>
      <c r="DI604" s="182"/>
      <c r="DJ604" s="182"/>
      <c r="DK604" s="182"/>
      <c r="DL604" s="182"/>
      <c r="DM604" s="182"/>
      <c r="DN604" s="182"/>
      <c r="DO604" s="182"/>
      <c r="DP604" s="182"/>
      <c r="DQ604" s="182"/>
      <c r="DR604" s="182"/>
      <c r="DS604" s="182"/>
      <c r="DT604" s="182"/>
      <c r="DU604" s="182"/>
      <c r="DV604" s="182"/>
      <c r="DW604" s="182"/>
      <c r="DX604" s="182"/>
      <c r="DY604" s="182"/>
      <c r="DZ604" s="182"/>
      <c r="EA604" s="182"/>
      <c r="EB604" s="182"/>
      <c r="EC604" s="182"/>
      <c r="ED604" s="182"/>
      <c r="EE604" s="182"/>
      <c r="EF604" s="182"/>
      <c r="EG604" s="182"/>
      <c r="EH604" s="182"/>
      <c r="EI604" s="182"/>
      <c r="EJ604" s="182"/>
      <c r="EK604" s="182"/>
      <c r="EL604" s="182"/>
      <c r="EM604" s="182"/>
      <c r="EN604" s="182"/>
      <c r="EO604" s="182"/>
      <c r="EP604" s="182"/>
      <c r="EQ604" s="182"/>
      <c r="ER604" s="182"/>
      <c r="ES604" s="182"/>
      <c r="ET604" s="182"/>
      <c r="EU604" s="182"/>
      <c r="EV604" s="182"/>
      <c r="EW604" s="182"/>
      <c r="EX604" s="182"/>
      <c r="EY604" s="182"/>
      <c r="EZ604" s="182"/>
      <c r="FA604" s="182"/>
      <c r="FB604" s="182"/>
      <c r="FC604" s="182"/>
      <c r="FD604" s="182"/>
      <c r="FE604" s="182"/>
      <c r="FF604" s="182"/>
      <c r="FG604" s="182"/>
      <c r="FH604" s="182"/>
      <c r="FI604" s="182"/>
      <c r="FJ604" s="182"/>
      <c r="FK604" s="182"/>
      <c r="FL604" s="182"/>
      <c r="FM604" s="182"/>
      <c r="FN604" s="182"/>
      <c r="FO604" s="182"/>
      <c r="FP604" s="182"/>
      <c r="FQ604" s="182"/>
      <c r="FR604" s="182"/>
      <c r="FS604" s="182"/>
      <c r="FT604" s="182"/>
      <c r="FU604" s="182"/>
      <c r="FV604" s="182"/>
      <c r="FW604" s="182"/>
      <c r="FX604" s="182"/>
      <c r="FY604" s="182"/>
      <c r="FZ604" s="182"/>
      <c r="GA604" s="182"/>
      <c r="GB604" s="182"/>
      <c r="GC604" s="182"/>
      <c r="GD604" s="182"/>
      <c r="GE604" s="182"/>
      <c r="GF604" s="182"/>
      <c r="GG604" s="182"/>
      <c r="GH604" s="182"/>
      <c r="GI604" s="182"/>
      <c r="GJ604" s="182"/>
      <c r="GK604" s="182"/>
      <c r="GL604" s="182"/>
      <c r="GM604" s="182"/>
      <c r="GN604" s="182"/>
      <c r="GO604" s="182"/>
      <c r="GP604" s="182"/>
      <c r="GQ604" s="182"/>
      <c r="GR604" s="182"/>
      <c r="GS604" s="182"/>
      <c r="GT604" s="182"/>
      <c r="GU604" s="182"/>
      <c r="GV604" s="182"/>
      <c r="GW604" s="182"/>
      <c r="GX604" s="182"/>
      <c r="GY604" s="182"/>
      <c r="GZ604" s="182"/>
      <c r="HA604" s="182"/>
      <c r="HB604" s="182"/>
      <c r="HC604" s="182"/>
      <c r="HD604" s="182"/>
      <c r="HE604" s="182"/>
      <c r="HF604" s="182"/>
      <c r="HG604" s="182"/>
      <c r="HH604" s="182"/>
      <c r="HI604" s="182"/>
      <c r="HJ604" s="182"/>
      <c r="HK604" s="182"/>
      <c r="HL604" s="182"/>
      <c r="HM604" s="182"/>
      <c r="HN604" s="182"/>
      <c r="HO604" s="182"/>
      <c r="HP604" s="182"/>
      <c r="HQ604" s="182"/>
      <c r="HR604" s="182"/>
      <c r="HS604" s="182"/>
      <c r="HT604" s="182"/>
      <c r="HU604" s="182"/>
      <c r="HV604" s="182"/>
      <c r="HW604" s="182"/>
      <c r="HX604" s="182"/>
      <c r="HY604" s="182"/>
      <c r="HZ604" s="182"/>
      <c r="IA604" s="182"/>
      <c r="IB604" s="182"/>
      <c r="IC604" s="182"/>
      <c r="ID604" s="182"/>
      <c r="IE604" s="182"/>
      <c r="IF604" s="182"/>
      <c r="IG604" s="182"/>
      <c r="IH604" s="182"/>
      <c r="II604" s="182"/>
      <c r="IJ604" s="182"/>
      <c r="IK604" s="182"/>
      <c r="IL604" s="182"/>
      <c r="IM604" s="182"/>
      <c r="IN604" s="182"/>
      <c r="IO604" s="182"/>
      <c r="IP604" s="182"/>
      <c r="IQ604" s="182"/>
      <c r="IR604" s="182"/>
      <c r="IS604" s="182"/>
      <c r="IT604" s="182"/>
      <c r="IU604" s="182"/>
      <c r="IV604" s="182"/>
      <c r="IW604" s="182"/>
      <c r="IX604" s="182"/>
      <c r="IY604" s="182"/>
      <c r="IZ604" s="182"/>
      <c r="JA604" s="182"/>
      <c r="JB604" s="182"/>
      <c r="JC604" s="182"/>
      <c r="JD604" s="182"/>
      <c r="JE604" s="182"/>
      <c r="JF604" s="182"/>
      <c r="JG604" s="182"/>
      <c r="JH604" s="182"/>
      <c r="JI604" s="182"/>
      <c r="JJ604" s="182"/>
      <c r="JK604" s="182"/>
      <c r="JL604" s="182"/>
      <c r="JM604" s="182"/>
      <c r="JN604" s="182"/>
      <c r="JO604" s="182"/>
      <c r="JP604" s="182"/>
      <c r="JQ604" s="182"/>
      <c r="JR604" s="182"/>
      <c r="JS604" s="182"/>
      <c r="JT604" s="182"/>
      <c r="JU604" s="182"/>
      <c r="JV604" s="182"/>
      <c r="JW604" s="182"/>
      <c r="JX604" s="182"/>
      <c r="JY604" s="182"/>
      <c r="JZ604" s="182"/>
      <c r="KA604" s="182"/>
      <c r="KB604" s="182"/>
      <c r="KC604" s="182"/>
      <c r="KD604" s="182"/>
      <c r="KE604" s="182"/>
      <c r="KF604" s="182"/>
      <c r="KG604" s="182"/>
      <c r="KH604" s="182"/>
      <c r="KI604" s="182"/>
      <c r="KJ604" s="182"/>
      <c r="KK604" s="182"/>
      <c r="KL604" s="182"/>
      <c r="KM604" s="182"/>
      <c r="KN604" s="182"/>
      <c r="KO604" s="182"/>
      <c r="KP604" s="182"/>
      <c r="KQ604" s="182"/>
      <c r="KR604" s="182"/>
      <c r="KS604" s="182"/>
      <c r="KT604" s="182"/>
      <c r="KU604" s="182"/>
      <c r="KV604" s="182"/>
      <c r="KW604" s="182"/>
      <c r="KX604" s="182"/>
      <c r="KY604" s="182"/>
      <c r="KZ604" s="182"/>
      <c r="LA604" s="182"/>
      <c r="LB604" s="182"/>
      <c r="LC604" s="182"/>
      <c r="LD604" s="182"/>
      <c r="LE604" s="182"/>
      <c r="LF604" s="182"/>
      <c r="LG604" s="182"/>
      <c r="LH604" s="182"/>
      <c r="LI604" s="182"/>
      <c r="LJ604" s="182"/>
      <c r="LK604" s="182"/>
      <c r="LL604" s="182"/>
      <c r="LM604" s="182"/>
      <c r="LN604" s="182"/>
      <c r="LO604" s="182"/>
      <c r="LP604" s="182"/>
      <c r="LQ604" s="182"/>
      <c r="LR604" s="182"/>
      <c r="LS604" s="182"/>
      <c r="LT604" s="182"/>
      <c r="LU604" s="182"/>
      <c r="LV604" s="182"/>
      <c r="LW604" s="182"/>
      <c r="LX604" s="182"/>
      <c r="LY604" s="182"/>
      <c r="LZ604" s="182"/>
      <c r="MA604" s="182"/>
      <c r="MB604" s="182"/>
      <c r="MC604" s="182"/>
      <c r="MD604" s="182"/>
      <c r="ME604" s="182"/>
      <c r="MF604" s="182"/>
      <c r="MG604" s="182"/>
      <c r="MH604" s="182"/>
      <c r="MI604" s="182"/>
      <c r="MJ604" s="182"/>
      <c r="MK604" s="182"/>
      <c r="ML604" s="182"/>
      <c r="MM604" s="182"/>
      <c r="MN604" s="182"/>
      <c r="MO604" s="182"/>
      <c r="MP604" s="182"/>
      <c r="MQ604" s="182"/>
      <c r="MR604" s="182"/>
      <c r="MS604" s="182"/>
      <c r="MT604" s="182"/>
      <c r="MU604" s="182"/>
      <c r="MV604" s="182"/>
      <c r="MW604" s="182"/>
      <c r="MX604" s="182"/>
      <c r="MY604" s="182"/>
      <c r="MZ604" s="182"/>
      <c r="NA604" s="182"/>
      <c r="NB604" s="182"/>
      <c r="NC604" s="182"/>
      <c r="ND604" s="182"/>
      <c r="NE604" s="182"/>
      <c r="NF604" s="182"/>
      <c r="NG604" s="182"/>
      <c r="NH604" s="182"/>
      <c r="NI604" s="182"/>
      <c r="NJ604" s="182"/>
      <c r="NK604" s="182"/>
      <c r="NL604" s="182"/>
      <c r="NM604" s="182"/>
      <c r="NN604" s="182"/>
      <c r="NO604" s="182"/>
      <c r="NP604" s="182"/>
      <c r="NQ604" s="182"/>
      <c r="NR604" s="182"/>
      <c r="NS604" s="182"/>
      <c r="NT604" s="182"/>
      <c r="NU604" s="182"/>
      <c r="NV604" s="182"/>
      <c r="NW604" s="182"/>
      <c r="NX604" s="182"/>
      <c r="NY604" s="182"/>
      <c r="NZ604" s="182"/>
      <c r="OA604" s="182"/>
      <c r="OB604" s="182"/>
      <c r="OC604" s="182"/>
      <c r="OD604" s="182"/>
      <c r="OE604" s="182"/>
      <c r="OF604" s="182"/>
      <c r="OG604" s="182"/>
      <c r="OH604" s="182"/>
      <c r="OI604" s="182"/>
      <c r="OJ604" s="182"/>
      <c r="OK604" s="182"/>
      <c r="OL604" s="182"/>
      <c r="OM604" s="182"/>
      <c r="ON604" s="182"/>
      <c r="OO604" s="182"/>
      <c r="OP604" s="182"/>
      <c r="OQ604" s="182"/>
      <c r="OR604" s="182"/>
      <c r="OS604" s="182"/>
      <c r="OT604" s="182"/>
      <c r="OU604" s="182"/>
      <c r="OV604" s="182"/>
      <c r="OW604" s="182"/>
      <c r="OX604" s="182"/>
      <c r="OY604" s="182"/>
      <c r="OZ604" s="182"/>
      <c r="PA604" s="182"/>
      <c r="PB604" s="182"/>
      <c r="PC604" s="182"/>
      <c r="PD604" s="182"/>
      <c r="PE604" s="182"/>
      <c r="PF604" s="182"/>
      <c r="PG604" s="182"/>
      <c r="PH604" s="182"/>
      <c r="PI604" s="182"/>
      <c r="PJ604" s="182"/>
      <c r="PK604" s="182"/>
      <c r="PL604" s="182"/>
      <c r="PM604" s="182"/>
      <c r="PN604" s="182"/>
      <c r="PO604" s="182"/>
      <c r="PP604" s="182"/>
      <c r="PQ604" s="182"/>
      <c r="PR604" s="182"/>
      <c r="PS604" s="182"/>
      <c r="PT604" s="182"/>
      <c r="PU604" s="182"/>
      <c r="PV604" s="182"/>
      <c r="PW604" s="182"/>
      <c r="PX604" s="182"/>
    </row>
    <row r="605" spans="1:440" s="167" customFormat="1" ht="19.899999999999999" customHeight="1">
      <c r="A605" s="182"/>
      <c r="B605" s="1040"/>
      <c r="C605" s="899"/>
      <c r="D605" s="896"/>
      <c r="E605" s="872" t="s">
        <v>216</v>
      </c>
      <c r="F605" s="382" t="s">
        <v>20</v>
      </c>
      <c r="G605" s="383">
        <v>0.63600000000000001</v>
      </c>
      <c r="H605" s="383"/>
      <c r="I605" s="384">
        <f t="shared" ref="I605" si="670">G605+H605</f>
        <v>0.63600000000000001</v>
      </c>
      <c r="J605" s="434">
        <v>0</v>
      </c>
      <c r="K605" s="384">
        <f t="shared" si="601"/>
        <v>0.63600000000000001</v>
      </c>
      <c r="L605" s="674">
        <f t="shared" si="602"/>
        <v>0</v>
      </c>
      <c r="M605" s="652" t="s">
        <v>24</v>
      </c>
      <c r="N605" s="903">
        <f t="shared" ref="N605:O605" si="671">G605+G606+G607</f>
        <v>7.226</v>
      </c>
      <c r="O605" s="904">
        <f t="shared" si="671"/>
        <v>0</v>
      </c>
      <c r="P605" s="904">
        <f t="shared" ref="P605" si="672">N605+O605</f>
        <v>7.226</v>
      </c>
      <c r="Q605" s="904">
        <f t="shared" si="667"/>
        <v>6.7469999999999999</v>
      </c>
      <c r="R605" s="904">
        <f t="shared" ref="R605" si="673">P605-Q605</f>
        <v>0.47900000000000009</v>
      </c>
      <c r="S605" s="893">
        <f t="shared" ref="S605" si="674">Q605/P605</f>
        <v>0.93371159701079431</v>
      </c>
      <c r="T605" s="170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  <c r="AU605" s="182"/>
      <c r="AV605" s="182"/>
      <c r="AW605" s="182"/>
      <c r="AX605" s="182"/>
      <c r="AY605" s="182"/>
      <c r="AZ605" s="182"/>
      <c r="BA605" s="182"/>
      <c r="BB605" s="182"/>
      <c r="BC605" s="182"/>
      <c r="BD605" s="182"/>
      <c r="BE605" s="182"/>
      <c r="BF605" s="182"/>
      <c r="BG605" s="182"/>
      <c r="BH605" s="182"/>
      <c r="BI605" s="182"/>
      <c r="BJ605" s="182"/>
      <c r="BK605" s="182"/>
      <c r="BL605" s="182"/>
      <c r="BM605" s="182"/>
      <c r="BN605" s="182"/>
      <c r="BO605" s="182"/>
      <c r="BP605" s="182"/>
      <c r="BQ605" s="182"/>
      <c r="BR605" s="182"/>
      <c r="BS605" s="182"/>
      <c r="BT605" s="182"/>
      <c r="BU605" s="182"/>
      <c r="BV605" s="182"/>
      <c r="BW605" s="182"/>
      <c r="BX605" s="182"/>
      <c r="BY605" s="182"/>
      <c r="BZ605" s="182"/>
      <c r="CA605" s="182"/>
      <c r="CB605" s="182"/>
      <c r="CC605" s="182"/>
      <c r="CD605" s="182"/>
      <c r="CE605" s="182"/>
      <c r="CF605" s="182"/>
      <c r="CG605" s="182"/>
      <c r="CH605" s="182"/>
      <c r="CI605" s="182"/>
      <c r="CJ605" s="182"/>
      <c r="CK605" s="182"/>
      <c r="CL605" s="182"/>
      <c r="CM605" s="182"/>
      <c r="CN605" s="182"/>
      <c r="CO605" s="182"/>
      <c r="CP605" s="182"/>
      <c r="CQ605" s="182"/>
      <c r="CR605" s="182"/>
      <c r="CS605" s="182"/>
      <c r="CT605" s="182"/>
      <c r="CU605" s="182"/>
      <c r="CV605" s="182"/>
      <c r="CW605" s="182"/>
      <c r="CX605" s="182"/>
      <c r="CY605" s="182"/>
      <c r="CZ605" s="182"/>
      <c r="DA605" s="182"/>
      <c r="DB605" s="182"/>
      <c r="DC605" s="182"/>
      <c r="DD605" s="182"/>
      <c r="DE605" s="182"/>
      <c r="DF605" s="182"/>
      <c r="DG605" s="182"/>
      <c r="DH605" s="182"/>
      <c r="DI605" s="182"/>
      <c r="DJ605" s="182"/>
      <c r="DK605" s="182"/>
      <c r="DL605" s="182"/>
      <c r="DM605" s="182"/>
      <c r="DN605" s="182"/>
      <c r="DO605" s="182"/>
      <c r="DP605" s="182"/>
      <c r="DQ605" s="182"/>
      <c r="DR605" s="182"/>
      <c r="DS605" s="182"/>
      <c r="DT605" s="182"/>
      <c r="DU605" s="182"/>
      <c r="DV605" s="182"/>
      <c r="DW605" s="182"/>
      <c r="DX605" s="182"/>
      <c r="DY605" s="182"/>
      <c r="DZ605" s="182"/>
      <c r="EA605" s="182"/>
      <c r="EB605" s="182"/>
      <c r="EC605" s="182"/>
      <c r="ED605" s="182"/>
      <c r="EE605" s="182"/>
      <c r="EF605" s="182"/>
      <c r="EG605" s="182"/>
      <c r="EH605" s="182"/>
      <c r="EI605" s="182"/>
      <c r="EJ605" s="182"/>
      <c r="EK605" s="182"/>
      <c r="EL605" s="182"/>
      <c r="EM605" s="182"/>
      <c r="EN605" s="182"/>
      <c r="EO605" s="182"/>
      <c r="EP605" s="182"/>
      <c r="EQ605" s="182"/>
      <c r="ER605" s="182"/>
      <c r="ES605" s="182"/>
      <c r="ET605" s="182"/>
      <c r="EU605" s="182"/>
      <c r="EV605" s="182"/>
      <c r="EW605" s="182"/>
      <c r="EX605" s="182"/>
      <c r="EY605" s="182"/>
      <c r="EZ605" s="182"/>
      <c r="FA605" s="182"/>
      <c r="FB605" s="182"/>
      <c r="FC605" s="182"/>
      <c r="FD605" s="182"/>
      <c r="FE605" s="182"/>
      <c r="FF605" s="182"/>
      <c r="FG605" s="182"/>
      <c r="FH605" s="182"/>
      <c r="FI605" s="182"/>
      <c r="FJ605" s="182"/>
      <c r="FK605" s="182"/>
      <c r="FL605" s="182"/>
      <c r="FM605" s="182"/>
      <c r="FN605" s="182"/>
      <c r="FO605" s="182"/>
      <c r="FP605" s="182"/>
      <c r="FQ605" s="182"/>
      <c r="FR605" s="182"/>
      <c r="FS605" s="182"/>
      <c r="FT605" s="182"/>
      <c r="FU605" s="182"/>
      <c r="FV605" s="182"/>
      <c r="FW605" s="182"/>
      <c r="FX605" s="182"/>
      <c r="FY605" s="182"/>
      <c r="FZ605" s="182"/>
      <c r="GA605" s="182"/>
      <c r="GB605" s="182"/>
      <c r="GC605" s="182"/>
      <c r="GD605" s="182"/>
      <c r="GE605" s="182"/>
      <c r="GF605" s="182"/>
      <c r="GG605" s="182"/>
      <c r="GH605" s="182"/>
      <c r="GI605" s="182"/>
      <c r="GJ605" s="182"/>
      <c r="GK605" s="182"/>
      <c r="GL605" s="182"/>
      <c r="GM605" s="182"/>
      <c r="GN605" s="182"/>
      <c r="GO605" s="182"/>
      <c r="GP605" s="182"/>
      <c r="GQ605" s="182"/>
      <c r="GR605" s="182"/>
      <c r="GS605" s="182"/>
      <c r="GT605" s="182"/>
      <c r="GU605" s="182"/>
      <c r="GV605" s="182"/>
      <c r="GW605" s="182"/>
      <c r="GX605" s="182"/>
      <c r="GY605" s="182"/>
      <c r="GZ605" s="182"/>
      <c r="HA605" s="182"/>
      <c r="HB605" s="182"/>
      <c r="HC605" s="182"/>
      <c r="HD605" s="182"/>
      <c r="HE605" s="182"/>
      <c r="HF605" s="182"/>
      <c r="HG605" s="182"/>
      <c r="HH605" s="182"/>
      <c r="HI605" s="182"/>
      <c r="HJ605" s="182"/>
      <c r="HK605" s="182"/>
      <c r="HL605" s="182"/>
      <c r="HM605" s="182"/>
      <c r="HN605" s="182"/>
      <c r="HO605" s="182"/>
      <c r="HP605" s="182"/>
      <c r="HQ605" s="182"/>
      <c r="HR605" s="182"/>
      <c r="HS605" s="182"/>
      <c r="HT605" s="182"/>
      <c r="HU605" s="182"/>
      <c r="HV605" s="182"/>
      <c r="HW605" s="182"/>
      <c r="HX605" s="182"/>
      <c r="HY605" s="182"/>
      <c r="HZ605" s="182"/>
      <c r="IA605" s="182"/>
      <c r="IB605" s="182"/>
      <c r="IC605" s="182"/>
      <c r="ID605" s="182"/>
      <c r="IE605" s="182"/>
      <c r="IF605" s="182"/>
      <c r="IG605" s="182"/>
      <c r="IH605" s="182"/>
      <c r="II605" s="182"/>
      <c r="IJ605" s="182"/>
      <c r="IK605" s="182"/>
      <c r="IL605" s="182"/>
      <c r="IM605" s="182"/>
      <c r="IN605" s="182"/>
      <c r="IO605" s="182"/>
      <c r="IP605" s="182"/>
      <c r="IQ605" s="182"/>
      <c r="IR605" s="182"/>
      <c r="IS605" s="182"/>
      <c r="IT605" s="182"/>
      <c r="IU605" s="182"/>
      <c r="IV605" s="182"/>
      <c r="IW605" s="182"/>
      <c r="IX605" s="182"/>
      <c r="IY605" s="182"/>
      <c r="IZ605" s="182"/>
      <c r="JA605" s="182"/>
      <c r="JB605" s="182"/>
      <c r="JC605" s="182"/>
      <c r="JD605" s="182"/>
      <c r="JE605" s="182"/>
      <c r="JF605" s="182"/>
      <c r="JG605" s="182"/>
      <c r="JH605" s="182"/>
      <c r="JI605" s="182"/>
      <c r="JJ605" s="182"/>
      <c r="JK605" s="182"/>
      <c r="JL605" s="182"/>
      <c r="JM605" s="182"/>
      <c r="JN605" s="182"/>
      <c r="JO605" s="182"/>
      <c r="JP605" s="182"/>
      <c r="JQ605" s="182"/>
      <c r="JR605" s="182"/>
      <c r="JS605" s="182"/>
      <c r="JT605" s="182"/>
      <c r="JU605" s="182"/>
      <c r="JV605" s="182"/>
      <c r="JW605" s="182"/>
      <c r="JX605" s="182"/>
      <c r="JY605" s="182"/>
      <c r="JZ605" s="182"/>
      <c r="KA605" s="182"/>
      <c r="KB605" s="182"/>
      <c r="KC605" s="182"/>
      <c r="KD605" s="182"/>
      <c r="KE605" s="182"/>
      <c r="KF605" s="182"/>
      <c r="KG605" s="182"/>
      <c r="KH605" s="182"/>
      <c r="KI605" s="182"/>
      <c r="KJ605" s="182"/>
      <c r="KK605" s="182"/>
      <c r="KL605" s="182"/>
      <c r="KM605" s="182"/>
      <c r="KN605" s="182"/>
      <c r="KO605" s="182"/>
      <c r="KP605" s="182"/>
      <c r="KQ605" s="182"/>
      <c r="KR605" s="182"/>
      <c r="KS605" s="182"/>
      <c r="KT605" s="182"/>
      <c r="KU605" s="182"/>
      <c r="KV605" s="182"/>
      <c r="KW605" s="182"/>
      <c r="KX605" s="182"/>
      <c r="KY605" s="182"/>
      <c r="KZ605" s="182"/>
      <c r="LA605" s="182"/>
      <c r="LB605" s="182"/>
      <c r="LC605" s="182"/>
      <c r="LD605" s="182"/>
      <c r="LE605" s="182"/>
      <c r="LF605" s="182"/>
      <c r="LG605" s="182"/>
      <c r="LH605" s="182"/>
      <c r="LI605" s="182"/>
      <c r="LJ605" s="182"/>
      <c r="LK605" s="182"/>
      <c r="LL605" s="182"/>
      <c r="LM605" s="182"/>
      <c r="LN605" s="182"/>
      <c r="LO605" s="182"/>
      <c r="LP605" s="182"/>
      <c r="LQ605" s="182"/>
      <c r="LR605" s="182"/>
      <c r="LS605" s="182"/>
      <c r="LT605" s="182"/>
      <c r="LU605" s="182"/>
      <c r="LV605" s="182"/>
      <c r="LW605" s="182"/>
      <c r="LX605" s="182"/>
      <c r="LY605" s="182"/>
      <c r="LZ605" s="182"/>
      <c r="MA605" s="182"/>
      <c r="MB605" s="182"/>
      <c r="MC605" s="182"/>
      <c r="MD605" s="182"/>
      <c r="ME605" s="182"/>
      <c r="MF605" s="182"/>
      <c r="MG605" s="182"/>
      <c r="MH605" s="182"/>
      <c r="MI605" s="182"/>
      <c r="MJ605" s="182"/>
      <c r="MK605" s="182"/>
      <c r="ML605" s="182"/>
      <c r="MM605" s="182"/>
      <c r="MN605" s="182"/>
      <c r="MO605" s="182"/>
      <c r="MP605" s="182"/>
      <c r="MQ605" s="182"/>
      <c r="MR605" s="182"/>
      <c r="MS605" s="182"/>
      <c r="MT605" s="182"/>
      <c r="MU605" s="182"/>
      <c r="MV605" s="182"/>
      <c r="MW605" s="182"/>
      <c r="MX605" s="182"/>
      <c r="MY605" s="182"/>
      <c r="MZ605" s="182"/>
      <c r="NA605" s="182"/>
      <c r="NB605" s="182"/>
      <c r="NC605" s="182"/>
      <c r="ND605" s="182"/>
      <c r="NE605" s="182"/>
      <c r="NF605" s="182"/>
      <c r="NG605" s="182"/>
      <c r="NH605" s="182"/>
      <c r="NI605" s="182"/>
      <c r="NJ605" s="182"/>
      <c r="NK605" s="182"/>
      <c r="NL605" s="182"/>
      <c r="NM605" s="182"/>
      <c r="NN605" s="182"/>
      <c r="NO605" s="182"/>
      <c r="NP605" s="182"/>
      <c r="NQ605" s="182"/>
      <c r="NR605" s="182"/>
      <c r="NS605" s="182"/>
      <c r="NT605" s="182"/>
      <c r="NU605" s="182"/>
      <c r="NV605" s="182"/>
      <c r="NW605" s="182"/>
      <c r="NX605" s="182"/>
      <c r="NY605" s="182"/>
      <c r="NZ605" s="182"/>
      <c r="OA605" s="182"/>
      <c r="OB605" s="182"/>
      <c r="OC605" s="182"/>
      <c r="OD605" s="182"/>
      <c r="OE605" s="182"/>
      <c r="OF605" s="182"/>
      <c r="OG605" s="182"/>
      <c r="OH605" s="182"/>
      <c r="OI605" s="182"/>
      <c r="OJ605" s="182"/>
      <c r="OK605" s="182"/>
      <c r="OL605" s="182"/>
      <c r="OM605" s="182"/>
      <c r="ON605" s="182"/>
      <c r="OO605" s="182"/>
      <c r="OP605" s="182"/>
      <c r="OQ605" s="182"/>
      <c r="OR605" s="182"/>
      <c r="OS605" s="182"/>
      <c r="OT605" s="182"/>
      <c r="OU605" s="182"/>
      <c r="OV605" s="182"/>
      <c r="OW605" s="182"/>
      <c r="OX605" s="182"/>
      <c r="OY605" s="182"/>
      <c r="OZ605" s="182"/>
      <c r="PA605" s="182"/>
      <c r="PB605" s="182"/>
      <c r="PC605" s="182"/>
      <c r="PD605" s="182"/>
      <c r="PE605" s="182"/>
      <c r="PF605" s="182"/>
      <c r="PG605" s="182"/>
      <c r="PH605" s="182"/>
      <c r="PI605" s="182"/>
      <c r="PJ605" s="182"/>
      <c r="PK605" s="182"/>
      <c r="PL605" s="182"/>
      <c r="PM605" s="182"/>
      <c r="PN605" s="182"/>
      <c r="PO605" s="182"/>
      <c r="PP605" s="182"/>
      <c r="PQ605" s="182"/>
      <c r="PR605" s="182"/>
      <c r="PS605" s="182"/>
      <c r="PT605" s="182"/>
      <c r="PU605" s="182"/>
      <c r="PV605" s="182"/>
      <c r="PW605" s="182"/>
      <c r="PX605" s="182"/>
    </row>
    <row r="606" spans="1:440" s="167" customFormat="1" ht="19.899999999999999" customHeight="1">
      <c r="A606" s="182"/>
      <c r="B606" s="1040"/>
      <c r="C606" s="899"/>
      <c r="D606" s="896"/>
      <c r="E606" s="873"/>
      <c r="F606" s="382" t="s">
        <v>21</v>
      </c>
      <c r="G606" s="383">
        <v>2.9769999999999999</v>
      </c>
      <c r="H606" s="383"/>
      <c r="I606" s="384">
        <f>G606+H606+K605</f>
        <v>3.613</v>
      </c>
      <c r="J606" s="434">
        <v>2.0979999999999999</v>
      </c>
      <c r="K606" s="384">
        <f t="shared" si="601"/>
        <v>1.5150000000000001</v>
      </c>
      <c r="L606" s="674">
        <f t="shared" si="602"/>
        <v>0.58068087461942985</v>
      </c>
      <c r="M606" s="652" t="s">
        <v>24</v>
      </c>
      <c r="N606" s="903"/>
      <c r="O606" s="904"/>
      <c r="P606" s="904"/>
      <c r="Q606" s="904"/>
      <c r="R606" s="904"/>
      <c r="S606" s="893"/>
      <c r="T606" s="170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2"/>
      <c r="AT606" s="182"/>
      <c r="AU606" s="182"/>
      <c r="AV606" s="182"/>
      <c r="AW606" s="182"/>
      <c r="AX606" s="182"/>
      <c r="AY606" s="182"/>
      <c r="AZ606" s="182"/>
      <c r="BA606" s="182"/>
      <c r="BB606" s="182"/>
      <c r="BC606" s="182"/>
      <c r="BD606" s="182"/>
      <c r="BE606" s="182"/>
      <c r="BF606" s="182"/>
      <c r="BG606" s="182"/>
      <c r="BH606" s="182"/>
      <c r="BI606" s="182"/>
      <c r="BJ606" s="182"/>
      <c r="BK606" s="182"/>
      <c r="BL606" s="182"/>
      <c r="BM606" s="182"/>
      <c r="BN606" s="182"/>
      <c r="BO606" s="182"/>
      <c r="BP606" s="182"/>
      <c r="BQ606" s="182"/>
      <c r="BR606" s="182"/>
      <c r="BS606" s="182"/>
      <c r="BT606" s="182"/>
      <c r="BU606" s="182"/>
      <c r="BV606" s="182"/>
      <c r="BW606" s="182"/>
      <c r="BX606" s="182"/>
      <c r="BY606" s="182"/>
      <c r="BZ606" s="182"/>
      <c r="CA606" s="182"/>
      <c r="CB606" s="182"/>
      <c r="CC606" s="182"/>
      <c r="CD606" s="182"/>
      <c r="CE606" s="182"/>
      <c r="CF606" s="182"/>
      <c r="CG606" s="182"/>
      <c r="CH606" s="182"/>
      <c r="CI606" s="182"/>
      <c r="CJ606" s="182"/>
      <c r="CK606" s="182"/>
      <c r="CL606" s="182"/>
      <c r="CM606" s="182"/>
      <c r="CN606" s="182"/>
      <c r="CO606" s="182"/>
      <c r="CP606" s="182"/>
      <c r="CQ606" s="182"/>
      <c r="CR606" s="182"/>
      <c r="CS606" s="182"/>
      <c r="CT606" s="182"/>
      <c r="CU606" s="182"/>
      <c r="CV606" s="182"/>
      <c r="CW606" s="182"/>
      <c r="CX606" s="182"/>
      <c r="CY606" s="182"/>
      <c r="CZ606" s="182"/>
      <c r="DA606" s="182"/>
      <c r="DB606" s="182"/>
      <c r="DC606" s="182"/>
      <c r="DD606" s="182"/>
      <c r="DE606" s="182"/>
      <c r="DF606" s="182"/>
      <c r="DG606" s="182"/>
      <c r="DH606" s="182"/>
      <c r="DI606" s="182"/>
      <c r="DJ606" s="182"/>
      <c r="DK606" s="182"/>
      <c r="DL606" s="182"/>
      <c r="DM606" s="182"/>
      <c r="DN606" s="182"/>
      <c r="DO606" s="182"/>
      <c r="DP606" s="182"/>
      <c r="DQ606" s="182"/>
      <c r="DR606" s="182"/>
      <c r="DS606" s="182"/>
      <c r="DT606" s="182"/>
      <c r="DU606" s="182"/>
      <c r="DV606" s="182"/>
      <c r="DW606" s="182"/>
      <c r="DX606" s="182"/>
      <c r="DY606" s="182"/>
      <c r="DZ606" s="182"/>
      <c r="EA606" s="182"/>
      <c r="EB606" s="182"/>
      <c r="EC606" s="182"/>
      <c r="ED606" s="182"/>
      <c r="EE606" s="182"/>
      <c r="EF606" s="182"/>
      <c r="EG606" s="182"/>
      <c r="EH606" s="182"/>
      <c r="EI606" s="182"/>
      <c r="EJ606" s="182"/>
      <c r="EK606" s="182"/>
      <c r="EL606" s="182"/>
      <c r="EM606" s="182"/>
      <c r="EN606" s="182"/>
      <c r="EO606" s="182"/>
      <c r="EP606" s="182"/>
      <c r="EQ606" s="182"/>
      <c r="ER606" s="182"/>
      <c r="ES606" s="182"/>
      <c r="ET606" s="182"/>
      <c r="EU606" s="182"/>
      <c r="EV606" s="182"/>
      <c r="EW606" s="182"/>
      <c r="EX606" s="182"/>
      <c r="EY606" s="182"/>
      <c r="EZ606" s="182"/>
      <c r="FA606" s="182"/>
      <c r="FB606" s="182"/>
      <c r="FC606" s="182"/>
      <c r="FD606" s="182"/>
      <c r="FE606" s="182"/>
      <c r="FF606" s="182"/>
      <c r="FG606" s="182"/>
      <c r="FH606" s="182"/>
      <c r="FI606" s="182"/>
      <c r="FJ606" s="182"/>
      <c r="FK606" s="182"/>
      <c r="FL606" s="182"/>
      <c r="FM606" s="182"/>
      <c r="FN606" s="182"/>
      <c r="FO606" s="182"/>
      <c r="FP606" s="182"/>
      <c r="FQ606" s="182"/>
      <c r="FR606" s="182"/>
      <c r="FS606" s="182"/>
      <c r="FT606" s="182"/>
      <c r="FU606" s="182"/>
      <c r="FV606" s="182"/>
      <c r="FW606" s="182"/>
      <c r="FX606" s="182"/>
      <c r="FY606" s="182"/>
      <c r="FZ606" s="182"/>
      <c r="GA606" s="182"/>
      <c r="GB606" s="182"/>
      <c r="GC606" s="182"/>
      <c r="GD606" s="182"/>
      <c r="GE606" s="182"/>
      <c r="GF606" s="182"/>
      <c r="GG606" s="182"/>
      <c r="GH606" s="182"/>
      <c r="GI606" s="182"/>
      <c r="GJ606" s="182"/>
      <c r="GK606" s="182"/>
      <c r="GL606" s="182"/>
      <c r="GM606" s="182"/>
      <c r="GN606" s="182"/>
      <c r="GO606" s="182"/>
      <c r="GP606" s="182"/>
      <c r="GQ606" s="182"/>
      <c r="GR606" s="182"/>
      <c r="GS606" s="182"/>
      <c r="GT606" s="182"/>
      <c r="GU606" s="182"/>
      <c r="GV606" s="182"/>
      <c r="GW606" s="182"/>
      <c r="GX606" s="182"/>
      <c r="GY606" s="182"/>
      <c r="GZ606" s="182"/>
      <c r="HA606" s="182"/>
      <c r="HB606" s="182"/>
      <c r="HC606" s="182"/>
      <c r="HD606" s="182"/>
      <c r="HE606" s="182"/>
      <c r="HF606" s="182"/>
      <c r="HG606" s="182"/>
      <c r="HH606" s="182"/>
      <c r="HI606" s="182"/>
      <c r="HJ606" s="182"/>
      <c r="HK606" s="182"/>
      <c r="HL606" s="182"/>
      <c r="HM606" s="182"/>
      <c r="HN606" s="182"/>
      <c r="HO606" s="182"/>
      <c r="HP606" s="182"/>
      <c r="HQ606" s="182"/>
      <c r="HR606" s="182"/>
      <c r="HS606" s="182"/>
      <c r="HT606" s="182"/>
      <c r="HU606" s="182"/>
      <c r="HV606" s="182"/>
      <c r="HW606" s="182"/>
      <c r="HX606" s="182"/>
      <c r="HY606" s="182"/>
      <c r="HZ606" s="182"/>
      <c r="IA606" s="182"/>
      <c r="IB606" s="182"/>
      <c r="IC606" s="182"/>
      <c r="ID606" s="182"/>
      <c r="IE606" s="182"/>
      <c r="IF606" s="182"/>
      <c r="IG606" s="182"/>
      <c r="IH606" s="182"/>
      <c r="II606" s="182"/>
      <c r="IJ606" s="182"/>
      <c r="IK606" s="182"/>
      <c r="IL606" s="182"/>
      <c r="IM606" s="182"/>
      <c r="IN606" s="182"/>
      <c r="IO606" s="182"/>
      <c r="IP606" s="182"/>
      <c r="IQ606" s="182"/>
      <c r="IR606" s="182"/>
      <c r="IS606" s="182"/>
      <c r="IT606" s="182"/>
      <c r="IU606" s="182"/>
      <c r="IV606" s="182"/>
      <c r="IW606" s="182"/>
      <c r="IX606" s="182"/>
      <c r="IY606" s="182"/>
      <c r="IZ606" s="182"/>
      <c r="JA606" s="182"/>
      <c r="JB606" s="182"/>
      <c r="JC606" s="182"/>
      <c r="JD606" s="182"/>
      <c r="JE606" s="182"/>
      <c r="JF606" s="182"/>
      <c r="JG606" s="182"/>
      <c r="JH606" s="182"/>
      <c r="JI606" s="182"/>
      <c r="JJ606" s="182"/>
      <c r="JK606" s="182"/>
      <c r="JL606" s="182"/>
      <c r="JM606" s="182"/>
      <c r="JN606" s="182"/>
      <c r="JO606" s="182"/>
      <c r="JP606" s="182"/>
      <c r="JQ606" s="182"/>
      <c r="JR606" s="182"/>
      <c r="JS606" s="182"/>
      <c r="JT606" s="182"/>
      <c r="JU606" s="182"/>
      <c r="JV606" s="182"/>
      <c r="JW606" s="182"/>
      <c r="JX606" s="182"/>
      <c r="JY606" s="182"/>
      <c r="JZ606" s="182"/>
      <c r="KA606" s="182"/>
      <c r="KB606" s="182"/>
      <c r="KC606" s="182"/>
      <c r="KD606" s="182"/>
      <c r="KE606" s="182"/>
      <c r="KF606" s="182"/>
      <c r="KG606" s="182"/>
      <c r="KH606" s="182"/>
      <c r="KI606" s="182"/>
      <c r="KJ606" s="182"/>
      <c r="KK606" s="182"/>
      <c r="KL606" s="182"/>
      <c r="KM606" s="182"/>
      <c r="KN606" s="182"/>
      <c r="KO606" s="182"/>
      <c r="KP606" s="182"/>
      <c r="KQ606" s="182"/>
      <c r="KR606" s="182"/>
      <c r="KS606" s="182"/>
      <c r="KT606" s="182"/>
      <c r="KU606" s="182"/>
      <c r="KV606" s="182"/>
      <c r="KW606" s="182"/>
      <c r="KX606" s="182"/>
      <c r="KY606" s="182"/>
      <c r="KZ606" s="182"/>
      <c r="LA606" s="182"/>
      <c r="LB606" s="182"/>
      <c r="LC606" s="182"/>
      <c r="LD606" s="182"/>
      <c r="LE606" s="182"/>
      <c r="LF606" s="182"/>
      <c r="LG606" s="182"/>
      <c r="LH606" s="182"/>
      <c r="LI606" s="182"/>
      <c r="LJ606" s="182"/>
      <c r="LK606" s="182"/>
      <c r="LL606" s="182"/>
      <c r="LM606" s="182"/>
      <c r="LN606" s="182"/>
      <c r="LO606" s="182"/>
      <c r="LP606" s="182"/>
      <c r="LQ606" s="182"/>
      <c r="LR606" s="182"/>
      <c r="LS606" s="182"/>
      <c r="LT606" s="182"/>
      <c r="LU606" s="182"/>
      <c r="LV606" s="182"/>
      <c r="LW606" s="182"/>
      <c r="LX606" s="182"/>
      <c r="LY606" s="182"/>
      <c r="LZ606" s="182"/>
      <c r="MA606" s="182"/>
      <c r="MB606" s="182"/>
      <c r="MC606" s="182"/>
      <c r="MD606" s="182"/>
      <c r="ME606" s="182"/>
      <c r="MF606" s="182"/>
      <c r="MG606" s="182"/>
      <c r="MH606" s="182"/>
      <c r="MI606" s="182"/>
      <c r="MJ606" s="182"/>
      <c r="MK606" s="182"/>
      <c r="ML606" s="182"/>
      <c r="MM606" s="182"/>
      <c r="MN606" s="182"/>
      <c r="MO606" s="182"/>
      <c r="MP606" s="182"/>
      <c r="MQ606" s="182"/>
      <c r="MR606" s="182"/>
      <c r="MS606" s="182"/>
      <c r="MT606" s="182"/>
      <c r="MU606" s="182"/>
      <c r="MV606" s="182"/>
      <c r="MW606" s="182"/>
      <c r="MX606" s="182"/>
      <c r="MY606" s="182"/>
      <c r="MZ606" s="182"/>
      <c r="NA606" s="182"/>
      <c r="NB606" s="182"/>
      <c r="NC606" s="182"/>
      <c r="ND606" s="182"/>
      <c r="NE606" s="182"/>
      <c r="NF606" s="182"/>
      <c r="NG606" s="182"/>
      <c r="NH606" s="182"/>
      <c r="NI606" s="182"/>
      <c r="NJ606" s="182"/>
      <c r="NK606" s="182"/>
      <c r="NL606" s="182"/>
      <c r="NM606" s="182"/>
      <c r="NN606" s="182"/>
      <c r="NO606" s="182"/>
      <c r="NP606" s="182"/>
      <c r="NQ606" s="182"/>
      <c r="NR606" s="182"/>
      <c r="NS606" s="182"/>
      <c r="NT606" s="182"/>
      <c r="NU606" s="182"/>
      <c r="NV606" s="182"/>
      <c r="NW606" s="182"/>
      <c r="NX606" s="182"/>
      <c r="NY606" s="182"/>
      <c r="NZ606" s="182"/>
      <c r="OA606" s="182"/>
      <c r="OB606" s="182"/>
      <c r="OC606" s="182"/>
      <c r="OD606" s="182"/>
      <c r="OE606" s="182"/>
      <c r="OF606" s="182"/>
      <c r="OG606" s="182"/>
      <c r="OH606" s="182"/>
      <c r="OI606" s="182"/>
      <c r="OJ606" s="182"/>
      <c r="OK606" s="182"/>
      <c r="OL606" s="182"/>
      <c r="OM606" s="182"/>
      <c r="ON606" s="182"/>
      <c r="OO606" s="182"/>
      <c r="OP606" s="182"/>
      <c r="OQ606" s="182"/>
      <c r="OR606" s="182"/>
      <c r="OS606" s="182"/>
      <c r="OT606" s="182"/>
      <c r="OU606" s="182"/>
      <c r="OV606" s="182"/>
      <c r="OW606" s="182"/>
      <c r="OX606" s="182"/>
      <c r="OY606" s="182"/>
      <c r="OZ606" s="182"/>
      <c r="PA606" s="182"/>
      <c r="PB606" s="182"/>
      <c r="PC606" s="182"/>
      <c r="PD606" s="182"/>
      <c r="PE606" s="182"/>
      <c r="PF606" s="182"/>
      <c r="PG606" s="182"/>
      <c r="PH606" s="182"/>
      <c r="PI606" s="182"/>
      <c r="PJ606" s="182"/>
      <c r="PK606" s="182"/>
      <c r="PL606" s="182"/>
      <c r="PM606" s="182"/>
      <c r="PN606" s="182"/>
      <c r="PO606" s="182"/>
      <c r="PP606" s="182"/>
      <c r="PQ606" s="182"/>
      <c r="PR606" s="182"/>
      <c r="PS606" s="182"/>
      <c r="PT606" s="182"/>
      <c r="PU606" s="182"/>
      <c r="PV606" s="182"/>
      <c r="PW606" s="182"/>
      <c r="PX606" s="182"/>
    </row>
    <row r="607" spans="1:440" s="167" customFormat="1" ht="19.899999999999999" customHeight="1">
      <c r="A607" s="182"/>
      <c r="B607" s="1040"/>
      <c r="C607" s="899"/>
      <c r="D607" s="896"/>
      <c r="E607" s="874"/>
      <c r="F607" s="382" t="s">
        <v>22</v>
      </c>
      <c r="G607" s="383">
        <v>3.613</v>
      </c>
      <c r="H607" s="383"/>
      <c r="I607" s="384">
        <f>G607+H607+K606</f>
        <v>5.1280000000000001</v>
      </c>
      <c r="J607" s="434">
        <v>4.649</v>
      </c>
      <c r="K607" s="384">
        <f t="shared" si="601"/>
        <v>0.47900000000000009</v>
      </c>
      <c r="L607" s="674">
        <f t="shared" si="602"/>
        <v>0.90659126365054599</v>
      </c>
      <c r="M607" s="652" t="s">
        <v>24</v>
      </c>
      <c r="N607" s="903"/>
      <c r="O607" s="904"/>
      <c r="P607" s="904"/>
      <c r="Q607" s="904"/>
      <c r="R607" s="904"/>
      <c r="S607" s="893"/>
      <c r="T607" s="170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  <c r="AU607" s="182"/>
      <c r="AV607" s="182"/>
      <c r="AW607" s="182"/>
      <c r="AX607" s="182"/>
      <c r="AY607" s="182"/>
      <c r="AZ607" s="182"/>
      <c r="BA607" s="182"/>
      <c r="BB607" s="182"/>
      <c r="BC607" s="182"/>
      <c r="BD607" s="182"/>
      <c r="BE607" s="182"/>
      <c r="BF607" s="182"/>
      <c r="BG607" s="182"/>
      <c r="BH607" s="182"/>
      <c r="BI607" s="182"/>
      <c r="BJ607" s="182"/>
      <c r="BK607" s="182"/>
      <c r="BL607" s="182"/>
      <c r="BM607" s="182"/>
      <c r="BN607" s="182"/>
      <c r="BO607" s="182"/>
      <c r="BP607" s="182"/>
      <c r="BQ607" s="182"/>
      <c r="BR607" s="182"/>
      <c r="BS607" s="182"/>
      <c r="BT607" s="182"/>
      <c r="BU607" s="182"/>
      <c r="BV607" s="182"/>
      <c r="BW607" s="182"/>
      <c r="BX607" s="182"/>
      <c r="BY607" s="182"/>
      <c r="BZ607" s="182"/>
      <c r="CA607" s="182"/>
      <c r="CB607" s="182"/>
      <c r="CC607" s="182"/>
      <c r="CD607" s="182"/>
      <c r="CE607" s="182"/>
      <c r="CF607" s="182"/>
      <c r="CG607" s="182"/>
      <c r="CH607" s="182"/>
      <c r="CI607" s="182"/>
      <c r="CJ607" s="182"/>
      <c r="CK607" s="182"/>
      <c r="CL607" s="182"/>
      <c r="CM607" s="182"/>
      <c r="CN607" s="182"/>
      <c r="CO607" s="182"/>
      <c r="CP607" s="182"/>
      <c r="CQ607" s="182"/>
      <c r="CR607" s="182"/>
      <c r="CS607" s="182"/>
      <c r="CT607" s="182"/>
      <c r="CU607" s="182"/>
      <c r="CV607" s="182"/>
      <c r="CW607" s="182"/>
      <c r="CX607" s="182"/>
      <c r="CY607" s="182"/>
      <c r="CZ607" s="182"/>
      <c r="DA607" s="182"/>
      <c r="DB607" s="182"/>
      <c r="DC607" s="182"/>
      <c r="DD607" s="182"/>
      <c r="DE607" s="182"/>
      <c r="DF607" s="182"/>
      <c r="DG607" s="182"/>
      <c r="DH607" s="182"/>
      <c r="DI607" s="182"/>
      <c r="DJ607" s="182"/>
      <c r="DK607" s="182"/>
      <c r="DL607" s="182"/>
      <c r="DM607" s="182"/>
      <c r="DN607" s="182"/>
      <c r="DO607" s="182"/>
      <c r="DP607" s="182"/>
      <c r="DQ607" s="182"/>
      <c r="DR607" s="182"/>
      <c r="DS607" s="182"/>
      <c r="DT607" s="182"/>
      <c r="DU607" s="182"/>
      <c r="DV607" s="182"/>
      <c r="DW607" s="182"/>
      <c r="DX607" s="182"/>
      <c r="DY607" s="182"/>
      <c r="DZ607" s="182"/>
      <c r="EA607" s="182"/>
      <c r="EB607" s="182"/>
      <c r="EC607" s="182"/>
      <c r="ED607" s="182"/>
      <c r="EE607" s="182"/>
      <c r="EF607" s="182"/>
      <c r="EG607" s="182"/>
      <c r="EH607" s="182"/>
      <c r="EI607" s="182"/>
      <c r="EJ607" s="182"/>
      <c r="EK607" s="182"/>
      <c r="EL607" s="182"/>
      <c r="EM607" s="182"/>
      <c r="EN607" s="182"/>
      <c r="EO607" s="182"/>
      <c r="EP607" s="182"/>
      <c r="EQ607" s="182"/>
      <c r="ER607" s="182"/>
      <c r="ES607" s="182"/>
      <c r="ET607" s="182"/>
      <c r="EU607" s="182"/>
      <c r="EV607" s="182"/>
      <c r="EW607" s="182"/>
      <c r="EX607" s="182"/>
      <c r="EY607" s="182"/>
      <c r="EZ607" s="182"/>
      <c r="FA607" s="182"/>
      <c r="FB607" s="182"/>
      <c r="FC607" s="182"/>
      <c r="FD607" s="182"/>
      <c r="FE607" s="182"/>
      <c r="FF607" s="182"/>
      <c r="FG607" s="182"/>
      <c r="FH607" s="182"/>
      <c r="FI607" s="182"/>
      <c r="FJ607" s="182"/>
      <c r="FK607" s="182"/>
      <c r="FL607" s="182"/>
      <c r="FM607" s="182"/>
      <c r="FN607" s="182"/>
      <c r="FO607" s="182"/>
      <c r="FP607" s="182"/>
      <c r="FQ607" s="182"/>
      <c r="FR607" s="182"/>
      <c r="FS607" s="182"/>
      <c r="FT607" s="182"/>
      <c r="FU607" s="182"/>
      <c r="FV607" s="182"/>
      <c r="FW607" s="182"/>
      <c r="FX607" s="182"/>
      <c r="FY607" s="182"/>
      <c r="FZ607" s="182"/>
      <c r="GA607" s="182"/>
      <c r="GB607" s="182"/>
      <c r="GC607" s="182"/>
      <c r="GD607" s="182"/>
      <c r="GE607" s="182"/>
      <c r="GF607" s="182"/>
      <c r="GG607" s="182"/>
      <c r="GH607" s="182"/>
      <c r="GI607" s="182"/>
      <c r="GJ607" s="182"/>
      <c r="GK607" s="182"/>
      <c r="GL607" s="182"/>
      <c r="GM607" s="182"/>
      <c r="GN607" s="182"/>
      <c r="GO607" s="182"/>
      <c r="GP607" s="182"/>
      <c r="GQ607" s="182"/>
      <c r="GR607" s="182"/>
      <c r="GS607" s="182"/>
      <c r="GT607" s="182"/>
      <c r="GU607" s="182"/>
      <c r="GV607" s="182"/>
      <c r="GW607" s="182"/>
      <c r="GX607" s="182"/>
      <c r="GY607" s="182"/>
      <c r="GZ607" s="182"/>
      <c r="HA607" s="182"/>
      <c r="HB607" s="182"/>
      <c r="HC607" s="182"/>
      <c r="HD607" s="182"/>
      <c r="HE607" s="182"/>
      <c r="HF607" s="182"/>
      <c r="HG607" s="182"/>
      <c r="HH607" s="182"/>
      <c r="HI607" s="182"/>
      <c r="HJ607" s="182"/>
      <c r="HK607" s="182"/>
      <c r="HL607" s="182"/>
      <c r="HM607" s="182"/>
      <c r="HN607" s="182"/>
      <c r="HO607" s="182"/>
      <c r="HP607" s="182"/>
      <c r="HQ607" s="182"/>
      <c r="HR607" s="182"/>
      <c r="HS607" s="182"/>
      <c r="HT607" s="182"/>
      <c r="HU607" s="182"/>
      <c r="HV607" s="182"/>
      <c r="HW607" s="182"/>
      <c r="HX607" s="182"/>
      <c r="HY607" s="182"/>
      <c r="HZ607" s="182"/>
      <c r="IA607" s="182"/>
      <c r="IB607" s="182"/>
      <c r="IC607" s="182"/>
      <c r="ID607" s="182"/>
      <c r="IE607" s="182"/>
      <c r="IF607" s="182"/>
      <c r="IG607" s="182"/>
      <c r="IH607" s="182"/>
      <c r="II607" s="182"/>
      <c r="IJ607" s="182"/>
      <c r="IK607" s="182"/>
      <c r="IL607" s="182"/>
      <c r="IM607" s="182"/>
      <c r="IN607" s="182"/>
      <c r="IO607" s="182"/>
      <c r="IP607" s="182"/>
      <c r="IQ607" s="182"/>
      <c r="IR607" s="182"/>
      <c r="IS607" s="182"/>
      <c r="IT607" s="182"/>
      <c r="IU607" s="182"/>
      <c r="IV607" s="182"/>
      <c r="IW607" s="182"/>
      <c r="IX607" s="182"/>
      <c r="IY607" s="182"/>
      <c r="IZ607" s="182"/>
      <c r="JA607" s="182"/>
      <c r="JB607" s="182"/>
      <c r="JC607" s="182"/>
      <c r="JD607" s="182"/>
      <c r="JE607" s="182"/>
      <c r="JF607" s="182"/>
      <c r="JG607" s="182"/>
      <c r="JH607" s="182"/>
      <c r="JI607" s="182"/>
      <c r="JJ607" s="182"/>
      <c r="JK607" s="182"/>
      <c r="JL607" s="182"/>
      <c r="JM607" s="182"/>
      <c r="JN607" s="182"/>
      <c r="JO607" s="182"/>
      <c r="JP607" s="182"/>
      <c r="JQ607" s="182"/>
      <c r="JR607" s="182"/>
      <c r="JS607" s="182"/>
      <c r="JT607" s="182"/>
      <c r="JU607" s="182"/>
      <c r="JV607" s="182"/>
      <c r="JW607" s="182"/>
      <c r="JX607" s="182"/>
      <c r="JY607" s="182"/>
      <c r="JZ607" s="182"/>
      <c r="KA607" s="182"/>
      <c r="KB607" s="182"/>
      <c r="KC607" s="182"/>
      <c r="KD607" s="182"/>
      <c r="KE607" s="182"/>
      <c r="KF607" s="182"/>
      <c r="KG607" s="182"/>
      <c r="KH607" s="182"/>
      <c r="KI607" s="182"/>
      <c r="KJ607" s="182"/>
      <c r="KK607" s="182"/>
      <c r="KL607" s="182"/>
      <c r="KM607" s="182"/>
      <c r="KN607" s="182"/>
      <c r="KO607" s="182"/>
      <c r="KP607" s="182"/>
      <c r="KQ607" s="182"/>
      <c r="KR607" s="182"/>
      <c r="KS607" s="182"/>
      <c r="KT607" s="182"/>
      <c r="KU607" s="182"/>
      <c r="KV607" s="182"/>
      <c r="KW607" s="182"/>
      <c r="KX607" s="182"/>
      <c r="KY607" s="182"/>
      <c r="KZ607" s="182"/>
      <c r="LA607" s="182"/>
      <c r="LB607" s="182"/>
      <c r="LC607" s="182"/>
      <c r="LD607" s="182"/>
      <c r="LE607" s="182"/>
      <c r="LF607" s="182"/>
      <c r="LG607" s="182"/>
      <c r="LH607" s="182"/>
      <c r="LI607" s="182"/>
      <c r="LJ607" s="182"/>
      <c r="LK607" s="182"/>
      <c r="LL607" s="182"/>
      <c r="LM607" s="182"/>
      <c r="LN607" s="182"/>
      <c r="LO607" s="182"/>
      <c r="LP607" s="182"/>
      <c r="LQ607" s="182"/>
      <c r="LR607" s="182"/>
      <c r="LS607" s="182"/>
      <c r="LT607" s="182"/>
      <c r="LU607" s="182"/>
      <c r="LV607" s="182"/>
      <c r="LW607" s="182"/>
      <c r="LX607" s="182"/>
      <c r="LY607" s="182"/>
      <c r="LZ607" s="182"/>
      <c r="MA607" s="182"/>
      <c r="MB607" s="182"/>
      <c r="MC607" s="182"/>
      <c r="MD607" s="182"/>
      <c r="ME607" s="182"/>
      <c r="MF607" s="182"/>
      <c r="MG607" s="182"/>
      <c r="MH607" s="182"/>
      <c r="MI607" s="182"/>
      <c r="MJ607" s="182"/>
      <c r="MK607" s="182"/>
      <c r="ML607" s="182"/>
      <c r="MM607" s="182"/>
      <c r="MN607" s="182"/>
      <c r="MO607" s="182"/>
      <c r="MP607" s="182"/>
      <c r="MQ607" s="182"/>
      <c r="MR607" s="182"/>
      <c r="MS607" s="182"/>
      <c r="MT607" s="182"/>
      <c r="MU607" s="182"/>
      <c r="MV607" s="182"/>
      <c r="MW607" s="182"/>
      <c r="MX607" s="182"/>
      <c r="MY607" s="182"/>
      <c r="MZ607" s="182"/>
      <c r="NA607" s="182"/>
      <c r="NB607" s="182"/>
      <c r="NC607" s="182"/>
      <c r="ND607" s="182"/>
      <c r="NE607" s="182"/>
      <c r="NF607" s="182"/>
      <c r="NG607" s="182"/>
      <c r="NH607" s="182"/>
      <c r="NI607" s="182"/>
      <c r="NJ607" s="182"/>
      <c r="NK607" s="182"/>
      <c r="NL607" s="182"/>
      <c r="NM607" s="182"/>
      <c r="NN607" s="182"/>
      <c r="NO607" s="182"/>
      <c r="NP607" s="182"/>
      <c r="NQ607" s="182"/>
      <c r="NR607" s="182"/>
      <c r="NS607" s="182"/>
      <c r="NT607" s="182"/>
      <c r="NU607" s="182"/>
      <c r="NV607" s="182"/>
      <c r="NW607" s="182"/>
      <c r="NX607" s="182"/>
      <c r="NY607" s="182"/>
      <c r="NZ607" s="182"/>
      <c r="OA607" s="182"/>
      <c r="OB607" s="182"/>
      <c r="OC607" s="182"/>
      <c r="OD607" s="182"/>
      <c r="OE607" s="182"/>
      <c r="OF607" s="182"/>
      <c r="OG607" s="182"/>
      <c r="OH607" s="182"/>
      <c r="OI607" s="182"/>
      <c r="OJ607" s="182"/>
      <c r="OK607" s="182"/>
      <c r="OL607" s="182"/>
      <c r="OM607" s="182"/>
      <c r="ON607" s="182"/>
      <c r="OO607" s="182"/>
      <c r="OP607" s="182"/>
      <c r="OQ607" s="182"/>
      <c r="OR607" s="182"/>
      <c r="OS607" s="182"/>
      <c r="OT607" s="182"/>
      <c r="OU607" s="182"/>
      <c r="OV607" s="182"/>
      <c r="OW607" s="182"/>
      <c r="OX607" s="182"/>
      <c r="OY607" s="182"/>
      <c r="OZ607" s="182"/>
      <c r="PA607" s="182"/>
      <c r="PB607" s="182"/>
      <c r="PC607" s="182"/>
      <c r="PD607" s="182"/>
      <c r="PE607" s="182"/>
      <c r="PF607" s="182"/>
      <c r="PG607" s="182"/>
      <c r="PH607" s="182"/>
      <c r="PI607" s="182"/>
      <c r="PJ607" s="182"/>
      <c r="PK607" s="182"/>
      <c r="PL607" s="182"/>
      <c r="PM607" s="182"/>
      <c r="PN607" s="182"/>
      <c r="PO607" s="182"/>
      <c r="PP607" s="182"/>
      <c r="PQ607" s="182"/>
      <c r="PR607" s="182"/>
      <c r="PS607" s="182"/>
      <c r="PT607" s="182"/>
      <c r="PU607" s="182"/>
      <c r="PV607" s="182"/>
      <c r="PW607" s="182"/>
      <c r="PX607" s="182"/>
    </row>
    <row r="608" spans="1:440" s="167" customFormat="1" ht="19.899999999999999" customHeight="1">
      <c r="A608" s="182"/>
      <c r="B608" s="1040"/>
      <c r="C608" s="899"/>
      <c r="D608" s="896"/>
      <c r="E608" s="973" t="s">
        <v>127</v>
      </c>
      <c r="F608" s="382" t="s">
        <v>20</v>
      </c>
      <c r="G608" s="383">
        <v>0.63500000000000001</v>
      </c>
      <c r="H608" s="383"/>
      <c r="I608" s="384">
        <f t="shared" ref="I608" si="675">G608+H608</f>
        <v>0.63500000000000001</v>
      </c>
      <c r="J608" s="434">
        <v>0.40500000000000003</v>
      </c>
      <c r="K608" s="384">
        <f t="shared" si="601"/>
        <v>0.22999999999999998</v>
      </c>
      <c r="L608" s="674">
        <f t="shared" si="602"/>
        <v>0.63779527559055127</v>
      </c>
      <c r="M608" s="652" t="s">
        <v>24</v>
      </c>
      <c r="N608" s="903">
        <f t="shared" ref="N608:O608" si="676">G608+G609+G610</f>
        <v>7.2190000000000003</v>
      </c>
      <c r="O608" s="904">
        <f t="shared" si="676"/>
        <v>0</v>
      </c>
      <c r="P608" s="904">
        <f t="shared" ref="P608" si="677">N608+O608</f>
        <v>7.2190000000000003</v>
      </c>
      <c r="Q608" s="904">
        <f t="shared" si="667"/>
        <v>6.8530000000000006</v>
      </c>
      <c r="R608" s="904">
        <f t="shared" ref="R608" si="678">P608-Q608</f>
        <v>0.36599999999999966</v>
      </c>
      <c r="S608" s="893">
        <f t="shared" ref="S608" si="679">Q608/P608</f>
        <v>0.94930045712702593</v>
      </c>
      <c r="T608" s="170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  <c r="AU608" s="182"/>
      <c r="AV608" s="182"/>
      <c r="AW608" s="182"/>
      <c r="AX608" s="182"/>
      <c r="AY608" s="182"/>
      <c r="AZ608" s="182"/>
      <c r="BA608" s="182"/>
      <c r="BB608" s="182"/>
      <c r="BC608" s="182"/>
      <c r="BD608" s="182"/>
      <c r="BE608" s="182"/>
      <c r="BF608" s="182"/>
      <c r="BG608" s="182"/>
      <c r="BH608" s="182"/>
      <c r="BI608" s="182"/>
      <c r="BJ608" s="182"/>
      <c r="BK608" s="182"/>
      <c r="BL608" s="182"/>
      <c r="BM608" s="182"/>
      <c r="BN608" s="182"/>
      <c r="BO608" s="182"/>
      <c r="BP608" s="182"/>
      <c r="BQ608" s="182"/>
      <c r="BR608" s="182"/>
      <c r="BS608" s="182"/>
      <c r="BT608" s="182"/>
      <c r="BU608" s="182"/>
      <c r="BV608" s="182"/>
      <c r="BW608" s="182"/>
      <c r="BX608" s="182"/>
      <c r="BY608" s="182"/>
      <c r="BZ608" s="182"/>
      <c r="CA608" s="182"/>
      <c r="CB608" s="182"/>
      <c r="CC608" s="182"/>
      <c r="CD608" s="182"/>
      <c r="CE608" s="182"/>
      <c r="CF608" s="182"/>
      <c r="CG608" s="182"/>
      <c r="CH608" s="182"/>
      <c r="CI608" s="182"/>
      <c r="CJ608" s="182"/>
      <c r="CK608" s="182"/>
      <c r="CL608" s="182"/>
      <c r="CM608" s="182"/>
      <c r="CN608" s="182"/>
      <c r="CO608" s="182"/>
      <c r="CP608" s="182"/>
      <c r="CQ608" s="182"/>
      <c r="CR608" s="182"/>
      <c r="CS608" s="182"/>
      <c r="CT608" s="182"/>
      <c r="CU608" s="182"/>
      <c r="CV608" s="182"/>
      <c r="CW608" s="182"/>
      <c r="CX608" s="182"/>
      <c r="CY608" s="182"/>
      <c r="CZ608" s="182"/>
      <c r="DA608" s="182"/>
      <c r="DB608" s="182"/>
      <c r="DC608" s="182"/>
      <c r="DD608" s="182"/>
      <c r="DE608" s="182"/>
      <c r="DF608" s="182"/>
      <c r="DG608" s="182"/>
      <c r="DH608" s="182"/>
      <c r="DI608" s="182"/>
      <c r="DJ608" s="182"/>
      <c r="DK608" s="182"/>
      <c r="DL608" s="182"/>
      <c r="DM608" s="182"/>
      <c r="DN608" s="182"/>
      <c r="DO608" s="182"/>
      <c r="DP608" s="182"/>
      <c r="DQ608" s="182"/>
      <c r="DR608" s="182"/>
      <c r="DS608" s="182"/>
      <c r="DT608" s="182"/>
      <c r="DU608" s="182"/>
      <c r="DV608" s="182"/>
      <c r="DW608" s="182"/>
      <c r="DX608" s="182"/>
      <c r="DY608" s="182"/>
      <c r="DZ608" s="182"/>
      <c r="EA608" s="182"/>
      <c r="EB608" s="182"/>
      <c r="EC608" s="182"/>
      <c r="ED608" s="182"/>
      <c r="EE608" s="182"/>
      <c r="EF608" s="182"/>
      <c r="EG608" s="182"/>
      <c r="EH608" s="182"/>
      <c r="EI608" s="182"/>
      <c r="EJ608" s="182"/>
      <c r="EK608" s="182"/>
      <c r="EL608" s="182"/>
      <c r="EM608" s="182"/>
      <c r="EN608" s="182"/>
      <c r="EO608" s="182"/>
      <c r="EP608" s="182"/>
      <c r="EQ608" s="182"/>
      <c r="ER608" s="182"/>
      <c r="ES608" s="182"/>
      <c r="ET608" s="182"/>
      <c r="EU608" s="182"/>
      <c r="EV608" s="182"/>
      <c r="EW608" s="182"/>
      <c r="EX608" s="182"/>
      <c r="EY608" s="182"/>
      <c r="EZ608" s="182"/>
      <c r="FA608" s="182"/>
      <c r="FB608" s="182"/>
      <c r="FC608" s="182"/>
      <c r="FD608" s="182"/>
      <c r="FE608" s="182"/>
      <c r="FF608" s="182"/>
      <c r="FG608" s="182"/>
      <c r="FH608" s="182"/>
      <c r="FI608" s="182"/>
      <c r="FJ608" s="182"/>
      <c r="FK608" s="182"/>
      <c r="FL608" s="182"/>
      <c r="FM608" s="182"/>
      <c r="FN608" s="182"/>
      <c r="FO608" s="182"/>
      <c r="FP608" s="182"/>
      <c r="FQ608" s="182"/>
      <c r="FR608" s="182"/>
      <c r="FS608" s="182"/>
      <c r="FT608" s="182"/>
      <c r="FU608" s="182"/>
      <c r="FV608" s="182"/>
      <c r="FW608" s="182"/>
      <c r="FX608" s="182"/>
      <c r="FY608" s="182"/>
      <c r="FZ608" s="182"/>
      <c r="GA608" s="182"/>
      <c r="GB608" s="182"/>
      <c r="GC608" s="182"/>
      <c r="GD608" s="182"/>
      <c r="GE608" s="182"/>
      <c r="GF608" s="182"/>
      <c r="GG608" s="182"/>
      <c r="GH608" s="182"/>
      <c r="GI608" s="182"/>
      <c r="GJ608" s="182"/>
      <c r="GK608" s="182"/>
      <c r="GL608" s="182"/>
      <c r="GM608" s="182"/>
      <c r="GN608" s="182"/>
      <c r="GO608" s="182"/>
      <c r="GP608" s="182"/>
      <c r="GQ608" s="182"/>
      <c r="GR608" s="182"/>
      <c r="GS608" s="182"/>
      <c r="GT608" s="182"/>
      <c r="GU608" s="182"/>
      <c r="GV608" s="182"/>
      <c r="GW608" s="182"/>
      <c r="GX608" s="182"/>
      <c r="GY608" s="182"/>
      <c r="GZ608" s="182"/>
      <c r="HA608" s="182"/>
      <c r="HB608" s="182"/>
      <c r="HC608" s="182"/>
      <c r="HD608" s="182"/>
      <c r="HE608" s="182"/>
      <c r="HF608" s="182"/>
      <c r="HG608" s="182"/>
      <c r="HH608" s="182"/>
      <c r="HI608" s="182"/>
      <c r="HJ608" s="182"/>
      <c r="HK608" s="182"/>
      <c r="HL608" s="182"/>
      <c r="HM608" s="182"/>
      <c r="HN608" s="182"/>
      <c r="HO608" s="182"/>
      <c r="HP608" s="182"/>
      <c r="HQ608" s="182"/>
      <c r="HR608" s="182"/>
      <c r="HS608" s="182"/>
      <c r="HT608" s="182"/>
      <c r="HU608" s="182"/>
      <c r="HV608" s="182"/>
      <c r="HW608" s="182"/>
      <c r="HX608" s="182"/>
      <c r="HY608" s="182"/>
      <c r="HZ608" s="182"/>
      <c r="IA608" s="182"/>
      <c r="IB608" s="182"/>
      <c r="IC608" s="182"/>
      <c r="ID608" s="182"/>
      <c r="IE608" s="182"/>
      <c r="IF608" s="182"/>
      <c r="IG608" s="182"/>
      <c r="IH608" s="182"/>
      <c r="II608" s="182"/>
      <c r="IJ608" s="182"/>
      <c r="IK608" s="182"/>
      <c r="IL608" s="182"/>
      <c r="IM608" s="182"/>
      <c r="IN608" s="182"/>
      <c r="IO608" s="182"/>
      <c r="IP608" s="182"/>
      <c r="IQ608" s="182"/>
      <c r="IR608" s="182"/>
      <c r="IS608" s="182"/>
      <c r="IT608" s="182"/>
      <c r="IU608" s="182"/>
      <c r="IV608" s="182"/>
      <c r="IW608" s="182"/>
      <c r="IX608" s="182"/>
      <c r="IY608" s="182"/>
      <c r="IZ608" s="182"/>
      <c r="JA608" s="182"/>
      <c r="JB608" s="182"/>
      <c r="JC608" s="182"/>
      <c r="JD608" s="182"/>
      <c r="JE608" s="182"/>
      <c r="JF608" s="182"/>
      <c r="JG608" s="182"/>
      <c r="JH608" s="182"/>
      <c r="JI608" s="182"/>
      <c r="JJ608" s="182"/>
      <c r="JK608" s="182"/>
      <c r="JL608" s="182"/>
      <c r="JM608" s="182"/>
      <c r="JN608" s="182"/>
      <c r="JO608" s="182"/>
      <c r="JP608" s="182"/>
      <c r="JQ608" s="182"/>
      <c r="JR608" s="182"/>
      <c r="JS608" s="182"/>
      <c r="JT608" s="182"/>
      <c r="JU608" s="182"/>
      <c r="JV608" s="182"/>
      <c r="JW608" s="182"/>
      <c r="JX608" s="182"/>
      <c r="JY608" s="182"/>
      <c r="JZ608" s="182"/>
      <c r="KA608" s="182"/>
      <c r="KB608" s="182"/>
      <c r="KC608" s="182"/>
      <c r="KD608" s="182"/>
      <c r="KE608" s="182"/>
      <c r="KF608" s="182"/>
      <c r="KG608" s="182"/>
      <c r="KH608" s="182"/>
      <c r="KI608" s="182"/>
      <c r="KJ608" s="182"/>
      <c r="KK608" s="182"/>
      <c r="KL608" s="182"/>
      <c r="KM608" s="182"/>
      <c r="KN608" s="182"/>
      <c r="KO608" s="182"/>
      <c r="KP608" s="182"/>
      <c r="KQ608" s="182"/>
      <c r="KR608" s="182"/>
      <c r="KS608" s="182"/>
      <c r="KT608" s="182"/>
      <c r="KU608" s="182"/>
      <c r="KV608" s="182"/>
      <c r="KW608" s="182"/>
      <c r="KX608" s="182"/>
      <c r="KY608" s="182"/>
      <c r="KZ608" s="182"/>
      <c r="LA608" s="182"/>
      <c r="LB608" s="182"/>
      <c r="LC608" s="182"/>
      <c r="LD608" s="182"/>
      <c r="LE608" s="182"/>
      <c r="LF608" s="182"/>
      <c r="LG608" s="182"/>
      <c r="LH608" s="182"/>
      <c r="LI608" s="182"/>
      <c r="LJ608" s="182"/>
      <c r="LK608" s="182"/>
      <c r="LL608" s="182"/>
      <c r="LM608" s="182"/>
      <c r="LN608" s="182"/>
      <c r="LO608" s="182"/>
      <c r="LP608" s="182"/>
      <c r="LQ608" s="182"/>
      <c r="LR608" s="182"/>
      <c r="LS608" s="182"/>
      <c r="LT608" s="182"/>
      <c r="LU608" s="182"/>
      <c r="LV608" s="182"/>
      <c r="LW608" s="182"/>
      <c r="LX608" s="182"/>
      <c r="LY608" s="182"/>
      <c r="LZ608" s="182"/>
      <c r="MA608" s="182"/>
      <c r="MB608" s="182"/>
      <c r="MC608" s="182"/>
      <c r="MD608" s="182"/>
      <c r="ME608" s="182"/>
      <c r="MF608" s="182"/>
      <c r="MG608" s="182"/>
      <c r="MH608" s="182"/>
      <c r="MI608" s="182"/>
      <c r="MJ608" s="182"/>
      <c r="MK608" s="182"/>
      <c r="ML608" s="182"/>
      <c r="MM608" s="182"/>
      <c r="MN608" s="182"/>
      <c r="MO608" s="182"/>
      <c r="MP608" s="182"/>
      <c r="MQ608" s="182"/>
      <c r="MR608" s="182"/>
      <c r="MS608" s="182"/>
      <c r="MT608" s="182"/>
      <c r="MU608" s="182"/>
      <c r="MV608" s="182"/>
      <c r="MW608" s="182"/>
      <c r="MX608" s="182"/>
      <c r="MY608" s="182"/>
      <c r="MZ608" s="182"/>
      <c r="NA608" s="182"/>
      <c r="NB608" s="182"/>
      <c r="NC608" s="182"/>
      <c r="ND608" s="182"/>
      <c r="NE608" s="182"/>
      <c r="NF608" s="182"/>
      <c r="NG608" s="182"/>
      <c r="NH608" s="182"/>
      <c r="NI608" s="182"/>
      <c r="NJ608" s="182"/>
      <c r="NK608" s="182"/>
      <c r="NL608" s="182"/>
      <c r="NM608" s="182"/>
      <c r="NN608" s="182"/>
      <c r="NO608" s="182"/>
      <c r="NP608" s="182"/>
      <c r="NQ608" s="182"/>
      <c r="NR608" s="182"/>
      <c r="NS608" s="182"/>
      <c r="NT608" s="182"/>
      <c r="NU608" s="182"/>
      <c r="NV608" s="182"/>
      <c r="NW608" s="182"/>
      <c r="NX608" s="182"/>
      <c r="NY608" s="182"/>
      <c r="NZ608" s="182"/>
      <c r="OA608" s="182"/>
      <c r="OB608" s="182"/>
      <c r="OC608" s="182"/>
      <c r="OD608" s="182"/>
      <c r="OE608" s="182"/>
      <c r="OF608" s="182"/>
      <c r="OG608" s="182"/>
      <c r="OH608" s="182"/>
      <c r="OI608" s="182"/>
      <c r="OJ608" s="182"/>
      <c r="OK608" s="182"/>
      <c r="OL608" s="182"/>
      <c r="OM608" s="182"/>
      <c r="ON608" s="182"/>
      <c r="OO608" s="182"/>
      <c r="OP608" s="182"/>
      <c r="OQ608" s="182"/>
      <c r="OR608" s="182"/>
      <c r="OS608" s="182"/>
      <c r="OT608" s="182"/>
      <c r="OU608" s="182"/>
      <c r="OV608" s="182"/>
      <c r="OW608" s="182"/>
      <c r="OX608" s="182"/>
      <c r="OY608" s="182"/>
      <c r="OZ608" s="182"/>
      <c r="PA608" s="182"/>
      <c r="PB608" s="182"/>
      <c r="PC608" s="182"/>
      <c r="PD608" s="182"/>
      <c r="PE608" s="182"/>
      <c r="PF608" s="182"/>
      <c r="PG608" s="182"/>
      <c r="PH608" s="182"/>
      <c r="PI608" s="182"/>
      <c r="PJ608" s="182"/>
      <c r="PK608" s="182"/>
      <c r="PL608" s="182"/>
      <c r="PM608" s="182"/>
      <c r="PN608" s="182"/>
      <c r="PO608" s="182"/>
      <c r="PP608" s="182"/>
      <c r="PQ608" s="182"/>
      <c r="PR608" s="182"/>
      <c r="PS608" s="182"/>
      <c r="PT608" s="182"/>
      <c r="PU608" s="182"/>
      <c r="PV608" s="182"/>
      <c r="PW608" s="182"/>
      <c r="PX608" s="182"/>
    </row>
    <row r="609" spans="1:440" s="167" customFormat="1" ht="19.899999999999999" customHeight="1">
      <c r="A609" s="182"/>
      <c r="B609" s="1040"/>
      <c r="C609" s="899"/>
      <c r="D609" s="896"/>
      <c r="E609" s="973"/>
      <c r="F609" s="382" t="s">
        <v>21</v>
      </c>
      <c r="G609" s="383">
        <v>2.9750000000000001</v>
      </c>
      <c r="H609" s="383"/>
      <c r="I609" s="384">
        <f>G609+H609+K608</f>
        <v>3.2050000000000001</v>
      </c>
      <c r="J609" s="434">
        <v>1.5880000000000001</v>
      </c>
      <c r="K609" s="384">
        <f t="shared" si="601"/>
        <v>1.617</v>
      </c>
      <c r="L609" s="674">
        <f t="shared" si="602"/>
        <v>0.49547581903276133</v>
      </c>
      <c r="M609" s="652" t="s">
        <v>24</v>
      </c>
      <c r="N609" s="903"/>
      <c r="O609" s="904"/>
      <c r="P609" s="904"/>
      <c r="Q609" s="904"/>
      <c r="R609" s="904"/>
      <c r="S609" s="893"/>
      <c r="T609" s="170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2"/>
      <c r="AT609" s="182"/>
      <c r="AU609" s="182"/>
      <c r="AV609" s="182"/>
      <c r="AW609" s="182"/>
      <c r="AX609" s="182"/>
      <c r="AY609" s="182"/>
      <c r="AZ609" s="182"/>
      <c r="BA609" s="182"/>
      <c r="BB609" s="182"/>
      <c r="BC609" s="182"/>
      <c r="BD609" s="182"/>
      <c r="BE609" s="182"/>
      <c r="BF609" s="182"/>
      <c r="BG609" s="182"/>
      <c r="BH609" s="182"/>
      <c r="BI609" s="182"/>
      <c r="BJ609" s="182"/>
      <c r="BK609" s="182"/>
      <c r="BL609" s="182"/>
      <c r="BM609" s="182"/>
      <c r="BN609" s="182"/>
      <c r="BO609" s="182"/>
      <c r="BP609" s="182"/>
      <c r="BQ609" s="182"/>
      <c r="BR609" s="182"/>
      <c r="BS609" s="182"/>
      <c r="BT609" s="182"/>
      <c r="BU609" s="182"/>
      <c r="BV609" s="182"/>
      <c r="BW609" s="182"/>
      <c r="BX609" s="182"/>
      <c r="BY609" s="182"/>
      <c r="BZ609" s="182"/>
      <c r="CA609" s="182"/>
      <c r="CB609" s="182"/>
      <c r="CC609" s="182"/>
      <c r="CD609" s="182"/>
      <c r="CE609" s="182"/>
      <c r="CF609" s="182"/>
      <c r="CG609" s="182"/>
      <c r="CH609" s="182"/>
      <c r="CI609" s="182"/>
      <c r="CJ609" s="182"/>
      <c r="CK609" s="182"/>
      <c r="CL609" s="182"/>
      <c r="CM609" s="182"/>
      <c r="CN609" s="182"/>
      <c r="CO609" s="182"/>
      <c r="CP609" s="182"/>
      <c r="CQ609" s="182"/>
      <c r="CR609" s="182"/>
      <c r="CS609" s="182"/>
      <c r="CT609" s="182"/>
      <c r="CU609" s="182"/>
      <c r="CV609" s="182"/>
      <c r="CW609" s="182"/>
      <c r="CX609" s="182"/>
      <c r="CY609" s="182"/>
      <c r="CZ609" s="182"/>
      <c r="DA609" s="182"/>
      <c r="DB609" s="182"/>
      <c r="DC609" s="182"/>
      <c r="DD609" s="182"/>
      <c r="DE609" s="182"/>
      <c r="DF609" s="182"/>
      <c r="DG609" s="182"/>
      <c r="DH609" s="182"/>
      <c r="DI609" s="182"/>
      <c r="DJ609" s="182"/>
      <c r="DK609" s="182"/>
      <c r="DL609" s="182"/>
      <c r="DM609" s="182"/>
      <c r="DN609" s="182"/>
      <c r="DO609" s="182"/>
      <c r="DP609" s="182"/>
      <c r="DQ609" s="182"/>
      <c r="DR609" s="182"/>
      <c r="DS609" s="182"/>
      <c r="DT609" s="182"/>
      <c r="DU609" s="182"/>
      <c r="DV609" s="182"/>
      <c r="DW609" s="182"/>
      <c r="DX609" s="182"/>
      <c r="DY609" s="182"/>
      <c r="DZ609" s="182"/>
      <c r="EA609" s="182"/>
      <c r="EB609" s="182"/>
      <c r="EC609" s="182"/>
      <c r="ED609" s="182"/>
      <c r="EE609" s="182"/>
      <c r="EF609" s="182"/>
      <c r="EG609" s="182"/>
      <c r="EH609" s="182"/>
      <c r="EI609" s="182"/>
      <c r="EJ609" s="182"/>
      <c r="EK609" s="182"/>
      <c r="EL609" s="182"/>
      <c r="EM609" s="182"/>
      <c r="EN609" s="182"/>
      <c r="EO609" s="182"/>
      <c r="EP609" s="182"/>
      <c r="EQ609" s="182"/>
      <c r="ER609" s="182"/>
      <c r="ES609" s="182"/>
      <c r="ET609" s="182"/>
      <c r="EU609" s="182"/>
      <c r="EV609" s="182"/>
      <c r="EW609" s="182"/>
      <c r="EX609" s="182"/>
      <c r="EY609" s="182"/>
      <c r="EZ609" s="182"/>
      <c r="FA609" s="182"/>
      <c r="FB609" s="182"/>
      <c r="FC609" s="182"/>
      <c r="FD609" s="182"/>
      <c r="FE609" s="182"/>
      <c r="FF609" s="182"/>
      <c r="FG609" s="182"/>
      <c r="FH609" s="182"/>
      <c r="FI609" s="182"/>
      <c r="FJ609" s="182"/>
      <c r="FK609" s="182"/>
      <c r="FL609" s="182"/>
      <c r="FM609" s="182"/>
      <c r="FN609" s="182"/>
      <c r="FO609" s="182"/>
      <c r="FP609" s="182"/>
      <c r="FQ609" s="182"/>
      <c r="FR609" s="182"/>
      <c r="FS609" s="182"/>
      <c r="FT609" s="182"/>
      <c r="FU609" s="182"/>
      <c r="FV609" s="182"/>
      <c r="FW609" s="182"/>
      <c r="FX609" s="182"/>
      <c r="FY609" s="182"/>
      <c r="FZ609" s="182"/>
      <c r="GA609" s="182"/>
      <c r="GB609" s="182"/>
      <c r="GC609" s="182"/>
      <c r="GD609" s="182"/>
      <c r="GE609" s="182"/>
      <c r="GF609" s="182"/>
      <c r="GG609" s="182"/>
      <c r="GH609" s="182"/>
      <c r="GI609" s="182"/>
      <c r="GJ609" s="182"/>
      <c r="GK609" s="182"/>
      <c r="GL609" s="182"/>
      <c r="GM609" s="182"/>
      <c r="GN609" s="182"/>
      <c r="GO609" s="182"/>
      <c r="GP609" s="182"/>
      <c r="GQ609" s="182"/>
      <c r="GR609" s="182"/>
      <c r="GS609" s="182"/>
      <c r="GT609" s="182"/>
      <c r="GU609" s="182"/>
      <c r="GV609" s="182"/>
      <c r="GW609" s="182"/>
      <c r="GX609" s="182"/>
      <c r="GY609" s="182"/>
      <c r="GZ609" s="182"/>
      <c r="HA609" s="182"/>
      <c r="HB609" s="182"/>
      <c r="HC609" s="182"/>
      <c r="HD609" s="182"/>
      <c r="HE609" s="182"/>
      <c r="HF609" s="182"/>
      <c r="HG609" s="182"/>
      <c r="HH609" s="182"/>
      <c r="HI609" s="182"/>
      <c r="HJ609" s="182"/>
      <c r="HK609" s="182"/>
      <c r="HL609" s="182"/>
      <c r="HM609" s="182"/>
      <c r="HN609" s="182"/>
      <c r="HO609" s="182"/>
      <c r="HP609" s="182"/>
      <c r="HQ609" s="182"/>
      <c r="HR609" s="182"/>
      <c r="HS609" s="182"/>
      <c r="HT609" s="182"/>
      <c r="HU609" s="182"/>
      <c r="HV609" s="182"/>
      <c r="HW609" s="182"/>
      <c r="HX609" s="182"/>
      <c r="HY609" s="182"/>
      <c r="HZ609" s="182"/>
      <c r="IA609" s="182"/>
      <c r="IB609" s="182"/>
      <c r="IC609" s="182"/>
      <c r="ID609" s="182"/>
      <c r="IE609" s="182"/>
      <c r="IF609" s="182"/>
      <c r="IG609" s="182"/>
      <c r="IH609" s="182"/>
      <c r="II609" s="182"/>
      <c r="IJ609" s="182"/>
      <c r="IK609" s="182"/>
      <c r="IL609" s="182"/>
      <c r="IM609" s="182"/>
      <c r="IN609" s="182"/>
      <c r="IO609" s="182"/>
      <c r="IP609" s="182"/>
      <c r="IQ609" s="182"/>
      <c r="IR609" s="182"/>
      <c r="IS609" s="182"/>
      <c r="IT609" s="182"/>
      <c r="IU609" s="182"/>
      <c r="IV609" s="182"/>
      <c r="IW609" s="182"/>
      <c r="IX609" s="182"/>
      <c r="IY609" s="182"/>
      <c r="IZ609" s="182"/>
      <c r="JA609" s="182"/>
      <c r="JB609" s="182"/>
      <c r="JC609" s="182"/>
      <c r="JD609" s="182"/>
      <c r="JE609" s="182"/>
      <c r="JF609" s="182"/>
      <c r="JG609" s="182"/>
      <c r="JH609" s="182"/>
      <c r="JI609" s="182"/>
      <c r="JJ609" s="182"/>
      <c r="JK609" s="182"/>
      <c r="JL609" s="182"/>
      <c r="JM609" s="182"/>
      <c r="JN609" s="182"/>
      <c r="JO609" s="182"/>
      <c r="JP609" s="182"/>
      <c r="JQ609" s="182"/>
      <c r="JR609" s="182"/>
      <c r="JS609" s="182"/>
      <c r="JT609" s="182"/>
      <c r="JU609" s="182"/>
      <c r="JV609" s="182"/>
      <c r="JW609" s="182"/>
      <c r="JX609" s="182"/>
      <c r="JY609" s="182"/>
      <c r="JZ609" s="182"/>
      <c r="KA609" s="182"/>
      <c r="KB609" s="182"/>
      <c r="KC609" s="182"/>
      <c r="KD609" s="182"/>
      <c r="KE609" s="182"/>
      <c r="KF609" s="182"/>
      <c r="KG609" s="182"/>
      <c r="KH609" s="182"/>
      <c r="KI609" s="182"/>
      <c r="KJ609" s="182"/>
      <c r="KK609" s="182"/>
      <c r="KL609" s="182"/>
      <c r="KM609" s="182"/>
      <c r="KN609" s="182"/>
      <c r="KO609" s="182"/>
      <c r="KP609" s="182"/>
      <c r="KQ609" s="182"/>
      <c r="KR609" s="182"/>
      <c r="KS609" s="182"/>
      <c r="KT609" s="182"/>
      <c r="KU609" s="182"/>
      <c r="KV609" s="182"/>
      <c r="KW609" s="182"/>
      <c r="KX609" s="182"/>
      <c r="KY609" s="182"/>
      <c r="KZ609" s="182"/>
      <c r="LA609" s="182"/>
      <c r="LB609" s="182"/>
      <c r="LC609" s="182"/>
      <c r="LD609" s="182"/>
      <c r="LE609" s="182"/>
      <c r="LF609" s="182"/>
      <c r="LG609" s="182"/>
      <c r="LH609" s="182"/>
      <c r="LI609" s="182"/>
      <c r="LJ609" s="182"/>
      <c r="LK609" s="182"/>
      <c r="LL609" s="182"/>
      <c r="LM609" s="182"/>
      <c r="LN609" s="182"/>
      <c r="LO609" s="182"/>
      <c r="LP609" s="182"/>
      <c r="LQ609" s="182"/>
      <c r="LR609" s="182"/>
      <c r="LS609" s="182"/>
      <c r="LT609" s="182"/>
      <c r="LU609" s="182"/>
      <c r="LV609" s="182"/>
      <c r="LW609" s="182"/>
      <c r="LX609" s="182"/>
      <c r="LY609" s="182"/>
      <c r="LZ609" s="182"/>
      <c r="MA609" s="182"/>
      <c r="MB609" s="182"/>
      <c r="MC609" s="182"/>
      <c r="MD609" s="182"/>
      <c r="ME609" s="182"/>
      <c r="MF609" s="182"/>
      <c r="MG609" s="182"/>
      <c r="MH609" s="182"/>
      <c r="MI609" s="182"/>
      <c r="MJ609" s="182"/>
      <c r="MK609" s="182"/>
      <c r="ML609" s="182"/>
      <c r="MM609" s="182"/>
      <c r="MN609" s="182"/>
      <c r="MO609" s="182"/>
      <c r="MP609" s="182"/>
      <c r="MQ609" s="182"/>
      <c r="MR609" s="182"/>
      <c r="MS609" s="182"/>
      <c r="MT609" s="182"/>
      <c r="MU609" s="182"/>
      <c r="MV609" s="182"/>
      <c r="MW609" s="182"/>
      <c r="MX609" s="182"/>
      <c r="MY609" s="182"/>
      <c r="MZ609" s="182"/>
      <c r="NA609" s="182"/>
      <c r="NB609" s="182"/>
      <c r="NC609" s="182"/>
      <c r="ND609" s="182"/>
      <c r="NE609" s="182"/>
      <c r="NF609" s="182"/>
      <c r="NG609" s="182"/>
      <c r="NH609" s="182"/>
      <c r="NI609" s="182"/>
      <c r="NJ609" s="182"/>
      <c r="NK609" s="182"/>
      <c r="NL609" s="182"/>
      <c r="NM609" s="182"/>
      <c r="NN609" s="182"/>
      <c r="NO609" s="182"/>
      <c r="NP609" s="182"/>
      <c r="NQ609" s="182"/>
      <c r="NR609" s="182"/>
      <c r="NS609" s="182"/>
      <c r="NT609" s="182"/>
      <c r="NU609" s="182"/>
      <c r="NV609" s="182"/>
      <c r="NW609" s="182"/>
      <c r="NX609" s="182"/>
      <c r="NY609" s="182"/>
      <c r="NZ609" s="182"/>
      <c r="OA609" s="182"/>
      <c r="OB609" s="182"/>
      <c r="OC609" s="182"/>
      <c r="OD609" s="182"/>
      <c r="OE609" s="182"/>
      <c r="OF609" s="182"/>
      <c r="OG609" s="182"/>
      <c r="OH609" s="182"/>
      <c r="OI609" s="182"/>
      <c r="OJ609" s="182"/>
      <c r="OK609" s="182"/>
      <c r="OL609" s="182"/>
      <c r="OM609" s="182"/>
      <c r="ON609" s="182"/>
      <c r="OO609" s="182"/>
      <c r="OP609" s="182"/>
      <c r="OQ609" s="182"/>
      <c r="OR609" s="182"/>
      <c r="OS609" s="182"/>
      <c r="OT609" s="182"/>
      <c r="OU609" s="182"/>
      <c r="OV609" s="182"/>
      <c r="OW609" s="182"/>
      <c r="OX609" s="182"/>
      <c r="OY609" s="182"/>
      <c r="OZ609" s="182"/>
      <c r="PA609" s="182"/>
      <c r="PB609" s="182"/>
      <c r="PC609" s="182"/>
      <c r="PD609" s="182"/>
      <c r="PE609" s="182"/>
      <c r="PF609" s="182"/>
      <c r="PG609" s="182"/>
      <c r="PH609" s="182"/>
      <c r="PI609" s="182"/>
      <c r="PJ609" s="182"/>
      <c r="PK609" s="182"/>
      <c r="PL609" s="182"/>
      <c r="PM609" s="182"/>
      <c r="PN609" s="182"/>
      <c r="PO609" s="182"/>
      <c r="PP609" s="182"/>
      <c r="PQ609" s="182"/>
      <c r="PR609" s="182"/>
      <c r="PS609" s="182"/>
      <c r="PT609" s="182"/>
      <c r="PU609" s="182"/>
      <c r="PV609" s="182"/>
      <c r="PW609" s="182"/>
      <c r="PX609" s="182"/>
    </row>
    <row r="610" spans="1:440" s="167" customFormat="1" ht="19.899999999999999" customHeight="1">
      <c r="A610" s="182"/>
      <c r="B610" s="1040"/>
      <c r="C610" s="899"/>
      <c r="D610" s="896"/>
      <c r="E610" s="973"/>
      <c r="F610" s="382" t="s">
        <v>22</v>
      </c>
      <c r="G610" s="383">
        <v>3.609</v>
      </c>
      <c r="H610" s="383"/>
      <c r="I610" s="384">
        <f>G610+H610+K609</f>
        <v>5.226</v>
      </c>
      <c r="J610" s="434">
        <v>4.8600000000000003</v>
      </c>
      <c r="K610" s="384">
        <f t="shared" si="601"/>
        <v>0.36599999999999966</v>
      </c>
      <c r="L610" s="681">
        <f t="shared" si="602"/>
        <v>0.9299655568312285</v>
      </c>
      <c r="M610" s="652" t="s">
        <v>24</v>
      </c>
      <c r="N610" s="903"/>
      <c r="O610" s="904"/>
      <c r="P610" s="904"/>
      <c r="Q610" s="904"/>
      <c r="R610" s="904"/>
      <c r="S610" s="893"/>
      <c r="T610" s="170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2"/>
      <c r="AT610" s="182"/>
      <c r="AU610" s="182"/>
      <c r="AV610" s="182"/>
      <c r="AW610" s="182"/>
      <c r="AX610" s="182"/>
      <c r="AY610" s="182"/>
      <c r="AZ610" s="182"/>
      <c r="BA610" s="182"/>
      <c r="BB610" s="182"/>
      <c r="BC610" s="182"/>
      <c r="BD610" s="182"/>
      <c r="BE610" s="182"/>
      <c r="BF610" s="182"/>
      <c r="BG610" s="182"/>
      <c r="BH610" s="182"/>
      <c r="BI610" s="182"/>
      <c r="BJ610" s="182"/>
      <c r="BK610" s="182"/>
      <c r="BL610" s="182"/>
      <c r="BM610" s="182"/>
      <c r="BN610" s="182"/>
      <c r="BO610" s="182"/>
      <c r="BP610" s="182"/>
      <c r="BQ610" s="182"/>
      <c r="BR610" s="182"/>
      <c r="BS610" s="182"/>
      <c r="BT610" s="182"/>
      <c r="BU610" s="182"/>
      <c r="BV610" s="182"/>
      <c r="BW610" s="182"/>
      <c r="BX610" s="182"/>
      <c r="BY610" s="182"/>
      <c r="BZ610" s="182"/>
      <c r="CA610" s="182"/>
      <c r="CB610" s="182"/>
      <c r="CC610" s="182"/>
      <c r="CD610" s="182"/>
      <c r="CE610" s="182"/>
      <c r="CF610" s="182"/>
      <c r="CG610" s="182"/>
      <c r="CH610" s="182"/>
      <c r="CI610" s="182"/>
      <c r="CJ610" s="182"/>
      <c r="CK610" s="182"/>
      <c r="CL610" s="182"/>
      <c r="CM610" s="182"/>
      <c r="CN610" s="182"/>
      <c r="CO610" s="182"/>
      <c r="CP610" s="182"/>
      <c r="CQ610" s="182"/>
      <c r="CR610" s="182"/>
      <c r="CS610" s="182"/>
      <c r="CT610" s="182"/>
      <c r="CU610" s="182"/>
      <c r="CV610" s="182"/>
      <c r="CW610" s="182"/>
      <c r="CX610" s="182"/>
      <c r="CY610" s="182"/>
      <c r="CZ610" s="182"/>
      <c r="DA610" s="182"/>
      <c r="DB610" s="182"/>
      <c r="DC610" s="182"/>
      <c r="DD610" s="182"/>
      <c r="DE610" s="182"/>
      <c r="DF610" s="182"/>
      <c r="DG610" s="182"/>
      <c r="DH610" s="182"/>
      <c r="DI610" s="182"/>
      <c r="DJ610" s="182"/>
      <c r="DK610" s="182"/>
      <c r="DL610" s="182"/>
      <c r="DM610" s="182"/>
      <c r="DN610" s="182"/>
      <c r="DO610" s="182"/>
      <c r="DP610" s="182"/>
      <c r="DQ610" s="182"/>
      <c r="DR610" s="182"/>
      <c r="DS610" s="182"/>
      <c r="DT610" s="182"/>
      <c r="DU610" s="182"/>
      <c r="DV610" s="182"/>
      <c r="DW610" s="182"/>
      <c r="DX610" s="182"/>
      <c r="DY610" s="182"/>
      <c r="DZ610" s="182"/>
      <c r="EA610" s="182"/>
      <c r="EB610" s="182"/>
      <c r="EC610" s="182"/>
      <c r="ED610" s="182"/>
      <c r="EE610" s="182"/>
      <c r="EF610" s="182"/>
      <c r="EG610" s="182"/>
      <c r="EH610" s="182"/>
      <c r="EI610" s="182"/>
      <c r="EJ610" s="182"/>
      <c r="EK610" s="182"/>
      <c r="EL610" s="182"/>
      <c r="EM610" s="182"/>
      <c r="EN610" s="182"/>
      <c r="EO610" s="182"/>
      <c r="EP610" s="182"/>
      <c r="EQ610" s="182"/>
      <c r="ER610" s="182"/>
      <c r="ES610" s="182"/>
      <c r="ET610" s="182"/>
      <c r="EU610" s="182"/>
      <c r="EV610" s="182"/>
      <c r="EW610" s="182"/>
      <c r="EX610" s="182"/>
      <c r="EY610" s="182"/>
      <c r="EZ610" s="182"/>
      <c r="FA610" s="182"/>
      <c r="FB610" s="182"/>
      <c r="FC610" s="182"/>
      <c r="FD610" s="182"/>
      <c r="FE610" s="182"/>
      <c r="FF610" s="182"/>
      <c r="FG610" s="182"/>
      <c r="FH610" s="182"/>
      <c r="FI610" s="182"/>
      <c r="FJ610" s="182"/>
      <c r="FK610" s="182"/>
      <c r="FL610" s="182"/>
      <c r="FM610" s="182"/>
      <c r="FN610" s="182"/>
      <c r="FO610" s="182"/>
      <c r="FP610" s="182"/>
      <c r="FQ610" s="182"/>
      <c r="FR610" s="182"/>
      <c r="FS610" s="182"/>
      <c r="FT610" s="182"/>
      <c r="FU610" s="182"/>
      <c r="FV610" s="182"/>
      <c r="FW610" s="182"/>
      <c r="FX610" s="182"/>
      <c r="FY610" s="182"/>
      <c r="FZ610" s="182"/>
      <c r="GA610" s="182"/>
      <c r="GB610" s="182"/>
      <c r="GC610" s="182"/>
      <c r="GD610" s="182"/>
      <c r="GE610" s="182"/>
      <c r="GF610" s="182"/>
      <c r="GG610" s="182"/>
      <c r="GH610" s="182"/>
      <c r="GI610" s="182"/>
      <c r="GJ610" s="182"/>
      <c r="GK610" s="182"/>
      <c r="GL610" s="182"/>
      <c r="GM610" s="182"/>
      <c r="GN610" s="182"/>
      <c r="GO610" s="182"/>
      <c r="GP610" s="182"/>
      <c r="GQ610" s="182"/>
      <c r="GR610" s="182"/>
      <c r="GS610" s="182"/>
      <c r="GT610" s="182"/>
      <c r="GU610" s="182"/>
      <c r="GV610" s="182"/>
      <c r="GW610" s="182"/>
      <c r="GX610" s="182"/>
      <c r="GY610" s="182"/>
      <c r="GZ610" s="182"/>
      <c r="HA610" s="182"/>
      <c r="HB610" s="182"/>
      <c r="HC610" s="182"/>
      <c r="HD610" s="182"/>
      <c r="HE610" s="182"/>
      <c r="HF610" s="182"/>
      <c r="HG610" s="182"/>
      <c r="HH610" s="182"/>
      <c r="HI610" s="182"/>
      <c r="HJ610" s="182"/>
      <c r="HK610" s="182"/>
      <c r="HL610" s="182"/>
      <c r="HM610" s="182"/>
      <c r="HN610" s="182"/>
      <c r="HO610" s="182"/>
      <c r="HP610" s="182"/>
      <c r="HQ610" s="182"/>
      <c r="HR610" s="182"/>
      <c r="HS610" s="182"/>
      <c r="HT610" s="182"/>
      <c r="HU610" s="182"/>
      <c r="HV610" s="182"/>
      <c r="HW610" s="182"/>
      <c r="HX610" s="182"/>
      <c r="HY610" s="182"/>
      <c r="HZ610" s="182"/>
      <c r="IA610" s="182"/>
      <c r="IB610" s="182"/>
      <c r="IC610" s="182"/>
      <c r="ID610" s="182"/>
      <c r="IE610" s="182"/>
      <c r="IF610" s="182"/>
      <c r="IG610" s="182"/>
      <c r="IH610" s="182"/>
      <c r="II610" s="182"/>
      <c r="IJ610" s="182"/>
      <c r="IK610" s="182"/>
      <c r="IL610" s="182"/>
      <c r="IM610" s="182"/>
      <c r="IN610" s="182"/>
      <c r="IO610" s="182"/>
      <c r="IP610" s="182"/>
      <c r="IQ610" s="182"/>
      <c r="IR610" s="182"/>
      <c r="IS610" s="182"/>
      <c r="IT610" s="182"/>
      <c r="IU610" s="182"/>
      <c r="IV610" s="182"/>
      <c r="IW610" s="182"/>
      <c r="IX610" s="182"/>
      <c r="IY610" s="182"/>
      <c r="IZ610" s="182"/>
      <c r="JA610" s="182"/>
      <c r="JB610" s="182"/>
      <c r="JC610" s="182"/>
      <c r="JD610" s="182"/>
      <c r="JE610" s="182"/>
      <c r="JF610" s="182"/>
      <c r="JG610" s="182"/>
      <c r="JH610" s="182"/>
      <c r="JI610" s="182"/>
      <c r="JJ610" s="182"/>
      <c r="JK610" s="182"/>
      <c r="JL610" s="182"/>
      <c r="JM610" s="182"/>
      <c r="JN610" s="182"/>
      <c r="JO610" s="182"/>
      <c r="JP610" s="182"/>
      <c r="JQ610" s="182"/>
      <c r="JR610" s="182"/>
      <c r="JS610" s="182"/>
      <c r="JT610" s="182"/>
      <c r="JU610" s="182"/>
      <c r="JV610" s="182"/>
      <c r="JW610" s="182"/>
      <c r="JX610" s="182"/>
      <c r="JY610" s="182"/>
      <c r="JZ610" s="182"/>
      <c r="KA610" s="182"/>
      <c r="KB610" s="182"/>
      <c r="KC610" s="182"/>
      <c r="KD610" s="182"/>
      <c r="KE610" s="182"/>
      <c r="KF610" s="182"/>
      <c r="KG610" s="182"/>
      <c r="KH610" s="182"/>
      <c r="KI610" s="182"/>
      <c r="KJ610" s="182"/>
      <c r="KK610" s="182"/>
      <c r="KL610" s="182"/>
      <c r="KM610" s="182"/>
      <c r="KN610" s="182"/>
      <c r="KO610" s="182"/>
      <c r="KP610" s="182"/>
      <c r="KQ610" s="182"/>
      <c r="KR610" s="182"/>
      <c r="KS610" s="182"/>
      <c r="KT610" s="182"/>
      <c r="KU610" s="182"/>
      <c r="KV610" s="182"/>
      <c r="KW610" s="182"/>
      <c r="KX610" s="182"/>
      <c r="KY610" s="182"/>
      <c r="KZ610" s="182"/>
      <c r="LA610" s="182"/>
      <c r="LB610" s="182"/>
      <c r="LC610" s="182"/>
      <c r="LD610" s="182"/>
      <c r="LE610" s="182"/>
      <c r="LF610" s="182"/>
      <c r="LG610" s="182"/>
      <c r="LH610" s="182"/>
      <c r="LI610" s="182"/>
      <c r="LJ610" s="182"/>
      <c r="LK610" s="182"/>
      <c r="LL610" s="182"/>
      <c r="LM610" s="182"/>
      <c r="LN610" s="182"/>
      <c r="LO610" s="182"/>
      <c r="LP610" s="182"/>
      <c r="LQ610" s="182"/>
      <c r="LR610" s="182"/>
      <c r="LS610" s="182"/>
      <c r="LT610" s="182"/>
      <c r="LU610" s="182"/>
      <c r="LV610" s="182"/>
      <c r="LW610" s="182"/>
      <c r="LX610" s="182"/>
      <c r="LY610" s="182"/>
      <c r="LZ610" s="182"/>
      <c r="MA610" s="182"/>
      <c r="MB610" s="182"/>
      <c r="MC610" s="182"/>
      <c r="MD610" s="182"/>
      <c r="ME610" s="182"/>
      <c r="MF610" s="182"/>
      <c r="MG610" s="182"/>
      <c r="MH610" s="182"/>
      <c r="MI610" s="182"/>
      <c r="MJ610" s="182"/>
      <c r="MK610" s="182"/>
      <c r="ML610" s="182"/>
      <c r="MM610" s="182"/>
      <c r="MN610" s="182"/>
      <c r="MO610" s="182"/>
      <c r="MP610" s="182"/>
      <c r="MQ610" s="182"/>
      <c r="MR610" s="182"/>
      <c r="MS610" s="182"/>
      <c r="MT610" s="182"/>
      <c r="MU610" s="182"/>
      <c r="MV610" s="182"/>
      <c r="MW610" s="182"/>
      <c r="MX610" s="182"/>
      <c r="MY610" s="182"/>
      <c r="MZ610" s="182"/>
      <c r="NA610" s="182"/>
      <c r="NB610" s="182"/>
      <c r="NC610" s="182"/>
      <c r="ND610" s="182"/>
      <c r="NE610" s="182"/>
      <c r="NF610" s="182"/>
      <c r="NG610" s="182"/>
      <c r="NH610" s="182"/>
      <c r="NI610" s="182"/>
      <c r="NJ610" s="182"/>
      <c r="NK610" s="182"/>
      <c r="NL610" s="182"/>
      <c r="NM610" s="182"/>
      <c r="NN610" s="182"/>
      <c r="NO610" s="182"/>
      <c r="NP610" s="182"/>
      <c r="NQ610" s="182"/>
      <c r="NR610" s="182"/>
      <c r="NS610" s="182"/>
      <c r="NT610" s="182"/>
      <c r="NU610" s="182"/>
      <c r="NV610" s="182"/>
      <c r="NW610" s="182"/>
      <c r="NX610" s="182"/>
      <c r="NY610" s="182"/>
      <c r="NZ610" s="182"/>
      <c r="OA610" s="182"/>
      <c r="OB610" s="182"/>
      <c r="OC610" s="182"/>
      <c r="OD610" s="182"/>
      <c r="OE610" s="182"/>
      <c r="OF610" s="182"/>
      <c r="OG610" s="182"/>
      <c r="OH610" s="182"/>
      <c r="OI610" s="182"/>
      <c r="OJ610" s="182"/>
      <c r="OK610" s="182"/>
      <c r="OL610" s="182"/>
      <c r="OM610" s="182"/>
      <c r="ON610" s="182"/>
      <c r="OO610" s="182"/>
      <c r="OP610" s="182"/>
      <c r="OQ610" s="182"/>
      <c r="OR610" s="182"/>
      <c r="OS610" s="182"/>
      <c r="OT610" s="182"/>
      <c r="OU610" s="182"/>
      <c r="OV610" s="182"/>
      <c r="OW610" s="182"/>
      <c r="OX610" s="182"/>
      <c r="OY610" s="182"/>
      <c r="OZ610" s="182"/>
      <c r="PA610" s="182"/>
      <c r="PB610" s="182"/>
      <c r="PC610" s="182"/>
      <c r="PD610" s="182"/>
      <c r="PE610" s="182"/>
      <c r="PF610" s="182"/>
      <c r="PG610" s="182"/>
      <c r="PH610" s="182"/>
      <c r="PI610" s="182"/>
      <c r="PJ610" s="182"/>
      <c r="PK610" s="182"/>
      <c r="PL610" s="182"/>
      <c r="PM610" s="182"/>
      <c r="PN610" s="182"/>
      <c r="PO610" s="182"/>
      <c r="PP610" s="182"/>
      <c r="PQ610" s="182"/>
      <c r="PR610" s="182"/>
      <c r="PS610" s="182"/>
      <c r="PT610" s="182"/>
      <c r="PU610" s="182"/>
      <c r="PV610" s="182"/>
      <c r="PW610" s="182"/>
      <c r="PX610" s="182"/>
    </row>
    <row r="611" spans="1:440" s="167" customFormat="1" ht="19.899999999999999" customHeight="1">
      <c r="A611" s="182"/>
      <c r="B611" s="1040"/>
      <c r="C611" s="899"/>
      <c r="D611" s="896"/>
      <c r="E611" s="973" t="s">
        <v>128</v>
      </c>
      <c r="F611" s="382" t="s">
        <v>20</v>
      </c>
      <c r="G611" s="383">
        <v>0.63500000000000001</v>
      </c>
      <c r="H611" s="383"/>
      <c r="I611" s="384">
        <f t="shared" ref="I611" si="680">G611+H611</f>
        <v>0.63500000000000001</v>
      </c>
      <c r="J611" s="434">
        <v>0.48599999999999999</v>
      </c>
      <c r="K611" s="384">
        <f t="shared" si="601"/>
        <v>0.14900000000000002</v>
      </c>
      <c r="L611" s="674">
        <f t="shared" si="602"/>
        <v>0.76535433070866143</v>
      </c>
      <c r="M611" s="652" t="s">
        <v>24</v>
      </c>
      <c r="N611" s="903">
        <f t="shared" ref="N611:O611" si="681">G611+G612+G613</f>
        <v>7.218</v>
      </c>
      <c r="O611" s="904">
        <f t="shared" si="681"/>
        <v>0</v>
      </c>
      <c r="P611" s="904">
        <f t="shared" ref="P611" si="682">N611+O611</f>
        <v>7.218</v>
      </c>
      <c r="Q611" s="904">
        <f t="shared" si="667"/>
        <v>7.2089999999999996</v>
      </c>
      <c r="R611" s="904">
        <f t="shared" ref="R611" si="683">P611-Q611</f>
        <v>9.0000000000003411E-3</v>
      </c>
      <c r="S611" s="893">
        <f t="shared" ref="S611" si="684">Q611/P611</f>
        <v>0.99875311720698245</v>
      </c>
      <c r="T611" s="170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2"/>
      <c r="AT611" s="182"/>
      <c r="AU611" s="182"/>
      <c r="AV611" s="182"/>
      <c r="AW611" s="182"/>
      <c r="AX611" s="182"/>
      <c r="AY611" s="182"/>
      <c r="AZ611" s="182"/>
      <c r="BA611" s="182"/>
      <c r="BB611" s="182"/>
      <c r="BC611" s="182"/>
      <c r="BD611" s="182"/>
      <c r="BE611" s="182"/>
      <c r="BF611" s="182"/>
      <c r="BG611" s="182"/>
      <c r="BH611" s="182"/>
      <c r="BI611" s="182"/>
      <c r="BJ611" s="182"/>
      <c r="BK611" s="182"/>
      <c r="BL611" s="182"/>
      <c r="BM611" s="182"/>
      <c r="BN611" s="182"/>
      <c r="BO611" s="182"/>
      <c r="BP611" s="182"/>
      <c r="BQ611" s="182"/>
      <c r="BR611" s="182"/>
      <c r="BS611" s="182"/>
      <c r="BT611" s="182"/>
      <c r="BU611" s="182"/>
      <c r="BV611" s="182"/>
      <c r="BW611" s="182"/>
      <c r="BX611" s="182"/>
      <c r="BY611" s="182"/>
      <c r="BZ611" s="182"/>
      <c r="CA611" s="182"/>
      <c r="CB611" s="182"/>
      <c r="CC611" s="182"/>
      <c r="CD611" s="182"/>
      <c r="CE611" s="182"/>
      <c r="CF611" s="182"/>
      <c r="CG611" s="182"/>
      <c r="CH611" s="182"/>
      <c r="CI611" s="182"/>
      <c r="CJ611" s="182"/>
      <c r="CK611" s="182"/>
      <c r="CL611" s="182"/>
      <c r="CM611" s="182"/>
      <c r="CN611" s="182"/>
      <c r="CO611" s="182"/>
      <c r="CP611" s="182"/>
      <c r="CQ611" s="182"/>
      <c r="CR611" s="182"/>
      <c r="CS611" s="182"/>
      <c r="CT611" s="182"/>
      <c r="CU611" s="182"/>
      <c r="CV611" s="182"/>
      <c r="CW611" s="182"/>
      <c r="CX611" s="182"/>
      <c r="CY611" s="182"/>
      <c r="CZ611" s="182"/>
      <c r="DA611" s="182"/>
      <c r="DB611" s="182"/>
      <c r="DC611" s="182"/>
      <c r="DD611" s="182"/>
      <c r="DE611" s="182"/>
      <c r="DF611" s="182"/>
      <c r="DG611" s="182"/>
      <c r="DH611" s="182"/>
      <c r="DI611" s="182"/>
      <c r="DJ611" s="182"/>
      <c r="DK611" s="182"/>
      <c r="DL611" s="182"/>
      <c r="DM611" s="182"/>
      <c r="DN611" s="182"/>
      <c r="DO611" s="182"/>
      <c r="DP611" s="182"/>
      <c r="DQ611" s="182"/>
      <c r="DR611" s="182"/>
      <c r="DS611" s="182"/>
      <c r="DT611" s="182"/>
      <c r="DU611" s="182"/>
      <c r="DV611" s="182"/>
      <c r="DW611" s="182"/>
      <c r="DX611" s="182"/>
      <c r="DY611" s="182"/>
      <c r="DZ611" s="182"/>
      <c r="EA611" s="182"/>
      <c r="EB611" s="182"/>
      <c r="EC611" s="182"/>
      <c r="ED611" s="182"/>
      <c r="EE611" s="182"/>
      <c r="EF611" s="182"/>
      <c r="EG611" s="182"/>
      <c r="EH611" s="182"/>
      <c r="EI611" s="182"/>
      <c r="EJ611" s="182"/>
      <c r="EK611" s="182"/>
      <c r="EL611" s="182"/>
      <c r="EM611" s="182"/>
      <c r="EN611" s="182"/>
      <c r="EO611" s="182"/>
      <c r="EP611" s="182"/>
      <c r="EQ611" s="182"/>
      <c r="ER611" s="182"/>
      <c r="ES611" s="182"/>
      <c r="ET611" s="182"/>
      <c r="EU611" s="182"/>
      <c r="EV611" s="182"/>
      <c r="EW611" s="182"/>
      <c r="EX611" s="182"/>
      <c r="EY611" s="182"/>
      <c r="EZ611" s="182"/>
      <c r="FA611" s="182"/>
      <c r="FB611" s="182"/>
      <c r="FC611" s="182"/>
      <c r="FD611" s="182"/>
      <c r="FE611" s="182"/>
      <c r="FF611" s="182"/>
      <c r="FG611" s="182"/>
      <c r="FH611" s="182"/>
      <c r="FI611" s="182"/>
      <c r="FJ611" s="182"/>
      <c r="FK611" s="182"/>
      <c r="FL611" s="182"/>
      <c r="FM611" s="182"/>
      <c r="FN611" s="182"/>
      <c r="FO611" s="182"/>
      <c r="FP611" s="182"/>
      <c r="FQ611" s="182"/>
      <c r="FR611" s="182"/>
      <c r="FS611" s="182"/>
      <c r="FT611" s="182"/>
      <c r="FU611" s="182"/>
      <c r="FV611" s="182"/>
      <c r="FW611" s="182"/>
      <c r="FX611" s="182"/>
      <c r="FY611" s="182"/>
      <c r="FZ611" s="182"/>
      <c r="GA611" s="182"/>
      <c r="GB611" s="182"/>
      <c r="GC611" s="182"/>
      <c r="GD611" s="182"/>
      <c r="GE611" s="182"/>
      <c r="GF611" s="182"/>
      <c r="GG611" s="182"/>
      <c r="GH611" s="182"/>
      <c r="GI611" s="182"/>
      <c r="GJ611" s="182"/>
      <c r="GK611" s="182"/>
      <c r="GL611" s="182"/>
      <c r="GM611" s="182"/>
      <c r="GN611" s="182"/>
      <c r="GO611" s="182"/>
      <c r="GP611" s="182"/>
      <c r="GQ611" s="182"/>
      <c r="GR611" s="182"/>
      <c r="GS611" s="182"/>
      <c r="GT611" s="182"/>
      <c r="GU611" s="182"/>
      <c r="GV611" s="182"/>
      <c r="GW611" s="182"/>
      <c r="GX611" s="182"/>
      <c r="GY611" s="182"/>
      <c r="GZ611" s="182"/>
      <c r="HA611" s="182"/>
      <c r="HB611" s="182"/>
      <c r="HC611" s="182"/>
      <c r="HD611" s="182"/>
      <c r="HE611" s="182"/>
      <c r="HF611" s="182"/>
      <c r="HG611" s="182"/>
      <c r="HH611" s="182"/>
      <c r="HI611" s="182"/>
      <c r="HJ611" s="182"/>
      <c r="HK611" s="182"/>
      <c r="HL611" s="182"/>
      <c r="HM611" s="182"/>
      <c r="HN611" s="182"/>
      <c r="HO611" s="182"/>
      <c r="HP611" s="182"/>
      <c r="HQ611" s="182"/>
      <c r="HR611" s="182"/>
      <c r="HS611" s="182"/>
      <c r="HT611" s="182"/>
      <c r="HU611" s="182"/>
      <c r="HV611" s="182"/>
      <c r="HW611" s="182"/>
      <c r="HX611" s="182"/>
      <c r="HY611" s="182"/>
      <c r="HZ611" s="182"/>
      <c r="IA611" s="182"/>
      <c r="IB611" s="182"/>
      <c r="IC611" s="182"/>
      <c r="ID611" s="182"/>
      <c r="IE611" s="182"/>
      <c r="IF611" s="182"/>
      <c r="IG611" s="182"/>
      <c r="IH611" s="182"/>
      <c r="II611" s="182"/>
      <c r="IJ611" s="182"/>
      <c r="IK611" s="182"/>
      <c r="IL611" s="182"/>
      <c r="IM611" s="182"/>
      <c r="IN611" s="182"/>
      <c r="IO611" s="182"/>
      <c r="IP611" s="182"/>
      <c r="IQ611" s="182"/>
      <c r="IR611" s="182"/>
      <c r="IS611" s="182"/>
      <c r="IT611" s="182"/>
      <c r="IU611" s="182"/>
      <c r="IV611" s="182"/>
      <c r="IW611" s="182"/>
      <c r="IX611" s="182"/>
      <c r="IY611" s="182"/>
      <c r="IZ611" s="182"/>
      <c r="JA611" s="182"/>
      <c r="JB611" s="182"/>
      <c r="JC611" s="182"/>
      <c r="JD611" s="182"/>
      <c r="JE611" s="182"/>
      <c r="JF611" s="182"/>
      <c r="JG611" s="182"/>
      <c r="JH611" s="182"/>
      <c r="JI611" s="182"/>
      <c r="JJ611" s="182"/>
      <c r="JK611" s="182"/>
      <c r="JL611" s="182"/>
      <c r="JM611" s="182"/>
      <c r="JN611" s="182"/>
      <c r="JO611" s="182"/>
      <c r="JP611" s="182"/>
      <c r="JQ611" s="182"/>
      <c r="JR611" s="182"/>
      <c r="JS611" s="182"/>
      <c r="JT611" s="182"/>
      <c r="JU611" s="182"/>
      <c r="JV611" s="182"/>
      <c r="JW611" s="182"/>
      <c r="JX611" s="182"/>
      <c r="JY611" s="182"/>
      <c r="JZ611" s="182"/>
      <c r="KA611" s="182"/>
      <c r="KB611" s="182"/>
      <c r="KC611" s="182"/>
      <c r="KD611" s="182"/>
      <c r="KE611" s="182"/>
      <c r="KF611" s="182"/>
      <c r="KG611" s="182"/>
      <c r="KH611" s="182"/>
      <c r="KI611" s="182"/>
      <c r="KJ611" s="182"/>
      <c r="KK611" s="182"/>
      <c r="KL611" s="182"/>
      <c r="KM611" s="182"/>
      <c r="KN611" s="182"/>
      <c r="KO611" s="182"/>
      <c r="KP611" s="182"/>
      <c r="KQ611" s="182"/>
      <c r="KR611" s="182"/>
      <c r="KS611" s="182"/>
      <c r="KT611" s="182"/>
      <c r="KU611" s="182"/>
      <c r="KV611" s="182"/>
      <c r="KW611" s="182"/>
      <c r="KX611" s="182"/>
      <c r="KY611" s="182"/>
      <c r="KZ611" s="182"/>
      <c r="LA611" s="182"/>
      <c r="LB611" s="182"/>
      <c r="LC611" s="182"/>
      <c r="LD611" s="182"/>
      <c r="LE611" s="182"/>
      <c r="LF611" s="182"/>
      <c r="LG611" s="182"/>
      <c r="LH611" s="182"/>
      <c r="LI611" s="182"/>
      <c r="LJ611" s="182"/>
      <c r="LK611" s="182"/>
      <c r="LL611" s="182"/>
      <c r="LM611" s="182"/>
      <c r="LN611" s="182"/>
      <c r="LO611" s="182"/>
      <c r="LP611" s="182"/>
      <c r="LQ611" s="182"/>
      <c r="LR611" s="182"/>
      <c r="LS611" s="182"/>
      <c r="LT611" s="182"/>
      <c r="LU611" s="182"/>
      <c r="LV611" s="182"/>
      <c r="LW611" s="182"/>
      <c r="LX611" s="182"/>
      <c r="LY611" s="182"/>
      <c r="LZ611" s="182"/>
      <c r="MA611" s="182"/>
      <c r="MB611" s="182"/>
      <c r="MC611" s="182"/>
      <c r="MD611" s="182"/>
      <c r="ME611" s="182"/>
      <c r="MF611" s="182"/>
      <c r="MG611" s="182"/>
      <c r="MH611" s="182"/>
      <c r="MI611" s="182"/>
      <c r="MJ611" s="182"/>
      <c r="MK611" s="182"/>
      <c r="ML611" s="182"/>
      <c r="MM611" s="182"/>
      <c r="MN611" s="182"/>
      <c r="MO611" s="182"/>
      <c r="MP611" s="182"/>
      <c r="MQ611" s="182"/>
      <c r="MR611" s="182"/>
      <c r="MS611" s="182"/>
      <c r="MT611" s="182"/>
      <c r="MU611" s="182"/>
      <c r="MV611" s="182"/>
      <c r="MW611" s="182"/>
      <c r="MX611" s="182"/>
      <c r="MY611" s="182"/>
      <c r="MZ611" s="182"/>
      <c r="NA611" s="182"/>
      <c r="NB611" s="182"/>
      <c r="NC611" s="182"/>
      <c r="ND611" s="182"/>
      <c r="NE611" s="182"/>
      <c r="NF611" s="182"/>
      <c r="NG611" s="182"/>
      <c r="NH611" s="182"/>
      <c r="NI611" s="182"/>
      <c r="NJ611" s="182"/>
      <c r="NK611" s="182"/>
      <c r="NL611" s="182"/>
      <c r="NM611" s="182"/>
      <c r="NN611" s="182"/>
      <c r="NO611" s="182"/>
      <c r="NP611" s="182"/>
      <c r="NQ611" s="182"/>
      <c r="NR611" s="182"/>
      <c r="NS611" s="182"/>
      <c r="NT611" s="182"/>
      <c r="NU611" s="182"/>
      <c r="NV611" s="182"/>
      <c r="NW611" s="182"/>
      <c r="NX611" s="182"/>
      <c r="NY611" s="182"/>
      <c r="NZ611" s="182"/>
      <c r="OA611" s="182"/>
      <c r="OB611" s="182"/>
      <c r="OC611" s="182"/>
      <c r="OD611" s="182"/>
      <c r="OE611" s="182"/>
      <c r="OF611" s="182"/>
      <c r="OG611" s="182"/>
      <c r="OH611" s="182"/>
      <c r="OI611" s="182"/>
      <c r="OJ611" s="182"/>
      <c r="OK611" s="182"/>
      <c r="OL611" s="182"/>
      <c r="OM611" s="182"/>
      <c r="ON611" s="182"/>
      <c r="OO611" s="182"/>
      <c r="OP611" s="182"/>
      <c r="OQ611" s="182"/>
      <c r="OR611" s="182"/>
      <c r="OS611" s="182"/>
      <c r="OT611" s="182"/>
      <c r="OU611" s="182"/>
      <c r="OV611" s="182"/>
      <c r="OW611" s="182"/>
      <c r="OX611" s="182"/>
      <c r="OY611" s="182"/>
      <c r="OZ611" s="182"/>
      <c r="PA611" s="182"/>
      <c r="PB611" s="182"/>
      <c r="PC611" s="182"/>
      <c r="PD611" s="182"/>
      <c r="PE611" s="182"/>
      <c r="PF611" s="182"/>
      <c r="PG611" s="182"/>
      <c r="PH611" s="182"/>
      <c r="PI611" s="182"/>
      <c r="PJ611" s="182"/>
      <c r="PK611" s="182"/>
      <c r="PL611" s="182"/>
      <c r="PM611" s="182"/>
      <c r="PN611" s="182"/>
      <c r="PO611" s="182"/>
      <c r="PP611" s="182"/>
      <c r="PQ611" s="182"/>
      <c r="PR611" s="182"/>
      <c r="PS611" s="182"/>
      <c r="PT611" s="182"/>
      <c r="PU611" s="182"/>
      <c r="PV611" s="182"/>
      <c r="PW611" s="182"/>
      <c r="PX611" s="182"/>
    </row>
    <row r="612" spans="1:440" s="167" customFormat="1" ht="19.899999999999999" customHeight="1">
      <c r="A612" s="182"/>
      <c r="B612" s="1040"/>
      <c r="C612" s="899"/>
      <c r="D612" s="896"/>
      <c r="E612" s="973"/>
      <c r="F612" s="382" t="s">
        <v>21</v>
      </c>
      <c r="G612" s="383">
        <v>2.9740000000000002</v>
      </c>
      <c r="H612" s="383"/>
      <c r="I612" s="384">
        <f>G612+H612+K611</f>
        <v>3.1230000000000002</v>
      </c>
      <c r="J612" s="434">
        <v>2.3490000000000002</v>
      </c>
      <c r="K612" s="384">
        <f t="shared" si="601"/>
        <v>0.77400000000000002</v>
      </c>
      <c r="L612" s="674">
        <f t="shared" si="602"/>
        <v>0.75216138328530258</v>
      </c>
      <c r="M612" s="652" t="s">
        <v>24</v>
      </c>
      <c r="N612" s="903"/>
      <c r="O612" s="904"/>
      <c r="P612" s="904"/>
      <c r="Q612" s="904"/>
      <c r="R612" s="904"/>
      <c r="S612" s="893"/>
      <c r="T612" s="170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2"/>
      <c r="AT612" s="182"/>
      <c r="AU612" s="182"/>
      <c r="AV612" s="182"/>
      <c r="AW612" s="182"/>
      <c r="AX612" s="182"/>
      <c r="AY612" s="182"/>
      <c r="AZ612" s="182"/>
      <c r="BA612" s="182"/>
      <c r="BB612" s="182"/>
      <c r="BC612" s="182"/>
      <c r="BD612" s="182"/>
      <c r="BE612" s="182"/>
      <c r="BF612" s="182"/>
      <c r="BG612" s="182"/>
      <c r="BH612" s="182"/>
      <c r="BI612" s="182"/>
      <c r="BJ612" s="182"/>
      <c r="BK612" s="182"/>
      <c r="BL612" s="182"/>
      <c r="BM612" s="182"/>
      <c r="BN612" s="182"/>
      <c r="BO612" s="182"/>
      <c r="BP612" s="182"/>
      <c r="BQ612" s="182"/>
      <c r="BR612" s="182"/>
      <c r="BS612" s="182"/>
      <c r="BT612" s="182"/>
      <c r="BU612" s="182"/>
      <c r="BV612" s="182"/>
      <c r="BW612" s="182"/>
      <c r="BX612" s="182"/>
      <c r="BY612" s="182"/>
      <c r="BZ612" s="182"/>
      <c r="CA612" s="182"/>
      <c r="CB612" s="182"/>
      <c r="CC612" s="182"/>
      <c r="CD612" s="182"/>
      <c r="CE612" s="182"/>
      <c r="CF612" s="182"/>
      <c r="CG612" s="182"/>
      <c r="CH612" s="182"/>
      <c r="CI612" s="182"/>
      <c r="CJ612" s="182"/>
      <c r="CK612" s="182"/>
      <c r="CL612" s="182"/>
      <c r="CM612" s="182"/>
      <c r="CN612" s="182"/>
      <c r="CO612" s="182"/>
      <c r="CP612" s="182"/>
      <c r="CQ612" s="182"/>
      <c r="CR612" s="182"/>
      <c r="CS612" s="182"/>
      <c r="CT612" s="182"/>
      <c r="CU612" s="182"/>
      <c r="CV612" s="182"/>
      <c r="CW612" s="182"/>
      <c r="CX612" s="182"/>
      <c r="CY612" s="182"/>
      <c r="CZ612" s="182"/>
      <c r="DA612" s="182"/>
      <c r="DB612" s="182"/>
      <c r="DC612" s="182"/>
      <c r="DD612" s="182"/>
      <c r="DE612" s="182"/>
      <c r="DF612" s="182"/>
      <c r="DG612" s="182"/>
      <c r="DH612" s="182"/>
      <c r="DI612" s="182"/>
      <c r="DJ612" s="182"/>
      <c r="DK612" s="182"/>
      <c r="DL612" s="182"/>
      <c r="DM612" s="182"/>
      <c r="DN612" s="182"/>
      <c r="DO612" s="182"/>
      <c r="DP612" s="182"/>
      <c r="DQ612" s="182"/>
      <c r="DR612" s="182"/>
      <c r="DS612" s="182"/>
      <c r="DT612" s="182"/>
      <c r="DU612" s="182"/>
      <c r="DV612" s="182"/>
      <c r="DW612" s="182"/>
      <c r="DX612" s="182"/>
      <c r="DY612" s="182"/>
      <c r="DZ612" s="182"/>
      <c r="EA612" s="182"/>
      <c r="EB612" s="182"/>
      <c r="EC612" s="182"/>
      <c r="ED612" s="182"/>
      <c r="EE612" s="182"/>
      <c r="EF612" s="182"/>
      <c r="EG612" s="182"/>
      <c r="EH612" s="182"/>
      <c r="EI612" s="182"/>
      <c r="EJ612" s="182"/>
      <c r="EK612" s="182"/>
      <c r="EL612" s="182"/>
      <c r="EM612" s="182"/>
      <c r="EN612" s="182"/>
      <c r="EO612" s="182"/>
      <c r="EP612" s="182"/>
      <c r="EQ612" s="182"/>
      <c r="ER612" s="182"/>
      <c r="ES612" s="182"/>
      <c r="ET612" s="182"/>
      <c r="EU612" s="182"/>
      <c r="EV612" s="182"/>
      <c r="EW612" s="182"/>
      <c r="EX612" s="182"/>
      <c r="EY612" s="182"/>
      <c r="EZ612" s="182"/>
      <c r="FA612" s="182"/>
      <c r="FB612" s="182"/>
      <c r="FC612" s="182"/>
      <c r="FD612" s="182"/>
      <c r="FE612" s="182"/>
      <c r="FF612" s="182"/>
      <c r="FG612" s="182"/>
      <c r="FH612" s="182"/>
      <c r="FI612" s="182"/>
      <c r="FJ612" s="182"/>
      <c r="FK612" s="182"/>
      <c r="FL612" s="182"/>
      <c r="FM612" s="182"/>
      <c r="FN612" s="182"/>
      <c r="FO612" s="182"/>
      <c r="FP612" s="182"/>
      <c r="FQ612" s="182"/>
      <c r="FR612" s="182"/>
      <c r="FS612" s="182"/>
      <c r="FT612" s="182"/>
      <c r="FU612" s="182"/>
      <c r="FV612" s="182"/>
      <c r="FW612" s="182"/>
      <c r="FX612" s="182"/>
      <c r="FY612" s="182"/>
      <c r="FZ612" s="182"/>
      <c r="GA612" s="182"/>
      <c r="GB612" s="182"/>
      <c r="GC612" s="182"/>
      <c r="GD612" s="182"/>
      <c r="GE612" s="182"/>
      <c r="GF612" s="182"/>
      <c r="GG612" s="182"/>
      <c r="GH612" s="182"/>
      <c r="GI612" s="182"/>
      <c r="GJ612" s="182"/>
      <c r="GK612" s="182"/>
      <c r="GL612" s="182"/>
      <c r="GM612" s="182"/>
      <c r="GN612" s="182"/>
      <c r="GO612" s="182"/>
      <c r="GP612" s="182"/>
      <c r="GQ612" s="182"/>
      <c r="GR612" s="182"/>
      <c r="GS612" s="182"/>
      <c r="GT612" s="182"/>
      <c r="GU612" s="182"/>
      <c r="GV612" s="182"/>
      <c r="GW612" s="182"/>
      <c r="GX612" s="182"/>
      <c r="GY612" s="182"/>
      <c r="GZ612" s="182"/>
      <c r="HA612" s="182"/>
      <c r="HB612" s="182"/>
      <c r="HC612" s="182"/>
      <c r="HD612" s="182"/>
      <c r="HE612" s="182"/>
      <c r="HF612" s="182"/>
      <c r="HG612" s="182"/>
      <c r="HH612" s="182"/>
      <c r="HI612" s="182"/>
      <c r="HJ612" s="182"/>
      <c r="HK612" s="182"/>
      <c r="HL612" s="182"/>
      <c r="HM612" s="182"/>
      <c r="HN612" s="182"/>
      <c r="HO612" s="182"/>
      <c r="HP612" s="182"/>
      <c r="HQ612" s="182"/>
      <c r="HR612" s="182"/>
      <c r="HS612" s="182"/>
      <c r="HT612" s="182"/>
      <c r="HU612" s="182"/>
      <c r="HV612" s="182"/>
      <c r="HW612" s="182"/>
      <c r="HX612" s="182"/>
      <c r="HY612" s="182"/>
      <c r="HZ612" s="182"/>
      <c r="IA612" s="182"/>
      <c r="IB612" s="182"/>
      <c r="IC612" s="182"/>
      <c r="ID612" s="182"/>
      <c r="IE612" s="182"/>
      <c r="IF612" s="182"/>
      <c r="IG612" s="182"/>
      <c r="IH612" s="182"/>
      <c r="II612" s="182"/>
      <c r="IJ612" s="182"/>
      <c r="IK612" s="182"/>
      <c r="IL612" s="182"/>
      <c r="IM612" s="182"/>
      <c r="IN612" s="182"/>
      <c r="IO612" s="182"/>
      <c r="IP612" s="182"/>
      <c r="IQ612" s="182"/>
      <c r="IR612" s="182"/>
      <c r="IS612" s="182"/>
      <c r="IT612" s="182"/>
      <c r="IU612" s="182"/>
      <c r="IV612" s="182"/>
      <c r="IW612" s="182"/>
      <c r="IX612" s="182"/>
      <c r="IY612" s="182"/>
      <c r="IZ612" s="182"/>
      <c r="JA612" s="182"/>
      <c r="JB612" s="182"/>
      <c r="JC612" s="182"/>
      <c r="JD612" s="182"/>
      <c r="JE612" s="182"/>
      <c r="JF612" s="182"/>
      <c r="JG612" s="182"/>
      <c r="JH612" s="182"/>
      <c r="JI612" s="182"/>
      <c r="JJ612" s="182"/>
      <c r="JK612" s="182"/>
      <c r="JL612" s="182"/>
      <c r="JM612" s="182"/>
      <c r="JN612" s="182"/>
      <c r="JO612" s="182"/>
      <c r="JP612" s="182"/>
      <c r="JQ612" s="182"/>
      <c r="JR612" s="182"/>
      <c r="JS612" s="182"/>
      <c r="JT612" s="182"/>
      <c r="JU612" s="182"/>
      <c r="JV612" s="182"/>
      <c r="JW612" s="182"/>
      <c r="JX612" s="182"/>
      <c r="JY612" s="182"/>
      <c r="JZ612" s="182"/>
      <c r="KA612" s="182"/>
      <c r="KB612" s="182"/>
      <c r="KC612" s="182"/>
      <c r="KD612" s="182"/>
      <c r="KE612" s="182"/>
      <c r="KF612" s="182"/>
      <c r="KG612" s="182"/>
      <c r="KH612" s="182"/>
      <c r="KI612" s="182"/>
      <c r="KJ612" s="182"/>
      <c r="KK612" s="182"/>
      <c r="KL612" s="182"/>
      <c r="KM612" s="182"/>
      <c r="KN612" s="182"/>
      <c r="KO612" s="182"/>
      <c r="KP612" s="182"/>
      <c r="KQ612" s="182"/>
      <c r="KR612" s="182"/>
      <c r="KS612" s="182"/>
      <c r="KT612" s="182"/>
      <c r="KU612" s="182"/>
      <c r="KV612" s="182"/>
      <c r="KW612" s="182"/>
      <c r="KX612" s="182"/>
      <c r="KY612" s="182"/>
      <c r="KZ612" s="182"/>
      <c r="LA612" s="182"/>
      <c r="LB612" s="182"/>
      <c r="LC612" s="182"/>
      <c r="LD612" s="182"/>
      <c r="LE612" s="182"/>
      <c r="LF612" s="182"/>
      <c r="LG612" s="182"/>
      <c r="LH612" s="182"/>
      <c r="LI612" s="182"/>
      <c r="LJ612" s="182"/>
      <c r="LK612" s="182"/>
      <c r="LL612" s="182"/>
      <c r="LM612" s="182"/>
      <c r="LN612" s="182"/>
      <c r="LO612" s="182"/>
      <c r="LP612" s="182"/>
      <c r="LQ612" s="182"/>
      <c r="LR612" s="182"/>
      <c r="LS612" s="182"/>
      <c r="LT612" s="182"/>
      <c r="LU612" s="182"/>
      <c r="LV612" s="182"/>
      <c r="LW612" s="182"/>
      <c r="LX612" s="182"/>
      <c r="LY612" s="182"/>
      <c r="LZ612" s="182"/>
      <c r="MA612" s="182"/>
      <c r="MB612" s="182"/>
      <c r="MC612" s="182"/>
      <c r="MD612" s="182"/>
      <c r="ME612" s="182"/>
      <c r="MF612" s="182"/>
      <c r="MG612" s="182"/>
      <c r="MH612" s="182"/>
      <c r="MI612" s="182"/>
      <c r="MJ612" s="182"/>
      <c r="MK612" s="182"/>
      <c r="ML612" s="182"/>
      <c r="MM612" s="182"/>
      <c r="MN612" s="182"/>
      <c r="MO612" s="182"/>
      <c r="MP612" s="182"/>
      <c r="MQ612" s="182"/>
      <c r="MR612" s="182"/>
      <c r="MS612" s="182"/>
      <c r="MT612" s="182"/>
      <c r="MU612" s="182"/>
      <c r="MV612" s="182"/>
      <c r="MW612" s="182"/>
      <c r="MX612" s="182"/>
      <c r="MY612" s="182"/>
      <c r="MZ612" s="182"/>
      <c r="NA612" s="182"/>
      <c r="NB612" s="182"/>
      <c r="NC612" s="182"/>
      <c r="ND612" s="182"/>
      <c r="NE612" s="182"/>
      <c r="NF612" s="182"/>
      <c r="NG612" s="182"/>
      <c r="NH612" s="182"/>
      <c r="NI612" s="182"/>
      <c r="NJ612" s="182"/>
      <c r="NK612" s="182"/>
      <c r="NL612" s="182"/>
      <c r="NM612" s="182"/>
      <c r="NN612" s="182"/>
      <c r="NO612" s="182"/>
      <c r="NP612" s="182"/>
      <c r="NQ612" s="182"/>
      <c r="NR612" s="182"/>
      <c r="NS612" s="182"/>
      <c r="NT612" s="182"/>
      <c r="NU612" s="182"/>
      <c r="NV612" s="182"/>
      <c r="NW612" s="182"/>
      <c r="NX612" s="182"/>
      <c r="NY612" s="182"/>
      <c r="NZ612" s="182"/>
      <c r="OA612" s="182"/>
      <c r="OB612" s="182"/>
      <c r="OC612" s="182"/>
      <c r="OD612" s="182"/>
      <c r="OE612" s="182"/>
      <c r="OF612" s="182"/>
      <c r="OG612" s="182"/>
      <c r="OH612" s="182"/>
      <c r="OI612" s="182"/>
      <c r="OJ612" s="182"/>
      <c r="OK612" s="182"/>
      <c r="OL612" s="182"/>
      <c r="OM612" s="182"/>
      <c r="ON612" s="182"/>
      <c r="OO612" s="182"/>
      <c r="OP612" s="182"/>
      <c r="OQ612" s="182"/>
      <c r="OR612" s="182"/>
      <c r="OS612" s="182"/>
      <c r="OT612" s="182"/>
      <c r="OU612" s="182"/>
      <c r="OV612" s="182"/>
      <c r="OW612" s="182"/>
      <c r="OX612" s="182"/>
      <c r="OY612" s="182"/>
      <c r="OZ612" s="182"/>
      <c r="PA612" s="182"/>
      <c r="PB612" s="182"/>
      <c r="PC612" s="182"/>
      <c r="PD612" s="182"/>
      <c r="PE612" s="182"/>
      <c r="PF612" s="182"/>
      <c r="PG612" s="182"/>
      <c r="PH612" s="182"/>
      <c r="PI612" s="182"/>
      <c r="PJ612" s="182"/>
      <c r="PK612" s="182"/>
      <c r="PL612" s="182"/>
      <c r="PM612" s="182"/>
      <c r="PN612" s="182"/>
      <c r="PO612" s="182"/>
      <c r="PP612" s="182"/>
      <c r="PQ612" s="182"/>
      <c r="PR612" s="182"/>
      <c r="PS612" s="182"/>
      <c r="PT612" s="182"/>
      <c r="PU612" s="182"/>
      <c r="PV612" s="182"/>
      <c r="PW612" s="182"/>
      <c r="PX612" s="182"/>
    </row>
    <row r="613" spans="1:440" s="167" customFormat="1" ht="19.899999999999999" customHeight="1">
      <c r="A613" s="182"/>
      <c r="B613" s="1040"/>
      <c r="C613" s="899"/>
      <c r="D613" s="896"/>
      <c r="E613" s="973"/>
      <c r="F613" s="382" t="s">
        <v>22</v>
      </c>
      <c r="G613" s="383">
        <v>3.609</v>
      </c>
      <c r="H613" s="383"/>
      <c r="I613" s="384">
        <f>G613+H613+K612</f>
        <v>4.383</v>
      </c>
      <c r="J613" s="434">
        <v>4.3739999999999997</v>
      </c>
      <c r="K613" s="384">
        <f t="shared" si="601"/>
        <v>9.0000000000003411E-3</v>
      </c>
      <c r="L613" s="681">
        <f t="shared" si="602"/>
        <v>0.99794661190965084</v>
      </c>
      <c r="M613" s="652">
        <v>43447</v>
      </c>
      <c r="N613" s="903"/>
      <c r="O613" s="904"/>
      <c r="P613" s="904"/>
      <c r="Q613" s="904"/>
      <c r="R613" s="904"/>
      <c r="S613" s="893"/>
      <c r="T613" s="170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182"/>
      <c r="AT613" s="182"/>
      <c r="AU613" s="182"/>
      <c r="AV613" s="182"/>
      <c r="AW613" s="182"/>
      <c r="AX613" s="182"/>
      <c r="AY613" s="182"/>
      <c r="AZ613" s="182"/>
      <c r="BA613" s="182"/>
      <c r="BB613" s="182"/>
      <c r="BC613" s="182"/>
      <c r="BD613" s="182"/>
      <c r="BE613" s="182"/>
      <c r="BF613" s="182"/>
      <c r="BG613" s="182"/>
      <c r="BH613" s="182"/>
      <c r="BI613" s="182"/>
      <c r="BJ613" s="182"/>
      <c r="BK613" s="182"/>
      <c r="BL613" s="182"/>
      <c r="BM613" s="182"/>
      <c r="BN613" s="182"/>
      <c r="BO613" s="182"/>
      <c r="BP613" s="182"/>
      <c r="BQ613" s="182"/>
      <c r="BR613" s="182"/>
      <c r="BS613" s="182"/>
      <c r="BT613" s="182"/>
      <c r="BU613" s="182"/>
      <c r="BV613" s="182"/>
      <c r="BW613" s="182"/>
      <c r="BX613" s="182"/>
      <c r="BY613" s="182"/>
      <c r="BZ613" s="182"/>
      <c r="CA613" s="182"/>
      <c r="CB613" s="182"/>
      <c r="CC613" s="182"/>
      <c r="CD613" s="182"/>
      <c r="CE613" s="182"/>
      <c r="CF613" s="182"/>
      <c r="CG613" s="182"/>
      <c r="CH613" s="182"/>
      <c r="CI613" s="182"/>
      <c r="CJ613" s="182"/>
      <c r="CK613" s="182"/>
      <c r="CL613" s="182"/>
      <c r="CM613" s="182"/>
      <c r="CN613" s="182"/>
      <c r="CO613" s="182"/>
      <c r="CP613" s="182"/>
      <c r="CQ613" s="182"/>
      <c r="CR613" s="182"/>
      <c r="CS613" s="182"/>
      <c r="CT613" s="182"/>
      <c r="CU613" s="182"/>
      <c r="CV613" s="182"/>
      <c r="CW613" s="182"/>
      <c r="CX613" s="182"/>
      <c r="CY613" s="182"/>
      <c r="CZ613" s="182"/>
      <c r="DA613" s="182"/>
      <c r="DB613" s="182"/>
      <c r="DC613" s="182"/>
      <c r="DD613" s="182"/>
      <c r="DE613" s="182"/>
      <c r="DF613" s="182"/>
      <c r="DG613" s="182"/>
      <c r="DH613" s="182"/>
      <c r="DI613" s="182"/>
      <c r="DJ613" s="182"/>
      <c r="DK613" s="182"/>
      <c r="DL613" s="182"/>
      <c r="DM613" s="182"/>
      <c r="DN613" s="182"/>
      <c r="DO613" s="182"/>
      <c r="DP613" s="182"/>
      <c r="DQ613" s="182"/>
      <c r="DR613" s="182"/>
      <c r="DS613" s="182"/>
      <c r="DT613" s="182"/>
      <c r="DU613" s="182"/>
      <c r="DV613" s="182"/>
      <c r="DW613" s="182"/>
      <c r="DX613" s="182"/>
      <c r="DY613" s="182"/>
      <c r="DZ613" s="182"/>
      <c r="EA613" s="182"/>
      <c r="EB613" s="182"/>
      <c r="EC613" s="182"/>
      <c r="ED613" s="182"/>
      <c r="EE613" s="182"/>
      <c r="EF613" s="182"/>
      <c r="EG613" s="182"/>
      <c r="EH613" s="182"/>
      <c r="EI613" s="182"/>
      <c r="EJ613" s="182"/>
      <c r="EK613" s="182"/>
      <c r="EL613" s="182"/>
      <c r="EM613" s="182"/>
      <c r="EN613" s="182"/>
      <c r="EO613" s="182"/>
      <c r="EP613" s="182"/>
      <c r="EQ613" s="182"/>
      <c r="ER613" s="182"/>
      <c r="ES613" s="182"/>
      <c r="ET613" s="182"/>
      <c r="EU613" s="182"/>
      <c r="EV613" s="182"/>
      <c r="EW613" s="182"/>
      <c r="EX613" s="182"/>
      <c r="EY613" s="182"/>
      <c r="EZ613" s="182"/>
      <c r="FA613" s="182"/>
      <c r="FB613" s="182"/>
      <c r="FC613" s="182"/>
      <c r="FD613" s="182"/>
      <c r="FE613" s="182"/>
      <c r="FF613" s="182"/>
      <c r="FG613" s="182"/>
      <c r="FH613" s="182"/>
      <c r="FI613" s="182"/>
      <c r="FJ613" s="182"/>
      <c r="FK613" s="182"/>
      <c r="FL613" s="182"/>
      <c r="FM613" s="182"/>
      <c r="FN613" s="182"/>
      <c r="FO613" s="182"/>
      <c r="FP613" s="182"/>
      <c r="FQ613" s="182"/>
      <c r="FR613" s="182"/>
      <c r="FS613" s="182"/>
      <c r="FT613" s="182"/>
      <c r="FU613" s="182"/>
      <c r="FV613" s="182"/>
      <c r="FW613" s="182"/>
      <c r="FX613" s="182"/>
      <c r="FY613" s="182"/>
      <c r="FZ613" s="182"/>
      <c r="GA613" s="182"/>
      <c r="GB613" s="182"/>
      <c r="GC613" s="182"/>
      <c r="GD613" s="182"/>
      <c r="GE613" s="182"/>
      <c r="GF613" s="182"/>
      <c r="GG613" s="182"/>
      <c r="GH613" s="182"/>
      <c r="GI613" s="182"/>
      <c r="GJ613" s="182"/>
      <c r="GK613" s="182"/>
      <c r="GL613" s="182"/>
      <c r="GM613" s="182"/>
      <c r="GN613" s="182"/>
      <c r="GO613" s="182"/>
      <c r="GP613" s="182"/>
      <c r="GQ613" s="182"/>
      <c r="GR613" s="182"/>
      <c r="GS613" s="182"/>
      <c r="GT613" s="182"/>
      <c r="GU613" s="182"/>
      <c r="GV613" s="182"/>
      <c r="GW613" s="182"/>
      <c r="GX613" s="182"/>
      <c r="GY613" s="182"/>
      <c r="GZ613" s="182"/>
      <c r="HA613" s="182"/>
      <c r="HB613" s="182"/>
      <c r="HC613" s="182"/>
      <c r="HD613" s="182"/>
      <c r="HE613" s="182"/>
      <c r="HF613" s="182"/>
      <c r="HG613" s="182"/>
      <c r="HH613" s="182"/>
      <c r="HI613" s="182"/>
      <c r="HJ613" s="182"/>
      <c r="HK613" s="182"/>
      <c r="HL613" s="182"/>
      <c r="HM613" s="182"/>
      <c r="HN613" s="182"/>
      <c r="HO613" s="182"/>
      <c r="HP613" s="182"/>
      <c r="HQ613" s="182"/>
      <c r="HR613" s="182"/>
      <c r="HS613" s="182"/>
      <c r="HT613" s="182"/>
      <c r="HU613" s="182"/>
      <c r="HV613" s="182"/>
      <c r="HW613" s="182"/>
      <c r="HX613" s="182"/>
      <c r="HY613" s="182"/>
      <c r="HZ613" s="182"/>
      <c r="IA613" s="182"/>
      <c r="IB613" s="182"/>
      <c r="IC613" s="182"/>
      <c r="ID613" s="182"/>
      <c r="IE613" s="182"/>
      <c r="IF613" s="182"/>
      <c r="IG613" s="182"/>
      <c r="IH613" s="182"/>
      <c r="II613" s="182"/>
      <c r="IJ613" s="182"/>
      <c r="IK613" s="182"/>
      <c r="IL613" s="182"/>
      <c r="IM613" s="182"/>
      <c r="IN613" s="182"/>
      <c r="IO613" s="182"/>
      <c r="IP613" s="182"/>
      <c r="IQ613" s="182"/>
      <c r="IR613" s="182"/>
      <c r="IS613" s="182"/>
      <c r="IT613" s="182"/>
      <c r="IU613" s="182"/>
      <c r="IV613" s="182"/>
      <c r="IW613" s="182"/>
      <c r="IX613" s="182"/>
      <c r="IY613" s="182"/>
      <c r="IZ613" s="182"/>
      <c r="JA613" s="182"/>
      <c r="JB613" s="182"/>
      <c r="JC613" s="182"/>
      <c r="JD613" s="182"/>
      <c r="JE613" s="182"/>
      <c r="JF613" s="182"/>
      <c r="JG613" s="182"/>
      <c r="JH613" s="182"/>
      <c r="JI613" s="182"/>
      <c r="JJ613" s="182"/>
      <c r="JK613" s="182"/>
      <c r="JL613" s="182"/>
      <c r="JM613" s="182"/>
      <c r="JN613" s="182"/>
      <c r="JO613" s="182"/>
      <c r="JP613" s="182"/>
      <c r="JQ613" s="182"/>
      <c r="JR613" s="182"/>
      <c r="JS613" s="182"/>
      <c r="JT613" s="182"/>
      <c r="JU613" s="182"/>
      <c r="JV613" s="182"/>
      <c r="JW613" s="182"/>
      <c r="JX613" s="182"/>
      <c r="JY613" s="182"/>
      <c r="JZ613" s="182"/>
      <c r="KA613" s="182"/>
      <c r="KB613" s="182"/>
      <c r="KC613" s="182"/>
      <c r="KD613" s="182"/>
      <c r="KE613" s="182"/>
      <c r="KF613" s="182"/>
      <c r="KG613" s="182"/>
      <c r="KH613" s="182"/>
      <c r="KI613" s="182"/>
      <c r="KJ613" s="182"/>
      <c r="KK613" s="182"/>
      <c r="KL613" s="182"/>
      <c r="KM613" s="182"/>
      <c r="KN613" s="182"/>
      <c r="KO613" s="182"/>
      <c r="KP613" s="182"/>
      <c r="KQ613" s="182"/>
      <c r="KR613" s="182"/>
      <c r="KS613" s="182"/>
      <c r="KT613" s="182"/>
      <c r="KU613" s="182"/>
      <c r="KV613" s="182"/>
      <c r="KW613" s="182"/>
      <c r="KX613" s="182"/>
      <c r="KY613" s="182"/>
      <c r="KZ613" s="182"/>
      <c r="LA613" s="182"/>
      <c r="LB613" s="182"/>
      <c r="LC613" s="182"/>
      <c r="LD613" s="182"/>
      <c r="LE613" s="182"/>
      <c r="LF613" s="182"/>
      <c r="LG613" s="182"/>
      <c r="LH613" s="182"/>
      <c r="LI613" s="182"/>
      <c r="LJ613" s="182"/>
      <c r="LK613" s="182"/>
      <c r="LL613" s="182"/>
      <c r="LM613" s="182"/>
      <c r="LN613" s="182"/>
      <c r="LO613" s="182"/>
      <c r="LP613" s="182"/>
      <c r="LQ613" s="182"/>
      <c r="LR613" s="182"/>
      <c r="LS613" s="182"/>
      <c r="LT613" s="182"/>
      <c r="LU613" s="182"/>
      <c r="LV613" s="182"/>
      <c r="LW613" s="182"/>
      <c r="LX613" s="182"/>
      <c r="LY613" s="182"/>
      <c r="LZ613" s="182"/>
      <c r="MA613" s="182"/>
      <c r="MB613" s="182"/>
      <c r="MC613" s="182"/>
      <c r="MD613" s="182"/>
      <c r="ME613" s="182"/>
      <c r="MF613" s="182"/>
      <c r="MG613" s="182"/>
      <c r="MH613" s="182"/>
      <c r="MI613" s="182"/>
      <c r="MJ613" s="182"/>
      <c r="MK613" s="182"/>
      <c r="ML613" s="182"/>
      <c r="MM613" s="182"/>
      <c r="MN613" s="182"/>
      <c r="MO613" s="182"/>
      <c r="MP613" s="182"/>
      <c r="MQ613" s="182"/>
      <c r="MR613" s="182"/>
      <c r="MS613" s="182"/>
      <c r="MT613" s="182"/>
      <c r="MU613" s="182"/>
      <c r="MV613" s="182"/>
      <c r="MW613" s="182"/>
      <c r="MX613" s="182"/>
      <c r="MY613" s="182"/>
      <c r="MZ613" s="182"/>
      <c r="NA613" s="182"/>
      <c r="NB613" s="182"/>
      <c r="NC613" s="182"/>
      <c r="ND613" s="182"/>
      <c r="NE613" s="182"/>
      <c r="NF613" s="182"/>
      <c r="NG613" s="182"/>
      <c r="NH613" s="182"/>
      <c r="NI613" s="182"/>
      <c r="NJ613" s="182"/>
      <c r="NK613" s="182"/>
      <c r="NL613" s="182"/>
      <c r="NM613" s="182"/>
      <c r="NN613" s="182"/>
      <c r="NO613" s="182"/>
      <c r="NP613" s="182"/>
      <c r="NQ613" s="182"/>
      <c r="NR613" s="182"/>
      <c r="NS613" s="182"/>
      <c r="NT613" s="182"/>
      <c r="NU613" s="182"/>
      <c r="NV613" s="182"/>
      <c r="NW613" s="182"/>
      <c r="NX613" s="182"/>
      <c r="NY613" s="182"/>
      <c r="NZ613" s="182"/>
      <c r="OA613" s="182"/>
      <c r="OB613" s="182"/>
      <c r="OC613" s="182"/>
      <c r="OD613" s="182"/>
      <c r="OE613" s="182"/>
      <c r="OF613" s="182"/>
      <c r="OG613" s="182"/>
      <c r="OH613" s="182"/>
      <c r="OI613" s="182"/>
      <c r="OJ613" s="182"/>
      <c r="OK613" s="182"/>
      <c r="OL613" s="182"/>
      <c r="OM613" s="182"/>
      <c r="ON613" s="182"/>
      <c r="OO613" s="182"/>
      <c r="OP613" s="182"/>
      <c r="OQ613" s="182"/>
      <c r="OR613" s="182"/>
      <c r="OS613" s="182"/>
      <c r="OT613" s="182"/>
      <c r="OU613" s="182"/>
      <c r="OV613" s="182"/>
      <c r="OW613" s="182"/>
      <c r="OX613" s="182"/>
      <c r="OY613" s="182"/>
      <c r="OZ613" s="182"/>
      <c r="PA613" s="182"/>
      <c r="PB613" s="182"/>
      <c r="PC613" s="182"/>
      <c r="PD613" s="182"/>
      <c r="PE613" s="182"/>
      <c r="PF613" s="182"/>
      <c r="PG613" s="182"/>
      <c r="PH613" s="182"/>
      <c r="PI613" s="182"/>
      <c r="PJ613" s="182"/>
      <c r="PK613" s="182"/>
      <c r="PL613" s="182"/>
      <c r="PM613" s="182"/>
      <c r="PN613" s="182"/>
      <c r="PO613" s="182"/>
      <c r="PP613" s="182"/>
      <c r="PQ613" s="182"/>
      <c r="PR613" s="182"/>
      <c r="PS613" s="182"/>
      <c r="PT613" s="182"/>
      <c r="PU613" s="182"/>
      <c r="PV613" s="182"/>
      <c r="PW613" s="182"/>
      <c r="PX613" s="182"/>
    </row>
    <row r="614" spans="1:440" s="167" customFormat="1" ht="19.899999999999999" customHeight="1">
      <c r="A614" s="182"/>
      <c r="B614" s="1040"/>
      <c r="C614" s="899"/>
      <c r="D614" s="896"/>
      <c r="E614" s="973" t="s">
        <v>332</v>
      </c>
      <c r="F614" s="382" t="s">
        <v>20</v>
      </c>
      <c r="G614" s="383">
        <v>0.63600000000000001</v>
      </c>
      <c r="H614" s="383"/>
      <c r="I614" s="384">
        <f t="shared" ref="I614" si="685">G614+H614</f>
        <v>0.63600000000000001</v>
      </c>
      <c r="J614" s="434">
        <v>0.39500000000000002</v>
      </c>
      <c r="K614" s="384">
        <f t="shared" ref="K614:K643" si="686">I614-J614</f>
        <v>0.24099999999999999</v>
      </c>
      <c r="L614" s="674">
        <f t="shared" ref="L614:L643" si="687">J614/I614</f>
        <v>0.62106918238993714</v>
      </c>
      <c r="M614" s="652" t="s">
        <v>24</v>
      </c>
      <c r="N614" s="903">
        <f t="shared" ref="N614:O614" si="688">G614+G615+G616</f>
        <v>7.23</v>
      </c>
      <c r="O614" s="904">
        <f t="shared" si="688"/>
        <v>0</v>
      </c>
      <c r="P614" s="904">
        <f t="shared" ref="P614" si="689">N614+O614</f>
        <v>7.23</v>
      </c>
      <c r="Q614" s="904">
        <f t="shared" si="667"/>
        <v>6.7460000000000004</v>
      </c>
      <c r="R614" s="904">
        <f t="shared" ref="R614" si="690">P614-Q614</f>
        <v>0.48399999999999999</v>
      </c>
      <c r="S614" s="893">
        <f t="shared" ref="S614" si="691">Q614/P614</f>
        <v>0.93305670816044262</v>
      </c>
      <c r="T614" s="170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182"/>
      <c r="AT614" s="182"/>
      <c r="AU614" s="182"/>
      <c r="AV614" s="182"/>
      <c r="AW614" s="182"/>
      <c r="AX614" s="182"/>
      <c r="AY614" s="182"/>
      <c r="AZ614" s="182"/>
      <c r="BA614" s="182"/>
      <c r="BB614" s="182"/>
      <c r="BC614" s="182"/>
      <c r="BD614" s="182"/>
      <c r="BE614" s="182"/>
      <c r="BF614" s="182"/>
      <c r="BG614" s="182"/>
      <c r="BH614" s="182"/>
      <c r="BI614" s="182"/>
      <c r="BJ614" s="182"/>
      <c r="BK614" s="182"/>
      <c r="BL614" s="182"/>
      <c r="BM614" s="182"/>
      <c r="BN614" s="182"/>
      <c r="BO614" s="182"/>
      <c r="BP614" s="182"/>
      <c r="BQ614" s="182"/>
      <c r="BR614" s="182"/>
      <c r="BS614" s="182"/>
      <c r="BT614" s="182"/>
      <c r="BU614" s="182"/>
      <c r="BV614" s="182"/>
      <c r="BW614" s="182"/>
      <c r="BX614" s="182"/>
      <c r="BY614" s="182"/>
      <c r="BZ614" s="182"/>
      <c r="CA614" s="182"/>
      <c r="CB614" s="182"/>
      <c r="CC614" s="182"/>
      <c r="CD614" s="182"/>
      <c r="CE614" s="182"/>
      <c r="CF614" s="182"/>
      <c r="CG614" s="182"/>
      <c r="CH614" s="182"/>
      <c r="CI614" s="182"/>
      <c r="CJ614" s="182"/>
      <c r="CK614" s="182"/>
      <c r="CL614" s="182"/>
      <c r="CM614" s="182"/>
      <c r="CN614" s="182"/>
      <c r="CO614" s="182"/>
      <c r="CP614" s="182"/>
      <c r="CQ614" s="182"/>
      <c r="CR614" s="182"/>
      <c r="CS614" s="182"/>
      <c r="CT614" s="182"/>
      <c r="CU614" s="182"/>
      <c r="CV614" s="182"/>
      <c r="CW614" s="182"/>
      <c r="CX614" s="182"/>
      <c r="CY614" s="182"/>
      <c r="CZ614" s="182"/>
      <c r="DA614" s="182"/>
      <c r="DB614" s="182"/>
      <c r="DC614" s="182"/>
      <c r="DD614" s="182"/>
      <c r="DE614" s="182"/>
      <c r="DF614" s="182"/>
      <c r="DG614" s="182"/>
      <c r="DH614" s="182"/>
      <c r="DI614" s="182"/>
      <c r="DJ614" s="182"/>
      <c r="DK614" s="182"/>
      <c r="DL614" s="182"/>
      <c r="DM614" s="182"/>
      <c r="DN614" s="182"/>
      <c r="DO614" s="182"/>
      <c r="DP614" s="182"/>
      <c r="DQ614" s="182"/>
      <c r="DR614" s="182"/>
      <c r="DS614" s="182"/>
      <c r="DT614" s="182"/>
      <c r="DU614" s="182"/>
      <c r="DV614" s="182"/>
      <c r="DW614" s="182"/>
      <c r="DX614" s="182"/>
      <c r="DY614" s="182"/>
      <c r="DZ614" s="182"/>
      <c r="EA614" s="182"/>
      <c r="EB614" s="182"/>
      <c r="EC614" s="182"/>
      <c r="ED614" s="182"/>
      <c r="EE614" s="182"/>
      <c r="EF614" s="182"/>
      <c r="EG614" s="182"/>
      <c r="EH614" s="182"/>
      <c r="EI614" s="182"/>
      <c r="EJ614" s="182"/>
      <c r="EK614" s="182"/>
      <c r="EL614" s="182"/>
      <c r="EM614" s="182"/>
      <c r="EN614" s="182"/>
      <c r="EO614" s="182"/>
      <c r="EP614" s="182"/>
      <c r="EQ614" s="182"/>
      <c r="ER614" s="182"/>
      <c r="ES614" s="182"/>
      <c r="ET614" s="182"/>
      <c r="EU614" s="182"/>
      <c r="EV614" s="182"/>
      <c r="EW614" s="182"/>
      <c r="EX614" s="182"/>
      <c r="EY614" s="182"/>
      <c r="EZ614" s="182"/>
      <c r="FA614" s="182"/>
      <c r="FB614" s="182"/>
      <c r="FC614" s="182"/>
      <c r="FD614" s="182"/>
      <c r="FE614" s="182"/>
      <c r="FF614" s="182"/>
      <c r="FG614" s="182"/>
      <c r="FH614" s="182"/>
      <c r="FI614" s="182"/>
      <c r="FJ614" s="182"/>
      <c r="FK614" s="182"/>
      <c r="FL614" s="182"/>
      <c r="FM614" s="182"/>
      <c r="FN614" s="182"/>
      <c r="FO614" s="182"/>
      <c r="FP614" s="182"/>
      <c r="FQ614" s="182"/>
      <c r="FR614" s="182"/>
      <c r="FS614" s="182"/>
      <c r="FT614" s="182"/>
      <c r="FU614" s="182"/>
      <c r="FV614" s="182"/>
      <c r="FW614" s="182"/>
      <c r="FX614" s="182"/>
      <c r="FY614" s="182"/>
      <c r="FZ614" s="182"/>
      <c r="GA614" s="182"/>
      <c r="GB614" s="182"/>
      <c r="GC614" s="182"/>
      <c r="GD614" s="182"/>
      <c r="GE614" s="182"/>
      <c r="GF614" s="182"/>
      <c r="GG614" s="182"/>
      <c r="GH614" s="182"/>
      <c r="GI614" s="182"/>
      <c r="GJ614" s="182"/>
      <c r="GK614" s="182"/>
      <c r="GL614" s="182"/>
      <c r="GM614" s="182"/>
      <c r="GN614" s="182"/>
      <c r="GO614" s="182"/>
      <c r="GP614" s="182"/>
      <c r="GQ614" s="182"/>
      <c r="GR614" s="182"/>
      <c r="GS614" s="182"/>
      <c r="GT614" s="182"/>
      <c r="GU614" s="182"/>
      <c r="GV614" s="182"/>
      <c r="GW614" s="182"/>
      <c r="GX614" s="182"/>
      <c r="GY614" s="182"/>
      <c r="GZ614" s="182"/>
      <c r="HA614" s="182"/>
      <c r="HB614" s="182"/>
      <c r="HC614" s="182"/>
      <c r="HD614" s="182"/>
      <c r="HE614" s="182"/>
      <c r="HF614" s="182"/>
      <c r="HG614" s="182"/>
      <c r="HH614" s="182"/>
      <c r="HI614" s="182"/>
      <c r="HJ614" s="182"/>
      <c r="HK614" s="182"/>
      <c r="HL614" s="182"/>
      <c r="HM614" s="182"/>
      <c r="HN614" s="182"/>
      <c r="HO614" s="182"/>
      <c r="HP614" s="182"/>
      <c r="HQ614" s="182"/>
      <c r="HR614" s="182"/>
      <c r="HS614" s="182"/>
      <c r="HT614" s="182"/>
      <c r="HU614" s="182"/>
      <c r="HV614" s="182"/>
      <c r="HW614" s="182"/>
      <c r="HX614" s="182"/>
      <c r="HY614" s="182"/>
      <c r="HZ614" s="182"/>
      <c r="IA614" s="182"/>
      <c r="IB614" s="182"/>
      <c r="IC614" s="182"/>
      <c r="ID614" s="182"/>
      <c r="IE614" s="182"/>
      <c r="IF614" s="182"/>
      <c r="IG614" s="182"/>
      <c r="IH614" s="182"/>
      <c r="II614" s="182"/>
      <c r="IJ614" s="182"/>
      <c r="IK614" s="182"/>
      <c r="IL614" s="182"/>
      <c r="IM614" s="182"/>
      <c r="IN614" s="182"/>
      <c r="IO614" s="182"/>
      <c r="IP614" s="182"/>
      <c r="IQ614" s="182"/>
      <c r="IR614" s="182"/>
      <c r="IS614" s="182"/>
      <c r="IT614" s="182"/>
      <c r="IU614" s="182"/>
      <c r="IV614" s="182"/>
      <c r="IW614" s="182"/>
      <c r="IX614" s="182"/>
      <c r="IY614" s="182"/>
      <c r="IZ614" s="182"/>
      <c r="JA614" s="182"/>
      <c r="JB614" s="182"/>
      <c r="JC614" s="182"/>
      <c r="JD614" s="182"/>
      <c r="JE614" s="182"/>
      <c r="JF614" s="182"/>
      <c r="JG614" s="182"/>
      <c r="JH614" s="182"/>
      <c r="JI614" s="182"/>
      <c r="JJ614" s="182"/>
      <c r="JK614" s="182"/>
      <c r="JL614" s="182"/>
      <c r="JM614" s="182"/>
      <c r="JN614" s="182"/>
      <c r="JO614" s="182"/>
      <c r="JP614" s="182"/>
      <c r="JQ614" s="182"/>
      <c r="JR614" s="182"/>
      <c r="JS614" s="182"/>
      <c r="JT614" s="182"/>
      <c r="JU614" s="182"/>
      <c r="JV614" s="182"/>
      <c r="JW614" s="182"/>
      <c r="JX614" s="182"/>
      <c r="JY614" s="182"/>
      <c r="JZ614" s="182"/>
      <c r="KA614" s="182"/>
      <c r="KB614" s="182"/>
      <c r="KC614" s="182"/>
      <c r="KD614" s="182"/>
      <c r="KE614" s="182"/>
      <c r="KF614" s="182"/>
      <c r="KG614" s="182"/>
      <c r="KH614" s="182"/>
      <c r="KI614" s="182"/>
      <c r="KJ614" s="182"/>
      <c r="KK614" s="182"/>
      <c r="KL614" s="182"/>
      <c r="KM614" s="182"/>
      <c r="KN614" s="182"/>
      <c r="KO614" s="182"/>
      <c r="KP614" s="182"/>
      <c r="KQ614" s="182"/>
      <c r="KR614" s="182"/>
      <c r="KS614" s="182"/>
      <c r="KT614" s="182"/>
      <c r="KU614" s="182"/>
      <c r="KV614" s="182"/>
      <c r="KW614" s="182"/>
      <c r="KX614" s="182"/>
      <c r="KY614" s="182"/>
      <c r="KZ614" s="182"/>
      <c r="LA614" s="182"/>
      <c r="LB614" s="182"/>
      <c r="LC614" s="182"/>
      <c r="LD614" s="182"/>
      <c r="LE614" s="182"/>
      <c r="LF614" s="182"/>
      <c r="LG614" s="182"/>
      <c r="LH614" s="182"/>
      <c r="LI614" s="182"/>
      <c r="LJ614" s="182"/>
      <c r="LK614" s="182"/>
      <c r="LL614" s="182"/>
      <c r="LM614" s="182"/>
      <c r="LN614" s="182"/>
      <c r="LO614" s="182"/>
      <c r="LP614" s="182"/>
      <c r="LQ614" s="182"/>
      <c r="LR614" s="182"/>
      <c r="LS614" s="182"/>
      <c r="LT614" s="182"/>
      <c r="LU614" s="182"/>
      <c r="LV614" s="182"/>
      <c r="LW614" s="182"/>
      <c r="LX614" s="182"/>
      <c r="LY614" s="182"/>
      <c r="LZ614" s="182"/>
      <c r="MA614" s="182"/>
      <c r="MB614" s="182"/>
      <c r="MC614" s="182"/>
      <c r="MD614" s="182"/>
      <c r="ME614" s="182"/>
      <c r="MF614" s="182"/>
      <c r="MG614" s="182"/>
      <c r="MH614" s="182"/>
      <c r="MI614" s="182"/>
      <c r="MJ614" s="182"/>
      <c r="MK614" s="182"/>
      <c r="ML614" s="182"/>
      <c r="MM614" s="182"/>
      <c r="MN614" s="182"/>
      <c r="MO614" s="182"/>
      <c r="MP614" s="182"/>
      <c r="MQ614" s="182"/>
      <c r="MR614" s="182"/>
      <c r="MS614" s="182"/>
      <c r="MT614" s="182"/>
      <c r="MU614" s="182"/>
      <c r="MV614" s="182"/>
      <c r="MW614" s="182"/>
      <c r="MX614" s="182"/>
      <c r="MY614" s="182"/>
      <c r="MZ614" s="182"/>
      <c r="NA614" s="182"/>
      <c r="NB614" s="182"/>
      <c r="NC614" s="182"/>
      <c r="ND614" s="182"/>
      <c r="NE614" s="182"/>
      <c r="NF614" s="182"/>
      <c r="NG614" s="182"/>
      <c r="NH614" s="182"/>
      <c r="NI614" s="182"/>
      <c r="NJ614" s="182"/>
      <c r="NK614" s="182"/>
      <c r="NL614" s="182"/>
      <c r="NM614" s="182"/>
      <c r="NN614" s="182"/>
      <c r="NO614" s="182"/>
      <c r="NP614" s="182"/>
      <c r="NQ614" s="182"/>
      <c r="NR614" s="182"/>
      <c r="NS614" s="182"/>
      <c r="NT614" s="182"/>
      <c r="NU614" s="182"/>
      <c r="NV614" s="182"/>
      <c r="NW614" s="182"/>
      <c r="NX614" s="182"/>
      <c r="NY614" s="182"/>
      <c r="NZ614" s="182"/>
      <c r="OA614" s="182"/>
      <c r="OB614" s="182"/>
      <c r="OC614" s="182"/>
      <c r="OD614" s="182"/>
      <c r="OE614" s="182"/>
      <c r="OF614" s="182"/>
      <c r="OG614" s="182"/>
      <c r="OH614" s="182"/>
      <c r="OI614" s="182"/>
      <c r="OJ614" s="182"/>
      <c r="OK614" s="182"/>
      <c r="OL614" s="182"/>
      <c r="OM614" s="182"/>
      <c r="ON614" s="182"/>
      <c r="OO614" s="182"/>
      <c r="OP614" s="182"/>
      <c r="OQ614" s="182"/>
      <c r="OR614" s="182"/>
      <c r="OS614" s="182"/>
      <c r="OT614" s="182"/>
      <c r="OU614" s="182"/>
      <c r="OV614" s="182"/>
      <c r="OW614" s="182"/>
      <c r="OX614" s="182"/>
      <c r="OY614" s="182"/>
      <c r="OZ614" s="182"/>
      <c r="PA614" s="182"/>
      <c r="PB614" s="182"/>
      <c r="PC614" s="182"/>
      <c r="PD614" s="182"/>
      <c r="PE614" s="182"/>
      <c r="PF614" s="182"/>
      <c r="PG614" s="182"/>
      <c r="PH614" s="182"/>
      <c r="PI614" s="182"/>
      <c r="PJ614" s="182"/>
      <c r="PK614" s="182"/>
      <c r="PL614" s="182"/>
      <c r="PM614" s="182"/>
      <c r="PN614" s="182"/>
      <c r="PO614" s="182"/>
      <c r="PP614" s="182"/>
      <c r="PQ614" s="182"/>
      <c r="PR614" s="182"/>
      <c r="PS614" s="182"/>
      <c r="PT614" s="182"/>
      <c r="PU614" s="182"/>
      <c r="PV614" s="182"/>
      <c r="PW614" s="182"/>
      <c r="PX614" s="182"/>
    </row>
    <row r="615" spans="1:440" s="167" customFormat="1" ht="19.899999999999999" customHeight="1">
      <c r="A615" s="182"/>
      <c r="B615" s="1040"/>
      <c r="C615" s="899"/>
      <c r="D615" s="896"/>
      <c r="E615" s="973"/>
      <c r="F615" s="382" t="s">
        <v>21</v>
      </c>
      <c r="G615" s="383">
        <v>2.9790000000000001</v>
      </c>
      <c r="H615" s="383"/>
      <c r="I615" s="384">
        <f>G615+H615+K614</f>
        <v>3.22</v>
      </c>
      <c r="J615" s="434">
        <v>1.9119999999999999</v>
      </c>
      <c r="K615" s="384">
        <f t="shared" si="686"/>
        <v>1.3080000000000003</v>
      </c>
      <c r="L615" s="674">
        <f t="shared" si="687"/>
        <v>0.59378881987577636</v>
      </c>
      <c r="M615" s="652" t="s">
        <v>24</v>
      </c>
      <c r="N615" s="903"/>
      <c r="O615" s="904"/>
      <c r="P615" s="904"/>
      <c r="Q615" s="904"/>
      <c r="R615" s="904"/>
      <c r="S615" s="893"/>
      <c r="T615" s="170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182"/>
      <c r="AT615" s="182"/>
      <c r="AU615" s="182"/>
      <c r="AV615" s="182"/>
      <c r="AW615" s="182"/>
      <c r="AX615" s="182"/>
      <c r="AY615" s="182"/>
      <c r="AZ615" s="182"/>
      <c r="BA615" s="182"/>
      <c r="BB615" s="182"/>
      <c r="BC615" s="182"/>
      <c r="BD615" s="182"/>
      <c r="BE615" s="182"/>
      <c r="BF615" s="182"/>
      <c r="BG615" s="182"/>
      <c r="BH615" s="182"/>
      <c r="BI615" s="182"/>
      <c r="BJ615" s="182"/>
      <c r="BK615" s="182"/>
      <c r="BL615" s="182"/>
      <c r="BM615" s="182"/>
      <c r="BN615" s="182"/>
      <c r="BO615" s="182"/>
      <c r="BP615" s="182"/>
      <c r="BQ615" s="182"/>
      <c r="BR615" s="182"/>
      <c r="BS615" s="182"/>
      <c r="BT615" s="182"/>
      <c r="BU615" s="182"/>
      <c r="BV615" s="182"/>
      <c r="BW615" s="182"/>
      <c r="BX615" s="182"/>
      <c r="BY615" s="182"/>
      <c r="BZ615" s="182"/>
      <c r="CA615" s="182"/>
      <c r="CB615" s="182"/>
      <c r="CC615" s="182"/>
      <c r="CD615" s="182"/>
      <c r="CE615" s="182"/>
      <c r="CF615" s="182"/>
      <c r="CG615" s="182"/>
      <c r="CH615" s="182"/>
      <c r="CI615" s="182"/>
      <c r="CJ615" s="182"/>
      <c r="CK615" s="182"/>
      <c r="CL615" s="182"/>
      <c r="CM615" s="182"/>
      <c r="CN615" s="182"/>
      <c r="CO615" s="182"/>
      <c r="CP615" s="182"/>
      <c r="CQ615" s="182"/>
      <c r="CR615" s="182"/>
      <c r="CS615" s="182"/>
      <c r="CT615" s="182"/>
      <c r="CU615" s="182"/>
      <c r="CV615" s="182"/>
      <c r="CW615" s="182"/>
      <c r="CX615" s="182"/>
      <c r="CY615" s="182"/>
      <c r="CZ615" s="182"/>
      <c r="DA615" s="182"/>
      <c r="DB615" s="182"/>
      <c r="DC615" s="182"/>
      <c r="DD615" s="182"/>
      <c r="DE615" s="182"/>
      <c r="DF615" s="182"/>
      <c r="DG615" s="182"/>
      <c r="DH615" s="182"/>
      <c r="DI615" s="182"/>
      <c r="DJ615" s="182"/>
      <c r="DK615" s="182"/>
      <c r="DL615" s="182"/>
      <c r="DM615" s="182"/>
      <c r="DN615" s="182"/>
      <c r="DO615" s="182"/>
      <c r="DP615" s="182"/>
      <c r="DQ615" s="182"/>
      <c r="DR615" s="182"/>
      <c r="DS615" s="182"/>
      <c r="DT615" s="182"/>
      <c r="DU615" s="182"/>
      <c r="DV615" s="182"/>
      <c r="DW615" s="182"/>
      <c r="DX615" s="182"/>
      <c r="DY615" s="182"/>
      <c r="DZ615" s="182"/>
      <c r="EA615" s="182"/>
      <c r="EB615" s="182"/>
      <c r="EC615" s="182"/>
      <c r="ED615" s="182"/>
      <c r="EE615" s="182"/>
      <c r="EF615" s="182"/>
      <c r="EG615" s="182"/>
      <c r="EH615" s="182"/>
      <c r="EI615" s="182"/>
      <c r="EJ615" s="182"/>
      <c r="EK615" s="182"/>
      <c r="EL615" s="182"/>
      <c r="EM615" s="182"/>
      <c r="EN615" s="182"/>
      <c r="EO615" s="182"/>
      <c r="EP615" s="182"/>
      <c r="EQ615" s="182"/>
      <c r="ER615" s="182"/>
      <c r="ES615" s="182"/>
      <c r="ET615" s="182"/>
      <c r="EU615" s="182"/>
      <c r="EV615" s="182"/>
      <c r="EW615" s="182"/>
      <c r="EX615" s="182"/>
      <c r="EY615" s="182"/>
      <c r="EZ615" s="182"/>
      <c r="FA615" s="182"/>
      <c r="FB615" s="182"/>
      <c r="FC615" s="182"/>
      <c r="FD615" s="182"/>
      <c r="FE615" s="182"/>
      <c r="FF615" s="182"/>
      <c r="FG615" s="182"/>
      <c r="FH615" s="182"/>
      <c r="FI615" s="182"/>
      <c r="FJ615" s="182"/>
      <c r="FK615" s="182"/>
      <c r="FL615" s="182"/>
      <c r="FM615" s="182"/>
      <c r="FN615" s="182"/>
      <c r="FO615" s="182"/>
      <c r="FP615" s="182"/>
      <c r="FQ615" s="182"/>
      <c r="FR615" s="182"/>
      <c r="FS615" s="182"/>
      <c r="FT615" s="182"/>
      <c r="FU615" s="182"/>
      <c r="FV615" s="182"/>
      <c r="FW615" s="182"/>
      <c r="FX615" s="182"/>
      <c r="FY615" s="182"/>
      <c r="FZ615" s="182"/>
      <c r="GA615" s="182"/>
      <c r="GB615" s="182"/>
      <c r="GC615" s="182"/>
      <c r="GD615" s="182"/>
      <c r="GE615" s="182"/>
      <c r="GF615" s="182"/>
      <c r="GG615" s="182"/>
      <c r="GH615" s="182"/>
      <c r="GI615" s="182"/>
      <c r="GJ615" s="182"/>
      <c r="GK615" s="182"/>
      <c r="GL615" s="182"/>
      <c r="GM615" s="182"/>
      <c r="GN615" s="182"/>
      <c r="GO615" s="182"/>
      <c r="GP615" s="182"/>
      <c r="GQ615" s="182"/>
      <c r="GR615" s="182"/>
      <c r="GS615" s="182"/>
      <c r="GT615" s="182"/>
      <c r="GU615" s="182"/>
      <c r="GV615" s="182"/>
      <c r="GW615" s="182"/>
      <c r="GX615" s="182"/>
      <c r="GY615" s="182"/>
      <c r="GZ615" s="182"/>
      <c r="HA615" s="182"/>
      <c r="HB615" s="182"/>
      <c r="HC615" s="182"/>
      <c r="HD615" s="182"/>
      <c r="HE615" s="182"/>
      <c r="HF615" s="182"/>
      <c r="HG615" s="182"/>
      <c r="HH615" s="182"/>
      <c r="HI615" s="182"/>
      <c r="HJ615" s="182"/>
      <c r="HK615" s="182"/>
      <c r="HL615" s="182"/>
      <c r="HM615" s="182"/>
      <c r="HN615" s="182"/>
      <c r="HO615" s="182"/>
      <c r="HP615" s="182"/>
      <c r="HQ615" s="182"/>
      <c r="HR615" s="182"/>
      <c r="HS615" s="182"/>
      <c r="HT615" s="182"/>
      <c r="HU615" s="182"/>
      <c r="HV615" s="182"/>
      <c r="HW615" s="182"/>
      <c r="HX615" s="182"/>
      <c r="HY615" s="182"/>
      <c r="HZ615" s="182"/>
      <c r="IA615" s="182"/>
      <c r="IB615" s="182"/>
      <c r="IC615" s="182"/>
      <c r="ID615" s="182"/>
      <c r="IE615" s="182"/>
      <c r="IF615" s="182"/>
      <c r="IG615" s="182"/>
      <c r="IH615" s="182"/>
      <c r="II615" s="182"/>
      <c r="IJ615" s="182"/>
      <c r="IK615" s="182"/>
      <c r="IL615" s="182"/>
      <c r="IM615" s="182"/>
      <c r="IN615" s="182"/>
      <c r="IO615" s="182"/>
      <c r="IP615" s="182"/>
      <c r="IQ615" s="182"/>
      <c r="IR615" s="182"/>
      <c r="IS615" s="182"/>
      <c r="IT615" s="182"/>
      <c r="IU615" s="182"/>
      <c r="IV615" s="182"/>
      <c r="IW615" s="182"/>
      <c r="IX615" s="182"/>
      <c r="IY615" s="182"/>
      <c r="IZ615" s="182"/>
      <c r="JA615" s="182"/>
      <c r="JB615" s="182"/>
      <c r="JC615" s="182"/>
      <c r="JD615" s="182"/>
      <c r="JE615" s="182"/>
      <c r="JF615" s="182"/>
      <c r="JG615" s="182"/>
      <c r="JH615" s="182"/>
      <c r="JI615" s="182"/>
      <c r="JJ615" s="182"/>
      <c r="JK615" s="182"/>
      <c r="JL615" s="182"/>
      <c r="JM615" s="182"/>
      <c r="JN615" s="182"/>
      <c r="JO615" s="182"/>
      <c r="JP615" s="182"/>
      <c r="JQ615" s="182"/>
      <c r="JR615" s="182"/>
      <c r="JS615" s="182"/>
      <c r="JT615" s="182"/>
      <c r="JU615" s="182"/>
      <c r="JV615" s="182"/>
      <c r="JW615" s="182"/>
      <c r="JX615" s="182"/>
      <c r="JY615" s="182"/>
      <c r="JZ615" s="182"/>
      <c r="KA615" s="182"/>
      <c r="KB615" s="182"/>
      <c r="KC615" s="182"/>
      <c r="KD615" s="182"/>
      <c r="KE615" s="182"/>
      <c r="KF615" s="182"/>
      <c r="KG615" s="182"/>
      <c r="KH615" s="182"/>
      <c r="KI615" s="182"/>
      <c r="KJ615" s="182"/>
      <c r="KK615" s="182"/>
      <c r="KL615" s="182"/>
      <c r="KM615" s="182"/>
      <c r="KN615" s="182"/>
      <c r="KO615" s="182"/>
      <c r="KP615" s="182"/>
      <c r="KQ615" s="182"/>
      <c r="KR615" s="182"/>
      <c r="KS615" s="182"/>
      <c r="KT615" s="182"/>
      <c r="KU615" s="182"/>
      <c r="KV615" s="182"/>
      <c r="KW615" s="182"/>
      <c r="KX615" s="182"/>
      <c r="KY615" s="182"/>
      <c r="KZ615" s="182"/>
      <c r="LA615" s="182"/>
      <c r="LB615" s="182"/>
      <c r="LC615" s="182"/>
      <c r="LD615" s="182"/>
      <c r="LE615" s="182"/>
      <c r="LF615" s="182"/>
      <c r="LG615" s="182"/>
      <c r="LH615" s="182"/>
      <c r="LI615" s="182"/>
      <c r="LJ615" s="182"/>
      <c r="LK615" s="182"/>
      <c r="LL615" s="182"/>
      <c r="LM615" s="182"/>
      <c r="LN615" s="182"/>
      <c r="LO615" s="182"/>
      <c r="LP615" s="182"/>
      <c r="LQ615" s="182"/>
      <c r="LR615" s="182"/>
      <c r="LS615" s="182"/>
      <c r="LT615" s="182"/>
      <c r="LU615" s="182"/>
      <c r="LV615" s="182"/>
      <c r="LW615" s="182"/>
      <c r="LX615" s="182"/>
      <c r="LY615" s="182"/>
      <c r="LZ615" s="182"/>
      <c r="MA615" s="182"/>
      <c r="MB615" s="182"/>
      <c r="MC615" s="182"/>
      <c r="MD615" s="182"/>
      <c r="ME615" s="182"/>
      <c r="MF615" s="182"/>
      <c r="MG615" s="182"/>
      <c r="MH615" s="182"/>
      <c r="MI615" s="182"/>
      <c r="MJ615" s="182"/>
      <c r="MK615" s="182"/>
      <c r="ML615" s="182"/>
      <c r="MM615" s="182"/>
      <c r="MN615" s="182"/>
      <c r="MO615" s="182"/>
      <c r="MP615" s="182"/>
      <c r="MQ615" s="182"/>
      <c r="MR615" s="182"/>
      <c r="MS615" s="182"/>
      <c r="MT615" s="182"/>
      <c r="MU615" s="182"/>
      <c r="MV615" s="182"/>
      <c r="MW615" s="182"/>
      <c r="MX615" s="182"/>
      <c r="MY615" s="182"/>
      <c r="MZ615" s="182"/>
      <c r="NA615" s="182"/>
      <c r="NB615" s="182"/>
      <c r="NC615" s="182"/>
      <c r="ND615" s="182"/>
      <c r="NE615" s="182"/>
      <c r="NF615" s="182"/>
      <c r="NG615" s="182"/>
      <c r="NH615" s="182"/>
      <c r="NI615" s="182"/>
      <c r="NJ615" s="182"/>
      <c r="NK615" s="182"/>
      <c r="NL615" s="182"/>
      <c r="NM615" s="182"/>
      <c r="NN615" s="182"/>
      <c r="NO615" s="182"/>
      <c r="NP615" s="182"/>
      <c r="NQ615" s="182"/>
      <c r="NR615" s="182"/>
      <c r="NS615" s="182"/>
      <c r="NT615" s="182"/>
      <c r="NU615" s="182"/>
      <c r="NV615" s="182"/>
      <c r="NW615" s="182"/>
      <c r="NX615" s="182"/>
      <c r="NY615" s="182"/>
      <c r="NZ615" s="182"/>
      <c r="OA615" s="182"/>
      <c r="OB615" s="182"/>
      <c r="OC615" s="182"/>
      <c r="OD615" s="182"/>
      <c r="OE615" s="182"/>
      <c r="OF615" s="182"/>
      <c r="OG615" s="182"/>
      <c r="OH615" s="182"/>
      <c r="OI615" s="182"/>
      <c r="OJ615" s="182"/>
      <c r="OK615" s="182"/>
      <c r="OL615" s="182"/>
      <c r="OM615" s="182"/>
      <c r="ON615" s="182"/>
      <c r="OO615" s="182"/>
      <c r="OP615" s="182"/>
      <c r="OQ615" s="182"/>
      <c r="OR615" s="182"/>
      <c r="OS615" s="182"/>
      <c r="OT615" s="182"/>
      <c r="OU615" s="182"/>
      <c r="OV615" s="182"/>
      <c r="OW615" s="182"/>
      <c r="OX615" s="182"/>
      <c r="OY615" s="182"/>
      <c r="OZ615" s="182"/>
      <c r="PA615" s="182"/>
      <c r="PB615" s="182"/>
      <c r="PC615" s="182"/>
      <c r="PD615" s="182"/>
      <c r="PE615" s="182"/>
      <c r="PF615" s="182"/>
      <c r="PG615" s="182"/>
      <c r="PH615" s="182"/>
      <c r="PI615" s="182"/>
      <c r="PJ615" s="182"/>
      <c r="PK615" s="182"/>
      <c r="PL615" s="182"/>
      <c r="PM615" s="182"/>
      <c r="PN615" s="182"/>
      <c r="PO615" s="182"/>
      <c r="PP615" s="182"/>
      <c r="PQ615" s="182"/>
      <c r="PR615" s="182"/>
      <c r="PS615" s="182"/>
      <c r="PT615" s="182"/>
      <c r="PU615" s="182"/>
      <c r="PV615" s="182"/>
      <c r="PW615" s="182"/>
      <c r="PX615" s="182"/>
    </row>
    <row r="616" spans="1:440" s="167" customFormat="1" ht="19.899999999999999" customHeight="1">
      <c r="A616" s="182"/>
      <c r="B616" s="1040"/>
      <c r="C616" s="899"/>
      <c r="D616" s="896"/>
      <c r="E616" s="973"/>
      <c r="F616" s="382" t="s">
        <v>22</v>
      </c>
      <c r="G616" s="383">
        <v>3.6150000000000002</v>
      </c>
      <c r="H616" s="383"/>
      <c r="I616" s="384">
        <f>G616+H616+K615</f>
        <v>4.923</v>
      </c>
      <c r="J616" s="434">
        <v>4.4390000000000001</v>
      </c>
      <c r="K616" s="384">
        <f t="shared" si="686"/>
        <v>0.48399999999999999</v>
      </c>
      <c r="L616" s="674">
        <f t="shared" si="687"/>
        <v>0.901685963843185</v>
      </c>
      <c r="M616" s="652" t="s">
        <v>24</v>
      </c>
      <c r="N616" s="903"/>
      <c r="O616" s="904"/>
      <c r="P616" s="904"/>
      <c r="Q616" s="904"/>
      <c r="R616" s="904"/>
      <c r="S616" s="893"/>
      <c r="T616" s="170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182"/>
      <c r="AT616" s="182"/>
      <c r="AU616" s="182"/>
      <c r="AV616" s="182"/>
      <c r="AW616" s="182"/>
      <c r="AX616" s="182"/>
      <c r="AY616" s="182"/>
      <c r="AZ616" s="182"/>
      <c r="BA616" s="182"/>
      <c r="BB616" s="182"/>
      <c r="BC616" s="182"/>
      <c r="BD616" s="182"/>
      <c r="BE616" s="182"/>
      <c r="BF616" s="182"/>
      <c r="BG616" s="182"/>
      <c r="BH616" s="182"/>
      <c r="BI616" s="182"/>
      <c r="BJ616" s="182"/>
      <c r="BK616" s="182"/>
      <c r="BL616" s="182"/>
      <c r="BM616" s="182"/>
      <c r="BN616" s="182"/>
      <c r="BO616" s="182"/>
      <c r="BP616" s="182"/>
      <c r="BQ616" s="182"/>
      <c r="BR616" s="182"/>
      <c r="BS616" s="182"/>
      <c r="BT616" s="182"/>
      <c r="BU616" s="182"/>
      <c r="BV616" s="182"/>
      <c r="BW616" s="182"/>
      <c r="BX616" s="182"/>
      <c r="BY616" s="182"/>
      <c r="BZ616" s="182"/>
      <c r="CA616" s="182"/>
      <c r="CB616" s="182"/>
      <c r="CC616" s="182"/>
      <c r="CD616" s="182"/>
      <c r="CE616" s="182"/>
      <c r="CF616" s="182"/>
      <c r="CG616" s="182"/>
      <c r="CH616" s="182"/>
      <c r="CI616" s="182"/>
      <c r="CJ616" s="182"/>
      <c r="CK616" s="182"/>
      <c r="CL616" s="182"/>
      <c r="CM616" s="182"/>
      <c r="CN616" s="182"/>
      <c r="CO616" s="182"/>
      <c r="CP616" s="182"/>
      <c r="CQ616" s="182"/>
      <c r="CR616" s="182"/>
      <c r="CS616" s="182"/>
      <c r="CT616" s="182"/>
      <c r="CU616" s="182"/>
      <c r="CV616" s="182"/>
      <c r="CW616" s="182"/>
      <c r="CX616" s="182"/>
      <c r="CY616" s="182"/>
      <c r="CZ616" s="182"/>
      <c r="DA616" s="182"/>
      <c r="DB616" s="182"/>
      <c r="DC616" s="182"/>
      <c r="DD616" s="182"/>
      <c r="DE616" s="182"/>
      <c r="DF616" s="182"/>
      <c r="DG616" s="182"/>
      <c r="DH616" s="182"/>
      <c r="DI616" s="182"/>
      <c r="DJ616" s="182"/>
      <c r="DK616" s="182"/>
      <c r="DL616" s="182"/>
      <c r="DM616" s="182"/>
      <c r="DN616" s="182"/>
      <c r="DO616" s="182"/>
      <c r="DP616" s="182"/>
      <c r="DQ616" s="182"/>
      <c r="DR616" s="182"/>
      <c r="DS616" s="182"/>
      <c r="DT616" s="182"/>
      <c r="DU616" s="182"/>
      <c r="DV616" s="182"/>
      <c r="DW616" s="182"/>
      <c r="DX616" s="182"/>
      <c r="DY616" s="182"/>
      <c r="DZ616" s="182"/>
      <c r="EA616" s="182"/>
      <c r="EB616" s="182"/>
      <c r="EC616" s="182"/>
      <c r="ED616" s="182"/>
      <c r="EE616" s="182"/>
      <c r="EF616" s="182"/>
      <c r="EG616" s="182"/>
      <c r="EH616" s="182"/>
      <c r="EI616" s="182"/>
      <c r="EJ616" s="182"/>
      <c r="EK616" s="182"/>
      <c r="EL616" s="182"/>
      <c r="EM616" s="182"/>
      <c r="EN616" s="182"/>
      <c r="EO616" s="182"/>
      <c r="EP616" s="182"/>
      <c r="EQ616" s="182"/>
      <c r="ER616" s="182"/>
      <c r="ES616" s="182"/>
      <c r="ET616" s="182"/>
      <c r="EU616" s="182"/>
      <c r="EV616" s="182"/>
      <c r="EW616" s="182"/>
      <c r="EX616" s="182"/>
      <c r="EY616" s="182"/>
      <c r="EZ616" s="182"/>
      <c r="FA616" s="182"/>
      <c r="FB616" s="182"/>
      <c r="FC616" s="182"/>
      <c r="FD616" s="182"/>
      <c r="FE616" s="182"/>
      <c r="FF616" s="182"/>
      <c r="FG616" s="182"/>
      <c r="FH616" s="182"/>
      <c r="FI616" s="182"/>
      <c r="FJ616" s="182"/>
      <c r="FK616" s="182"/>
      <c r="FL616" s="182"/>
      <c r="FM616" s="182"/>
      <c r="FN616" s="182"/>
      <c r="FO616" s="182"/>
      <c r="FP616" s="182"/>
      <c r="FQ616" s="182"/>
      <c r="FR616" s="182"/>
      <c r="FS616" s="182"/>
      <c r="FT616" s="182"/>
      <c r="FU616" s="182"/>
      <c r="FV616" s="182"/>
      <c r="FW616" s="182"/>
      <c r="FX616" s="182"/>
      <c r="FY616" s="182"/>
      <c r="FZ616" s="182"/>
      <c r="GA616" s="182"/>
      <c r="GB616" s="182"/>
      <c r="GC616" s="182"/>
      <c r="GD616" s="182"/>
      <c r="GE616" s="182"/>
      <c r="GF616" s="182"/>
      <c r="GG616" s="182"/>
      <c r="GH616" s="182"/>
      <c r="GI616" s="182"/>
      <c r="GJ616" s="182"/>
      <c r="GK616" s="182"/>
      <c r="GL616" s="182"/>
      <c r="GM616" s="182"/>
      <c r="GN616" s="182"/>
      <c r="GO616" s="182"/>
      <c r="GP616" s="182"/>
      <c r="GQ616" s="182"/>
      <c r="GR616" s="182"/>
      <c r="GS616" s="182"/>
      <c r="GT616" s="182"/>
      <c r="GU616" s="182"/>
      <c r="GV616" s="182"/>
      <c r="GW616" s="182"/>
      <c r="GX616" s="182"/>
      <c r="GY616" s="182"/>
      <c r="GZ616" s="182"/>
      <c r="HA616" s="182"/>
      <c r="HB616" s="182"/>
      <c r="HC616" s="182"/>
      <c r="HD616" s="182"/>
      <c r="HE616" s="182"/>
      <c r="HF616" s="182"/>
      <c r="HG616" s="182"/>
      <c r="HH616" s="182"/>
      <c r="HI616" s="182"/>
      <c r="HJ616" s="182"/>
      <c r="HK616" s="182"/>
      <c r="HL616" s="182"/>
      <c r="HM616" s="182"/>
      <c r="HN616" s="182"/>
      <c r="HO616" s="182"/>
      <c r="HP616" s="182"/>
      <c r="HQ616" s="182"/>
      <c r="HR616" s="182"/>
      <c r="HS616" s="182"/>
      <c r="HT616" s="182"/>
      <c r="HU616" s="182"/>
      <c r="HV616" s="182"/>
      <c r="HW616" s="182"/>
      <c r="HX616" s="182"/>
      <c r="HY616" s="182"/>
      <c r="HZ616" s="182"/>
      <c r="IA616" s="182"/>
      <c r="IB616" s="182"/>
      <c r="IC616" s="182"/>
      <c r="ID616" s="182"/>
      <c r="IE616" s="182"/>
      <c r="IF616" s="182"/>
      <c r="IG616" s="182"/>
      <c r="IH616" s="182"/>
      <c r="II616" s="182"/>
      <c r="IJ616" s="182"/>
      <c r="IK616" s="182"/>
      <c r="IL616" s="182"/>
      <c r="IM616" s="182"/>
      <c r="IN616" s="182"/>
      <c r="IO616" s="182"/>
      <c r="IP616" s="182"/>
      <c r="IQ616" s="182"/>
      <c r="IR616" s="182"/>
      <c r="IS616" s="182"/>
      <c r="IT616" s="182"/>
      <c r="IU616" s="182"/>
      <c r="IV616" s="182"/>
      <c r="IW616" s="182"/>
      <c r="IX616" s="182"/>
      <c r="IY616" s="182"/>
      <c r="IZ616" s="182"/>
      <c r="JA616" s="182"/>
      <c r="JB616" s="182"/>
      <c r="JC616" s="182"/>
      <c r="JD616" s="182"/>
      <c r="JE616" s="182"/>
      <c r="JF616" s="182"/>
      <c r="JG616" s="182"/>
      <c r="JH616" s="182"/>
      <c r="JI616" s="182"/>
      <c r="JJ616" s="182"/>
      <c r="JK616" s="182"/>
      <c r="JL616" s="182"/>
      <c r="JM616" s="182"/>
      <c r="JN616" s="182"/>
      <c r="JO616" s="182"/>
      <c r="JP616" s="182"/>
      <c r="JQ616" s="182"/>
      <c r="JR616" s="182"/>
      <c r="JS616" s="182"/>
      <c r="JT616" s="182"/>
      <c r="JU616" s="182"/>
      <c r="JV616" s="182"/>
      <c r="JW616" s="182"/>
      <c r="JX616" s="182"/>
      <c r="JY616" s="182"/>
      <c r="JZ616" s="182"/>
      <c r="KA616" s="182"/>
      <c r="KB616" s="182"/>
      <c r="KC616" s="182"/>
      <c r="KD616" s="182"/>
      <c r="KE616" s="182"/>
      <c r="KF616" s="182"/>
      <c r="KG616" s="182"/>
      <c r="KH616" s="182"/>
      <c r="KI616" s="182"/>
      <c r="KJ616" s="182"/>
      <c r="KK616" s="182"/>
      <c r="KL616" s="182"/>
      <c r="KM616" s="182"/>
      <c r="KN616" s="182"/>
      <c r="KO616" s="182"/>
      <c r="KP616" s="182"/>
      <c r="KQ616" s="182"/>
      <c r="KR616" s="182"/>
      <c r="KS616" s="182"/>
      <c r="KT616" s="182"/>
      <c r="KU616" s="182"/>
      <c r="KV616" s="182"/>
      <c r="KW616" s="182"/>
      <c r="KX616" s="182"/>
      <c r="KY616" s="182"/>
      <c r="KZ616" s="182"/>
      <c r="LA616" s="182"/>
      <c r="LB616" s="182"/>
      <c r="LC616" s="182"/>
      <c r="LD616" s="182"/>
      <c r="LE616" s="182"/>
      <c r="LF616" s="182"/>
      <c r="LG616" s="182"/>
      <c r="LH616" s="182"/>
      <c r="LI616" s="182"/>
      <c r="LJ616" s="182"/>
      <c r="LK616" s="182"/>
      <c r="LL616" s="182"/>
      <c r="LM616" s="182"/>
      <c r="LN616" s="182"/>
      <c r="LO616" s="182"/>
      <c r="LP616" s="182"/>
      <c r="LQ616" s="182"/>
      <c r="LR616" s="182"/>
      <c r="LS616" s="182"/>
      <c r="LT616" s="182"/>
      <c r="LU616" s="182"/>
      <c r="LV616" s="182"/>
      <c r="LW616" s="182"/>
      <c r="LX616" s="182"/>
      <c r="LY616" s="182"/>
      <c r="LZ616" s="182"/>
      <c r="MA616" s="182"/>
      <c r="MB616" s="182"/>
      <c r="MC616" s="182"/>
      <c r="MD616" s="182"/>
      <c r="ME616" s="182"/>
      <c r="MF616" s="182"/>
      <c r="MG616" s="182"/>
      <c r="MH616" s="182"/>
      <c r="MI616" s="182"/>
      <c r="MJ616" s="182"/>
      <c r="MK616" s="182"/>
      <c r="ML616" s="182"/>
      <c r="MM616" s="182"/>
      <c r="MN616" s="182"/>
      <c r="MO616" s="182"/>
      <c r="MP616" s="182"/>
      <c r="MQ616" s="182"/>
      <c r="MR616" s="182"/>
      <c r="MS616" s="182"/>
      <c r="MT616" s="182"/>
      <c r="MU616" s="182"/>
      <c r="MV616" s="182"/>
      <c r="MW616" s="182"/>
      <c r="MX616" s="182"/>
      <c r="MY616" s="182"/>
      <c r="MZ616" s="182"/>
      <c r="NA616" s="182"/>
      <c r="NB616" s="182"/>
      <c r="NC616" s="182"/>
      <c r="ND616" s="182"/>
      <c r="NE616" s="182"/>
      <c r="NF616" s="182"/>
      <c r="NG616" s="182"/>
      <c r="NH616" s="182"/>
      <c r="NI616" s="182"/>
      <c r="NJ616" s="182"/>
      <c r="NK616" s="182"/>
      <c r="NL616" s="182"/>
      <c r="NM616" s="182"/>
      <c r="NN616" s="182"/>
      <c r="NO616" s="182"/>
      <c r="NP616" s="182"/>
      <c r="NQ616" s="182"/>
      <c r="NR616" s="182"/>
      <c r="NS616" s="182"/>
      <c r="NT616" s="182"/>
      <c r="NU616" s="182"/>
      <c r="NV616" s="182"/>
      <c r="NW616" s="182"/>
      <c r="NX616" s="182"/>
      <c r="NY616" s="182"/>
      <c r="NZ616" s="182"/>
      <c r="OA616" s="182"/>
      <c r="OB616" s="182"/>
      <c r="OC616" s="182"/>
      <c r="OD616" s="182"/>
      <c r="OE616" s="182"/>
      <c r="OF616" s="182"/>
      <c r="OG616" s="182"/>
      <c r="OH616" s="182"/>
      <c r="OI616" s="182"/>
      <c r="OJ616" s="182"/>
      <c r="OK616" s="182"/>
      <c r="OL616" s="182"/>
      <c r="OM616" s="182"/>
      <c r="ON616" s="182"/>
      <c r="OO616" s="182"/>
      <c r="OP616" s="182"/>
      <c r="OQ616" s="182"/>
      <c r="OR616" s="182"/>
      <c r="OS616" s="182"/>
      <c r="OT616" s="182"/>
      <c r="OU616" s="182"/>
      <c r="OV616" s="182"/>
      <c r="OW616" s="182"/>
      <c r="OX616" s="182"/>
      <c r="OY616" s="182"/>
      <c r="OZ616" s="182"/>
      <c r="PA616" s="182"/>
      <c r="PB616" s="182"/>
      <c r="PC616" s="182"/>
      <c r="PD616" s="182"/>
      <c r="PE616" s="182"/>
      <c r="PF616" s="182"/>
      <c r="PG616" s="182"/>
      <c r="PH616" s="182"/>
      <c r="PI616" s="182"/>
      <c r="PJ616" s="182"/>
      <c r="PK616" s="182"/>
      <c r="PL616" s="182"/>
      <c r="PM616" s="182"/>
      <c r="PN616" s="182"/>
      <c r="PO616" s="182"/>
      <c r="PP616" s="182"/>
      <c r="PQ616" s="182"/>
      <c r="PR616" s="182"/>
      <c r="PS616" s="182"/>
      <c r="PT616" s="182"/>
      <c r="PU616" s="182"/>
      <c r="PV616" s="182"/>
      <c r="PW616" s="182"/>
      <c r="PX616" s="182"/>
    </row>
    <row r="617" spans="1:440" s="167" customFormat="1" ht="19.899999999999999" customHeight="1">
      <c r="A617" s="182"/>
      <c r="B617" s="1040"/>
      <c r="C617" s="899"/>
      <c r="D617" s="896"/>
      <c r="E617" s="973" t="s">
        <v>129</v>
      </c>
      <c r="F617" s="382" t="s">
        <v>20</v>
      </c>
      <c r="G617" s="383">
        <v>0.63500000000000001</v>
      </c>
      <c r="H617" s="383"/>
      <c r="I617" s="384">
        <f t="shared" ref="I617" si="692">G617+H617</f>
        <v>0.63500000000000001</v>
      </c>
      <c r="J617" s="434">
        <v>0.216</v>
      </c>
      <c r="K617" s="384">
        <f t="shared" si="686"/>
        <v>0.41900000000000004</v>
      </c>
      <c r="L617" s="674">
        <f t="shared" si="687"/>
        <v>0.34015748031496063</v>
      </c>
      <c r="M617" s="652" t="s">
        <v>24</v>
      </c>
      <c r="N617" s="903">
        <f t="shared" ref="N617:O617" si="693">G617+G618+G619</f>
        <v>7.2140000000000004</v>
      </c>
      <c r="O617" s="904">
        <f t="shared" si="693"/>
        <v>0</v>
      </c>
      <c r="P617" s="904">
        <f t="shared" ref="P617" si="694">N617+O617</f>
        <v>7.2140000000000004</v>
      </c>
      <c r="Q617" s="904">
        <f t="shared" si="667"/>
        <v>5.9350000000000005</v>
      </c>
      <c r="R617" s="904">
        <f t="shared" ref="R617" si="695">P617-Q617</f>
        <v>1.2789999999999999</v>
      </c>
      <c r="S617" s="893">
        <f t="shared" ref="S617" si="696">Q617/P617</f>
        <v>0.82270584973662331</v>
      </c>
      <c r="T617" s="170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  <c r="AS617" s="182"/>
      <c r="AT617" s="182"/>
      <c r="AU617" s="182"/>
      <c r="AV617" s="182"/>
      <c r="AW617" s="182"/>
      <c r="AX617" s="182"/>
      <c r="AY617" s="182"/>
      <c r="AZ617" s="182"/>
      <c r="BA617" s="182"/>
      <c r="BB617" s="182"/>
      <c r="BC617" s="182"/>
      <c r="BD617" s="182"/>
      <c r="BE617" s="182"/>
      <c r="BF617" s="182"/>
      <c r="BG617" s="182"/>
      <c r="BH617" s="182"/>
      <c r="BI617" s="182"/>
      <c r="BJ617" s="182"/>
      <c r="BK617" s="182"/>
      <c r="BL617" s="182"/>
      <c r="BM617" s="182"/>
      <c r="BN617" s="182"/>
      <c r="BO617" s="182"/>
      <c r="BP617" s="182"/>
      <c r="BQ617" s="182"/>
      <c r="BR617" s="182"/>
      <c r="BS617" s="182"/>
      <c r="BT617" s="182"/>
      <c r="BU617" s="182"/>
      <c r="BV617" s="182"/>
      <c r="BW617" s="182"/>
      <c r="BX617" s="182"/>
      <c r="BY617" s="182"/>
      <c r="BZ617" s="182"/>
      <c r="CA617" s="182"/>
      <c r="CB617" s="182"/>
      <c r="CC617" s="182"/>
      <c r="CD617" s="182"/>
      <c r="CE617" s="182"/>
      <c r="CF617" s="182"/>
      <c r="CG617" s="182"/>
      <c r="CH617" s="182"/>
      <c r="CI617" s="182"/>
      <c r="CJ617" s="182"/>
      <c r="CK617" s="182"/>
      <c r="CL617" s="182"/>
      <c r="CM617" s="182"/>
      <c r="CN617" s="182"/>
      <c r="CO617" s="182"/>
      <c r="CP617" s="182"/>
      <c r="CQ617" s="182"/>
      <c r="CR617" s="182"/>
      <c r="CS617" s="182"/>
      <c r="CT617" s="182"/>
      <c r="CU617" s="182"/>
      <c r="CV617" s="182"/>
      <c r="CW617" s="182"/>
      <c r="CX617" s="182"/>
      <c r="CY617" s="182"/>
      <c r="CZ617" s="182"/>
      <c r="DA617" s="182"/>
      <c r="DB617" s="182"/>
      <c r="DC617" s="182"/>
      <c r="DD617" s="182"/>
      <c r="DE617" s="182"/>
      <c r="DF617" s="182"/>
      <c r="DG617" s="182"/>
      <c r="DH617" s="182"/>
      <c r="DI617" s="182"/>
      <c r="DJ617" s="182"/>
      <c r="DK617" s="182"/>
      <c r="DL617" s="182"/>
      <c r="DM617" s="182"/>
      <c r="DN617" s="182"/>
      <c r="DO617" s="182"/>
      <c r="DP617" s="182"/>
      <c r="DQ617" s="182"/>
      <c r="DR617" s="182"/>
      <c r="DS617" s="182"/>
      <c r="DT617" s="182"/>
      <c r="DU617" s="182"/>
      <c r="DV617" s="182"/>
      <c r="DW617" s="182"/>
      <c r="DX617" s="182"/>
      <c r="DY617" s="182"/>
      <c r="DZ617" s="182"/>
      <c r="EA617" s="182"/>
      <c r="EB617" s="182"/>
      <c r="EC617" s="182"/>
      <c r="ED617" s="182"/>
      <c r="EE617" s="182"/>
      <c r="EF617" s="182"/>
      <c r="EG617" s="182"/>
      <c r="EH617" s="182"/>
      <c r="EI617" s="182"/>
      <c r="EJ617" s="182"/>
      <c r="EK617" s="182"/>
      <c r="EL617" s="182"/>
      <c r="EM617" s="182"/>
      <c r="EN617" s="182"/>
      <c r="EO617" s="182"/>
      <c r="EP617" s="182"/>
      <c r="EQ617" s="182"/>
      <c r="ER617" s="182"/>
      <c r="ES617" s="182"/>
      <c r="ET617" s="182"/>
      <c r="EU617" s="182"/>
      <c r="EV617" s="182"/>
      <c r="EW617" s="182"/>
      <c r="EX617" s="182"/>
      <c r="EY617" s="182"/>
      <c r="EZ617" s="182"/>
      <c r="FA617" s="182"/>
      <c r="FB617" s="182"/>
      <c r="FC617" s="182"/>
      <c r="FD617" s="182"/>
      <c r="FE617" s="182"/>
      <c r="FF617" s="182"/>
      <c r="FG617" s="182"/>
      <c r="FH617" s="182"/>
      <c r="FI617" s="182"/>
      <c r="FJ617" s="182"/>
      <c r="FK617" s="182"/>
      <c r="FL617" s="182"/>
      <c r="FM617" s="182"/>
      <c r="FN617" s="182"/>
      <c r="FO617" s="182"/>
      <c r="FP617" s="182"/>
      <c r="FQ617" s="182"/>
      <c r="FR617" s="182"/>
      <c r="FS617" s="182"/>
      <c r="FT617" s="182"/>
      <c r="FU617" s="182"/>
      <c r="FV617" s="182"/>
      <c r="FW617" s="182"/>
      <c r="FX617" s="182"/>
      <c r="FY617" s="182"/>
      <c r="FZ617" s="182"/>
      <c r="GA617" s="182"/>
      <c r="GB617" s="182"/>
      <c r="GC617" s="182"/>
      <c r="GD617" s="182"/>
      <c r="GE617" s="182"/>
      <c r="GF617" s="182"/>
      <c r="GG617" s="182"/>
      <c r="GH617" s="182"/>
      <c r="GI617" s="182"/>
      <c r="GJ617" s="182"/>
      <c r="GK617" s="182"/>
      <c r="GL617" s="182"/>
      <c r="GM617" s="182"/>
      <c r="GN617" s="182"/>
      <c r="GO617" s="182"/>
      <c r="GP617" s="182"/>
      <c r="GQ617" s="182"/>
      <c r="GR617" s="182"/>
      <c r="GS617" s="182"/>
      <c r="GT617" s="182"/>
      <c r="GU617" s="182"/>
      <c r="GV617" s="182"/>
      <c r="GW617" s="182"/>
      <c r="GX617" s="182"/>
      <c r="GY617" s="182"/>
      <c r="GZ617" s="182"/>
      <c r="HA617" s="182"/>
      <c r="HB617" s="182"/>
      <c r="HC617" s="182"/>
      <c r="HD617" s="182"/>
      <c r="HE617" s="182"/>
      <c r="HF617" s="182"/>
      <c r="HG617" s="182"/>
      <c r="HH617" s="182"/>
      <c r="HI617" s="182"/>
      <c r="HJ617" s="182"/>
      <c r="HK617" s="182"/>
      <c r="HL617" s="182"/>
      <c r="HM617" s="182"/>
      <c r="HN617" s="182"/>
      <c r="HO617" s="182"/>
      <c r="HP617" s="182"/>
      <c r="HQ617" s="182"/>
      <c r="HR617" s="182"/>
      <c r="HS617" s="182"/>
      <c r="HT617" s="182"/>
      <c r="HU617" s="182"/>
      <c r="HV617" s="182"/>
      <c r="HW617" s="182"/>
      <c r="HX617" s="182"/>
      <c r="HY617" s="182"/>
      <c r="HZ617" s="182"/>
      <c r="IA617" s="182"/>
      <c r="IB617" s="182"/>
      <c r="IC617" s="182"/>
      <c r="ID617" s="182"/>
      <c r="IE617" s="182"/>
      <c r="IF617" s="182"/>
      <c r="IG617" s="182"/>
      <c r="IH617" s="182"/>
      <c r="II617" s="182"/>
      <c r="IJ617" s="182"/>
      <c r="IK617" s="182"/>
      <c r="IL617" s="182"/>
      <c r="IM617" s="182"/>
      <c r="IN617" s="182"/>
      <c r="IO617" s="182"/>
      <c r="IP617" s="182"/>
      <c r="IQ617" s="182"/>
      <c r="IR617" s="182"/>
      <c r="IS617" s="182"/>
      <c r="IT617" s="182"/>
      <c r="IU617" s="182"/>
      <c r="IV617" s="182"/>
      <c r="IW617" s="182"/>
      <c r="IX617" s="182"/>
      <c r="IY617" s="182"/>
      <c r="IZ617" s="182"/>
      <c r="JA617" s="182"/>
      <c r="JB617" s="182"/>
      <c r="JC617" s="182"/>
      <c r="JD617" s="182"/>
      <c r="JE617" s="182"/>
      <c r="JF617" s="182"/>
      <c r="JG617" s="182"/>
      <c r="JH617" s="182"/>
      <c r="JI617" s="182"/>
      <c r="JJ617" s="182"/>
      <c r="JK617" s="182"/>
      <c r="JL617" s="182"/>
      <c r="JM617" s="182"/>
      <c r="JN617" s="182"/>
      <c r="JO617" s="182"/>
      <c r="JP617" s="182"/>
      <c r="JQ617" s="182"/>
      <c r="JR617" s="182"/>
      <c r="JS617" s="182"/>
      <c r="JT617" s="182"/>
      <c r="JU617" s="182"/>
      <c r="JV617" s="182"/>
      <c r="JW617" s="182"/>
      <c r="JX617" s="182"/>
      <c r="JY617" s="182"/>
      <c r="JZ617" s="182"/>
      <c r="KA617" s="182"/>
      <c r="KB617" s="182"/>
      <c r="KC617" s="182"/>
      <c r="KD617" s="182"/>
      <c r="KE617" s="182"/>
      <c r="KF617" s="182"/>
      <c r="KG617" s="182"/>
      <c r="KH617" s="182"/>
      <c r="KI617" s="182"/>
      <c r="KJ617" s="182"/>
      <c r="KK617" s="182"/>
      <c r="KL617" s="182"/>
      <c r="KM617" s="182"/>
      <c r="KN617" s="182"/>
      <c r="KO617" s="182"/>
      <c r="KP617" s="182"/>
      <c r="KQ617" s="182"/>
      <c r="KR617" s="182"/>
      <c r="KS617" s="182"/>
      <c r="KT617" s="182"/>
      <c r="KU617" s="182"/>
      <c r="KV617" s="182"/>
      <c r="KW617" s="182"/>
      <c r="KX617" s="182"/>
      <c r="KY617" s="182"/>
      <c r="KZ617" s="182"/>
      <c r="LA617" s="182"/>
      <c r="LB617" s="182"/>
      <c r="LC617" s="182"/>
      <c r="LD617" s="182"/>
      <c r="LE617" s="182"/>
      <c r="LF617" s="182"/>
      <c r="LG617" s="182"/>
      <c r="LH617" s="182"/>
      <c r="LI617" s="182"/>
      <c r="LJ617" s="182"/>
      <c r="LK617" s="182"/>
      <c r="LL617" s="182"/>
      <c r="LM617" s="182"/>
      <c r="LN617" s="182"/>
      <c r="LO617" s="182"/>
      <c r="LP617" s="182"/>
      <c r="LQ617" s="182"/>
      <c r="LR617" s="182"/>
      <c r="LS617" s="182"/>
      <c r="LT617" s="182"/>
      <c r="LU617" s="182"/>
      <c r="LV617" s="182"/>
      <c r="LW617" s="182"/>
      <c r="LX617" s="182"/>
      <c r="LY617" s="182"/>
      <c r="LZ617" s="182"/>
      <c r="MA617" s="182"/>
      <c r="MB617" s="182"/>
      <c r="MC617" s="182"/>
      <c r="MD617" s="182"/>
      <c r="ME617" s="182"/>
      <c r="MF617" s="182"/>
      <c r="MG617" s="182"/>
      <c r="MH617" s="182"/>
      <c r="MI617" s="182"/>
      <c r="MJ617" s="182"/>
      <c r="MK617" s="182"/>
      <c r="ML617" s="182"/>
      <c r="MM617" s="182"/>
      <c r="MN617" s="182"/>
      <c r="MO617" s="182"/>
      <c r="MP617" s="182"/>
      <c r="MQ617" s="182"/>
      <c r="MR617" s="182"/>
      <c r="MS617" s="182"/>
      <c r="MT617" s="182"/>
      <c r="MU617" s="182"/>
      <c r="MV617" s="182"/>
      <c r="MW617" s="182"/>
      <c r="MX617" s="182"/>
      <c r="MY617" s="182"/>
      <c r="MZ617" s="182"/>
      <c r="NA617" s="182"/>
      <c r="NB617" s="182"/>
      <c r="NC617" s="182"/>
      <c r="ND617" s="182"/>
      <c r="NE617" s="182"/>
      <c r="NF617" s="182"/>
      <c r="NG617" s="182"/>
      <c r="NH617" s="182"/>
      <c r="NI617" s="182"/>
      <c r="NJ617" s="182"/>
      <c r="NK617" s="182"/>
      <c r="NL617" s="182"/>
      <c r="NM617" s="182"/>
      <c r="NN617" s="182"/>
      <c r="NO617" s="182"/>
      <c r="NP617" s="182"/>
      <c r="NQ617" s="182"/>
      <c r="NR617" s="182"/>
      <c r="NS617" s="182"/>
      <c r="NT617" s="182"/>
      <c r="NU617" s="182"/>
      <c r="NV617" s="182"/>
      <c r="NW617" s="182"/>
      <c r="NX617" s="182"/>
      <c r="NY617" s="182"/>
      <c r="NZ617" s="182"/>
      <c r="OA617" s="182"/>
      <c r="OB617" s="182"/>
      <c r="OC617" s="182"/>
      <c r="OD617" s="182"/>
      <c r="OE617" s="182"/>
      <c r="OF617" s="182"/>
      <c r="OG617" s="182"/>
      <c r="OH617" s="182"/>
      <c r="OI617" s="182"/>
      <c r="OJ617" s="182"/>
      <c r="OK617" s="182"/>
      <c r="OL617" s="182"/>
      <c r="OM617" s="182"/>
      <c r="ON617" s="182"/>
      <c r="OO617" s="182"/>
      <c r="OP617" s="182"/>
      <c r="OQ617" s="182"/>
      <c r="OR617" s="182"/>
      <c r="OS617" s="182"/>
      <c r="OT617" s="182"/>
      <c r="OU617" s="182"/>
      <c r="OV617" s="182"/>
      <c r="OW617" s="182"/>
      <c r="OX617" s="182"/>
      <c r="OY617" s="182"/>
      <c r="OZ617" s="182"/>
      <c r="PA617" s="182"/>
      <c r="PB617" s="182"/>
      <c r="PC617" s="182"/>
      <c r="PD617" s="182"/>
      <c r="PE617" s="182"/>
      <c r="PF617" s="182"/>
      <c r="PG617" s="182"/>
      <c r="PH617" s="182"/>
      <c r="PI617" s="182"/>
      <c r="PJ617" s="182"/>
      <c r="PK617" s="182"/>
      <c r="PL617" s="182"/>
      <c r="PM617" s="182"/>
      <c r="PN617" s="182"/>
      <c r="PO617" s="182"/>
      <c r="PP617" s="182"/>
      <c r="PQ617" s="182"/>
      <c r="PR617" s="182"/>
      <c r="PS617" s="182"/>
      <c r="PT617" s="182"/>
      <c r="PU617" s="182"/>
      <c r="PV617" s="182"/>
      <c r="PW617" s="182"/>
      <c r="PX617" s="182"/>
    </row>
    <row r="618" spans="1:440" s="167" customFormat="1" ht="19.899999999999999" customHeight="1">
      <c r="A618" s="182"/>
      <c r="B618" s="1040"/>
      <c r="C618" s="899"/>
      <c r="D618" s="896"/>
      <c r="E618" s="973"/>
      <c r="F618" s="382" t="s">
        <v>21</v>
      </c>
      <c r="G618" s="383">
        <v>2.972</v>
      </c>
      <c r="H618" s="383"/>
      <c r="I618" s="384">
        <f>G618+H618+K617</f>
        <v>3.391</v>
      </c>
      <c r="J618" s="434">
        <v>2.3440000000000003</v>
      </c>
      <c r="K618" s="384">
        <f t="shared" si="686"/>
        <v>1.0469999999999997</v>
      </c>
      <c r="L618" s="674">
        <f t="shared" si="687"/>
        <v>0.69124152167502217</v>
      </c>
      <c r="M618" s="652" t="s">
        <v>24</v>
      </c>
      <c r="N618" s="903"/>
      <c r="O618" s="904"/>
      <c r="P618" s="904"/>
      <c r="Q618" s="904"/>
      <c r="R618" s="904"/>
      <c r="S618" s="893"/>
      <c r="T618" s="170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  <c r="BA618" s="182"/>
      <c r="BB618" s="182"/>
      <c r="BC618" s="182"/>
      <c r="BD618" s="182"/>
      <c r="BE618" s="182"/>
      <c r="BF618" s="182"/>
      <c r="BG618" s="182"/>
      <c r="BH618" s="182"/>
      <c r="BI618" s="182"/>
      <c r="BJ618" s="182"/>
      <c r="BK618" s="182"/>
      <c r="BL618" s="182"/>
      <c r="BM618" s="182"/>
      <c r="BN618" s="182"/>
      <c r="BO618" s="182"/>
      <c r="BP618" s="182"/>
      <c r="BQ618" s="182"/>
      <c r="BR618" s="182"/>
      <c r="BS618" s="182"/>
      <c r="BT618" s="182"/>
      <c r="BU618" s="182"/>
      <c r="BV618" s="182"/>
      <c r="BW618" s="182"/>
      <c r="BX618" s="182"/>
      <c r="BY618" s="182"/>
      <c r="BZ618" s="182"/>
      <c r="CA618" s="182"/>
      <c r="CB618" s="182"/>
      <c r="CC618" s="182"/>
      <c r="CD618" s="182"/>
      <c r="CE618" s="182"/>
      <c r="CF618" s="182"/>
      <c r="CG618" s="182"/>
      <c r="CH618" s="182"/>
      <c r="CI618" s="182"/>
      <c r="CJ618" s="182"/>
      <c r="CK618" s="182"/>
      <c r="CL618" s="182"/>
      <c r="CM618" s="182"/>
      <c r="CN618" s="182"/>
      <c r="CO618" s="182"/>
      <c r="CP618" s="182"/>
      <c r="CQ618" s="182"/>
      <c r="CR618" s="182"/>
      <c r="CS618" s="182"/>
      <c r="CT618" s="182"/>
      <c r="CU618" s="182"/>
      <c r="CV618" s="182"/>
      <c r="CW618" s="182"/>
      <c r="CX618" s="182"/>
      <c r="CY618" s="182"/>
      <c r="CZ618" s="182"/>
      <c r="DA618" s="182"/>
      <c r="DB618" s="182"/>
      <c r="DC618" s="182"/>
      <c r="DD618" s="182"/>
      <c r="DE618" s="182"/>
      <c r="DF618" s="182"/>
      <c r="DG618" s="182"/>
      <c r="DH618" s="182"/>
      <c r="DI618" s="182"/>
      <c r="DJ618" s="182"/>
      <c r="DK618" s="182"/>
      <c r="DL618" s="182"/>
      <c r="DM618" s="182"/>
      <c r="DN618" s="182"/>
      <c r="DO618" s="182"/>
      <c r="DP618" s="182"/>
      <c r="DQ618" s="182"/>
      <c r="DR618" s="182"/>
      <c r="DS618" s="182"/>
      <c r="DT618" s="182"/>
      <c r="DU618" s="182"/>
      <c r="DV618" s="182"/>
      <c r="DW618" s="182"/>
      <c r="DX618" s="182"/>
      <c r="DY618" s="182"/>
      <c r="DZ618" s="182"/>
      <c r="EA618" s="182"/>
      <c r="EB618" s="182"/>
      <c r="EC618" s="182"/>
      <c r="ED618" s="182"/>
      <c r="EE618" s="182"/>
      <c r="EF618" s="182"/>
      <c r="EG618" s="182"/>
      <c r="EH618" s="182"/>
      <c r="EI618" s="182"/>
      <c r="EJ618" s="182"/>
      <c r="EK618" s="182"/>
      <c r="EL618" s="182"/>
      <c r="EM618" s="182"/>
      <c r="EN618" s="182"/>
      <c r="EO618" s="182"/>
      <c r="EP618" s="182"/>
      <c r="EQ618" s="182"/>
      <c r="ER618" s="182"/>
      <c r="ES618" s="182"/>
      <c r="ET618" s="182"/>
      <c r="EU618" s="182"/>
      <c r="EV618" s="182"/>
      <c r="EW618" s="182"/>
      <c r="EX618" s="182"/>
      <c r="EY618" s="182"/>
      <c r="EZ618" s="182"/>
      <c r="FA618" s="182"/>
      <c r="FB618" s="182"/>
      <c r="FC618" s="182"/>
      <c r="FD618" s="182"/>
      <c r="FE618" s="182"/>
      <c r="FF618" s="182"/>
      <c r="FG618" s="182"/>
      <c r="FH618" s="182"/>
      <c r="FI618" s="182"/>
      <c r="FJ618" s="182"/>
      <c r="FK618" s="182"/>
      <c r="FL618" s="182"/>
      <c r="FM618" s="182"/>
      <c r="FN618" s="182"/>
      <c r="FO618" s="182"/>
      <c r="FP618" s="182"/>
      <c r="FQ618" s="182"/>
      <c r="FR618" s="182"/>
      <c r="FS618" s="182"/>
      <c r="FT618" s="182"/>
      <c r="FU618" s="182"/>
      <c r="FV618" s="182"/>
      <c r="FW618" s="182"/>
      <c r="FX618" s="182"/>
      <c r="FY618" s="182"/>
      <c r="FZ618" s="182"/>
      <c r="GA618" s="182"/>
      <c r="GB618" s="182"/>
      <c r="GC618" s="182"/>
      <c r="GD618" s="182"/>
      <c r="GE618" s="182"/>
      <c r="GF618" s="182"/>
      <c r="GG618" s="182"/>
      <c r="GH618" s="182"/>
      <c r="GI618" s="182"/>
      <c r="GJ618" s="182"/>
      <c r="GK618" s="182"/>
      <c r="GL618" s="182"/>
      <c r="GM618" s="182"/>
      <c r="GN618" s="182"/>
      <c r="GO618" s="182"/>
      <c r="GP618" s="182"/>
      <c r="GQ618" s="182"/>
      <c r="GR618" s="182"/>
      <c r="GS618" s="182"/>
      <c r="GT618" s="182"/>
      <c r="GU618" s="182"/>
      <c r="GV618" s="182"/>
      <c r="GW618" s="182"/>
      <c r="GX618" s="182"/>
      <c r="GY618" s="182"/>
      <c r="GZ618" s="182"/>
      <c r="HA618" s="182"/>
      <c r="HB618" s="182"/>
      <c r="HC618" s="182"/>
      <c r="HD618" s="182"/>
      <c r="HE618" s="182"/>
      <c r="HF618" s="182"/>
      <c r="HG618" s="182"/>
      <c r="HH618" s="182"/>
      <c r="HI618" s="182"/>
      <c r="HJ618" s="182"/>
      <c r="HK618" s="182"/>
      <c r="HL618" s="182"/>
      <c r="HM618" s="182"/>
      <c r="HN618" s="182"/>
      <c r="HO618" s="182"/>
      <c r="HP618" s="182"/>
      <c r="HQ618" s="182"/>
      <c r="HR618" s="182"/>
      <c r="HS618" s="182"/>
      <c r="HT618" s="182"/>
      <c r="HU618" s="182"/>
      <c r="HV618" s="182"/>
      <c r="HW618" s="182"/>
      <c r="HX618" s="182"/>
      <c r="HY618" s="182"/>
      <c r="HZ618" s="182"/>
      <c r="IA618" s="182"/>
      <c r="IB618" s="182"/>
      <c r="IC618" s="182"/>
      <c r="ID618" s="182"/>
      <c r="IE618" s="182"/>
      <c r="IF618" s="182"/>
      <c r="IG618" s="182"/>
      <c r="IH618" s="182"/>
      <c r="II618" s="182"/>
      <c r="IJ618" s="182"/>
      <c r="IK618" s="182"/>
      <c r="IL618" s="182"/>
      <c r="IM618" s="182"/>
      <c r="IN618" s="182"/>
      <c r="IO618" s="182"/>
      <c r="IP618" s="182"/>
      <c r="IQ618" s="182"/>
      <c r="IR618" s="182"/>
      <c r="IS618" s="182"/>
      <c r="IT618" s="182"/>
      <c r="IU618" s="182"/>
      <c r="IV618" s="182"/>
      <c r="IW618" s="182"/>
      <c r="IX618" s="182"/>
      <c r="IY618" s="182"/>
      <c r="IZ618" s="182"/>
      <c r="JA618" s="182"/>
      <c r="JB618" s="182"/>
      <c r="JC618" s="182"/>
      <c r="JD618" s="182"/>
      <c r="JE618" s="182"/>
      <c r="JF618" s="182"/>
      <c r="JG618" s="182"/>
      <c r="JH618" s="182"/>
      <c r="JI618" s="182"/>
      <c r="JJ618" s="182"/>
      <c r="JK618" s="182"/>
      <c r="JL618" s="182"/>
      <c r="JM618" s="182"/>
      <c r="JN618" s="182"/>
      <c r="JO618" s="182"/>
      <c r="JP618" s="182"/>
      <c r="JQ618" s="182"/>
      <c r="JR618" s="182"/>
      <c r="JS618" s="182"/>
      <c r="JT618" s="182"/>
      <c r="JU618" s="182"/>
      <c r="JV618" s="182"/>
      <c r="JW618" s="182"/>
      <c r="JX618" s="182"/>
      <c r="JY618" s="182"/>
      <c r="JZ618" s="182"/>
      <c r="KA618" s="182"/>
      <c r="KB618" s="182"/>
      <c r="KC618" s="182"/>
      <c r="KD618" s="182"/>
      <c r="KE618" s="182"/>
      <c r="KF618" s="182"/>
      <c r="KG618" s="182"/>
      <c r="KH618" s="182"/>
      <c r="KI618" s="182"/>
      <c r="KJ618" s="182"/>
      <c r="KK618" s="182"/>
      <c r="KL618" s="182"/>
      <c r="KM618" s="182"/>
      <c r="KN618" s="182"/>
      <c r="KO618" s="182"/>
      <c r="KP618" s="182"/>
      <c r="KQ618" s="182"/>
      <c r="KR618" s="182"/>
      <c r="KS618" s="182"/>
      <c r="KT618" s="182"/>
      <c r="KU618" s="182"/>
      <c r="KV618" s="182"/>
      <c r="KW618" s="182"/>
      <c r="KX618" s="182"/>
      <c r="KY618" s="182"/>
      <c r="KZ618" s="182"/>
      <c r="LA618" s="182"/>
      <c r="LB618" s="182"/>
      <c r="LC618" s="182"/>
      <c r="LD618" s="182"/>
      <c r="LE618" s="182"/>
      <c r="LF618" s="182"/>
      <c r="LG618" s="182"/>
      <c r="LH618" s="182"/>
      <c r="LI618" s="182"/>
      <c r="LJ618" s="182"/>
      <c r="LK618" s="182"/>
      <c r="LL618" s="182"/>
      <c r="LM618" s="182"/>
      <c r="LN618" s="182"/>
      <c r="LO618" s="182"/>
      <c r="LP618" s="182"/>
      <c r="LQ618" s="182"/>
      <c r="LR618" s="182"/>
      <c r="LS618" s="182"/>
      <c r="LT618" s="182"/>
      <c r="LU618" s="182"/>
      <c r="LV618" s="182"/>
      <c r="LW618" s="182"/>
      <c r="LX618" s="182"/>
      <c r="LY618" s="182"/>
      <c r="LZ618" s="182"/>
      <c r="MA618" s="182"/>
      <c r="MB618" s="182"/>
      <c r="MC618" s="182"/>
      <c r="MD618" s="182"/>
      <c r="ME618" s="182"/>
      <c r="MF618" s="182"/>
      <c r="MG618" s="182"/>
      <c r="MH618" s="182"/>
      <c r="MI618" s="182"/>
      <c r="MJ618" s="182"/>
      <c r="MK618" s="182"/>
      <c r="ML618" s="182"/>
      <c r="MM618" s="182"/>
      <c r="MN618" s="182"/>
      <c r="MO618" s="182"/>
      <c r="MP618" s="182"/>
      <c r="MQ618" s="182"/>
      <c r="MR618" s="182"/>
      <c r="MS618" s="182"/>
      <c r="MT618" s="182"/>
      <c r="MU618" s="182"/>
      <c r="MV618" s="182"/>
      <c r="MW618" s="182"/>
      <c r="MX618" s="182"/>
      <c r="MY618" s="182"/>
      <c r="MZ618" s="182"/>
      <c r="NA618" s="182"/>
      <c r="NB618" s="182"/>
      <c r="NC618" s="182"/>
      <c r="ND618" s="182"/>
      <c r="NE618" s="182"/>
      <c r="NF618" s="182"/>
      <c r="NG618" s="182"/>
      <c r="NH618" s="182"/>
      <c r="NI618" s="182"/>
      <c r="NJ618" s="182"/>
      <c r="NK618" s="182"/>
      <c r="NL618" s="182"/>
      <c r="NM618" s="182"/>
      <c r="NN618" s="182"/>
      <c r="NO618" s="182"/>
      <c r="NP618" s="182"/>
      <c r="NQ618" s="182"/>
      <c r="NR618" s="182"/>
      <c r="NS618" s="182"/>
      <c r="NT618" s="182"/>
      <c r="NU618" s="182"/>
      <c r="NV618" s="182"/>
      <c r="NW618" s="182"/>
      <c r="NX618" s="182"/>
      <c r="NY618" s="182"/>
      <c r="NZ618" s="182"/>
      <c r="OA618" s="182"/>
      <c r="OB618" s="182"/>
      <c r="OC618" s="182"/>
      <c r="OD618" s="182"/>
      <c r="OE618" s="182"/>
      <c r="OF618" s="182"/>
      <c r="OG618" s="182"/>
      <c r="OH618" s="182"/>
      <c r="OI618" s="182"/>
      <c r="OJ618" s="182"/>
      <c r="OK618" s="182"/>
      <c r="OL618" s="182"/>
      <c r="OM618" s="182"/>
      <c r="ON618" s="182"/>
      <c r="OO618" s="182"/>
      <c r="OP618" s="182"/>
      <c r="OQ618" s="182"/>
      <c r="OR618" s="182"/>
      <c r="OS618" s="182"/>
      <c r="OT618" s="182"/>
      <c r="OU618" s="182"/>
      <c r="OV618" s="182"/>
      <c r="OW618" s="182"/>
      <c r="OX618" s="182"/>
      <c r="OY618" s="182"/>
      <c r="OZ618" s="182"/>
      <c r="PA618" s="182"/>
      <c r="PB618" s="182"/>
      <c r="PC618" s="182"/>
      <c r="PD618" s="182"/>
      <c r="PE618" s="182"/>
      <c r="PF618" s="182"/>
      <c r="PG618" s="182"/>
      <c r="PH618" s="182"/>
      <c r="PI618" s="182"/>
      <c r="PJ618" s="182"/>
      <c r="PK618" s="182"/>
      <c r="PL618" s="182"/>
      <c r="PM618" s="182"/>
      <c r="PN618" s="182"/>
      <c r="PO618" s="182"/>
      <c r="PP618" s="182"/>
      <c r="PQ618" s="182"/>
      <c r="PR618" s="182"/>
      <c r="PS618" s="182"/>
      <c r="PT618" s="182"/>
      <c r="PU618" s="182"/>
      <c r="PV618" s="182"/>
      <c r="PW618" s="182"/>
      <c r="PX618" s="182"/>
    </row>
    <row r="619" spans="1:440" s="167" customFormat="1" ht="19.899999999999999" customHeight="1">
      <c r="A619" s="182"/>
      <c r="B619" s="1040"/>
      <c r="C619" s="899"/>
      <c r="D619" s="896"/>
      <c r="E619" s="973"/>
      <c r="F619" s="382" t="s">
        <v>22</v>
      </c>
      <c r="G619" s="383">
        <v>3.6070000000000002</v>
      </c>
      <c r="H619" s="383"/>
      <c r="I619" s="384">
        <f>G619+H619+K618</f>
        <v>4.6539999999999999</v>
      </c>
      <c r="J619" s="434">
        <v>3.375</v>
      </c>
      <c r="K619" s="384">
        <f t="shared" si="686"/>
        <v>1.2789999999999999</v>
      </c>
      <c r="L619" s="674">
        <f t="shared" si="687"/>
        <v>0.72518263859045984</v>
      </c>
      <c r="M619" s="652" t="s">
        <v>24</v>
      </c>
      <c r="N619" s="903"/>
      <c r="O619" s="904"/>
      <c r="P619" s="904"/>
      <c r="Q619" s="904"/>
      <c r="R619" s="904"/>
      <c r="S619" s="893"/>
      <c r="T619" s="170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  <c r="BA619" s="182"/>
      <c r="BB619" s="182"/>
      <c r="BC619" s="182"/>
      <c r="BD619" s="182"/>
      <c r="BE619" s="182"/>
      <c r="BF619" s="182"/>
      <c r="BG619" s="182"/>
      <c r="BH619" s="182"/>
      <c r="BI619" s="182"/>
      <c r="BJ619" s="182"/>
      <c r="BK619" s="182"/>
      <c r="BL619" s="182"/>
      <c r="BM619" s="182"/>
      <c r="BN619" s="182"/>
      <c r="BO619" s="182"/>
      <c r="BP619" s="182"/>
      <c r="BQ619" s="182"/>
      <c r="BR619" s="182"/>
      <c r="BS619" s="182"/>
      <c r="BT619" s="182"/>
      <c r="BU619" s="182"/>
      <c r="BV619" s="182"/>
      <c r="BW619" s="182"/>
      <c r="BX619" s="182"/>
      <c r="BY619" s="182"/>
      <c r="BZ619" s="182"/>
      <c r="CA619" s="182"/>
      <c r="CB619" s="182"/>
      <c r="CC619" s="182"/>
      <c r="CD619" s="182"/>
      <c r="CE619" s="182"/>
      <c r="CF619" s="182"/>
      <c r="CG619" s="182"/>
      <c r="CH619" s="182"/>
      <c r="CI619" s="182"/>
      <c r="CJ619" s="182"/>
      <c r="CK619" s="182"/>
      <c r="CL619" s="182"/>
      <c r="CM619" s="182"/>
      <c r="CN619" s="182"/>
      <c r="CO619" s="182"/>
      <c r="CP619" s="182"/>
      <c r="CQ619" s="182"/>
      <c r="CR619" s="182"/>
      <c r="CS619" s="182"/>
      <c r="CT619" s="182"/>
      <c r="CU619" s="182"/>
      <c r="CV619" s="182"/>
      <c r="CW619" s="182"/>
      <c r="CX619" s="182"/>
      <c r="CY619" s="182"/>
      <c r="CZ619" s="182"/>
      <c r="DA619" s="182"/>
      <c r="DB619" s="182"/>
      <c r="DC619" s="182"/>
      <c r="DD619" s="182"/>
      <c r="DE619" s="182"/>
      <c r="DF619" s="182"/>
      <c r="DG619" s="182"/>
      <c r="DH619" s="182"/>
      <c r="DI619" s="182"/>
      <c r="DJ619" s="182"/>
      <c r="DK619" s="182"/>
      <c r="DL619" s="182"/>
      <c r="DM619" s="182"/>
      <c r="DN619" s="182"/>
      <c r="DO619" s="182"/>
      <c r="DP619" s="182"/>
      <c r="DQ619" s="182"/>
      <c r="DR619" s="182"/>
      <c r="DS619" s="182"/>
      <c r="DT619" s="182"/>
      <c r="DU619" s="182"/>
      <c r="DV619" s="182"/>
      <c r="DW619" s="182"/>
      <c r="DX619" s="182"/>
      <c r="DY619" s="182"/>
      <c r="DZ619" s="182"/>
      <c r="EA619" s="182"/>
      <c r="EB619" s="182"/>
      <c r="EC619" s="182"/>
      <c r="ED619" s="182"/>
      <c r="EE619" s="182"/>
      <c r="EF619" s="182"/>
      <c r="EG619" s="182"/>
      <c r="EH619" s="182"/>
      <c r="EI619" s="182"/>
      <c r="EJ619" s="182"/>
      <c r="EK619" s="182"/>
      <c r="EL619" s="182"/>
      <c r="EM619" s="182"/>
      <c r="EN619" s="182"/>
      <c r="EO619" s="182"/>
      <c r="EP619" s="182"/>
      <c r="EQ619" s="182"/>
      <c r="ER619" s="182"/>
      <c r="ES619" s="182"/>
      <c r="ET619" s="182"/>
      <c r="EU619" s="182"/>
      <c r="EV619" s="182"/>
      <c r="EW619" s="182"/>
      <c r="EX619" s="182"/>
      <c r="EY619" s="182"/>
      <c r="EZ619" s="182"/>
      <c r="FA619" s="182"/>
      <c r="FB619" s="182"/>
      <c r="FC619" s="182"/>
      <c r="FD619" s="182"/>
      <c r="FE619" s="182"/>
      <c r="FF619" s="182"/>
      <c r="FG619" s="182"/>
      <c r="FH619" s="182"/>
      <c r="FI619" s="182"/>
      <c r="FJ619" s="182"/>
      <c r="FK619" s="182"/>
      <c r="FL619" s="182"/>
      <c r="FM619" s="182"/>
      <c r="FN619" s="182"/>
      <c r="FO619" s="182"/>
      <c r="FP619" s="182"/>
      <c r="FQ619" s="182"/>
      <c r="FR619" s="182"/>
      <c r="FS619" s="182"/>
      <c r="FT619" s="182"/>
      <c r="FU619" s="182"/>
      <c r="FV619" s="182"/>
      <c r="FW619" s="182"/>
      <c r="FX619" s="182"/>
      <c r="FY619" s="182"/>
      <c r="FZ619" s="182"/>
      <c r="GA619" s="182"/>
      <c r="GB619" s="182"/>
      <c r="GC619" s="182"/>
      <c r="GD619" s="182"/>
      <c r="GE619" s="182"/>
      <c r="GF619" s="182"/>
      <c r="GG619" s="182"/>
      <c r="GH619" s="182"/>
      <c r="GI619" s="182"/>
      <c r="GJ619" s="182"/>
      <c r="GK619" s="182"/>
      <c r="GL619" s="182"/>
      <c r="GM619" s="182"/>
      <c r="GN619" s="182"/>
      <c r="GO619" s="182"/>
      <c r="GP619" s="182"/>
      <c r="GQ619" s="182"/>
      <c r="GR619" s="182"/>
      <c r="GS619" s="182"/>
      <c r="GT619" s="182"/>
      <c r="GU619" s="182"/>
      <c r="GV619" s="182"/>
      <c r="GW619" s="182"/>
      <c r="GX619" s="182"/>
      <c r="GY619" s="182"/>
      <c r="GZ619" s="182"/>
      <c r="HA619" s="182"/>
      <c r="HB619" s="182"/>
      <c r="HC619" s="182"/>
      <c r="HD619" s="182"/>
      <c r="HE619" s="182"/>
      <c r="HF619" s="182"/>
      <c r="HG619" s="182"/>
      <c r="HH619" s="182"/>
      <c r="HI619" s="182"/>
      <c r="HJ619" s="182"/>
      <c r="HK619" s="182"/>
      <c r="HL619" s="182"/>
      <c r="HM619" s="182"/>
      <c r="HN619" s="182"/>
      <c r="HO619" s="182"/>
      <c r="HP619" s="182"/>
      <c r="HQ619" s="182"/>
      <c r="HR619" s="182"/>
      <c r="HS619" s="182"/>
      <c r="HT619" s="182"/>
      <c r="HU619" s="182"/>
      <c r="HV619" s="182"/>
      <c r="HW619" s="182"/>
      <c r="HX619" s="182"/>
      <c r="HY619" s="182"/>
      <c r="HZ619" s="182"/>
      <c r="IA619" s="182"/>
      <c r="IB619" s="182"/>
      <c r="IC619" s="182"/>
      <c r="ID619" s="182"/>
      <c r="IE619" s="182"/>
      <c r="IF619" s="182"/>
      <c r="IG619" s="182"/>
      <c r="IH619" s="182"/>
      <c r="II619" s="182"/>
      <c r="IJ619" s="182"/>
      <c r="IK619" s="182"/>
      <c r="IL619" s="182"/>
      <c r="IM619" s="182"/>
      <c r="IN619" s="182"/>
      <c r="IO619" s="182"/>
      <c r="IP619" s="182"/>
      <c r="IQ619" s="182"/>
      <c r="IR619" s="182"/>
      <c r="IS619" s="182"/>
      <c r="IT619" s="182"/>
      <c r="IU619" s="182"/>
      <c r="IV619" s="182"/>
      <c r="IW619" s="182"/>
      <c r="IX619" s="182"/>
      <c r="IY619" s="182"/>
      <c r="IZ619" s="182"/>
      <c r="JA619" s="182"/>
      <c r="JB619" s="182"/>
      <c r="JC619" s="182"/>
      <c r="JD619" s="182"/>
      <c r="JE619" s="182"/>
      <c r="JF619" s="182"/>
      <c r="JG619" s="182"/>
      <c r="JH619" s="182"/>
      <c r="JI619" s="182"/>
      <c r="JJ619" s="182"/>
      <c r="JK619" s="182"/>
      <c r="JL619" s="182"/>
      <c r="JM619" s="182"/>
      <c r="JN619" s="182"/>
      <c r="JO619" s="182"/>
      <c r="JP619" s="182"/>
      <c r="JQ619" s="182"/>
      <c r="JR619" s="182"/>
      <c r="JS619" s="182"/>
      <c r="JT619" s="182"/>
      <c r="JU619" s="182"/>
      <c r="JV619" s="182"/>
      <c r="JW619" s="182"/>
      <c r="JX619" s="182"/>
      <c r="JY619" s="182"/>
      <c r="JZ619" s="182"/>
      <c r="KA619" s="182"/>
      <c r="KB619" s="182"/>
      <c r="KC619" s="182"/>
      <c r="KD619" s="182"/>
      <c r="KE619" s="182"/>
      <c r="KF619" s="182"/>
      <c r="KG619" s="182"/>
      <c r="KH619" s="182"/>
      <c r="KI619" s="182"/>
      <c r="KJ619" s="182"/>
      <c r="KK619" s="182"/>
      <c r="KL619" s="182"/>
      <c r="KM619" s="182"/>
      <c r="KN619" s="182"/>
      <c r="KO619" s="182"/>
      <c r="KP619" s="182"/>
      <c r="KQ619" s="182"/>
      <c r="KR619" s="182"/>
      <c r="KS619" s="182"/>
      <c r="KT619" s="182"/>
      <c r="KU619" s="182"/>
      <c r="KV619" s="182"/>
      <c r="KW619" s="182"/>
      <c r="KX619" s="182"/>
      <c r="KY619" s="182"/>
      <c r="KZ619" s="182"/>
      <c r="LA619" s="182"/>
      <c r="LB619" s="182"/>
      <c r="LC619" s="182"/>
      <c r="LD619" s="182"/>
      <c r="LE619" s="182"/>
      <c r="LF619" s="182"/>
      <c r="LG619" s="182"/>
      <c r="LH619" s="182"/>
      <c r="LI619" s="182"/>
      <c r="LJ619" s="182"/>
      <c r="LK619" s="182"/>
      <c r="LL619" s="182"/>
      <c r="LM619" s="182"/>
      <c r="LN619" s="182"/>
      <c r="LO619" s="182"/>
      <c r="LP619" s="182"/>
      <c r="LQ619" s="182"/>
      <c r="LR619" s="182"/>
      <c r="LS619" s="182"/>
      <c r="LT619" s="182"/>
      <c r="LU619" s="182"/>
      <c r="LV619" s="182"/>
      <c r="LW619" s="182"/>
      <c r="LX619" s="182"/>
      <c r="LY619" s="182"/>
      <c r="LZ619" s="182"/>
      <c r="MA619" s="182"/>
      <c r="MB619" s="182"/>
      <c r="MC619" s="182"/>
      <c r="MD619" s="182"/>
      <c r="ME619" s="182"/>
      <c r="MF619" s="182"/>
      <c r="MG619" s="182"/>
      <c r="MH619" s="182"/>
      <c r="MI619" s="182"/>
      <c r="MJ619" s="182"/>
      <c r="MK619" s="182"/>
      <c r="ML619" s="182"/>
      <c r="MM619" s="182"/>
      <c r="MN619" s="182"/>
      <c r="MO619" s="182"/>
      <c r="MP619" s="182"/>
      <c r="MQ619" s="182"/>
      <c r="MR619" s="182"/>
      <c r="MS619" s="182"/>
      <c r="MT619" s="182"/>
      <c r="MU619" s="182"/>
      <c r="MV619" s="182"/>
      <c r="MW619" s="182"/>
      <c r="MX619" s="182"/>
      <c r="MY619" s="182"/>
      <c r="MZ619" s="182"/>
      <c r="NA619" s="182"/>
      <c r="NB619" s="182"/>
      <c r="NC619" s="182"/>
      <c r="ND619" s="182"/>
      <c r="NE619" s="182"/>
      <c r="NF619" s="182"/>
      <c r="NG619" s="182"/>
      <c r="NH619" s="182"/>
      <c r="NI619" s="182"/>
      <c r="NJ619" s="182"/>
      <c r="NK619" s="182"/>
      <c r="NL619" s="182"/>
      <c r="NM619" s="182"/>
      <c r="NN619" s="182"/>
      <c r="NO619" s="182"/>
      <c r="NP619" s="182"/>
      <c r="NQ619" s="182"/>
      <c r="NR619" s="182"/>
      <c r="NS619" s="182"/>
      <c r="NT619" s="182"/>
      <c r="NU619" s="182"/>
      <c r="NV619" s="182"/>
      <c r="NW619" s="182"/>
      <c r="NX619" s="182"/>
      <c r="NY619" s="182"/>
      <c r="NZ619" s="182"/>
      <c r="OA619" s="182"/>
      <c r="OB619" s="182"/>
      <c r="OC619" s="182"/>
      <c r="OD619" s="182"/>
      <c r="OE619" s="182"/>
      <c r="OF619" s="182"/>
      <c r="OG619" s="182"/>
      <c r="OH619" s="182"/>
      <c r="OI619" s="182"/>
      <c r="OJ619" s="182"/>
      <c r="OK619" s="182"/>
      <c r="OL619" s="182"/>
      <c r="OM619" s="182"/>
      <c r="ON619" s="182"/>
      <c r="OO619" s="182"/>
      <c r="OP619" s="182"/>
      <c r="OQ619" s="182"/>
      <c r="OR619" s="182"/>
      <c r="OS619" s="182"/>
      <c r="OT619" s="182"/>
      <c r="OU619" s="182"/>
      <c r="OV619" s="182"/>
      <c r="OW619" s="182"/>
      <c r="OX619" s="182"/>
      <c r="OY619" s="182"/>
      <c r="OZ619" s="182"/>
      <c r="PA619" s="182"/>
      <c r="PB619" s="182"/>
      <c r="PC619" s="182"/>
      <c r="PD619" s="182"/>
      <c r="PE619" s="182"/>
      <c r="PF619" s="182"/>
      <c r="PG619" s="182"/>
      <c r="PH619" s="182"/>
      <c r="PI619" s="182"/>
      <c r="PJ619" s="182"/>
      <c r="PK619" s="182"/>
      <c r="PL619" s="182"/>
      <c r="PM619" s="182"/>
      <c r="PN619" s="182"/>
      <c r="PO619" s="182"/>
      <c r="PP619" s="182"/>
      <c r="PQ619" s="182"/>
      <c r="PR619" s="182"/>
      <c r="PS619" s="182"/>
      <c r="PT619" s="182"/>
      <c r="PU619" s="182"/>
      <c r="PV619" s="182"/>
      <c r="PW619" s="182"/>
      <c r="PX619" s="182"/>
    </row>
    <row r="620" spans="1:440" s="167" customFormat="1" ht="19.899999999999999" customHeight="1">
      <c r="A620" s="182"/>
      <c r="B620" s="1040"/>
      <c r="C620" s="899"/>
      <c r="D620" s="896"/>
      <c r="E620" s="973" t="s">
        <v>130</v>
      </c>
      <c r="F620" s="382" t="s">
        <v>20</v>
      </c>
      <c r="G620" s="383">
        <v>0.63500000000000001</v>
      </c>
      <c r="H620" s="383"/>
      <c r="I620" s="384">
        <f t="shared" ref="I620" si="697">G620+H620</f>
        <v>0.63500000000000001</v>
      </c>
      <c r="J620" s="434">
        <v>0.38700000000000001</v>
      </c>
      <c r="K620" s="384">
        <f t="shared" si="686"/>
        <v>0.248</v>
      </c>
      <c r="L620" s="674">
        <f t="shared" si="687"/>
        <v>0.6094488188976378</v>
      </c>
      <c r="M620" s="652" t="s">
        <v>24</v>
      </c>
      <c r="N620" s="903">
        <f t="shared" ref="N620:O620" si="698">G620+G621+G622</f>
        <v>7.2189999999999994</v>
      </c>
      <c r="O620" s="904">
        <f t="shared" si="698"/>
        <v>0</v>
      </c>
      <c r="P620" s="904">
        <f t="shared" ref="P620" si="699">N620+O620</f>
        <v>7.2189999999999994</v>
      </c>
      <c r="Q620" s="904">
        <f t="shared" si="667"/>
        <v>6.9050000000000002</v>
      </c>
      <c r="R620" s="904">
        <f t="shared" ref="R620" si="700">P620-Q620</f>
        <v>0.31399999999999917</v>
      </c>
      <c r="S620" s="893">
        <f t="shared" ref="S620" si="701">Q620/P620</f>
        <v>0.95650367086854149</v>
      </c>
      <c r="T620" s="170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  <c r="BA620" s="182"/>
      <c r="BB620" s="182"/>
      <c r="BC620" s="182"/>
      <c r="BD620" s="182"/>
      <c r="BE620" s="182"/>
      <c r="BF620" s="182"/>
      <c r="BG620" s="182"/>
      <c r="BH620" s="182"/>
      <c r="BI620" s="182"/>
      <c r="BJ620" s="182"/>
      <c r="BK620" s="182"/>
      <c r="BL620" s="182"/>
      <c r="BM620" s="182"/>
      <c r="BN620" s="182"/>
      <c r="BO620" s="182"/>
      <c r="BP620" s="182"/>
      <c r="BQ620" s="182"/>
      <c r="BR620" s="182"/>
      <c r="BS620" s="182"/>
      <c r="BT620" s="182"/>
      <c r="BU620" s="182"/>
      <c r="BV620" s="182"/>
      <c r="BW620" s="182"/>
      <c r="BX620" s="182"/>
      <c r="BY620" s="182"/>
      <c r="BZ620" s="182"/>
      <c r="CA620" s="182"/>
      <c r="CB620" s="182"/>
      <c r="CC620" s="182"/>
      <c r="CD620" s="182"/>
      <c r="CE620" s="182"/>
      <c r="CF620" s="182"/>
      <c r="CG620" s="182"/>
      <c r="CH620" s="182"/>
      <c r="CI620" s="182"/>
      <c r="CJ620" s="182"/>
      <c r="CK620" s="182"/>
      <c r="CL620" s="182"/>
      <c r="CM620" s="182"/>
      <c r="CN620" s="182"/>
      <c r="CO620" s="182"/>
      <c r="CP620" s="182"/>
      <c r="CQ620" s="182"/>
      <c r="CR620" s="182"/>
      <c r="CS620" s="182"/>
      <c r="CT620" s="182"/>
      <c r="CU620" s="182"/>
      <c r="CV620" s="182"/>
      <c r="CW620" s="182"/>
      <c r="CX620" s="182"/>
      <c r="CY620" s="182"/>
      <c r="CZ620" s="182"/>
      <c r="DA620" s="182"/>
      <c r="DB620" s="182"/>
      <c r="DC620" s="182"/>
      <c r="DD620" s="182"/>
      <c r="DE620" s="182"/>
      <c r="DF620" s="182"/>
      <c r="DG620" s="182"/>
      <c r="DH620" s="182"/>
      <c r="DI620" s="182"/>
      <c r="DJ620" s="182"/>
      <c r="DK620" s="182"/>
      <c r="DL620" s="182"/>
      <c r="DM620" s="182"/>
      <c r="DN620" s="182"/>
      <c r="DO620" s="182"/>
      <c r="DP620" s="182"/>
      <c r="DQ620" s="182"/>
      <c r="DR620" s="182"/>
      <c r="DS620" s="182"/>
      <c r="DT620" s="182"/>
      <c r="DU620" s="182"/>
      <c r="DV620" s="182"/>
      <c r="DW620" s="182"/>
      <c r="DX620" s="182"/>
      <c r="DY620" s="182"/>
      <c r="DZ620" s="182"/>
      <c r="EA620" s="182"/>
      <c r="EB620" s="182"/>
      <c r="EC620" s="182"/>
      <c r="ED620" s="182"/>
      <c r="EE620" s="182"/>
      <c r="EF620" s="182"/>
      <c r="EG620" s="182"/>
      <c r="EH620" s="182"/>
      <c r="EI620" s="182"/>
      <c r="EJ620" s="182"/>
      <c r="EK620" s="182"/>
      <c r="EL620" s="182"/>
      <c r="EM620" s="182"/>
      <c r="EN620" s="182"/>
      <c r="EO620" s="182"/>
      <c r="EP620" s="182"/>
      <c r="EQ620" s="182"/>
      <c r="ER620" s="182"/>
      <c r="ES620" s="182"/>
      <c r="ET620" s="182"/>
      <c r="EU620" s="182"/>
      <c r="EV620" s="182"/>
      <c r="EW620" s="182"/>
      <c r="EX620" s="182"/>
      <c r="EY620" s="182"/>
      <c r="EZ620" s="182"/>
      <c r="FA620" s="182"/>
      <c r="FB620" s="182"/>
      <c r="FC620" s="182"/>
      <c r="FD620" s="182"/>
      <c r="FE620" s="182"/>
      <c r="FF620" s="182"/>
      <c r="FG620" s="182"/>
      <c r="FH620" s="182"/>
      <c r="FI620" s="182"/>
      <c r="FJ620" s="182"/>
      <c r="FK620" s="182"/>
      <c r="FL620" s="182"/>
      <c r="FM620" s="182"/>
      <c r="FN620" s="182"/>
      <c r="FO620" s="182"/>
      <c r="FP620" s="182"/>
      <c r="FQ620" s="182"/>
      <c r="FR620" s="182"/>
      <c r="FS620" s="182"/>
      <c r="FT620" s="182"/>
      <c r="FU620" s="182"/>
      <c r="FV620" s="182"/>
      <c r="FW620" s="182"/>
      <c r="FX620" s="182"/>
      <c r="FY620" s="182"/>
      <c r="FZ620" s="182"/>
      <c r="GA620" s="182"/>
      <c r="GB620" s="182"/>
      <c r="GC620" s="182"/>
      <c r="GD620" s="182"/>
      <c r="GE620" s="182"/>
      <c r="GF620" s="182"/>
      <c r="GG620" s="182"/>
      <c r="GH620" s="182"/>
      <c r="GI620" s="182"/>
      <c r="GJ620" s="182"/>
      <c r="GK620" s="182"/>
      <c r="GL620" s="182"/>
      <c r="GM620" s="182"/>
      <c r="GN620" s="182"/>
      <c r="GO620" s="182"/>
      <c r="GP620" s="182"/>
      <c r="GQ620" s="182"/>
      <c r="GR620" s="182"/>
      <c r="GS620" s="182"/>
      <c r="GT620" s="182"/>
      <c r="GU620" s="182"/>
      <c r="GV620" s="182"/>
      <c r="GW620" s="182"/>
      <c r="GX620" s="182"/>
      <c r="GY620" s="182"/>
      <c r="GZ620" s="182"/>
      <c r="HA620" s="182"/>
      <c r="HB620" s="182"/>
      <c r="HC620" s="182"/>
      <c r="HD620" s="182"/>
      <c r="HE620" s="182"/>
      <c r="HF620" s="182"/>
      <c r="HG620" s="182"/>
      <c r="HH620" s="182"/>
      <c r="HI620" s="182"/>
      <c r="HJ620" s="182"/>
      <c r="HK620" s="182"/>
      <c r="HL620" s="182"/>
      <c r="HM620" s="182"/>
      <c r="HN620" s="182"/>
      <c r="HO620" s="182"/>
      <c r="HP620" s="182"/>
      <c r="HQ620" s="182"/>
      <c r="HR620" s="182"/>
      <c r="HS620" s="182"/>
      <c r="HT620" s="182"/>
      <c r="HU620" s="182"/>
      <c r="HV620" s="182"/>
      <c r="HW620" s="182"/>
      <c r="HX620" s="182"/>
      <c r="HY620" s="182"/>
      <c r="HZ620" s="182"/>
      <c r="IA620" s="182"/>
      <c r="IB620" s="182"/>
      <c r="IC620" s="182"/>
      <c r="ID620" s="182"/>
      <c r="IE620" s="182"/>
      <c r="IF620" s="182"/>
      <c r="IG620" s="182"/>
      <c r="IH620" s="182"/>
      <c r="II620" s="182"/>
      <c r="IJ620" s="182"/>
      <c r="IK620" s="182"/>
      <c r="IL620" s="182"/>
      <c r="IM620" s="182"/>
      <c r="IN620" s="182"/>
      <c r="IO620" s="182"/>
      <c r="IP620" s="182"/>
      <c r="IQ620" s="182"/>
      <c r="IR620" s="182"/>
      <c r="IS620" s="182"/>
      <c r="IT620" s="182"/>
      <c r="IU620" s="182"/>
      <c r="IV620" s="182"/>
      <c r="IW620" s="182"/>
      <c r="IX620" s="182"/>
      <c r="IY620" s="182"/>
      <c r="IZ620" s="182"/>
      <c r="JA620" s="182"/>
      <c r="JB620" s="182"/>
      <c r="JC620" s="182"/>
      <c r="JD620" s="182"/>
      <c r="JE620" s="182"/>
      <c r="JF620" s="182"/>
      <c r="JG620" s="182"/>
      <c r="JH620" s="182"/>
      <c r="JI620" s="182"/>
      <c r="JJ620" s="182"/>
      <c r="JK620" s="182"/>
      <c r="JL620" s="182"/>
      <c r="JM620" s="182"/>
      <c r="JN620" s="182"/>
      <c r="JO620" s="182"/>
      <c r="JP620" s="182"/>
      <c r="JQ620" s="182"/>
      <c r="JR620" s="182"/>
      <c r="JS620" s="182"/>
      <c r="JT620" s="182"/>
      <c r="JU620" s="182"/>
      <c r="JV620" s="182"/>
      <c r="JW620" s="182"/>
      <c r="JX620" s="182"/>
      <c r="JY620" s="182"/>
      <c r="JZ620" s="182"/>
      <c r="KA620" s="182"/>
      <c r="KB620" s="182"/>
      <c r="KC620" s="182"/>
      <c r="KD620" s="182"/>
      <c r="KE620" s="182"/>
      <c r="KF620" s="182"/>
      <c r="KG620" s="182"/>
      <c r="KH620" s="182"/>
      <c r="KI620" s="182"/>
      <c r="KJ620" s="182"/>
      <c r="KK620" s="182"/>
      <c r="KL620" s="182"/>
      <c r="KM620" s="182"/>
      <c r="KN620" s="182"/>
      <c r="KO620" s="182"/>
      <c r="KP620" s="182"/>
      <c r="KQ620" s="182"/>
      <c r="KR620" s="182"/>
      <c r="KS620" s="182"/>
      <c r="KT620" s="182"/>
      <c r="KU620" s="182"/>
      <c r="KV620" s="182"/>
      <c r="KW620" s="182"/>
      <c r="KX620" s="182"/>
      <c r="KY620" s="182"/>
      <c r="KZ620" s="182"/>
      <c r="LA620" s="182"/>
      <c r="LB620" s="182"/>
      <c r="LC620" s="182"/>
      <c r="LD620" s="182"/>
      <c r="LE620" s="182"/>
      <c r="LF620" s="182"/>
      <c r="LG620" s="182"/>
      <c r="LH620" s="182"/>
      <c r="LI620" s="182"/>
      <c r="LJ620" s="182"/>
      <c r="LK620" s="182"/>
      <c r="LL620" s="182"/>
      <c r="LM620" s="182"/>
      <c r="LN620" s="182"/>
      <c r="LO620" s="182"/>
      <c r="LP620" s="182"/>
      <c r="LQ620" s="182"/>
      <c r="LR620" s="182"/>
      <c r="LS620" s="182"/>
      <c r="LT620" s="182"/>
      <c r="LU620" s="182"/>
      <c r="LV620" s="182"/>
      <c r="LW620" s="182"/>
      <c r="LX620" s="182"/>
      <c r="LY620" s="182"/>
      <c r="LZ620" s="182"/>
      <c r="MA620" s="182"/>
      <c r="MB620" s="182"/>
      <c r="MC620" s="182"/>
      <c r="MD620" s="182"/>
      <c r="ME620" s="182"/>
      <c r="MF620" s="182"/>
      <c r="MG620" s="182"/>
      <c r="MH620" s="182"/>
      <c r="MI620" s="182"/>
      <c r="MJ620" s="182"/>
      <c r="MK620" s="182"/>
      <c r="ML620" s="182"/>
      <c r="MM620" s="182"/>
      <c r="MN620" s="182"/>
      <c r="MO620" s="182"/>
      <c r="MP620" s="182"/>
      <c r="MQ620" s="182"/>
      <c r="MR620" s="182"/>
      <c r="MS620" s="182"/>
      <c r="MT620" s="182"/>
      <c r="MU620" s="182"/>
      <c r="MV620" s="182"/>
      <c r="MW620" s="182"/>
      <c r="MX620" s="182"/>
      <c r="MY620" s="182"/>
      <c r="MZ620" s="182"/>
      <c r="NA620" s="182"/>
      <c r="NB620" s="182"/>
      <c r="NC620" s="182"/>
      <c r="ND620" s="182"/>
      <c r="NE620" s="182"/>
      <c r="NF620" s="182"/>
      <c r="NG620" s="182"/>
      <c r="NH620" s="182"/>
      <c r="NI620" s="182"/>
      <c r="NJ620" s="182"/>
      <c r="NK620" s="182"/>
      <c r="NL620" s="182"/>
      <c r="NM620" s="182"/>
      <c r="NN620" s="182"/>
      <c r="NO620" s="182"/>
      <c r="NP620" s="182"/>
      <c r="NQ620" s="182"/>
      <c r="NR620" s="182"/>
      <c r="NS620" s="182"/>
      <c r="NT620" s="182"/>
      <c r="NU620" s="182"/>
      <c r="NV620" s="182"/>
      <c r="NW620" s="182"/>
      <c r="NX620" s="182"/>
      <c r="NY620" s="182"/>
      <c r="NZ620" s="182"/>
      <c r="OA620" s="182"/>
      <c r="OB620" s="182"/>
      <c r="OC620" s="182"/>
      <c r="OD620" s="182"/>
      <c r="OE620" s="182"/>
      <c r="OF620" s="182"/>
      <c r="OG620" s="182"/>
      <c r="OH620" s="182"/>
      <c r="OI620" s="182"/>
      <c r="OJ620" s="182"/>
      <c r="OK620" s="182"/>
      <c r="OL620" s="182"/>
      <c r="OM620" s="182"/>
      <c r="ON620" s="182"/>
      <c r="OO620" s="182"/>
      <c r="OP620" s="182"/>
      <c r="OQ620" s="182"/>
      <c r="OR620" s="182"/>
      <c r="OS620" s="182"/>
      <c r="OT620" s="182"/>
      <c r="OU620" s="182"/>
      <c r="OV620" s="182"/>
      <c r="OW620" s="182"/>
      <c r="OX620" s="182"/>
      <c r="OY620" s="182"/>
      <c r="OZ620" s="182"/>
      <c r="PA620" s="182"/>
      <c r="PB620" s="182"/>
      <c r="PC620" s="182"/>
      <c r="PD620" s="182"/>
      <c r="PE620" s="182"/>
      <c r="PF620" s="182"/>
      <c r="PG620" s="182"/>
      <c r="PH620" s="182"/>
      <c r="PI620" s="182"/>
      <c r="PJ620" s="182"/>
      <c r="PK620" s="182"/>
      <c r="PL620" s="182"/>
      <c r="PM620" s="182"/>
      <c r="PN620" s="182"/>
      <c r="PO620" s="182"/>
      <c r="PP620" s="182"/>
      <c r="PQ620" s="182"/>
      <c r="PR620" s="182"/>
      <c r="PS620" s="182"/>
      <c r="PT620" s="182"/>
      <c r="PU620" s="182"/>
      <c r="PV620" s="182"/>
      <c r="PW620" s="182"/>
      <c r="PX620" s="182"/>
    </row>
    <row r="621" spans="1:440" s="167" customFormat="1" ht="19.899999999999999" customHeight="1">
      <c r="A621" s="182"/>
      <c r="B621" s="1040"/>
      <c r="C621" s="899"/>
      <c r="D621" s="896"/>
      <c r="E621" s="973"/>
      <c r="F621" s="382" t="s">
        <v>21</v>
      </c>
      <c r="G621" s="383">
        <v>2.9740000000000002</v>
      </c>
      <c r="H621" s="383"/>
      <c r="I621" s="384">
        <f>G621+H621+K620</f>
        <v>3.2220000000000004</v>
      </c>
      <c r="J621" s="434">
        <v>1.2150000000000001</v>
      </c>
      <c r="K621" s="384">
        <f t="shared" si="686"/>
        <v>2.0070000000000006</v>
      </c>
      <c r="L621" s="674">
        <f t="shared" si="687"/>
        <v>0.37709497206703907</v>
      </c>
      <c r="M621" s="652" t="s">
        <v>24</v>
      </c>
      <c r="N621" s="903"/>
      <c r="O621" s="904"/>
      <c r="P621" s="904"/>
      <c r="Q621" s="904"/>
      <c r="R621" s="904"/>
      <c r="S621" s="893"/>
      <c r="T621" s="170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  <c r="BA621" s="182"/>
      <c r="BB621" s="182"/>
      <c r="BC621" s="182"/>
      <c r="BD621" s="182"/>
      <c r="BE621" s="182"/>
      <c r="BF621" s="182"/>
      <c r="BG621" s="182"/>
      <c r="BH621" s="182"/>
      <c r="BI621" s="182"/>
      <c r="BJ621" s="182"/>
      <c r="BK621" s="182"/>
      <c r="BL621" s="182"/>
      <c r="BM621" s="182"/>
      <c r="BN621" s="182"/>
      <c r="BO621" s="182"/>
      <c r="BP621" s="182"/>
      <c r="BQ621" s="182"/>
      <c r="BR621" s="182"/>
      <c r="BS621" s="182"/>
      <c r="BT621" s="182"/>
      <c r="BU621" s="182"/>
      <c r="BV621" s="182"/>
      <c r="BW621" s="182"/>
      <c r="BX621" s="182"/>
      <c r="BY621" s="182"/>
      <c r="BZ621" s="182"/>
      <c r="CA621" s="182"/>
      <c r="CB621" s="182"/>
      <c r="CC621" s="182"/>
      <c r="CD621" s="182"/>
      <c r="CE621" s="182"/>
      <c r="CF621" s="182"/>
      <c r="CG621" s="182"/>
      <c r="CH621" s="182"/>
      <c r="CI621" s="182"/>
      <c r="CJ621" s="182"/>
      <c r="CK621" s="182"/>
      <c r="CL621" s="182"/>
      <c r="CM621" s="182"/>
      <c r="CN621" s="182"/>
      <c r="CO621" s="182"/>
      <c r="CP621" s="182"/>
      <c r="CQ621" s="182"/>
      <c r="CR621" s="182"/>
      <c r="CS621" s="182"/>
      <c r="CT621" s="182"/>
      <c r="CU621" s="182"/>
      <c r="CV621" s="182"/>
      <c r="CW621" s="182"/>
      <c r="CX621" s="182"/>
      <c r="CY621" s="182"/>
      <c r="CZ621" s="182"/>
      <c r="DA621" s="182"/>
      <c r="DB621" s="182"/>
      <c r="DC621" s="182"/>
      <c r="DD621" s="182"/>
      <c r="DE621" s="182"/>
      <c r="DF621" s="182"/>
      <c r="DG621" s="182"/>
      <c r="DH621" s="182"/>
      <c r="DI621" s="182"/>
      <c r="DJ621" s="182"/>
      <c r="DK621" s="182"/>
      <c r="DL621" s="182"/>
      <c r="DM621" s="182"/>
      <c r="DN621" s="182"/>
      <c r="DO621" s="182"/>
      <c r="DP621" s="182"/>
      <c r="DQ621" s="182"/>
      <c r="DR621" s="182"/>
      <c r="DS621" s="182"/>
      <c r="DT621" s="182"/>
      <c r="DU621" s="182"/>
      <c r="DV621" s="182"/>
      <c r="DW621" s="182"/>
      <c r="DX621" s="182"/>
      <c r="DY621" s="182"/>
      <c r="DZ621" s="182"/>
      <c r="EA621" s="182"/>
      <c r="EB621" s="182"/>
      <c r="EC621" s="182"/>
      <c r="ED621" s="182"/>
      <c r="EE621" s="182"/>
      <c r="EF621" s="182"/>
      <c r="EG621" s="182"/>
      <c r="EH621" s="182"/>
      <c r="EI621" s="182"/>
      <c r="EJ621" s="182"/>
      <c r="EK621" s="182"/>
      <c r="EL621" s="182"/>
      <c r="EM621" s="182"/>
      <c r="EN621" s="182"/>
      <c r="EO621" s="182"/>
      <c r="EP621" s="182"/>
      <c r="EQ621" s="182"/>
      <c r="ER621" s="182"/>
      <c r="ES621" s="182"/>
      <c r="ET621" s="182"/>
      <c r="EU621" s="182"/>
      <c r="EV621" s="182"/>
      <c r="EW621" s="182"/>
      <c r="EX621" s="182"/>
      <c r="EY621" s="182"/>
      <c r="EZ621" s="182"/>
      <c r="FA621" s="182"/>
      <c r="FB621" s="182"/>
      <c r="FC621" s="182"/>
      <c r="FD621" s="182"/>
      <c r="FE621" s="182"/>
      <c r="FF621" s="182"/>
      <c r="FG621" s="182"/>
      <c r="FH621" s="182"/>
      <c r="FI621" s="182"/>
      <c r="FJ621" s="182"/>
      <c r="FK621" s="182"/>
      <c r="FL621" s="182"/>
      <c r="FM621" s="182"/>
      <c r="FN621" s="182"/>
      <c r="FO621" s="182"/>
      <c r="FP621" s="182"/>
      <c r="FQ621" s="182"/>
      <c r="FR621" s="182"/>
      <c r="FS621" s="182"/>
      <c r="FT621" s="182"/>
      <c r="FU621" s="182"/>
      <c r="FV621" s="182"/>
      <c r="FW621" s="182"/>
      <c r="FX621" s="182"/>
      <c r="FY621" s="182"/>
      <c r="FZ621" s="182"/>
      <c r="GA621" s="182"/>
      <c r="GB621" s="182"/>
      <c r="GC621" s="182"/>
      <c r="GD621" s="182"/>
      <c r="GE621" s="182"/>
      <c r="GF621" s="182"/>
      <c r="GG621" s="182"/>
      <c r="GH621" s="182"/>
      <c r="GI621" s="182"/>
      <c r="GJ621" s="182"/>
      <c r="GK621" s="182"/>
      <c r="GL621" s="182"/>
      <c r="GM621" s="182"/>
      <c r="GN621" s="182"/>
      <c r="GO621" s="182"/>
      <c r="GP621" s="182"/>
      <c r="GQ621" s="182"/>
      <c r="GR621" s="182"/>
      <c r="GS621" s="182"/>
      <c r="GT621" s="182"/>
      <c r="GU621" s="182"/>
      <c r="GV621" s="182"/>
      <c r="GW621" s="182"/>
      <c r="GX621" s="182"/>
      <c r="GY621" s="182"/>
      <c r="GZ621" s="182"/>
      <c r="HA621" s="182"/>
      <c r="HB621" s="182"/>
      <c r="HC621" s="182"/>
      <c r="HD621" s="182"/>
      <c r="HE621" s="182"/>
      <c r="HF621" s="182"/>
      <c r="HG621" s="182"/>
      <c r="HH621" s="182"/>
      <c r="HI621" s="182"/>
      <c r="HJ621" s="182"/>
      <c r="HK621" s="182"/>
      <c r="HL621" s="182"/>
      <c r="HM621" s="182"/>
      <c r="HN621" s="182"/>
      <c r="HO621" s="182"/>
      <c r="HP621" s="182"/>
      <c r="HQ621" s="182"/>
      <c r="HR621" s="182"/>
      <c r="HS621" s="182"/>
      <c r="HT621" s="182"/>
      <c r="HU621" s="182"/>
      <c r="HV621" s="182"/>
      <c r="HW621" s="182"/>
      <c r="HX621" s="182"/>
      <c r="HY621" s="182"/>
      <c r="HZ621" s="182"/>
      <c r="IA621" s="182"/>
      <c r="IB621" s="182"/>
      <c r="IC621" s="182"/>
      <c r="ID621" s="182"/>
      <c r="IE621" s="182"/>
      <c r="IF621" s="182"/>
      <c r="IG621" s="182"/>
      <c r="IH621" s="182"/>
      <c r="II621" s="182"/>
      <c r="IJ621" s="182"/>
      <c r="IK621" s="182"/>
      <c r="IL621" s="182"/>
      <c r="IM621" s="182"/>
      <c r="IN621" s="182"/>
      <c r="IO621" s="182"/>
      <c r="IP621" s="182"/>
      <c r="IQ621" s="182"/>
      <c r="IR621" s="182"/>
      <c r="IS621" s="182"/>
      <c r="IT621" s="182"/>
      <c r="IU621" s="182"/>
      <c r="IV621" s="182"/>
      <c r="IW621" s="182"/>
      <c r="IX621" s="182"/>
      <c r="IY621" s="182"/>
      <c r="IZ621" s="182"/>
      <c r="JA621" s="182"/>
      <c r="JB621" s="182"/>
      <c r="JC621" s="182"/>
      <c r="JD621" s="182"/>
      <c r="JE621" s="182"/>
      <c r="JF621" s="182"/>
      <c r="JG621" s="182"/>
      <c r="JH621" s="182"/>
      <c r="JI621" s="182"/>
      <c r="JJ621" s="182"/>
      <c r="JK621" s="182"/>
      <c r="JL621" s="182"/>
      <c r="JM621" s="182"/>
      <c r="JN621" s="182"/>
      <c r="JO621" s="182"/>
      <c r="JP621" s="182"/>
      <c r="JQ621" s="182"/>
      <c r="JR621" s="182"/>
      <c r="JS621" s="182"/>
      <c r="JT621" s="182"/>
      <c r="JU621" s="182"/>
      <c r="JV621" s="182"/>
      <c r="JW621" s="182"/>
      <c r="JX621" s="182"/>
      <c r="JY621" s="182"/>
      <c r="JZ621" s="182"/>
      <c r="KA621" s="182"/>
      <c r="KB621" s="182"/>
      <c r="KC621" s="182"/>
      <c r="KD621" s="182"/>
      <c r="KE621" s="182"/>
      <c r="KF621" s="182"/>
      <c r="KG621" s="182"/>
      <c r="KH621" s="182"/>
      <c r="KI621" s="182"/>
      <c r="KJ621" s="182"/>
      <c r="KK621" s="182"/>
      <c r="KL621" s="182"/>
      <c r="KM621" s="182"/>
      <c r="KN621" s="182"/>
      <c r="KO621" s="182"/>
      <c r="KP621" s="182"/>
      <c r="KQ621" s="182"/>
      <c r="KR621" s="182"/>
      <c r="KS621" s="182"/>
      <c r="KT621" s="182"/>
      <c r="KU621" s="182"/>
      <c r="KV621" s="182"/>
      <c r="KW621" s="182"/>
      <c r="KX621" s="182"/>
      <c r="KY621" s="182"/>
      <c r="KZ621" s="182"/>
      <c r="LA621" s="182"/>
      <c r="LB621" s="182"/>
      <c r="LC621" s="182"/>
      <c r="LD621" s="182"/>
      <c r="LE621" s="182"/>
      <c r="LF621" s="182"/>
      <c r="LG621" s="182"/>
      <c r="LH621" s="182"/>
      <c r="LI621" s="182"/>
      <c r="LJ621" s="182"/>
      <c r="LK621" s="182"/>
      <c r="LL621" s="182"/>
      <c r="LM621" s="182"/>
      <c r="LN621" s="182"/>
      <c r="LO621" s="182"/>
      <c r="LP621" s="182"/>
      <c r="LQ621" s="182"/>
      <c r="LR621" s="182"/>
      <c r="LS621" s="182"/>
      <c r="LT621" s="182"/>
      <c r="LU621" s="182"/>
      <c r="LV621" s="182"/>
      <c r="LW621" s="182"/>
      <c r="LX621" s="182"/>
      <c r="LY621" s="182"/>
      <c r="LZ621" s="182"/>
      <c r="MA621" s="182"/>
      <c r="MB621" s="182"/>
      <c r="MC621" s="182"/>
      <c r="MD621" s="182"/>
      <c r="ME621" s="182"/>
      <c r="MF621" s="182"/>
      <c r="MG621" s="182"/>
      <c r="MH621" s="182"/>
      <c r="MI621" s="182"/>
      <c r="MJ621" s="182"/>
      <c r="MK621" s="182"/>
      <c r="ML621" s="182"/>
      <c r="MM621" s="182"/>
      <c r="MN621" s="182"/>
      <c r="MO621" s="182"/>
      <c r="MP621" s="182"/>
      <c r="MQ621" s="182"/>
      <c r="MR621" s="182"/>
      <c r="MS621" s="182"/>
      <c r="MT621" s="182"/>
      <c r="MU621" s="182"/>
      <c r="MV621" s="182"/>
      <c r="MW621" s="182"/>
      <c r="MX621" s="182"/>
      <c r="MY621" s="182"/>
      <c r="MZ621" s="182"/>
      <c r="NA621" s="182"/>
      <c r="NB621" s="182"/>
      <c r="NC621" s="182"/>
      <c r="ND621" s="182"/>
      <c r="NE621" s="182"/>
      <c r="NF621" s="182"/>
      <c r="NG621" s="182"/>
      <c r="NH621" s="182"/>
      <c r="NI621" s="182"/>
      <c r="NJ621" s="182"/>
      <c r="NK621" s="182"/>
      <c r="NL621" s="182"/>
      <c r="NM621" s="182"/>
      <c r="NN621" s="182"/>
      <c r="NO621" s="182"/>
      <c r="NP621" s="182"/>
      <c r="NQ621" s="182"/>
      <c r="NR621" s="182"/>
      <c r="NS621" s="182"/>
      <c r="NT621" s="182"/>
      <c r="NU621" s="182"/>
      <c r="NV621" s="182"/>
      <c r="NW621" s="182"/>
      <c r="NX621" s="182"/>
      <c r="NY621" s="182"/>
      <c r="NZ621" s="182"/>
      <c r="OA621" s="182"/>
      <c r="OB621" s="182"/>
      <c r="OC621" s="182"/>
      <c r="OD621" s="182"/>
      <c r="OE621" s="182"/>
      <c r="OF621" s="182"/>
      <c r="OG621" s="182"/>
      <c r="OH621" s="182"/>
      <c r="OI621" s="182"/>
      <c r="OJ621" s="182"/>
      <c r="OK621" s="182"/>
      <c r="OL621" s="182"/>
      <c r="OM621" s="182"/>
      <c r="ON621" s="182"/>
      <c r="OO621" s="182"/>
      <c r="OP621" s="182"/>
      <c r="OQ621" s="182"/>
      <c r="OR621" s="182"/>
      <c r="OS621" s="182"/>
      <c r="OT621" s="182"/>
      <c r="OU621" s="182"/>
      <c r="OV621" s="182"/>
      <c r="OW621" s="182"/>
      <c r="OX621" s="182"/>
      <c r="OY621" s="182"/>
      <c r="OZ621" s="182"/>
      <c r="PA621" s="182"/>
      <c r="PB621" s="182"/>
      <c r="PC621" s="182"/>
      <c r="PD621" s="182"/>
      <c r="PE621" s="182"/>
      <c r="PF621" s="182"/>
      <c r="PG621" s="182"/>
      <c r="PH621" s="182"/>
      <c r="PI621" s="182"/>
      <c r="PJ621" s="182"/>
      <c r="PK621" s="182"/>
      <c r="PL621" s="182"/>
      <c r="PM621" s="182"/>
      <c r="PN621" s="182"/>
      <c r="PO621" s="182"/>
      <c r="PP621" s="182"/>
      <c r="PQ621" s="182"/>
      <c r="PR621" s="182"/>
      <c r="PS621" s="182"/>
      <c r="PT621" s="182"/>
      <c r="PU621" s="182"/>
      <c r="PV621" s="182"/>
      <c r="PW621" s="182"/>
      <c r="PX621" s="182"/>
    </row>
    <row r="622" spans="1:440" s="167" customFormat="1" ht="19.899999999999999" customHeight="1">
      <c r="A622" s="182"/>
      <c r="B622" s="1040"/>
      <c r="C622" s="899"/>
      <c r="D622" s="896"/>
      <c r="E622" s="973"/>
      <c r="F622" s="382" t="s">
        <v>22</v>
      </c>
      <c r="G622" s="383">
        <v>3.61</v>
      </c>
      <c r="H622" s="383"/>
      <c r="I622" s="384">
        <f>G622+H622+K621</f>
        <v>5.6170000000000009</v>
      </c>
      <c r="J622" s="434">
        <v>5.3029999999999999</v>
      </c>
      <c r="K622" s="384">
        <f t="shared" si="686"/>
        <v>0.31400000000000095</v>
      </c>
      <c r="L622" s="674">
        <f t="shared" si="687"/>
        <v>0.9440982730995191</v>
      </c>
      <c r="M622" s="652">
        <v>43465</v>
      </c>
      <c r="N622" s="903"/>
      <c r="O622" s="904"/>
      <c r="P622" s="904"/>
      <c r="Q622" s="904"/>
      <c r="R622" s="904"/>
      <c r="S622" s="893"/>
      <c r="T622" s="170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  <c r="BA622" s="182"/>
      <c r="BB622" s="182"/>
      <c r="BC622" s="182"/>
      <c r="BD622" s="182"/>
      <c r="BE622" s="182"/>
      <c r="BF622" s="182"/>
      <c r="BG622" s="182"/>
      <c r="BH622" s="182"/>
      <c r="BI622" s="182"/>
      <c r="BJ622" s="182"/>
      <c r="BK622" s="182"/>
      <c r="BL622" s="182"/>
      <c r="BM622" s="182"/>
      <c r="BN622" s="182"/>
      <c r="BO622" s="182"/>
      <c r="BP622" s="182"/>
      <c r="BQ622" s="182"/>
      <c r="BR622" s="182"/>
      <c r="BS622" s="182"/>
      <c r="BT622" s="182"/>
      <c r="BU622" s="182"/>
      <c r="BV622" s="182"/>
      <c r="BW622" s="182"/>
      <c r="BX622" s="182"/>
      <c r="BY622" s="182"/>
      <c r="BZ622" s="182"/>
      <c r="CA622" s="182"/>
      <c r="CB622" s="182"/>
      <c r="CC622" s="182"/>
      <c r="CD622" s="182"/>
      <c r="CE622" s="182"/>
      <c r="CF622" s="182"/>
      <c r="CG622" s="182"/>
      <c r="CH622" s="182"/>
      <c r="CI622" s="182"/>
      <c r="CJ622" s="182"/>
      <c r="CK622" s="182"/>
      <c r="CL622" s="182"/>
      <c r="CM622" s="182"/>
      <c r="CN622" s="182"/>
      <c r="CO622" s="182"/>
      <c r="CP622" s="182"/>
      <c r="CQ622" s="182"/>
      <c r="CR622" s="182"/>
      <c r="CS622" s="182"/>
      <c r="CT622" s="182"/>
      <c r="CU622" s="182"/>
      <c r="CV622" s="182"/>
      <c r="CW622" s="182"/>
      <c r="CX622" s="182"/>
      <c r="CY622" s="182"/>
      <c r="CZ622" s="182"/>
      <c r="DA622" s="182"/>
      <c r="DB622" s="182"/>
      <c r="DC622" s="182"/>
      <c r="DD622" s="182"/>
      <c r="DE622" s="182"/>
      <c r="DF622" s="182"/>
      <c r="DG622" s="182"/>
      <c r="DH622" s="182"/>
      <c r="DI622" s="182"/>
      <c r="DJ622" s="182"/>
      <c r="DK622" s="182"/>
      <c r="DL622" s="182"/>
      <c r="DM622" s="182"/>
      <c r="DN622" s="182"/>
      <c r="DO622" s="182"/>
      <c r="DP622" s="182"/>
      <c r="DQ622" s="182"/>
      <c r="DR622" s="182"/>
      <c r="DS622" s="182"/>
      <c r="DT622" s="182"/>
      <c r="DU622" s="182"/>
      <c r="DV622" s="182"/>
      <c r="DW622" s="182"/>
      <c r="DX622" s="182"/>
      <c r="DY622" s="182"/>
      <c r="DZ622" s="182"/>
      <c r="EA622" s="182"/>
      <c r="EB622" s="182"/>
      <c r="EC622" s="182"/>
      <c r="ED622" s="182"/>
      <c r="EE622" s="182"/>
      <c r="EF622" s="182"/>
      <c r="EG622" s="182"/>
      <c r="EH622" s="182"/>
      <c r="EI622" s="182"/>
      <c r="EJ622" s="182"/>
      <c r="EK622" s="182"/>
      <c r="EL622" s="182"/>
      <c r="EM622" s="182"/>
      <c r="EN622" s="182"/>
      <c r="EO622" s="182"/>
      <c r="EP622" s="182"/>
      <c r="EQ622" s="182"/>
      <c r="ER622" s="182"/>
      <c r="ES622" s="182"/>
      <c r="ET622" s="182"/>
      <c r="EU622" s="182"/>
      <c r="EV622" s="182"/>
      <c r="EW622" s="182"/>
      <c r="EX622" s="182"/>
      <c r="EY622" s="182"/>
      <c r="EZ622" s="182"/>
      <c r="FA622" s="182"/>
      <c r="FB622" s="182"/>
      <c r="FC622" s="182"/>
      <c r="FD622" s="182"/>
      <c r="FE622" s="182"/>
      <c r="FF622" s="182"/>
      <c r="FG622" s="182"/>
      <c r="FH622" s="182"/>
      <c r="FI622" s="182"/>
      <c r="FJ622" s="182"/>
      <c r="FK622" s="182"/>
      <c r="FL622" s="182"/>
      <c r="FM622" s="182"/>
      <c r="FN622" s="182"/>
      <c r="FO622" s="182"/>
      <c r="FP622" s="182"/>
      <c r="FQ622" s="182"/>
      <c r="FR622" s="182"/>
      <c r="FS622" s="182"/>
      <c r="FT622" s="182"/>
      <c r="FU622" s="182"/>
      <c r="FV622" s="182"/>
      <c r="FW622" s="182"/>
      <c r="FX622" s="182"/>
      <c r="FY622" s="182"/>
      <c r="FZ622" s="182"/>
      <c r="GA622" s="182"/>
      <c r="GB622" s="182"/>
      <c r="GC622" s="182"/>
      <c r="GD622" s="182"/>
      <c r="GE622" s="182"/>
      <c r="GF622" s="182"/>
      <c r="GG622" s="182"/>
      <c r="GH622" s="182"/>
      <c r="GI622" s="182"/>
      <c r="GJ622" s="182"/>
      <c r="GK622" s="182"/>
      <c r="GL622" s="182"/>
      <c r="GM622" s="182"/>
      <c r="GN622" s="182"/>
      <c r="GO622" s="182"/>
      <c r="GP622" s="182"/>
      <c r="GQ622" s="182"/>
      <c r="GR622" s="182"/>
      <c r="GS622" s="182"/>
      <c r="GT622" s="182"/>
      <c r="GU622" s="182"/>
      <c r="GV622" s="182"/>
      <c r="GW622" s="182"/>
      <c r="GX622" s="182"/>
      <c r="GY622" s="182"/>
      <c r="GZ622" s="182"/>
      <c r="HA622" s="182"/>
      <c r="HB622" s="182"/>
      <c r="HC622" s="182"/>
      <c r="HD622" s="182"/>
      <c r="HE622" s="182"/>
      <c r="HF622" s="182"/>
      <c r="HG622" s="182"/>
      <c r="HH622" s="182"/>
      <c r="HI622" s="182"/>
      <c r="HJ622" s="182"/>
      <c r="HK622" s="182"/>
      <c r="HL622" s="182"/>
      <c r="HM622" s="182"/>
      <c r="HN622" s="182"/>
      <c r="HO622" s="182"/>
      <c r="HP622" s="182"/>
      <c r="HQ622" s="182"/>
      <c r="HR622" s="182"/>
      <c r="HS622" s="182"/>
      <c r="HT622" s="182"/>
      <c r="HU622" s="182"/>
      <c r="HV622" s="182"/>
      <c r="HW622" s="182"/>
      <c r="HX622" s="182"/>
      <c r="HY622" s="182"/>
      <c r="HZ622" s="182"/>
      <c r="IA622" s="182"/>
      <c r="IB622" s="182"/>
      <c r="IC622" s="182"/>
      <c r="ID622" s="182"/>
      <c r="IE622" s="182"/>
      <c r="IF622" s="182"/>
      <c r="IG622" s="182"/>
      <c r="IH622" s="182"/>
      <c r="II622" s="182"/>
      <c r="IJ622" s="182"/>
      <c r="IK622" s="182"/>
      <c r="IL622" s="182"/>
      <c r="IM622" s="182"/>
      <c r="IN622" s="182"/>
      <c r="IO622" s="182"/>
      <c r="IP622" s="182"/>
      <c r="IQ622" s="182"/>
      <c r="IR622" s="182"/>
      <c r="IS622" s="182"/>
      <c r="IT622" s="182"/>
      <c r="IU622" s="182"/>
      <c r="IV622" s="182"/>
      <c r="IW622" s="182"/>
      <c r="IX622" s="182"/>
      <c r="IY622" s="182"/>
      <c r="IZ622" s="182"/>
      <c r="JA622" s="182"/>
      <c r="JB622" s="182"/>
      <c r="JC622" s="182"/>
      <c r="JD622" s="182"/>
      <c r="JE622" s="182"/>
      <c r="JF622" s="182"/>
      <c r="JG622" s="182"/>
      <c r="JH622" s="182"/>
      <c r="JI622" s="182"/>
      <c r="JJ622" s="182"/>
      <c r="JK622" s="182"/>
      <c r="JL622" s="182"/>
      <c r="JM622" s="182"/>
      <c r="JN622" s="182"/>
      <c r="JO622" s="182"/>
      <c r="JP622" s="182"/>
      <c r="JQ622" s="182"/>
      <c r="JR622" s="182"/>
      <c r="JS622" s="182"/>
      <c r="JT622" s="182"/>
      <c r="JU622" s="182"/>
      <c r="JV622" s="182"/>
      <c r="JW622" s="182"/>
      <c r="JX622" s="182"/>
      <c r="JY622" s="182"/>
      <c r="JZ622" s="182"/>
      <c r="KA622" s="182"/>
      <c r="KB622" s="182"/>
      <c r="KC622" s="182"/>
      <c r="KD622" s="182"/>
      <c r="KE622" s="182"/>
      <c r="KF622" s="182"/>
      <c r="KG622" s="182"/>
      <c r="KH622" s="182"/>
      <c r="KI622" s="182"/>
      <c r="KJ622" s="182"/>
      <c r="KK622" s="182"/>
      <c r="KL622" s="182"/>
      <c r="KM622" s="182"/>
      <c r="KN622" s="182"/>
      <c r="KO622" s="182"/>
      <c r="KP622" s="182"/>
      <c r="KQ622" s="182"/>
      <c r="KR622" s="182"/>
      <c r="KS622" s="182"/>
      <c r="KT622" s="182"/>
      <c r="KU622" s="182"/>
      <c r="KV622" s="182"/>
      <c r="KW622" s="182"/>
      <c r="KX622" s="182"/>
      <c r="KY622" s="182"/>
      <c r="KZ622" s="182"/>
      <c r="LA622" s="182"/>
      <c r="LB622" s="182"/>
      <c r="LC622" s="182"/>
      <c r="LD622" s="182"/>
      <c r="LE622" s="182"/>
      <c r="LF622" s="182"/>
      <c r="LG622" s="182"/>
      <c r="LH622" s="182"/>
      <c r="LI622" s="182"/>
      <c r="LJ622" s="182"/>
      <c r="LK622" s="182"/>
      <c r="LL622" s="182"/>
      <c r="LM622" s="182"/>
      <c r="LN622" s="182"/>
      <c r="LO622" s="182"/>
      <c r="LP622" s="182"/>
      <c r="LQ622" s="182"/>
      <c r="LR622" s="182"/>
      <c r="LS622" s="182"/>
      <c r="LT622" s="182"/>
      <c r="LU622" s="182"/>
      <c r="LV622" s="182"/>
      <c r="LW622" s="182"/>
      <c r="LX622" s="182"/>
      <c r="LY622" s="182"/>
      <c r="LZ622" s="182"/>
      <c r="MA622" s="182"/>
      <c r="MB622" s="182"/>
      <c r="MC622" s="182"/>
      <c r="MD622" s="182"/>
      <c r="ME622" s="182"/>
      <c r="MF622" s="182"/>
      <c r="MG622" s="182"/>
      <c r="MH622" s="182"/>
      <c r="MI622" s="182"/>
      <c r="MJ622" s="182"/>
      <c r="MK622" s="182"/>
      <c r="ML622" s="182"/>
      <c r="MM622" s="182"/>
      <c r="MN622" s="182"/>
      <c r="MO622" s="182"/>
      <c r="MP622" s="182"/>
      <c r="MQ622" s="182"/>
      <c r="MR622" s="182"/>
      <c r="MS622" s="182"/>
      <c r="MT622" s="182"/>
      <c r="MU622" s="182"/>
      <c r="MV622" s="182"/>
      <c r="MW622" s="182"/>
      <c r="MX622" s="182"/>
      <c r="MY622" s="182"/>
      <c r="MZ622" s="182"/>
      <c r="NA622" s="182"/>
      <c r="NB622" s="182"/>
      <c r="NC622" s="182"/>
      <c r="ND622" s="182"/>
      <c r="NE622" s="182"/>
      <c r="NF622" s="182"/>
      <c r="NG622" s="182"/>
      <c r="NH622" s="182"/>
      <c r="NI622" s="182"/>
      <c r="NJ622" s="182"/>
      <c r="NK622" s="182"/>
      <c r="NL622" s="182"/>
      <c r="NM622" s="182"/>
      <c r="NN622" s="182"/>
      <c r="NO622" s="182"/>
      <c r="NP622" s="182"/>
      <c r="NQ622" s="182"/>
      <c r="NR622" s="182"/>
      <c r="NS622" s="182"/>
      <c r="NT622" s="182"/>
      <c r="NU622" s="182"/>
      <c r="NV622" s="182"/>
      <c r="NW622" s="182"/>
      <c r="NX622" s="182"/>
      <c r="NY622" s="182"/>
      <c r="NZ622" s="182"/>
      <c r="OA622" s="182"/>
      <c r="OB622" s="182"/>
      <c r="OC622" s="182"/>
      <c r="OD622" s="182"/>
      <c r="OE622" s="182"/>
      <c r="OF622" s="182"/>
      <c r="OG622" s="182"/>
      <c r="OH622" s="182"/>
      <c r="OI622" s="182"/>
      <c r="OJ622" s="182"/>
      <c r="OK622" s="182"/>
      <c r="OL622" s="182"/>
      <c r="OM622" s="182"/>
      <c r="ON622" s="182"/>
      <c r="OO622" s="182"/>
      <c r="OP622" s="182"/>
      <c r="OQ622" s="182"/>
      <c r="OR622" s="182"/>
      <c r="OS622" s="182"/>
      <c r="OT622" s="182"/>
      <c r="OU622" s="182"/>
      <c r="OV622" s="182"/>
      <c r="OW622" s="182"/>
      <c r="OX622" s="182"/>
      <c r="OY622" s="182"/>
      <c r="OZ622" s="182"/>
      <c r="PA622" s="182"/>
      <c r="PB622" s="182"/>
      <c r="PC622" s="182"/>
      <c r="PD622" s="182"/>
      <c r="PE622" s="182"/>
      <c r="PF622" s="182"/>
      <c r="PG622" s="182"/>
      <c r="PH622" s="182"/>
      <c r="PI622" s="182"/>
      <c r="PJ622" s="182"/>
      <c r="PK622" s="182"/>
      <c r="PL622" s="182"/>
      <c r="PM622" s="182"/>
      <c r="PN622" s="182"/>
      <c r="PO622" s="182"/>
      <c r="PP622" s="182"/>
      <c r="PQ622" s="182"/>
      <c r="PR622" s="182"/>
      <c r="PS622" s="182"/>
      <c r="PT622" s="182"/>
      <c r="PU622" s="182"/>
      <c r="PV622" s="182"/>
      <c r="PW622" s="182"/>
      <c r="PX622" s="182"/>
    </row>
    <row r="623" spans="1:440" s="167" customFormat="1" ht="19.899999999999999" customHeight="1">
      <c r="A623" s="182"/>
      <c r="B623" s="1040"/>
      <c r="C623" s="899"/>
      <c r="D623" s="896"/>
      <c r="E623" s="973" t="s">
        <v>131</v>
      </c>
      <c r="F623" s="382" t="s">
        <v>20</v>
      </c>
      <c r="G623" s="383">
        <v>0.63600000000000001</v>
      </c>
      <c r="H623" s="383"/>
      <c r="I623" s="384">
        <f t="shared" ref="I623" si="702">G623+H623</f>
        <v>0.63600000000000001</v>
      </c>
      <c r="J623" s="434">
        <v>0</v>
      </c>
      <c r="K623" s="384">
        <f t="shared" si="686"/>
        <v>0.63600000000000001</v>
      </c>
      <c r="L623" s="674">
        <f t="shared" si="687"/>
        <v>0</v>
      </c>
      <c r="M623" s="652" t="s">
        <v>24</v>
      </c>
      <c r="N623" s="903">
        <f t="shared" ref="N623:O623" si="703">G623+G624+G625</f>
        <v>7.2249999999999996</v>
      </c>
      <c r="O623" s="904">
        <f t="shared" si="703"/>
        <v>0</v>
      </c>
      <c r="P623" s="904">
        <f t="shared" ref="P623" si="704">N623+O623</f>
        <v>7.2249999999999996</v>
      </c>
      <c r="Q623" s="904">
        <f t="shared" si="667"/>
        <v>6.75</v>
      </c>
      <c r="R623" s="904">
        <f t="shared" ref="R623" si="705">P623-Q623</f>
        <v>0.47499999999999964</v>
      </c>
      <c r="S623" s="893">
        <f t="shared" ref="S623" si="706">Q623/P623</f>
        <v>0.93425605536332179</v>
      </c>
      <c r="T623" s="170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  <c r="BA623" s="182"/>
      <c r="BB623" s="182"/>
      <c r="BC623" s="182"/>
      <c r="BD623" s="182"/>
      <c r="BE623" s="182"/>
      <c r="BF623" s="182"/>
      <c r="BG623" s="182"/>
      <c r="BH623" s="182"/>
      <c r="BI623" s="182"/>
      <c r="BJ623" s="182"/>
      <c r="BK623" s="182"/>
      <c r="BL623" s="182"/>
      <c r="BM623" s="182"/>
      <c r="BN623" s="182"/>
      <c r="BO623" s="182"/>
      <c r="BP623" s="182"/>
      <c r="BQ623" s="182"/>
      <c r="BR623" s="182"/>
      <c r="BS623" s="182"/>
      <c r="BT623" s="182"/>
      <c r="BU623" s="182"/>
      <c r="BV623" s="182"/>
      <c r="BW623" s="182"/>
      <c r="BX623" s="182"/>
      <c r="BY623" s="182"/>
      <c r="BZ623" s="182"/>
      <c r="CA623" s="182"/>
      <c r="CB623" s="182"/>
      <c r="CC623" s="182"/>
      <c r="CD623" s="182"/>
      <c r="CE623" s="182"/>
      <c r="CF623" s="182"/>
      <c r="CG623" s="182"/>
      <c r="CH623" s="182"/>
      <c r="CI623" s="182"/>
      <c r="CJ623" s="182"/>
      <c r="CK623" s="182"/>
      <c r="CL623" s="182"/>
      <c r="CM623" s="182"/>
      <c r="CN623" s="182"/>
      <c r="CO623" s="182"/>
      <c r="CP623" s="182"/>
      <c r="CQ623" s="182"/>
      <c r="CR623" s="182"/>
      <c r="CS623" s="182"/>
      <c r="CT623" s="182"/>
      <c r="CU623" s="182"/>
      <c r="CV623" s="182"/>
      <c r="CW623" s="182"/>
      <c r="CX623" s="182"/>
      <c r="CY623" s="182"/>
      <c r="CZ623" s="182"/>
      <c r="DA623" s="182"/>
      <c r="DB623" s="182"/>
      <c r="DC623" s="182"/>
      <c r="DD623" s="182"/>
      <c r="DE623" s="182"/>
      <c r="DF623" s="182"/>
      <c r="DG623" s="182"/>
      <c r="DH623" s="182"/>
      <c r="DI623" s="182"/>
      <c r="DJ623" s="182"/>
      <c r="DK623" s="182"/>
      <c r="DL623" s="182"/>
      <c r="DM623" s="182"/>
      <c r="DN623" s="182"/>
      <c r="DO623" s="182"/>
      <c r="DP623" s="182"/>
      <c r="DQ623" s="182"/>
      <c r="DR623" s="182"/>
      <c r="DS623" s="182"/>
      <c r="DT623" s="182"/>
      <c r="DU623" s="182"/>
      <c r="DV623" s="182"/>
      <c r="DW623" s="182"/>
      <c r="DX623" s="182"/>
      <c r="DY623" s="182"/>
      <c r="DZ623" s="182"/>
      <c r="EA623" s="182"/>
      <c r="EB623" s="182"/>
      <c r="EC623" s="182"/>
      <c r="ED623" s="182"/>
      <c r="EE623" s="182"/>
      <c r="EF623" s="182"/>
      <c r="EG623" s="182"/>
      <c r="EH623" s="182"/>
      <c r="EI623" s="182"/>
      <c r="EJ623" s="182"/>
      <c r="EK623" s="182"/>
      <c r="EL623" s="182"/>
      <c r="EM623" s="182"/>
      <c r="EN623" s="182"/>
      <c r="EO623" s="182"/>
      <c r="EP623" s="182"/>
      <c r="EQ623" s="182"/>
      <c r="ER623" s="182"/>
      <c r="ES623" s="182"/>
      <c r="ET623" s="182"/>
      <c r="EU623" s="182"/>
      <c r="EV623" s="182"/>
      <c r="EW623" s="182"/>
      <c r="EX623" s="182"/>
      <c r="EY623" s="182"/>
      <c r="EZ623" s="182"/>
      <c r="FA623" s="182"/>
      <c r="FB623" s="182"/>
      <c r="FC623" s="182"/>
      <c r="FD623" s="182"/>
      <c r="FE623" s="182"/>
      <c r="FF623" s="182"/>
      <c r="FG623" s="182"/>
      <c r="FH623" s="182"/>
      <c r="FI623" s="182"/>
      <c r="FJ623" s="182"/>
      <c r="FK623" s="182"/>
      <c r="FL623" s="182"/>
      <c r="FM623" s="182"/>
      <c r="FN623" s="182"/>
      <c r="FO623" s="182"/>
      <c r="FP623" s="182"/>
      <c r="FQ623" s="182"/>
      <c r="FR623" s="182"/>
      <c r="FS623" s="182"/>
      <c r="FT623" s="182"/>
      <c r="FU623" s="182"/>
      <c r="FV623" s="182"/>
      <c r="FW623" s="182"/>
      <c r="FX623" s="182"/>
      <c r="FY623" s="182"/>
      <c r="FZ623" s="182"/>
      <c r="GA623" s="182"/>
      <c r="GB623" s="182"/>
      <c r="GC623" s="182"/>
      <c r="GD623" s="182"/>
      <c r="GE623" s="182"/>
      <c r="GF623" s="182"/>
      <c r="GG623" s="182"/>
      <c r="GH623" s="182"/>
      <c r="GI623" s="182"/>
      <c r="GJ623" s="182"/>
      <c r="GK623" s="182"/>
      <c r="GL623" s="182"/>
      <c r="GM623" s="182"/>
      <c r="GN623" s="182"/>
      <c r="GO623" s="182"/>
      <c r="GP623" s="182"/>
      <c r="GQ623" s="182"/>
      <c r="GR623" s="182"/>
      <c r="GS623" s="182"/>
      <c r="GT623" s="182"/>
      <c r="GU623" s="182"/>
      <c r="GV623" s="182"/>
      <c r="GW623" s="182"/>
      <c r="GX623" s="182"/>
      <c r="GY623" s="182"/>
      <c r="GZ623" s="182"/>
      <c r="HA623" s="182"/>
      <c r="HB623" s="182"/>
      <c r="HC623" s="182"/>
      <c r="HD623" s="182"/>
      <c r="HE623" s="182"/>
      <c r="HF623" s="182"/>
      <c r="HG623" s="182"/>
      <c r="HH623" s="182"/>
      <c r="HI623" s="182"/>
      <c r="HJ623" s="182"/>
      <c r="HK623" s="182"/>
      <c r="HL623" s="182"/>
      <c r="HM623" s="182"/>
      <c r="HN623" s="182"/>
      <c r="HO623" s="182"/>
      <c r="HP623" s="182"/>
      <c r="HQ623" s="182"/>
      <c r="HR623" s="182"/>
      <c r="HS623" s="182"/>
      <c r="HT623" s="182"/>
      <c r="HU623" s="182"/>
      <c r="HV623" s="182"/>
      <c r="HW623" s="182"/>
      <c r="HX623" s="182"/>
      <c r="HY623" s="182"/>
      <c r="HZ623" s="182"/>
      <c r="IA623" s="182"/>
      <c r="IB623" s="182"/>
      <c r="IC623" s="182"/>
      <c r="ID623" s="182"/>
      <c r="IE623" s="182"/>
      <c r="IF623" s="182"/>
      <c r="IG623" s="182"/>
      <c r="IH623" s="182"/>
      <c r="II623" s="182"/>
      <c r="IJ623" s="182"/>
      <c r="IK623" s="182"/>
      <c r="IL623" s="182"/>
      <c r="IM623" s="182"/>
      <c r="IN623" s="182"/>
      <c r="IO623" s="182"/>
      <c r="IP623" s="182"/>
      <c r="IQ623" s="182"/>
      <c r="IR623" s="182"/>
      <c r="IS623" s="182"/>
      <c r="IT623" s="182"/>
      <c r="IU623" s="182"/>
      <c r="IV623" s="182"/>
      <c r="IW623" s="182"/>
      <c r="IX623" s="182"/>
      <c r="IY623" s="182"/>
      <c r="IZ623" s="182"/>
      <c r="JA623" s="182"/>
      <c r="JB623" s="182"/>
      <c r="JC623" s="182"/>
      <c r="JD623" s="182"/>
      <c r="JE623" s="182"/>
      <c r="JF623" s="182"/>
      <c r="JG623" s="182"/>
      <c r="JH623" s="182"/>
      <c r="JI623" s="182"/>
      <c r="JJ623" s="182"/>
      <c r="JK623" s="182"/>
      <c r="JL623" s="182"/>
      <c r="JM623" s="182"/>
      <c r="JN623" s="182"/>
      <c r="JO623" s="182"/>
      <c r="JP623" s="182"/>
      <c r="JQ623" s="182"/>
      <c r="JR623" s="182"/>
      <c r="JS623" s="182"/>
      <c r="JT623" s="182"/>
      <c r="JU623" s="182"/>
      <c r="JV623" s="182"/>
      <c r="JW623" s="182"/>
      <c r="JX623" s="182"/>
      <c r="JY623" s="182"/>
      <c r="JZ623" s="182"/>
      <c r="KA623" s="182"/>
      <c r="KB623" s="182"/>
      <c r="KC623" s="182"/>
      <c r="KD623" s="182"/>
      <c r="KE623" s="182"/>
      <c r="KF623" s="182"/>
      <c r="KG623" s="182"/>
      <c r="KH623" s="182"/>
      <c r="KI623" s="182"/>
      <c r="KJ623" s="182"/>
      <c r="KK623" s="182"/>
      <c r="KL623" s="182"/>
      <c r="KM623" s="182"/>
      <c r="KN623" s="182"/>
      <c r="KO623" s="182"/>
      <c r="KP623" s="182"/>
      <c r="KQ623" s="182"/>
      <c r="KR623" s="182"/>
      <c r="KS623" s="182"/>
      <c r="KT623" s="182"/>
      <c r="KU623" s="182"/>
      <c r="KV623" s="182"/>
      <c r="KW623" s="182"/>
      <c r="KX623" s="182"/>
      <c r="KY623" s="182"/>
      <c r="KZ623" s="182"/>
      <c r="LA623" s="182"/>
      <c r="LB623" s="182"/>
      <c r="LC623" s="182"/>
      <c r="LD623" s="182"/>
      <c r="LE623" s="182"/>
      <c r="LF623" s="182"/>
      <c r="LG623" s="182"/>
      <c r="LH623" s="182"/>
      <c r="LI623" s="182"/>
      <c r="LJ623" s="182"/>
      <c r="LK623" s="182"/>
      <c r="LL623" s="182"/>
      <c r="LM623" s="182"/>
      <c r="LN623" s="182"/>
      <c r="LO623" s="182"/>
      <c r="LP623" s="182"/>
      <c r="LQ623" s="182"/>
      <c r="LR623" s="182"/>
      <c r="LS623" s="182"/>
      <c r="LT623" s="182"/>
      <c r="LU623" s="182"/>
      <c r="LV623" s="182"/>
      <c r="LW623" s="182"/>
      <c r="LX623" s="182"/>
      <c r="LY623" s="182"/>
      <c r="LZ623" s="182"/>
      <c r="MA623" s="182"/>
      <c r="MB623" s="182"/>
      <c r="MC623" s="182"/>
      <c r="MD623" s="182"/>
      <c r="ME623" s="182"/>
      <c r="MF623" s="182"/>
      <c r="MG623" s="182"/>
      <c r="MH623" s="182"/>
      <c r="MI623" s="182"/>
      <c r="MJ623" s="182"/>
      <c r="MK623" s="182"/>
      <c r="ML623" s="182"/>
      <c r="MM623" s="182"/>
      <c r="MN623" s="182"/>
      <c r="MO623" s="182"/>
      <c r="MP623" s="182"/>
      <c r="MQ623" s="182"/>
      <c r="MR623" s="182"/>
      <c r="MS623" s="182"/>
      <c r="MT623" s="182"/>
      <c r="MU623" s="182"/>
      <c r="MV623" s="182"/>
      <c r="MW623" s="182"/>
      <c r="MX623" s="182"/>
      <c r="MY623" s="182"/>
      <c r="MZ623" s="182"/>
      <c r="NA623" s="182"/>
      <c r="NB623" s="182"/>
      <c r="NC623" s="182"/>
      <c r="ND623" s="182"/>
      <c r="NE623" s="182"/>
      <c r="NF623" s="182"/>
      <c r="NG623" s="182"/>
      <c r="NH623" s="182"/>
      <c r="NI623" s="182"/>
      <c r="NJ623" s="182"/>
      <c r="NK623" s="182"/>
      <c r="NL623" s="182"/>
      <c r="NM623" s="182"/>
      <c r="NN623" s="182"/>
      <c r="NO623" s="182"/>
      <c r="NP623" s="182"/>
      <c r="NQ623" s="182"/>
      <c r="NR623" s="182"/>
      <c r="NS623" s="182"/>
      <c r="NT623" s="182"/>
      <c r="NU623" s="182"/>
      <c r="NV623" s="182"/>
      <c r="NW623" s="182"/>
      <c r="NX623" s="182"/>
      <c r="NY623" s="182"/>
      <c r="NZ623" s="182"/>
      <c r="OA623" s="182"/>
      <c r="OB623" s="182"/>
      <c r="OC623" s="182"/>
      <c r="OD623" s="182"/>
      <c r="OE623" s="182"/>
      <c r="OF623" s="182"/>
      <c r="OG623" s="182"/>
      <c r="OH623" s="182"/>
      <c r="OI623" s="182"/>
      <c r="OJ623" s="182"/>
      <c r="OK623" s="182"/>
      <c r="OL623" s="182"/>
      <c r="OM623" s="182"/>
      <c r="ON623" s="182"/>
      <c r="OO623" s="182"/>
      <c r="OP623" s="182"/>
      <c r="OQ623" s="182"/>
      <c r="OR623" s="182"/>
      <c r="OS623" s="182"/>
      <c r="OT623" s="182"/>
      <c r="OU623" s="182"/>
      <c r="OV623" s="182"/>
      <c r="OW623" s="182"/>
      <c r="OX623" s="182"/>
      <c r="OY623" s="182"/>
      <c r="OZ623" s="182"/>
      <c r="PA623" s="182"/>
      <c r="PB623" s="182"/>
      <c r="PC623" s="182"/>
      <c r="PD623" s="182"/>
      <c r="PE623" s="182"/>
      <c r="PF623" s="182"/>
      <c r="PG623" s="182"/>
      <c r="PH623" s="182"/>
      <c r="PI623" s="182"/>
      <c r="PJ623" s="182"/>
      <c r="PK623" s="182"/>
      <c r="PL623" s="182"/>
      <c r="PM623" s="182"/>
      <c r="PN623" s="182"/>
      <c r="PO623" s="182"/>
      <c r="PP623" s="182"/>
      <c r="PQ623" s="182"/>
      <c r="PR623" s="182"/>
      <c r="PS623" s="182"/>
      <c r="PT623" s="182"/>
      <c r="PU623" s="182"/>
      <c r="PV623" s="182"/>
      <c r="PW623" s="182"/>
      <c r="PX623" s="182"/>
    </row>
    <row r="624" spans="1:440" s="167" customFormat="1" ht="19.899999999999999" customHeight="1">
      <c r="A624" s="182"/>
      <c r="B624" s="1040"/>
      <c r="C624" s="899"/>
      <c r="D624" s="896"/>
      <c r="E624" s="973"/>
      <c r="F624" s="382" t="s">
        <v>21</v>
      </c>
      <c r="G624" s="383">
        <v>2.9769999999999999</v>
      </c>
      <c r="H624" s="383"/>
      <c r="I624" s="384">
        <f>G624+H624+K623</f>
        <v>3.613</v>
      </c>
      <c r="J624" s="434">
        <v>2.2949999999999999</v>
      </c>
      <c r="K624" s="384">
        <f t="shared" si="686"/>
        <v>1.3180000000000001</v>
      </c>
      <c r="L624" s="674">
        <f t="shared" si="687"/>
        <v>0.63520619983393301</v>
      </c>
      <c r="M624" s="652" t="s">
        <v>24</v>
      </c>
      <c r="N624" s="903"/>
      <c r="O624" s="904"/>
      <c r="P624" s="904"/>
      <c r="Q624" s="904"/>
      <c r="R624" s="904"/>
      <c r="S624" s="893"/>
      <c r="T624" s="170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  <c r="BA624" s="182"/>
      <c r="BB624" s="182"/>
      <c r="BC624" s="182"/>
      <c r="BD624" s="182"/>
      <c r="BE624" s="182"/>
      <c r="BF624" s="182"/>
      <c r="BG624" s="182"/>
      <c r="BH624" s="182"/>
      <c r="BI624" s="182"/>
      <c r="BJ624" s="182"/>
      <c r="BK624" s="182"/>
      <c r="BL624" s="182"/>
      <c r="BM624" s="182"/>
      <c r="BN624" s="182"/>
      <c r="BO624" s="182"/>
      <c r="BP624" s="182"/>
      <c r="BQ624" s="182"/>
      <c r="BR624" s="182"/>
      <c r="BS624" s="182"/>
      <c r="BT624" s="182"/>
      <c r="BU624" s="182"/>
      <c r="BV624" s="182"/>
      <c r="BW624" s="182"/>
      <c r="BX624" s="182"/>
      <c r="BY624" s="182"/>
      <c r="BZ624" s="182"/>
      <c r="CA624" s="182"/>
      <c r="CB624" s="182"/>
      <c r="CC624" s="182"/>
      <c r="CD624" s="182"/>
      <c r="CE624" s="182"/>
      <c r="CF624" s="182"/>
      <c r="CG624" s="182"/>
      <c r="CH624" s="182"/>
      <c r="CI624" s="182"/>
      <c r="CJ624" s="182"/>
      <c r="CK624" s="182"/>
      <c r="CL624" s="182"/>
      <c r="CM624" s="182"/>
      <c r="CN624" s="182"/>
      <c r="CO624" s="182"/>
      <c r="CP624" s="182"/>
      <c r="CQ624" s="182"/>
      <c r="CR624" s="182"/>
      <c r="CS624" s="182"/>
      <c r="CT624" s="182"/>
      <c r="CU624" s="182"/>
      <c r="CV624" s="182"/>
      <c r="CW624" s="182"/>
      <c r="CX624" s="182"/>
      <c r="CY624" s="182"/>
      <c r="CZ624" s="182"/>
      <c r="DA624" s="182"/>
      <c r="DB624" s="182"/>
      <c r="DC624" s="182"/>
      <c r="DD624" s="182"/>
      <c r="DE624" s="182"/>
      <c r="DF624" s="182"/>
      <c r="DG624" s="182"/>
      <c r="DH624" s="182"/>
      <c r="DI624" s="182"/>
      <c r="DJ624" s="182"/>
      <c r="DK624" s="182"/>
      <c r="DL624" s="182"/>
      <c r="DM624" s="182"/>
      <c r="DN624" s="182"/>
      <c r="DO624" s="182"/>
      <c r="DP624" s="182"/>
      <c r="DQ624" s="182"/>
      <c r="DR624" s="182"/>
      <c r="DS624" s="182"/>
      <c r="DT624" s="182"/>
      <c r="DU624" s="182"/>
      <c r="DV624" s="182"/>
      <c r="DW624" s="182"/>
      <c r="DX624" s="182"/>
      <c r="DY624" s="182"/>
      <c r="DZ624" s="182"/>
      <c r="EA624" s="182"/>
      <c r="EB624" s="182"/>
      <c r="EC624" s="182"/>
      <c r="ED624" s="182"/>
      <c r="EE624" s="182"/>
      <c r="EF624" s="182"/>
      <c r="EG624" s="182"/>
      <c r="EH624" s="182"/>
      <c r="EI624" s="182"/>
      <c r="EJ624" s="182"/>
      <c r="EK624" s="182"/>
      <c r="EL624" s="182"/>
      <c r="EM624" s="182"/>
      <c r="EN624" s="182"/>
      <c r="EO624" s="182"/>
      <c r="EP624" s="182"/>
      <c r="EQ624" s="182"/>
      <c r="ER624" s="182"/>
      <c r="ES624" s="182"/>
      <c r="ET624" s="182"/>
      <c r="EU624" s="182"/>
      <c r="EV624" s="182"/>
      <c r="EW624" s="182"/>
      <c r="EX624" s="182"/>
      <c r="EY624" s="182"/>
      <c r="EZ624" s="182"/>
      <c r="FA624" s="182"/>
      <c r="FB624" s="182"/>
      <c r="FC624" s="182"/>
      <c r="FD624" s="182"/>
      <c r="FE624" s="182"/>
      <c r="FF624" s="182"/>
      <c r="FG624" s="182"/>
      <c r="FH624" s="182"/>
      <c r="FI624" s="182"/>
      <c r="FJ624" s="182"/>
      <c r="FK624" s="182"/>
      <c r="FL624" s="182"/>
      <c r="FM624" s="182"/>
      <c r="FN624" s="182"/>
      <c r="FO624" s="182"/>
      <c r="FP624" s="182"/>
      <c r="FQ624" s="182"/>
      <c r="FR624" s="182"/>
      <c r="FS624" s="182"/>
      <c r="FT624" s="182"/>
      <c r="FU624" s="182"/>
      <c r="FV624" s="182"/>
      <c r="FW624" s="182"/>
      <c r="FX624" s="182"/>
      <c r="FY624" s="182"/>
      <c r="FZ624" s="182"/>
      <c r="GA624" s="182"/>
      <c r="GB624" s="182"/>
      <c r="GC624" s="182"/>
      <c r="GD624" s="182"/>
      <c r="GE624" s="182"/>
      <c r="GF624" s="182"/>
      <c r="GG624" s="182"/>
      <c r="GH624" s="182"/>
      <c r="GI624" s="182"/>
      <c r="GJ624" s="182"/>
      <c r="GK624" s="182"/>
      <c r="GL624" s="182"/>
      <c r="GM624" s="182"/>
      <c r="GN624" s="182"/>
      <c r="GO624" s="182"/>
      <c r="GP624" s="182"/>
      <c r="GQ624" s="182"/>
      <c r="GR624" s="182"/>
      <c r="GS624" s="182"/>
      <c r="GT624" s="182"/>
      <c r="GU624" s="182"/>
      <c r="GV624" s="182"/>
      <c r="GW624" s="182"/>
      <c r="GX624" s="182"/>
      <c r="GY624" s="182"/>
      <c r="GZ624" s="182"/>
      <c r="HA624" s="182"/>
      <c r="HB624" s="182"/>
      <c r="HC624" s="182"/>
      <c r="HD624" s="182"/>
      <c r="HE624" s="182"/>
      <c r="HF624" s="182"/>
      <c r="HG624" s="182"/>
      <c r="HH624" s="182"/>
      <c r="HI624" s="182"/>
      <c r="HJ624" s="182"/>
      <c r="HK624" s="182"/>
      <c r="HL624" s="182"/>
      <c r="HM624" s="182"/>
      <c r="HN624" s="182"/>
      <c r="HO624" s="182"/>
      <c r="HP624" s="182"/>
      <c r="HQ624" s="182"/>
      <c r="HR624" s="182"/>
      <c r="HS624" s="182"/>
      <c r="HT624" s="182"/>
      <c r="HU624" s="182"/>
      <c r="HV624" s="182"/>
      <c r="HW624" s="182"/>
      <c r="HX624" s="182"/>
      <c r="HY624" s="182"/>
      <c r="HZ624" s="182"/>
      <c r="IA624" s="182"/>
      <c r="IB624" s="182"/>
      <c r="IC624" s="182"/>
      <c r="ID624" s="182"/>
      <c r="IE624" s="182"/>
      <c r="IF624" s="182"/>
      <c r="IG624" s="182"/>
      <c r="IH624" s="182"/>
      <c r="II624" s="182"/>
      <c r="IJ624" s="182"/>
      <c r="IK624" s="182"/>
      <c r="IL624" s="182"/>
      <c r="IM624" s="182"/>
      <c r="IN624" s="182"/>
      <c r="IO624" s="182"/>
      <c r="IP624" s="182"/>
      <c r="IQ624" s="182"/>
      <c r="IR624" s="182"/>
      <c r="IS624" s="182"/>
      <c r="IT624" s="182"/>
      <c r="IU624" s="182"/>
      <c r="IV624" s="182"/>
      <c r="IW624" s="182"/>
      <c r="IX624" s="182"/>
      <c r="IY624" s="182"/>
      <c r="IZ624" s="182"/>
      <c r="JA624" s="182"/>
      <c r="JB624" s="182"/>
      <c r="JC624" s="182"/>
      <c r="JD624" s="182"/>
      <c r="JE624" s="182"/>
      <c r="JF624" s="182"/>
      <c r="JG624" s="182"/>
      <c r="JH624" s="182"/>
      <c r="JI624" s="182"/>
      <c r="JJ624" s="182"/>
      <c r="JK624" s="182"/>
      <c r="JL624" s="182"/>
      <c r="JM624" s="182"/>
      <c r="JN624" s="182"/>
      <c r="JO624" s="182"/>
      <c r="JP624" s="182"/>
      <c r="JQ624" s="182"/>
      <c r="JR624" s="182"/>
      <c r="JS624" s="182"/>
      <c r="JT624" s="182"/>
      <c r="JU624" s="182"/>
      <c r="JV624" s="182"/>
      <c r="JW624" s="182"/>
      <c r="JX624" s="182"/>
      <c r="JY624" s="182"/>
      <c r="JZ624" s="182"/>
      <c r="KA624" s="182"/>
      <c r="KB624" s="182"/>
      <c r="KC624" s="182"/>
      <c r="KD624" s="182"/>
      <c r="KE624" s="182"/>
      <c r="KF624" s="182"/>
      <c r="KG624" s="182"/>
      <c r="KH624" s="182"/>
      <c r="KI624" s="182"/>
      <c r="KJ624" s="182"/>
      <c r="KK624" s="182"/>
      <c r="KL624" s="182"/>
      <c r="KM624" s="182"/>
      <c r="KN624" s="182"/>
      <c r="KO624" s="182"/>
      <c r="KP624" s="182"/>
      <c r="KQ624" s="182"/>
      <c r="KR624" s="182"/>
      <c r="KS624" s="182"/>
      <c r="KT624" s="182"/>
      <c r="KU624" s="182"/>
      <c r="KV624" s="182"/>
      <c r="KW624" s="182"/>
      <c r="KX624" s="182"/>
      <c r="KY624" s="182"/>
      <c r="KZ624" s="182"/>
      <c r="LA624" s="182"/>
      <c r="LB624" s="182"/>
      <c r="LC624" s="182"/>
      <c r="LD624" s="182"/>
      <c r="LE624" s="182"/>
      <c r="LF624" s="182"/>
      <c r="LG624" s="182"/>
      <c r="LH624" s="182"/>
      <c r="LI624" s="182"/>
      <c r="LJ624" s="182"/>
      <c r="LK624" s="182"/>
      <c r="LL624" s="182"/>
      <c r="LM624" s="182"/>
      <c r="LN624" s="182"/>
      <c r="LO624" s="182"/>
      <c r="LP624" s="182"/>
      <c r="LQ624" s="182"/>
      <c r="LR624" s="182"/>
      <c r="LS624" s="182"/>
      <c r="LT624" s="182"/>
      <c r="LU624" s="182"/>
      <c r="LV624" s="182"/>
      <c r="LW624" s="182"/>
      <c r="LX624" s="182"/>
      <c r="LY624" s="182"/>
      <c r="LZ624" s="182"/>
      <c r="MA624" s="182"/>
      <c r="MB624" s="182"/>
      <c r="MC624" s="182"/>
      <c r="MD624" s="182"/>
      <c r="ME624" s="182"/>
      <c r="MF624" s="182"/>
      <c r="MG624" s="182"/>
      <c r="MH624" s="182"/>
      <c r="MI624" s="182"/>
      <c r="MJ624" s="182"/>
      <c r="MK624" s="182"/>
      <c r="ML624" s="182"/>
      <c r="MM624" s="182"/>
      <c r="MN624" s="182"/>
      <c r="MO624" s="182"/>
      <c r="MP624" s="182"/>
      <c r="MQ624" s="182"/>
      <c r="MR624" s="182"/>
      <c r="MS624" s="182"/>
      <c r="MT624" s="182"/>
      <c r="MU624" s="182"/>
      <c r="MV624" s="182"/>
      <c r="MW624" s="182"/>
      <c r="MX624" s="182"/>
      <c r="MY624" s="182"/>
      <c r="MZ624" s="182"/>
      <c r="NA624" s="182"/>
      <c r="NB624" s="182"/>
      <c r="NC624" s="182"/>
      <c r="ND624" s="182"/>
      <c r="NE624" s="182"/>
      <c r="NF624" s="182"/>
      <c r="NG624" s="182"/>
      <c r="NH624" s="182"/>
      <c r="NI624" s="182"/>
      <c r="NJ624" s="182"/>
      <c r="NK624" s="182"/>
      <c r="NL624" s="182"/>
      <c r="NM624" s="182"/>
      <c r="NN624" s="182"/>
      <c r="NO624" s="182"/>
      <c r="NP624" s="182"/>
      <c r="NQ624" s="182"/>
      <c r="NR624" s="182"/>
      <c r="NS624" s="182"/>
      <c r="NT624" s="182"/>
      <c r="NU624" s="182"/>
      <c r="NV624" s="182"/>
      <c r="NW624" s="182"/>
      <c r="NX624" s="182"/>
      <c r="NY624" s="182"/>
      <c r="NZ624" s="182"/>
      <c r="OA624" s="182"/>
      <c r="OB624" s="182"/>
      <c r="OC624" s="182"/>
      <c r="OD624" s="182"/>
      <c r="OE624" s="182"/>
      <c r="OF624" s="182"/>
      <c r="OG624" s="182"/>
      <c r="OH624" s="182"/>
      <c r="OI624" s="182"/>
      <c r="OJ624" s="182"/>
      <c r="OK624" s="182"/>
      <c r="OL624" s="182"/>
      <c r="OM624" s="182"/>
      <c r="ON624" s="182"/>
      <c r="OO624" s="182"/>
      <c r="OP624" s="182"/>
      <c r="OQ624" s="182"/>
      <c r="OR624" s="182"/>
      <c r="OS624" s="182"/>
      <c r="OT624" s="182"/>
      <c r="OU624" s="182"/>
      <c r="OV624" s="182"/>
      <c r="OW624" s="182"/>
      <c r="OX624" s="182"/>
      <c r="OY624" s="182"/>
      <c r="OZ624" s="182"/>
      <c r="PA624" s="182"/>
      <c r="PB624" s="182"/>
      <c r="PC624" s="182"/>
      <c r="PD624" s="182"/>
      <c r="PE624" s="182"/>
      <c r="PF624" s="182"/>
      <c r="PG624" s="182"/>
      <c r="PH624" s="182"/>
      <c r="PI624" s="182"/>
      <c r="PJ624" s="182"/>
      <c r="PK624" s="182"/>
      <c r="PL624" s="182"/>
      <c r="PM624" s="182"/>
      <c r="PN624" s="182"/>
      <c r="PO624" s="182"/>
      <c r="PP624" s="182"/>
      <c r="PQ624" s="182"/>
      <c r="PR624" s="182"/>
      <c r="PS624" s="182"/>
      <c r="PT624" s="182"/>
      <c r="PU624" s="182"/>
      <c r="PV624" s="182"/>
      <c r="PW624" s="182"/>
      <c r="PX624" s="182"/>
    </row>
    <row r="625" spans="1:440" s="167" customFormat="1" ht="19.899999999999999" customHeight="1">
      <c r="A625" s="182"/>
      <c r="B625" s="1040"/>
      <c r="C625" s="899"/>
      <c r="D625" s="896"/>
      <c r="E625" s="973"/>
      <c r="F625" s="382" t="s">
        <v>22</v>
      </c>
      <c r="G625" s="383">
        <v>3.6120000000000001</v>
      </c>
      <c r="H625" s="383"/>
      <c r="I625" s="384">
        <f>G625+H625+K624</f>
        <v>4.93</v>
      </c>
      <c r="J625" s="434">
        <v>4.4550000000000001</v>
      </c>
      <c r="K625" s="384">
        <f t="shared" si="686"/>
        <v>0.47499999999999964</v>
      </c>
      <c r="L625" s="674">
        <f t="shared" si="687"/>
        <v>0.90365111561866129</v>
      </c>
      <c r="M625" s="652" t="s">
        <v>24</v>
      </c>
      <c r="N625" s="903"/>
      <c r="O625" s="904"/>
      <c r="P625" s="904"/>
      <c r="Q625" s="904"/>
      <c r="R625" s="904"/>
      <c r="S625" s="893"/>
      <c r="T625" s="170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  <c r="BA625" s="182"/>
      <c r="BB625" s="182"/>
      <c r="BC625" s="182"/>
      <c r="BD625" s="182"/>
      <c r="BE625" s="182"/>
      <c r="BF625" s="182"/>
      <c r="BG625" s="182"/>
      <c r="BH625" s="182"/>
      <c r="BI625" s="182"/>
      <c r="BJ625" s="182"/>
      <c r="BK625" s="182"/>
      <c r="BL625" s="182"/>
      <c r="BM625" s="182"/>
      <c r="BN625" s="182"/>
      <c r="BO625" s="182"/>
      <c r="BP625" s="182"/>
      <c r="BQ625" s="182"/>
      <c r="BR625" s="182"/>
      <c r="BS625" s="182"/>
      <c r="BT625" s="182"/>
      <c r="BU625" s="182"/>
      <c r="BV625" s="182"/>
      <c r="BW625" s="182"/>
      <c r="BX625" s="182"/>
      <c r="BY625" s="182"/>
      <c r="BZ625" s="182"/>
      <c r="CA625" s="182"/>
      <c r="CB625" s="182"/>
      <c r="CC625" s="182"/>
      <c r="CD625" s="182"/>
      <c r="CE625" s="182"/>
      <c r="CF625" s="182"/>
      <c r="CG625" s="182"/>
      <c r="CH625" s="182"/>
      <c r="CI625" s="182"/>
      <c r="CJ625" s="182"/>
      <c r="CK625" s="182"/>
      <c r="CL625" s="182"/>
      <c r="CM625" s="182"/>
      <c r="CN625" s="182"/>
      <c r="CO625" s="182"/>
      <c r="CP625" s="182"/>
      <c r="CQ625" s="182"/>
      <c r="CR625" s="182"/>
      <c r="CS625" s="182"/>
      <c r="CT625" s="182"/>
      <c r="CU625" s="182"/>
      <c r="CV625" s="182"/>
      <c r="CW625" s="182"/>
      <c r="CX625" s="182"/>
      <c r="CY625" s="182"/>
      <c r="CZ625" s="182"/>
      <c r="DA625" s="182"/>
      <c r="DB625" s="182"/>
      <c r="DC625" s="182"/>
      <c r="DD625" s="182"/>
      <c r="DE625" s="182"/>
      <c r="DF625" s="182"/>
      <c r="DG625" s="182"/>
      <c r="DH625" s="182"/>
      <c r="DI625" s="182"/>
      <c r="DJ625" s="182"/>
      <c r="DK625" s="182"/>
      <c r="DL625" s="182"/>
      <c r="DM625" s="182"/>
      <c r="DN625" s="182"/>
      <c r="DO625" s="182"/>
      <c r="DP625" s="182"/>
      <c r="DQ625" s="182"/>
      <c r="DR625" s="182"/>
      <c r="DS625" s="182"/>
      <c r="DT625" s="182"/>
      <c r="DU625" s="182"/>
      <c r="DV625" s="182"/>
      <c r="DW625" s="182"/>
      <c r="DX625" s="182"/>
      <c r="DY625" s="182"/>
      <c r="DZ625" s="182"/>
      <c r="EA625" s="182"/>
      <c r="EB625" s="182"/>
      <c r="EC625" s="182"/>
      <c r="ED625" s="182"/>
      <c r="EE625" s="182"/>
      <c r="EF625" s="182"/>
      <c r="EG625" s="182"/>
      <c r="EH625" s="182"/>
      <c r="EI625" s="182"/>
      <c r="EJ625" s="182"/>
      <c r="EK625" s="182"/>
      <c r="EL625" s="182"/>
      <c r="EM625" s="182"/>
      <c r="EN625" s="182"/>
      <c r="EO625" s="182"/>
      <c r="EP625" s="182"/>
      <c r="EQ625" s="182"/>
      <c r="ER625" s="182"/>
      <c r="ES625" s="182"/>
      <c r="ET625" s="182"/>
      <c r="EU625" s="182"/>
      <c r="EV625" s="182"/>
      <c r="EW625" s="182"/>
      <c r="EX625" s="182"/>
      <c r="EY625" s="182"/>
      <c r="EZ625" s="182"/>
      <c r="FA625" s="182"/>
      <c r="FB625" s="182"/>
      <c r="FC625" s="182"/>
      <c r="FD625" s="182"/>
      <c r="FE625" s="182"/>
      <c r="FF625" s="182"/>
      <c r="FG625" s="182"/>
      <c r="FH625" s="182"/>
      <c r="FI625" s="182"/>
      <c r="FJ625" s="182"/>
      <c r="FK625" s="182"/>
      <c r="FL625" s="182"/>
      <c r="FM625" s="182"/>
      <c r="FN625" s="182"/>
      <c r="FO625" s="182"/>
      <c r="FP625" s="182"/>
      <c r="FQ625" s="182"/>
      <c r="FR625" s="182"/>
      <c r="FS625" s="182"/>
      <c r="FT625" s="182"/>
      <c r="FU625" s="182"/>
      <c r="FV625" s="182"/>
      <c r="FW625" s="182"/>
      <c r="FX625" s="182"/>
      <c r="FY625" s="182"/>
      <c r="FZ625" s="182"/>
      <c r="GA625" s="182"/>
      <c r="GB625" s="182"/>
      <c r="GC625" s="182"/>
      <c r="GD625" s="182"/>
      <c r="GE625" s="182"/>
      <c r="GF625" s="182"/>
      <c r="GG625" s="182"/>
      <c r="GH625" s="182"/>
      <c r="GI625" s="182"/>
      <c r="GJ625" s="182"/>
      <c r="GK625" s="182"/>
      <c r="GL625" s="182"/>
      <c r="GM625" s="182"/>
      <c r="GN625" s="182"/>
      <c r="GO625" s="182"/>
      <c r="GP625" s="182"/>
      <c r="GQ625" s="182"/>
      <c r="GR625" s="182"/>
      <c r="GS625" s="182"/>
      <c r="GT625" s="182"/>
      <c r="GU625" s="182"/>
      <c r="GV625" s="182"/>
      <c r="GW625" s="182"/>
      <c r="GX625" s="182"/>
      <c r="GY625" s="182"/>
      <c r="GZ625" s="182"/>
      <c r="HA625" s="182"/>
      <c r="HB625" s="182"/>
      <c r="HC625" s="182"/>
      <c r="HD625" s="182"/>
      <c r="HE625" s="182"/>
      <c r="HF625" s="182"/>
      <c r="HG625" s="182"/>
      <c r="HH625" s="182"/>
      <c r="HI625" s="182"/>
      <c r="HJ625" s="182"/>
      <c r="HK625" s="182"/>
      <c r="HL625" s="182"/>
      <c r="HM625" s="182"/>
      <c r="HN625" s="182"/>
      <c r="HO625" s="182"/>
      <c r="HP625" s="182"/>
      <c r="HQ625" s="182"/>
      <c r="HR625" s="182"/>
      <c r="HS625" s="182"/>
      <c r="HT625" s="182"/>
      <c r="HU625" s="182"/>
      <c r="HV625" s="182"/>
      <c r="HW625" s="182"/>
      <c r="HX625" s="182"/>
      <c r="HY625" s="182"/>
      <c r="HZ625" s="182"/>
      <c r="IA625" s="182"/>
      <c r="IB625" s="182"/>
      <c r="IC625" s="182"/>
      <c r="ID625" s="182"/>
      <c r="IE625" s="182"/>
      <c r="IF625" s="182"/>
      <c r="IG625" s="182"/>
      <c r="IH625" s="182"/>
      <c r="II625" s="182"/>
      <c r="IJ625" s="182"/>
      <c r="IK625" s="182"/>
      <c r="IL625" s="182"/>
      <c r="IM625" s="182"/>
      <c r="IN625" s="182"/>
      <c r="IO625" s="182"/>
      <c r="IP625" s="182"/>
      <c r="IQ625" s="182"/>
      <c r="IR625" s="182"/>
      <c r="IS625" s="182"/>
      <c r="IT625" s="182"/>
      <c r="IU625" s="182"/>
      <c r="IV625" s="182"/>
      <c r="IW625" s="182"/>
      <c r="IX625" s="182"/>
      <c r="IY625" s="182"/>
      <c r="IZ625" s="182"/>
      <c r="JA625" s="182"/>
      <c r="JB625" s="182"/>
      <c r="JC625" s="182"/>
      <c r="JD625" s="182"/>
      <c r="JE625" s="182"/>
      <c r="JF625" s="182"/>
      <c r="JG625" s="182"/>
      <c r="JH625" s="182"/>
      <c r="JI625" s="182"/>
      <c r="JJ625" s="182"/>
      <c r="JK625" s="182"/>
      <c r="JL625" s="182"/>
      <c r="JM625" s="182"/>
      <c r="JN625" s="182"/>
      <c r="JO625" s="182"/>
      <c r="JP625" s="182"/>
      <c r="JQ625" s="182"/>
      <c r="JR625" s="182"/>
      <c r="JS625" s="182"/>
      <c r="JT625" s="182"/>
      <c r="JU625" s="182"/>
      <c r="JV625" s="182"/>
      <c r="JW625" s="182"/>
      <c r="JX625" s="182"/>
      <c r="JY625" s="182"/>
      <c r="JZ625" s="182"/>
      <c r="KA625" s="182"/>
      <c r="KB625" s="182"/>
      <c r="KC625" s="182"/>
      <c r="KD625" s="182"/>
      <c r="KE625" s="182"/>
      <c r="KF625" s="182"/>
      <c r="KG625" s="182"/>
      <c r="KH625" s="182"/>
      <c r="KI625" s="182"/>
      <c r="KJ625" s="182"/>
      <c r="KK625" s="182"/>
      <c r="KL625" s="182"/>
      <c r="KM625" s="182"/>
      <c r="KN625" s="182"/>
      <c r="KO625" s="182"/>
      <c r="KP625" s="182"/>
      <c r="KQ625" s="182"/>
      <c r="KR625" s="182"/>
      <c r="KS625" s="182"/>
      <c r="KT625" s="182"/>
      <c r="KU625" s="182"/>
      <c r="KV625" s="182"/>
      <c r="KW625" s="182"/>
      <c r="KX625" s="182"/>
      <c r="KY625" s="182"/>
      <c r="KZ625" s="182"/>
      <c r="LA625" s="182"/>
      <c r="LB625" s="182"/>
      <c r="LC625" s="182"/>
      <c r="LD625" s="182"/>
      <c r="LE625" s="182"/>
      <c r="LF625" s="182"/>
      <c r="LG625" s="182"/>
      <c r="LH625" s="182"/>
      <c r="LI625" s="182"/>
      <c r="LJ625" s="182"/>
      <c r="LK625" s="182"/>
      <c r="LL625" s="182"/>
      <c r="LM625" s="182"/>
      <c r="LN625" s="182"/>
      <c r="LO625" s="182"/>
      <c r="LP625" s="182"/>
      <c r="LQ625" s="182"/>
      <c r="LR625" s="182"/>
      <c r="LS625" s="182"/>
      <c r="LT625" s="182"/>
      <c r="LU625" s="182"/>
      <c r="LV625" s="182"/>
      <c r="LW625" s="182"/>
      <c r="LX625" s="182"/>
      <c r="LY625" s="182"/>
      <c r="LZ625" s="182"/>
      <c r="MA625" s="182"/>
      <c r="MB625" s="182"/>
      <c r="MC625" s="182"/>
      <c r="MD625" s="182"/>
      <c r="ME625" s="182"/>
      <c r="MF625" s="182"/>
      <c r="MG625" s="182"/>
      <c r="MH625" s="182"/>
      <c r="MI625" s="182"/>
      <c r="MJ625" s="182"/>
      <c r="MK625" s="182"/>
      <c r="ML625" s="182"/>
      <c r="MM625" s="182"/>
      <c r="MN625" s="182"/>
      <c r="MO625" s="182"/>
      <c r="MP625" s="182"/>
      <c r="MQ625" s="182"/>
      <c r="MR625" s="182"/>
      <c r="MS625" s="182"/>
      <c r="MT625" s="182"/>
      <c r="MU625" s="182"/>
      <c r="MV625" s="182"/>
      <c r="MW625" s="182"/>
      <c r="MX625" s="182"/>
      <c r="MY625" s="182"/>
      <c r="MZ625" s="182"/>
      <c r="NA625" s="182"/>
      <c r="NB625" s="182"/>
      <c r="NC625" s="182"/>
      <c r="ND625" s="182"/>
      <c r="NE625" s="182"/>
      <c r="NF625" s="182"/>
      <c r="NG625" s="182"/>
      <c r="NH625" s="182"/>
      <c r="NI625" s="182"/>
      <c r="NJ625" s="182"/>
      <c r="NK625" s="182"/>
      <c r="NL625" s="182"/>
      <c r="NM625" s="182"/>
      <c r="NN625" s="182"/>
      <c r="NO625" s="182"/>
      <c r="NP625" s="182"/>
      <c r="NQ625" s="182"/>
      <c r="NR625" s="182"/>
      <c r="NS625" s="182"/>
      <c r="NT625" s="182"/>
      <c r="NU625" s="182"/>
      <c r="NV625" s="182"/>
      <c r="NW625" s="182"/>
      <c r="NX625" s="182"/>
      <c r="NY625" s="182"/>
      <c r="NZ625" s="182"/>
      <c r="OA625" s="182"/>
      <c r="OB625" s="182"/>
      <c r="OC625" s="182"/>
      <c r="OD625" s="182"/>
      <c r="OE625" s="182"/>
      <c r="OF625" s="182"/>
      <c r="OG625" s="182"/>
      <c r="OH625" s="182"/>
      <c r="OI625" s="182"/>
      <c r="OJ625" s="182"/>
      <c r="OK625" s="182"/>
      <c r="OL625" s="182"/>
      <c r="OM625" s="182"/>
      <c r="ON625" s="182"/>
      <c r="OO625" s="182"/>
      <c r="OP625" s="182"/>
      <c r="OQ625" s="182"/>
      <c r="OR625" s="182"/>
      <c r="OS625" s="182"/>
      <c r="OT625" s="182"/>
      <c r="OU625" s="182"/>
      <c r="OV625" s="182"/>
      <c r="OW625" s="182"/>
      <c r="OX625" s="182"/>
      <c r="OY625" s="182"/>
      <c r="OZ625" s="182"/>
      <c r="PA625" s="182"/>
      <c r="PB625" s="182"/>
      <c r="PC625" s="182"/>
      <c r="PD625" s="182"/>
      <c r="PE625" s="182"/>
      <c r="PF625" s="182"/>
      <c r="PG625" s="182"/>
      <c r="PH625" s="182"/>
      <c r="PI625" s="182"/>
      <c r="PJ625" s="182"/>
      <c r="PK625" s="182"/>
      <c r="PL625" s="182"/>
      <c r="PM625" s="182"/>
      <c r="PN625" s="182"/>
      <c r="PO625" s="182"/>
      <c r="PP625" s="182"/>
      <c r="PQ625" s="182"/>
      <c r="PR625" s="182"/>
      <c r="PS625" s="182"/>
      <c r="PT625" s="182"/>
      <c r="PU625" s="182"/>
      <c r="PV625" s="182"/>
      <c r="PW625" s="182"/>
      <c r="PX625" s="182"/>
    </row>
    <row r="626" spans="1:440" s="167" customFormat="1" ht="19.899999999999999" customHeight="1">
      <c r="A626" s="182"/>
      <c r="B626" s="1040"/>
      <c r="C626" s="899"/>
      <c r="D626" s="896"/>
      <c r="E626" s="973" t="s">
        <v>132</v>
      </c>
      <c r="F626" s="382" t="s">
        <v>20</v>
      </c>
      <c r="G626" s="383">
        <v>0.63500000000000001</v>
      </c>
      <c r="H626" s="383"/>
      <c r="I626" s="384">
        <f t="shared" ref="I626" si="707">G626+H626</f>
        <v>0.63500000000000001</v>
      </c>
      <c r="J626" s="434">
        <v>0.40500000000000003</v>
      </c>
      <c r="K626" s="384">
        <f t="shared" si="686"/>
        <v>0.22999999999999998</v>
      </c>
      <c r="L626" s="674">
        <f t="shared" si="687"/>
        <v>0.63779527559055127</v>
      </c>
      <c r="M626" s="652" t="s">
        <v>24</v>
      </c>
      <c r="N626" s="903">
        <f t="shared" ref="N626:O626" si="708">G626+G627+G628</f>
        <v>7.218</v>
      </c>
      <c r="O626" s="904">
        <f t="shared" si="708"/>
        <v>0</v>
      </c>
      <c r="P626" s="904">
        <f t="shared" ref="P626" si="709">N626+O626</f>
        <v>7.218</v>
      </c>
      <c r="Q626" s="904">
        <f t="shared" si="667"/>
        <v>6.8940000000000001</v>
      </c>
      <c r="R626" s="904">
        <f t="shared" ref="R626" si="710">P626-Q626</f>
        <v>0.32399999999999984</v>
      </c>
      <c r="S626" s="893">
        <f t="shared" ref="S626" si="711">Q626/P626</f>
        <v>0.95511221945137159</v>
      </c>
      <c r="T626" s="170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  <c r="AZ626" s="182"/>
      <c r="BA626" s="182"/>
      <c r="BB626" s="182"/>
      <c r="BC626" s="182"/>
      <c r="BD626" s="182"/>
      <c r="BE626" s="182"/>
      <c r="BF626" s="182"/>
      <c r="BG626" s="182"/>
      <c r="BH626" s="182"/>
      <c r="BI626" s="182"/>
      <c r="BJ626" s="182"/>
      <c r="BK626" s="182"/>
      <c r="BL626" s="182"/>
      <c r="BM626" s="182"/>
      <c r="BN626" s="182"/>
      <c r="BO626" s="182"/>
      <c r="BP626" s="182"/>
      <c r="BQ626" s="182"/>
      <c r="BR626" s="182"/>
      <c r="BS626" s="182"/>
      <c r="BT626" s="182"/>
      <c r="BU626" s="182"/>
      <c r="BV626" s="182"/>
      <c r="BW626" s="182"/>
      <c r="BX626" s="182"/>
      <c r="BY626" s="182"/>
      <c r="BZ626" s="182"/>
      <c r="CA626" s="182"/>
      <c r="CB626" s="182"/>
      <c r="CC626" s="182"/>
      <c r="CD626" s="182"/>
      <c r="CE626" s="182"/>
      <c r="CF626" s="182"/>
      <c r="CG626" s="182"/>
      <c r="CH626" s="182"/>
      <c r="CI626" s="182"/>
      <c r="CJ626" s="182"/>
      <c r="CK626" s="182"/>
      <c r="CL626" s="182"/>
      <c r="CM626" s="182"/>
      <c r="CN626" s="182"/>
      <c r="CO626" s="182"/>
      <c r="CP626" s="182"/>
      <c r="CQ626" s="182"/>
      <c r="CR626" s="182"/>
      <c r="CS626" s="182"/>
      <c r="CT626" s="182"/>
      <c r="CU626" s="182"/>
      <c r="CV626" s="182"/>
      <c r="CW626" s="182"/>
      <c r="CX626" s="182"/>
      <c r="CY626" s="182"/>
      <c r="CZ626" s="182"/>
      <c r="DA626" s="182"/>
      <c r="DB626" s="182"/>
      <c r="DC626" s="182"/>
      <c r="DD626" s="182"/>
      <c r="DE626" s="182"/>
      <c r="DF626" s="182"/>
      <c r="DG626" s="182"/>
      <c r="DH626" s="182"/>
      <c r="DI626" s="182"/>
      <c r="DJ626" s="182"/>
      <c r="DK626" s="182"/>
      <c r="DL626" s="182"/>
      <c r="DM626" s="182"/>
      <c r="DN626" s="182"/>
      <c r="DO626" s="182"/>
      <c r="DP626" s="182"/>
      <c r="DQ626" s="182"/>
      <c r="DR626" s="182"/>
      <c r="DS626" s="182"/>
      <c r="DT626" s="182"/>
      <c r="DU626" s="182"/>
      <c r="DV626" s="182"/>
      <c r="DW626" s="182"/>
      <c r="DX626" s="182"/>
      <c r="DY626" s="182"/>
      <c r="DZ626" s="182"/>
      <c r="EA626" s="182"/>
      <c r="EB626" s="182"/>
      <c r="EC626" s="182"/>
      <c r="ED626" s="182"/>
      <c r="EE626" s="182"/>
      <c r="EF626" s="182"/>
      <c r="EG626" s="182"/>
      <c r="EH626" s="182"/>
      <c r="EI626" s="182"/>
      <c r="EJ626" s="182"/>
      <c r="EK626" s="182"/>
      <c r="EL626" s="182"/>
      <c r="EM626" s="182"/>
      <c r="EN626" s="182"/>
      <c r="EO626" s="182"/>
      <c r="EP626" s="182"/>
      <c r="EQ626" s="182"/>
      <c r="ER626" s="182"/>
      <c r="ES626" s="182"/>
      <c r="ET626" s="182"/>
      <c r="EU626" s="182"/>
      <c r="EV626" s="182"/>
      <c r="EW626" s="182"/>
      <c r="EX626" s="182"/>
      <c r="EY626" s="182"/>
      <c r="EZ626" s="182"/>
      <c r="FA626" s="182"/>
      <c r="FB626" s="182"/>
      <c r="FC626" s="182"/>
      <c r="FD626" s="182"/>
      <c r="FE626" s="182"/>
      <c r="FF626" s="182"/>
      <c r="FG626" s="182"/>
      <c r="FH626" s="182"/>
      <c r="FI626" s="182"/>
      <c r="FJ626" s="182"/>
      <c r="FK626" s="182"/>
      <c r="FL626" s="182"/>
      <c r="FM626" s="182"/>
      <c r="FN626" s="182"/>
      <c r="FO626" s="182"/>
      <c r="FP626" s="182"/>
      <c r="FQ626" s="182"/>
      <c r="FR626" s="182"/>
      <c r="FS626" s="182"/>
      <c r="FT626" s="182"/>
      <c r="FU626" s="182"/>
      <c r="FV626" s="182"/>
      <c r="FW626" s="182"/>
      <c r="FX626" s="182"/>
      <c r="FY626" s="182"/>
      <c r="FZ626" s="182"/>
      <c r="GA626" s="182"/>
      <c r="GB626" s="182"/>
      <c r="GC626" s="182"/>
      <c r="GD626" s="182"/>
      <c r="GE626" s="182"/>
      <c r="GF626" s="182"/>
      <c r="GG626" s="182"/>
      <c r="GH626" s="182"/>
      <c r="GI626" s="182"/>
      <c r="GJ626" s="182"/>
      <c r="GK626" s="182"/>
      <c r="GL626" s="182"/>
      <c r="GM626" s="182"/>
      <c r="GN626" s="182"/>
      <c r="GO626" s="182"/>
      <c r="GP626" s="182"/>
      <c r="GQ626" s="182"/>
      <c r="GR626" s="182"/>
      <c r="GS626" s="182"/>
      <c r="GT626" s="182"/>
      <c r="GU626" s="182"/>
      <c r="GV626" s="182"/>
      <c r="GW626" s="182"/>
      <c r="GX626" s="182"/>
      <c r="GY626" s="182"/>
      <c r="GZ626" s="182"/>
      <c r="HA626" s="182"/>
      <c r="HB626" s="182"/>
      <c r="HC626" s="182"/>
      <c r="HD626" s="182"/>
      <c r="HE626" s="182"/>
      <c r="HF626" s="182"/>
      <c r="HG626" s="182"/>
      <c r="HH626" s="182"/>
      <c r="HI626" s="182"/>
      <c r="HJ626" s="182"/>
      <c r="HK626" s="182"/>
      <c r="HL626" s="182"/>
      <c r="HM626" s="182"/>
      <c r="HN626" s="182"/>
      <c r="HO626" s="182"/>
      <c r="HP626" s="182"/>
      <c r="HQ626" s="182"/>
      <c r="HR626" s="182"/>
      <c r="HS626" s="182"/>
      <c r="HT626" s="182"/>
      <c r="HU626" s="182"/>
      <c r="HV626" s="182"/>
      <c r="HW626" s="182"/>
      <c r="HX626" s="182"/>
      <c r="HY626" s="182"/>
      <c r="HZ626" s="182"/>
      <c r="IA626" s="182"/>
      <c r="IB626" s="182"/>
      <c r="IC626" s="182"/>
      <c r="ID626" s="182"/>
      <c r="IE626" s="182"/>
      <c r="IF626" s="182"/>
      <c r="IG626" s="182"/>
      <c r="IH626" s="182"/>
      <c r="II626" s="182"/>
      <c r="IJ626" s="182"/>
      <c r="IK626" s="182"/>
      <c r="IL626" s="182"/>
      <c r="IM626" s="182"/>
      <c r="IN626" s="182"/>
      <c r="IO626" s="182"/>
      <c r="IP626" s="182"/>
      <c r="IQ626" s="182"/>
      <c r="IR626" s="182"/>
      <c r="IS626" s="182"/>
      <c r="IT626" s="182"/>
      <c r="IU626" s="182"/>
      <c r="IV626" s="182"/>
      <c r="IW626" s="182"/>
      <c r="IX626" s="182"/>
      <c r="IY626" s="182"/>
      <c r="IZ626" s="182"/>
      <c r="JA626" s="182"/>
      <c r="JB626" s="182"/>
      <c r="JC626" s="182"/>
      <c r="JD626" s="182"/>
      <c r="JE626" s="182"/>
      <c r="JF626" s="182"/>
      <c r="JG626" s="182"/>
      <c r="JH626" s="182"/>
      <c r="JI626" s="182"/>
      <c r="JJ626" s="182"/>
      <c r="JK626" s="182"/>
      <c r="JL626" s="182"/>
      <c r="JM626" s="182"/>
      <c r="JN626" s="182"/>
      <c r="JO626" s="182"/>
      <c r="JP626" s="182"/>
      <c r="JQ626" s="182"/>
      <c r="JR626" s="182"/>
      <c r="JS626" s="182"/>
      <c r="JT626" s="182"/>
      <c r="JU626" s="182"/>
      <c r="JV626" s="182"/>
      <c r="JW626" s="182"/>
      <c r="JX626" s="182"/>
      <c r="JY626" s="182"/>
      <c r="JZ626" s="182"/>
      <c r="KA626" s="182"/>
      <c r="KB626" s="182"/>
      <c r="KC626" s="182"/>
      <c r="KD626" s="182"/>
      <c r="KE626" s="182"/>
      <c r="KF626" s="182"/>
      <c r="KG626" s="182"/>
      <c r="KH626" s="182"/>
      <c r="KI626" s="182"/>
      <c r="KJ626" s="182"/>
      <c r="KK626" s="182"/>
      <c r="KL626" s="182"/>
      <c r="KM626" s="182"/>
      <c r="KN626" s="182"/>
      <c r="KO626" s="182"/>
      <c r="KP626" s="182"/>
      <c r="KQ626" s="182"/>
      <c r="KR626" s="182"/>
      <c r="KS626" s="182"/>
      <c r="KT626" s="182"/>
      <c r="KU626" s="182"/>
      <c r="KV626" s="182"/>
      <c r="KW626" s="182"/>
      <c r="KX626" s="182"/>
      <c r="KY626" s="182"/>
      <c r="KZ626" s="182"/>
      <c r="LA626" s="182"/>
      <c r="LB626" s="182"/>
      <c r="LC626" s="182"/>
      <c r="LD626" s="182"/>
      <c r="LE626" s="182"/>
      <c r="LF626" s="182"/>
      <c r="LG626" s="182"/>
      <c r="LH626" s="182"/>
      <c r="LI626" s="182"/>
      <c r="LJ626" s="182"/>
      <c r="LK626" s="182"/>
      <c r="LL626" s="182"/>
      <c r="LM626" s="182"/>
      <c r="LN626" s="182"/>
      <c r="LO626" s="182"/>
      <c r="LP626" s="182"/>
      <c r="LQ626" s="182"/>
      <c r="LR626" s="182"/>
      <c r="LS626" s="182"/>
      <c r="LT626" s="182"/>
      <c r="LU626" s="182"/>
      <c r="LV626" s="182"/>
      <c r="LW626" s="182"/>
      <c r="LX626" s="182"/>
      <c r="LY626" s="182"/>
      <c r="LZ626" s="182"/>
      <c r="MA626" s="182"/>
      <c r="MB626" s="182"/>
      <c r="MC626" s="182"/>
      <c r="MD626" s="182"/>
      <c r="ME626" s="182"/>
      <c r="MF626" s="182"/>
      <c r="MG626" s="182"/>
      <c r="MH626" s="182"/>
      <c r="MI626" s="182"/>
      <c r="MJ626" s="182"/>
      <c r="MK626" s="182"/>
      <c r="ML626" s="182"/>
      <c r="MM626" s="182"/>
      <c r="MN626" s="182"/>
      <c r="MO626" s="182"/>
      <c r="MP626" s="182"/>
      <c r="MQ626" s="182"/>
      <c r="MR626" s="182"/>
      <c r="MS626" s="182"/>
      <c r="MT626" s="182"/>
      <c r="MU626" s="182"/>
      <c r="MV626" s="182"/>
      <c r="MW626" s="182"/>
      <c r="MX626" s="182"/>
      <c r="MY626" s="182"/>
      <c r="MZ626" s="182"/>
      <c r="NA626" s="182"/>
      <c r="NB626" s="182"/>
      <c r="NC626" s="182"/>
      <c r="ND626" s="182"/>
      <c r="NE626" s="182"/>
      <c r="NF626" s="182"/>
      <c r="NG626" s="182"/>
      <c r="NH626" s="182"/>
      <c r="NI626" s="182"/>
      <c r="NJ626" s="182"/>
      <c r="NK626" s="182"/>
      <c r="NL626" s="182"/>
      <c r="NM626" s="182"/>
      <c r="NN626" s="182"/>
      <c r="NO626" s="182"/>
      <c r="NP626" s="182"/>
      <c r="NQ626" s="182"/>
      <c r="NR626" s="182"/>
      <c r="NS626" s="182"/>
      <c r="NT626" s="182"/>
      <c r="NU626" s="182"/>
      <c r="NV626" s="182"/>
      <c r="NW626" s="182"/>
      <c r="NX626" s="182"/>
      <c r="NY626" s="182"/>
      <c r="NZ626" s="182"/>
      <c r="OA626" s="182"/>
      <c r="OB626" s="182"/>
      <c r="OC626" s="182"/>
      <c r="OD626" s="182"/>
      <c r="OE626" s="182"/>
      <c r="OF626" s="182"/>
      <c r="OG626" s="182"/>
      <c r="OH626" s="182"/>
      <c r="OI626" s="182"/>
      <c r="OJ626" s="182"/>
      <c r="OK626" s="182"/>
      <c r="OL626" s="182"/>
      <c r="OM626" s="182"/>
      <c r="ON626" s="182"/>
      <c r="OO626" s="182"/>
      <c r="OP626" s="182"/>
      <c r="OQ626" s="182"/>
      <c r="OR626" s="182"/>
      <c r="OS626" s="182"/>
      <c r="OT626" s="182"/>
      <c r="OU626" s="182"/>
      <c r="OV626" s="182"/>
      <c r="OW626" s="182"/>
      <c r="OX626" s="182"/>
      <c r="OY626" s="182"/>
      <c r="OZ626" s="182"/>
      <c r="PA626" s="182"/>
      <c r="PB626" s="182"/>
      <c r="PC626" s="182"/>
      <c r="PD626" s="182"/>
      <c r="PE626" s="182"/>
      <c r="PF626" s="182"/>
      <c r="PG626" s="182"/>
      <c r="PH626" s="182"/>
      <c r="PI626" s="182"/>
      <c r="PJ626" s="182"/>
      <c r="PK626" s="182"/>
      <c r="PL626" s="182"/>
      <c r="PM626" s="182"/>
      <c r="PN626" s="182"/>
      <c r="PO626" s="182"/>
      <c r="PP626" s="182"/>
      <c r="PQ626" s="182"/>
      <c r="PR626" s="182"/>
      <c r="PS626" s="182"/>
      <c r="PT626" s="182"/>
      <c r="PU626" s="182"/>
      <c r="PV626" s="182"/>
      <c r="PW626" s="182"/>
      <c r="PX626" s="182"/>
    </row>
    <row r="627" spans="1:440" s="167" customFormat="1" ht="19.899999999999999" customHeight="1">
      <c r="A627" s="182"/>
      <c r="B627" s="1040"/>
      <c r="C627" s="899"/>
      <c r="D627" s="896"/>
      <c r="E627" s="973"/>
      <c r="F627" s="382" t="s">
        <v>21</v>
      </c>
      <c r="G627" s="383">
        <v>4.7789999999999999</v>
      </c>
      <c r="H627" s="383"/>
      <c r="I627" s="384">
        <f>G627+H627+K626</f>
        <v>5.0090000000000003</v>
      </c>
      <c r="J627" s="434">
        <v>3.3570000000000002</v>
      </c>
      <c r="K627" s="384">
        <f t="shared" si="686"/>
        <v>1.6520000000000001</v>
      </c>
      <c r="L627" s="674">
        <f t="shared" si="687"/>
        <v>0.67019365142743059</v>
      </c>
      <c r="M627" s="652">
        <v>43215</v>
      </c>
      <c r="N627" s="903"/>
      <c r="O627" s="904"/>
      <c r="P627" s="904"/>
      <c r="Q627" s="904"/>
      <c r="R627" s="904"/>
      <c r="S627" s="893"/>
      <c r="T627" s="170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  <c r="AV627" s="182"/>
      <c r="AW627" s="182"/>
      <c r="AX627" s="182"/>
      <c r="AY627" s="182"/>
      <c r="AZ627" s="182"/>
      <c r="BA627" s="182"/>
      <c r="BB627" s="182"/>
      <c r="BC627" s="182"/>
      <c r="BD627" s="182"/>
      <c r="BE627" s="182"/>
      <c r="BF627" s="182"/>
      <c r="BG627" s="182"/>
      <c r="BH627" s="182"/>
      <c r="BI627" s="182"/>
      <c r="BJ627" s="182"/>
      <c r="BK627" s="182"/>
      <c r="BL627" s="182"/>
      <c r="BM627" s="182"/>
      <c r="BN627" s="182"/>
      <c r="BO627" s="182"/>
      <c r="BP627" s="182"/>
      <c r="BQ627" s="182"/>
      <c r="BR627" s="182"/>
      <c r="BS627" s="182"/>
      <c r="BT627" s="182"/>
      <c r="BU627" s="182"/>
      <c r="BV627" s="182"/>
      <c r="BW627" s="182"/>
      <c r="BX627" s="182"/>
      <c r="BY627" s="182"/>
      <c r="BZ627" s="182"/>
      <c r="CA627" s="182"/>
      <c r="CB627" s="182"/>
      <c r="CC627" s="182"/>
      <c r="CD627" s="182"/>
      <c r="CE627" s="182"/>
      <c r="CF627" s="182"/>
      <c r="CG627" s="182"/>
      <c r="CH627" s="182"/>
      <c r="CI627" s="182"/>
      <c r="CJ627" s="182"/>
      <c r="CK627" s="182"/>
      <c r="CL627" s="182"/>
      <c r="CM627" s="182"/>
      <c r="CN627" s="182"/>
      <c r="CO627" s="182"/>
      <c r="CP627" s="182"/>
      <c r="CQ627" s="182"/>
      <c r="CR627" s="182"/>
      <c r="CS627" s="182"/>
      <c r="CT627" s="182"/>
      <c r="CU627" s="182"/>
      <c r="CV627" s="182"/>
      <c r="CW627" s="182"/>
      <c r="CX627" s="182"/>
      <c r="CY627" s="182"/>
      <c r="CZ627" s="182"/>
      <c r="DA627" s="182"/>
      <c r="DB627" s="182"/>
      <c r="DC627" s="182"/>
      <c r="DD627" s="182"/>
      <c r="DE627" s="182"/>
      <c r="DF627" s="182"/>
      <c r="DG627" s="182"/>
      <c r="DH627" s="182"/>
      <c r="DI627" s="182"/>
      <c r="DJ627" s="182"/>
      <c r="DK627" s="182"/>
      <c r="DL627" s="182"/>
      <c r="DM627" s="182"/>
      <c r="DN627" s="182"/>
      <c r="DO627" s="182"/>
      <c r="DP627" s="182"/>
      <c r="DQ627" s="182"/>
      <c r="DR627" s="182"/>
      <c r="DS627" s="182"/>
      <c r="DT627" s="182"/>
      <c r="DU627" s="182"/>
      <c r="DV627" s="182"/>
      <c r="DW627" s="182"/>
      <c r="DX627" s="182"/>
      <c r="DY627" s="182"/>
      <c r="DZ627" s="182"/>
      <c r="EA627" s="182"/>
      <c r="EB627" s="182"/>
      <c r="EC627" s="182"/>
      <c r="ED627" s="182"/>
      <c r="EE627" s="182"/>
      <c r="EF627" s="182"/>
      <c r="EG627" s="182"/>
      <c r="EH627" s="182"/>
      <c r="EI627" s="182"/>
      <c r="EJ627" s="182"/>
      <c r="EK627" s="182"/>
      <c r="EL627" s="182"/>
      <c r="EM627" s="182"/>
      <c r="EN627" s="182"/>
      <c r="EO627" s="182"/>
      <c r="EP627" s="182"/>
      <c r="EQ627" s="182"/>
      <c r="ER627" s="182"/>
      <c r="ES627" s="182"/>
      <c r="ET627" s="182"/>
      <c r="EU627" s="182"/>
      <c r="EV627" s="182"/>
      <c r="EW627" s="182"/>
      <c r="EX627" s="182"/>
      <c r="EY627" s="182"/>
      <c r="EZ627" s="182"/>
      <c r="FA627" s="182"/>
      <c r="FB627" s="182"/>
      <c r="FC627" s="182"/>
      <c r="FD627" s="182"/>
      <c r="FE627" s="182"/>
      <c r="FF627" s="182"/>
      <c r="FG627" s="182"/>
      <c r="FH627" s="182"/>
      <c r="FI627" s="182"/>
      <c r="FJ627" s="182"/>
      <c r="FK627" s="182"/>
      <c r="FL627" s="182"/>
      <c r="FM627" s="182"/>
      <c r="FN627" s="182"/>
      <c r="FO627" s="182"/>
      <c r="FP627" s="182"/>
      <c r="FQ627" s="182"/>
      <c r="FR627" s="182"/>
      <c r="FS627" s="182"/>
      <c r="FT627" s="182"/>
      <c r="FU627" s="182"/>
      <c r="FV627" s="182"/>
      <c r="FW627" s="182"/>
      <c r="FX627" s="182"/>
      <c r="FY627" s="182"/>
      <c r="FZ627" s="182"/>
      <c r="GA627" s="182"/>
      <c r="GB627" s="182"/>
      <c r="GC627" s="182"/>
      <c r="GD627" s="182"/>
      <c r="GE627" s="182"/>
      <c r="GF627" s="182"/>
      <c r="GG627" s="182"/>
      <c r="GH627" s="182"/>
      <c r="GI627" s="182"/>
      <c r="GJ627" s="182"/>
      <c r="GK627" s="182"/>
      <c r="GL627" s="182"/>
      <c r="GM627" s="182"/>
      <c r="GN627" s="182"/>
      <c r="GO627" s="182"/>
      <c r="GP627" s="182"/>
      <c r="GQ627" s="182"/>
      <c r="GR627" s="182"/>
      <c r="GS627" s="182"/>
      <c r="GT627" s="182"/>
      <c r="GU627" s="182"/>
      <c r="GV627" s="182"/>
      <c r="GW627" s="182"/>
      <c r="GX627" s="182"/>
      <c r="GY627" s="182"/>
      <c r="GZ627" s="182"/>
      <c r="HA627" s="182"/>
      <c r="HB627" s="182"/>
      <c r="HC627" s="182"/>
      <c r="HD627" s="182"/>
      <c r="HE627" s="182"/>
      <c r="HF627" s="182"/>
      <c r="HG627" s="182"/>
      <c r="HH627" s="182"/>
      <c r="HI627" s="182"/>
      <c r="HJ627" s="182"/>
      <c r="HK627" s="182"/>
      <c r="HL627" s="182"/>
      <c r="HM627" s="182"/>
      <c r="HN627" s="182"/>
      <c r="HO627" s="182"/>
      <c r="HP627" s="182"/>
      <c r="HQ627" s="182"/>
      <c r="HR627" s="182"/>
      <c r="HS627" s="182"/>
      <c r="HT627" s="182"/>
      <c r="HU627" s="182"/>
      <c r="HV627" s="182"/>
      <c r="HW627" s="182"/>
      <c r="HX627" s="182"/>
      <c r="HY627" s="182"/>
      <c r="HZ627" s="182"/>
      <c r="IA627" s="182"/>
      <c r="IB627" s="182"/>
      <c r="IC627" s="182"/>
      <c r="ID627" s="182"/>
      <c r="IE627" s="182"/>
      <c r="IF627" s="182"/>
      <c r="IG627" s="182"/>
      <c r="IH627" s="182"/>
      <c r="II627" s="182"/>
      <c r="IJ627" s="182"/>
      <c r="IK627" s="182"/>
      <c r="IL627" s="182"/>
      <c r="IM627" s="182"/>
      <c r="IN627" s="182"/>
      <c r="IO627" s="182"/>
      <c r="IP627" s="182"/>
      <c r="IQ627" s="182"/>
      <c r="IR627" s="182"/>
      <c r="IS627" s="182"/>
      <c r="IT627" s="182"/>
      <c r="IU627" s="182"/>
      <c r="IV627" s="182"/>
      <c r="IW627" s="182"/>
      <c r="IX627" s="182"/>
      <c r="IY627" s="182"/>
      <c r="IZ627" s="182"/>
      <c r="JA627" s="182"/>
      <c r="JB627" s="182"/>
      <c r="JC627" s="182"/>
      <c r="JD627" s="182"/>
      <c r="JE627" s="182"/>
      <c r="JF627" s="182"/>
      <c r="JG627" s="182"/>
      <c r="JH627" s="182"/>
      <c r="JI627" s="182"/>
      <c r="JJ627" s="182"/>
      <c r="JK627" s="182"/>
      <c r="JL627" s="182"/>
      <c r="JM627" s="182"/>
      <c r="JN627" s="182"/>
      <c r="JO627" s="182"/>
      <c r="JP627" s="182"/>
      <c r="JQ627" s="182"/>
      <c r="JR627" s="182"/>
      <c r="JS627" s="182"/>
      <c r="JT627" s="182"/>
      <c r="JU627" s="182"/>
      <c r="JV627" s="182"/>
      <c r="JW627" s="182"/>
      <c r="JX627" s="182"/>
      <c r="JY627" s="182"/>
      <c r="JZ627" s="182"/>
      <c r="KA627" s="182"/>
      <c r="KB627" s="182"/>
      <c r="KC627" s="182"/>
      <c r="KD627" s="182"/>
      <c r="KE627" s="182"/>
      <c r="KF627" s="182"/>
      <c r="KG627" s="182"/>
      <c r="KH627" s="182"/>
      <c r="KI627" s="182"/>
      <c r="KJ627" s="182"/>
      <c r="KK627" s="182"/>
      <c r="KL627" s="182"/>
      <c r="KM627" s="182"/>
      <c r="KN627" s="182"/>
      <c r="KO627" s="182"/>
      <c r="KP627" s="182"/>
      <c r="KQ627" s="182"/>
      <c r="KR627" s="182"/>
      <c r="KS627" s="182"/>
      <c r="KT627" s="182"/>
      <c r="KU627" s="182"/>
      <c r="KV627" s="182"/>
      <c r="KW627" s="182"/>
      <c r="KX627" s="182"/>
      <c r="KY627" s="182"/>
      <c r="KZ627" s="182"/>
      <c r="LA627" s="182"/>
      <c r="LB627" s="182"/>
      <c r="LC627" s="182"/>
      <c r="LD627" s="182"/>
      <c r="LE627" s="182"/>
      <c r="LF627" s="182"/>
      <c r="LG627" s="182"/>
      <c r="LH627" s="182"/>
      <c r="LI627" s="182"/>
      <c r="LJ627" s="182"/>
      <c r="LK627" s="182"/>
      <c r="LL627" s="182"/>
      <c r="LM627" s="182"/>
      <c r="LN627" s="182"/>
      <c r="LO627" s="182"/>
      <c r="LP627" s="182"/>
      <c r="LQ627" s="182"/>
      <c r="LR627" s="182"/>
      <c r="LS627" s="182"/>
      <c r="LT627" s="182"/>
      <c r="LU627" s="182"/>
      <c r="LV627" s="182"/>
      <c r="LW627" s="182"/>
      <c r="LX627" s="182"/>
      <c r="LY627" s="182"/>
      <c r="LZ627" s="182"/>
      <c r="MA627" s="182"/>
      <c r="MB627" s="182"/>
      <c r="MC627" s="182"/>
      <c r="MD627" s="182"/>
      <c r="ME627" s="182"/>
      <c r="MF627" s="182"/>
      <c r="MG627" s="182"/>
      <c r="MH627" s="182"/>
      <c r="MI627" s="182"/>
      <c r="MJ627" s="182"/>
      <c r="MK627" s="182"/>
      <c r="ML627" s="182"/>
      <c r="MM627" s="182"/>
      <c r="MN627" s="182"/>
      <c r="MO627" s="182"/>
      <c r="MP627" s="182"/>
      <c r="MQ627" s="182"/>
      <c r="MR627" s="182"/>
      <c r="MS627" s="182"/>
      <c r="MT627" s="182"/>
      <c r="MU627" s="182"/>
      <c r="MV627" s="182"/>
      <c r="MW627" s="182"/>
      <c r="MX627" s="182"/>
      <c r="MY627" s="182"/>
      <c r="MZ627" s="182"/>
      <c r="NA627" s="182"/>
      <c r="NB627" s="182"/>
      <c r="NC627" s="182"/>
      <c r="ND627" s="182"/>
      <c r="NE627" s="182"/>
      <c r="NF627" s="182"/>
      <c r="NG627" s="182"/>
      <c r="NH627" s="182"/>
      <c r="NI627" s="182"/>
      <c r="NJ627" s="182"/>
      <c r="NK627" s="182"/>
      <c r="NL627" s="182"/>
      <c r="NM627" s="182"/>
      <c r="NN627" s="182"/>
      <c r="NO627" s="182"/>
      <c r="NP627" s="182"/>
      <c r="NQ627" s="182"/>
      <c r="NR627" s="182"/>
      <c r="NS627" s="182"/>
      <c r="NT627" s="182"/>
      <c r="NU627" s="182"/>
      <c r="NV627" s="182"/>
      <c r="NW627" s="182"/>
      <c r="NX627" s="182"/>
      <c r="NY627" s="182"/>
      <c r="NZ627" s="182"/>
      <c r="OA627" s="182"/>
      <c r="OB627" s="182"/>
      <c r="OC627" s="182"/>
      <c r="OD627" s="182"/>
      <c r="OE627" s="182"/>
      <c r="OF627" s="182"/>
      <c r="OG627" s="182"/>
      <c r="OH627" s="182"/>
      <c r="OI627" s="182"/>
      <c r="OJ627" s="182"/>
      <c r="OK627" s="182"/>
      <c r="OL627" s="182"/>
      <c r="OM627" s="182"/>
      <c r="ON627" s="182"/>
      <c r="OO627" s="182"/>
      <c r="OP627" s="182"/>
      <c r="OQ627" s="182"/>
      <c r="OR627" s="182"/>
      <c r="OS627" s="182"/>
      <c r="OT627" s="182"/>
      <c r="OU627" s="182"/>
      <c r="OV627" s="182"/>
      <c r="OW627" s="182"/>
      <c r="OX627" s="182"/>
      <c r="OY627" s="182"/>
      <c r="OZ627" s="182"/>
      <c r="PA627" s="182"/>
      <c r="PB627" s="182"/>
      <c r="PC627" s="182"/>
      <c r="PD627" s="182"/>
      <c r="PE627" s="182"/>
      <c r="PF627" s="182"/>
      <c r="PG627" s="182"/>
      <c r="PH627" s="182"/>
      <c r="PI627" s="182"/>
      <c r="PJ627" s="182"/>
      <c r="PK627" s="182"/>
      <c r="PL627" s="182"/>
      <c r="PM627" s="182"/>
      <c r="PN627" s="182"/>
      <c r="PO627" s="182"/>
      <c r="PP627" s="182"/>
      <c r="PQ627" s="182"/>
      <c r="PR627" s="182"/>
      <c r="PS627" s="182"/>
      <c r="PT627" s="182"/>
      <c r="PU627" s="182"/>
      <c r="PV627" s="182"/>
      <c r="PW627" s="182"/>
      <c r="PX627" s="182"/>
    </row>
    <row r="628" spans="1:440" s="167" customFormat="1" ht="19.899999999999999" customHeight="1">
      <c r="A628" s="182"/>
      <c r="B628" s="1040"/>
      <c r="C628" s="899"/>
      <c r="D628" s="896"/>
      <c r="E628" s="973"/>
      <c r="F628" s="382" t="s">
        <v>22</v>
      </c>
      <c r="G628" s="383">
        <v>1.804</v>
      </c>
      <c r="H628" s="383"/>
      <c r="I628" s="384">
        <f>G628+H628+K627</f>
        <v>3.4560000000000004</v>
      </c>
      <c r="J628" s="434">
        <v>3.1320000000000001</v>
      </c>
      <c r="K628" s="384">
        <f t="shared" si="686"/>
        <v>0.32400000000000029</v>
      </c>
      <c r="L628" s="674">
        <f t="shared" si="687"/>
        <v>0.90624999999999989</v>
      </c>
      <c r="M628" s="652" t="s">
        <v>24</v>
      </c>
      <c r="N628" s="903"/>
      <c r="O628" s="904"/>
      <c r="P628" s="904"/>
      <c r="Q628" s="904"/>
      <c r="R628" s="904"/>
      <c r="S628" s="893"/>
      <c r="T628" s="170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  <c r="AZ628" s="182"/>
      <c r="BA628" s="182"/>
      <c r="BB628" s="182"/>
      <c r="BC628" s="182"/>
      <c r="BD628" s="182"/>
      <c r="BE628" s="182"/>
      <c r="BF628" s="182"/>
      <c r="BG628" s="182"/>
      <c r="BH628" s="182"/>
      <c r="BI628" s="182"/>
      <c r="BJ628" s="182"/>
      <c r="BK628" s="182"/>
      <c r="BL628" s="182"/>
      <c r="BM628" s="182"/>
      <c r="BN628" s="182"/>
      <c r="BO628" s="182"/>
      <c r="BP628" s="182"/>
      <c r="BQ628" s="182"/>
      <c r="BR628" s="182"/>
      <c r="BS628" s="182"/>
      <c r="BT628" s="182"/>
      <c r="BU628" s="182"/>
      <c r="BV628" s="182"/>
      <c r="BW628" s="182"/>
      <c r="BX628" s="182"/>
      <c r="BY628" s="182"/>
      <c r="BZ628" s="182"/>
      <c r="CA628" s="182"/>
      <c r="CB628" s="182"/>
      <c r="CC628" s="182"/>
      <c r="CD628" s="182"/>
      <c r="CE628" s="182"/>
      <c r="CF628" s="182"/>
      <c r="CG628" s="182"/>
      <c r="CH628" s="182"/>
      <c r="CI628" s="182"/>
      <c r="CJ628" s="182"/>
      <c r="CK628" s="182"/>
      <c r="CL628" s="182"/>
      <c r="CM628" s="182"/>
      <c r="CN628" s="182"/>
      <c r="CO628" s="182"/>
      <c r="CP628" s="182"/>
      <c r="CQ628" s="182"/>
      <c r="CR628" s="182"/>
      <c r="CS628" s="182"/>
      <c r="CT628" s="182"/>
      <c r="CU628" s="182"/>
      <c r="CV628" s="182"/>
      <c r="CW628" s="182"/>
      <c r="CX628" s="182"/>
      <c r="CY628" s="182"/>
      <c r="CZ628" s="182"/>
      <c r="DA628" s="182"/>
      <c r="DB628" s="182"/>
      <c r="DC628" s="182"/>
      <c r="DD628" s="182"/>
      <c r="DE628" s="182"/>
      <c r="DF628" s="182"/>
      <c r="DG628" s="182"/>
      <c r="DH628" s="182"/>
      <c r="DI628" s="182"/>
      <c r="DJ628" s="182"/>
      <c r="DK628" s="182"/>
      <c r="DL628" s="182"/>
      <c r="DM628" s="182"/>
      <c r="DN628" s="182"/>
      <c r="DO628" s="182"/>
      <c r="DP628" s="182"/>
      <c r="DQ628" s="182"/>
      <c r="DR628" s="182"/>
      <c r="DS628" s="182"/>
      <c r="DT628" s="182"/>
      <c r="DU628" s="182"/>
      <c r="DV628" s="182"/>
      <c r="DW628" s="182"/>
      <c r="DX628" s="182"/>
      <c r="DY628" s="182"/>
      <c r="DZ628" s="182"/>
      <c r="EA628" s="182"/>
      <c r="EB628" s="182"/>
      <c r="EC628" s="182"/>
      <c r="ED628" s="182"/>
      <c r="EE628" s="182"/>
      <c r="EF628" s="182"/>
      <c r="EG628" s="182"/>
      <c r="EH628" s="182"/>
      <c r="EI628" s="182"/>
      <c r="EJ628" s="182"/>
      <c r="EK628" s="182"/>
      <c r="EL628" s="182"/>
      <c r="EM628" s="182"/>
      <c r="EN628" s="182"/>
      <c r="EO628" s="182"/>
      <c r="EP628" s="182"/>
      <c r="EQ628" s="182"/>
      <c r="ER628" s="182"/>
      <c r="ES628" s="182"/>
      <c r="ET628" s="182"/>
      <c r="EU628" s="182"/>
      <c r="EV628" s="182"/>
      <c r="EW628" s="182"/>
      <c r="EX628" s="182"/>
      <c r="EY628" s="182"/>
      <c r="EZ628" s="182"/>
      <c r="FA628" s="182"/>
      <c r="FB628" s="182"/>
      <c r="FC628" s="182"/>
      <c r="FD628" s="182"/>
      <c r="FE628" s="182"/>
      <c r="FF628" s="182"/>
      <c r="FG628" s="182"/>
      <c r="FH628" s="182"/>
      <c r="FI628" s="182"/>
      <c r="FJ628" s="182"/>
      <c r="FK628" s="182"/>
      <c r="FL628" s="182"/>
      <c r="FM628" s="182"/>
      <c r="FN628" s="182"/>
      <c r="FO628" s="182"/>
      <c r="FP628" s="182"/>
      <c r="FQ628" s="182"/>
      <c r="FR628" s="182"/>
      <c r="FS628" s="182"/>
      <c r="FT628" s="182"/>
      <c r="FU628" s="182"/>
      <c r="FV628" s="182"/>
      <c r="FW628" s="182"/>
      <c r="FX628" s="182"/>
      <c r="FY628" s="182"/>
      <c r="FZ628" s="182"/>
      <c r="GA628" s="182"/>
      <c r="GB628" s="182"/>
      <c r="GC628" s="182"/>
      <c r="GD628" s="182"/>
      <c r="GE628" s="182"/>
      <c r="GF628" s="182"/>
      <c r="GG628" s="182"/>
      <c r="GH628" s="182"/>
      <c r="GI628" s="182"/>
      <c r="GJ628" s="182"/>
      <c r="GK628" s="182"/>
      <c r="GL628" s="182"/>
      <c r="GM628" s="182"/>
      <c r="GN628" s="182"/>
      <c r="GO628" s="182"/>
      <c r="GP628" s="182"/>
      <c r="GQ628" s="182"/>
      <c r="GR628" s="182"/>
      <c r="GS628" s="182"/>
      <c r="GT628" s="182"/>
      <c r="GU628" s="182"/>
      <c r="GV628" s="182"/>
      <c r="GW628" s="182"/>
      <c r="GX628" s="182"/>
      <c r="GY628" s="182"/>
      <c r="GZ628" s="182"/>
      <c r="HA628" s="182"/>
      <c r="HB628" s="182"/>
      <c r="HC628" s="182"/>
      <c r="HD628" s="182"/>
      <c r="HE628" s="182"/>
      <c r="HF628" s="182"/>
      <c r="HG628" s="182"/>
      <c r="HH628" s="182"/>
      <c r="HI628" s="182"/>
      <c r="HJ628" s="182"/>
      <c r="HK628" s="182"/>
      <c r="HL628" s="182"/>
      <c r="HM628" s="182"/>
      <c r="HN628" s="182"/>
      <c r="HO628" s="182"/>
      <c r="HP628" s="182"/>
      <c r="HQ628" s="182"/>
      <c r="HR628" s="182"/>
      <c r="HS628" s="182"/>
      <c r="HT628" s="182"/>
      <c r="HU628" s="182"/>
      <c r="HV628" s="182"/>
      <c r="HW628" s="182"/>
      <c r="HX628" s="182"/>
      <c r="HY628" s="182"/>
      <c r="HZ628" s="182"/>
      <c r="IA628" s="182"/>
      <c r="IB628" s="182"/>
      <c r="IC628" s="182"/>
      <c r="ID628" s="182"/>
      <c r="IE628" s="182"/>
      <c r="IF628" s="182"/>
      <c r="IG628" s="182"/>
      <c r="IH628" s="182"/>
      <c r="II628" s="182"/>
      <c r="IJ628" s="182"/>
      <c r="IK628" s="182"/>
      <c r="IL628" s="182"/>
      <c r="IM628" s="182"/>
      <c r="IN628" s="182"/>
      <c r="IO628" s="182"/>
      <c r="IP628" s="182"/>
      <c r="IQ628" s="182"/>
      <c r="IR628" s="182"/>
      <c r="IS628" s="182"/>
      <c r="IT628" s="182"/>
      <c r="IU628" s="182"/>
      <c r="IV628" s="182"/>
      <c r="IW628" s="182"/>
      <c r="IX628" s="182"/>
      <c r="IY628" s="182"/>
      <c r="IZ628" s="182"/>
      <c r="JA628" s="182"/>
      <c r="JB628" s="182"/>
      <c r="JC628" s="182"/>
      <c r="JD628" s="182"/>
      <c r="JE628" s="182"/>
      <c r="JF628" s="182"/>
      <c r="JG628" s="182"/>
      <c r="JH628" s="182"/>
      <c r="JI628" s="182"/>
      <c r="JJ628" s="182"/>
      <c r="JK628" s="182"/>
      <c r="JL628" s="182"/>
      <c r="JM628" s="182"/>
      <c r="JN628" s="182"/>
      <c r="JO628" s="182"/>
      <c r="JP628" s="182"/>
      <c r="JQ628" s="182"/>
      <c r="JR628" s="182"/>
      <c r="JS628" s="182"/>
      <c r="JT628" s="182"/>
      <c r="JU628" s="182"/>
      <c r="JV628" s="182"/>
      <c r="JW628" s="182"/>
      <c r="JX628" s="182"/>
      <c r="JY628" s="182"/>
      <c r="JZ628" s="182"/>
      <c r="KA628" s="182"/>
      <c r="KB628" s="182"/>
      <c r="KC628" s="182"/>
      <c r="KD628" s="182"/>
      <c r="KE628" s="182"/>
      <c r="KF628" s="182"/>
      <c r="KG628" s="182"/>
      <c r="KH628" s="182"/>
      <c r="KI628" s="182"/>
      <c r="KJ628" s="182"/>
      <c r="KK628" s="182"/>
      <c r="KL628" s="182"/>
      <c r="KM628" s="182"/>
      <c r="KN628" s="182"/>
      <c r="KO628" s="182"/>
      <c r="KP628" s="182"/>
      <c r="KQ628" s="182"/>
      <c r="KR628" s="182"/>
      <c r="KS628" s="182"/>
      <c r="KT628" s="182"/>
      <c r="KU628" s="182"/>
      <c r="KV628" s="182"/>
      <c r="KW628" s="182"/>
      <c r="KX628" s="182"/>
      <c r="KY628" s="182"/>
      <c r="KZ628" s="182"/>
      <c r="LA628" s="182"/>
      <c r="LB628" s="182"/>
      <c r="LC628" s="182"/>
      <c r="LD628" s="182"/>
      <c r="LE628" s="182"/>
      <c r="LF628" s="182"/>
      <c r="LG628" s="182"/>
      <c r="LH628" s="182"/>
      <c r="LI628" s="182"/>
      <c r="LJ628" s="182"/>
      <c r="LK628" s="182"/>
      <c r="LL628" s="182"/>
      <c r="LM628" s="182"/>
      <c r="LN628" s="182"/>
      <c r="LO628" s="182"/>
      <c r="LP628" s="182"/>
      <c r="LQ628" s="182"/>
      <c r="LR628" s="182"/>
      <c r="LS628" s="182"/>
      <c r="LT628" s="182"/>
      <c r="LU628" s="182"/>
      <c r="LV628" s="182"/>
      <c r="LW628" s="182"/>
      <c r="LX628" s="182"/>
      <c r="LY628" s="182"/>
      <c r="LZ628" s="182"/>
      <c r="MA628" s="182"/>
      <c r="MB628" s="182"/>
      <c r="MC628" s="182"/>
      <c r="MD628" s="182"/>
      <c r="ME628" s="182"/>
      <c r="MF628" s="182"/>
      <c r="MG628" s="182"/>
      <c r="MH628" s="182"/>
      <c r="MI628" s="182"/>
      <c r="MJ628" s="182"/>
      <c r="MK628" s="182"/>
      <c r="ML628" s="182"/>
      <c r="MM628" s="182"/>
      <c r="MN628" s="182"/>
      <c r="MO628" s="182"/>
      <c r="MP628" s="182"/>
      <c r="MQ628" s="182"/>
      <c r="MR628" s="182"/>
      <c r="MS628" s="182"/>
      <c r="MT628" s="182"/>
      <c r="MU628" s="182"/>
      <c r="MV628" s="182"/>
      <c r="MW628" s="182"/>
      <c r="MX628" s="182"/>
      <c r="MY628" s="182"/>
      <c r="MZ628" s="182"/>
      <c r="NA628" s="182"/>
      <c r="NB628" s="182"/>
      <c r="NC628" s="182"/>
      <c r="ND628" s="182"/>
      <c r="NE628" s="182"/>
      <c r="NF628" s="182"/>
      <c r="NG628" s="182"/>
      <c r="NH628" s="182"/>
      <c r="NI628" s="182"/>
      <c r="NJ628" s="182"/>
      <c r="NK628" s="182"/>
      <c r="NL628" s="182"/>
      <c r="NM628" s="182"/>
      <c r="NN628" s="182"/>
      <c r="NO628" s="182"/>
      <c r="NP628" s="182"/>
      <c r="NQ628" s="182"/>
      <c r="NR628" s="182"/>
      <c r="NS628" s="182"/>
      <c r="NT628" s="182"/>
      <c r="NU628" s="182"/>
      <c r="NV628" s="182"/>
      <c r="NW628" s="182"/>
      <c r="NX628" s="182"/>
      <c r="NY628" s="182"/>
      <c r="NZ628" s="182"/>
      <c r="OA628" s="182"/>
      <c r="OB628" s="182"/>
      <c r="OC628" s="182"/>
      <c r="OD628" s="182"/>
      <c r="OE628" s="182"/>
      <c r="OF628" s="182"/>
      <c r="OG628" s="182"/>
      <c r="OH628" s="182"/>
      <c r="OI628" s="182"/>
      <c r="OJ628" s="182"/>
      <c r="OK628" s="182"/>
      <c r="OL628" s="182"/>
      <c r="OM628" s="182"/>
      <c r="ON628" s="182"/>
      <c r="OO628" s="182"/>
      <c r="OP628" s="182"/>
      <c r="OQ628" s="182"/>
      <c r="OR628" s="182"/>
      <c r="OS628" s="182"/>
      <c r="OT628" s="182"/>
      <c r="OU628" s="182"/>
      <c r="OV628" s="182"/>
      <c r="OW628" s="182"/>
      <c r="OX628" s="182"/>
      <c r="OY628" s="182"/>
      <c r="OZ628" s="182"/>
      <c r="PA628" s="182"/>
      <c r="PB628" s="182"/>
      <c r="PC628" s="182"/>
      <c r="PD628" s="182"/>
      <c r="PE628" s="182"/>
      <c r="PF628" s="182"/>
      <c r="PG628" s="182"/>
      <c r="PH628" s="182"/>
      <c r="PI628" s="182"/>
      <c r="PJ628" s="182"/>
      <c r="PK628" s="182"/>
      <c r="PL628" s="182"/>
      <c r="PM628" s="182"/>
      <c r="PN628" s="182"/>
      <c r="PO628" s="182"/>
      <c r="PP628" s="182"/>
      <c r="PQ628" s="182"/>
      <c r="PR628" s="182"/>
      <c r="PS628" s="182"/>
      <c r="PT628" s="182"/>
      <c r="PU628" s="182"/>
      <c r="PV628" s="182"/>
      <c r="PW628" s="182"/>
      <c r="PX628" s="182"/>
    </row>
    <row r="629" spans="1:440" s="167" customFormat="1" ht="19.899999999999999" customHeight="1">
      <c r="A629" s="182"/>
      <c r="B629" s="1040"/>
      <c r="C629" s="899"/>
      <c r="D629" s="896"/>
      <c r="E629" s="872" t="s">
        <v>217</v>
      </c>
      <c r="F629" s="382" t="s">
        <v>20</v>
      </c>
      <c r="G629" s="383">
        <v>0.63600000000000001</v>
      </c>
      <c r="H629" s="383"/>
      <c r="I629" s="384">
        <f t="shared" ref="I629" si="712">G629+H629</f>
        <v>0.63600000000000001</v>
      </c>
      <c r="J629" s="434">
        <v>0</v>
      </c>
      <c r="K629" s="384">
        <f t="shared" si="686"/>
        <v>0.63600000000000001</v>
      </c>
      <c r="L629" s="674">
        <f t="shared" si="687"/>
        <v>0</v>
      </c>
      <c r="M629" s="652" t="s">
        <v>24</v>
      </c>
      <c r="N629" s="903">
        <f t="shared" ref="N629:O629" si="713">G629+G630+G631</f>
        <v>7.226</v>
      </c>
      <c r="O629" s="904">
        <f t="shared" si="713"/>
        <v>0</v>
      </c>
      <c r="P629" s="904">
        <f t="shared" ref="P629" si="714">N629+O629</f>
        <v>7.226</v>
      </c>
      <c r="Q629" s="904">
        <f t="shared" si="667"/>
        <v>6.577</v>
      </c>
      <c r="R629" s="904">
        <f t="shared" ref="R629" si="715">P629-Q629</f>
        <v>0.64900000000000002</v>
      </c>
      <c r="S629" s="893">
        <f t="shared" ref="S629" si="716">Q629/P629</f>
        <v>0.91018544146138947</v>
      </c>
      <c r="T629" s="170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  <c r="AU629" s="182"/>
      <c r="AV629" s="182"/>
      <c r="AW629" s="182"/>
      <c r="AX629" s="182"/>
      <c r="AY629" s="182"/>
      <c r="AZ629" s="182"/>
      <c r="BA629" s="182"/>
      <c r="BB629" s="182"/>
      <c r="BC629" s="182"/>
      <c r="BD629" s="182"/>
      <c r="BE629" s="182"/>
      <c r="BF629" s="182"/>
      <c r="BG629" s="182"/>
      <c r="BH629" s="182"/>
      <c r="BI629" s="182"/>
      <c r="BJ629" s="182"/>
      <c r="BK629" s="182"/>
      <c r="BL629" s="182"/>
      <c r="BM629" s="182"/>
      <c r="BN629" s="182"/>
      <c r="BO629" s="182"/>
      <c r="BP629" s="182"/>
      <c r="BQ629" s="182"/>
      <c r="BR629" s="182"/>
      <c r="BS629" s="182"/>
      <c r="BT629" s="182"/>
      <c r="BU629" s="182"/>
      <c r="BV629" s="182"/>
      <c r="BW629" s="182"/>
      <c r="BX629" s="182"/>
      <c r="BY629" s="182"/>
      <c r="BZ629" s="182"/>
      <c r="CA629" s="182"/>
      <c r="CB629" s="182"/>
      <c r="CC629" s="182"/>
      <c r="CD629" s="182"/>
      <c r="CE629" s="182"/>
      <c r="CF629" s="182"/>
      <c r="CG629" s="182"/>
      <c r="CH629" s="182"/>
      <c r="CI629" s="182"/>
      <c r="CJ629" s="182"/>
      <c r="CK629" s="182"/>
      <c r="CL629" s="182"/>
      <c r="CM629" s="182"/>
      <c r="CN629" s="182"/>
      <c r="CO629" s="182"/>
      <c r="CP629" s="182"/>
      <c r="CQ629" s="182"/>
      <c r="CR629" s="182"/>
      <c r="CS629" s="182"/>
      <c r="CT629" s="182"/>
      <c r="CU629" s="182"/>
      <c r="CV629" s="182"/>
      <c r="CW629" s="182"/>
      <c r="CX629" s="182"/>
      <c r="CY629" s="182"/>
      <c r="CZ629" s="182"/>
      <c r="DA629" s="182"/>
      <c r="DB629" s="182"/>
      <c r="DC629" s="182"/>
      <c r="DD629" s="182"/>
      <c r="DE629" s="182"/>
      <c r="DF629" s="182"/>
      <c r="DG629" s="182"/>
      <c r="DH629" s="182"/>
      <c r="DI629" s="182"/>
      <c r="DJ629" s="182"/>
      <c r="DK629" s="182"/>
      <c r="DL629" s="182"/>
      <c r="DM629" s="182"/>
      <c r="DN629" s="182"/>
      <c r="DO629" s="182"/>
      <c r="DP629" s="182"/>
      <c r="DQ629" s="182"/>
      <c r="DR629" s="182"/>
      <c r="DS629" s="182"/>
      <c r="DT629" s="182"/>
      <c r="DU629" s="182"/>
      <c r="DV629" s="182"/>
      <c r="DW629" s="182"/>
      <c r="DX629" s="182"/>
      <c r="DY629" s="182"/>
      <c r="DZ629" s="182"/>
      <c r="EA629" s="182"/>
      <c r="EB629" s="182"/>
      <c r="EC629" s="182"/>
      <c r="ED629" s="182"/>
      <c r="EE629" s="182"/>
      <c r="EF629" s="182"/>
      <c r="EG629" s="182"/>
      <c r="EH629" s="182"/>
      <c r="EI629" s="182"/>
      <c r="EJ629" s="182"/>
      <c r="EK629" s="182"/>
      <c r="EL629" s="182"/>
      <c r="EM629" s="182"/>
      <c r="EN629" s="182"/>
      <c r="EO629" s="182"/>
      <c r="EP629" s="182"/>
      <c r="EQ629" s="182"/>
      <c r="ER629" s="182"/>
      <c r="ES629" s="182"/>
      <c r="ET629" s="182"/>
      <c r="EU629" s="182"/>
      <c r="EV629" s="182"/>
      <c r="EW629" s="182"/>
      <c r="EX629" s="182"/>
      <c r="EY629" s="182"/>
      <c r="EZ629" s="182"/>
      <c r="FA629" s="182"/>
      <c r="FB629" s="182"/>
      <c r="FC629" s="182"/>
      <c r="FD629" s="182"/>
      <c r="FE629" s="182"/>
      <c r="FF629" s="182"/>
      <c r="FG629" s="182"/>
      <c r="FH629" s="182"/>
      <c r="FI629" s="182"/>
      <c r="FJ629" s="182"/>
      <c r="FK629" s="182"/>
      <c r="FL629" s="182"/>
      <c r="FM629" s="182"/>
      <c r="FN629" s="182"/>
      <c r="FO629" s="182"/>
      <c r="FP629" s="182"/>
      <c r="FQ629" s="182"/>
      <c r="FR629" s="182"/>
      <c r="FS629" s="182"/>
      <c r="FT629" s="182"/>
      <c r="FU629" s="182"/>
      <c r="FV629" s="182"/>
      <c r="FW629" s="182"/>
      <c r="FX629" s="182"/>
      <c r="FY629" s="182"/>
      <c r="FZ629" s="182"/>
      <c r="GA629" s="182"/>
      <c r="GB629" s="182"/>
      <c r="GC629" s="182"/>
      <c r="GD629" s="182"/>
      <c r="GE629" s="182"/>
      <c r="GF629" s="182"/>
      <c r="GG629" s="182"/>
      <c r="GH629" s="182"/>
      <c r="GI629" s="182"/>
      <c r="GJ629" s="182"/>
      <c r="GK629" s="182"/>
      <c r="GL629" s="182"/>
      <c r="GM629" s="182"/>
      <c r="GN629" s="182"/>
      <c r="GO629" s="182"/>
      <c r="GP629" s="182"/>
      <c r="GQ629" s="182"/>
      <c r="GR629" s="182"/>
      <c r="GS629" s="182"/>
      <c r="GT629" s="182"/>
      <c r="GU629" s="182"/>
      <c r="GV629" s="182"/>
      <c r="GW629" s="182"/>
      <c r="GX629" s="182"/>
      <c r="GY629" s="182"/>
      <c r="GZ629" s="182"/>
      <c r="HA629" s="182"/>
      <c r="HB629" s="182"/>
      <c r="HC629" s="182"/>
      <c r="HD629" s="182"/>
      <c r="HE629" s="182"/>
      <c r="HF629" s="182"/>
      <c r="HG629" s="182"/>
      <c r="HH629" s="182"/>
      <c r="HI629" s="182"/>
      <c r="HJ629" s="182"/>
      <c r="HK629" s="182"/>
      <c r="HL629" s="182"/>
      <c r="HM629" s="182"/>
      <c r="HN629" s="182"/>
      <c r="HO629" s="182"/>
      <c r="HP629" s="182"/>
      <c r="HQ629" s="182"/>
      <c r="HR629" s="182"/>
      <c r="HS629" s="182"/>
      <c r="HT629" s="182"/>
      <c r="HU629" s="182"/>
      <c r="HV629" s="182"/>
      <c r="HW629" s="182"/>
      <c r="HX629" s="182"/>
      <c r="HY629" s="182"/>
      <c r="HZ629" s="182"/>
      <c r="IA629" s="182"/>
      <c r="IB629" s="182"/>
      <c r="IC629" s="182"/>
      <c r="ID629" s="182"/>
      <c r="IE629" s="182"/>
      <c r="IF629" s="182"/>
      <c r="IG629" s="182"/>
      <c r="IH629" s="182"/>
      <c r="II629" s="182"/>
      <c r="IJ629" s="182"/>
      <c r="IK629" s="182"/>
      <c r="IL629" s="182"/>
      <c r="IM629" s="182"/>
      <c r="IN629" s="182"/>
      <c r="IO629" s="182"/>
      <c r="IP629" s="182"/>
      <c r="IQ629" s="182"/>
      <c r="IR629" s="182"/>
      <c r="IS629" s="182"/>
      <c r="IT629" s="182"/>
      <c r="IU629" s="182"/>
      <c r="IV629" s="182"/>
      <c r="IW629" s="182"/>
      <c r="IX629" s="182"/>
      <c r="IY629" s="182"/>
      <c r="IZ629" s="182"/>
      <c r="JA629" s="182"/>
      <c r="JB629" s="182"/>
      <c r="JC629" s="182"/>
      <c r="JD629" s="182"/>
      <c r="JE629" s="182"/>
      <c r="JF629" s="182"/>
      <c r="JG629" s="182"/>
      <c r="JH629" s="182"/>
      <c r="JI629" s="182"/>
      <c r="JJ629" s="182"/>
      <c r="JK629" s="182"/>
      <c r="JL629" s="182"/>
      <c r="JM629" s="182"/>
      <c r="JN629" s="182"/>
      <c r="JO629" s="182"/>
      <c r="JP629" s="182"/>
      <c r="JQ629" s="182"/>
      <c r="JR629" s="182"/>
      <c r="JS629" s="182"/>
      <c r="JT629" s="182"/>
      <c r="JU629" s="182"/>
      <c r="JV629" s="182"/>
      <c r="JW629" s="182"/>
      <c r="JX629" s="182"/>
      <c r="JY629" s="182"/>
      <c r="JZ629" s="182"/>
      <c r="KA629" s="182"/>
      <c r="KB629" s="182"/>
      <c r="KC629" s="182"/>
      <c r="KD629" s="182"/>
      <c r="KE629" s="182"/>
      <c r="KF629" s="182"/>
      <c r="KG629" s="182"/>
      <c r="KH629" s="182"/>
      <c r="KI629" s="182"/>
      <c r="KJ629" s="182"/>
      <c r="KK629" s="182"/>
      <c r="KL629" s="182"/>
      <c r="KM629" s="182"/>
      <c r="KN629" s="182"/>
      <c r="KO629" s="182"/>
      <c r="KP629" s="182"/>
      <c r="KQ629" s="182"/>
      <c r="KR629" s="182"/>
      <c r="KS629" s="182"/>
      <c r="KT629" s="182"/>
      <c r="KU629" s="182"/>
      <c r="KV629" s="182"/>
      <c r="KW629" s="182"/>
      <c r="KX629" s="182"/>
      <c r="KY629" s="182"/>
      <c r="KZ629" s="182"/>
      <c r="LA629" s="182"/>
      <c r="LB629" s="182"/>
      <c r="LC629" s="182"/>
      <c r="LD629" s="182"/>
      <c r="LE629" s="182"/>
      <c r="LF629" s="182"/>
      <c r="LG629" s="182"/>
      <c r="LH629" s="182"/>
      <c r="LI629" s="182"/>
      <c r="LJ629" s="182"/>
      <c r="LK629" s="182"/>
      <c r="LL629" s="182"/>
      <c r="LM629" s="182"/>
      <c r="LN629" s="182"/>
      <c r="LO629" s="182"/>
      <c r="LP629" s="182"/>
      <c r="LQ629" s="182"/>
      <c r="LR629" s="182"/>
      <c r="LS629" s="182"/>
      <c r="LT629" s="182"/>
      <c r="LU629" s="182"/>
      <c r="LV629" s="182"/>
      <c r="LW629" s="182"/>
      <c r="LX629" s="182"/>
      <c r="LY629" s="182"/>
      <c r="LZ629" s="182"/>
      <c r="MA629" s="182"/>
      <c r="MB629" s="182"/>
      <c r="MC629" s="182"/>
      <c r="MD629" s="182"/>
      <c r="ME629" s="182"/>
      <c r="MF629" s="182"/>
      <c r="MG629" s="182"/>
      <c r="MH629" s="182"/>
      <c r="MI629" s="182"/>
      <c r="MJ629" s="182"/>
      <c r="MK629" s="182"/>
      <c r="ML629" s="182"/>
      <c r="MM629" s="182"/>
      <c r="MN629" s="182"/>
      <c r="MO629" s="182"/>
      <c r="MP629" s="182"/>
      <c r="MQ629" s="182"/>
      <c r="MR629" s="182"/>
      <c r="MS629" s="182"/>
      <c r="MT629" s="182"/>
      <c r="MU629" s="182"/>
      <c r="MV629" s="182"/>
      <c r="MW629" s="182"/>
      <c r="MX629" s="182"/>
      <c r="MY629" s="182"/>
      <c r="MZ629" s="182"/>
      <c r="NA629" s="182"/>
      <c r="NB629" s="182"/>
      <c r="NC629" s="182"/>
      <c r="ND629" s="182"/>
      <c r="NE629" s="182"/>
      <c r="NF629" s="182"/>
      <c r="NG629" s="182"/>
      <c r="NH629" s="182"/>
      <c r="NI629" s="182"/>
      <c r="NJ629" s="182"/>
      <c r="NK629" s="182"/>
      <c r="NL629" s="182"/>
      <c r="NM629" s="182"/>
      <c r="NN629" s="182"/>
      <c r="NO629" s="182"/>
      <c r="NP629" s="182"/>
      <c r="NQ629" s="182"/>
      <c r="NR629" s="182"/>
      <c r="NS629" s="182"/>
      <c r="NT629" s="182"/>
      <c r="NU629" s="182"/>
      <c r="NV629" s="182"/>
      <c r="NW629" s="182"/>
      <c r="NX629" s="182"/>
      <c r="NY629" s="182"/>
      <c r="NZ629" s="182"/>
      <c r="OA629" s="182"/>
      <c r="OB629" s="182"/>
      <c r="OC629" s="182"/>
      <c r="OD629" s="182"/>
      <c r="OE629" s="182"/>
      <c r="OF629" s="182"/>
      <c r="OG629" s="182"/>
      <c r="OH629" s="182"/>
      <c r="OI629" s="182"/>
      <c r="OJ629" s="182"/>
      <c r="OK629" s="182"/>
      <c r="OL629" s="182"/>
      <c r="OM629" s="182"/>
      <c r="ON629" s="182"/>
      <c r="OO629" s="182"/>
      <c r="OP629" s="182"/>
      <c r="OQ629" s="182"/>
      <c r="OR629" s="182"/>
      <c r="OS629" s="182"/>
      <c r="OT629" s="182"/>
      <c r="OU629" s="182"/>
      <c r="OV629" s="182"/>
      <c r="OW629" s="182"/>
      <c r="OX629" s="182"/>
      <c r="OY629" s="182"/>
      <c r="OZ629" s="182"/>
      <c r="PA629" s="182"/>
      <c r="PB629" s="182"/>
      <c r="PC629" s="182"/>
      <c r="PD629" s="182"/>
      <c r="PE629" s="182"/>
      <c r="PF629" s="182"/>
      <c r="PG629" s="182"/>
      <c r="PH629" s="182"/>
      <c r="PI629" s="182"/>
      <c r="PJ629" s="182"/>
      <c r="PK629" s="182"/>
      <c r="PL629" s="182"/>
      <c r="PM629" s="182"/>
      <c r="PN629" s="182"/>
      <c r="PO629" s="182"/>
      <c r="PP629" s="182"/>
      <c r="PQ629" s="182"/>
      <c r="PR629" s="182"/>
      <c r="PS629" s="182"/>
      <c r="PT629" s="182"/>
      <c r="PU629" s="182"/>
      <c r="PV629" s="182"/>
      <c r="PW629" s="182"/>
      <c r="PX629" s="182"/>
    </row>
    <row r="630" spans="1:440" s="167" customFormat="1" ht="19.899999999999999" customHeight="1">
      <c r="A630" s="182"/>
      <c r="B630" s="1040"/>
      <c r="C630" s="899"/>
      <c r="D630" s="896"/>
      <c r="E630" s="873"/>
      <c r="F630" s="382" t="s">
        <v>21</v>
      </c>
      <c r="G630" s="383">
        <v>2.9769999999999999</v>
      </c>
      <c r="H630" s="383"/>
      <c r="I630" s="384">
        <f>G630+H630+K629</f>
        <v>3.613</v>
      </c>
      <c r="J630" s="434">
        <v>1.87</v>
      </c>
      <c r="K630" s="384">
        <f t="shared" si="686"/>
        <v>1.7429999999999999</v>
      </c>
      <c r="L630" s="674">
        <f t="shared" si="687"/>
        <v>0.51757542208690843</v>
      </c>
      <c r="M630" s="652" t="s">
        <v>24</v>
      </c>
      <c r="N630" s="903"/>
      <c r="O630" s="904"/>
      <c r="P630" s="904"/>
      <c r="Q630" s="904"/>
      <c r="R630" s="904"/>
      <c r="S630" s="893"/>
      <c r="T630" s="170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  <c r="AV630" s="182"/>
      <c r="AW630" s="182"/>
      <c r="AX630" s="182"/>
      <c r="AY630" s="182"/>
      <c r="AZ630" s="182"/>
      <c r="BA630" s="182"/>
      <c r="BB630" s="182"/>
      <c r="BC630" s="182"/>
      <c r="BD630" s="182"/>
      <c r="BE630" s="182"/>
      <c r="BF630" s="182"/>
      <c r="BG630" s="182"/>
      <c r="BH630" s="182"/>
      <c r="BI630" s="182"/>
      <c r="BJ630" s="182"/>
      <c r="BK630" s="182"/>
      <c r="BL630" s="182"/>
      <c r="BM630" s="182"/>
      <c r="BN630" s="182"/>
      <c r="BO630" s="182"/>
      <c r="BP630" s="182"/>
      <c r="BQ630" s="182"/>
      <c r="BR630" s="182"/>
      <c r="BS630" s="182"/>
      <c r="BT630" s="182"/>
      <c r="BU630" s="182"/>
      <c r="BV630" s="182"/>
      <c r="BW630" s="182"/>
      <c r="BX630" s="182"/>
      <c r="BY630" s="182"/>
      <c r="BZ630" s="182"/>
      <c r="CA630" s="182"/>
      <c r="CB630" s="182"/>
      <c r="CC630" s="182"/>
      <c r="CD630" s="182"/>
      <c r="CE630" s="182"/>
      <c r="CF630" s="182"/>
      <c r="CG630" s="182"/>
      <c r="CH630" s="182"/>
      <c r="CI630" s="182"/>
      <c r="CJ630" s="182"/>
      <c r="CK630" s="182"/>
      <c r="CL630" s="182"/>
      <c r="CM630" s="182"/>
      <c r="CN630" s="182"/>
      <c r="CO630" s="182"/>
      <c r="CP630" s="182"/>
      <c r="CQ630" s="182"/>
      <c r="CR630" s="182"/>
      <c r="CS630" s="182"/>
      <c r="CT630" s="182"/>
      <c r="CU630" s="182"/>
      <c r="CV630" s="182"/>
      <c r="CW630" s="182"/>
      <c r="CX630" s="182"/>
      <c r="CY630" s="182"/>
      <c r="CZ630" s="182"/>
      <c r="DA630" s="182"/>
      <c r="DB630" s="182"/>
      <c r="DC630" s="182"/>
      <c r="DD630" s="182"/>
      <c r="DE630" s="182"/>
      <c r="DF630" s="182"/>
      <c r="DG630" s="182"/>
      <c r="DH630" s="182"/>
      <c r="DI630" s="182"/>
      <c r="DJ630" s="182"/>
      <c r="DK630" s="182"/>
      <c r="DL630" s="182"/>
      <c r="DM630" s="182"/>
      <c r="DN630" s="182"/>
      <c r="DO630" s="182"/>
      <c r="DP630" s="182"/>
      <c r="DQ630" s="182"/>
      <c r="DR630" s="182"/>
      <c r="DS630" s="182"/>
      <c r="DT630" s="182"/>
      <c r="DU630" s="182"/>
      <c r="DV630" s="182"/>
      <c r="DW630" s="182"/>
      <c r="DX630" s="182"/>
      <c r="DY630" s="182"/>
      <c r="DZ630" s="182"/>
      <c r="EA630" s="182"/>
      <c r="EB630" s="182"/>
      <c r="EC630" s="182"/>
      <c r="ED630" s="182"/>
      <c r="EE630" s="182"/>
      <c r="EF630" s="182"/>
      <c r="EG630" s="182"/>
      <c r="EH630" s="182"/>
      <c r="EI630" s="182"/>
      <c r="EJ630" s="182"/>
      <c r="EK630" s="182"/>
      <c r="EL630" s="182"/>
      <c r="EM630" s="182"/>
      <c r="EN630" s="182"/>
      <c r="EO630" s="182"/>
      <c r="EP630" s="182"/>
      <c r="EQ630" s="182"/>
      <c r="ER630" s="182"/>
      <c r="ES630" s="182"/>
      <c r="ET630" s="182"/>
      <c r="EU630" s="182"/>
      <c r="EV630" s="182"/>
      <c r="EW630" s="182"/>
      <c r="EX630" s="182"/>
      <c r="EY630" s="182"/>
      <c r="EZ630" s="182"/>
      <c r="FA630" s="182"/>
      <c r="FB630" s="182"/>
      <c r="FC630" s="182"/>
      <c r="FD630" s="182"/>
      <c r="FE630" s="182"/>
      <c r="FF630" s="182"/>
      <c r="FG630" s="182"/>
      <c r="FH630" s="182"/>
      <c r="FI630" s="182"/>
      <c r="FJ630" s="182"/>
      <c r="FK630" s="182"/>
      <c r="FL630" s="182"/>
      <c r="FM630" s="182"/>
      <c r="FN630" s="182"/>
      <c r="FO630" s="182"/>
      <c r="FP630" s="182"/>
      <c r="FQ630" s="182"/>
      <c r="FR630" s="182"/>
      <c r="FS630" s="182"/>
      <c r="FT630" s="182"/>
      <c r="FU630" s="182"/>
      <c r="FV630" s="182"/>
      <c r="FW630" s="182"/>
      <c r="FX630" s="182"/>
      <c r="FY630" s="182"/>
      <c r="FZ630" s="182"/>
      <c r="GA630" s="182"/>
      <c r="GB630" s="182"/>
      <c r="GC630" s="182"/>
      <c r="GD630" s="182"/>
      <c r="GE630" s="182"/>
      <c r="GF630" s="182"/>
      <c r="GG630" s="182"/>
      <c r="GH630" s="182"/>
      <c r="GI630" s="182"/>
      <c r="GJ630" s="182"/>
      <c r="GK630" s="182"/>
      <c r="GL630" s="182"/>
      <c r="GM630" s="182"/>
      <c r="GN630" s="182"/>
      <c r="GO630" s="182"/>
      <c r="GP630" s="182"/>
      <c r="GQ630" s="182"/>
      <c r="GR630" s="182"/>
      <c r="GS630" s="182"/>
      <c r="GT630" s="182"/>
      <c r="GU630" s="182"/>
      <c r="GV630" s="182"/>
      <c r="GW630" s="182"/>
      <c r="GX630" s="182"/>
      <c r="GY630" s="182"/>
      <c r="GZ630" s="182"/>
      <c r="HA630" s="182"/>
      <c r="HB630" s="182"/>
      <c r="HC630" s="182"/>
      <c r="HD630" s="182"/>
      <c r="HE630" s="182"/>
      <c r="HF630" s="182"/>
      <c r="HG630" s="182"/>
      <c r="HH630" s="182"/>
      <c r="HI630" s="182"/>
      <c r="HJ630" s="182"/>
      <c r="HK630" s="182"/>
      <c r="HL630" s="182"/>
      <c r="HM630" s="182"/>
      <c r="HN630" s="182"/>
      <c r="HO630" s="182"/>
      <c r="HP630" s="182"/>
      <c r="HQ630" s="182"/>
      <c r="HR630" s="182"/>
      <c r="HS630" s="182"/>
      <c r="HT630" s="182"/>
      <c r="HU630" s="182"/>
      <c r="HV630" s="182"/>
      <c r="HW630" s="182"/>
      <c r="HX630" s="182"/>
      <c r="HY630" s="182"/>
      <c r="HZ630" s="182"/>
      <c r="IA630" s="182"/>
      <c r="IB630" s="182"/>
      <c r="IC630" s="182"/>
      <c r="ID630" s="182"/>
      <c r="IE630" s="182"/>
      <c r="IF630" s="182"/>
      <c r="IG630" s="182"/>
      <c r="IH630" s="182"/>
      <c r="II630" s="182"/>
      <c r="IJ630" s="182"/>
      <c r="IK630" s="182"/>
      <c r="IL630" s="182"/>
      <c r="IM630" s="182"/>
      <c r="IN630" s="182"/>
      <c r="IO630" s="182"/>
      <c r="IP630" s="182"/>
      <c r="IQ630" s="182"/>
      <c r="IR630" s="182"/>
      <c r="IS630" s="182"/>
      <c r="IT630" s="182"/>
      <c r="IU630" s="182"/>
      <c r="IV630" s="182"/>
      <c r="IW630" s="182"/>
      <c r="IX630" s="182"/>
      <c r="IY630" s="182"/>
      <c r="IZ630" s="182"/>
      <c r="JA630" s="182"/>
      <c r="JB630" s="182"/>
      <c r="JC630" s="182"/>
      <c r="JD630" s="182"/>
      <c r="JE630" s="182"/>
      <c r="JF630" s="182"/>
      <c r="JG630" s="182"/>
      <c r="JH630" s="182"/>
      <c r="JI630" s="182"/>
      <c r="JJ630" s="182"/>
      <c r="JK630" s="182"/>
      <c r="JL630" s="182"/>
      <c r="JM630" s="182"/>
      <c r="JN630" s="182"/>
      <c r="JO630" s="182"/>
      <c r="JP630" s="182"/>
      <c r="JQ630" s="182"/>
      <c r="JR630" s="182"/>
      <c r="JS630" s="182"/>
      <c r="JT630" s="182"/>
      <c r="JU630" s="182"/>
      <c r="JV630" s="182"/>
      <c r="JW630" s="182"/>
      <c r="JX630" s="182"/>
      <c r="JY630" s="182"/>
      <c r="JZ630" s="182"/>
      <c r="KA630" s="182"/>
      <c r="KB630" s="182"/>
      <c r="KC630" s="182"/>
      <c r="KD630" s="182"/>
      <c r="KE630" s="182"/>
      <c r="KF630" s="182"/>
      <c r="KG630" s="182"/>
      <c r="KH630" s="182"/>
      <c r="KI630" s="182"/>
      <c r="KJ630" s="182"/>
      <c r="KK630" s="182"/>
      <c r="KL630" s="182"/>
      <c r="KM630" s="182"/>
      <c r="KN630" s="182"/>
      <c r="KO630" s="182"/>
      <c r="KP630" s="182"/>
      <c r="KQ630" s="182"/>
      <c r="KR630" s="182"/>
      <c r="KS630" s="182"/>
      <c r="KT630" s="182"/>
      <c r="KU630" s="182"/>
      <c r="KV630" s="182"/>
      <c r="KW630" s="182"/>
      <c r="KX630" s="182"/>
      <c r="KY630" s="182"/>
      <c r="KZ630" s="182"/>
      <c r="LA630" s="182"/>
      <c r="LB630" s="182"/>
      <c r="LC630" s="182"/>
      <c r="LD630" s="182"/>
      <c r="LE630" s="182"/>
      <c r="LF630" s="182"/>
      <c r="LG630" s="182"/>
      <c r="LH630" s="182"/>
      <c r="LI630" s="182"/>
      <c r="LJ630" s="182"/>
      <c r="LK630" s="182"/>
      <c r="LL630" s="182"/>
      <c r="LM630" s="182"/>
      <c r="LN630" s="182"/>
      <c r="LO630" s="182"/>
      <c r="LP630" s="182"/>
      <c r="LQ630" s="182"/>
      <c r="LR630" s="182"/>
      <c r="LS630" s="182"/>
      <c r="LT630" s="182"/>
      <c r="LU630" s="182"/>
      <c r="LV630" s="182"/>
      <c r="LW630" s="182"/>
      <c r="LX630" s="182"/>
      <c r="LY630" s="182"/>
      <c r="LZ630" s="182"/>
      <c r="MA630" s="182"/>
      <c r="MB630" s="182"/>
      <c r="MC630" s="182"/>
      <c r="MD630" s="182"/>
      <c r="ME630" s="182"/>
      <c r="MF630" s="182"/>
      <c r="MG630" s="182"/>
      <c r="MH630" s="182"/>
      <c r="MI630" s="182"/>
      <c r="MJ630" s="182"/>
      <c r="MK630" s="182"/>
      <c r="ML630" s="182"/>
      <c r="MM630" s="182"/>
      <c r="MN630" s="182"/>
      <c r="MO630" s="182"/>
      <c r="MP630" s="182"/>
      <c r="MQ630" s="182"/>
      <c r="MR630" s="182"/>
      <c r="MS630" s="182"/>
      <c r="MT630" s="182"/>
      <c r="MU630" s="182"/>
      <c r="MV630" s="182"/>
      <c r="MW630" s="182"/>
      <c r="MX630" s="182"/>
      <c r="MY630" s="182"/>
      <c r="MZ630" s="182"/>
      <c r="NA630" s="182"/>
      <c r="NB630" s="182"/>
      <c r="NC630" s="182"/>
      <c r="ND630" s="182"/>
      <c r="NE630" s="182"/>
      <c r="NF630" s="182"/>
      <c r="NG630" s="182"/>
      <c r="NH630" s="182"/>
      <c r="NI630" s="182"/>
      <c r="NJ630" s="182"/>
      <c r="NK630" s="182"/>
      <c r="NL630" s="182"/>
      <c r="NM630" s="182"/>
      <c r="NN630" s="182"/>
      <c r="NO630" s="182"/>
      <c r="NP630" s="182"/>
      <c r="NQ630" s="182"/>
      <c r="NR630" s="182"/>
      <c r="NS630" s="182"/>
      <c r="NT630" s="182"/>
      <c r="NU630" s="182"/>
      <c r="NV630" s="182"/>
      <c r="NW630" s="182"/>
      <c r="NX630" s="182"/>
      <c r="NY630" s="182"/>
      <c r="NZ630" s="182"/>
      <c r="OA630" s="182"/>
      <c r="OB630" s="182"/>
      <c r="OC630" s="182"/>
      <c r="OD630" s="182"/>
      <c r="OE630" s="182"/>
      <c r="OF630" s="182"/>
      <c r="OG630" s="182"/>
      <c r="OH630" s="182"/>
      <c r="OI630" s="182"/>
      <c r="OJ630" s="182"/>
      <c r="OK630" s="182"/>
      <c r="OL630" s="182"/>
      <c r="OM630" s="182"/>
      <c r="ON630" s="182"/>
      <c r="OO630" s="182"/>
      <c r="OP630" s="182"/>
      <c r="OQ630" s="182"/>
      <c r="OR630" s="182"/>
      <c r="OS630" s="182"/>
      <c r="OT630" s="182"/>
      <c r="OU630" s="182"/>
      <c r="OV630" s="182"/>
      <c r="OW630" s="182"/>
      <c r="OX630" s="182"/>
      <c r="OY630" s="182"/>
      <c r="OZ630" s="182"/>
      <c r="PA630" s="182"/>
      <c r="PB630" s="182"/>
      <c r="PC630" s="182"/>
      <c r="PD630" s="182"/>
      <c r="PE630" s="182"/>
      <c r="PF630" s="182"/>
      <c r="PG630" s="182"/>
      <c r="PH630" s="182"/>
      <c r="PI630" s="182"/>
      <c r="PJ630" s="182"/>
      <c r="PK630" s="182"/>
      <c r="PL630" s="182"/>
      <c r="PM630" s="182"/>
      <c r="PN630" s="182"/>
      <c r="PO630" s="182"/>
      <c r="PP630" s="182"/>
      <c r="PQ630" s="182"/>
      <c r="PR630" s="182"/>
      <c r="PS630" s="182"/>
      <c r="PT630" s="182"/>
      <c r="PU630" s="182"/>
      <c r="PV630" s="182"/>
      <c r="PW630" s="182"/>
      <c r="PX630" s="182"/>
    </row>
    <row r="631" spans="1:440" s="167" customFormat="1" ht="19.899999999999999" customHeight="1">
      <c r="A631" s="182"/>
      <c r="B631" s="1040"/>
      <c r="C631" s="899"/>
      <c r="D631" s="896"/>
      <c r="E631" s="874"/>
      <c r="F631" s="382" t="s">
        <v>22</v>
      </c>
      <c r="G631" s="383">
        <v>3.613</v>
      </c>
      <c r="H631" s="383"/>
      <c r="I631" s="384">
        <f>G631+H631+K630</f>
        <v>5.3559999999999999</v>
      </c>
      <c r="J631" s="434">
        <v>4.7069999999999999</v>
      </c>
      <c r="K631" s="384">
        <f t="shared" si="686"/>
        <v>0.64900000000000002</v>
      </c>
      <c r="L631" s="674">
        <f t="shared" si="687"/>
        <v>0.87882748319641524</v>
      </c>
      <c r="M631" s="652" t="s">
        <v>24</v>
      </c>
      <c r="N631" s="903"/>
      <c r="O631" s="904"/>
      <c r="P631" s="904"/>
      <c r="Q631" s="904"/>
      <c r="R631" s="904"/>
      <c r="S631" s="893"/>
      <c r="T631" s="170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  <c r="AV631" s="182"/>
      <c r="AW631" s="182"/>
      <c r="AX631" s="182"/>
      <c r="AY631" s="182"/>
      <c r="AZ631" s="182"/>
      <c r="BA631" s="182"/>
      <c r="BB631" s="182"/>
      <c r="BC631" s="182"/>
      <c r="BD631" s="182"/>
      <c r="BE631" s="182"/>
      <c r="BF631" s="182"/>
      <c r="BG631" s="182"/>
      <c r="BH631" s="182"/>
      <c r="BI631" s="182"/>
      <c r="BJ631" s="182"/>
      <c r="BK631" s="182"/>
      <c r="BL631" s="182"/>
      <c r="BM631" s="182"/>
      <c r="BN631" s="182"/>
      <c r="BO631" s="182"/>
      <c r="BP631" s="182"/>
      <c r="BQ631" s="182"/>
      <c r="BR631" s="182"/>
      <c r="BS631" s="182"/>
      <c r="BT631" s="182"/>
      <c r="BU631" s="182"/>
      <c r="BV631" s="182"/>
      <c r="BW631" s="182"/>
      <c r="BX631" s="182"/>
      <c r="BY631" s="182"/>
      <c r="BZ631" s="182"/>
      <c r="CA631" s="182"/>
      <c r="CB631" s="182"/>
      <c r="CC631" s="182"/>
      <c r="CD631" s="182"/>
      <c r="CE631" s="182"/>
      <c r="CF631" s="182"/>
      <c r="CG631" s="182"/>
      <c r="CH631" s="182"/>
      <c r="CI631" s="182"/>
      <c r="CJ631" s="182"/>
      <c r="CK631" s="182"/>
      <c r="CL631" s="182"/>
      <c r="CM631" s="182"/>
      <c r="CN631" s="182"/>
      <c r="CO631" s="182"/>
      <c r="CP631" s="182"/>
      <c r="CQ631" s="182"/>
      <c r="CR631" s="182"/>
      <c r="CS631" s="182"/>
      <c r="CT631" s="182"/>
      <c r="CU631" s="182"/>
      <c r="CV631" s="182"/>
      <c r="CW631" s="182"/>
      <c r="CX631" s="182"/>
      <c r="CY631" s="182"/>
      <c r="CZ631" s="182"/>
      <c r="DA631" s="182"/>
      <c r="DB631" s="182"/>
      <c r="DC631" s="182"/>
      <c r="DD631" s="182"/>
      <c r="DE631" s="182"/>
      <c r="DF631" s="182"/>
      <c r="DG631" s="182"/>
      <c r="DH631" s="182"/>
      <c r="DI631" s="182"/>
      <c r="DJ631" s="182"/>
      <c r="DK631" s="182"/>
      <c r="DL631" s="182"/>
      <c r="DM631" s="182"/>
      <c r="DN631" s="182"/>
      <c r="DO631" s="182"/>
      <c r="DP631" s="182"/>
      <c r="DQ631" s="182"/>
      <c r="DR631" s="182"/>
      <c r="DS631" s="182"/>
      <c r="DT631" s="182"/>
      <c r="DU631" s="182"/>
      <c r="DV631" s="182"/>
      <c r="DW631" s="182"/>
      <c r="DX631" s="182"/>
      <c r="DY631" s="182"/>
      <c r="DZ631" s="182"/>
      <c r="EA631" s="182"/>
      <c r="EB631" s="182"/>
      <c r="EC631" s="182"/>
      <c r="ED631" s="182"/>
      <c r="EE631" s="182"/>
      <c r="EF631" s="182"/>
      <c r="EG631" s="182"/>
      <c r="EH631" s="182"/>
      <c r="EI631" s="182"/>
      <c r="EJ631" s="182"/>
      <c r="EK631" s="182"/>
      <c r="EL631" s="182"/>
      <c r="EM631" s="182"/>
      <c r="EN631" s="182"/>
      <c r="EO631" s="182"/>
      <c r="EP631" s="182"/>
      <c r="EQ631" s="182"/>
      <c r="ER631" s="182"/>
      <c r="ES631" s="182"/>
      <c r="ET631" s="182"/>
      <c r="EU631" s="182"/>
      <c r="EV631" s="182"/>
      <c r="EW631" s="182"/>
      <c r="EX631" s="182"/>
      <c r="EY631" s="182"/>
      <c r="EZ631" s="182"/>
      <c r="FA631" s="182"/>
      <c r="FB631" s="182"/>
      <c r="FC631" s="182"/>
      <c r="FD631" s="182"/>
      <c r="FE631" s="182"/>
      <c r="FF631" s="182"/>
      <c r="FG631" s="182"/>
      <c r="FH631" s="182"/>
      <c r="FI631" s="182"/>
      <c r="FJ631" s="182"/>
      <c r="FK631" s="182"/>
      <c r="FL631" s="182"/>
      <c r="FM631" s="182"/>
      <c r="FN631" s="182"/>
      <c r="FO631" s="182"/>
      <c r="FP631" s="182"/>
      <c r="FQ631" s="182"/>
      <c r="FR631" s="182"/>
      <c r="FS631" s="182"/>
      <c r="FT631" s="182"/>
      <c r="FU631" s="182"/>
      <c r="FV631" s="182"/>
      <c r="FW631" s="182"/>
      <c r="FX631" s="182"/>
      <c r="FY631" s="182"/>
      <c r="FZ631" s="182"/>
      <c r="GA631" s="182"/>
      <c r="GB631" s="182"/>
      <c r="GC631" s="182"/>
      <c r="GD631" s="182"/>
      <c r="GE631" s="182"/>
      <c r="GF631" s="182"/>
      <c r="GG631" s="182"/>
      <c r="GH631" s="182"/>
      <c r="GI631" s="182"/>
      <c r="GJ631" s="182"/>
      <c r="GK631" s="182"/>
      <c r="GL631" s="182"/>
      <c r="GM631" s="182"/>
      <c r="GN631" s="182"/>
      <c r="GO631" s="182"/>
      <c r="GP631" s="182"/>
      <c r="GQ631" s="182"/>
      <c r="GR631" s="182"/>
      <c r="GS631" s="182"/>
      <c r="GT631" s="182"/>
      <c r="GU631" s="182"/>
      <c r="GV631" s="182"/>
      <c r="GW631" s="182"/>
      <c r="GX631" s="182"/>
      <c r="GY631" s="182"/>
      <c r="GZ631" s="182"/>
      <c r="HA631" s="182"/>
      <c r="HB631" s="182"/>
      <c r="HC631" s="182"/>
      <c r="HD631" s="182"/>
      <c r="HE631" s="182"/>
      <c r="HF631" s="182"/>
      <c r="HG631" s="182"/>
      <c r="HH631" s="182"/>
      <c r="HI631" s="182"/>
      <c r="HJ631" s="182"/>
      <c r="HK631" s="182"/>
      <c r="HL631" s="182"/>
      <c r="HM631" s="182"/>
      <c r="HN631" s="182"/>
      <c r="HO631" s="182"/>
      <c r="HP631" s="182"/>
      <c r="HQ631" s="182"/>
      <c r="HR631" s="182"/>
      <c r="HS631" s="182"/>
      <c r="HT631" s="182"/>
      <c r="HU631" s="182"/>
      <c r="HV631" s="182"/>
      <c r="HW631" s="182"/>
      <c r="HX631" s="182"/>
      <c r="HY631" s="182"/>
      <c r="HZ631" s="182"/>
      <c r="IA631" s="182"/>
      <c r="IB631" s="182"/>
      <c r="IC631" s="182"/>
      <c r="ID631" s="182"/>
      <c r="IE631" s="182"/>
      <c r="IF631" s="182"/>
      <c r="IG631" s="182"/>
      <c r="IH631" s="182"/>
      <c r="II631" s="182"/>
      <c r="IJ631" s="182"/>
      <c r="IK631" s="182"/>
      <c r="IL631" s="182"/>
      <c r="IM631" s="182"/>
      <c r="IN631" s="182"/>
      <c r="IO631" s="182"/>
      <c r="IP631" s="182"/>
      <c r="IQ631" s="182"/>
      <c r="IR631" s="182"/>
      <c r="IS631" s="182"/>
      <c r="IT631" s="182"/>
      <c r="IU631" s="182"/>
      <c r="IV631" s="182"/>
      <c r="IW631" s="182"/>
      <c r="IX631" s="182"/>
      <c r="IY631" s="182"/>
      <c r="IZ631" s="182"/>
      <c r="JA631" s="182"/>
      <c r="JB631" s="182"/>
      <c r="JC631" s="182"/>
      <c r="JD631" s="182"/>
      <c r="JE631" s="182"/>
      <c r="JF631" s="182"/>
      <c r="JG631" s="182"/>
      <c r="JH631" s="182"/>
      <c r="JI631" s="182"/>
      <c r="JJ631" s="182"/>
      <c r="JK631" s="182"/>
      <c r="JL631" s="182"/>
      <c r="JM631" s="182"/>
      <c r="JN631" s="182"/>
      <c r="JO631" s="182"/>
      <c r="JP631" s="182"/>
      <c r="JQ631" s="182"/>
      <c r="JR631" s="182"/>
      <c r="JS631" s="182"/>
      <c r="JT631" s="182"/>
      <c r="JU631" s="182"/>
      <c r="JV631" s="182"/>
      <c r="JW631" s="182"/>
      <c r="JX631" s="182"/>
      <c r="JY631" s="182"/>
      <c r="JZ631" s="182"/>
      <c r="KA631" s="182"/>
      <c r="KB631" s="182"/>
      <c r="KC631" s="182"/>
      <c r="KD631" s="182"/>
      <c r="KE631" s="182"/>
      <c r="KF631" s="182"/>
      <c r="KG631" s="182"/>
      <c r="KH631" s="182"/>
      <c r="KI631" s="182"/>
      <c r="KJ631" s="182"/>
      <c r="KK631" s="182"/>
      <c r="KL631" s="182"/>
      <c r="KM631" s="182"/>
      <c r="KN631" s="182"/>
      <c r="KO631" s="182"/>
      <c r="KP631" s="182"/>
      <c r="KQ631" s="182"/>
      <c r="KR631" s="182"/>
      <c r="KS631" s="182"/>
      <c r="KT631" s="182"/>
      <c r="KU631" s="182"/>
      <c r="KV631" s="182"/>
      <c r="KW631" s="182"/>
      <c r="KX631" s="182"/>
      <c r="KY631" s="182"/>
      <c r="KZ631" s="182"/>
      <c r="LA631" s="182"/>
      <c r="LB631" s="182"/>
      <c r="LC631" s="182"/>
      <c r="LD631" s="182"/>
      <c r="LE631" s="182"/>
      <c r="LF631" s="182"/>
      <c r="LG631" s="182"/>
      <c r="LH631" s="182"/>
      <c r="LI631" s="182"/>
      <c r="LJ631" s="182"/>
      <c r="LK631" s="182"/>
      <c r="LL631" s="182"/>
      <c r="LM631" s="182"/>
      <c r="LN631" s="182"/>
      <c r="LO631" s="182"/>
      <c r="LP631" s="182"/>
      <c r="LQ631" s="182"/>
      <c r="LR631" s="182"/>
      <c r="LS631" s="182"/>
      <c r="LT631" s="182"/>
      <c r="LU631" s="182"/>
      <c r="LV631" s="182"/>
      <c r="LW631" s="182"/>
      <c r="LX631" s="182"/>
      <c r="LY631" s="182"/>
      <c r="LZ631" s="182"/>
      <c r="MA631" s="182"/>
      <c r="MB631" s="182"/>
      <c r="MC631" s="182"/>
      <c r="MD631" s="182"/>
      <c r="ME631" s="182"/>
      <c r="MF631" s="182"/>
      <c r="MG631" s="182"/>
      <c r="MH631" s="182"/>
      <c r="MI631" s="182"/>
      <c r="MJ631" s="182"/>
      <c r="MK631" s="182"/>
      <c r="ML631" s="182"/>
      <c r="MM631" s="182"/>
      <c r="MN631" s="182"/>
      <c r="MO631" s="182"/>
      <c r="MP631" s="182"/>
      <c r="MQ631" s="182"/>
      <c r="MR631" s="182"/>
      <c r="MS631" s="182"/>
      <c r="MT631" s="182"/>
      <c r="MU631" s="182"/>
      <c r="MV631" s="182"/>
      <c r="MW631" s="182"/>
      <c r="MX631" s="182"/>
      <c r="MY631" s="182"/>
      <c r="MZ631" s="182"/>
      <c r="NA631" s="182"/>
      <c r="NB631" s="182"/>
      <c r="NC631" s="182"/>
      <c r="ND631" s="182"/>
      <c r="NE631" s="182"/>
      <c r="NF631" s="182"/>
      <c r="NG631" s="182"/>
      <c r="NH631" s="182"/>
      <c r="NI631" s="182"/>
      <c r="NJ631" s="182"/>
      <c r="NK631" s="182"/>
      <c r="NL631" s="182"/>
      <c r="NM631" s="182"/>
      <c r="NN631" s="182"/>
      <c r="NO631" s="182"/>
      <c r="NP631" s="182"/>
      <c r="NQ631" s="182"/>
      <c r="NR631" s="182"/>
      <c r="NS631" s="182"/>
      <c r="NT631" s="182"/>
      <c r="NU631" s="182"/>
      <c r="NV631" s="182"/>
      <c r="NW631" s="182"/>
      <c r="NX631" s="182"/>
      <c r="NY631" s="182"/>
      <c r="NZ631" s="182"/>
      <c r="OA631" s="182"/>
      <c r="OB631" s="182"/>
      <c r="OC631" s="182"/>
      <c r="OD631" s="182"/>
      <c r="OE631" s="182"/>
      <c r="OF631" s="182"/>
      <c r="OG631" s="182"/>
      <c r="OH631" s="182"/>
      <c r="OI631" s="182"/>
      <c r="OJ631" s="182"/>
      <c r="OK631" s="182"/>
      <c r="OL631" s="182"/>
      <c r="OM631" s="182"/>
      <c r="ON631" s="182"/>
      <c r="OO631" s="182"/>
      <c r="OP631" s="182"/>
      <c r="OQ631" s="182"/>
      <c r="OR631" s="182"/>
      <c r="OS631" s="182"/>
      <c r="OT631" s="182"/>
      <c r="OU631" s="182"/>
      <c r="OV631" s="182"/>
      <c r="OW631" s="182"/>
      <c r="OX631" s="182"/>
      <c r="OY631" s="182"/>
      <c r="OZ631" s="182"/>
      <c r="PA631" s="182"/>
      <c r="PB631" s="182"/>
      <c r="PC631" s="182"/>
      <c r="PD631" s="182"/>
      <c r="PE631" s="182"/>
      <c r="PF631" s="182"/>
      <c r="PG631" s="182"/>
      <c r="PH631" s="182"/>
      <c r="PI631" s="182"/>
      <c r="PJ631" s="182"/>
      <c r="PK631" s="182"/>
      <c r="PL631" s="182"/>
      <c r="PM631" s="182"/>
      <c r="PN631" s="182"/>
      <c r="PO631" s="182"/>
      <c r="PP631" s="182"/>
      <c r="PQ631" s="182"/>
      <c r="PR631" s="182"/>
      <c r="PS631" s="182"/>
      <c r="PT631" s="182"/>
      <c r="PU631" s="182"/>
      <c r="PV631" s="182"/>
      <c r="PW631" s="182"/>
      <c r="PX631" s="182"/>
    </row>
    <row r="632" spans="1:440" s="167" customFormat="1" ht="19.899999999999999" customHeight="1">
      <c r="A632" s="182"/>
      <c r="B632" s="1040"/>
      <c r="C632" s="899"/>
      <c r="D632" s="896"/>
      <c r="E632" s="872" t="s">
        <v>333</v>
      </c>
      <c r="F632" s="382" t="s">
        <v>20</v>
      </c>
      <c r="G632" s="383">
        <v>0.63500000000000001</v>
      </c>
      <c r="H632" s="383"/>
      <c r="I632" s="384">
        <f t="shared" ref="I632" si="717">G632+H632</f>
        <v>0.63500000000000001</v>
      </c>
      <c r="J632" s="434">
        <v>0.27</v>
      </c>
      <c r="K632" s="384">
        <f t="shared" si="686"/>
        <v>0.36499999999999999</v>
      </c>
      <c r="L632" s="674">
        <f t="shared" si="687"/>
        <v>0.42519685039370081</v>
      </c>
      <c r="M632" s="652" t="s">
        <v>24</v>
      </c>
      <c r="N632" s="903">
        <f t="shared" ref="N632:O632" si="718">G632+G633+G634</f>
        <v>7.2159999999999993</v>
      </c>
      <c r="O632" s="904">
        <f t="shared" si="718"/>
        <v>0</v>
      </c>
      <c r="P632" s="904">
        <f t="shared" ref="P632" si="719">N632+O632</f>
        <v>7.2159999999999993</v>
      </c>
      <c r="Q632" s="904">
        <f t="shared" si="667"/>
        <v>6.782</v>
      </c>
      <c r="R632" s="904">
        <f t="shared" ref="R632" si="720">P632-Q632</f>
        <v>0.43399999999999928</v>
      </c>
      <c r="S632" s="893">
        <f t="shared" ref="S632" si="721">Q632/P632</f>
        <v>0.93985587583148567</v>
      </c>
      <c r="T632" s="170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  <c r="AV632" s="182"/>
      <c r="AW632" s="182"/>
      <c r="AX632" s="182"/>
      <c r="AY632" s="182"/>
      <c r="AZ632" s="182"/>
      <c r="BA632" s="182"/>
      <c r="BB632" s="182"/>
      <c r="BC632" s="182"/>
      <c r="BD632" s="182"/>
      <c r="BE632" s="182"/>
      <c r="BF632" s="182"/>
      <c r="BG632" s="182"/>
      <c r="BH632" s="182"/>
      <c r="BI632" s="182"/>
      <c r="BJ632" s="182"/>
      <c r="BK632" s="182"/>
      <c r="BL632" s="182"/>
      <c r="BM632" s="182"/>
      <c r="BN632" s="182"/>
      <c r="BO632" s="182"/>
      <c r="BP632" s="182"/>
      <c r="BQ632" s="182"/>
      <c r="BR632" s="182"/>
      <c r="BS632" s="182"/>
      <c r="BT632" s="182"/>
      <c r="BU632" s="182"/>
      <c r="BV632" s="182"/>
      <c r="BW632" s="182"/>
      <c r="BX632" s="182"/>
      <c r="BY632" s="182"/>
      <c r="BZ632" s="182"/>
      <c r="CA632" s="182"/>
      <c r="CB632" s="182"/>
      <c r="CC632" s="182"/>
      <c r="CD632" s="182"/>
      <c r="CE632" s="182"/>
      <c r="CF632" s="182"/>
      <c r="CG632" s="182"/>
      <c r="CH632" s="182"/>
      <c r="CI632" s="182"/>
      <c r="CJ632" s="182"/>
      <c r="CK632" s="182"/>
      <c r="CL632" s="182"/>
      <c r="CM632" s="182"/>
      <c r="CN632" s="182"/>
      <c r="CO632" s="182"/>
      <c r="CP632" s="182"/>
      <c r="CQ632" s="182"/>
      <c r="CR632" s="182"/>
      <c r="CS632" s="182"/>
      <c r="CT632" s="182"/>
      <c r="CU632" s="182"/>
      <c r="CV632" s="182"/>
      <c r="CW632" s="182"/>
      <c r="CX632" s="182"/>
      <c r="CY632" s="182"/>
      <c r="CZ632" s="182"/>
      <c r="DA632" s="182"/>
      <c r="DB632" s="182"/>
      <c r="DC632" s="182"/>
      <c r="DD632" s="182"/>
      <c r="DE632" s="182"/>
      <c r="DF632" s="182"/>
      <c r="DG632" s="182"/>
      <c r="DH632" s="182"/>
      <c r="DI632" s="182"/>
      <c r="DJ632" s="182"/>
      <c r="DK632" s="182"/>
      <c r="DL632" s="182"/>
      <c r="DM632" s="182"/>
      <c r="DN632" s="182"/>
      <c r="DO632" s="182"/>
      <c r="DP632" s="182"/>
      <c r="DQ632" s="182"/>
      <c r="DR632" s="182"/>
      <c r="DS632" s="182"/>
      <c r="DT632" s="182"/>
      <c r="DU632" s="182"/>
      <c r="DV632" s="182"/>
      <c r="DW632" s="182"/>
      <c r="DX632" s="182"/>
      <c r="DY632" s="182"/>
      <c r="DZ632" s="182"/>
      <c r="EA632" s="182"/>
      <c r="EB632" s="182"/>
      <c r="EC632" s="182"/>
      <c r="ED632" s="182"/>
      <c r="EE632" s="182"/>
      <c r="EF632" s="182"/>
      <c r="EG632" s="182"/>
      <c r="EH632" s="182"/>
      <c r="EI632" s="182"/>
      <c r="EJ632" s="182"/>
      <c r="EK632" s="182"/>
      <c r="EL632" s="182"/>
      <c r="EM632" s="182"/>
      <c r="EN632" s="182"/>
      <c r="EO632" s="182"/>
      <c r="EP632" s="182"/>
      <c r="EQ632" s="182"/>
      <c r="ER632" s="182"/>
      <c r="ES632" s="182"/>
      <c r="ET632" s="182"/>
      <c r="EU632" s="182"/>
      <c r="EV632" s="182"/>
      <c r="EW632" s="182"/>
      <c r="EX632" s="182"/>
      <c r="EY632" s="182"/>
      <c r="EZ632" s="182"/>
      <c r="FA632" s="182"/>
      <c r="FB632" s="182"/>
      <c r="FC632" s="182"/>
      <c r="FD632" s="182"/>
      <c r="FE632" s="182"/>
      <c r="FF632" s="182"/>
      <c r="FG632" s="182"/>
      <c r="FH632" s="182"/>
      <c r="FI632" s="182"/>
      <c r="FJ632" s="182"/>
      <c r="FK632" s="182"/>
      <c r="FL632" s="182"/>
      <c r="FM632" s="182"/>
      <c r="FN632" s="182"/>
      <c r="FO632" s="182"/>
      <c r="FP632" s="182"/>
      <c r="FQ632" s="182"/>
      <c r="FR632" s="182"/>
      <c r="FS632" s="182"/>
      <c r="FT632" s="182"/>
      <c r="FU632" s="182"/>
      <c r="FV632" s="182"/>
      <c r="FW632" s="182"/>
      <c r="FX632" s="182"/>
      <c r="FY632" s="182"/>
      <c r="FZ632" s="182"/>
      <c r="GA632" s="182"/>
      <c r="GB632" s="182"/>
      <c r="GC632" s="182"/>
      <c r="GD632" s="182"/>
      <c r="GE632" s="182"/>
      <c r="GF632" s="182"/>
      <c r="GG632" s="182"/>
      <c r="GH632" s="182"/>
      <c r="GI632" s="182"/>
      <c r="GJ632" s="182"/>
      <c r="GK632" s="182"/>
      <c r="GL632" s="182"/>
      <c r="GM632" s="182"/>
      <c r="GN632" s="182"/>
      <c r="GO632" s="182"/>
      <c r="GP632" s="182"/>
      <c r="GQ632" s="182"/>
      <c r="GR632" s="182"/>
      <c r="GS632" s="182"/>
      <c r="GT632" s="182"/>
      <c r="GU632" s="182"/>
      <c r="GV632" s="182"/>
      <c r="GW632" s="182"/>
      <c r="GX632" s="182"/>
      <c r="GY632" s="182"/>
      <c r="GZ632" s="182"/>
      <c r="HA632" s="182"/>
      <c r="HB632" s="182"/>
      <c r="HC632" s="182"/>
      <c r="HD632" s="182"/>
      <c r="HE632" s="182"/>
      <c r="HF632" s="182"/>
      <c r="HG632" s="182"/>
      <c r="HH632" s="182"/>
      <c r="HI632" s="182"/>
      <c r="HJ632" s="182"/>
      <c r="HK632" s="182"/>
      <c r="HL632" s="182"/>
      <c r="HM632" s="182"/>
      <c r="HN632" s="182"/>
      <c r="HO632" s="182"/>
      <c r="HP632" s="182"/>
      <c r="HQ632" s="182"/>
      <c r="HR632" s="182"/>
      <c r="HS632" s="182"/>
      <c r="HT632" s="182"/>
      <c r="HU632" s="182"/>
      <c r="HV632" s="182"/>
      <c r="HW632" s="182"/>
      <c r="HX632" s="182"/>
      <c r="HY632" s="182"/>
      <c r="HZ632" s="182"/>
      <c r="IA632" s="182"/>
      <c r="IB632" s="182"/>
      <c r="IC632" s="182"/>
      <c r="ID632" s="182"/>
      <c r="IE632" s="182"/>
      <c r="IF632" s="182"/>
      <c r="IG632" s="182"/>
      <c r="IH632" s="182"/>
      <c r="II632" s="182"/>
      <c r="IJ632" s="182"/>
      <c r="IK632" s="182"/>
      <c r="IL632" s="182"/>
      <c r="IM632" s="182"/>
      <c r="IN632" s="182"/>
      <c r="IO632" s="182"/>
      <c r="IP632" s="182"/>
      <c r="IQ632" s="182"/>
      <c r="IR632" s="182"/>
      <c r="IS632" s="182"/>
      <c r="IT632" s="182"/>
      <c r="IU632" s="182"/>
      <c r="IV632" s="182"/>
      <c r="IW632" s="182"/>
      <c r="IX632" s="182"/>
      <c r="IY632" s="182"/>
      <c r="IZ632" s="182"/>
      <c r="JA632" s="182"/>
      <c r="JB632" s="182"/>
      <c r="JC632" s="182"/>
      <c r="JD632" s="182"/>
      <c r="JE632" s="182"/>
      <c r="JF632" s="182"/>
      <c r="JG632" s="182"/>
      <c r="JH632" s="182"/>
      <c r="JI632" s="182"/>
      <c r="JJ632" s="182"/>
      <c r="JK632" s="182"/>
      <c r="JL632" s="182"/>
      <c r="JM632" s="182"/>
      <c r="JN632" s="182"/>
      <c r="JO632" s="182"/>
      <c r="JP632" s="182"/>
      <c r="JQ632" s="182"/>
      <c r="JR632" s="182"/>
      <c r="JS632" s="182"/>
      <c r="JT632" s="182"/>
      <c r="JU632" s="182"/>
      <c r="JV632" s="182"/>
      <c r="JW632" s="182"/>
      <c r="JX632" s="182"/>
      <c r="JY632" s="182"/>
      <c r="JZ632" s="182"/>
      <c r="KA632" s="182"/>
      <c r="KB632" s="182"/>
      <c r="KC632" s="182"/>
      <c r="KD632" s="182"/>
      <c r="KE632" s="182"/>
      <c r="KF632" s="182"/>
      <c r="KG632" s="182"/>
      <c r="KH632" s="182"/>
      <c r="KI632" s="182"/>
      <c r="KJ632" s="182"/>
      <c r="KK632" s="182"/>
      <c r="KL632" s="182"/>
      <c r="KM632" s="182"/>
      <c r="KN632" s="182"/>
      <c r="KO632" s="182"/>
      <c r="KP632" s="182"/>
      <c r="KQ632" s="182"/>
      <c r="KR632" s="182"/>
      <c r="KS632" s="182"/>
      <c r="KT632" s="182"/>
      <c r="KU632" s="182"/>
      <c r="KV632" s="182"/>
      <c r="KW632" s="182"/>
      <c r="KX632" s="182"/>
      <c r="KY632" s="182"/>
      <c r="KZ632" s="182"/>
      <c r="LA632" s="182"/>
      <c r="LB632" s="182"/>
      <c r="LC632" s="182"/>
      <c r="LD632" s="182"/>
      <c r="LE632" s="182"/>
      <c r="LF632" s="182"/>
      <c r="LG632" s="182"/>
      <c r="LH632" s="182"/>
      <c r="LI632" s="182"/>
      <c r="LJ632" s="182"/>
      <c r="LK632" s="182"/>
      <c r="LL632" s="182"/>
      <c r="LM632" s="182"/>
      <c r="LN632" s="182"/>
      <c r="LO632" s="182"/>
      <c r="LP632" s="182"/>
      <c r="LQ632" s="182"/>
      <c r="LR632" s="182"/>
      <c r="LS632" s="182"/>
      <c r="LT632" s="182"/>
      <c r="LU632" s="182"/>
      <c r="LV632" s="182"/>
      <c r="LW632" s="182"/>
      <c r="LX632" s="182"/>
      <c r="LY632" s="182"/>
      <c r="LZ632" s="182"/>
      <c r="MA632" s="182"/>
      <c r="MB632" s="182"/>
      <c r="MC632" s="182"/>
      <c r="MD632" s="182"/>
      <c r="ME632" s="182"/>
      <c r="MF632" s="182"/>
      <c r="MG632" s="182"/>
      <c r="MH632" s="182"/>
      <c r="MI632" s="182"/>
      <c r="MJ632" s="182"/>
      <c r="MK632" s="182"/>
      <c r="ML632" s="182"/>
      <c r="MM632" s="182"/>
      <c r="MN632" s="182"/>
      <c r="MO632" s="182"/>
      <c r="MP632" s="182"/>
      <c r="MQ632" s="182"/>
      <c r="MR632" s="182"/>
      <c r="MS632" s="182"/>
      <c r="MT632" s="182"/>
      <c r="MU632" s="182"/>
      <c r="MV632" s="182"/>
      <c r="MW632" s="182"/>
      <c r="MX632" s="182"/>
      <c r="MY632" s="182"/>
      <c r="MZ632" s="182"/>
      <c r="NA632" s="182"/>
      <c r="NB632" s="182"/>
      <c r="NC632" s="182"/>
      <c r="ND632" s="182"/>
      <c r="NE632" s="182"/>
      <c r="NF632" s="182"/>
      <c r="NG632" s="182"/>
      <c r="NH632" s="182"/>
      <c r="NI632" s="182"/>
      <c r="NJ632" s="182"/>
      <c r="NK632" s="182"/>
      <c r="NL632" s="182"/>
      <c r="NM632" s="182"/>
      <c r="NN632" s="182"/>
      <c r="NO632" s="182"/>
      <c r="NP632" s="182"/>
      <c r="NQ632" s="182"/>
      <c r="NR632" s="182"/>
      <c r="NS632" s="182"/>
      <c r="NT632" s="182"/>
      <c r="NU632" s="182"/>
      <c r="NV632" s="182"/>
      <c r="NW632" s="182"/>
      <c r="NX632" s="182"/>
      <c r="NY632" s="182"/>
      <c r="NZ632" s="182"/>
      <c r="OA632" s="182"/>
      <c r="OB632" s="182"/>
      <c r="OC632" s="182"/>
      <c r="OD632" s="182"/>
      <c r="OE632" s="182"/>
      <c r="OF632" s="182"/>
      <c r="OG632" s="182"/>
      <c r="OH632" s="182"/>
      <c r="OI632" s="182"/>
      <c r="OJ632" s="182"/>
      <c r="OK632" s="182"/>
      <c r="OL632" s="182"/>
      <c r="OM632" s="182"/>
      <c r="ON632" s="182"/>
      <c r="OO632" s="182"/>
      <c r="OP632" s="182"/>
      <c r="OQ632" s="182"/>
      <c r="OR632" s="182"/>
      <c r="OS632" s="182"/>
      <c r="OT632" s="182"/>
      <c r="OU632" s="182"/>
      <c r="OV632" s="182"/>
      <c r="OW632" s="182"/>
      <c r="OX632" s="182"/>
      <c r="OY632" s="182"/>
      <c r="OZ632" s="182"/>
      <c r="PA632" s="182"/>
      <c r="PB632" s="182"/>
      <c r="PC632" s="182"/>
      <c r="PD632" s="182"/>
      <c r="PE632" s="182"/>
      <c r="PF632" s="182"/>
      <c r="PG632" s="182"/>
      <c r="PH632" s="182"/>
      <c r="PI632" s="182"/>
      <c r="PJ632" s="182"/>
      <c r="PK632" s="182"/>
      <c r="PL632" s="182"/>
      <c r="PM632" s="182"/>
      <c r="PN632" s="182"/>
      <c r="PO632" s="182"/>
      <c r="PP632" s="182"/>
      <c r="PQ632" s="182"/>
      <c r="PR632" s="182"/>
      <c r="PS632" s="182"/>
      <c r="PT632" s="182"/>
      <c r="PU632" s="182"/>
      <c r="PV632" s="182"/>
      <c r="PW632" s="182"/>
      <c r="PX632" s="182"/>
    </row>
    <row r="633" spans="1:440" s="167" customFormat="1" ht="19.899999999999999" customHeight="1">
      <c r="A633" s="182"/>
      <c r="B633" s="1040"/>
      <c r="C633" s="899"/>
      <c r="D633" s="896"/>
      <c r="E633" s="873"/>
      <c r="F633" s="382" t="s">
        <v>21</v>
      </c>
      <c r="G633" s="383">
        <v>2.9729999999999999</v>
      </c>
      <c r="H633" s="383"/>
      <c r="I633" s="384">
        <f>G633+H633+K632</f>
        <v>3.3380000000000001</v>
      </c>
      <c r="J633" s="434">
        <v>2.1869999999999998</v>
      </c>
      <c r="K633" s="384">
        <f t="shared" si="686"/>
        <v>1.1510000000000002</v>
      </c>
      <c r="L633" s="674">
        <f t="shared" si="687"/>
        <v>0.65518274415817845</v>
      </c>
      <c r="M633" s="652" t="s">
        <v>24</v>
      </c>
      <c r="N633" s="903"/>
      <c r="O633" s="904"/>
      <c r="P633" s="904"/>
      <c r="Q633" s="904"/>
      <c r="R633" s="904"/>
      <c r="S633" s="893"/>
      <c r="T633" s="170"/>
      <c r="U633" s="170"/>
      <c r="V633" s="170"/>
      <c r="W633" s="170"/>
      <c r="X633" s="170"/>
      <c r="Y633" s="170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  <c r="AV633" s="182"/>
      <c r="AW633" s="182"/>
      <c r="AX633" s="182"/>
      <c r="AY633" s="182"/>
      <c r="AZ633" s="182"/>
      <c r="BA633" s="182"/>
      <c r="BB633" s="182"/>
      <c r="BC633" s="182"/>
      <c r="BD633" s="182"/>
      <c r="BE633" s="182"/>
      <c r="BF633" s="182"/>
      <c r="BG633" s="182"/>
      <c r="BH633" s="182"/>
      <c r="BI633" s="182"/>
      <c r="BJ633" s="182"/>
      <c r="BK633" s="182"/>
      <c r="BL633" s="182"/>
      <c r="BM633" s="182"/>
      <c r="BN633" s="182"/>
      <c r="BO633" s="182"/>
      <c r="BP633" s="182"/>
      <c r="BQ633" s="182"/>
      <c r="BR633" s="182"/>
      <c r="BS633" s="182"/>
      <c r="BT633" s="182"/>
      <c r="BU633" s="182"/>
      <c r="BV633" s="182"/>
      <c r="BW633" s="182"/>
      <c r="BX633" s="182"/>
      <c r="BY633" s="182"/>
      <c r="BZ633" s="182"/>
      <c r="CA633" s="182"/>
      <c r="CB633" s="182"/>
      <c r="CC633" s="182"/>
      <c r="CD633" s="182"/>
      <c r="CE633" s="182"/>
      <c r="CF633" s="182"/>
      <c r="CG633" s="182"/>
      <c r="CH633" s="182"/>
      <c r="CI633" s="182"/>
      <c r="CJ633" s="182"/>
      <c r="CK633" s="182"/>
      <c r="CL633" s="182"/>
      <c r="CM633" s="182"/>
      <c r="CN633" s="182"/>
      <c r="CO633" s="182"/>
      <c r="CP633" s="182"/>
      <c r="CQ633" s="182"/>
      <c r="CR633" s="182"/>
      <c r="CS633" s="182"/>
      <c r="CT633" s="182"/>
      <c r="CU633" s="182"/>
      <c r="CV633" s="182"/>
      <c r="CW633" s="182"/>
      <c r="CX633" s="182"/>
      <c r="CY633" s="182"/>
      <c r="CZ633" s="182"/>
      <c r="DA633" s="182"/>
      <c r="DB633" s="182"/>
      <c r="DC633" s="182"/>
      <c r="DD633" s="182"/>
      <c r="DE633" s="182"/>
      <c r="DF633" s="182"/>
      <c r="DG633" s="182"/>
      <c r="DH633" s="182"/>
      <c r="DI633" s="182"/>
      <c r="DJ633" s="182"/>
      <c r="DK633" s="182"/>
      <c r="DL633" s="182"/>
      <c r="DM633" s="182"/>
      <c r="DN633" s="182"/>
      <c r="DO633" s="182"/>
      <c r="DP633" s="182"/>
      <c r="DQ633" s="182"/>
      <c r="DR633" s="182"/>
      <c r="DS633" s="182"/>
      <c r="DT633" s="182"/>
      <c r="DU633" s="182"/>
      <c r="DV633" s="182"/>
      <c r="DW633" s="182"/>
      <c r="DX633" s="182"/>
      <c r="DY633" s="182"/>
      <c r="DZ633" s="182"/>
      <c r="EA633" s="182"/>
      <c r="EB633" s="182"/>
      <c r="EC633" s="182"/>
      <c r="ED633" s="182"/>
      <c r="EE633" s="182"/>
      <c r="EF633" s="182"/>
      <c r="EG633" s="182"/>
      <c r="EH633" s="182"/>
      <c r="EI633" s="182"/>
      <c r="EJ633" s="182"/>
      <c r="EK633" s="182"/>
      <c r="EL633" s="182"/>
      <c r="EM633" s="182"/>
      <c r="EN633" s="182"/>
      <c r="EO633" s="182"/>
      <c r="EP633" s="182"/>
      <c r="EQ633" s="182"/>
      <c r="ER633" s="182"/>
      <c r="ES633" s="182"/>
      <c r="ET633" s="182"/>
      <c r="EU633" s="182"/>
      <c r="EV633" s="182"/>
      <c r="EW633" s="182"/>
      <c r="EX633" s="182"/>
      <c r="EY633" s="182"/>
      <c r="EZ633" s="182"/>
      <c r="FA633" s="182"/>
      <c r="FB633" s="182"/>
      <c r="FC633" s="182"/>
      <c r="FD633" s="182"/>
      <c r="FE633" s="182"/>
      <c r="FF633" s="182"/>
      <c r="FG633" s="182"/>
      <c r="FH633" s="182"/>
      <c r="FI633" s="182"/>
      <c r="FJ633" s="182"/>
      <c r="FK633" s="182"/>
      <c r="FL633" s="182"/>
      <c r="FM633" s="182"/>
      <c r="FN633" s="182"/>
      <c r="FO633" s="182"/>
      <c r="FP633" s="182"/>
      <c r="FQ633" s="182"/>
      <c r="FR633" s="182"/>
      <c r="FS633" s="182"/>
      <c r="FT633" s="182"/>
      <c r="FU633" s="182"/>
      <c r="FV633" s="182"/>
      <c r="FW633" s="182"/>
      <c r="FX633" s="182"/>
      <c r="FY633" s="182"/>
      <c r="FZ633" s="182"/>
      <c r="GA633" s="182"/>
      <c r="GB633" s="182"/>
      <c r="GC633" s="182"/>
      <c r="GD633" s="182"/>
      <c r="GE633" s="182"/>
      <c r="GF633" s="182"/>
      <c r="GG633" s="182"/>
      <c r="GH633" s="182"/>
      <c r="GI633" s="182"/>
      <c r="GJ633" s="182"/>
      <c r="GK633" s="182"/>
      <c r="GL633" s="182"/>
      <c r="GM633" s="182"/>
      <c r="GN633" s="182"/>
      <c r="GO633" s="182"/>
      <c r="GP633" s="182"/>
      <c r="GQ633" s="182"/>
      <c r="GR633" s="182"/>
      <c r="GS633" s="182"/>
      <c r="GT633" s="182"/>
      <c r="GU633" s="182"/>
      <c r="GV633" s="182"/>
      <c r="GW633" s="182"/>
      <c r="GX633" s="182"/>
      <c r="GY633" s="182"/>
      <c r="GZ633" s="182"/>
      <c r="HA633" s="182"/>
      <c r="HB633" s="182"/>
      <c r="HC633" s="182"/>
      <c r="HD633" s="182"/>
      <c r="HE633" s="182"/>
      <c r="HF633" s="182"/>
      <c r="HG633" s="182"/>
      <c r="HH633" s="182"/>
      <c r="HI633" s="182"/>
      <c r="HJ633" s="182"/>
      <c r="HK633" s="182"/>
      <c r="HL633" s="182"/>
      <c r="HM633" s="182"/>
      <c r="HN633" s="182"/>
      <c r="HO633" s="182"/>
      <c r="HP633" s="182"/>
      <c r="HQ633" s="182"/>
      <c r="HR633" s="182"/>
      <c r="HS633" s="182"/>
      <c r="HT633" s="182"/>
      <c r="HU633" s="182"/>
      <c r="HV633" s="182"/>
      <c r="HW633" s="182"/>
      <c r="HX633" s="182"/>
      <c r="HY633" s="182"/>
      <c r="HZ633" s="182"/>
      <c r="IA633" s="182"/>
      <c r="IB633" s="182"/>
      <c r="IC633" s="182"/>
      <c r="ID633" s="182"/>
      <c r="IE633" s="182"/>
      <c r="IF633" s="182"/>
      <c r="IG633" s="182"/>
      <c r="IH633" s="182"/>
      <c r="II633" s="182"/>
      <c r="IJ633" s="182"/>
      <c r="IK633" s="182"/>
      <c r="IL633" s="182"/>
      <c r="IM633" s="182"/>
      <c r="IN633" s="182"/>
      <c r="IO633" s="182"/>
      <c r="IP633" s="182"/>
      <c r="IQ633" s="182"/>
      <c r="IR633" s="182"/>
      <c r="IS633" s="182"/>
      <c r="IT633" s="182"/>
      <c r="IU633" s="182"/>
      <c r="IV633" s="182"/>
      <c r="IW633" s="182"/>
      <c r="IX633" s="182"/>
      <c r="IY633" s="182"/>
      <c r="IZ633" s="182"/>
      <c r="JA633" s="182"/>
      <c r="JB633" s="182"/>
      <c r="JC633" s="182"/>
      <c r="JD633" s="182"/>
      <c r="JE633" s="182"/>
      <c r="JF633" s="182"/>
      <c r="JG633" s="182"/>
      <c r="JH633" s="182"/>
      <c r="JI633" s="182"/>
      <c r="JJ633" s="182"/>
      <c r="JK633" s="182"/>
      <c r="JL633" s="182"/>
      <c r="JM633" s="182"/>
      <c r="JN633" s="182"/>
      <c r="JO633" s="182"/>
      <c r="JP633" s="182"/>
      <c r="JQ633" s="182"/>
      <c r="JR633" s="182"/>
      <c r="JS633" s="182"/>
      <c r="JT633" s="182"/>
      <c r="JU633" s="182"/>
      <c r="JV633" s="182"/>
      <c r="JW633" s="182"/>
      <c r="JX633" s="182"/>
      <c r="JY633" s="182"/>
      <c r="JZ633" s="182"/>
      <c r="KA633" s="182"/>
      <c r="KB633" s="182"/>
      <c r="KC633" s="182"/>
      <c r="KD633" s="182"/>
      <c r="KE633" s="182"/>
      <c r="KF633" s="182"/>
      <c r="KG633" s="182"/>
      <c r="KH633" s="182"/>
      <c r="KI633" s="182"/>
      <c r="KJ633" s="182"/>
      <c r="KK633" s="182"/>
      <c r="KL633" s="182"/>
      <c r="KM633" s="182"/>
      <c r="KN633" s="182"/>
      <c r="KO633" s="182"/>
      <c r="KP633" s="182"/>
      <c r="KQ633" s="182"/>
      <c r="KR633" s="182"/>
      <c r="KS633" s="182"/>
      <c r="KT633" s="182"/>
      <c r="KU633" s="182"/>
      <c r="KV633" s="182"/>
      <c r="KW633" s="182"/>
      <c r="KX633" s="182"/>
      <c r="KY633" s="182"/>
      <c r="KZ633" s="182"/>
      <c r="LA633" s="182"/>
      <c r="LB633" s="182"/>
      <c r="LC633" s="182"/>
      <c r="LD633" s="182"/>
      <c r="LE633" s="182"/>
      <c r="LF633" s="182"/>
      <c r="LG633" s="182"/>
      <c r="LH633" s="182"/>
      <c r="LI633" s="182"/>
      <c r="LJ633" s="182"/>
      <c r="LK633" s="182"/>
      <c r="LL633" s="182"/>
      <c r="LM633" s="182"/>
      <c r="LN633" s="182"/>
      <c r="LO633" s="182"/>
      <c r="LP633" s="182"/>
      <c r="LQ633" s="182"/>
      <c r="LR633" s="182"/>
      <c r="LS633" s="182"/>
      <c r="LT633" s="182"/>
      <c r="LU633" s="182"/>
      <c r="LV633" s="182"/>
      <c r="LW633" s="182"/>
      <c r="LX633" s="182"/>
      <c r="LY633" s="182"/>
      <c r="LZ633" s="182"/>
      <c r="MA633" s="182"/>
      <c r="MB633" s="182"/>
      <c r="MC633" s="182"/>
      <c r="MD633" s="182"/>
      <c r="ME633" s="182"/>
      <c r="MF633" s="182"/>
      <c r="MG633" s="182"/>
      <c r="MH633" s="182"/>
      <c r="MI633" s="182"/>
      <c r="MJ633" s="182"/>
      <c r="MK633" s="182"/>
      <c r="ML633" s="182"/>
      <c r="MM633" s="182"/>
      <c r="MN633" s="182"/>
      <c r="MO633" s="182"/>
      <c r="MP633" s="182"/>
      <c r="MQ633" s="182"/>
      <c r="MR633" s="182"/>
      <c r="MS633" s="182"/>
      <c r="MT633" s="182"/>
      <c r="MU633" s="182"/>
      <c r="MV633" s="182"/>
      <c r="MW633" s="182"/>
      <c r="MX633" s="182"/>
      <c r="MY633" s="182"/>
      <c r="MZ633" s="182"/>
      <c r="NA633" s="182"/>
      <c r="NB633" s="182"/>
      <c r="NC633" s="182"/>
      <c r="ND633" s="182"/>
      <c r="NE633" s="182"/>
      <c r="NF633" s="182"/>
      <c r="NG633" s="182"/>
      <c r="NH633" s="182"/>
      <c r="NI633" s="182"/>
      <c r="NJ633" s="182"/>
      <c r="NK633" s="182"/>
      <c r="NL633" s="182"/>
      <c r="NM633" s="182"/>
      <c r="NN633" s="182"/>
      <c r="NO633" s="182"/>
      <c r="NP633" s="182"/>
      <c r="NQ633" s="182"/>
      <c r="NR633" s="182"/>
      <c r="NS633" s="182"/>
      <c r="NT633" s="182"/>
      <c r="NU633" s="182"/>
      <c r="NV633" s="182"/>
      <c r="NW633" s="182"/>
      <c r="NX633" s="182"/>
      <c r="NY633" s="182"/>
      <c r="NZ633" s="182"/>
      <c r="OA633" s="182"/>
      <c r="OB633" s="182"/>
      <c r="OC633" s="182"/>
      <c r="OD633" s="182"/>
      <c r="OE633" s="182"/>
      <c r="OF633" s="182"/>
      <c r="OG633" s="182"/>
      <c r="OH633" s="182"/>
      <c r="OI633" s="182"/>
      <c r="OJ633" s="182"/>
      <c r="OK633" s="182"/>
      <c r="OL633" s="182"/>
      <c r="OM633" s="182"/>
      <c r="ON633" s="182"/>
      <c r="OO633" s="182"/>
      <c r="OP633" s="182"/>
      <c r="OQ633" s="182"/>
      <c r="OR633" s="182"/>
      <c r="OS633" s="182"/>
      <c r="OT633" s="182"/>
      <c r="OU633" s="182"/>
      <c r="OV633" s="182"/>
      <c r="OW633" s="182"/>
      <c r="OX633" s="182"/>
      <c r="OY633" s="182"/>
      <c r="OZ633" s="182"/>
      <c r="PA633" s="182"/>
      <c r="PB633" s="182"/>
      <c r="PC633" s="182"/>
      <c r="PD633" s="182"/>
      <c r="PE633" s="182"/>
      <c r="PF633" s="182"/>
      <c r="PG633" s="182"/>
      <c r="PH633" s="182"/>
      <c r="PI633" s="182"/>
      <c r="PJ633" s="182"/>
      <c r="PK633" s="182"/>
      <c r="PL633" s="182"/>
      <c r="PM633" s="182"/>
      <c r="PN633" s="182"/>
      <c r="PO633" s="182"/>
      <c r="PP633" s="182"/>
      <c r="PQ633" s="182"/>
      <c r="PR633" s="182"/>
      <c r="PS633" s="182"/>
      <c r="PT633" s="182"/>
      <c r="PU633" s="182"/>
      <c r="PV633" s="182"/>
      <c r="PW633" s="182"/>
      <c r="PX633" s="182"/>
    </row>
    <row r="634" spans="1:440" s="167" customFormat="1" ht="19.899999999999999" customHeight="1">
      <c r="A634" s="182"/>
      <c r="B634" s="1040"/>
      <c r="C634" s="899"/>
      <c r="D634" s="896"/>
      <c r="E634" s="874"/>
      <c r="F634" s="382" t="s">
        <v>22</v>
      </c>
      <c r="G634" s="383">
        <v>3.6080000000000001</v>
      </c>
      <c r="H634" s="383"/>
      <c r="I634" s="384">
        <f>G634+H634+K633</f>
        <v>4.7590000000000003</v>
      </c>
      <c r="J634" s="434">
        <v>4.3250000000000002</v>
      </c>
      <c r="K634" s="384">
        <f t="shared" si="686"/>
        <v>0.43400000000000016</v>
      </c>
      <c r="L634" s="674">
        <f t="shared" si="687"/>
        <v>0.90880437066610631</v>
      </c>
      <c r="M634" s="652" t="s">
        <v>24</v>
      </c>
      <c r="N634" s="903"/>
      <c r="O634" s="904"/>
      <c r="P634" s="904"/>
      <c r="Q634" s="904"/>
      <c r="R634" s="904"/>
      <c r="S634" s="893"/>
      <c r="T634" s="170"/>
      <c r="U634" s="170"/>
      <c r="V634" s="170"/>
      <c r="W634" s="170"/>
      <c r="X634" s="170"/>
      <c r="Y634" s="170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  <c r="AU634" s="182"/>
      <c r="AV634" s="182"/>
      <c r="AW634" s="182"/>
      <c r="AX634" s="182"/>
      <c r="AY634" s="182"/>
      <c r="AZ634" s="182"/>
      <c r="BA634" s="182"/>
      <c r="BB634" s="182"/>
      <c r="BC634" s="182"/>
      <c r="BD634" s="182"/>
      <c r="BE634" s="182"/>
      <c r="BF634" s="182"/>
      <c r="BG634" s="182"/>
      <c r="BH634" s="182"/>
      <c r="BI634" s="182"/>
      <c r="BJ634" s="182"/>
      <c r="BK634" s="182"/>
      <c r="BL634" s="182"/>
      <c r="BM634" s="182"/>
      <c r="BN634" s="182"/>
      <c r="BO634" s="182"/>
      <c r="BP634" s="182"/>
      <c r="BQ634" s="182"/>
      <c r="BR634" s="182"/>
      <c r="BS634" s="182"/>
      <c r="BT634" s="182"/>
      <c r="BU634" s="182"/>
      <c r="BV634" s="182"/>
      <c r="BW634" s="182"/>
      <c r="BX634" s="182"/>
      <c r="BY634" s="182"/>
      <c r="BZ634" s="182"/>
      <c r="CA634" s="182"/>
      <c r="CB634" s="182"/>
      <c r="CC634" s="182"/>
      <c r="CD634" s="182"/>
      <c r="CE634" s="182"/>
      <c r="CF634" s="182"/>
      <c r="CG634" s="182"/>
      <c r="CH634" s="182"/>
      <c r="CI634" s="182"/>
      <c r="CJ634" s="182"/>
      <c r="CK634" s="182"/>
      <c r="CL634" s="182"/>
      <c r="CM634" s="182"/>
      <c r="CN634" s="182"/>
      <c r="CO634" s="182"/>
      <c r="CP634" s="182"/>
      <c r="CQ634" s="182"/>
      <c r="CR634" s="182"/>
      <c r="CS634" s="182"/>
      <c r="CT634" s="182"/>
      <c r="CU634" s="182"/>
      <c r="CV634" s="182"/>
      <c r="CW634" s="182"/>
      <c r="CX634" s="182"/>
      <c r="CY634" s="182"/>
      <c r="CZ634" s="182"/>
      <c r="DA634" s="182"/>
      <c r="DB634" s="182"/>
      <c r="DC634" s="182"/>
      <c r="DD634" s="182"/>
      <c r="DE634" s="182"/>
      <c r="DF634" s="182"/>
      <c r="DG634" s="182"/>
      <c r="DH634" s="182"/>
      <c r="DI634" s="182"/>
      <c r="DJ634" s="182"/>
      <c r="DK634" s="182"/>
      <c r="DL634" s="182"/>
      <c r="DM634" s="182"/>
      <c r="DN634" s="182"/>
      <c r="DO634" s="182"/>
      <c r="DP634" s="182"/>
      <c r="DQ634" s="182"/>
      <c r="DR634" s="182"/>
      <c r="DS634" s="182"/>
      <c r="DT634" s="182"/>
      <c r="DU634" s="182"/>
      <c r="DV634" s="182"/>
      <c r="DW634" s="182"/>
      <c r="DX634" s="182"/>
      <c r="DY634" s="182"/>
      <c r="DZ634" s="182"/>
      <c r="EA634" s="182"/>
      <c r="EB634" s="182"/>
      <c r="EC634" s="182"/>
      <c r="ED634" s="182"/>
      <c r="EE634" s="182"/>
      <c r="EF634" s="182"/>
      <c r="EG634" s="182"/>
      <c r="EH634" s="182"/>
      <c r="EI634" s="182"/>
      <c r="EJ634" s="182"/>
      <c r="EK634" s="182"/>
      <c r="EL634" s="182"/>
      <c r="EM634" s="182"/>
      <c r="EN634" s="182"/>
      <c r="EO634" s="182"/>
      <c r="EP634" s="182"/>
      <c r="EQ634" s="182"/>
      <c r="ER634" s="182"/>
      <c r="ES634" s="182"/>
      <c r="ET634" s="182"/>
      <c r="EU634" s="182"/>
      <c r="EV634" s="182"/>
      <c r="EW634" s="182"/>
      <c r="EX634" s="182"/>
      <c r="EY634" s="182"/>
      <c r="EZ634" s="182"/>
      <c r="FA634" s="182"/>
      <c r="FB634" s="182"/>
      <c r="FC634" s="182"/>
      <c r="FD634" s="182"/>
      <c r="FE634" s="182"/>
      <c r="FF634" s="182"/>
      <c r="FG634" s="182"/>
      <c r="FH634" s="182"/>
      <c r="FI634" s="182"/>
      <c r="FJ634" s="182"/>
      <c r="FK634" s="182"/>
      <c r="FL634" s="182"/>
      <c r="FM634" s="182"/>
      <c r="FN634" s="182"/>
      <c r="FO634" s="182"/>
      <c r="FP634" s="182"/>
      <c r="FQ634" s="182"/>
      <c r="FR634" s="182"/>
      <c r="FS634" s="182"/>
      <c r="FT634" s="182"/>
      <c r="FU634" s="182"/>
      <c r="FV634" s="182"/>
      <c r="FW634" s="182"/>
      <c r="FX634" s="182"/>
      <c r="FY634" s="182"/>
      <c r="FZ634" s="182"/>
      <c r="GA634" s="182"/>
      <c r="GB634" s="182"/>
      <c r="GC634" s="182"/>
      <c r="GD634" s="182"/>
      <c r="GE634" s="182"/>
      <c r="GF634" s="182"/>
      <c r="GG634" s="182"/>
      <c r="GH634" s="182"/>
      <c r="GI634" s="182"/>
      <c r="GJ634" s="182"/>
      <c r="GK634" s="182"/>
      <c r="GL634" s="182"/>
      <c r="GM634" s="182"/>
      <c r="GN634" s="182"/>
      <c r="GO634" s="182"/>
      <c r="GP634" s="182"/>
      <c r="GQ634" s="182"/>
      <c r="GR634" s="182"/>
      <c r="GS634" s="182"/>
      <c r="GT634" s="182"/>
      <c r="GU634" s="182"/>
      <c r="GV634" s="182"/>
      <c r="GW634" s="182"/>
      <c r="GX634" s="182"/>
      <c r="GY634" s="182"/>
      <c r="GZ634" s="182"/>
      <c r="HA634" s="182"/>
      <c r="HB634" s="182"/>
      <c r="HC634" s="182"/>
      <c r="HD634" s="182"/>
      <c r="HE634" s="182"/>
      <c r="HF634" s="182"/>
      <c r="HG634" s="182"/>
      <c r="HH634" s="182"/>
      <c r="HI634" s="182"/>
      <c r="HJ634" s="182"/>
      <c r="HK634" s="182"/>
      <c r="HL634" s="182"/>
      <c r="HM634" s="182"/>
      <c r="HN634" s="182"/>
      <c r="HO634" s="182"/>
      <c r="HP634" s="182"/>
      <c r="HQ634" s="182"/>
      <c r="HR634" s="182"/>
      <c r="HS634" s="182"/>
      <c r="HT634" s="182"/>
      <c r="HU634" s="182"/>
      <c r="HV634" s="182"/>
      <c r="HW634" s="182"/>
      <c r="HX634" s="182"/>
      <c r="HY634" s="182"/>
      <c r="HZ634" s="182"/>
      <c r="IA634" s="182"/>
      <c r="IB634" s="182"/>
      <c r="IC634" s="182"/>
      <c r="ID634" s="182"/>
      <c r="IE634" s="182"/>
      <c r="IF634" s="182"/>
      <c r="IG634" s="182"/>
      <c r="IH634" s="182"/>
      <c r="II634" s="182"/>
      <c r="IJ634" s="182"/>
      <c r="IK634" s="182"/>
      <c r="IL634" s="182"/>
      <c r="IM634" s="182"/>
      <c r="IN634" s="182"/>
      <c r="IO634" s="182"/>
      <c r="IP634" s="182"/>
      <c r="IQ634" s="182"/>
      <c r="IR634" s="182"/>
      <c r="IS634" s="182"/>
      <c r="IT634" s="182"/>
      <c r="IU634" s="182"/>
      <c r="IV634" s="182"/>
      <c r="IW634" s="182"/>
      <c r="IX634" s="182"/>
      <c r="IY634" s="182"/>
      <c r="IZ634" s="182"/>
      <c r="JA634" s="182"/>
      <c r="JB634" s="182"/>
      <c r="JC634" s="182"/>
      <c r="JD634" s="182"/>
      <c r="JE634" s="182"/>
      <c r="JF634" s="182"/>
      <c r="JG634" s="182"/>
      <c r="JH634" s="182"/>
      <c r="JI634" s="182"/>
      <c r="JJ634" s="182"/>
      <c r="JK634" s="182"/>
      <c r="JL634" s="182"/>
      <c r="JM634" s="182"/>
      <c r="JN634" s="182"/>
      <c r="JO634" s="182"/>
      <c r="JP634" s="182"/>
      <c r="JQ634" s="182"/>
      <c r="JR634" s="182"/>
      <c r="JS634" s="182"/>
      <c r="JT634" s="182"/>
      <c r="JU634" s="182"/>
      <c r="JV634" s="182"/>
      <c r="JW634" s="182"/>
      <c r="JX634" s="182"/>
      <c r="JY634" s="182"/>
      <c r="JZ634" s="182"/>
      <c r="KA634" s="182"/>
      <c r="KB634" s="182"/>
      <c r="KC634" s="182"/>
      <c r="KD634" s="182"/>
      <c r="KE634" s="182"/>
      <c r="KF634" s="182"/>
      <c r="KG634" s="182"/>
      <c r="KH634" s="182"/>
      <c r="KI634" s="182"/>
      <c r="KJ634" s="182"/>
      <c r="KK634" s="182"/>
      <c r="KL634" s="182"/>
      <c r="KM634" s="182"/>
      <c r="KN634" s="182"/>
      <c r="KO634" s="182"/>
      <c r="KP634" s="182"/>
      <c r="KQ634" s="182"/>
      <c r="KR634" s="182"/>
      <c r="KS634" s="182"/>
      <c r="KT634" s="182"/>
      <c r="KU634" s="182"/>
      <c r="KV634" s="182"/>
      <c r="KW634" s="182"/>
      <c r="KX634" s="182"/>
      <c r="KY634" s="182"/>
      <c r="KZ634" s="182"/>
      <c r="LA634" s="182"/>
      <c r="LB634" s="182"/>
      <c r="LC634" s="182"/>
      <c r="LD634" s="182"/>
      <c r="LE634" s="182"/>
      <c r="LF634" s="182"/>
      <c r="LG634" s="182"/>
      <c r="LH634" s="182"/>
      <c r="LI634" s="182"/>
      <c r="LJ634" s="182"/>
      <c r="LK634" s="182"/>
      <c r="LL634" s="182"/>
      <c r="LM634" s="182"/>
      <c r="LN634" s="182"/>
      <c r="LO634" s="182"/>
      <c r="LP634" s="182"/>
      <c r="LQ634" s="182"/>
      <c r="LR634" s="182"/>
      <c r="LS634" s="182"/>
      <c r="LT634" s="182"/>
      <c r="LU634" s="182"/>
      <c r="LV634" s="182"/>
      <c r="LW634" s="182"/>
      <c r="LX634" s="182"/>
      <c r="LY634" s="182"/>
      <c r="LZ634" s="182"/>
      <c r="MA634" s="182"/>
      <c r="MB634" s="182"/>
      <c r="MC634" s="182"/>
      <c r="MD634" s="182"/>
      <c r="ME634" s="182"/>
      <c r="MF634" s="182"/>
      <c r="MG634" s="182"/>
      <c r="MH634" s="182"/>
      <c r="MI634" s="182"/>
      <c r="MJ634" s="182"/>
      <c r="MK634" s="182"/>
      <c r="ML634" s="182"/>
      <c r="MM634" s="182"/>
      <c r="MN634" s="182"/>
      <c r="MO634" s="182"/>
      <c r="MP634" s="182"/>
      <c r="MQ634" s="182"/>
      <c r="MR634" s="182"/>
      <c r="MS634" s="182"/>
      <c r="MT634" s="182"/>
      <c r="MU634" s="182"/>
      <c r="MV634" s="182"/>
      <c r="MW634" s="182"/>
      <c r="MX634" s="182"/>
      <c r="MY634" s="182"/>
      <c r="MZ634" s="182"/>
      <c r="NA634" s="182"/>
      <c r="NB634" s="182"/>
      <c r="NC634" s="182"/>
      <c r="ND634" s="182"/>
      <c r="NE634" s="182"/>
      <c r="NF634" s="182"/>
      <c r="NG634" s="182"/>
      <c r="NH634" s="182"/>
      <c r="NI634" s="182"/>
      <c r="NJ634" s="182"/>
      <c r="NK634" s="182"/>
      <c r="NL634" s="182"/>
      <c r="NM634" s="182"/>
      <c r="NN634" s="182"/>
      <c r="NO634" s="182"/>
      <c r="NP634" s="182"/>
      <c r="NQ634" s="182"/>
      <c r="NR634" s="182"/>
      <c r="NS634" s="182"/>
      <c r="NT634" s="182"/>
      <c r="NU634" s="182"/>
      <c r="NV634" s="182"/>
      <c r="NW634" s="182"/>
      <c r="NX634" s="182"/>
      <c r="NY634" s="182"/>
      <c r="NZ634" s="182"/>
      <c r="OA634" s="182"/>
      <c r="OB634" s="182"/>
      <c r="OC634" s="182"/>
      <c r="OD634" s="182"/>
      <c r="OE634" s="182"/>
      <c r="OF634" s="182"/>
      <c r="OG634" s="182"/>
      <c r="OH634" s="182"/>
      <c r="OI634" s="182"/>
      <c r="OJ634" s="182"/>
      <c r="OK634" s="182"/>
      <c r="OL634" s="182"/>
      <c r="OM634" s="182"/>
      <c r="ON634" s="182"/>
      <c r="OO634" s="182"/>
      <c r="OP634" s="182"/>
      <c r="OQ634" s="182"/>
      <c r="OR634" s="182"/>
      <c r="OS634" s="182"/>
      <c r="OT634" s="182"/>
      <c r="OU634" s="182"/>
      <c r="OV634" s="182"/>
      <c r="OW634" s="182"/>
      <c r="OX634" s="182"/>
      <c r="OY634" s="182"/>
      <c r="OZ634" s="182"/>
      <c r="PA634" s="182"/>
      <c r="PB634" s="182"/>
      <c r="PC634" s="182"/>
      <c r="PD634" s="182"/>
      <c r="PE634" s="182"/>
      <c r="PF634" s="182"/>
      <c r="PG634" s="182"/>
      <c r="PH634" s="182"/>
      <c r="PI634" s="182"/>
      <c r="PJ634" s="182"/>
      <c r="PK634" s="182"/>
      <c r="PL634" s="182"/>
      <c r="PM634" s="182"/>
      <c r="PN634" s="182"/>
      <c r="PO634" s="182"/>
      <c r="PP634" s="182"/>
      <c r="PQ634" s="182"/>
      <c r="PR634" s="182"/>
      <c r="PS634" s="182"/>
      <c r="PT634" s="182"/>
      <c r="PU634" s="182"/>
      <c r="PV634" s="182"/>
      <c r="PW634" s="182"/>
      <c r="PX634" s="182"/>
    </row>
    <row r="635" spans="1:440" s="167" customFormat="1" ht="19.899999999999999" customHeight="1">
      <c r="A635" s="182"/>
      <c r="B635" s="1040"/>
      <c r="C635" s="899"/>
      <c r="D635" s="896"/>
      <c r="E635" s="872" t="s">
        <v>334</v>
      </c>
      <c r="F635" s="382" t="s">
        <v>20</v>
      </c>
      <c r="G635" s="383">
        <v>0.63600000000000001</v>
      </c>
      <c r="H635" s="383"/>
      <c r="I635" s="384">
        <f t="shared" ref="I635" si="722">G635+H635</f>
        <v>0.63600000000000001</v>
      </c>
      <c r="J635" s="434">
        <v>0</v>
      </c>
      <c r="K635" s="384">
        <f t="shared" si="686"/>
        <v>0.63600000000000001</v>
      </c>
      <c r="L635" s="674">
        <f t="shared" si="687"/>
        <v>0</v>
      </c>
      <c r="M635" s="652" t="s">
        <v>24</v>
      </c>
      <c r="N635" s="903">
        <f t="shared" ref="N635:O635" si="723">G635+G636+G637</f>
        <v>7.2220000000000004</v>
      </c>
      <c r="O635" s="904">
        <f t="shared" si="723"/>
        <v>0</v>
      </c>
      <c r="P635" s="904">
        <f t="shared" ref="P635" si="724">N635+O635</f>
        <v>7.2220000000000004</v>
      </c>
      <c r="Q635" s="904">
        <f t="shared" si="667"/>
        <v>4.1980000000000004</v>
      </c>
      <c r="R635" s="904">
        <f t="shared" ref="R635" si="725">P635-Q635</f>
        <v>3.024</v>
      </c>
      <c r="S635" s="893">
        <f t="shared" ref="S635" si="726">Q635/P635</f>
        <v>0.58127942398227639</v>
      </c>
      <c r="T635" s="170"/>
      <c r="U635" s="170"/>
      <c r="V635" s="170"/>
      <c r="W635" s="170"/>
      <c r="X635" s="170"/>
      <c r="Y635" s="170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  <c r="AV635" s="182"/>
      <c r="AW635" s="182"/>
      <c r="AX635" s="182"/>
      <c r="AY635" s="182"/>
      <c r="AZ635" s="182"/>
      <c r="BA635" s="182"/>
      <c r="BB635" s="182"/>
      <c r="BC635" s="182"/>
      <c r="BD635" s="182"/>
      <c r="BE635" s="182"/>
      <c r="BF635" s="182"/>
      <c r="BG635" s="182"/>
      <c r="BH635" s="182"/>
      <c r="BI635" s="182"/>
      <c r="BJ635" s="182"/>
      <c r="BK635" s="182"/>
      <c r="BL635" s="182"/>
      <c r="BM635" s="182"/>
      <c r="BN635" s="182"/>
      <c r="BO635" s="182"/>
      <c r="BP635" s="182"/>
      <c r="BQ635" s="182"/>
      <c r="BR635" s="182"/>
      <c r="BS635" s="182"/>
      <c r="BT635" s="182"/>
      <c r="BU635" s="182"/>
      <c r="BV635" s="182"/>
      <c r="BW635" s="182"/>
      <c r="BX635" s="182"/>
      <c r="BY635" s="182"/>
      <c r="BZ635" s="182"/>
      <c r="CA635" s="182"/>
      <c r="CB635" s="182"/>
      <c r="CC635" s="182"/>
      <c r="CD635" s="182"/>
      <c r="CE635" s="182"/>
      <c r="CF635" s="182"/>
      <c r="CG635" s="182"/>
      <c r="CH635" s="182"/>
      <c r="CI635" s="182"/>
      <c r="CJ635" s="182"/>
      <c r="CK635" s="182"/>
      <c r="CL635" s="182"/>
      <c r="CM635" s="182"/>
      <c r="CN635" s="182"/>
      <c r="CO635" s="182"/>
      <c r="CP635" s="182"/>
      <c r="CQ635" s="182"/>
      <c r="CR635" s="182"/>
      <c r="CS635" s="182"/>
      <c r="CT635" s="182"/>
      <c r="CU635" s="182"/>
      <c r="CV635" s="182"/>
      <c r="CW635" s="182"/>
      <c r="CX635" s="182"/>
      <c r="CY635" s="182"/>
      <c r="CZ635" s="182"/>
      <c r="DA635" s="182"/>
      <c r="DB635" s="182"/>
      <c r="DC635" s="182"/>
      <c r="DD635" s="182"/>
      <c r="DE635" s="182"/>
      <c r="DF635" s="182"/>
      <c r="DG635" s="182"/>
      <c r="DH635" s="182"/>
      <c r="DI635" s="182"/>
      <c r="DJ635" s="182"/>
      <c r="DK635" s="182"/>
      <c r="DL635" s="182"/>
      <c r="DM635" s="182"/>
      <c r="DN635" s="182"/>
      <c r="DO635" s="182"/>
      <c r="DP635" s="182"/>
      <c r="DQ635" s="182"/>
      <c r="DR635" s="182"/>
      <c r="DS635" s="182"/>
      <c r="DT635" s="182"/>
      <c r="DU635" s="182"/>
      <c r="DV635" s="182"/>
      <c r="DW635" s="182"/>
      <c r="DX635" s="182"/>
      <c r="DY635" s="182"/>
      <c r="DZ635" s="182"/>
      <c r="EA635" s="182"/>
      <c r="EB635" s="182"/>
      <c r="EC635" s="182"/>
      <c r="ED635" s="182"/>
      <c r="EE635" s="182"/>
      <c r="EF635" s="182"/>
      <c r="EG635" s="182"/>
      <c r="EH635" s="182"/>
      <c r="EI635" s="182"/>
      <c r="EJ635" s="182"/>
      <c r="EK635" s="182"/>
      <c r="EL635" s="182"/>
      <c r="EM635" s="182"/>
      <c r="EN635" s="182"/>
      <c r="EO635" s="182"/>
      <c r="EP635" s="182"/>
      <c r="EQ635" s="182"/>
      <c r="ER635" s="182"/>
      <c r="ES635" s="182"/>
      <c r="ET635" s="182"/>
      <c r="EU635" s="182"/>
      <c r="EV635" s="182"/>
      <c r="EW635" s="182"/>
      <c r="EX635" s="182"/>
      <c r="EY635" s="182"/>
      <c r="EZ635" s="182"/>
      <c r="FA635" s="182"/>
      <c r="FB635" s="182"/>
      <c r="FC635" s="182"/>
      <c r="FD635" s="182"/>
      <c r="FE635" s="182"/>
      <c r="FF635" s="182"/>
      <c r="FG635" s="182"/>
      <c r="FH635" s="182"/>
      <c r="FI635" s="182"/>
      <c r="FJ635" s="182"/>
      <c r="FK635" s="182"/>
      <c r="FL635" s="182"/>
      <c r="FM635" s="182"/>
      <c r="FN635" s="182"/>
      <c r="FO635" s="182"/>
      <c r="FP635" s="182"/>
      <c r="FQ635" s="182"/>
      <c r="FR635" s="182"/>
      <c r="FS635" s="182"/>
      <c r="FT635" s="182"/>
      <c r="FU635" s="182"/>
      <c r="FV635" s="182"/>
      <c r="FW635" s="182"/>
      <c r="FX635" s="182"/>
      <c r="FY635" s="182"/>
      <c r="FZ635" s="182"/>
      <c r="GA635" s="182"/>
      <c r="GB635" s="182"/>
      <c r="GC635" s="182"/>
      <c r="GD635" s="182"/>
      <c r="GE635" s="182"/>
      <c r="GF635" s="182"/>
      <c r="GG635" s="182"/>
      <c r="GH635" s="182"/>
      <c r="GI635" s="182"/>
      <c r="GJ635" s="182"/>
      <c r="GK635" s="182"/>
      <c r="GL635" s="182"/>
      <c r="GM635" s="182"/>
      <c r="GN635" s="182"/>
      <c r="GO635" s="182"/>
      <c r="GP635" s="182"/>
      <c r="GQ635" s="182"/>
      <c r="GR635" s="182"/>
      <c r="GS635" s="182"/>
      <c r="GT635" s="182"/>
      <c r="GU635" s="182"/>
      <c r="GV635" s="182"/>
      <c r="GW635" s="182"/>
      <c r="GX635" s="182"/>
      <c r="GY635" s="182"/>
      <c r="GZ635" s="182"/>
      <c r="HA635" s="182"/>
      <c r="HB635" s="182"/>
      <c r="HC635" s="182"/>
      <c r="HD635" s="182"/>
      <c r="HE635" s="182"/>
      <c r="HF635" s="182"/>
      <c r="HG635" s="182"/>
      <c r="HH635" s="182"/>
      <c r="HI635" s="182"/>
      <c r="HJ635" s="182"/>
      <c r="HK635" s="182"/>
      <c r="HL635" s="182"/>
      <c r="HM635" s="182"/>
      <c r="HN635" s="182"/>
      <c r="HO635" s="182"/>
      <c r="HP635" s="182"/>
      <c r="HQ635" s="182"/>
      <c r="HR635" s="182"/>
      <c r="HS635" s="182"/>
      <c r="HT635" s="182"/>
      <c r="HU635" s="182"/>
      <c r="HV635" s="182"/>
      <c r="HW635" s="182"/>
      <c r="HX635" s="182"/>
      <c r="HY635" s="182"/>
      <c r="HZ635" s="182"/>
      <c r="IA635" s="182"/>
      <c r="IB635" s="182"/>
      <c r="IC635" s="182"/>
      <c r="ID635" s="182"/>
      <c r="IE635" s="182"/>
      <c r="IF635" s="182"/>
      <c r="IG635" s="182"/>
      <c r="IH635" s="182"/>
      <c r="II635" s="182"/>
      <c r="IJ635" s="182"/>
      <c r="IK635" s="182"/>
      <c r="IL635" s="182"/>
      <c r="IM635" s="182"/>
      <c r="IN635" s="182"/>
      <c r="IO635" s="182"/>
      <c r="IP635" s="182"/>
      <c r="IQ635" s="182"/>
      <c r="IR635" s="182"/>
      <c r="IS635" s="182"/>
      <c r="IT635" s="182"/>
      <c r="IU635" s="182"/>
      <c r="IV635" s="182"/>
      <c r="IW635" s="182"/>
      <c r="IX635" s="182"/>
      <c r="IY635" s="182"/>
      <c r="IZ635" s="182"/>
      <c r="JA635" s="182"/>
      <c r="JB635" s="182"/>
      <c r="JC635" s="182"/>
      <c r="JD635" s="182"/>
      <c r="JE635" s="182"/>
      <c r="JF635" s="182"/>
      <c r="JG635" s="182"/>
      <c r="JH635" s="182"/>
      <c r="JI635" s="182"/>
      <c r="JJ635" s="182"/>
      <c r="JK635" s="182"/>
      <c r="JL635" s="182"/>
      <c r="JM635" s="182"/>
      <c r="JN635" s="182"/>
      <c r="JO635" s="182"/>
      <c r="JP635" s="182"/>
      <c r="JQ635" s="182"/>
      <c r="JR635" s="182"/>
      <c r="JS635" s="182"/>
      <c r="JT635" s="182"/>
      <c r="JU635" s="182"/>
      <c r="JV635" s="182"/>
      <c r="JW635" s="182"/>
      <c r="JX635" s="182"/>
      <c r="JY635" s="182"/>
      <c r="JZ635" s="182"/>
      <c r="KA635" s="182"/>
      <c r="KB635" s="182"/>
      <c r="KC635" s="182"/>
      <c r="KD635" s="182"/>
      <c r="KE635" s="182"/>
      <c r="KF635" s="182"/>
      <c r="KG635" s="182"/>
      <c r="KH635" s="182"/>
      <c r="KI635" s="182"/>
      <c r="KJ635" s="182"/>
      <c r="KK635" s="182"/>
      <c r="KL635" s="182"/>
      <c r="KM635" s="182"/>
      <c r="KN635" s="182"/>
      <c r="KO635" s="182"/>
      <c r="KP635" s="182"/>
      <c r="KQ635" s="182"/>
      <c r="KR635" s="182"/>
      <c r="KS635" s="182"/>
      <c r="KT635" s="182"/>
      <c r="KU635" s="182"/>
      <c r="KV635" s="182"/>
      <c r="KW635" s="182"/>
      <c r="KX635" s="182"/>
      <c r="KY635" s="182"/>
      <c r="KZ635" s="182"/>
      <c r="LA635" s="182"/>
      <c r="LB635" s="182"/>
      <c r="LC635" s="182"/>
      <c r="LD635" s="182"/>
      <c r="LE635" s="182"/>
      <c r="LF635" s="182"/>
      <c r="LG635" s="182"/>
      <c r="LH635" s="182"/>
      <c r="LI635" s="182"/>
      <c r="LJ635" s="182"/>
      <c r="LK635" s="182"/>
      <c r="LL635" s="182"/>
      <c r="LM635" s="182"/>
      <c r="LN635" s="182"/>
      <c r="LO635" s="182"/>
      <c r="LP635" s="182"/>
      <c r="LQ635" s="182"/>
      <c r="LR635" s="182"/>
      <c r="LS635" s="182"/>
      <c r="LT635" s="182"/>
      <c r="LU635" s="182"/>
      <c r="LV635" s="182"/>
      <c r="LW635" s="182"/>
      <c r="LX635" s="182"/>
      <c r="LY635" s="182"/>
      <c r="LZ635" s="182"/>
      <c r="MA635" s="182"/>
      <c r="MB635" s="182"/>
      <c r="MC635" s="182"/>
      <c r="MD635" s="182"/>
      <c r="ME635" s="182"/>
      <c r="MF635" s="182"/>
      <c r="MG635" s="182"/>
      <c r="MH635" s="182"/>
      <c r="MI635" s="182"/>
      <c r="MJ635" s="182"/>
      <c r="MK635" s="182"/>
      <c r="ML635" s="182"/>
      <c r="MM635" s="182"/>
      <c r="MN635" s="182"/>
      <c r="MO635" s="182"/>
      <c r="MP635" s="182"/>
      <c r="MQ635" s="182"/>
      <c r="MR635" s="182"/>
      <c r="MS635" s="182"/>
      <c r="MT635" s="182"/>
      <c r="MU635" s="182"/>
      <c r="MV635" s="182"/>
      <c r="MW635" s="182"/>
      <c r="MX635" s="182"/>
      <c r="MY635" s="182"/>
      <c r="MZ635" s="182"/>
      <c r="NA635" s="182"/>
      <c r="NB635" s="182"/>
      <c r="NC635" s="182"/>
      <c r="ND635" s="182"/>
      <c r="NE635" s="182"/>
      <c r="NF635" s="182"/>
      <c r="NG635" s="182"/>
      <c r="NH635" s="182"/>
      <c r="NI635" s="182"/>
      <c r="NJ635" s="182"/>
      <c r="NK635" s="182"/>
      <c r="NL635" s="182"/>
      <c r="NM635" s="182"/>
      <c r="NN635" s="182"/>
      <c r="NO635" s="182"/>
      <c r="NP635" s="182"/>
      <c r="NQ635" s="182"/>
      <c r="NR635" s="182"/>
      <c r="NS635" s="182"/>
      <c r="NT635" s="182"/>
      <c r="NU635" s="182"/>
      <c r="NV635" s="182"/>
      <c r="NW635" s="182"/>
      <c r="NX635" s="182"/>
      <c r="NY635" s="182"/>
      <c r="NZ635" s="182"/>
      <c r="OA635" s="182"/>
      <c r="OB635" s="182"/>
      <c r="OC635" s="182"/>
      <c r="OD635" s="182"/>
      <c r="OE635" s="182"/>
      <c r="OF635" s="182"/>
      <c r="OG635" s="182"/>
      <c r="OH635" s="182"/>
      <c r="OI635" s="182"/>
      <c r="OJ635" s="182"/>
      <c r="OK635" s="182"/>
      <c r="OL635" s="182"/>
      <c r="OM635" s="182"/>
      <c r="ON635" s="182"/>
      <c r="OO635" s="182"/>
      <c r="OP635" s="182"/>
      <c r="OQ635" s="182"/>
      <c r="OR635" s="182"/>
      <c r="OS635" s="182"/>
      <c r="OT635" s="182"/>
      <c r="OU635" s="182"/>
      <c r="OV635" s="182"/>
      <c r="OW635" s="182"/>
      <c r="OX635" s="182"/>
      <c r="OY635" s="182"/>
      <c r="OZ635" s="182"/>
      <c r="PA635" s="182"/>
      <c r="PB635" s="182"/>
      <c r="PC635" s="182"/>
      <c r="PD635" s="182"/>
      <c r="PE635" s="182"/>
      <c r="PF635" s="182"/>
      <c r="PG635" s="182"/>
      <c r="PH635" s="182"/>
      <c r="PI635" s="182"/>
      <c r="PJ635" s="182"/>
      <c r="PK635" s="182"/>
      <c r="PL635" s="182"/>
      <c r="PM635" s="182"/>
      <c r="PN635" s="182"/>
      <c r="PO635" s="182"/>
      <c r="PP635" s="182"/>
      <c r="PQ635" s="182"/>
      <c r="PR635" s="182"/>
      <c r="PS635" s="182"/>
      <c r="PT635" s="182"/>
      <c r="PU635" s="182"/>
      <c r="PV635" s="182"/>
      <c r="PW635" s="182"/>
      <c r="PX635" s="182"/>
    </row>
    <row r="636" spans="1:440" s="167" customFormat="1" ht="19.899999999999999" customHeight="1">
      <c r="A636" s="182"/>
      <c r="B636" s="1040"/>
      <c r="C636" s="899"/>
      <c r="D636" s="896"/>
      <c r="E636" s="873"/>
      <c r="F636" s="382" t="s">
        <v>21</v>
      </c>
      <c r="G636" s="383">
        <v>2.9750000000000001</v>
      </c>
      <c r="H636" s="383"/>
      <c r="I636" s="384">
        <f>G636+H636+K635</f>
        <v>3.6110000000000002</v>
      </c>
      <c r="J636" s="434">
        <v>1.9550000000000003</v>
      </c>
      <c r="K636" s="384">
        <f t="shared" si="686"/>
        <v>1.6559999999999999</v>
      </c>
      <c r="L636" s="674">
        <f t="shared" si="687"/>
        <v>0.54140127388535042</v>
      </c>
      <c r="M636" s="652" t="s">
        <v>24</v>
      </c>
      <c r="N636" s="903"/>
      <c r="O636" s="904"/>
      <c r="P636" s="904"/>
      <c r="Q636" s="904"/>
      <c r="R636" s="904"/>
      <c r="S636" s="893"/>
      <c r="T636" s="170"/>
      <c r="U636" s="170"/>
      <c r="V636" s="170"/>
      <c r="W636" s="170"/>
      <c r="X636" s="170"/>
      <c r="Y636" s="170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  <c r="AZ636" s="182"/>
      <c r="BA636" s="182"/>
      <c r="BB636" s="182"/>
      <c r="BC636" s="182"/>
      <c r="BD636" s="182"/>
      <c r="BE636" s="182"/>
      <c r="BF636" s="182"/>
      <c r="BG636" s="182"/>
      <c r="BH636" s="182"/>
      <c r="BI636" s="182"/>
      <c r="BJ636" s="182"/>
      <c r="BK636" s="182"/>
      <c r="BL636" s="182"/>
      <c r="BM636" s="182"/>
      <c r="BN636" s="182"/>
      <c r="BO636" s="182"/>
      <c r="BP636" s="182"/>
      <c r="BQ636" s="182"/>
      <c r="BR636" s="182"/>
      <c r="BS636" s="182"/>
      <c r="BT636" s="182"/>
      <c r="BU636" s="182"/>
      <c r="BV636" s="182"/>
      <c r="BW636" s="182"/>
      <c r="BX636" s="182"/>
      <c r="BY636" s="182"/>
      <c r="BZ636" s="182"/>
      <c r="CA636" s="182"/>
      <c r="CB636" s="182"/>
      <c r="CC636" s="182"/>
      <c r="CD636" s="182"/>
      <c r="CE636" s="182"/>
      <c r="CF636" s="182"/>
      <c r="CG636" s="182"/>
      <c r="CH636" s="182"/>
      <c r="CI636" s="182"/>
      <c r="CJ636" s="182"/>
      <c r="CK636" s="182"/>
      <c r="CL636" s="182"/>
      <c r="CM636" s="182"/>
      <c r="CN636" s="182"/>
      <c r="CO636" s="182"/>
      <c r="CP636" s="182"/>
      <c r="CQ636" s="182"/>
      <c r="CR636" s="182"/>
      <c r="CS636" s="182"/>
      <c r="CT636" s="182"/>
      <c r="CU636" s="182"/>
      <c r="CV636" s="182"/>
      <c r="CW636" s="182"/>
      <c r="CX636" s="182"/>
      <c r="CY636" s="182"/>
      <c r="CZ636" s="182"/>
      <c r="DA636" s="182"/>
      <c r="DB636" s="182"/>
      <c r="DC636" s="182"/>
      <c r="DD636" s="182"/>
      <c r="DE636" s="182"/>
      <c r="DF636" s="182"/>
      <c r="DG636" s="182"/>
      <c r="DH636" s="182"/>
      <c r="DI636" s="182"/>
      <c r="DJ636" s="182"/>
      <c r="DK636" s="182"/>
      <c r="DL636" s="182"/>
      <c r="DM636" s="182"/>
      <c r="DN636" s="182"/>
      <c r="DO636" s="182"/>
      <c r="DP636" s="182"/>
      <c r="DQ636" s="182"/>
      <c r="DR636" s="182"/>
      <c r="DS636" s="182"/>
      <c r="DT636" s="182"/>
      <c r="DU636" s="182"/>
      <c r="DV636" s="182"/>
      <c r="DW636" s="182"/>
      <c r="DX636" s="182"/>
      <c r="DY636" s="182"/>
      <c r="DZ636" s="182"/>
      <c r="EA636" s="182"/>
      <c r="EB636" s="182"/>
      <c r="EC636" s="182"/>
      <c r="ED636" s="182"/>
      <c r="EE636" s="182"/>
      <c r="EF636" s="182"/>
      <c r="EG636" s="182"/>
      <c r="EH636" s="182"/>
      <c r="EI636" s="182"/>
      <c r="EJ636" s="182"/>
      <c r="EK636" s="182"/>
      <c r="EL636" s="182"/>
      <c r="EM636" s="182"/>
      <c r="EN636" s="182"/>
      <c r="EO636" s="182"/>
      <c r="EP636" s="182"/>
      <c r="EQ636" s="182"/>
      <c r="ER636" s="182"/>
      <c r="ES636" s="182"/>
      <c r="ET636" s="182"/>
      <c r="EU636" s="182"/>
      <c r="EV636" s="182"/>
      <c r="EW636" s="182"/>
      <c r="EX636" s="182"/>
      <c r="EY636" s="182"/>
      <c r="EZ636" s="182"/>
      <c r="FA636" s="182"/>
      <c r="FB636" s="182"/>
      <c r="FC636" s="182"/>
      <c r="FD636" s="182"/>
      <c r="FE636" s="182"/>
      <c r="FF636" s="182"/>
      <c r="FG636" s="182"/>
      <c r="FH636" s="182"/>
      <c r="FI636" s="182"/>
      <c r="FJ636" s="182"/>
      <c r="FK636" s="182"/>
      <c r="FL636" s="182"/>
      <c r="FM636" s="182"/>
      <c r="FN636" s="182"/>
      <c r="FO636" s="182"/>
      <c r="FP636" s="182"/>
      <c r="FQ636" s="182"/>
      <c r="FR636" s="182"/>
      <c r="FS636" s="182"/>
      <c r="FT636" s="182"/>
      <c r="FU636" s="182"/>
      <c r="FV636" s="182"/>
      <c r="FW636" s="182"/>
      <c r="FX636" s="182"/>
      <c r="FY636" s="182"/>
      <c r="FZ636" s="182"/>
      <c r="GA636" s="182"/>
      <c r="GB636" s="182"/>
      <c r="GC636" s="182"/>
      <c r="GD636" s="182"/>
      <c r="GE636" s="182"/>
      <c r="GF636" s="182"/>
      <c r="GG636" s="182"/>
      <c r="GH636" s="182"/>
      <c r="GI636" s="182"/>
      <c r="GJ636" s="182"/>
      <c r="GK636" s="182"/>
      <c r="GL636" s="182"/>
      <c r="GM636" s="182"/>
      <c r="GN636" s="182"/>
      <c r="GO636" s="182"/>
      <c r="GP636" s="182"/>
      <c r="GQ636" s="182"/>
      <c r="GR636" s="182"/>
      <c r="GS636" s="182"/>
      <c r="GT636" s="182"/>
      <c r="GU636" s="182"/>
      <c r="GV636" s="182"/>
      <c r="GW636" s="182"/>
      <c r="GX636" s="182"/>
      <c r="GY636" s="182"/>
      <c r="GZ636" s="182"/>
      <c r="HA636" s="182"/>
      <c r="HB636" s="182"/>
      <c r="HC636" s="182"/>
      <c r="HD636" s="182"/>
      <c r="HE636" s="182"/>
      <c r="HF636" s="182"/>
      <c r="HG636" s="182"/>
      <c r="HH636" s="182"/>
      <c r="HI636" s="182"/>
      <c r="HJ636" s="182"/>
      <c r="HK636" s="182"/>
      <c r="HL636" s="182"/>
      <c r="HM636" s="182"/>
      <c r="HN636" s="182"/>
      <c r="HO636" s="182"/>
      <c r="HP636" s="182"/>
      <c r="HQ636" s="182"/>
      <c r="HR636" s="182"/>
      <c r="HS636" s="182"/>
      <c r="HT636" s="182"/>
      <c r="HU636" s="182"/>
      <c r="HV636" s="182"/>
      <c r="HW636" s="182"/>
      <c r="HX636" s="182"/>
      <c r="HY636" s="182"/>
      <c r="HZ636" s="182"/>
      <c r="IA636" s="182"/>
      <c r="IB636" s="182"/>
      <c r="IC636" s="182"/>
      <c r="ID636" s="182"/>
      <c r="IE636" s="182"/>
      <c r="IF636" s="182"/>
      <c r="IG636" s="182"/>
      <c r="IH636" s="182"/>
      <c r="II636" s="182"/>
      <c r="IJ636" s="182"/>
      <c r="IK636" s="182"/>
      <c r="IL636" s="182"/>
      <c r="IM636" s="182"/>
      <c r="IN636" s="182"/>
      <c r="IO636" s="182"/>
      <c r="IP636" s="182"/>
      <c r="IQ636" s="182"/>
      <c r="IR636" s="182"/>
      <c r="IS636" s="182"/>
      <c r="IT636" s="182"/>
      <c r="IU636" s="182"/>
      <c r="IV636" s="182"/>
      <c r="IW636" s="182"/>
      <c r="IX636" s="182"/>
      <c r="IY636" s="182"/>
      <c r="IZ636" s="182"/>
      <c r="JA636" s="182"/>
      <c r="JB636" s="182"/>
      <c r="JC636" s="182"/>
      <c r="JD636" s="182"/>
      <c r="JE636" s="182"/>
      <c r="JF636" s="182"/>
      <c r="JG636" s="182"/>
      <c r="JH636" s="182"/>
      <c r="JI636" s="182"/>
      <c r="JJ636" s="182"/>
      <c r="JK636" s="182"/>
      <c r="JL636" s="182"/>
      <c r="JM636" s="182"/>
      <c r="JN636" s="182"/>
      <c r="JO636" s="182"/>
      <c r="JP636" s="182"/>
      <c r="JQ636" s="182"/>
      <c r="JR636" s="182"/>
      <c r="JS636" s="182"/>
      <c r="JT636" s="182"/>
      <c r="JU636" s="182"/>
      <c r="JV636" s="182"/>
      <c r="JW636" s="182"/>
      <c r="JX636" s="182"/>
      <c r="JY636" s="182"/>
      <c r="JZ636" s="182"/>
      <c r="KA636" s="182"/>
      <c r="KB636" s="182"/>
      <c r="KC636" s="182"/>
      <c r="KD636" s="182"/>
      <c r="KE636" s="182"/>
      <c r="KF636" s="182"/>
      <c r="KG636" s="182"/>
      <c r="KH636" s="182"/>
      <c r="KI636" s="182"/>
      <c r="KJ636" s="182"/>
      <c r="KK636" s="182"/>
      <c r="KL636" s="182"/>
      <c r="KM636" s="182"/>
      <c r="KN636" s="182"/>
      <c r="KO636" s="182"/>
      <c r="KP636" s="182"/>
      <c r="KQ636" s="182"/>
      <c r="KR636" s="182"/>
      <c r="KS636" s="182"/>
      <c r="KT636" s="182"/>
      <c r="KU636" s="182"/>
      <c r="KV636" s="182"/>
      <c r="KW636" s="182"/>
      <c r="KX636" s="182"/>
      <c r="KY636" s="182"/>
      <c r="KZ636" s="182"/>
      <c r="LA636" s="182"/>
      <c r="LB636" s="182"/>
      <c r="LC636" s="182"/>
      <c r="LD636" s="182"/>
      <c r="LE636" s="182"/>
      <c r="LF636" s="182"/>
      <c r="LG636" s="182"/>
      <c r="LH636" s="182"/>
      <c r="LI636" s="182"/>
      <c r="LJ636" s="182"/>
      <c r="LK636" s="182"/>
      <c r="LL636" s="182"/>
      <c r="LM636" s="182"/>
      <c r="LN636" s="182"/>
      <c r="LO636" s="182"/>
      <c r="LP636" s="182"/>
      <c r="LQ636" s="182"/>
      <c r="LR636" s="182"/>
      <c r="LS636" s="182"/>
      <c r="LT636" s="182"/>
      <c r="LU636" s="182"/>
      <c r="LV636" s="182"/>
      <c r="LW636" s="182"/>
      <c r="LX636" s="182"/>
      <c r="LY636" s="182"/>
      <c r="LZ636" s="182"/>
      <c r="MA636" s="182"/>
      <c r="MB636" s="182"/>
      <c r="MC636" s="182"/>
      <c r="MD636" s="182"/>
      <c r="ME636" s="182"/>
      <c r="MF636" s="182"/>
      <c r="MG636" s="182"/>
      <c r="MH636" s="182"/>
      <c r="MI636" s="182"/>
      <c r="MJ636" s="182"/>
      <c r="MK636" s="182"/>
      <c r="ML636" s="182"/>
      <c r="MM636" s="182"/>
      <c r="MN636" s="182"/>
      <c r="MO636" s="182"/>
      <c r="MP636" s="182"/>
      <c r="MQ636" s="182"/>
      <c r="MR636" s="182"/>
      <c r="MS636" s="182"/>
      <c r="MT636" s="182"/>
      <c r="MU636" s="182"/>
      <c r="MV636" s="182"/>
      <c r="MW636" s="182"/>
      <c r="MX636" s="182"/>
      <c r="MY636" s="182"/>
      <c r="MZ636" s="182"/>
      <c r="NA636" s="182"/>
      <c r="NB636" s="182"/>
      <c r="NC636" s="182"/>
      <c r="ND636" s="182"/>
      <c r="NE636" s="182"/>
      <c r="NF636" s="182"/>
      <c r="NG636" s="182"/>
      <c r="NH636" s="182"/>
      <c r="NI636" s="182"/>
      <c r="NJ636" s="182"/>
      <c r="NK636" s="182"/>
      <c r="NL636" s="182"/>
      <c r="NM636" s="182"/>
      <c r="NN636" s="182"/>
      <c r="NO636" s="182"/>
      <c r="NP636" s="182"/>
      <c r="NQ636" s="182"/>
      <c r="NR636" s="182"/>
      <c r="NS636" s="182"/>
      <c r="NT636" s="182"/>
      <c r="NU636" s="182"/>
      <c r="NV636" s="182"/>
      <c r="NW636" s="182"/>
      <c r="NX636" s="182"/>
      <c r="NY636" s="182"/>
      <c r="NZ636" s="182"/>
      <c r="OA636" s="182"/>
      <c r="OB636" s="182"/>
      <c r="OC636" s="182"/>
      <c r="OD636" s="182"/>
      <c r="OE636" s="182"/>
      <c r="OF636" s="182"/>
      <c r="OG636" s="182"/>
      <c r="OH636" s="182"/>
      <c r="OI636" s="182"/>
      <c r="OJ636" s="182"/>
      <c r="OK636" s="182"/>
      <c r="OL636" s="182"/>
      <c r="OM636" s="182"/>
      <c r="ON636" s="182"/>
      <c r="OO636" s="182"/>
      <c r="OP636" s="182"/>
      <c r="OQ636" s="182"/>
      <c r="OR636" s="182"/>
      <c r="OS636" s="182"/>
      <c r="OT636" s="182"/>
      <c r="OU636" s="182"/>
      <c r="OV636" s="182"/>
      <c r="OW636" s="182"/>
      <c r="OX636" s="182"/>
      <c r="OY636" s="182"/>
      <c r="OZ636" s="182"/>
      <c r="PA636" s="182"/>
      <c r="PB636" s="182"/>
      <c r="PC636" s="182"/>
      <c r="PD636" s="182"/>
      <c r="PE636" s="182"/>
      <c r="PF636" s="182"/>
      <c r="PG636" s="182"/>
      <c r="PH636" s="182"/>
      <c r="PI636" s="182"/>
      <c r="PJ636" s="182"/>
      <c r="PK636" s="182"/>
      <c r="PL636" s="182"/>
      <c r="PM636" s="182"/>
      <c r="PN636" s="182"/>
      <c r="PO636" s="182"/>
      <c r="PP636" s="182"/>
      <c r="PQ636" s="182"/>
      <c r="PR636" s="182"/>
      <c r="PS636" s="182"/>
      <c r="PT636" s="182"/>
      <c r="PU636" s="182"/>
      <c r="PV636" s="182"/>
      <c r="PW636" s="182"/>
      <c r="PX636" s="182"/>
    </row>
    <row r="637" spans="1:440" s="167" customFormat="1" ht="19.899999999999999" customHeight="1">
      <c r="A637" s="182"/>
      <c r="B637" s="1040"/>
      <c r="C637" s="899"/>
      <c r="D637" s="897"/>
      <c r="E637" s="874"/>
      <c r="F637" s="382" t="s">
        <v>22</v>
      </c>
      <c r="G637" s="383">
        <v>3.6110000000000002</v>
      </c>
      <c r="H637" s="383"/>
      <c r="I637" s="384">
        <f>G637+H637+K636</f>
        <v>5.2670000000000003</v>
      </c>
      <c r="J637" s="434">
        <v>2.2429999999999999</v>
      </c>
      <c r="K637" s="384">
        <f t="shared" si="686"/>
        <v>3.0240000000000005</v>
      </c>
      <c r="L637" s="674">
        <f t="shared" si="687"/>
        <v>0.42585912284032651</v>
      </c>
      <c r="M637" s="652" t="s">
        <v>24</v>
      </c>
      <c r="N637" s="903"/>
      <c r="O637" s="904"/>
      <c r="P637" s="904"/>
      <c r="Q637" s="904"/>
      <c r="R637" s="904"/>
      <c r="S637" s="893"/>
      <c r="T637" s="170"/>
      <c r="U637" s="170"/>
      <c r="V637" s="170"/>
      <c r="W637" s="170"/>
      <c r="X637" s="170"/>
      <c r="Y637" s="170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  <c r="AV637" s="182"/>
      <c r="AW637" s="182"/>
      <c r="AX637" s="182"/>
      <c r="AY637" s="182"/>
      <c r="AZ637" s="182"/>
      <c r="BA637" s="182"/>
      <c r="BB637" s="182"/>
      <c r="BC637" s="182"/>
      <c r="BD637" s="182"/>
      <c r="BE637" s="182"/>
      <c r="BF637" s="182"/>
      <c r="BG637" s="182"/>
      <c r="BH637" s="182"/>
      <c r="BI637" s="182"/>
      <c r="BJ637" s="182"/>
      <c r="BK637" s="182"/>
      <c r="BL637" s="182"/>
      <c r="BM637" s="182"/>
      <c r="BN637" s="182"/>
      <c r="BO637" s="182"/>
      <c r="BP637" s="182"/>
      <c r="BQ637" s="182"/>
      <c r="BR637" s="182"/>
      <c r="BS637" s="182"/>
      <c r="BT637" s="182"/>
      <c r="BU637" s="182"/>
      <c r="BV637" s="182"/>
      <c r="BW637" s="182"/>
      <c r="BX637" s="182"/>
      <c r="BY637" s="182"/>
      <c r="BZ637" s="182"/>
      <c r="CA637" s="182"/>
      <c r="CB637" s="182"/>
      <c r="CC637" s="182"/>
      <c r="CD637" s="182"/>
      <c r="CE637" s="182"/>
      <c r="CF637" s="182"/>
      <c r="CG637" s="182"/>
      <c r="CH637" s="182"/>
      <c r="CI637" s="182"/>
      <c r="CJ637" s="182"/>
      <c r="CK637" s="182"/>
      <c r="CL637" s="182"/>
      <c r="CM637" s="182"/>
      <c r="CN637" s="182"/>
      <c r="CO637" s="182"/>
      <c r="CP637" s="182"/>
      <c r="CQ637" s="182"/>
      <c r="CR637" s="182"/>
      <c r="CS637" s="182"/>
      <c r="CT637" s="182"/>
      <c r="CU637" s="182"/>
      <c r="CV637" s="182"/>
      <c r="CW637" s="182"/>
      <c r="CX637" s="182"/>
      <c r="CY637" s="182"/>
      <c r="CZ637" s="182"/>
      <c r="DA637" s="182"/>
      <c r="DB637" s="182"/>
      <c r="DC637" s="182"/>
      <c r="DD637" s="182"/>
      <c r="DE637" s="182"/>
      <c r="DF637" s="182"/>
      <c r="DG637" s="182"/>
      <c r="DH637" s="182"/>
      <c r="DI637" s="182"/>
      <c r="DJ637" s="182"/>
      <c r="DK637" s="182"/>
      <c r="DL637" s="182"/>
      <c r="DM637" s="182"/>
      <c r="DN637" s="182"/>
      <c r="DO637" s="182"/>
      <c r="DP637" s="182"/>
      <c r="DQ637" s="182"/>
      <c r="DR637" s="182"/>
      <c r="DS637" s="182"/>
      <c r="DT637" s="182"/>
      <c r="DU637" s="182"/>
      <c r="DV637" s="182"/>
      <c r="DW637" s="182"/>
      <c r="DX637" s="182"/>
      <c r="DY637" s="182"/>
      <c r="DZ637" s="182"/>
      <c r="EA637" s="182"/>
      <c r="EB637" s="182"/>
      <c r="EC637" s="182"/>
      <c r="ED637" s="182"/>
      <c r="EE637" s="182"/>
      <c r="EF637" s="182"/>
      <c r="EG637" s="182"/>
      <c r="EH637" s="182"/>
      <c r="EI637" s="182"/>
      <c r="EJ637" s="182"/>
      <c r="EK637" s="182"/>
      <c r="EL637" s="182"/>
      <c r="EM637" s="182"/>
      <c r="EN637" s="182"/>
      <c r="EO637" s="182"/>
      <c r="EP637" s="182"/>
      <c r="EQ637" s="182"/>
      <c r="ER637" s="182"/>
      <c r="ES637" s="182"/>
      <c r="ET637" s="182"/>
      <c r="EU637" s="182"/>
      <c r="EV637" s="182"/>
      <c r="EW637" s="182"/>
      <c r="EX637" s="182"/>
      <c r="EY637" s="182"/>
      <c r="EZ637" s="182"/>
      <c r="FA637" s="182"/>
      <c r="FB637" s="182"/>
      <c r="FC637" s="182"/>
      <c r="FD637" s="182"/>
      <c r="FE637" s="182"/>
      <c r="FF637" s="182"/>
      <c r="FG637" s="182"/>
      <c r="FH637" s="182"/>
      <c r="FI637" s="182"/>
      <c r="FJ637" s="182"/>
      <c r="FK637" s="182"/>
      <c r="FL637" s="182"/>
      <c r="FM637" s="182"/>
      <c r="FN637" s="182"/>
      <c r="FO637" s="182"/>
      <c r="FP637" s="182"/>
      <c r="FQ637" s="182"/>
      <c r="FR637" s="182"/>
      <c r="FS637" s="182"/>
      <c r="FT637" s="182"/>
      <c r="FU637" s="182"/>
      <c r="FV637" s="182"/>
      <c r="FW637" s="182"/>
      <c r="FX637" s="182"/>
      <c r="FY637" s="182"/>
      <c r="FZ637" s="182"/>
      <c r="GA637" s="182"/>
      <c r="GB637" s="182"/>
      <c r="GC637" s="182"/>
      <c r="GD637" s="182"/>
      <c r="GE637" s="182"/>
      <c r="GF637" s="182"/>
      <c r="GG637" s="182"/>
      <c r="GH637" s="182"/>
      <c r="GI637" s="182"/>
      <c r="GJ637" s="182"/>
      <c r="GK637" s="182"/>
      <c r="GL637" s="182"/>
      <c r="GM637" s="182"/>
      <c r="GN637" s="182"/>
      <c r="GO637" s="182"/>
      <c r="GP637" s="182"/>
      <c r="GQ637" s="182"/>
      <c r="GR637" s="182"/>
      <c r="GS637" s="182"/>
      <c r="GT637" s="182"/>
      <c r="GU637" s="182"/>
      <c r="GV637" s="182"/>
      <c r="GW637" s="182"/>
      <c r="GX637" s="182"/>
      <c r="GY637" s="182"/>
      <c r="GZ637" s="182"/>
      <c r="HA637" s="182"/>
      <c r="HB637" s="182"/>
      <c r="HC637" s="182"/>
      <c r="HD637" s="182"/>
      <c r="HE637" s="182"/>
      <c r="HF637" s="182"/>
      <c r="HG637" s="182"/>
      <c r="HH637" s="182"/>
      <c r="HI637" s="182"/>
      <c r="HJ637" s="182"/>
      <c r="HK637" s="182"/>
      <c r="HL637" s="182"/>
      <c r="HM637" s="182"/>
      <c r="HN637" s="182"/>
      <c r="HO637" s="182"/>
      <c r="HP637" s="182"/>
      <c r="HQ637" s="182"/>
      <c r="HR637" s="182"/>
      <c r="HS637" s="182"/>
      <c r="HT637" s="182"/>
      <c r="HU637" s="182"/>
      <c r="HV637" s="182"/>
      <c r="HW637" s="182"/>
      <c r="HX637" s="182"/>
      <c r="HY637" s="182"/>
      <c r="HZ637" s="182"/>
      <c r="IA637" s="182"/>
      <c r="IB637" s="182"/>
      <c r="IC637" s="182"/>
      <c r="ID637" s="182"/>
      <c r="IE637" s="182"/>
      <c r="IF637" s="182"/>
      <c r="IG637" s="182"/>
      <c r="IH637" s="182"/>
      <c r="II637" s="182"/>
      <c r="IJ637" s="182"/>
      <c r="IK637" s="182"/>
      <c r="IL637" s="182"/>
      <c r="IM637" s="182"/>
      <c r="IN637" s="182"/>
      <c r="IO637" s="182"/>
      <c r="IP637" s="182"/>
      <c r="IQ637" s="182"/>
      <c r="IR637" s="182"/>
      <c r="IS637" s="182"/>
      <c r="IT637" s="182"/>
      <c r="IU637" s="182"/>
      <c r="IV637" s="182"/>
      <c r="IW637" s="182"/>
      <c r="IX637" s="182"/>
      <c r="IY637" s="182"/>
      <c r="IZ637" s="182"/>
      <c r="JA637" s="182"/>
      <c r="JB637" s="182"/>
      <c r="JC637" s="182"/>
      <c r="JD637" s="182"/>
      <c r="JE637" s="182"/>
      <c r="JF637" s="182"/>
      <c r="JG637" s="182"/>
      <c r="JH637" s="182"/>
      <c r="JI637" s="182"/>
      <c r="JJ637" s="182"/>
      <c r="JK637" s="182"/>
      <c r="JL637" s="182"/>
      <c r="JM637" s="182"/>
      <c r="JN637" s="182"/>
      <c r="JO637" s="182"/>
      <c r="JP637" s="182"/>
      <c r="JQ637" s="182"/>
      <c r="JR637" s="182"/>
      <c r="JS637" s="182"/>
      <c r="JT637" s="182"/>
      <c r="JU637" s="182"/>
      <c r="JV637" s="182"/>
      <c r="JW637" s="182"/>
      <c r="JX637" s="182"/>
      <c r="JY637" s="182"/>
      <c r="JZ637" s="182"/>
      <c r="KA637" s="182"/>
      <c r="KB637" s="182"/>
      <c r="KC637" s="182"/>
      <c r="KD637" s="182"/>
      <c r="KE637" s="182"/>
      <c r="KF637" s="182"/>
      <c r="KG637" s="182"/>
      <c r="KH637" s="182"/>
      <c r="KI637" s="182"/>
      <c r="KJ637" s="182"/>
      <c r="KK637" s="182"/>
      <c r="KL637" s="182"/>
      <c r="KM637" s="182"/>
      <c r="KN637" s="182"/>
      <c r="KO637" s="182"/>
      <c r="KP637" s="182"/>
      <c r="KQ637" s="182"/>
      <c r="KR637" s="182"/>
      <c r="KS637" s="182"/>
      <c r="KT637" s="182"/>
      <c r="KU637" s="182"/>
      <c r="KV637" s="182"/>
      <c r="KW637" s="182"/>
      <c r="KX637" s="182"/>
      <c r="KY637" s="182"/>
      <c r="KZ637" s="182"/>
      <c r="LA637" s="182"/>
      <c r="LB637" s="182"/>
      <c r="LC637" s="182"/>
      <c r="LD637" s="182"/>
      <c r="LE637" s="182"/>
      <c r="LF637" s="182"/>
      <c r="LG637" s="182"/>
      <c r="LH637" s="182"/>
      <c r="LI637" s="182"/>
      <c r="LJ637" s="182"/>
      <c r="LK637" s="182"/>
      <c r="LL637" s="182"/>
      <c r="LM637" s="182"/>
      <c r="LN637" s="182"/>
      <c r="LO637" s="182"/>
      <c r="LP637" s="182"/>
      <c r="LQ637" s="182"/>
      <c r="LR637" s="182"/>
      <c r="LS637" s="182"/>
      <c r="LT637" s="182"/>
      <c r="LU637" s="182"/>
      <c r="LV637" s="182"/>
      <c r="LW637" s="182"/>
      <c r="LX637" s="182"/>
      <c r="LY637" s="182"/>
      <c r="LZ637" s="182"/>
      <c r="MA637" s="182"/>
      <c r="MB637" s="182"/>
      <c r="MC637" s="182"/>
      <c r="MD637" s="182"/>
      <c r="ME637" s="182"/>
      <c r="MF637" s="182"/>
      <c r="MG637" s="182"/>
      <c r="MH637" s="182"/>
      <c r="MI637" s="182"/>
      <c r="MJ637" s="182"/>
      <c r="MK637" s="182"/>
      <c r="ML637" s="182"/>
      <c r="MM637" s="182"/>
      <c r="MN637" s="182"/>
      <c r="MO637" s="182"/>
      <c r="MP637" s="182"/>
      <c r="MQ637" s="182"/>
      <c r="MR637" s="182"/>
      <c r="MS637" s="182"/>
      <c r="MT637" s="182"/>
      <c r="MU637" s="182"/>
      <c r="MV637" s="182"/>
      <c r="MW637" s="182"/>
      <c r="MX637" s="182"/>
      <c r="MY637" s="182"/>
      <c r="MZ637" s="182"/>
      <c r="NA637" s="182"/>
      <c r="NB637" s="182"/>
      <c r="NC637" s="182"/>
      <c r="ND637" s="182"/>
      <c r="NE637" s="182"/>
      <c r="NF637" s="182"/>
      <c r="NG637" s="182"/>
      <c r="NH637" s="182"/>
      <c r="NI637" s="182"/>
      <c r="NJ637" s="182"/>
      <c r="NK637" s="182"/>
      <c r="NL637" s="182"/>
      <c r="NM637" s="182"/>
      <c r="NN637" s="182"/>
      <c r="NO637" s="182"/>
      <c r="NP637" s="182"/>
      <c r="NQ637" s="182"/>
      <c r="NR637" s="182"/>
      <c r="NS637" s="182"/>
      <c r="NT637" s="182"/>
      <c r="NU637" s="182"/>
      <c r="NV637" s="182"/>
      <c r="NW637" s="182"/>
      <c r="NX637" s="182"/>
      <c r="NY637" s="182"/>
      <c r="NZ637" s="182"/>
      <c r="OA637" s="182"/>
      <c r="OB637" s="182"/>
      <c r="OC637" s="182"/>
      <c r="OD637" s="182"/>
      <c r="OE637" s="182"/>
      <c r="OF637" s="182"/>
      <c r="OG637" s="182"/>
      <c r="OH637" s="182"/>
      <c r="OI637" s="182"/>
      <c r="OJ637" s="182"/>
      <c r="OK637" s="182"/>
      <c r="OL637" s="182"/>
      <c r="OM637" s="182"/>
      <c r="ON637" s="182"/>
      <c r="OO637" s="182"/>
      <c r="OP637" s="182"/>
      <c r="OQ637" s="182"/>
      <c r="OR637" s="182"/>
      <c r="OS637" s="182"/>
      <c r="OT637" s="182"/>
      <c r="OU637" s="182"/>
      <c r="OV637" s="182"/>
      <c r="OW637" s="182"/>
      <c r="OX637" s="182"/>
      <c r="OY637" s="182"/>
      <c r="OZ637" s="182"/>
      <c r="PA637" s="182"/>
      <c r="PB637" s="182"/>
      <c r="PC637" s="182"/>
      <c r="PD637" s="182"/>
      <c r="PE637" s="182"/>
      <c r="PF637" s="182"/>
      <c r="PG637" s="182"/>
      <c r="PH637" s="182"/>
      <c r="PI637" s="182"/>
      <c r="PJ637" s="182"/>
      <c r="PK637" s="182"/>
      <c r="PL637" s="182"/>
      <c r="PM637" s="182"/>
      <c r="PN637" s="182"/>
      <c r="PO637" s="182"/>
      <c r="PP637" s="182"/>
      <c r="PQ637" s="182"/>
      <c r="PR637" s="182"/>
      <c r="PS637" s="182"/>
      <c r="PT637" s="182"/>
      <c r="PU637" s="182"/>
      <c r="PV637" s="182"/>
      <c r="PW637" s="182"/>
      <c r="PX637" s="182"/>
    </row>
    <row r="638" spans="1:440" s="167" customFormat="1" ht="19.899999999999999" customHeight="1">
      <c r="A638" s="182"/>
      <c r="B638" s="1040"/>
      <c r="C638" s="899"/>
      <c r="D638" s="969" t="s">
        <v>602</v>
      </c>
      <c r="E638" s="972" t="s">
        <v>133</v>
      </c>
      <c r="F638" s="330" t="s">
        <v>20</v>
      </c>
      <c r="G638" s="307">
        <v>0.63500000000000001</v>
      </c>
      <c r="H638" s="307"/>
      <c r="I638" s="308">
        <f t="shared" ref="I638" si="727">G638+H638</f>
        <v>0.63500000000000001</v>
      </c>
      <c r="J638" s="316">
        <v>0</v>
      </c>
      <c r="K638" s="308">
        <f t="shared" si="686"/>
        <v>0.63500000000000001</v>
      </c>
      <c r="L638" s="682">
        <f t="shared" si="687"/>
        <v>0</v>
      </c>
      <c r="M638" s="655" t="s">
        <v>24</v>
      </c>
      <c r="N638" s="903">
        <f t="shared" ref="N638:O638" si="728">G638+G639+G640</f>
        <v>7.2140000000000004</v>
      </c>
      <c r="O638" s="904">
        <f t="shared" si="728"/>
        <v>-3.4000000000000002E-2</v>
      </c>
      <c r="P638" s="904">
        <f t="shared" ref="P638" si="729">N638+O638</f>
        <v>7.1800000000000006</v>
      </c>
      <c r="Q638" s="904">
        <f t="shared" si="667"/>
        <v>7.1359999999999992</v>
      </c>
      <c r="R638" s="904">
        <f t="shared" ref="R638" si="730">P638-Q638</f>
        <v>4.4000000000001371E-2</v>
      </c>
      <c r="S638" s="893">
        <f t="shared" ref="S638" si="731">Q638/P638</f>
        <v>0.99387186629526447</v>
      </c>
      <c r="T638" s="170"/>
      <c r="U638" s="170"/>
      <c r="V638" s="170"/>
      <c r="W638" s="170"/>
      <c r="X638" s="170"/>
      <c r="Y638" s="170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  <c r="AZ638" s="182"/>
      <c r="BA638" s="182"/>
      <c r="BB638" s="182"/>
      <c r="BC638" s="182"/>
      <c r="BD638" s="182"/>
      <c r="BE638" s="182"/>
      <c r="BF638" s="182"/>
      <c r="BG638" s="182"/>
      <c r="BH638" s="182"/>
      <c r="BI638" s="182"/>
      <c r="BJ638" s="182"/>
      <c r="BK638" s="182"/>
      <c r="BL638" s="182"/>
      <c r="BM638" s="182"/>
      <c r="BN638" s="182"/>
      <c r="BO638" s="182"/>
      <c r="BP638" s="182"/>
      <c r="BQ638" s="182"/>
      <c r="BR638" s="182"/>
      <c r="BS638" s="182"/>
      <c r="BT638" s="182"/>
      <c r="BU638" s="182"/>
      <c r="BV638" s="182"/>
      <c r="BW638" s="182"/>
      <c r="BX638" s="182"/>
      <c r="BY638" s="182"/>
      <c r="BZ638" s="182"/>
      <c r="CA638" s="182"/>
      <c r="CB638" s="182"/>
      <c r="CC638" s="182"/>
      <c r="CD638" s="182"/>
      <c r="CE638" s="182"/>
      <c r="CF638" s="182"/>
      <c r="CG638" s="182"/>
      <c r="CH638" s="182"/>
      <c r="CI638" s="182"/>
      <c r="CJ638" s="182"/>
      <c r="CK638" s="182"/>
      <c r="CL638" s="182"/>
      <c r="CM638" s="182"/>
      <c r="CN638" s="182"/>
      <c r="CO638" s="182"/>
      <c r="CP638" s="182"/>
      <c r="CQ638" s="182"/>
      <c r="CR638" s="182"/>
      <c r="CS638" s="182"/>
      <c r="CT638" s="182"/>
      <c r="CU638" s="182"/>
      <c r="CV638" s="182"/>
      <c r="CW638" s="182"/>
      <c r="CX638" s="182"/>
      <c r="CY638" s="182"/>
      <c r="CZ638" s="182"/>
      <c r="DA638" s="182"/>
      <c r="DB638" s="182"/>
      <c r="DC638" s="182"/>
      <c r="DD638" s="182"/>
      <c r="DE638" s="182"/>
      <c r="DF638" s="182"/>
      <c r="DG638" s="182"/>
      <c r="DH638" s="182"/>
      <c r="DI638" s="182"/>
      <c r="DJ638" s="182"/>
      <c r="DK638" s="182"/>
      <c r="DL638" s="182"/>
      <c r="DM638" s="182"/>
      <c r="DN638" s="182"/>
      <c r="DO638" s="182"/>
      <c r="DP638" s="182"/>
      <c r="DQ638" s="182"/>
      <c r="DR638" s="182"/>
      <c r="DS638" s="182"/>
      <c r="DT638" s="182"/>
      <c r="DU638" s="182"/>
      <c r="DV638" s="182"/>
      <c r="DW638" s="182"/>
      <c r="DX638" s="182"/>
      <c r="DY638" s="182"/>
      <c r="DZ638" s="182"/>
      <c r="EA638" s="182"/>
      <c r="EB638" s="182"/>
      <c r="EC638" s="182"/>
      <c r="ED638" s="182"/>
      <c r="EE638" s="182"/>
      <c r="EF638" s="182"/>
      <c r="EG638" s="182"/>
      <c r="EH638" s="182"/>
      <c r="EI638" s="182"/>
      <c r="EJ638" s="182"/>
      <c r="EK638" s="182"/>
      <c r="EL638" s="182"/>
      <c r="EM638" s="182"/>
      <c r="EN638" s="182"/>
      <c r="EO638" s="182"/>
      <c r="EP638" s="182"/>
      <c r="EQ638" s="182"/>
      <c r="ER638" s="182"/>
      <c r="ES638" s="182"/>
      <c r="ET638" s="182"/>
      <c r="EU638" s="182"/>
      <c r="EV638" s="182"/>
      <c r="EW638" s="182"/>
      <c r="EX638" s="182"/>
      <c r="EY638" s="182"/>
      <c r="EZ638" s="182"/>
      <c r="FA638" s="182"/>
      <c r="FB638" s="182"/>
      <c r="FC638" s="182"/>
      <c r="FD638" s="182"/>
      <c r="FE638" s="182"/>
      <c r="FF638" s="182"/>
      <c r="FG638" s="182"/>
      <c r="FH638" s="182"/>
      <c r="FI638" s="182"/>
      <c r="FJ638" s="182"/>
      <c r="FK638" s="182"/>
      <c r="FL638" s="182"/>
      <c r="FM638" s="182"/>
      <c r="FN638" s="182"/>
      <c r="FO638" s="182"/>
      <c r="FP638" s="182"/>
      <c r="FQ638" s="182"/>
      <c r="FR638" s="182"/>
      <c r="FS638" s="182"/>
      <c r="FT638" s="182"/>
      <c r="FU638" s="182"/>
      <c r="FV638" s="182"/>
      <c r="FW638" s="182"/>
      <c r="FX638" s="182"/>
      <c r="FY638" s="182"/>
      <c r="FZ638" s="182"/>
      <c r="GA638" s="182"/>
      <c r="GB638" s="182"/>
      <c r="GC638" s="182"/>
      <c r="GD638" s="182"/>
      <c r="GE638" s="182"/>
      <c r="GF638" s="182"/>
      <c r="GG638" s="182"/>
      <c r="GH638" s="182"/>
      <c r="GI638" s="182"/>
      <c r="GJ638" s="182"/>
      <c r="GK638" s="182"/>
      <c r="GL638" s="182"/>
      <c r="GM638" s="182"/>
      <c r="GN638" s="182"/>
      <c r="GO638" s="182"/>
      <c r="GP638" s="182"/>
      <c r="GQ638" s="182"/>
      <c r="GR638" s="182"/>
      <c r="GS638" s="182"/>
      <c r="GT638" s="182"/>
      <c r="GU638" s="182"/>
      <c r="GV638" s="182"/>
      <c r="GW638" s="182"/>
      <c r="GX638" s="182"/>
      <c r="GY638" s="182"/>
      <c r="GZ638" s="182"/>
      <c r="HA638" s="182"/>
      <c r="HB638" s="182"/>
      <c r="HC638" s="182"/>
      <c r="HD638" s="182"/>
      <c r="HE638" s="182"/>
      <c r="HF638" s="182"/>
      <c r="HG638" s="182"/>
      <c r="HH638" s="182"/>
      <c r="HI638" s="182"/>
      <c r="HJ638" s="182"/>
      <c r="HK638" s="182"/>
      <c r="HL638" s="182"/>
      <c r="HM638" s="182"/>
      <c r="HN638" s="182"/>
      <c r="HO638" s="182"/>
      <c r="HP638" s="182"/>
      <c r="HQ638" s="182"/>
      <c r="HR638" s="182"/>
      <c r="HS638" s="182"/>
      <c r="HT638" s="182"/>
      <c r="HU638" s="182"/>
      <c r="HV638" s="182"/>
      <c r="HW638" s="182"/>
      <c r="HX638" s="182"/>
      <c r="HY638" s="182"/>
      <c r="HZ638" s="182"/>
      <c r="IA638" s="182"/>
      <c r="IB638" s="182"/>
      <c r="IC638" s="182"/>
      <c r="ID638" s="182"/>
      <c r="IE638" s="182"/>
      <c r="IF638" s="182"/>
      <c r="IG638" s="182"/>
      <c r="IH638" s="182"/>
      <c r="II638" s="182"/>
      <c r="IJ638" s="182"/>
      <c r="IK638" s="182"/>
      <c r="IL638" s="182"/>
      <c r="IM638" s="182"/>
      <c r="IN638" s="182"/>
      <c r="IO638" s="182"/>
      <c r="IP638" s="182"/>
      <c r="IQ638" s="182"/>
      <c r="IR638" s="182"/>
      <c r="IS638" s="182"/>
      <c r="IT638" s="182"/>
      <c r="IU638" s="182"/>
      <c r="IV638" s="182"/>
      <c r="IW638" s="182"/>
      <c r="IX638" s="182"/>
      <c r="IY638" s="182"/>
      <c r="IZ638" s="182"/>
      <c r="JA638" s="182"/>
      <c r="JB638" s="182"/>
      <c r="JC638" s="182"/>
      <c r="JD638" s="182"/>
      <c r="JE638" s="182"/>
      <c r="JF638" s="182"/>
      <c r="JG638" s="182"/>
      <c r="JH638" s="182"/>
      <c r="JI638" s="182"/>
      <c r="JJ638" s="182"/>
      <c r="JK638" s="182"/>
      <c r="JL638" s="182"/>
      <c r="JM638" s="182"/>
      <c r="JN638" s="182"/>
      <c r="JO638" s="182"/>
      <c r="JP638" s="182"/>
      <c r="JQ638" s="182"/>
      <c r="JR638" s="182"/>
      <c r="JS638" s="182"/>
      <c r="JT638" s="182"/>
      <c r="JU638" s="182"/>
      <c r="JV638" s="182"/>
      <c r="JW638" s="182"/>
      <c r="JX638" s="182"/>
      <c r="JY638" s="182"/>
      <c r="JZ638" s="182"/>
      <c r="KA638" s="182"/>
      <c r="KB638" s="182"/>
      <c r="KC638" s="182"/>
      <c r="KD638" s="182"/>
      <c r="KE638" s="182"/>
      <c r="KF638" s="182"/>
      <c r="KG638" s="182"/>
      <c r="KH638" s="182"/>
      <c r="KI638" s="182"/>
      <c r="KJ638" s="182"/>
      <c r="KK638" s="182"/>
      <c r="KL638" s="182"/>
      <c r="KM638" s="182"/>
      <c r="KN638" s="182"/>
      <c r="KO638" s="182"/>
      <c r="KP638" s="182"/>
      <c r="KQ638" s="182"/>
      <c r="KR638" s="182"/>
      <c r="KS638" s="182"/>
      <c r="KT638" s="182"/>
      <c r="KU638" s="182"/>
      <c r="KV638" s="182"/>
      <c r="KW638" s="182"/>
      <c r="KX638" s="182"/>
      <c r="KY638" s="182"/>
      <c r="KZ638" s="182"/>
      <c r="LA638" s="182"/>
      <c r="LB638" s="182"/>
      <c r="LC638" s="182"/>
      <c r="LD638" s="182"/>
      <c r="LE638" s="182"/>
      <c r="LF638" s="182"/>
      <c r="LG638" s="182"/>
      <c r="LH638" s="182"/>
      <c r="LI638" s="182"/>
      <c r="LJ638" s="182"/>
      <c r="LK638" s="182"/>
      <c r="LL638" s="182"/>
      <c r="LM638" s="182"/>
      <c r="LN638" s="182"/>
      <c r="LO638" s="182"/>
      <c r="LP638" s="182"/>
      <c r="LQ638" s="182"/>
      <c r="LR638" s="182"/>
      <c r="LS638" s="182"/>
      <c r="LT638" s="182"/>
      <c r="LU638" s="182"/>
      <c r="LV638" s="182"/>
      <c r="LW638" s="182"/>
      <c r="LX638" s="182"/>
      <c r="LY638" s="182"/>
      <c r="LZ638" s="182"/>
      <c r="MA638" s="182"/>
      <c r="MB638" s="182"/>
      <c r="MC638" s="182"/>
      <c r="MD638" s="182"/>
      <c r="ME638" s="182"/>
      <c r="MF638" s="182"/>
      <c r="MG638" s="182"/>
      <c r="MH638" s="182"/>
      <c r="MI638" s="182"/>
      <c r="MJ638" s="182"/>
      <c r="MK638" s="182"/>
      <c r="ML638" s="182"/>
      <c r="MM638" s="182"/>
      <c r="MN638" s="182"/>
      <c r="MO638" s="182"/>
      <c r="MP638" s="182"/>
      <c r="MQ638" s="182"/>
      <c r="MR638" s="182"/>
      <c r="MS638" s="182"/>
      <c r="MT638" s="182"/>
      <c r="MU638" s="182"/>
      <c r="MV638" s="182"/>
      <c r="MW638" s="182"/>
      <c r="MX638" s="182"/>
      <c r="MY638" s="182"/>
      <c r="MZ638" s="182"/>
      <c r="NA638" s="182"/>
      <c r="NB638" s="182"/>
      <c r="NC638" s="182"/>
      <c r="ND638" s="182"/>
      <c r="NE638" s="182"/>
      <c r="NF638" s="182"/>
      <c r="NG638" s="182"/>
      <c r="NH638" s="182"/>
      <c r="NI638" s="182"/>
      <c r="NJ638" s="182"/>
      <c r="NK638" s="182"/>
      <c r="NL638" s="182"/>
      <c r="NM638" s="182"/>
      <c r="NN638" s="182"/>
      <c r="NO638" s="182"/>
      <c r="NP638" s="182"/>
      <c r="NQ638" s="182"/>
      <c r="NR638" s="182"/>
      <c r="NS638" s="182"/>
      <c r="NT638" s="182"/>
      <c r="NU638" s="182"/>
      <c r="NV638" s="182"/>
      <c r="NW638" s="182"/>
      <c r="NX638" s="182"/>
      <c r="NY638" s="182"/>
      <c r="NZ638" s="182"/>
      <c r="OA638" s="182"/>
      <c r="OB638" s="182"/>
      <c r="OC638" s="182"/>
      <c r="OD638" s="182"/>
      <c r="OE638" s="182"/>
      <c r="OF638" s="182"/>
      <c r="OG638" s="182"/>
      <c r="OH638" s="182"/>
      <c r="OI638" s="182"/>
      <c r="OJ638" s="182"/>
      <c r="OK638" s="182"/>
      <c r="OL638" s="182"/>
      <c r="OM638" s="182"/>
      <c r="ON638" s="182"/>
      <c r="OO638" s="182"/>
      <c r="OP638" s="182"/>
      <c r="OQ638" s="182"/>
      <c r="OR638" s="182"/>
      <c r="OS638" s="182"/>
      <c r="OT638" s="182"/>
      <c r="OU638" s="182"/>
      <c r="OV638" s="182"/>
      <c r="OW638" s="182"/>
      <c r="OX638" s="182"/>
      <c r="OY638" s="182"/>
      <c r="OZ638" s="182"/>
      <c r="PA638" s="182"/>
      <c r="PB638" s="182"/>
      <c r="PC638" s="182"/>
      <c r="PD638" s="182"/>
      <c r="PE638" s="182"/>
      <c r="PF638" s="182"/>
      <c r="PG638" s="182"/>
      <c r="PH638" s="182"/>
      <c r="PI638" s="182"/>
      <c r="PJ638" s="182"/>
      <c r="PK638" s="182"/>
      <c r="PL638" s="182"/>
      <c r="PM638" s="182"/>
      <c r="PN638" s="182"/>
      <c r="PO638" s="182"/>
      <c r="PP638" s="182"/>
      <c r="PQ638" s="182"/>
      <c r="PR638" s="182"/>
      <c r="PS638" s="182"/>
      <c r="PT638" s="182"/>
      <c r="PU638" s="182"/>
      <c r="PV638" s="182"/>
      <c r="PW638" s="182"/>
      <c r="PX638" s="182"/>
    </row>
    <row r="639" spans="1:440" s="167" customFormat="1" ht="19.899999999999999" customHeight="1">
      <c r="A639" s="182"/>
      <c r="B639" s="1040"/>
      <c r="C639" s="899"/>
      <c r="D639" s="970"/>
      <c r="E639" s="972"/>
      <c r="F639" s="330" t="s">
        <v>21</v>
      </c>
      <c r="G639" s="307">
        <v>2.972</v>
      </c>
      <c r="H639" s="621">
        <f>-0.034</f>
        <v>-3.4000000000000002E-2</v>
      </c>
      <c r="I639" s="308">
        <f>G639+H639+K638</f>
        <v>3.5730000000000004</v>
      </c>
      <c r="J639" s="316">
        <v>3.089</v>
      </c>
      <c r="K639" s="308">
        <f t="shared" si="686"/>
        <v>0.48400000000000043</v>
      </c>
      <c r="L639" s="682">
        <f t="shared" si="687"/>
        <v>0.86453960257486695</v>
      </c>
      <c r="M639" s="655" t="s">
        <v>24</v>
      </c>
      <c r="N639" s="903"/>
      <c r="O639" s="904"/>
      <c r="P639" s="904"/>
      <c r="Q639" s="904"/>
      <c r="R639" s="904"/>
      <c r="S639" s="893"/>
      <c r="T639" s="170"/>
      <c r="U639" s="170"/>
      <c r="V639" s="170"/>
      <c r="W639" s="170"/>
      <c r="X639" s="170"/>
      <c r="Y639" s="170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  <c r="AZ639" s="182"/>
      <c r="BA639" s="182"/>
      <c r="BB639" s="182"/>
      <c r="BC639" s="182"/>
      <c r="BD639" s="182"/>
      <c r="BE639" s="182"/>
      <c r="BF639" s="182"/>
      <c r="BG639" s="182"/>
      <c r="BH639" s="182"/>
      <c r="BI639" s="182"/>
      <c r="BJ639" s="182"/>
      <c r="BK639" s="182"/>
      <c r="BL639" s="182"/>
      <c r="BM639" s="182"/>
      <c r="BN639" s="182"/>
      <c r="BO639" s="182"/>
      <c r="BP639" s="182"/>
      <c r="BQ639" s="182"/>
      <c r="BR639" s="182"/>
      <c r="BS639" s="182"/>
      <c r="BT639" s="182"/>
      <c r="BU639" s="182"/>
      <c r="BV639" s="182"/>
      <c r="BW639" s="182"/>
      <c r="BX639" s="182"/>
      <c r="BY639" s="182"/>
      <c r="BZ639" s="182"/>
      <c r="CA639" s="182"/>
      <c r="CB639" s="182"/>
      <c r="CC639" s="182"/>
      <c r="CD639" s="182"/>
      <c r="CE639" s="182"/>
      <c r="CF639" s="182"/>
      <c r="CG639" s="182"/>
      <c r="CH639" s="182"/>
      <c r="CI639" s="182"/>
      <c r="CJ639" s="182"/>
      <c r="CK639" s="182"/>
      <c r="CL639" s="182"/>
      <c r="CM639" s="182"/>
      <c r="CN639" s="182"/>
      <c r="CO639" s="182"/>
      <c r="CP639" s="182"/>
      <c r="CQ639" s="182"/>
      <c r="CR639" s="182"/>
      <c r="CS639" s="182"/>
      <c r="CT639" s="182"/>
      <c r="CU639" s="182"/>
      <c r="CV639" s="182"/>
      <c r="CW639" s="182"/>
      <c r="CX639" s="182"/>
      <c r="CY639" s="182"/>
      <c r="CZ639" s="182"/>
      <c r="DA639" s="182"/>
      <c r="DB639" s="182"/>
      <c r="DC639" s="182"/>
      <c r="DD639" s="182"/>
      <c r="DE639" s="182"/>
      <c r="DF639" s="182"/>
      <c r="DG639" s="182"/>
      <c r="DH639" s="182"/>
      <c r="DI639" s="182"/>
      <c r="DJ639" s="182"/>
      <c r="DK639" s="182"/>
      <c r="DL639" s="182"/>
      <c r="DM639" s="182"/>
      <c r="DN639" s="182"/>
      <c r="DO639" s="182"/>
      <c r="DP639" s="182"/>
      <c r="DQ639" s="182"/>
      <c r="DR639" s="182"/>
      <c r="DS639" s="182"/>
      <c r="DT639" s="182"/>
      <c r="DU639" s="182"/>
      <c r="DV639" s="182"/>
      <c r="DW639" s="182"/>
      <c r="DX639" s="182"/>
      <c r="DY639" s="182"/>
      <c r="DZ639" s="182"/>
      <c r="EA639" s="182"/>
      <c r="EB639" s="182"/>
      <c r="EC639" s="182"/>
      <c r="ED639" s="182"/>
      <c r="EE639" s="182"/>
      <c r="EF639" s="182"/>
      <c r="EG639" s="182"/>
      <c r="EH639" s="182"/>
      <c r="EI639" s="182"/>
      <c r="EJ639" s="182"/>
      <c r="EK639" s="182"/>
      <c r="EL639" s="182"/>
      <c r="EM639" s="182"/>
      <c r="EN639" s="182"/>
      <c r="EO639" s="182"/>
      <c r="EP639" s="182"/>
      <c r="EQ639" s="182"/>
      <c r="ER639" s="182"/>
      <c r="ES639" s="182"/>
      <c r="ET639" s="182"/>
      <c r="EU639" s="182"/>
      <c r="EV639" s="182"/>
      <c r="EW639" s="182"/>
      <c r="EX639" s="182"/>
      <c r="EY639" s="182"/>
      <c r="EZ639" s="182"/>
      <c r="FA639" s="182"/>
      <c r="FB639" s="182"/>
      <c r="FC639" s="182"/>
      <c r="FD639" s="182"/>
      <c r="FE639" s="182"/>
      <c r="FF639" s="182"/>
      <c r="FG639" s="182"/>
      <c r="FH639" s="182"/>
      <c r="FI639" s="182"/>
      <c r="FJ639" s="182"/>
      <c r="FK639" s="182"/>
      <c r="FL639" s="182"/>
      <c r="FM639" s="182"/>
      <c r="FN639" s="182"/>
      <c r="FO639" s="182"/>
      <c r="FP639" s="182"/>
      <c r="FQ639" s="182"/>
      <c r="FR639" s="182"/>
      <c r="FS639" s="182"/>
      <c r="FT639" s="182"/>
      <c r="FU639" s="182"/>
      <c r="FV639" s="182"/>
      <c r="FW639" s="182"/>
      <c r="FX639" s="182"/>
      <c r="FY639" s="182"/>
      <c r="FZ639" s="182"/>
      <c r="GA639" s="182"/>
      <c r="GB639" s="182"/>
      <c r="GC639" s="182"/>
      <c r="GD639" s="182"/>
      <c r="GE639" s="182"/>
      <c r="GF639" s="182"/>
      <c r="GG639" s="182"/>
      <c r="GH639" s="182"/>
      <c r="GI639" s="182"/>
      <c r="GJ639" s="182"/>
      <c r="GK639" s="182"/>
      <c r="GL639" s="182"/>
      <c r="GM639" s="182"/>
      <c r="GN639" s="182"/>
      <c r="GO639" s="182"/>
      <c r="GP639" s="182"/>
      <c r="GQ639" s="182"/>
      <c r="GR639" s="182"/>
      <c r="GS639" s="182"/>
      <c r="GT639" s="182"/>
      <c r="GU639" s="182"/>
      <c r="GV639" s="182"/>
      <c r="GW639" s="182"/>
      <c r="GX639" s="182"/>
      <c r="GY639" s="182"/>
      <c r="GZ639" s="182"/>
      <c r="HA639" s="182"/>
      <c r="HB639" s="182"/>
      <c r="HC639" s="182"/>
      <c r="HD639" s="182"/>
      <c r="HE639" s="182"/>
      <c r="HF639" s="182"/>
      <c r="HG639" s="182"/>
      <c r="HH639" s="182"/>
      <c r="HI639" s="182"/>
      <c r="HJ639" s="182"/>
      <c r="HK639" s="182"/>
      <c r="HL639" s="182"/>
      <c r="HM639" s="182"/>
      <c r="HN639" s="182"/>
      <c r="HO639" s="182"/>
      <c r="HP639" s="182"/>
      <c r="HQ639" s="182"/>
      <c r="HR639" s="182"/>
      <c r="HS639" s="182"/>
      <c r="HT639" s="182"/>
      <c r="HU639" s="182"/>
      <c r="HV639" s="182"/>
      <c r="HW639" s="182"/>
      <c r="HX639" s="182"/>
      <c r="HY639" s="182"/>
      <c r="HZ639" s="182"/>
      <c r="IA639" s="182"/>
      <c r="IB639" s="182"/>
      <c r="IC639" s="182"/>
      <c r="ID639" s="182"/>
      <c r="IE639" s="182"/>
      <c r="IF639" s="182"/>
      <c r="IG639" s="182"/>
      <c r="IH639" s="182"/>
      <c r="II639" s="182"/>
      <c r="IJ639" s="182"/>
      <c r="IK639" s="182"/>
      <c r="IL639" s="182"/>
      <c r="IM639" s="182"/>
      <c r="IN639" s="182"/>
      <c r="IO639" s="182"/>
      <c r="IP639" s="182"/>
      <c r="IQ639" s="182"/>
      <c r="IR639" s="182"/>
      <c r="IS639" s="182"/>
      <c r="IT639" s="182"/>
      <c r="IU639" s="182"/>
      <c r="IV639" s="182"/>
      <c r="IW639" s="182"/>
      <c r="IX639" s="182"/>
      <c r="IY639" s="182"/>
      <c r="IZ639" s="182"/>
      <c r="JA639" s="182"/>
      <c r="JB639" s="182"/>
      <c r="JC639" s="182"/>
      <c r="JD639" s="182"/>
      <c r="JE639" s="182"/>
      <c r="JF639" s="182"/>
      <c r="JG639" s="182"/>
      <c r="JH639" s="182"/>
      <c r="JI639" s="182"/>
      <c r="JJ639" s="182"/>
      <c r="JK639" s="182"/>
      <c r="JL639" s="182"/>
      <c r="JM639" s="182"/>
      <c r="JN639" s="182"/>
      <c r="JO639" s="182"/>
      <c r="JP639" s="182"/>
      <c r="JQ639" s="182"/>
      <c r="JR639" s="182"/>
      <c r="JS639" s="182"/>
      <c r="JT639" s="182"/>
      <c r="JU639" s="182"/>
      <c r="JV639" s="182"/>
      <c r="JW639" s="182"/>
      <c r="JX639" s="182"/>
      <c r="JY639" s="182"/>
      <c r="JZ639" s="182"/>
      <c r="KA639" s="182"/>
      <c r="KB639" s="182"/>
      <c r="KC639" s="182"/>
      <c r="KD639" s="182"/>
      <c r="KE639" s="182"/>
      <c r="KF639" s="182"/>
      <c r="KG639" s="182"/>
      <c r="KH639" s="182"/>
      <c r="KI639" s="182"/>
      <c r="KJ639" s="182"/>
      <c r="KK639" s="182"/>
      <c r="KL639" s="182"/>
      <c r="KM639" s="182"/>
      <c r="KN639" s="182"/>
      <c r="KO639" s="182"/>
      <c r="KP639" s="182"/>
      <c r="KQ639" s="182"/>
      <c r="KR639" s="182"/>
      <c r="KS639" s="182"/>
      <c r="KT639" s="182"/>
      <c r="KU639" s="182"/>
      <c r="KV639" s="182"/>
      <c r="KW639" s="182"/>
      <c r="KX639" s="182"/>
      <c r="KY639" s="182"/>
      <c r="KZ639" s="182"/>
      <c r="LA639" s="182"/>
      <c r="LB639" s="182"/>
      <c r="LC639" s="182"/>
      <c r="LD639" s="182"/>
      <c r="LE639" s="182"/>
      <c r="LF639" s="182"/>
      <c r="LG639" s="182"/>
      <c r="LH639" s="182"/>
      <c r="LI639" s="182"/>
      <c r="LJ639" s="182"/>
      <c r="LK639" s="182"/>
      <c r="LL639" s="182"/>
      <c r="LM639" s="182"/>
      <c r="LN639" s="182"/>
      <c r="LO639" s="182"/>
      <c r="LP639" s="182"/>
      <c r="LQ639" s="182"/>
      <c r="LR639" s="182"/>
      <c r="LS639" s="182"/>
      <c r="LT639" s="182"/>
      <c r="LU639" s="182"/>
      <c r="LV639" s="182"/>
      <c r="LW639" s="182"/>
      <c r="LX639" s="182"/>
      <c r="LY639" s="182"/>
      <c r="LZ639" s="182"/>
      <c r="MA639" s="182"/>
      <c r="MB639" s="182"/>
      <c r="MC639" s="182"/>
      <c r="MD639" s="182"/>
      <c r="ME639" s="182"/>
      <c r="MF639" s="182"/>
      <c r="MG639" s="182"/>
      <c r="MH639" s="182"/>
      <c r="MI639" s="182"/>
      <c r="MJ639" s="182"/>
      <c r="MK639" s="182"/>
      <c r="ML639" s="182"/>
      <c r="MM639" s="182"/>
      <c r="MN639" s="182"/>
      <c r="MO639" s="182"/>
      <c r="MP639" s="182"/>
      <c r="MQ639" s="182"/>
      <c r="MR639" s="182"/>
      <c r="MS639" s="182"/>
      <c r="MT639" s="182"/>
      <c r="MU639" s="182"/>
      <c r="MV639" s="182"/>
      <c r="MW639" s="182"/>
      <c r="MX639" s="182"/>
      <c r="MY639" s="182"/>
      <c r="MZ639" s="182"/>
      <c r="NA639" s="182"/>
      <c r="NB639" s="182"/>
      <c r="NC639" s="182"/>
      <c r="ND639" s="182"/>
      <c r="NE639" s="182"/>
      <c r="NF639" s="182"/>
      <c r="NG639" s="182"/>
      <c r="NH639" s="182"/>
      <c r="NI639" s="182"/>
      <c r="NJ639" s="182"/>
      <c r="NK639" s="182"/>
      <c r="NL639" s="182"/>
      <c r="NM639" s="182"/>
      <c r="NN639" s="182"/>
      <c r="NO639" s="182"/>
      <c r="NP639" s="182"/>
      <c r="NQ639" s="182"/>
      <c r="NR639" s="182"/>
      <c r="NS639" s="182"/>
      <c r="NT639" s="182"/>
      <c r="NU639" s="182"/>
      <c r="NV639" s="182"/>
      <c r="NW639" s="182"/>
      <c r="NX639" s="182"/>
      <c r="NY639" s="182"/>
      <c r="NZ639" s="182"/>
      <c r="OA639" s="182"/>
      <c r="OB639" s="182"/>
      <c r="OC639" s="182"/>
      <c r="OD639" s="182"/>
      <c r="OE639" s="182"/>
      <c r="OF639" s="182"/>
      <c r="OG639" s="182"/>
      <c r="OH639" s="182"/>
      <c r="OI639" s="182"/>
      <c r="OJ639" s="182"/>
      <c r="OK639" s="182"/>
      <c r="OL639" s="182"/>
      <c r="OM639" s="182"/>
      <c r="ON639" s="182"/>
      <c r="OO639" s="182"/>
      <c r="OP639" s="182"/>
      <c r="OQ639" s="182"/>
      <c r="OR639" s="182"/>
      <c r="OS639" s="182"/>
      <c r="OT639" s="182"/>
      <c r="OU639" s="182"/>
      <c r="OV639" s="182"/>
      <c r="OW639" s="182"/>
      <c r="OX639" s="182"/>
      <c r="OY639" s="182"/>
      <c r="OZ639" s="182"/>
      <c r="PA639" s="182"/>
      <c r="PB639" s="182"/>
      <c r="PC639" s="182"/>
      <c r="PD639" s="182"/>
      <c r="PE639" s="182"/>
      <c r="PF639" s="182"/>
      <c r="PG639" s="182"/>
      <c r="PH639" s="182"/>
      <c r="PI639" s="182"/>
      <c r="PJ639" s="182"/>
      <c r="PK639" s="182"/>
      <c r="PL639" s="182"/>
      <c r="PM639" s="182"/>
      <c r="PN639" s="182"/>
      <c r="PO639" s="182"/>
      <c r="PP639" s="182"/>
      <c r="PQ639" s="182"/>
      <c r="PR639" s="182"/>
      <c r="PS639" s="182"/>
      <c r="PT639" s="182"/>
      <c r="PU639" s="182"/>
      <c r="PV639" s="182"/>
      <c r="PW639" s="182"/>
      <c r="PX639" s="182"/>
    </row>
    <row r="640" spans="1:440" s="167" customFormat="1" ht="19.899999999999999" customHeight="1">
      <c r="A640" s="182"/>
      <c r="B640" s="1040"/>
      <c r="C640" s="899"/>
      <c r="D640" s="971"/>
      <c r="E640" s="972"/>
      <c r="F640" s="330" t="s">
        <v>22</v>
      </c>
      <c r="G640" s="307">
        <v>3.6070000000000002</v>
      </c>
      <c r="H640" s="307"/>
      <c r="I640" s="308">
        <f>G640+H640+K639</f>
        <v>4.0910000000000011</v>
      </c>
      <c r="J640" s="316">
        <v>4.0469999999999997</v>
      </c>
      <c r="K640" s="308">
        <f t="shared" si="686"/>
        <v>4.4000000000001371E-2</v>
      </c>
      <c r="L640" s="682">
        <f t="shared" si="687"/>
        <v>0.98924468345147853</v>
      </c>
      <c r="M640" s="655" t="s">
        <v>24</v>
      </c>
      <c r="N640" s="903"/>
      <c r="O640" s="904"/>
      <c r="P640" s="904"/>
      <c r="Q640" s="904"/>
      <c r="R640" s="904"/>
      <c r="S640" s="893"/>
      <c r="T640" s="170"/>
      <c r="U640" s="170"/>
      <c r="V640" s="170"/>
      <c r="W640" s="170"/>
      <c r="X640" s="170"/>
      <c r="Y640" s="170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  <c r="AZ640" s="182"/>
      <c r="BA640" s="182"/>
      <c r="BB640" s="182"/>
      <c r="BC640" s="182"/>
      <c r="BD640" s="182"/>
      <c r="BE640" s="182"/>
      <c r="BF640" s="182"/>
      <c r="BG640" s="182"/>
      <c r="BH640" s="182"/>
      <c r="BI640" s="182"/>
      <c r="BJ640" s="182"/>
      <c r="BK640" s="182"/>
      <c r="BL640" s="182"/>
      <c r="BM640" s="182"/>
      <c r="BN640" s="182"/>
      <c r="BO640" s="182"/>
      <c r="BP640" s="182"/>
      <c r="BQ640" s="182"/>
      <c r="BR640" s="182"/>
      <c r="BS640" s="182"/>
      <c r="BT640" s="182"/>
      <c r="BU640" s="182"/>
      <c r="BV640" s="182"/>
      <c r="BW640" s="182"/>
      <c r="BX640" s="182"/>
      <c r="BY640" s="182"/>
      <c r="BZ640" s="182"/>
      <c r="CA640" s="182"/>
      <c r="CB640" s="182"/>
      <c r="CC640" s="182"/>
      <c r="CD640" s="182"/>
      <c r="CE640" s="182"/>
      <c r="CF640" s="182"/>
      <c r="CG640" s="182"/>
      <c r="CH640" s="182"/>
      <c r="CI640" s="182"/>
      <c r="CJ640" s="182"/>
      <c r="CK640" s="182"/>
      <c r="CL640" s="182"/>
      <c r="CM640" s="182"/>
      <c r="CN640" s="182"/>
      <c r="CO640" s="182"/>
      <c r="CP640" s="182"/>
      <c r="CQ640" s="182"/>
      <c r="CR640" s="182"/>
      <c r="CS640" s="182"/>
      <c r="CT640" s="182"/>
      <c r="CU640" s="182"/>
      <c r="CV640" s="182"/>
      <c r="CW640" s="182"/>
      <c r="CX640" s="182"/>
      <c r="CY640" s="182"/>
      <c r="CZ640" s="182"/>
      <c r="DA640" s="182"/>
      <c r="DB640" s="182"/>
      <c r="DC640" s="182"/>
      <c r="DD640" s="182"/>
      <c r="DE640" s="182"/>
      <c r="DF640" s="182"/>
      <c r="DG640" s="182"/>
      <c r="DH640" s="182"/>
      <c r="DI640" s="182"/>
      <c r="DJ640" s="182"/>
      <c r="DK640" s="182"/>
      <c r="DL640" s="182"/>
      <c r="DM640" s="182"/>
      <c r="DN640" s="182"/>
      <c r="DO640" s="182"/>
      <c r="DP640" s="182"/>
      <c r="DQ640" s="182"/>
      <c r="DR640" s="182"/>
      <c r="DS640" s="182"/>
      <c r="DT640" s="182"/>
      <c r="DU640" s="182"/>
      <c r="DV640" s="182"/>
      <c r="DW640" s="182"/>
      <c r="DX640" s="182"/>
      <c r="DY640" s="182"/>
      <c r="DZ640" s="182"/>
      <c r="EA640" s="182"/>
      <c r="EB640" s="182"/>
      <c r="EC640" s="182"/>
      <c r="ED640" s="182"/>
      <c r="EE640" s="182"/>
      <c r="EF640" s="182"/>
      <c r="EG640" s="182"/>
      <c r="EH640" s="182"/>
      <c r="EI640" s="182"/>
      <c r="EJ640" s="182"/>
      <c r="EK640" s="182"/>
      <c r="EL640" s="182"/>
      <c r="EM640" s="182"/>
      <c r="EN640" s="182"/>
      <c r="EO640" s="182"/>
      <c r="EP640" s="182"/>
      <c r="EQ640" s="182"/>
      <c r="ER640" s="182"/>
      <c r="ES640" s="182"/>
      <c r="ET640" s="182"/>
      <c r="EU640" s="182"/>
      <c r="EV640" s="182"/>
      <c r="EW640" s="182"/>
      <c r="EX640" s="182"/>
      <c r="EY640" s="182"/>
      <c r="EZ640" s="182"/>
      <c r="FA640" s="182"/>
      <c r="FB640" s="182"/>
      <c r="FC640" s="182"/>
      <c r="FD640" s="182"/>
      <c r="FE640" s="182"/>
      <c r="FF640" s="182"/>
      <c r="FG640" s="182"/>
      <c r="FH640" s="182"/>
      <c r="FI640" s="182"/>
      <c r="FJ640" s="182"/>
      <c r="FK640" s="182"/>
      <c r="FL640" s="182"/>
      <c r="FM640" s="182"/>
      <c r="FN640" s="182"/>
      <c r="FO640" s="182"/>
      <c r="FP640" s="182"/>
      <c r="FQ640" s="182"/>
      <c r="FR640" s="182"/>
      <c r="FS640" s="182"/>
      <c r="FT640" s="182"/>
      <c r="FU640" s="182"/>
      <c r="FV640" s="182"/>
      <c r="FW640" s="182"/>
      <c r="FX640" s="182"/>
      <c r="FY640" s="182"/>
      <c r="FZ640" s="182"/>
      <c r="GA640" s="182"/>
      <c r="GB640" s="182"/>
      <c r="GC640" s="182"/>
      <c r="GD640" s="182"/>
      <c r="GE640" s="182"/>
      <c r="GF640" s="182"/>
      <c r="GG640" s="182"/>
      <c r="GH640" s="182"/>
      <c r="GI640" s="182"/>
      <c r="GJ640" s="182"/>
      <c r="GK640" s="182"/>
      <c r="GL640" s="182"/>
      <c r="GM640" s="182"/>
      <c r="GN640" s="182"/>
      <c r="GO640" s="182"/>
      <c r="GP640" s="182"/>
      <c r="GQ640" s="182"/>
      <c r="GR640" s="182"/>
      <c r="GS640" s="182"/>
      <c r="GT640" s="182"/>
      <c r="GU640" s="182"/>
      <c r="GV640" s="182"/>
      <c r="GW640" s="182"/>
      <c r="GX640" s="182"/>
      <c r="GY640" s="182"/>
      <c r="GZ640" s="182"/>
      <c r="HA640" s="182"/>
      <c r="HB640" s="182"/>
      <c r="HC640" s="182"/>
      <c r="HD640" s="182"/>
      <c r="HE640" s="182"/>
      <c r="HF640" s="182"/>
      <c r="HG640" s="182"/>
      <c r="HH640" s="182"/>
      <c r="HI640" s="182"/>
      <c r="HJ640" s="182"/>
      <c r="HK640" s="182"/>
      <c r="HL640" s="182"/>
      <c r="HM640" s="182"/>
      <c r="HN640" s="182"/>
      <c r="HO640" s="182"/>
      <c r="HP640" s="182"/>
      <c r="HQ640" s="182"/>
      <c r="HR640" s="182"/>
      <c r="HS640" s="182"/>
      <c r="HT640" s="182"/>
      <c r="HU640" s="182"/>
      <c r="HV640" s="182"/>
      <c r="HW640" s="182"/>
      <c r="HX640" s="182"/>
      <c r="HY640" s="182"/>
      <c r="HZ640" s="182"/>
      <c r="IA640" s="182"/>
      <c r="IB640" s="182"/>
      <c r="IC640" s="182"/>
      <c r="ID640" s="182"/>
      <c r="IE640" s="182"/>
      <c r="IF640" s="182"/>
      <c r="IG640" s="182"/>
      <c r="IH640" s="182"/>
      <c r="II640" s="182"/>
      <c r="IJ640" s="182"/>
      <c r="IK640" s="182"/>
      <c r="IL640" s="182"/>
      <c r="IM640" s="182"/>
      <c r="IN640" s="182"/>
      <c r="IO640" s="182"/>
      <c r="IP640" s="182"/>
      <c r="IQ640" s="182"/>
      <c r="IR640" s="182"/>
      <c r="IS640" s="182"/>
      <c r="IT640" s="182"/>
      <c r="IU640" s="182"/>
      <c r="IV640" s="182"/>
      <c r="IW640" s="182"/>
      <c r="IX640" s="182"/>
      <c r="IY640" s="182"/>
      <c r="IZ640" s="182"/>
      <c r="JA640" s="182"/>
      <c r="JB640" s="182"/>
      <c r="JC640" s="182"/>
      <c r="JD640" s="182"/>
      <c r="JE640" s="182"/>
      <c r="JF640" s="182"/>
      <c r="JG640" s="182"/>
      <c r="JH640" s="182"/>
      <c r="JI640" s="182"/>
      <c r="JJ640" s="182"/>
      <c r="JK640" s="182"/>
      <c r="JL640" s="182"/>
      <c r="JM640" s="182"/>
      <c r="JN640" s="182"/>
      <c r="JO640" s="182"/>
      <c r="JP640" s="182"/>
      <c r="JQ640" s="182"/>
      <c r="JR640" s="182"/>
      <c r="JS640" s="182"/>
      <c r="JT640" s="182"/>
      <c r="JU640" s="182"/>
      <c r="JV640" s="182"/>
      <c r="JW640" s="182"/>
      <c r="JX640" s="182"/>
      <c r="JY640" s="182"/>
      <c r="JZ640" s="182"/>
      <c r="KA640" s="182"/>
      <c r="KB640" s="182"/>
      <c r="KC640" s="182"/>
      <c r="KD640" s="182"/>
      <c r="KE640" s="182"/>
      <c r="KF640" s="182"/>
      <c r="KG640" s="182"/>
      <c r="KH640" s="182"/>
      <c r="KI640" s="182"/>
      <c r="KJ640" s="182"/>
      <c r="KK640" s="182"/>
      <c r="KL640" s="182"/>
      <c r="KM640" s="182"/>
      <c r="KN640" s="182"/>
      <c r="KO640" s="182"/>
      <c r="KP640" s="182"/>
      <c r="KQ640" s="182"/>
      <c r="KR640" s="182"/>
      <c r="KS640" s="182"/>
      <c r="KT640" s="182"/>
      <c r="KU640" s="182"/>
      <c r="KV640" s="182"/>
      <c r="KW640" s="182"/>
      <c r="KX640" s="182"/>
      <c r="KY640" s="182"/>
      <c r="KZ640" s="182"/>
      <c r="LA640" s="182"/>
      <c r="LB640" s="182"/>
      <c r="LC640" s="182"/>
      <c r="LD640" s="182"/>
      <c r="LE640" s="182"/>
      <c r="LF640" s="182"/>
      <c r="LG640" s="182"/>
      <c r="LH640" s="182"/>
      <c r="LI640" s="182"/>
      <c r="LJ640" s="182"/>
      <c r="LK640" s="182"/>
      <c r="LL640" s="182"/>
      <c r="LM640" s="182"/>
      <c r="LN640" s="182"/>
      <c r="LO640" s="182"/>
      <c r="LP640" s="182"/>
      <c r="LQ640" s="182"/>
      <c r="LR640" s="182"/>
      <c r="LS640" s="182"/>
      <c r="LT640" s="182"/>
      <c r="LU640" s="182"/>
      <c r="LV640" s="182"/>
      <c r="LW640" s="182"/>
      <c r="LX640" s="182"/>
      <c r="LY640" s="182"/>
      <c r="LZ640" s="182"/>
      <c r="MA640" s="182"/>
      <c r="MB640" s="182"/>
      <c r="MC640" s="182"/>
      <c r="MD640" s="182"/>
      <c r="ME640" s="182"/>
      <c r="MF640" s="182"/>
      <c r="MG640" s="182"/>
      <c r="MH640" s="182"/>
      <c r="MI640" s="182"/>
      <c r="MJ640" s="182"/>
      <c r="MK640" s="182"/>
      <c r="ML640" s="182"/>
      <c r="MM640" s="182"/>
      <c r="MN640" s="182"/>
      <c r="MO640" s="182"/>
      <c r="MP640" s="182"/>
      <c r="MQ640" s="182"/>
      <c r="MR640" s="182"/>
      <c r="MS640" s="182"/>
      <c r="MT640" s="182"/>
      <c r="MU640" s="182"/>
      <c r="MV640" s="182"/>
      <c r="MW640" s="182"/>
      <c r="MX640" s="182"/>
      <c r="MY640" s="182"/>
      <c r="MZ640" s="182"/>
      <c r="NA640" s="182"/>
      <c r="NB640" s="182"/>
      <c r="NC640" s="182"/>
      <c r="ND640" s="182"/>
      <c r="NE640" s="182"/>
      <c r="NF640" s="182"/>
      <c r="NG640" s="182"/>
      <c r="NH640" s="182"/>
      <c r="NI640" s="182"/>
      <c r="NJ640" s="182"/>
      <c r="NK640" s="182"/>
      <c r="NL640" s="182"/>
      <c r="NM640" s="182"/>
      <c r="NN640" s="182"/>
      <c r="NO640" s="182"/>
      <c r="NP640" s="182"/>
      <c r="NQ640" s="182"/>
      <c r="NR640" s="182"/>
      <c r="NS640" s="182"/>
      <c r="NT640" s="182"/>
      <c r="NU640" s="182"/>
      <c r="NV640" s="182"/>
      <c r="NW640" s="182"/>
      <c r="NX640" s="182"/>
      <c r="NY640" s="182"/>
      <c r="NZ640" s="182"/>
      <c r="OA640" s="182"/>
      <c r="OB640" s="182"/>
      <c r="OC640" s="182"/>
      <c r="OD640" s="182"/>
      <c r="OE640" s="182"/>
      <c r="OF640" s="182"/>
      <c r="OG640" s="182"/>
      <c r="OH640" s="182"/>
      <c r="OI640" s="182"/>
      <c r="OJ640" s="182"/>
      <c r="OK640" s="182"/>
      <c r="OL640" s="182"/>
      <c r="OM640" s="182"/>
      <c r="ON640" s="182"/>
      <c r="OO640" s="182"/>
      <c r="OP640" s="182"/>
      <c r="OQ640" s="182"/>
      <c r="OR640" s="182"/>
      <c r="OS640" s="182"/>
      <c r="OT640" s="182"/>
      <c r="OU640" s="182"/>
      <c r="OV640" s="182"/>
      <c r="OW640" s="182"/>
      <c r="OX640" s="182"/>
      <c r="OY640" s="182"/>
      <c r="OZ640" s="182"/>
      <c r="PA640" s="182"/>
      <c r="PB640" s="182"/>
      <c r="PC640" s="182"/>
      <c r="PD640" s="182"/>
      <c r="PE640" s="182"/>
      <c r="PF640" s="182"/>
      <c r="PG640" s="182"/>
      <c r="PH640" s="182"/>
      <c r="PI640" s="182"/>
      <c r="PJ640" s="182"/>
      <c r="PK640" s="182"/>
      <c r="PL640" s="182"/>
      <c r="PM640" s="182"/>
      <c r="PN640" s="182"/>
      <c r="PO640" s="182"/>
      <c r="PP640" s="182"/>
      <c r="PQ640" s="182"/>
      <c r="PR640" s="182"/>
      <c r="PS640" s="182"/>
      <c r="PT640" s="182"/>
      <c r="PU640" s="182"/>
      <c r="PV640" s="182"/>
      <c r="PW640" s="182"/>
      <c r="PX640" s="182"/>
    </row>
    <row r="641" spans="1:440" s="167" customFormat="1" ht="19.899999999999999" customHeight="1">
      <c r="A641" s="182"/>
      <c r="B641" s="1040"/>
      <c r="C641" s="899"/>
      <c r="D641" s="963" t="s">
        <v>685</v>
      </c>
      <c r="E641" s="966" t="s">
        <v>685</v>
      </c>
      <c r="F641" s="373" t="s">
        <v>20</v>
      </c>
      <c r="G641" s="374">
        <v>5.0810000000000004</v>
      </c>
      <c r="H641" s="374"/>
      <c r="I641" s="375">
        <f t="shared" ref="I641" si="732">G641+H641</f>
        <v>5.0810000000000004</v>
      </c>
      <c r="J641" s="433">
        <v>0.78300000000000003</v>
      </c>
      <c r="K641" s="375">
        <f t="shared" si="686"/>
        <v>4.298</v>
      </c>
      <c r="L641" s="683">
        <f t="shared" si="687"/>
        <v>0.15410352292855736</v>
      </c>
      <c r="M641" s="656" t="s">
        <v>24</v>
      </c>
      <c r="N641" s="903">
        <f t="shared" ref="N641:O641" si="733">G641+G642+G643</f>
        <v>57.745000000000005</v>
      </c>
      <c r="O641" s="904">
        <f t="shared" si="733"/>
        <v>0</v>
      </c>
      <c r="P641" s="904">
        <f t="shared" ref="P641" si="734">N641+O641</f>
        <v>57.745000000000005</v>
      </c>
      <c r="Q641" s="904">
        <f t="shared" si="667"/>
        <v>58.492999999999995</v>
      </c>
      <c r="R641" s="904">
        <f t="shared" ref="R641" si="735">P641-Q641</f>
        <v>-0.74799999999999045</v>
      </c>
      <c r="S641" s="893">
        <f t="shared" ref="S641" si="736">Q641/P641</f>
        <v>1.0129535024677461</v>
      </c>
      <c r="T641" s="170"/>
      <c r="U641" s="170"/>
      <c r="V641" s="170"/>
      <c r="W641" s="170"/>
      <c r="X641" s="170"/>
      <c r="Y641" s="170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  <c r="AZ641" s="182"/>
      <c r="BA641" s="182"/>
      <c r="BB641" s="182"/>
      <c r="BC641" s="182"/>
      <c r="BD641" s="182"/>
      <c r="BE641" s="182"/>
      <c r="BF641" s="182"/>
      <c r="BG641" s="182"/>
      <c r="BH641" s="182"/>
      <c r="BI641" s="182"/>
      <c r="BJ641" s="182"/>
      <c r="BK641" s="182"/>
      <c r="BL641" s="182"/>
      <c r="BM641" s="182"/>
      <c r="BN641" s="182"/>
      <c r="BO641" s="182"/>
      <c r="BP641" s="182"/>
      <c r="BQ641" s="182"/>
      <c r="BR641" s="182"/>
      <c r="BS641" s="182"/>
      <c r="BT641" s="182"/>
      <c r="BU641" s="182"/>
      <c r="BV641" s="182"/>
      <c r="BW641" s="182"/>
      <c r="BX641" s="182"/>
      <c r="BY641" s="182"/>
      <c r="BZ641" s="182"/>
      <c r="CA641" s="182"/>
      <c r="CB641" s="182"/>
      <c r="CC641" s="182"/>
      <c r="CD641" s="182"/>
      <c r="CE641" s="182"/>
      <c r="CF641" s="182"/>
      <c r="CG641" s="182"/>
      <c r="CH641" s="182"/>
      <c r="CI641" s="182"/>
      <c r="CJ641" s="182"/>
      <c r="CK641" s="182"/>
      <c r="CL641" s="182"/>
      <c r="CM641" s="182"/>
      <c r="CN641" s="182"/>
      <c r="CO641" s="182"/>
      <c r="CP641" s="182"/>
      <c r="CQ641" s="182"/>
      <c r="CR641" s="182"/>
      <c r="CS641" s="182"/>
      <c r="CT641" s="182"/>
      <c r="CU641" s="182"/>
      <c r="CV641" s="182"/>
      <c r="CW641" s="182"/>
      <c r="CX641" s="182"/>
      <c r="CY641" s="182"/>
      <c r="CZ641" s="182"/>
      <c r="DA641" s="182"/>
      <c r="DB641" s="182"/>
      <c r="DC641" s="182"/>
      <c r="DD641" s="182"/>
      <c r="DE641" s="182"/>
      <c r="DF641" s="182"/>
      <c r="DG641" s="182"/>
      <c r="DH641" s="182"/>
      <c r="DI641" s="182"/>
      <c r="DJ641" s="182"/>
      <c r="DK641" s="182"/>
      <c r="DL641" s="182"/>
      <c r="DM641" s="182"/>
      <c r="DN641" s="182"/>
      <c r="DO641" s="182"/>
      <c r="DP641" s="182"/>
      <c r="DQ641" s="182"/>
      <c r="DR641" s="182"/>
      <c r="DS641" s="182"/>
      <c r="DT641" s="182"/>
      <c r="DU641" s="182"/>
      <c r="DV641" s="182"/>
      <c r="DW641" s="182"/>
      <c r="DX641" s="182"/>
      <c r="DY641" s="182"/>
      <c r="DZ641" s="182"/>
      <c r="EA641" s="182"/>
      <c r="EB641" s="182"/>
      <c r="EC641" s="182"/>
      <c r="ED641" s="182"/>
      <c r="EE641" s="182"/>
      <c r="EF641" s="182"/>
      <c r="EG641" s="182"/>
      <c r="EH641" s="182"/>
      <c r="EI641" s="182"/>
      <c r="EJ641" s="182"/>
      <c r="EK641" s="182"/>
      <c r="EL641" s="182"/>
      <c r="EM641" s="182"/>
      <c r="EN641" s="182"/>
      <c r="EO641" s="182"/>
      <c r="EP641" s="182"/>
      <c r="EQ641" s="182"/>
      <c r="ER641" s="182"/>
      <c r="ES641" s="182"/>
      <c r="ET641" s="182"/>
      <c r="EU641" s="182"/>
      <c r="EV641" s="182"/>
      <c r="EW641" s="182"/>
      <c r="EX641" s="182"/>
      <c r="EY641" s="182"/>
      <c r="EZ641" s="182"/>
      <c r="FA641" s="182"/>
      <c r="FB641" s="182"/>
      <c r="FC641" s="182"/>
      <c r="FD641" s="182"/>
      <c r="FE641" s="182"/>
      <c r="FF641" s="182"/>
      <c r="FG641" s="182"/>
      <c r="FH641" s="182"/>
      <c r="FI641" s="182"/>
      <c r="FJ641" s="182"/>
      <c r="FK641" s="182"/>
      <c r="FL641" s="182"/>
      <c r="FM641" s="182"/>
      <c r="FN641" s="182"/>
      <c r="FO641" s="182"/>
      <c r="FP641" s="182"/>
      <c r="FQ641" s="182"/>
      <c r="FR641" s="182"/>
      <c r="FS641" s="182"/>
      <c r="FT641" s="182"/>
      <c r="FU641" s="182"/>
      <c r="FV641" s="182"/>
      <c r="FW641" s="182"/>
      <c r="FX641" s="182"/>
      <c r="FY641" s="182"/>
      <c r="FZ641" s="182"/>
      <c r="GA641" s="182"/>
      <c r="GB641" s="182"/>
      <c r="GC641" s="182"/>
      <c r="GD641" s="182"/>
      <c r="GE641" s="182"/>
      <c r="GF641" s="182"/>
      <c r="GG641" s="182"/>
      <c r="GH641" s="182"/>
      <c r="GI641" s="182"/>
      <c r="GJ641" s="182"/>
      <c r="GK641" s="182"/>
      <c r="GL641" s="182"/>
      <c r="GM641" s="182"/>
      <c r="GN641" s="182"/>
      <c r="GO641" s="182"/>
      <c r="GP641" s="182"/>
      <c r="GQ641" s="182"/>
      <c r="GR641" s="182"/>
      <c r="GS641" s="182"/>
      <c r="GT641" s="182"/>
      <c r="GU641" s="182"/>
      <c r="GV641" s="182"/>
      <c r="GW641" s="182"/>
      <c r="GX641" s="182"/>
      <c r="GY641" s="182"/>
      <c r="GZ641" s="182"/>
      <c r="HA641" s="182"/>
      <c r="HB641" s="182"/>
      <c r="HC641" s="182"/>
      <c r="HD641" s="182"/>
      <c r="HE641" s="182"/>
      <c r="HF641" s="182"/>
      <c r="HG641" s="182"/>
      <c r="HH641" s="182"/>
      <c r="HI641" s="182"/>
      <c r="HJ641" s="182"/>
      <c r="HK641" s="182"/>
      <c r="HL641" s="182"/>
      <c r="HM641" s="182"/>
      <c r="HN641" s="182"/>
      <c r="HO641" s="182"/>
      <c r="HP641" s="182"/>
      <c r="HQ641" s="182"/>
      <c r="HR641" s="182"/>
      <c r="HS641" s="182"/>
      <c r="HT641" s="182"/>
      <c r="HU641" s="182"/>
      <c r="HV641" s="182"/>
      <c r="HW641" s="182"/>
      <c r="HX641" s="182"/>
      <c r="HY641" s="182"/>
      <c r="HZ641" s="182"/>
      <c r="IA641" s="182"/>
      <c r="IB641" s="182"/>
      <c r="IC641" s="182"/>
      <c r="ID641" s="182"/>
      <c r="IE641" s="182"/>
      <c r="IF641" s="182"/>
      <c r="IG641" s="182"/>
      <c r="IH641" s="182"/>
      <c r="II641" s="182"/>
      <c r="IJ641" s="182"/>
      <c r="IK641" s="182"/>
      <c r="IL641" s="182"/>
      <c r="IM641" s="182"/>
      <c r="IN641" s="182"/>
      <c r="IO641" s="182"/>
      <c r="IP641" s="182"/>
      <c r="IQ641" s="182"/>
      <c r="IR641" s="182"/>
      <c r="IS641" s="182"/>
      <c r="IT641" s="182"/>
      <c r="IU641" s="182"/>
      <c r="IV641" s="182"/>
      <c r="IW641" s="182"/>
      <c r="IX641" s="182"/>
      <c r="IY641" s="182"/>
      <c r="IZ641" s="182"/>
      <c r="JA641" s="182"/>
      <c r="JB641" s="182"/>
      <c r="JC641" s="182"/>
      <c r="JD641" s="182"/>
      <c r="JE641" s="182"/>
      <c r="JF641" s="182"/>
      <c r="JG641" s="182"/>
      <c r="JH641" s="182"/>
      <c r="JI641" s="182"/>
      <c r="JJ641" s="182"/>
      <c r="JK641" s="182"/>
      <c r="JL641" s="182"/>
      <c r="JM641" s="182"/>
      <c r="JN641" s="182"/>
      <c r="JO641" s="182"/>
      <c r="JP641" s="182"/>
      <c r="JQ641" s="182"/>
      <c r="JR641" s="182"/>
      <c r="JS641" s="182"/>
      <c r="JT641" s="182"/>
      <c r="JU641" s="182"/>
      <c r="JV641" s="182"/>
      <c r="JW641" s="182"/>
      <c r="JX641" s="182"/>
      <c r="JY641" s="182"/>
      <c r="JZ641" s="182"/>
      <c r="KA641" s="182"/>
      <c r="KB641" s="182"/>
      <c r="KC641" s="182"/>
      <c r="KD641" s="182"/>
      <c r="KE641" s="182"/>
      <c r="KF641" s="182"/>
      <c r="KG641" s="182"/>
      <c r="KH641" s="182"/>
      <c r="KI641" s="182"/>
      <c r="KJ641" s="182"/>
      <c r="KK641" s="182"/>
      <c r="KL641" s="182"/>
      <c r="KM641" s="182"/>
      <c r="KN641" s="182"/>
      <c r="KO641" s="182"/>
      <c r="KP641" s="182"/>
      <c r="KQ641" s="182"/>
      <c r="KR641" s="182"/>
      <c r="KS641" s="182"/>
      <c r="KT641" s="182"/>
      <c r="KU641" s="182"/>
      <c r="KV641" s="182"/>
      <c r="KW641" s="182"/>
      <c r="KX641" s="182"/>
      <c r="KY641" s="182"/>
      <c r="KZ641" s="182"/>
      <c r="LA641" s="182"/>
      <c r="LB641" s="182"/>
      <c r="LC641" s="182"/>
      <c r="LD641" s="182"/>
      <c r="LE641" s="182"/>
      <c r="LF641" s="182"/>
      <c r="LG641" s="182"/>
      <c r="LH641" s="182"/>
      <c r="LI641" s="182"/>
      <c r="LJ641" s="182"/>
      <c r="LK641" s="182"/>
      <c r="LL641" s="182"/>
      <c r="LM641" s="182"/>
      <c r="LN641" s="182"/>
      <c r="LO641" s="182"/>
      <c r="LP641" s="182"/>
      <c r="LQ641" s="182"/>
      <c r="LR641" s="182"/>
      <c r="LS641" s="182"/>
      <c r="LT641" s="182"/>
      <c r="LU641" s="182"/>
      <c r="LV641" s="182"/>
      <c r="LW641" s="182"/>
      <c r="LX641" s="182"/>
      <c r="LY641" s="182"/>
      <c r="LZ641" s="182"/>
      <c r="MA641" s="182"/>
      <c r="MB641" s="182"/>
      <c r="MC641" s="182"/>
      <c r="MD641" s="182"/>
      <c r="ME641" s="182"/>
      <c r="MF641" s="182"/>
      <c r="MG641" s="182"/>
      <c r="MH641" s="182"/>
      <c r="MI641" s="182"/>
      <c r="MJ641" s="182"/>
      <c r="MK641" s="182"/>
      <c r="ML641" s="182"/>
      <c r="MM641" s="182"/>
      <c r="MN641" s="182"/>
      <c r="MO641" s="182"/>
      <c r="MP641" s="182"/>
      <c r="MQ641" s="182"/>
      <c r="MR641" s="182"/>
      <c r="MS641" s="182"/>
      <c r="MT641" s="182"/>
      <c r="MU641" s="182"/>
      <c r="MV641" s="182"/>
      <c r="MW641" s="182"/>
      <c r="MX641" s="182"/>
      <c r="MY641" s="182"/>
      <c r="MZ641" s="182"/>
      <c r="NA641" s="182"/>
      <c r="NB641" s="182"/>
      <c r="NC641" s="182"/>
      <c r="ND641" s="182"/>
      <c r="NE641" s="182"/>
      <c r="NF641" s="182"/>
      <c r="NG641" s="182"/>
      <c r="NH641" s="182"/>
      <c r="NI641" s="182"/>
      <c r="NJ641" s="182"/>
      <c r="NK641" s="182"/>
      <c r="NL641" s="182"/>
      <c r="NM641" s="182"/>
      <c r="NN641" s="182"/>
      <c r="NO641" s="182"/>
      <c r="NP641" s="182"/>
      <c r="NQ641" s="182"/>
      <c r="NR641" s="182"/>
      <c r="NS641" s="182"/>
      <c r="NT641" s="182"/>
      <c r="NU641" s="182"/>
      <c r="NV641" s="182"/>
      <c r="NW641" s="182"/>
      <c r="NX641" s="182"/>
      <c r="NY641" s="182"/>
      <c r="NZ641" s="182"/>
      <c r="OA641" s="182"/>
      <c r="OB641" s="182"/>
      <c r="OC641" s="182"/>
      <c r="OD641" s="182"/>
      <c r="OE641" s="182"/>
      <c r="OF641" s="182"/>
      <c r="OG641" s="182"/>
      <c r="OH641" s="182"/>
      <c r="OI641" s="182"/>
      <c r="OJ641" s="182"/>
      <c r="OK641" s="182"/>
      <c r="OL641" s="182"/>
      <c r="OM641" s="182"/>
      <c r="ON641" s="182"/>
      <c r="OO641" s="182"/>
      <c r="OP641" s="182"/>
      <c r="OQ641" s="182"/>
      <c r="OR641" s="182"/>
      <c r="OS641" s="182"/>
      <c r="OT641" s="182"/>
      <c r="OU641" s="182"/>
      <c r="OV641" s="182"/>
      <c r="OW641" s="182"/>
      <c r="OX641" s="182"/>
      <c r="OY641" s="182"/>
      <c r="OZ641" s="182"/>
      <c r="PA641" s="182"/>
      <c r="PB641" s="182"/>
      <c r="PC641" s="182"/>
      <c r="PD641" s="182"/>
      <c r="PE641" s="182"/>
      <c r="PF641" s="182"/>
      <c r="PG641" s="182"/>
      <c r="PH641" s="182"/>
      <c r="PI641" s="182"/>
      <c r="PJ641" s="182"/>
      <c r="PK641" s="182"/>
      <c r="PL641" s="182"/>
      <c r="PM641" s="182"/>
      <c r="PN641" s="182"/>
      <c r="PO641" s="182"/>
      <c r="PP641" s="182"/>
      <c r="PQ641" s="182"/>
      <c r="PR641" s="182"/>
      <c r="PS641" s="182"/>
      <c r="PT641" s="182"/>
      <c r="PU641" s="182"/>
      <c r="PV641" s="182"/>
      <c r="PW641" s="182"/>
      <c r="PX641" s="182"/>
    </row>
    <row r="642" spans="1:440" s="167" customFormat="1" ht="19.899999999999999" customHeight="1">
      <c r="A642" s="182"/>
      <c r="B642" s="1040"/>
      <c r="C642" s="899"/>
      <c r="D642" s="964"/>
      <c r="E642" s="967"/>
      <c r="F642" s="373" t="s">
        <v>21</v>
      </c>
      <c r="G642" s="374">
        <v>23.792000000000002</v>
      </c>
      <c r="H642" s="374"/>
      <c r="I642" s="375">
        <f>G642+H642+K641</f>
        <v>28.090000000000003</v>
      </c>
      <c r="J642" s="433">
        <v>22.440999999999999</v>
      </c>
      <c r="K642" s="375">
        <f t="shared" si="686"/>
        <v>5.6490000000000045</v>
      </c>
      <c r="L642" s="683">
        <f t="shared" si="687"/>
        <v>0.79889640441438226</v>
      </c>
      <c r="M642" s="656" t="s">
        <v>24</v>
      </c>
      <c r="N642" s="903"/>
      <c r="O642" s="904"/>
      <c r="P642" s="904"/>
      <c r="Q642" s="904"/>
      <c r="R642" s="904"/>
      <c r="S642" s="893"/>
      <c r="T642" s="170"/>
      <c r="U642" s="170"/>
      <c r="V642" s="170"/>
      <c r="W642" s="170"/>
      <c r="X642" s="170"/>
      <c r="Y642" s="170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  <c r="AZ642" s="182"/>
      <c r="BA642" s="182"/>
      <c r="BB642" s="182"/>
      <c r="BC642" s="182"/>
      <c r="BD642" s="182"/>
      <c r="BE642" s="182"/>
      <c r="BF642" s="182"/>
      <c r="BG642" s="182"/>
      <c r="BH642" s="182"/>
      <c r="BI642" s="182"/>
      <c r="BJ642" s="182"/>
      <c r="BK642" s="182"/>
      <c r="BL642" s="182"/>
      <c r="BM642" s="182"/>
      <c r="BN642" s="182"/>
      <c r="BO642" s="182"/>
      <c r="BP642" s="182"/>
      <c r="BQ642" s="182"/>
      <c r="BR642" s="182"/>
      <c r="BS642" s="182"/>
      <c r="BT642" s="182"/>
      <c r="BU642" s="182"/>
      <c r="BV642" s="182"/>
      <c r="BW642" s="182"/>
      <c r="BX642" s="182"/>
      <c r="BY642" s="182"/>
      <c r="BZ642" s="182"/>
      <c r="CA642" s="182"/>
      <c r="CB642" s="182"/>
      <c r="CC642" s="182"/>
      <c r="CD642" s="182"/>
      <c r="CE642" s="182"/>
      <c r="CF642" s="182"/>
      <c r="CG642" s="182"/>
      <c r="CH642" s="182"/>
      <c r="CI642" s="182"/>
      <c r="CJ642" s="182"/>
      <c r="CK642" s="182"/>
      <c r="CL642" s="182"/>
      <c r="CM642" s="182"/>
      <c r="CN642" s="182"/>
      <c r="CO642" s="182"/>
      <c r="CP642" s="182"/>
      <c r="CQ642" s="182"/>
      <c r="CR642" s="182"/>
      <c r="CS642" s="182"/>
      <c r="CT642" s="182"/>
      <c r="CU642" s="182"/>
      <c r="CV642" s="182"/>
      <c r="CW642" s="182"/>
      <c r="CX642" s="182"/>
      <c r="CY642" s="182"/>
      <c r="CZ642" s="182"/>
      <c r="DA642" s="182"/>
      <c r="DB642" s="182"/>
      <c r="DC642" s="182"/>
      <c r="DD642" s="182"/>
      <c r="DE642" s="182"/>
      <c r="DF642" s="182"/>
      <c r="DG642" s="182"/>
      <c r="DH642" s="182"/>
      <c r="DI642" s="182"/>
      <c r="DJ642" s="182"/>
      <c r="DK642" s="182"/>
      <c r="DL642" s="182"/>
      <c r="DM642" s="182"/>
      <c r="DN642" s="182"/>
      <c r="DO642" s="182"/>
      <c r="DP642" s="182"/>
      <c r="DQ642" s="182"/>
      <c r="DR642" s="182"/>
      <c r="DS642" s="182"/>
      <c r="DT642" s="182"/>
      <c r="DU642" s="182"/>
      <c r="DV642" s="182"/>
      <c r="DW642" s="182"/>
      <c r="DX642" s="182"/>
      <c r="DY642" s="182"/>
      <c r="DZ642" s="182"/>
      <c r="EA642" s="182"/>
      <c r="EB642" s="182"/>
      <c r="EC642" s="182"/>
      <c r="ED642" s="182"/>
      <c r="EE642" s="182"/>
      <c r="EF642" s="182"/>
      <c r="EG642" s="182"/>
      <c r="EH642" s="182"/>
      <c r="EI642" s="182"/>
      <c r="EJ642" s="182"/>
      <c r="EK642" s="182"/>
      <c r="EL642" s="182"/>
      <c r="EM642" s="182"/>
      <c r="EN642" s="182"/>
      <c r="EO642" s="182"/>
      <c r="EP642" s="182"/>
      <c r="EQ642" s="182"/>
      <c r="ER642" s="182"/>
      <c r="ES642" s="182"/>
      <c r="ET642" s="182"/>
      <c r="EU642" s="182"/>
      <c r="EV642" s="182"/>
      <c r="EW642" s="182"/>
      <c r="EX642" s="182"/>
      <c r="EY642" s="182"/>
      <c r="EZ642" s="182"/>
      <c r="FA642" s="182"/>
      <c r="FB642" s="182"/>
      <c r="FC642" s="182"/>
      <c r="FD642" s="182"/>
      <c r="FE642" s="182"/>
      <c r="FF642" s="182"/>
      <c r="FG642" s="182"/>
      <c r="FH642" s="182"/>
      <c r="FI642" s="182"/>
      <c r="FJ642" s="182"/>
      <c r="FK642" s="182"/>
      <c r="FL642" s="182"/>
      <c r="FM642" s="182"/>
      <c r="FN642" s="182"/>
      <c r="FO642" s="182"/>
      <c r="FP642" s="182"/>
      <c r="FQ642" s="182"/>
      <c r="FR642" s="182"/>
      <c r="FS642" s="182"/>
      <c r="FT642" s="182"/>
      <c r="FU642" s="182"/>
      <c r="FV642" s="182"/>
      <c r="FW642" s="182"/>
      <c r="FX642" s="182"/>
      <c r="FY642" s="182"/>
      <c r="FZ642" s="182"/>
      <c r="GA642" s="182"/>
      <c r="GB642" s="182"/>
      <c r="GC642" s="182"/>
      <c r="GD642" s="182"/>
      <c r="GE642" s="182"/>
      <c r="GF642" s="182"/>
      <c r="GG642" s="182"/>
      <c r="GH642" s="182"/>
      <c r="GI642" s="182"/>
      <c r="GJ642" s="182"/>
      <c r="GK642" s="182"/>
      <c r="GL642" s="182"/>
      <c r="GM642" s="182"/>
      <c r="GN642" s="182"/>
      <c r="GO642" s="182"/>
      <c r="GP642" s="182"/>
      <c r="GQ642" s="182"/>
      <c r="GR642" s="182"/>
      <c r="GS642" s="182"/>
      <c r="GT642" s="182"/>
      <c r="GU642" s="182"/>
      <c r="GV642" s="182"/>
      <c r="GW642" s="182"/>
      <c r="GX642" s="182"/>
      <c r="GY642" s="182"/>
      <c r="GZ642" s="182"/>
      <c r="HA642" s="182"/>
      <c r="HB642" s="182"/>
      <c r="HC642" s="182"/>
      <c r="HD642" s="182"/>
      <c r="HE642" s="182"/>
      <c r="HF642" s="182"/>
      <c r="HG642" s="182"/>
      <c r="HH642" s="182"/>
      <c r="HI642" s="182"/>
      <c r="HJ642" s="182"/>
      <c r="HK642" s="182"/>
      <c r="HL642" s="182"/>
      <c r="HM642" s="182"/>
      <c r="HN642" s="182"/>
      <c r="HO642" s="182"/>
      <c r="HP642" s="182"/>
      <c r="HQ642" s="182"/>
      <c r="HR642" s="182"/>
      <c r="HS642" s="182"/>
      <c r="HT642" s="182"/>
      <c r="HU642" s="182"/>
      <c r="HV642" s="182"/>
      <c r="HW642" s="182"/>
      <c r="HX642" s="182"/>
      <c r="HY642" s="182"/>
      <c r="HZ642" s="182"/>
      <c r="IA642" s="182"/>
      <c r="IB642" s="182"/>
      <c r="IC642" s="182"/>
      <c r="ID642" s="182"/>
      <c r="IE642" s="182"/>
      <c r="IF642" s="182"/>
      <c r="IG642" s="182"/>
      <c r="IH642" s="182"/>
      <c r="II642" s="182"/>
      <c r="IJ642" s="182"/>
      <c r="IK642" s="182"/>
      <c r="IL642" s="182"/>
      <c r="IM642" s="182"/>
      <c r="IN642" s="182"/>
      <c r="IO642" s="182"/>
      <c r="IP642" s="182"/>
      <c r="IQ642" s="182"/>
      <c r="IR642" s="182"/>
      <c r="IS642" s="182"/>
      <c r="IT642" s="182"/>
      <c r="IU642" s="182"/>
      <c r="IV642" s="182"/>
      <c r="IW642" s="182"/>
      <c r="IX642" s="182"/>
      <c r="IY642" s="182"/>
      <c r="IZ642" s="182"/>
      <c r="JA642" s="182"/>
      <c r="JB642" s="182"/>
      <c r="JC642" s="182"/>
      <c r="JD642" s="182"/>
      <c r="JE642" s="182"/>
      <c r="JF642" s="182"/>
      <c r="JG642" s="182"/>
      <c r="JH642" s="182"/>
      <c r="JI642" s="182"/>
      <c r="JJ642" s="182"/>
      <c r="JK642" s="182"/>
      <c r="JL642" s="182"/>
      <c r="JM642" s="182"/>
      <c r="JN642" s="182"/>
      <c r="JO642" s="182"/>
      <c r="JP642" s="182"/>
      <c r="JQ642" s="182"/>
      <c r="JR642" s="182"/>
      <c r="JS642" s="182"/>
      <c r="JT642" s="182"/>
      <c r="JU642" s="182"/>
      <c r="JV642" s="182"/>
      <c r="JW642" s="182"/>
      <c r="JX642" s="182"/>
      <c r="JY642" s="182"/>
      <c r="JZ642" s="182"/>
      <c r="KA642" s="182"/>
      <c r="KB642" s="182"/>
      <c r="KC642" s="182"/>
      <c r="KD642" s="182"/>
      <c r="KE642" s="182"/>
      <c r="KF642" s="182"/>
      <c r="KG642" s="182"/>
      <c r="KH642" s="182"/>
      <c r="KI642" s="182"/>
      <c r="KJ642" s="182"/>
      <c r="KK642" s="182"/>
      <c r="KL642" s="182"/>
      <c r="KM642" s="182"/>
      <c r="KN642" s="182"/>
      <c r="KO642" s="182"/>
      <c r="KP642" s="182"/>
      <c r="KQ642" s="182"/>
      <c r="KR642" s="182"/>
      <c r="KS642" s="182"/>
      <c r="KT642" s="182"/>
      <c r="KU642" s="182"/>
      <c r="KV642" s="182"/>
      <c r="KW642" s="182"/>
      <c r="KX642" s="182"/>
      <c r="KY642" s="182"/>
      <c r="KZ642" s="182"/>
      <c r="LA642" s="182"/>
      <c r="LB642" s="182"/>
      <c r="LC642" s="182"/>
      <c r="LD642" s="182"/>
      <c r="LE642" s="182"/>
      <c r="LF642" s="182"/>
      <c r="LG642" s="182"/>
      <c r="LH642" s="182"/>
      <c r="LI642" s="182"/>
      <c r="LJ642" s="182"/>
      <c r="LK642" s="182"/>
      <c r="LL642" s="182"/>
      <c r="LM642" s="182"/>
      <c r="LN642" s="182"/>
      <c r="LO642" s="182"/>
      <c r="LP642" s="182"/>
      <c r="LQ642" s="182"/>
      <c r="LR642" s="182"/>
      <c r="LS642" s="182"/>
      <c r="LT642" s="182"/>
      <c r="LU642" s="182"/>
      <c r="LV642" s="182"/>
      <c r="LW642" s="182"/>
      <c r="LX642" s="182"/>
      <c r="LY642" s="182"/>
      <c r="LZ642" s="182"/>
      <c r="MA642" s="182"/>
      <c r="MB642" s="182"/>
      <c r="MC642" s="182"/>
      <c r="MD642" s="182"/>
      <c r="ME642" s="182"/>
      <c r="MF642" s="182"/>
      <c r="MG642" s="182"/>
      <c r="MH642" s="182"/>
      <c r="MI642" s="182"/>
      <c r="MJ642" s="182"/>
      <c r="MK642" s="182"/>
      <c r="ML642" s="182"/>
      <c r="MM642" s="182"/>
      <c r="MN642" s="182"/>
      <c r="MO642" s="182"/>
      <c r="MP642" s="182"/>
      <c r="MQ642" s="182"/>
      <c r="MR642" s="182"/>
      <c r="MS642" s="182"/>
      <c r="MT642" s="182"/>
      <c r="MU642" s="182"/>
      <c r="MV642" s="182"/>
      <c r="MW642" s="182"/>
      <c r="MX642" s="182"/>
      <c r="MY642" s="182"/>
      <c r="MZ642" s="182"/>
      <c r="NA642" s="182"/>
      <c r="NB642" s="182"/>
      <c r="NC642" s="182"/>
      <c r="ND642" s="182"/>
      <c r="NE642" s="182"/>
      <c r="NF642" s="182"/>
      <c r="NG642" s="182"/>
      <c r="NH642" s="182"/>
      <c r="NI642" s="182"/>
      <c r="NJ642" s="182"/>
      <c r="NK642" s="182"/>
      <c r="NL642" s="182"/>
      <c r="NM642" s="182"/>
      <c r="NN642" s="182"/>
      <c r="NO642" s="182"/>
      <c r="NP642" s="182"/>
      <c r="NQ642" s="182"/>
      <c r="NR642" s="182"/>
      <c r="NS642" s="182"/>
      <c r="NT642" s="182"/>
      <c r="NU642" s="182"/>
      <c r="NV642" s="182"/>
      <c r="NW642" s="182"/>
      <c r="NX642" s="182"/>
      <c r="NY642" s="182"/>
      <c r="NZ642" s="182"/>
      <c r="OA642" s="182"/>
      <c r="OB642" s="182"/>
      <c r="OC642" s="182"/>
      <c r="OD642" s="182"/>
      <c r="OE642" s="182"/>
      <c r="OF642" s="182"/>
      <c r="OG642" s="182"/>
      <c r="OH642" s="182"/>
      <c r="OI642" s="182"/>
      <c r="OJ642" s="182"/>
      <c r="OK642" s="182"/>
      <c r="OL642" s="182"/>
      <c r="OM642" s="182"/>
      <c r="ON642" s="182"/>
      <c r="OO642" s="182"/>
      <c r="OP642" s="182"/>
      <c r="OQ642" s="182"/>
      <c r="OR642" s="182"/>
      <c r="OS642" s="182"/>
      <c r="OT642" s="182"/>
      <c r="OU642" s="182"/>
      <c r="OV642" s="182"/>
      <c r="OW642" s="182"/>
      <c r="OX642" s="182"/>
      <c r="OY642" s="182"/>
      <c r="OZ642" s="182"/>
      <c r="PA642" s="182"/>
      <c r="PB642" s="182"/>
      <c r="PC642" s="182"/>
      <c r="PD642" s="182"/>
      <c r="PE642" s="182"/>
      <c r="PF642" s="182"/>
      <c r="PG642" s="182"/>
      <c r="PH642" s="182"/>
      <c r="PI642" s="182"/>
      <c r="PJ642" s="182"/>
      <c r="PK642" s="182"/>
      <c r="PL642" s="182"/>
      <c r="PM642" s="182"/>
      <c r="PN642" s="182"/>
      <c r="PO642" s="182"/>
      <c r="PP642" s="182"/>
      <c r="PQ642" s="182"/>
      <c r="PR642" s="182"/>
      <c r="PS642" s="182"/>
      <c r="PT642" s="182"/>
      <c r="PU642" s="182"/>
      <c r="PV642" s="182"/>
      <c r="PW642" s="182"/>
      <c r="PX642" s="182"/>
    </row>
    <row r="643" spans="1:440" s="167" customFormat="1" ht="19.899999999999999" customHeight="1" thickBot="1">
      <c r="A643" s="182"/>
      <c r="B643" s="1041"/>
      <c r="C643" s="901"/>
      <c r="D643" s="965"/>
      <c r="E643" s="968"/>
      <c r="F643" s="684" t="s">
        <v>22</v>
      </c>
      <c r="G643" s="685">
        <v>28.872</v>
      </c>
      <c r="H643" s="685"/>
      <c r="I643" s="686">
        <f>G643+H643+K642</f>
        <v>34.521000000000001</v>
      </c>
      <c r="J643" s="687">
        <v>35.268999999999998</v>
      </c>
      <c r="K643" s="686">
        <f t="shared" si="686"/>
        <v>-0.74799999999999756</v>
      </c>
      <c r="L643" s="688">
        <f t="shared" si="687"/>
        <v>1.0216679702210247</v>
      </c>
      <c r="M643" s="657">
        <v>43455</v>
      </c>
      <c r="N643" s="903"/>
      <c r="O643" s="904"/>
      <c r="P643" s="904"/>
      <c r="Q643" s="904"/>
      <c r="R643" s="904"/>
      <c r="S643" s="893"/>
      <c r="T643" s="170"/>
      <c r="U643" s="170"/>
      <c r="V643" s="170"/>
      <c r="W643" s="170"/>
      <c r="X643" s="170"/>
      <c r="Y643" s="170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  <c r="AZ643" s="182"/>
      <c r="BA643" s="182"/>
      <c r="BB643" s="182"/>
      <c r="BC643" s="182"/>
      <c r="BD643" s="182"/>
      <c r="BE643" s="182"/>
      <c r="BF643" s="182"/>
      <c r="BG643" s="182"/>
      <c r="BH643" s="182"/>
      <c r="BI643" s="182"/>
      <c r="BJ643" s="182"/>
      <c r="BK643" s="182"/>
      <c r="BL643" s="182"/>
      <c r="BM643" s="182"/>
      <c r="BN643" s="182"/>
      <c r="BO643" s="182"/>
      <c r="BP643" s="182"/>
      <c r="BQ643" s="182"/>
      <c r="BR643" s="182"/>
      <c r="BS643" s="182"/>
      <c r="BT643" s="182"/>
      <c r="BU643" s="182"/>
      <c r="BV643" s="182"/>
      <c r="BW643" s="182"/>
      <c r="BX643" s="182"/>
      <c r="BY643" s="182"/>
      <c r="BZ643" s="182"/>
      <c r="CA643" s="182"/>
      <c r="CB643" s="182"/>
      <c r="CC643" s="182"/>
      <c r="CD643" s="182"/>
      <c r="CE643" s="182"/>
      <c r="CF643" s="182"/>
      <c r="CG643" s="182"/>
      <c r="CH643" s="182"/>
      <c r="CI643" s="182"/>
      <c r="CJ643" s="182"/>
      <c r="CK643" s="182"/>
      <c r="CL643" s="182"/>
      <c r="CM643" s="182"/>
      <c r="CN643" s="182"/>
      <c r="CO643" s="182"/>
      <c r="CP643" s="182"/>
      <c r="CQ643" s="182"/>
      <c r="CR643" s="182"/>
      <c r="CS643" s="182"/>
      <c r="CT643" s="182"/>
      <c r="CU643" s="182"/>
      <c r="CV643" s="182"/>
      <c r="CW643" s="182"/>
      <c r="CX643" s="182"/>
      <c r="CY643" s="182"/>
      <c r="CZ643" s="182"/>
      <c r="DA643" s="182"/>
      <c r="DB643" s="182"/>
      <c r="DC643" s="182"/>
      <c r="DD643" s="182"/>
      <c r="DE643" s="182"/>
      <c r="DF643" s="182"/>
      <c r="DG643" s="182"/>
      <c r="DH643" s="182"/>
      <c r="DI643" s="182"/>
      <c r="DJ643" s="182"/>
      <c r="DK643" s="182"/>
      <c r="DL643" s="182"/>
      <c r="DM643" s="182"/>
      <c r="DN643" s="182"/>
      <c r="DO643" s="182"/>
      <c r="DP643" s="182"/>
      <c r="DQ643" s="182"/>
      <c r="DR643" s="182"/>
      <c r="DS643" s="182"/>
      <c r="DT643" s="182"/>
      <c r="DU643" s="182"/>
      <c r="DV643" s="182"/>
      <c r="DW643" s="182"/>
      <c r="DX643" s="182"/>
      <c r="DY643" s="182"/>
      <c r="DZ643" s="182"/>
      <c r="EA643" s="182"/>
      <c r="EB643" s="182"/>
      <c r="EC643" s="182"/>
      <c r="ED643" s="182"/>
      <c r="EE643" s="182"/>
      <c r="EF643" s="182"/>
      <c r="EG643" s="182"/>
      <c r="EH643" s="182"/>
      <c r="EI643" s="182"/>
      <c r="EJ643" s="182"/>
      <c r="EK643" s="182"/>
      <c r="EL643" s="182"/>
      <c r="EM643" s="182"/>
      <c r="EN643" s="182"/>
      <c r="EO643" s="182"/>
      <c r="EP643" s="182"/>
      <c r="EQ643" s="182"/>
      <c r="ER643" s="182"/>
      <c r="ES643" s="182"/>
      <c r="ET643" s="182"/>
      <c r="EU643" s="182"/>
      <c r="EV643" s="182"/>
      <c r="EW643" s="182"/>
      <c r="EX643" s="182"/>
      <c r="EY643" s="182"/>
      <c r="EZ643" s="182"/>
      <c r="FA643" s="182"/>
      <c r="FB643" s="182"/>
      <c r="FC643" s="182"/>
      <c r="FD643" s="182"/>
      <c r="FE643" s="182"/>
      <c r="FF643" s="182"/>
      <c r="FG643" s="182"/>
      <c r="FH643" s="182"/>
      <c r="FI643" s="182"/>
      <c r="FJ643" s="182"/>
      <c r="FK643" s="182"/>
      <c r="FL643" s="182"/>
      <c r="FM643" s="182"/>
      <c r="FN643" s="182"/>
      <c r="FO643" s="182"/>
      <c r="FP643" s="182"/>
      <c r="FQ643" s="182"/>
      <c r="FR643" s="182"/>
      <c r="FS643" s="182"/>
      <c r="FT643" s="182"/>
      <c r="FU643" s="182"/>
      <c r="FV643" s="182"/>
      <c r="FW643" s="182"/>
      <c r="FX643" s="182"/>
      <c r="FY643" s="182"/>
      <c r="FZ643" s="182"/>
      <c r="GA643" s="182"/>
      <c r="GB643" s="182"/>
      <c r="GC643" s="182"/>
      <c r="GD643" s="182"/>
      <c r="GE643" s="182"/>
      <c r="GF643" s="182"/>
      <c r="GG643" s="182"/>
      <c r="GH643" s="182"/>
      <c r="GI643" s="182"/>
      <c r="GJ643" s="182"/>
      <c r="GK643" s="182"/>
      <c r="GL643" s="182"/>
      <c r="GM643" s="182"/>
      <c r="GN643" s="182"/>
      <c r="GO643" s="182"/>
      <c r="GP643" s="182"/>
      <c r="GQ643" s="182"/>
      <c r="GR643" s="182"/>
      <c r="GS643" s="182"/>
      <c r="GT643" s="182"/>
      <c r="GU643" s="182"/>
      <c r="GV643" s="182"/>
      <c r="GW643" s="182"/>
      <c r="GX643" s="182"/>
      <c r="GY643" s="182"/>
      <c r="GZ643" s="182"/>
      <c r="HA643" s="182"/>
      <c r="HB643" s="182"/>
      <c r="HC643" s="182"/>
      <c r="HD643" s="182"/>
      <c r="HE643" s="182"/>
      <c r="HF643" s="182"/>
      <c r="HG643" s="182"/>
      <c r="HH643" s="182"/>
      <c r="HI643" s="182"/>
      <c r="HJ643" s="182"/>
      <c r="HK643" s="182"/>
      <c r="HL643" s="182"/>
      <c r="HM643" s="182"/>
      <c r="HN643" s="182"/>
      <c r="HO643" s="182"/>
      <c r="HP643" s="182"/>
      <c r="HQ643" s="182"/>
      <c r="HR643" s="182"/>
      <c r="HS643" s="182"/>
      <c r="HT643" s="182"/>
      <c r="HU643" s="182"/>
      <c r="HV643" s="182"/>
      <c r="HW643" s="182"/>
      <c r="HX643" s="182"/>
      <c r="HY643" s="182"/>
      <c r="HZ643" s="182"/>
      <c r="IA643" s="182"/>
      <c r="IB643" s="182"/>
      <c r="IC643" s="182"/>
      <c r="ID643" s="182"/>
      <c r="IE643" s="182"/>
      <c r="IF643" s="182"/>
      <c r="IG643" s="182"/>
      <c r="IH643" s="182"/>
      <c r="II643" s="182"/>
      <c r="IJ643" s="182"/>
      <c r="IK643" s="182"/>
      <c r="IL643" s="182"/>
      <c r="IM643" s="182"/>
      <c r="IN643" s="182"/>
      <c r="IO643" s="182"/>
      <c r="IP643" s="182"/>
      <c r="IQ643" s="182"/>
      <c r="IR643" s="182"/>
      <c r="IS643" s="182"/>
      <c r="IT643" s="182"/>
      <c r="IU643" s="182"/>
      <c r="IV643" s="182"/>
      <c r="IW643" s="182"/>
      <c r="IX643" s="182"/>
      <c r="IY643" s="182"/>
      <c r="IZ643" s="182"/>
      <c r="JA643" s="182"/>
      <c r="JB643" s="182"/>
      <c r="JC643" s="182"/>
      <c r="JD643" s="182"/>
      <c r="JE643" s="182"/>
      <c r="JF643" s="182"/>
      <c r="JG643" s="182"/>
      <c r="JH643" s="182"/>
      <c r="JI643" s="182"/>
      <c r="JJ643" s="182"/>
      <c r="JK643" s="182"/>
      <c r="JL643" s="182"/>
      <c r="JM643" s="182"/>
      <c r="JN643" s="182"/>
      <c r="JO643" s="182"/>
      <c r="JP643" s="182"/>
      <c r="JQ643" s="182"/>
      <c r="JR643" s="182"/>
      <c r="JS643" s="182"/>
      <c r="JT643" s="182"/>
      <c r="JU643" s="182"/>
      <c r="JV643" s="182"/>
      <c r="JW643" s="182"/>
      <c r="JX643" s="182"/>
      <c r="JY643" s="182"/>
      <c r="JZ643" s="182"/>
      <c r="KA643" s="182"/>
      <c r="KB643" s="182"/>
      <c r="KC643" s="182"/>
      <c r="KD643" s="182"/>
      <c r="KE643" s="182"/>
      <c r="KF643" s="182"/>
      <c r="KG643" s="182"/>
      <c r="KH643" s="182"/>
      <c r="KI643" s="182"/>
      <c r="KJ643" s="182"/>
      <c r="KK643" s="182"/>
      <c r="KL643" s="182"/>
      <c r="KM643" s="182"/>
      <c r="KN643" s="182"/>
      <c r="KO643" s="182"/>
      <c r="KP643" s="182"/>
      <c r="KQ643" s="182"/>
      <c r="KR643" s="182"/>
      <c r="KS643" s="182"/>
      <c r="KT643" s="182"/>
      <c r="KU643" s="182"/>
      <c r="KV643" s="182"/>
      <c r="KW643" s="182"/>
      <c r="KX643" s="182"/>
      <c r="KY643" s="182"/>
      <c r="KZ643" s="182"/>
      <c r="LA643" s="182"/>
      <c r="LB643" s="182"/>
      <c r="LC643" s="182"/>
      <c r="LD643" s="182"/>
      <c r="LE643" s="182"/>
      <c r="LF643" s="182"/>
      <c r="LG643" s="182"/>
      <c r="LH643" s="182"/>
      <c r="LI643" s="182"/>
      <c r="LJ643" s="182"/>
      <c r="LK643" s="182"/>
      <c r="LL643" s="182"/>
      <c r="LM643" s="182"/>
      <c r="LN643" s="182"/>
      <c r="LO643" s="182"/>
      <c r="LP643" s="182"/>
      <c r="LQ643" s="182"/>
      <c r="LR643" s="182"/>
      <c r="LS643" s="182"/>
      <c r="LT643" s="182"/>
      <c r="LU643" s="182"/>
      <c r="LV643" s="182"/>
      <c r="LW643" s="182"/>
      <c r="LX643" s="182"/>
      <c r="LY643" s="182"/>
      <c r="LZ643" s="182"/>
      <c r="MA643" s="182"/>
      <c r="MB643" s="182"/>
      <c r="MC643" s="182"/>
      <c r="MD643" s="182"/>
      <c r="ME643" s="182"/>
      <c r="MF643" s="182"/>
      <c r="MG643" s="182"/>
      <c r="MH643" s="182"/>
      <c r="MI643" s="182"/>
      <c r="MJ643" s="182"/>
      <c r="MK643" s="182"/>
      <c r="ML643" s="182"/>
      <c r="MM643" s="182"/>
      <c r="MN643" s="182"/>
      <c r="MO643" s="182"/>
      <c r="MP643" s="182"/>
      <c r="MQ643" s="182"/>
      <c r="MR643" s="182"/>
      <c r="MS643" s="182"/>
      <c r="MT643" s="182"/>
      <c r="MU643" s="182"/>
      <c r="MV643" s="182"/>
      <c r="MW643" s="182"/>
      <c r="MX643" s="182"/>
      <c r="MY643" s="182"/>
      <c r="MZ643" s="182"/>
      <c r="NA643" s="182"/>
      <c r="NB643" s="182"/>
      <c r="NC643" s="182"/>
      <c r="ND643" s="182"/>
      <c r="NE643" s="182"/>
      <c r="NF643" s="182"/>
      <c r="NG643" s="182"/>
      <c r="NH643" s="182"/>
      <c r="NI643" s="182"/>
      <c r="NJ643" s="182"/>
      <c r="NK643" s="182"/>
      <c r="NL643" s="182"/>
      <c r="NM643" s="182"/>
      <c r="NN643" s="182"/>
      <c r="NO643" s="182"/>
      <c r="NP643" s="182"/>
      <c r="NQ643" s="182"/>
      <c r="NR643" s="182"/>
      <c r="NS643" s="182"/>
      <c r="NT643" s="182"/>
      <c r="NU643" s="182"/>
      <c r="NV643" s="182"/>
      <c r="NW643" s="182"/>
      <c r="NX643" s="182"/>
      <c r="NY643" s="182"/>
      <c r="NZ643" s="182"/>
      <c r="OA643" s="182"/>
      <c r="OB643" s="182"/>
      <c r="OC643" s="182"/>
      <c r="OD643" s="182"/>
      <c r="OE643" s="182"/>
      <c r="OF643" s="182"/>
      <c r="OG643" s="182"/>
      <c r="OH643" s="182"/>
      <c r="OI643" s="182"/>
      <c r="OJ643" s="182"/>
      <c r="OK643" s="182"/>
      <c r="OL643" s="182"/>
      <c r="OM643" s="182"/>
      <c r="ON643" s="182"/>
      <c r="OO643" s="182"/>
      <c r="OP643" s="182"/>
      <c r="OQ643" s="182"/>
      <c r="OR643" s="182"/>
      <c r="OS643" s="182"/>
      <c r="OT643" s="182"/>
      <c r="OU643" s="182"/>
      <c r="OV643" s="182"/>
      <c r="OW643" s="182"/>
      <c r="OX643" s="182"/>
      <c r="OY643" s="182"/>
      <c r="OZ643" s="182"/>
      <c r="PA643" s="182"/>
      <c r="PB643" s="182"/>
      <c r="PC643" s="182"/>
      <c r="PD643" s="182"/>
      <c r="PE643" s="182"/>
      <c r="PF643" s="182"/>
      <c r="PG643" s="182"/>
      <c r="PH643" s="182"/>
      <c r="PI643" s="182"/>
      <c r="PJ643" s="182"/>
      <c r="PK643" s="182"/>
      <c r="PL643" s="182"/>
      <c r="PM643" s="182"/>
      <c r="PN643" s="182"/>
      <c r="PO643" s="182"/>
      <c r="PP643" s="182"/>
      <c r="PQ643" s="182"/>
      <c r="PR643" s="182"/>
      <c r="PS643" s="182"/>
      <c r="PT643" s="182"/>
      <c r="PU643" s="182"/>
      <c r="PV643" s="182"/>
      <c r="PW643" s="182"/>
      <c r="PX643" s="182"/>
    </row>
    <row r="644" spans="1:440" s="167" customFormat="1" ht="19.899999999999999" customHeight="1" thickBot="1">
      <c r="A644" s="182"/>
      <c r="B644" s="403"/>
      <c r="C644" s="343"/>
      <c r="D644" s="343"/>
      <c r="E644" s="402"/>
      <c r="F644" s="245"/>
      <c r="G644" s="246">
        <f>SUM(G116:G643)</f>
        <v>2739.467000000011</v>
      </c>
      <c r="H644" s="246">
        <f>SUM(H116:H643)</f>
        <v>48.218000000000004</v>
      </c>
      <c r="I644" s="246">
        <f>+H644+G644</f>
        <v>2787.6850000000109</v>
      </c>
      <c r="J644" s="246">
        <f>SUM(J116:J643)</f>
        <v>2609.0209999999965</v>
      </c>
      <c r="K644" s="245">
        <f t="shared" ref="K644" si="737">I644-J644</f>
        <v>178.66400000001431</v>
      </c>
      <c r="L644" s="247">
        <f t="shared" ref="L644" si="738">J644/I644</f>
        <v>0.9359095450167384</v>
      </c>
      <c r="M644" s="467" t="s">
        <v>583</v>
      </c>
      <c r="N644" s="248"/>
      <c r="O644" s="248"/>
      <c r="P644" s="186"/>
      <c r="Q644" s="186"/>
      <c r="R644" s="186"/>
      <c r="S644" s="186"/>
      <c r="T644" s="170"/>
      <c r="U644" s="170"/>
      <c r="V644" s="170"/>
      <c r="W644" s="170"/>
      <c r="X644" s="170"/>
      <c r="Y644" s="170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  <c r="AZ644" s="182"/>
      <c r="BA644" s="182"/>
      <c r="BB644" s="182"/>
      <c r="BC644" s="182"/>
      <c r="BD644" s="182"/>
      <c r="BE644" s="182"/>
      <c r="BF644" s="182"/>
      <c r="BG644" s="182"/>
      <c r="BH644" s="182"/>
      <c r="BI644" s="182"/>
      <c r="BJ644" s="182"/>
      <c r="BK644" s="182"/>
      <c r="BL644" s="182"/>
      <c r="BM644" s="182"/>
      <c r="BN644" s="182"/>
      <c r="BO644" s="182"/>
      <c r="BP644" s="182"/>
      <c r="BQ644" s="182"/>
      <c r="BR644" s="182"/>
      <c r="BS644" s="182"/>
      <c r="BT644" s="182"/>
      <c r="BU644" s="182"/>
      <c r="BV644" s="182"/>
      <c r="BW644" s="182"/>
      <c r="BX644" s="182"/>
      <c r="BY644" s="182"/>
      <c r="BZ644" s="182"/>
      <c r="CA644" s="182"/>
      <c r="CB644" s="182"/>
      <c r="CC644" s="182"/>
      <c r="CD644" s="182"/>
      <c r="CE644" s="182"/>
      <c r="CF644" s="182"/>
      <c r="CG644" s="182"/>
      <c r="CH644" s="182"/>
      <c r="CI644" s="182"/>
      <c r="CJ644" s="182"/>
      <c r="CK644" s="182"/>
      <c r="CL644" s="182"/>
      <c r="CM644" s="182"/>
      <c r="CN644" s="182"/>
      <c r="CO644" s="182"/>
      <c r="CP644" s="182"/>
      <c r="CQ644" s="182"/>
      <c r="CR644" s="182"/>
      <c r="CS644" s="182"/>
      <c r="CT644" s="182"/>
      <c r="CU644" s="182"/>
      <c r="CV644" s="182"/>
      <c r="CW644" s="182"/>
      <c r="CX644" s="182"/>
      <c r="CY644" s="182"/>
      <c r="CZ644" s="182"/>
      <c r="DA644" s="182"/>
      <c r="DB644" s="182"/>
      <c r="DC644" s="182"/>
      <c r="DD644" s="182"/>
      <c r="DE644" s="182"/>
      <c r="DF644" s="182"/>
      <c r="DG644" s="182"/>
      <c r="DH644" s="182"/>
      <c r="DI644" s="182"/>
      <c r="DJ644" s="182"/>
      <c r="DK644" s="182"/>
      <c r="DL644" s="182"/>
      <c r="DM644" s="182"/>
      <c r="DN644" s="182"/>
      <c r="DO644" s="182"/>
      <c r="DP644" s="182"/>
      <c r="DQ644" s="182"/>
      <c r="DR644" s="182"/>
      <c r="DS644" s="182"/>
      <c r="DT644" s="182"/>
      <c r="DU644" s="182"/>
      <c r="DV644" s="182"/>
      <c r="DW644" s="182"/>
      <c r="DX644" s="182"/>
      <c r="DY644" s="182"/>
      <c r="DZ644" s="182"/>
      <c r="EA644" s="182"/>
      <c r="EB644" s="182"/>
      <c r="EC644" s="182"/>
      <c r="ED644" s="182"/>
      <c r="EE644" s="182"/>
      <c r="EF644" s="182"/>
      <c r="EG644" s="182"/>
      <c r="EH644" s="182"/>
      <c r="EI644" s="182"/>
      <c r="EJ644" s="182"/>
      <c r="EK644" s="182"/>
      <c r="EL644" s="182"/>
      <c r="EM644" s="182"/>
      <c r="EN644" s="182"/>
      <c r="EO644" s="182"/>
      <c r="EP644" s="182"/>
      <c r="EQ644" s="182"/>
      <c r="ER644" s="182"/>
      <c r="ES644" s="182"/>
      <c r="ET644" s="182"/>
      <c r="EU644" s="182"/>
      <c r="EV644" s="182"/>
      <c r="EW644" s="182"/>
      <c r="EX644" s="182"/>
      <c r="EY644" s="182"/>
      <c r="EZ644" s="182"/>
      <c r="FA644" s="182"/>
      <c r="FB644" s="182"/>
      <c r="FC644" s="182"/>
      <c r="FD644" s="182"/>
      <c r="FE644" s="182"/>
      <c r="FF644" s="182"/>
      <c r="FG644" s="182"/>
      <c r="FH644" s="182"/>
      <c r="FI644" s="182"/>
      <c r="FJ644" s="182"/>
      <c r="FK644" s="182"/>
      <c r="FL644" s="182"/>
      <c r="FM644" s="182"/>
      <c r="FN644" s="182"/>
      <c r="FO644" s="182"/>
      <c r="FP644" s="182"/>
      <c r="FQ644" s="182"/>
      <c r="FR644" s="182"/>
      <c r="FS644" s="182"/>
      <c r="FT644" s="182"/>
      <c r="FU644" s="182"/>
      <c r="FV644" s="182"/>
      <c r="FW644" s="182"/>
      <c r="FX644" s="182"/>
      <c r="FY644" s="182"/>
      <c r="FZ644" s="182"/>
      <c r="GA644" s="182"/>
      <c r="GB644" s="182"/>
      <c r="GC644" s="182"/>
      <c r="GD644" s="182"/>
      <c r="GE644" s="182"/>
      <c r="GF644" s="182"/>
      <c r="GG644" s="182"/>
      <c r="GH644" s="182"/>
      <c r="GI644" s="182"/>
      <c r="GJ644" s="182"/>
      <c r="GK644" s="182"/>
      <c r="GL644" s="182"/>
      <c r="GM644" s="182"/>
      <c r="GN644" s="182"/>
      <c r="GO644" s="182"/>
      <c r="GP644" s="182"/>
      <c r="GQ644" s="182"/>
      <c r="GR644" s="182"/>
      <c r="GS644" s="182"/>
      <c r="GT644" s="182"/>
      <c r="GU644" s="182"/>
      <c r="GV644" s="182"/>
      <c r="GW644" s="182"/>
      <c r="GX644" s="182"/>
      <c r="GY644" s="182"/>
      <c r="GZ644" s="182"/>
      <c r="HA644" s="182"/>
      <c r="HB644" s="182"/>
      <c r="HC644" s="182"/>
      <c r="HD644" s="182"/>
      <c r="HE644" s="182"/>
      <c r="HF644" s="182"/>
      <c r="HG644" s="182"/>
      <c r="HH644" s="182"/>
      <c r="HI644" s="182"/>
      <c r="HJ644" s="182"/>
      <c r="HK644" s="182"/>
      <c r="HL644" s="182"/>
      <c r="HM644" s="182"/>
      <c r="HN644" s="182"/>
      <c r="HO644" s="182"/>
      <c r="HP644" s="182"/>
      <c r="HQ644" s="182"/>
      <c r="HR644" s="182"/>
      <c r="HS644" s="182"/>
      <c r="HT644" s="182"/>
      <c r="HU644" s="182"/>
      <c r="HV644" s="182"/>
      <c r="HW644" s="182"/>
      <c r="HX644" s="182"/>
      <c r="HY644" s="182"/>
      <c r="HZ644" s="182"/>
      <c r="IA644" s="182"/>
      <c r="IB644" s="182"/>
      <c r="IC644" s="182"/>
      <c r="ID644" s="182"/>
      <c r="IE644" s="182"/>
      <c r="IF644" s="182"/>
      <c r="IG644" s="182"/>
      <c r="IH644" s="182"/>
      <c r="II644" s="182"/>
      <c r="IJ644" s="182"/>
      <c r="IK644" s="182"/>
      <c r="IL644" s="182"/>
      <c r="IM644" s="182"/>
      <c r="IN644" s="182"/>
      <c r="IO644" s="182"/>
      <c r="IP644" s="182"/>
      <c r="IQ644" s="182"/>
      <c r="IR644" s="182"/>
      <c r="IS644" s="182"/>
      <c r="IT644" s="182"/>
      <c r="IU644" s="182"/>
      <c r="IV644" s="182"/>
      <c r="IW644" s="182"/>
      <c r="IX644" s="182"/>
      <c r="IY644" s="182"/>
      <c r="IZ644" s="182"/>
      <c r="JA644" s="182"/>
      <c r="JB644" s="182"/>
      <c r="JC644" s="182"/>
      <c r="JD644" s="182"/>
      <c r="JE644" s="182"/>
      <c r="JF644" s="182"/>
      <c r="JG644" s="182"/>
      <c r="JH644" s="182"/>
      <c r="JI644" s="182"/>
      <c r="JJ644" s="182"/>
      <c r="JK644" s="182"/>
      <c r="JL644" s="182"/>
      <c r="JM644" s="182"/>
      <c r="JN644" s="182"/>
      <c r="JO644" s="182"/>
      <c r="JP644" s="182"/>
      <c r="JQ644" s="182"/>
      <c r="JR644" s="182"/>
      <c r="JS644" s="182"/>
      <c r="JT644" s="182"/>
      <c r="JU644" s="182"/>
      <c r="JV644" s="182"/>
      <c r="JW644" s="182"/>
      <c r="JX644" s="182"/>
      <c r="JY644" s="182"/>
      <c r="JZ644" s="182"/>
      <c r="KA644" s="182"/>
      <c r="KB644" s="182"/>
      <c r="KC644" s="182"/>
      <c r="KD644" s="182"/>
      <c r="KE644" s="182"/>
      <c r="KF644" s="182"/>
      <c r="KG644" s="182"/>
      <c r="KH644" s="182"/>
      <c r="KI644" s="182"/>
      <c r="KJ644" s="182"/>
      <c r="KK644" s="182"/>
      <c r="KL644" s="182"/>
      <c r="KM644" s="182"/>
      <c r="KN644" s="182"/>
      <c r="KO644" s="182"/>
      <c r="KP644" s="182"/>
      <c r="KQ644" s="182"/>
      <c r="KR644" s="182"/>
      <c r="KS644" s="182"/>
      <c r="KT644" s="182"/>
      <c r="KU644" s="182"/>
      <c r="KV644" s="182"/>
      <c r="KW644" s="182"/>
      <c r="KX644" s="182"/>
      <c r="KY644" s="182"/>
      <c r="KZ644" s="182"/>
      <c r="LA644" s="182"/>
      <c r="LB644" s="182"/>
      <c r="LC644" s="182"/>
      <c r="LD644" s="182"/>
      <c r="LE644" s="182"/>
      <c r="LF644" s="182"/>
      <c r="LG644" s="182"/>
      <c r="LH644" s="182"/>
      <c r="LI644" s="182"/>
      <c r="LJ644" s="182"/>
      <c r="LK644" s="182"/>
      <c r="LL644" s="182"/>
      <c r="LM644" s="182"/>
      <c r="LN644" s="182"/>
      <c r="LO644" s="182"/>
      <c r="LP644" s="182"/>
      <c r="LQ644" s="182"/>
      <c r="LR644" s="182"/>
      <c r="LS644" s="182"/>
      <c r="LT644" s="182"/>
      <c r="LU644" s="182"/>
      <c r="LV644" s="182"/>
      <c r="LW644" s="182"/>
      <c r="LX644" s="182"/>
      <c r="LY644" s="182"/>
      <c r="LZ644" s="182"/>
      <c r="MA644" s="182"/>
      <c r="MB644" s="182"/>
      <c r="MC644" s="182"/>
      <c r="MD644" s="182"/>
      <c r="ME644" s="182"/>
      <c r="MF644" s="182"/>
      <c r="MG644" s="182"/>
      <c r="MH644" s="182"/>
      <c r="MI644" s="182"/>
      <c r="MJ644" s="182"/>
      <c r="MK644" s="182"/>
      <c r="ML644" s="182"/>
      <c r="MM644" s="182"/>
      <c r="MN644" s="182"/>
      <c r="MO644" s="182"/>
      <c r="MP644" s="182"/>
      <c r="MQ644" s="182"/>
      <c r="MR644" s="182"/>
      <c r="MS644" s="182"/>
      <c r="MT644" s="182"/>
      <c r="MU644" s="182"/>
      <c r="MV644" s="182"/>
      <c r="MW644" s="182"/>
      <c r="MX644" s="182"/>
      <c r="MY644" s="182"/>
      <c r="MZ644" s="182"/>
      <c r="NA644" s="182"/>
      <c r="NB644" s="182"/>
      <c r="NC644" s="182"/>
      <c r="ND644" s="182"/>
      <c r="NE644" s="182"/>
      <c r="NF644" s="182"/>
      <c r="NG644" s="182"/>
      <c r="NH644" s="182"/>
      <c r="NI644" s="182"/>
      <c r="NJ644" s="182"/>
      <c r="NK644" s="182"/>
      <c r="NL644" s="182"/>
      <c r="NM644" s="182"/>
      <c r="NN644" s="182"/>
      <c r="NO644" s="182"/>
      <c r="NP644" s="182"/>
      <c r="NQ644" s="182"/>
      <c r="NR644" s="182"/>
      <c r="NS644" s="182"/>
      <c r="NT644" s="182"/>
      <c r="NU644" s="182"/>
      <c r="NV644" s="182"/>
      <c r="NW644" s="182"/>
      <c r="NX644" s="182"/>
      <c r="NY644" s="182"/>
      <c r="NZ644" s="182"/>
      <c r="OA644" s="182"/>
      <c r="OB644" s="182"/>
      <c r="OC644" s="182"/>
      <c r="OD644" s="182"/>
      <c r="OE644" s="182"/>
      <c r="OF644" s="182"/>
      <c r="OG644" s="182"/>
      <c r="OH644" s="182"/>
      <c r="OI644" s="182"/>
      <c r="OJ644" s="182"/>
      <c r="OK644" s="182"/>
      <c r="OL644" s="182"/>
      <c r="OM644" s="182"/>
      <c r="ON644" s="182"/>
      <c r="OO644" s="182"/>
      <c r="OP644" s="182"/>
      <c r="OQ644" s="182"/>
      <c r="OR644" s="182"/>
      <c r="OS644" s="182"/>
      <c r="OT644" s="182"/>
      <c r="OU644" s="182"/>
      <c r="OV644" s="182"/>
      <c r="OW644" s="182"/>
      <c r="OX644" s="182"/>
      <c r="OY644" s="182"/>
      <c r="OZ644" s="182"/>
      <c r="PA644" s="182"/>
      <c r="PB644" s="182"/>
      <c r="PC644" s="182"/>
      <c r="PD644" s="182"/>
      <c r="PE644" s="182"/>
      <c r="PF644" s="182"/>
      <c r="PG644" s="182"/>
      <c r="PH644" s="182"/>
      <c r="PI644" s="182"/>
      <c r="PJ644" s="182"/>
      <c r="PK644" s="182"/>
      <c r="PL644" s="182"/>
      <c r="PM644" s="182"/>
      <c r="PN644" s="182"/>
      <c r="PO644" s="182"/>
      <c r="PP644" s="182"/>
      <c r="PQ644" s="182"/>
      <c r="PR644" s="182"/>
      <c r="PS644" s="182"/>
      <c r="PT644" s="182"/>
      <c r="PU644" s="182"/>
      <c r="PV644" s="182"/>
      <c r="PW644" s="182"/>
      <c r="PX644" s="182"/>
    </row>
    <row r="645" spans="1:440" s="167" customFormat="1" ht="19.899999999999999" customHeight="1">
      <c r="A645" s="855">
        <v>101</v>
      </c>
      <c r="B645" s="1043" t="s">
        <v>665</v>
      </c>
      <c r="C645" s="1046" t="s">
        <v>745</v>
      </c>
      <c r="D645" s="950" t="s">
        <v>666</v>
      </c>
      <c r="E645" s="1048" t="s">
        <v>606</v>
      </c>
      <c r="F645" s="335" t="s">
        <v>20</v>
      </c>
      <c r="G645" s="336">
        <v>75.936999999999998</v>
      </c>
      <c r="H645" s="336"/>
      <c r="I645" s="337">
        <f>G645+H645</f>
        <v>75.936999999999998</v>
      </c>
      <c r="J645" s="439">
        <v>44.688000000000002</v>
      </c>
      <c r="K645" s="337">
        <f>I645-J645</f>
        <v>31.248999999999995</v>
      </c>
      <c r="L645" s="361">
        <f>J645/I645</f>
        <v>0.58848782543424161</v>
      </c>
      <c r="M645" s="455" t="s">
        <v>24</v>
      </c>
      <c r="N645" s="903">
        <f>G645+G646+G647</f>
        <v>862.92200000000003</v>
      </c>
      <c r="O645" s="904">
        <f>H645+H646+H647</f>
        <v>0</v>
      </c>
      <c r="P645" s="904">
        <f>N645+O645</f>
        <v>862.92200000000003</v>
      </c>
      <c r="Q645" s="904">
        <f>J645+J646+J647</f>
        <v>855.22799999999995</v>
      </c>
      <c r="R645" s="904">
        <f>P645-Q645</f>
        <v>7.6940000000000737</v>
      </c>
      <c r="S645" s="893">
        <f>Q645/P645</f>
        <v>0.9910837827752681</v>
      </c>
      <c r="T645" s="170"/>
      <c r="U645" s="170"/>
      <c r="V645" s="170"/>
      <c r="W645" s="170"/>
      <c r="X645" s="170"/>
      <c r="Y645" s="170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  <c r="AV645" s="182"/>
      <c r="AW645" s="182"/>
      <c r="AX645" s="182"/>
      <c r="AY645" s="182"/>
      <c r="AZ645" s="182"/>
      <c r="BA645" s="182"/>
      <c r="BB645" s="182"/>
      <c r="BC645" s="182"/>
      <c r="BD645" s="182"/>
      <c r="BE645" s="182"/>
      <c r="BF645" s="182"/>
      <c r="BG645" s="182"/>
      <c r="BH645" s="182"/>
      <c r="BI645" s="182"/>
      <c r="BJ645" s="182"/>
      <c r="BK645" s="182"/>
      <c r="BL645" s="182"/>
      <c r="BM645" s="182"/>
      <c r="BN645" s="182"/>
      <c r="BO645" s="182"/>
      <c r="BP645" s="182"/>
      <c r="BQ645" s="182"/>
      <c r="BR645" s="182"/>
      <c r="BS645" s="182"/>
      <c r="BT645" s="182"/>
      <c r="BU645" s="182"/>
      <c r="BV645" s="182"/>
      <c r="BW645" s="182"/>
      <c r="BX645" s="182"/>
      <c r="BY645" s="182"/>
      <c r="BZ645" s="182"/>
      <c r="CA645" s="182"/>
      <c r="CB645" s="182"/>
      <c r="CC645" s="182"/>
      <c r="CD645" s="182"/>
      <c r="CE645" s="182"/>
      <c r="CF645" s="182"/>
      <c r="CG645" s="182"/>
      <c r="CH645" s="182"/>
      <c r="CI645" s="182"/>
      <c r="CJ645" s="182"/>
      <c r="CK645" s="182"/>
      <c r="CL645" s="182"/>
      <c r="CM645" s="182"/>
      <c r="CN645" s="182"/>
      <c r="CO645" s="182"/>
      <c r="CP645" s="182"/>
      <c r="CQ645" s="182"/>
      <c r="CR645" s="182"/>
      <c r="CS645" s="182"/>
      <c r="CT645" s="182"/>
      <c r="CU645" s="182"/>
      <c r="CV645" s="182"/>
      <c r="CW645" s="182"/>
      <c r="CX645" s="182"/>
      <c r="CY645" s="182"/>
      <c r="CZ645" s="182"/>
      <c r="DA645" s="182"/>
      <c r="DB645" s="182"/>
      <c r="DC645" s="182"/>
      <c r="DD645" s="182"/>
      <c r="DE645" s="182"/>
      <c r="DF645" s="182"/>
      <c r="DG645" s="182"/>
      <c r="DH645" s="182"/>
      <c r="DI645" s="182"/>
      <c r="DJ645" s="182"/>
      <c r="DK645" s="182"/>
      <c r="DL645" s="182"/>
      <c r="DM645" s="182"/>
      <c r="DN645" s="182"/>
      <c r="DO645" s="182"/>
      <c r="DP645" s="182"/>
      <c r="DQ645" s="182"/>
      <c r="DR645" s="182"/>
      <c r="DS645" s="182"/>
      <c r="DT645" s="182"/>
      <c r="DU645" s="182"/>
      <c r="DV645" s="182"/>
      <c r="DW645" s="182"/>
      <c r="DX645" s="182"/>
      <c r="DY645" s="182"/>
      <c r="DZ645" s="182"/>
      <c r="EA645" s="182"/>
      <c r="EB645" s="182"/>
      <c r="EC645" s="182"/>
      <c r="ED645" s="182"/>
      <c r="EE645" s="182"/>
      <c r="EF645" s="182"/>
      <c r="EG645" s="182"/>
      <c r="EH645" s="182"/>
      <c r="EI645" s="182"/>
      <c r="EJ645" s="182"/>
      <c r="EK645" s="182"/>
      <c r="EL645" s="182"/>
      <c r="EM645" s="182"/>
      <c r="EN645" s="182"/>
      <c r="EO645" s="182"/>
      <c r="EP645" s="182"/>
      <c r="EQ645" s="182"/>
      <c r="ER645" s="182"/>
      <c r="ES645" s="182"/>
      <c r="ET645" s="182"/>
      <c r="EU645" s="182"/>
      <c r="EV645" s="182"/>
      <c r="EW645" s="182"/>
      <c r="EX645" s="182"/>
      <c r="EY645" s="182"/>
      <c r="EZ645" s="182"/>
      <c r="FA645" s="182"/>
      <c r="FB645" s="182"/>
      <c r="FC645" s="182"/>
      <c r="FD645" s="182"/>
      <c r="FE645" s="182"/>
      <c r="FF645" s="182"/>
      <c r="FG645" s="182"/>
      <c r="FH645" s="182"/>
      <c r="FI645" s="182"/>
      <c r="FJ645" s="182"/>
      <c r="FK645" s="182"/>
      <c r="FL645" s="182"/>
      <c r="FM645" s="182"/>
      <c r="FN645" s="182"/>
      <c r="FO645" s="182"/>
      <c r="FP645" s="182"/>
      <c r="FQ645" s="182"/>
      <c r="FR645" s="182"/>
      <c r="FS645" s="182"/>
      <c r="FT645" s="182"/>
      <c r="FU645" s="182"/>
      <c r="FV645" s="182"/>
      <c r="FW645" s="182"/>
      <c r="FX645" s="182"/>
      <c r="FY645" s="182"/>
      <c r="FZ645" s="182"/>
      <c r="GA645" s="182"/>
      <c r="GB645" s="182"/>
      <c r="GC645" s="182"/>
      <c r="GD645" s="182"/>
      <c r="GE645" s="182"/>
      <c r="GF645" s="182"/>
      <c r="GG645" s="182"/>
      <c r="GH645" s="182"/>
      <c r="GI645" s="182"/>
      <c r="GJ645" s="182"/>
      <c r="GK645" s="182"/>
      <c r="GL645" s="182"/>
      <c r="GM645" s="182"/>
      <c r="GN645" s="182"/>
      <c r="GO645" s="182"/>
      <c r="GP645" s="182"/>
      <c r="GQ645" s="182"/>
      <c r="GR645" s="182"/>
      <c r="GS645" s="182"/>
      <c r="GT645" s="182"/>
      <c r="GU645" s="182"/>
      <c r="GV645" s="182"/>
      <c r="GW645" s="182"/>
      <c r="GX645" s="182"/>
      <c r="GY645" s="182"/>
      <c r="GZ645" s="182"/>
      <c r="HA645" s="182"/>
      <c r="HB645" s="182"/>
      <c r="HC645" s="182"/>
      <c r="HD645" s="182"/>
      <c r="HE645" s="182"/>
      <c r="HF645" s="182"/>
      <c r="HG645" s="182"/>
      <c r="HH645" s="182"/>
      <c r="HI645" s="182"/>
      <c r="HJ645" s="182"/>
      <c r="HK645" s="182"/>
      <c r="HL645" s="182"/>
      <c r="HM645" s="182"/>
      <c r="HN645" s="182"/>
      <c r="HO645" s="182"/>
      <c r="HP645" s="182"/>
      <c r="HQ645" s="182"/>
      <c r="HR645" s="182"/>
      <c r="HS645" s="182"/>
      <c r="HT645" s="182"/>
      <c r="HU645" s="182"/>
      <c r="HV645" s="182"/>
      <c r="HW645" s="182"/>
      <c r="HX645" s="182"/>
      <c r="HY645" s="182"/>
      <c r="HZ645" s="182"/>
      <c r="IA645" s="182"/>
      <c r="IB645" s="182"/>
      <c r="IC645" s="182"/>
      <c r="ID645" s="182"/>
      <c r="IE645" s="182"/>
      <c r="IF645" s="182"/>
      <c r="IG645" s="182"/>
      <c r="IH645" s="182"/>
      <c r="II645" s="182"/>
      <c r="IJ645" s="182"/>
      <c r="IK645" s="182"/>
      <c r="IL645" s="182"/>
      <c r="IM645" s="182"/>
      <c r="IN645" s="182"/>
      <c r="IO645" s="182"/>
      <c r="IP645" s="182"/>
      <c r="IQ645" s="182"/>
      <c r="IR645" s="182"/>
      <c r="IS645" s="182"/>
      <c r="IT645" s="182"/>
      <c r="IU645" s="182"/>
      <c r="IV645" s="182"/>
      <c r="IW645" s="182"/>
      <c r="IX645" s="182"/>
      <c r="IY645" s="182"/>
      <c r="IZ645" s="182"/>
      <c r="JA645" s="182"/>
      <c r="JB645" s="182"/>
      <c r="JC645" s="182"/>
      <c r="JD645" s="182"/>
      <c r="JE645" s="182"/>
      <c r="JF645" s="182"/>
      <c r="JG645" s="182"/>
      <c r="JH645" s="182"/>
      <c r="JI645" s="182"/>
      <c r="JJ645" s="182"/>
      <c r="JK645" s="182"/>
      <c r="JL645" s="182"/>
      <c r="JM645" s="182"/>
      <c r="JN645" s="182"/>
      <c r="JO645" s="182"/>
      <c r="JP645" s="182"/>
      <c r="JQ645" s="182"/>
      <c r="JR645" s="182"/>
      <c r="JS645" s="182"/>
      <c r="JT645" s="182"/>
      <c r="JU645" s="182"/>
      <c r="JV645" s="182"/>
      <c r="JW645" s="182"/>
      <c r="JX645" s="182"/>
      <c r="JY645" s="182"/>
      <c r="JZ645" s="182"/>
      <c r="KA645" s="182"/>
      <c r="KB645" s="182"/>
      <c r="KC645" s="182"/>
      <c r="KD645" s="182"/>
      <c r="KE645" s="182"/>
      <c r="KF645" s="182"/>
      <c r="KG645" s="182"/>
      <c r="KH645" s="182"/>
      <c r="KI645" s="182"/>
      <c r="KJ645" s="182"/>
      <c r="KK645" s="182"/>
      <c r="KL645" s="182"/>
      <c r="KM645" s="182"/>
      <c r="KN645" s="182"/>
      <c r="KO645" s="182"/>
      <c r="KP645" s="182"/>
      <c r="KQ645" s="182"/>
      <c r="KR645" s="182"/>
      <c r="KS645" s="182"/>
      <c r="KT645" s="182"/>
      <c r="KU645" s="182"/>
      <c r="KV645" s="182"/>
      <c r="KW645" s="182"/>
      <c r="KX645" s="182"/>
      <c r="KY645" s="182"/>
      <c r="KZ645" s="182"/>
      <c r="LA645" s="182"/>
      <c r="LB645" s="182"/>
      <c r="LC645" s="182"/>
      <c r="LD645" s="182"/>
      <c r="LE645" s="182"/>
      <c r="LF645" s="182"/>
      <c r="LG645" s="182"/>
      <c r="LH645" s="182"/>
      <c r="LI645" s="182"/>
      <c r="LJ645" s="182"/>
      <c r="LK645" s="182"/>
      <c r="LL645" s="182"/>
      <c r="LM645" s="182"/>
      <c r="LN645" s="182"/>
      <c r="LO645" s="182"/>
      <c r="LP645" s="182"/>
      <c r="LQ645" s="182"/>
      <c r="LR645" s="182"/>
      <c r="LS645" s="182"/>
      <c r="LT645" s="182"/>
      <c r="LU645" s="182"/>
      <c r="LV645" s="182"/>
      <c r="LW645" s="182"/>
      <c r="LX645" s="182"/>
      <c r="LY645" s="182"/>
      <c r="LZ645" s="182"/>
      <c r="MA645" s="182"/>
      <c r="MB645" s="182"/>
      <c r="MC645" s="182"/>
      <c r="MD645" s="182"/>
      <c r="ME645" s="182"/>
      <c r="MF645" s="182"/>
      <c r="MG645" s="182"/>
      <c r="MH645" s="182"/>
      <c r="MI645" s="182"/>
      <c r="MJ645" s="182"/>
      <c r="MK645" s="182"/>
      <c r="ML645" s="182"/>
      <c r="MM645" s="182"/>
      <c r="MN645" s="182"/>
      <c r="MO645" s="182"/>
      <c r="MP645" s="182"/>
      <c r="MQ645" s="182"/>
      <c r="MR645" s="182"/>
      <c r="MS645" s="182"/>
      <c r="MT645" s="182"/>
      <c r="MU645" s="182"/>
      <c r="MV645" s="182"/>
      <c r="MW645" s="182"/>
      <c r="MX645" s="182"/>
      <c r="MY645" s="182"/>
      <c r="MZ645" s="182"/>
      <c r="NA645" s="182"/>
      <c r="NB645" s="182"/>
      <c r="NC645" s="182"/>
      <c r="ND645" s="182"/>
      <c r="NE645" s="182"/>
      <c r="NF645" s="182"/>
      <c r="NG645" s="182"/>
      <c r="NH645" s="182"/>
      <c r="NI645" s="182"/>
      <c r="NJ645" s="182"/>
      <c r="NK645" s="182"/>
      <c r="NL645" s="182"/>
      <c r="NM645" s="182"/>
      <c r="NN645" s="182"/>
      <c r="NO645" s="182"/>
      <c r="NP645" s="182"/>
      <c r="NQ645" s="182"/>
      <c r="NR645" s="182"/>
      <c r="NS645" s="182"/>
      <c r="NT645" s="182"/>
      <c r="NU645" s="182"/>
      <c r="NV645" s="182"/>
      <c r="NW645" s="182"/>
      <c r="NX645" s="182"/>
      <c r="NY645" s="182"/>
      <c r="NZ645" s="182"/>
      <c r="OA645" s="182"/>
      <c r="OB645" s="182"/>
      <c r="OC645" s="182"/>
      <c r="OD645" s="182"/>
      <c r="OE645" s="182"/>
      <c r="OF645" s="182"/>
      <c r="OG645" s="182"/>
      <c r="OH645" s="182"/>
      <c r="OI645" s="182"/>
      <c r="OJ645" s="182"/>
      <c r="OK645" s="182"/>
      <c r="OL645" s="182"/>
      <c r="OM645" s="182"/>
      <c r="ON645" s="182"/>
      <c r="OO645" s="182"/>
      <c r="OP645" s="182"/>
      <c r="OQ645" s="182"/>
      <c r="OR645" s="182"/>
      <c r="OS645" s="182"/>
      <c r="OT645" s="182"/>
      <c r="OU645" s="182"/>
      <c r="OV645" s="182"/>
      <c r="OW645" s="182"/>
      <c r="OX645" s="182"/>
      <c r="OY645" s="182"/>
      <c r="OZ645" s="182"/>
      <c r="PA645" s="182"/>
      <c r="PB645" s="182"/>
      <c r="PC645" s="182"/>
      <c r="PD645" s="182"/>
      <c r="PE645" s="182"/>
      <c r="PF645" s="182"/>
      <c r="PG645" s="182"/>
      <c r="PH645" s="182"/>
      <c r="PI645" s="182"/>
      <c r="PJ645" s="182"/>
      <c r="PK645" s="182"/>
      <c r="PL645" s="182"/>
      <c r="PM645" s="182"/>
      <c r="PN645" s="182"/>
      <c r="PO645" s="182"/>
      <c r="PP645" s="182"/>
      <c r="PQ645" s="182"/>
      <c r="PR645" s="182"/>
      <c r="PS645" s="182"/>
      <c r="PT645" s="182"/>
      <c r="PU645" s="182"/>
      <c r="PV645" s="182"/>
      <c r="PW645" s="182"/>
      <c r="PX645" s="182"/>
    </row>
    <row r="646" spans="1:440" s="167" customFormat="1" ht="19.899999999999999" customHeight="1" thickBot="1">
      <c r="A646" s="855"/>
      <c r="B646" s="1044"/>
      <c r="C646" s="1047"/>
      <c r="D646" s="844"/>
      <c r="E646" s="1049"/>
      <c r="F646" s="323" t="s">
        <v>21</v>
      </c>
      <c r="G646" s="298">
        <v>571.25400000000002</v>
      </c>
      <c r="H646" s="298"/>
      <c r="I646" s="299">
        <f>G646+H646+K645</f>
        <v>602.50300000000004</v>
      </c>
      <c r="J646" s="300">
        <v>390.18099999999998</v>
      </c>
      <c r="K646" s="299">
        <f t="shared" ref="K646:K700" si="739">I646-J646</f>
        <v>212.32200000000006</v>
      </c>
      <c r="L646" s="359">
        <f t="shared" ref="L646:L700" si="740">J646/I646</f>
        <v>0.64760009493728654</v>
      </c>
      <c r="M646" s="440">
        <v>43255</v>
      </c>
      <c r="N646" s="903"/>
      <c r="O646" s="904"/>
      <c r="P646" s="904"/>
      <c r="Q646" s="904"/>
      <c r="R646" s="904"/>
      <c r="S646" s="893"/>
      <c r="T646" s="170"/>
      <c r="U646" s="170"/>
      <c r="V646" s="170"/>
      <c r="W646" s="170"/>
      <c r="X646" s="170"/>
      <c r="Y646" s="170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  <c r="AV646" s="182"/>
      <c r="AW646" s="182"/>
      <c r="AX646" s="182"/>
      <c r="AY646" s="182"/>
      <c r="AZ646" s="182"/>
      <c r="BA646" s="182"/>
      <c r="BB646" s="182"/>
      <c r="BC646" s="182"/>
      <c r="BD646" s="182"/>
      <c r="BE646" s="182"/>
      <c r="BF646" s="182"/>
      <c r="BG646" s="182"/>
      <c r="BH646" s="182"/>
      <c r="BI646" s="182"/>
      <c r="BJ646" s="182"/>
      <c r="BK646" s="182"/>
      <c r="BL646" s="182"/>
      <c r="BM646" s="182"/>
      <c r="BN646" s="182"/>
      <c r="BO646" s="182"/>
      <c r="BP646" s="182"/>
      <c r="BQ646" s="182"/>
      <c r="BR646" s="182"/>
      <c r="BS646" s="182"/>
      <c r="BT646" s="182"/>
      <c r="BU646" s="182"/>
      <c r="BV646" s="182"/>
      <c r="BW646" s="182"/>
      <c r="BX646" s="182"/>
      <c r="BY646" s="182"/>
      <c r="BZ646" s="182"/>
      <c r="CA646" s="182"/>
      <c r="CB646" s="182"/>
      <c r="CC646" s="182"/>
      <c r="CD646" s="182"/>
      <c r="CE646" s="182"/>
      <c r="CF646" s="182"/>
      <c r="CG646" s="182"/>
      <c r="CH646" s="182"/>
      <c r="CI646" s="182"/>
      <c r="CJ646" s="182"/>
      <c r="CK646" s="182"/>
      <c r="CL646" s="182"/>
      <c r="CM646" s="182"/>
      <c r="CN646" s="182"/>
      <c r="CO646" s="182"/>
      <c r="CP646" s="182"/>
      <c r="CQ646" s="182"/>
      <c r="CR646" s="182"/>
      <c r="CS646" s="182"/>
      <c r="CT646" s="182"/>
      <c r="CU646" s="182"/>
      <c r="CV646" s="182"/>
      <c r="CW646" s="182"/>
      <c r="CX646" s="182"/>
      <c r="CY646" s="182"/>
      <c r="CZ646" s="182"/>
      <c r="DA646" s="182"/>
      <c r="DB646" s="182"/>
      <c r="DC646" s="182"/>
      <c r="DD646" s="182"/>
      <c r="DE646" s="182"/>
      <c r="DF646" s="182"/>
      <c r="DG646" s="182"/>
      <c r="DH646" s="182"/>
      <c r="DI646" s="182"/>
      <c r="DJ646" s="182"/>
      <c r="DK646" s="182"/>
      <c r="DL646" s="182"/>
      <c r="DM646" s="182"/>
      <c r="DN646" s="182"/>
      <c r="DO646" s="182"/>
      <c r="DP646" s="182"/>
      <c r="DQ646" s="182"/>
      <c r="DR646" s="182"/>
      <c r="DS646" s="182"/>
      <c r="DT646" s="182"/>
      <c r="DU646" s="182"/>
      <c r="DV646" s="182"/>
      <c r="DW646" s="182"/>
      <c r="DX646" s="182"/>
      <c r="DY646" s="182"/>
      <c r="DZ646" s="182"/>
      <c r="EA646" s="182"/>
      <c r="EB646" s="182"/>
      <c r="EC646" s="182"/>
      <c r="ED646" s="182"/>
      <c r="EE646" s="182"/>
      <c r="EF646" s="182"/>
      <c r="EG646" s="182"/>
      <c r="EH646" s="182"/>
      <c r="EI646" s="182"/>
      <c r="EJ646" s="182"/>
      <c r="EK646" s="182"/>
      <c r="EL646" s="182"/>
      <c r="EM646" s="182"/>
      <c r="EN646" s="182"/>
      <c r="EO646" s="182"/>
      <c r="EP646" s="182"/>
      <c r="EQ646" s="182"/>
      <c r="ER646" s="182"/>
      <c r="ES646" s="182"/>
      <c r="ET646" s="182"/>
      <c r="EU646" s="182"/>
      <c r="EV646" s="182"/>
      <c r="EW646" s="182"/>
      <c r="EX646" s="182"/>
      <c r="EY646" s="182"/>
      <c r="EZ646" s="182"/>
      <c r="FA646" s="182"/>
      <c r="FB646" s="182"/>
      <c r="FC646" s="182"/>
      <c r="FD646" s="182"/>
      <c r="FE646" s="182"/>
      <c r="FF646" s="182"/>
      <c r="FG646" s="182"/>
      <c r="FH646" s="182"/>
      <c r="FI646" s="182"/>
      <c r="FJ646" s="182"/>
      <c r="FK646" s="182"/>
      <c r="FL646" s="182"/>
      <c r="FM646" s="182"/>
      <c r="FN646" s="182"/>
      <c r="FO646" s="182"/>
      <c r="FP646" s="182"/>
      <c r="FQ646" s="182"/>
      <c r="FR646" s="182"/>
      <c r="FS646" s="182"/>
      <c r="FT646" s="182"/>
      <c r="FU646" s="182"/>
      <c r="FV646" s="182"/>
      <c r="FW646" s="182"/>
      <c r="FX646" s="182"/>
      <c r="FY646" s="182"/>
      <c r="FZ646" s="182"/>
      <c r="GA646" s="182"/>
      <c r="GB646" s="182"/>
      <c r="GC646" s="182"/>
      <c r="GD646" s="182"/>
      <c r="GE646" s="182"/>
      <c r="GF646" s="182"/>
      <c r="GG646" s="182"/>
      <c r="GH646" s="182"/>
      <c r="GI646" s="182"/>
      <c r="GJ646" s="182"/>
      <c r="GK646" s="182"/>
      <c r="GL646" s="182"/>
      <c r="GM646" s="182"/>
      <c r="GN646" s="182"/>
      <c r="GO646" s="182"/>
      <c r="GP646" s="182"/>
      <c r="GQ646" s="182"/>
      <c r="GR646" s="182"/>
      <c r="GS646" s="182"/>
      <c r="GT646" s="182"/>
      <c r="GU646" s="182"/>
      <c r="GV646" s="182"/>
      <c r="GW646" s="182"/>
      <c r="GX646" s="182"/>
      <c r="GY646" s="182"/>
      <c r="GZ646" s="182"/>
      <c r="HA646" s="182"/>
      <c r="HB646" s="182"/>
      <c r="HC646" s="182"/>
      <c r="HD646" s="182"/>
      <c r="HE646" s="182"/>
      <c r="HF646" s="182"/>
      <c r="HG646" s="182"/>
      <c r="HH646" s="182"/>
      <c r="HI646" s="182"/>
      <c r="HJ646" s="182"/>
      <c r="HK646" s="182"/>
      <c r="HL646" s="182"/>
      <c r="HM646" s="182"/>
      <c r="HN646" s="182"/>
      <c r="HO646" s="182"/>
      <c r="HP646" s="182"/>
      <c r="HQ646" s="182"/>
      <c r="HR646" s="182"/>
      <c r="HS646" s="182"/>
      <c r="HT646" s="182"/>
      <c r="HU646" s="182"/>
      <c r="HV646" s="182"/>
      <c r="HW646" s="182"/>
      <c r="HX646" s="182"/>
      <c r="HY646" s="182"/>
      <c r="HZ646" s="182"/>
      <c r="IA646" s="182"/>
      <c r="IB646" s="182"/>
      <c r="IC646" s="182"/>
      <c r="ID646" s="182"/>
      <c r="IE646" s="182"/>
      <c r="IF646" s="182"/>
      <c r="IG646" s="182"/>
      <c r="IH646" s="182"/>
      <c r="II646" s="182"/>
      <c r="IJ646" s="182"/>
      <c r="IK646" s="182"/>
      <c r="IL646" s="182"/>
      <c r="IM646" s="182"/>
      <c r="IN646" s="182"/>
      <c r="IO646" s="182"/>
      <c r="IP646" s="182"/>
      <c r="IQ646" s="182"/>
      <c r="IR646" s="182"/>
      <c r="IS646" s="182"/>
      <c r="IT646" s="182"/>
      <c r="IU646" s="182"/>
      <c r="IV646" s="182"/>
      <c r="IW646" s="182"/>
      <c r="IX646" s="182"/>
      <c r="IY646" s="182"/>
      <c r="IZ646" s="182"/>
      <c r="JA646" s="182"/>
      <c r="JB646" s="182"/>
      <c r="JC646" s="182"/>
      <c r="JD646" s="182"/>
      <c r="JE646" s="182"/>
      <c r="JF646" s="182"/>
      <c r="JG646" s="182"/>
      <c r="JH646" s="182"/>
      <c r="JI646" s="182"/>
      <c r="JJ646" s="182"/>
      <c r="JK646" s="182"/>
      <c r="JL646" s="182"/>
      <c r="JM646" s="182"/>
      <c r="JN646" s="182"/>
      <c r="JO646" s="182"/>
      <c r="JP646" s="182"/>
      <c r="JQ646" s="182"/>
      <c r="JR646" s="182"/>
      <c r="JS646" s="182"/>
      <c r="JT646" s="182"/>
      <c r="JU646" s="182"/>
      <c r="JV646" s="182"/>
      <c r="JW646" s="182"/>
      <c r="JX646" s="182"/>
      <c r="JY646" s="182"/>
      <c r="JZ646" s="182"/>
      <c r="KA646" s="182"/>
      <c r="KB646" s="182"/>
      <c r="KC646" s="182"/>
      <c r="KD646" s="182"/>
      <c r="KE646" s="182"/>
      <c r="KF646" s="182"/>
      <c r="KG646" s="182"/>
      <c r="KH646" s="182"/>
      <c r="KI646" s="182"/>
      <c r="KJ646" s="182"/>
      <c r="KK646" s="182"/>
      <c r="KL646" s="182"/>
      <c r="KM646" s="182"/>
      <c r="KN646" s="182"/>
      <c r="KO646" s="182"/>
      <c r="KP646" s="182"/>
      <c r="KQ646" s="182"/>
      <c r="KR646" s="182"/>
      <c r="KS646" s="182"/>
      <c r="KT646" s="182"/>
      <c r="KU646" s="182"/>
      <c r="KV646" s="182"/>
      <c r="KW646" s="182"/>
      <c r="KX646" s="182"/>
      <c r="KY646" s="182"/>
      <c r="KZ646" s="182"/>
      <c r="LA646" s="182"/>
      <c r="LB646" s="182"/>
      <c r="LC646" s="182"/>
      <c r="LD646" s="182"/>
      <c r="LE646" s="182"/>
      <c r="LF646" s="182"/>
      <c r="LG646" s="182"/>
      <c r="LH646" s="182"/>
      <c r="LI646" s="182"/>
      <c r="LJ646" s="182"/>
      <c r="LK646" s="182"/>
      <c r="LL646" s="182"/>
      <c r="LM646" s="182"/>
      <c r="LN646" s="182"/>
      <c r="LO646" s="182"/>
      <c r="LP646" s="182"/>
      <c r="LQ646" s="182"/>
      <c r="LR646" s="182"/>
      <c r="LS646" s="182"/>
      <c r="LT646" s="182"/>
      <c r="LU646" s="182"/>
      <c r="LV646" s="182"/>
      <c r="LW646" s="182"/>
      <c r="LX646" s="182"/>
      <c r="LY646" s="182"/>
      <c r="LZ646" s="182"/>
      <c r="MA646" s="182"/>
      <c r="MB646" s="182"/>
      <c r="MC646" s="182"/>
      <c r="MD646" s="182"/>
      <c r="ME646" s="182"/>
      <c r="MF646" s="182"/>
      <c r="MG646" s="182"/>
      <c r="MH646" s="182"/>
      <c r="MI646" s="182"/>
      <c r="MJ646" s="182"/>
      <c r="MK646" s="182"/>
      <c r="ML646" s="182"/>
      <c r="MM646" s="182"/>
      <c r="MN646" s="182"/>
      <c r="MO646" s="182"/>
      <c r="MP646" s="182"/>
      <c r="MQ646" s="182"/>
      <c r="MR646" s="182"/>
      <c r="MS646" s="182"/>
      <c r="MT646" s="182"/>
      <c r="MU646" s="182"/>
      <c r="MV646" s="182"/>
      <c r="MW646" s="182"/>
      <c r="MX646" s="182"/>
      <c r="MY646" s="182"/>
      <c r="MZ646" s="182"/>
      <c r="NA646" s="182"/>
      <c r="NB646" s="182"/>
      <c r="NC646" s="182"/>
      <c r="ND646" s="182"/>
      <c r="NE646" s="182"/>
      <c r="NF646" s="182"/>
      <c r="NG646" s="182"/>
      <c r="NH646" s="182"/>
      <c r="NI646" s="182"/>
      <c r="NJ646" s="182"/>
      <c r="NK646" s="182"/>
      <c r="NL646" s="182"/>
      <c r="NM646" s="182"/>
      <c r="NN646" s="182"/>
      <c r="NO646" s="182"/>
      <c r="NP646" s="182"/>
      <c r="NQ646" s="182"/>
      <c r="NR646" s="182"/>
      <c r="NS646" s="182"/>
      <c r="NT646" s="182"/>
      <c r="NU646" s="182"/>
      <c r="NV646" s="182"/>
      <c r="NW646" s="182"/>
      <c r="NX646" s="182"/>
      <c r="NY646" s="182"/>
      <c r="NZ646" s="182"/>
      <c r="OA646" s="182"/>
      <c r="OB646" s="182"/>
      <c r="OC646" s="182"/>
      <c r="OD646" s="182"/>
      <c r="OE646" s="182"/>
      <c r="OF646" s="182"/>
      <c r="OG646" s="182"/>
      <c r="OH646" s="182"/>
      <c r="OI646" s="182"/>
      <c r="OJ646" s="182"/>
      <c r="OK646" s="182"/>
      <c r="OL646" s="182"/>
      <c r="OM646" s="182"/>
      <c r="ON646" s="182"/>
      <c r="OO646" s="182"/>
      <c r="OP646" s="182"/>
      <c r="OQ646" s="182"/>
      <c r="OR646" s="182"/>
      <c r="OS646" s="182"/>
      <c r="OT646" s="182"/>
      <c r="OU646" s="182"/>
      <c r="OV646" s="182"/>
      <c r="OW646" s="182"/>
      <c r="OX646" s="182"/>
      <c r="OY646" s="182"/>
      <c r="OZ646" s="182"/>
      <c r="PA646" s="182"/>
      <c r="PB646" s="182"/>
      <c r="PC646" s="182"/>
      <c r="PD646" s="182"/>
      <c r="PE646" s="182"/>
      <c r="PF646" s="182"/>
      <c r="PG646" s="182"/>
      <c r="PH646" s="182"/>
      <c r="PI646" s="182"/>
      <c r="PJ646" s="182"/>
      <c r="PK646" s="182"/>
      <c r="PL646" s="182"/>
      <c r="PM646" s="182"/>
      <c r="PN646" s="182"/>
      <c r="PO646" s="182"/>
      <c r="PP646" s="182"/>
      <c r="PQ646" s="182"/>
      <c r="PR646" s="182"/>
      <c r="PS646" s="182"/>
      <c r="PT646" s="182"/>
      <c r="PU646" s="182"/>
      <c r="PV646" s="182"/>
      <c r="PW646" s="182"/>
      <c r="PX646" s="182"/>
    </row>
    <row r="647" spans="1:440" s="167" customFormat="1" ht="19.899999999999999" customHeight="1" thickBot="1">
      <c r="A647" s="855"/>
      <c r="B647" s="1044"/>
      <c r="C647" s="1047"/>
      <c r="D647" s="845"/>
      <c r="E647" s="1049"/>
      <c r="F647" s="323" t="s">
        <v>22</v>
      </c>
      <c r="G647" s="298">
        <v>215.73099999999999</v>
      </c>
      <c r="H647" s="299"/>
      <c r="I647" s="299">
        <f>G647+H647+K646</f>
        <v>428.05300000000005</v>
      </c>
      <c r="J647" s="439">
        <v>420.35899999999998</v>
      </c>
      <c r="K647" s="299">
        <f t="shared" si="739"/>
        <v>7.6940000000000737</v>
      </c>
      <c r="L647" s="359">
        <f t="shared" si="740"/>
        <v>0.98202559028905279</v>
      </c>
      <c r="M647" s="440" t="s">
        <v>24</v>
      </c>
      <c r="N647" s="903"/>
      <c r="O647" s="904"/>
      <c r="P647" s="904"/>
      <c r="Q647" s="904"/>
      <c r="R647" s="904"/>
      <c r="S647" s="893"/>
      <c r="T647" s="170"/>
      <c r="U647" s="170"/>
      <c r="V647" s="170"/>
      <c r="W647" s="170"/>
      <c r="X647" s="170"/>
      <c r="Y647" s="170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  <c r="AV647" s="182"/>
      <c r="AW647" s="182"/>
      <c r="AX647" s="182"/>
      <c r="AY647" s="182"/>
      <c r="AZ647" s="182"/>
      <c r="BA647" s="182"/>
      <c r="BB647" s="182"/>
      <c r="BC647" s="182"/>
      <c r="BD647" s="182"/>
      <c r="BE647" s="182"/>
      <c r="BF647" s="182"/>
      <c r="BG647" s="182"/>
      <c r="BH647" s="182"/>
      <c r="BI647" s="182"/>
      <c r="BJ647" s="182"/>
      <c r="BK647" s="182"/>
      <c r="BL647" s="182"/>
      <c r="BM647" s="182"/>
      <c r="BN647" s="182"/>
      <c r="BO647" s="182"/>
      <c r="BP647" s="182"/>
      <c r="BQ647" s="182"/>
      <c r="BR647" s="182"/>
      <c r="BS647" s="182"/>
      <c r="BT647" s="182"/>
      <c r="BU647" s="182"/>
      <c r="BV647" s="182"/>
      <c r="BW647" s="182"/>
      <c r="BX647" s="182"/>
      <c r="BY647" s="182"/>
      <c r="BZ647" s="182"/>
      <c r="CA647" s="182"/>
      <c r="CB647" s="182"/>
      <c r="CC647" s="182"/>
      <c r="CD647" s="182"/>
      <c r="CE647" s="182"/>
      <c r="CF647" s="182"/>
      <c r="CG647" s="182"/>
      <c r="CH647" s="182"/>
      <c r="CI647" s="182"/>
      <c r="CJ647" s="182"/>
      <c r="CK647" s="182"/>
      <c r="CL647" s="182"/>
      <c r="CM647" s="182"/>
      <c r="CN647" s="182"/>
      <c r="CO647" s="182"/>
      <c r="CP647" s="182"/>
      <c r="CQ647" s="182"/>
      <c r="CR647" s="182"/>
      <c r="CS647" s="182"/>
      <c r="CT647" s="182"/>
      <c r="CU647" s="182"/>
      <c r="CV647" s="182"/>
      <c r="CW647" s="182"/>
      <c r="CX647" s="182"/>
      <c r="CY647" s="182"/>
      <c r="CZ647" s="182"/>
      <c r="DA647" s="182"/>
      <c r="DB647" s="182"/>
      <c r="DC647" s="182"/>
      <c r="DD647" s="182"/>
      <c r="DE647" s="182"/>
      <c r="DF647" s="182"/>
      <c r="DG647" s="182"/>
      <c r="DH647" s="182"/>
      <c r="DI647" s="182"/>
      <c r="DJ647" s="182"/>
      <c r="DK647" s="182"/>
      <c r="DL647" s="182"/>
      <c r="DM647" s="182"/>
      <c r="DN647" s="182"/>
      <c r="DO647" s="182"/>
      <c r="DP647" s="182"/>
      <c r="DQ647" s="182"/>
      <c r="DR647" s="182"/>
      <c r="DS647" s="182"/>
      <c r="DT647" s="182"/>
      <c r="DU647" s="182"/>
      <c r="DV647" s="182"/>
      <c r="DW647" s="182"/>
      <c r="DX647" s="182"/>
      <c r="DY647" s="182"/>
      <c r="DZ647" s="182"/>
      <c r="EA647" s="182"/>
      <c r="EB647" s="182"/>
      <c r="EC647" s="182"/>
      <c r="ED647" s="182"/>
      <c r="EE647" s="182"/>
      <c r="EF647" s="182"/>
      <c r="EG647" s="182"/>
      <c r="EH647" s="182"/>
      <c r="EI647" s="182"/>
      <c r="EJ647" s="182"/>
      <c r="EK647" s="182"/>
      <c r="EL647" s="182"/>
      <c r="EM647" s="182"/>
      <c r="EN647" s="182"/>
      <c r="EO647" s="182"/>
      <c r="EP647" s="182"/>
      <c r="EQ647" s="182"/>
      <c r="ER647" s="182"/>
      <c r="ES647" s="182"/>
      <c r="ET647" s="182"/>
      <c r="EU647" s="182"/>
      <c r="EV647" s="182"/>
      <c r="EW647" s="182"/>
      <c r="EX647" s="182"/>
      <c r="EY647" s="182"/>
      <c r="EZ647" s="182"/>
      <c r="FA647" s="182"/>
      <c r="FB647" s="182"/>
      <c r="FC647" s="182"/>
      <c r="FD647" s="182"/>
      <c r="FE647" s="182"/>
      <c r="FF647" s="182"/>
      <c r="FG647" s="182"/>
      <c r="FH647" s="182"/>
      <c r="FI647" s="182"/>
      <c r="FJ647" s="182"/>
      <c r="FK647" s="182"/>
      <c r="FL647" s="182"/>
      <c r="FM647" s="182"/>
      <c r="FN647" s="182"/>
      <c r="FO647" s="182"/>
      <c r="FP647" s="182"/>
      <c r="FQ647" s="182"/>
      <c r="FR647" s="182"/>
      <c r="FS647" s="182"/>
      <c r="FT647" s="182"/>
      <c r="FU647" s="182"/>
      <c r="FV647" s="182"/>
      <c r="FW647" s="182"/>
      <c r="FX647" s="182"/>
      <c r="FY647" s="182"/>
      <c r="FZ647" s="182"/>
      <c r="GA647" s="182"/>
      <c r="GB647" s="182"/>
      <c r="GC647" s="182"/>
      <c r="GD647" s="182"/>
      <c r="GE647" s="182"/>
      <c r="GF647" s="182"/>
      <c r="GG647" s="182"/>
      <c r="GH647" s="182"/>
      <c r="GI647" s="182"/>
      <c r="GJ647" s="182"/>
      <c r="GK647" s="182"/>
      <c r="GL647" s="182"/>
      <c r="GM647" s="182"/>
      <c r="GN647" s="182"/>
      <c r="GO647" s="182"/>
      <c r="GP647" s="182"/>
      <c r="GQ647" s="182"/>
      <c r="GR647" s="182"/>
      <c r="GS647" s="182"/>
      <c r="GT647" s="182"/>
      <c r="GU647" s="182"/>
      <c r="GV647" s="182"/>
      <c r="GW647" s="182"/>
      <c r="GX647" s="182"/>
      <c r="GY647" s="182"/>
      <c r="GZ647" s="182"/>
      <c r="HA647" s="182"/>
      <c r="HB647" s="182"/>
      <c r="HC647" s="182"/>
      <c r="HD647" s="182"/>
      <c r="HE647" s="182"/>
      <c r="HF647" s="182"/>
      <c r="HG647" s="182"/>
      <c r="HH647" s="182"/>
      <c r="HI647" s="182"/>
      <c r="HJ647" s="182"/>
      <c r="HK647" s="182"/>
      <c r="HL647" s="182"/>
      <c r="HM647" s="182"/>
      <c r="HN647" s="182"/>
      <c r="HO647" s="182"/>
      <c r="HP647" s="182"/>
      <c r="HQ647" s="182"/>
      <c r="HR647" s="182"/>
      <c r="HS647" s="182"/>
      <c r="HT647" s="182"/>
      <c r="HU647" s="182"/>
      <c r="HV647" s="182"/>
      <c r="HW647" s="182"/>
      <c r="HX647" s="182"/>
      <c r="HY647" s="182"/>
      <c r="HZ647" s="182"/>
      <c r="IA647" s="182"/>
      <c r="IB647" s="182"/>
      <c r="IC647" s="182"/>
      <c r="ID647" s="182"/>
      <c r="IE647" s="182"/>
      <c r="IF647" s="182"/>
      <c r="IG647" s="182"/>
      <c r="IH647" s="182"/>
      <c r="II647" s="182"/>
      <c r="IJ647" s="182"/>
      <c r="IK647" s="182"/>
      <c r="IL647" s="182"/>
      <c r="IM647" s="182"/>
      <c r="IN647" s="182"/>
      <c r="IO647" s="182"/>
      <c r="IP647" s="182"/>
      <c r="IQ647" s="182"/>
      <c r="IR647" s="182"/>
      <c r="IS647" s="182"/>
      <c r="IT647" s="182"/>
      <c r="IU647" s="182"/>
      <c r="IV647" s="182"/>
      <c r="IW647" s="182"/>
      <c r="IX647" s="182"/>
      <c r="IY647" s="182"/>
      <c r="IZ647" s="182"/>
      <c r="JA647" s="182"/>
      <c r="JB647" s="182"/>
      <c r="JC647" s="182"/>
      <c r="JD647" s="182"/>
      <c r="JE647" s="182"/>
      <c r="JF647" s="182"/>
      <c r="JG647" s="182"/>
      <c r="JH647" s="182"/>
      <c r="JI647" s="182"/>
      <c r="JJ647" s="182"/>
      <c r="JK647" s="182"/>
      <c r="JL647" s="182"/>
      <c r="JM647" s="182"/>
      <c r="JN647" s="182"/>
      <c r="JO647" s="182"/>
      <c r="JP647" s="182"/>
      <c r="JQ647" s="182"/>
      <c r="JR647" s="182"/>
      <c r="JS647" s="182"/>
      <c r="JT647" s="182"/>
      <c r="JU647" s="182"/>
      <c r="JV647" s="182"/>
      <c r="JW647" s="182"/>
      <c r="JX647" s="182"/>
      <c r="JY647" s="182"/>
      <c r="JZ647" s="182"/>
      <c r="KA647" s="182"/>
      <c r="KB647" s="182"/>
      <c r="KC647" s="182"/>
      <c r="KD647" s="182"/>
      <c r="KE647" s="182"/>
      <c r="KF647" s="182"/>
      <c r="KG647" s="182"/>
      <c r="KH647" s="182"/>
      <c r="KI647" s="182"/>
      <c r="KJ647" s="182"/>
      <c r="KK647" s="182"/>
      <c r="KL647" s="182"/>
      <c r="KM647" s="182"/>
      <c r="KN647" s="182"/>
      <c r="KO647" s="182"/>
      <c r="KP647" s="182"/>
      <c r="KQ647" s="182"/>
      <c r="KR647" s="182"/>
      <c r="KS647" s="182"/>
      <c r="KT647" s="182"/>
      <c r="KU647" s="182"/>
      <c r="KV647" s="182"/>
      <c r="KW647" s="182"/>
      <c r="KX647" s="182"/>
      <c r="KY647" s="182"/>
      <c r="KZ647" s="182"/>
      <c r="LA647" s="182"/>
      <c r="LB647" s="182"/>
      <c r="LC647" s="182"/>
      <c r="LD647" s="182"/>
      <c r="LE647" s="182"/>
      <c r="LF647" s="182"/>
      <c r="LG647" s="182"/>
      <c r="LH647" s="182"/>
      <c r="LI647" s="182"/>
      <c r="LJ647" s="182"/>
      <c r="LK647" s="182"/>
      <c r="LL647" s="182"/>
      <c r="LM647" s="182"/>
      <c r="LN647" s="182"/>
      <c r="LO647" s="182"/>
      <c r="LP647" s="182"/>
      <c r="LQ647" s="182"/>
      <c r="LR647" s="182"/>
      <c r="LS647" s="182"/>
      <c r="LT647" s="182"/>
      <c r="LU647" s="182"/>
      <c r="LV647" s="182"/>
      <c r="LW647" s="182"/>
      <c r="LX647" s="182"/>
      <c r="LY647" s="182"/>
      <c r="LZ647" s="182"/>
      <c r="MA647" s="182"/>
      <c r="MB647" s="182"/>
      <c r="MC647" s="182"/>
      <c r="MD647" s="182"/>
      <c r="ME647" s="182"/>
      <c r="MF647" s="182"/>
      <c r="MG647" s="182"/>
      <c r="MH647" s="182"/>
      <c r="MI647" s="182"/>
      <c r="MJ647" s="182"/>
      <c r="MK647" s="182"/>
      <c r="ML647" s="182"/>
      <c r="MM647" s="182"/>
      <c r="MN647" s="182"/>
      <c r="MO647" s="182"/>
      <c r="MP647" s="182"/>
      <c r="MQ647" s="182"/>
      <c r="MR647" s="182"/>
      <c r="MS647" s="182"/>
      <c r="MT647" s="182"/>
      <c r="MU647" s="182"/>
      <c r="MV647" s="182"/>
      <c r="MW647" s="182"/>
      <c r="MX647" s="182"/>
      <c r="MY647" s="182"/>
      <c r="MZ647" s="182"/>
      <c r="NA647" s="182"/>
      <c r="NB647" s="182"/>
      <c r="NC647" s="182"/>
      <c r="ND647" s="182"/>
      <c r="NE647" s="182"/>
      <c r="NF647" s="182"/>
      <c r="NG647" s="182"/>
      <c r="NH647" s="182"/>
      <c r="NI647" s="182"/>
      <c r="NJ647" s="182"/>
      <c r="NK647" s="182"/>
      <c r="NL647" s="182"/>
      <c r="NM647" s="182"/>
      <c r="NN647" s="182"/>
      <c r="NO647" s="182"/>
      <c r="NP647" s="182"/>
      <c r="NQ647" s="182"/>
      <c r="NR647" s="182"/>
      <c r="NS647" s="182"/>
      <c r="NT647" s="182"/>
      <c r="NU647" s="182"/>
      <c r="NV647" s="182"/>
      <c r="NW647" s="182"/>
      <c r="NX647" s="182"/>
      <c r="NY647" s="182"/>
      <c r="NZ647" s="182"/>
      <c r="OA647" s="182"/>
      <c r="OB647" s="182"/>
      <c r="OC647" s="182"/>
      <c r="OD647" s="182"/>
      <c r="OE647" s="182"/>
      <c r="OF647" s="182"/>
      <c r="OG647" s="182"/>
      <c r="OH647" s="182"/>
      <c r="OI647" s="182"/>
      <c r="OJ647" s="182"/>
      <c r="OK647" s="182"/>
      <c r="OL647" s="182"/>
      <c r="OM647" s="182"/>
      <c r="ON647" s="182"/>
      <c r="OO647" s="182"/>
      <c r="OP647" s="182"/>
      <c r="OQ647" s="182"/>
      <c r="OR647" s="182"/>
      <c r="OS647" s="182"/>
      <c r="OT647" s="182"/>
      <c r="OU647" s="182"/>
      <c r="OV647" s="182"/>
      <c r="OW647" s="182"/>
      <c r="OX647" s="182"/>
      <c r="OY647" s="182"/>
      <c r="OZ647" s="182"/>
      <c r="PA647" s="182"/>
      <c r="PB647" s="182"/>
      <c r="PC647" s="182"/>
      <c r="PD647" s="182"/>
      <c r="PE647" s="182"/>
      <c r="PF647" s="182"/>
      <c r="PG647" s="182"/>
      <c r="PH647" s="182"/>
      <c r="PI647" s="182"/>
      <c r="PJ647" s="182"/>
      <c r="PK647" s="182"/>
      <c r="PL647" s="182"/>
      <c r="PM647" s="182"/>
      <c r="PN647" s="182"/>
      <c r="PO647" s="182"/>
      <c r="PP647" s="182"/>
      <c r="PQ647" s="182"/>
      <c r="PR647" s="182"/>
      <c r="PS647" s="182"/>
      <c r="PT647" s="182"/>
      <c r="PU647" s="182"/>
      <c r="PV647" s="182"/>
      <c r="PW647" s="182"/>
      <c r="PX647" s="182"/>
    </row>
    <row r="648" spans="1:440" s="167" customFormat="1" ht="19.899999999999999" customHeight="1" thickBot="1">
      <c r="A648" s="855">
        <v>102</v>
      </c>
      <c r="B648" s="1044"/>
      <c r="C648" s="1047"/>
      <c r="D648" s="843" t="s">
        <v>666</v>
      </c>
      <c r="E648" s="902" t="s">
        <v>607</v>
      </c>
      <c r="F648" s="323" t="s">
        <v>20</v>
      </c>
      <c r="G648" s="298">
        <v>3.5139999999999998</v>
      </c>
      <c r="H648" s="298"/>
      <c r="I648" s="299">
        <f t="shared" ref="I648" si="741">G648+H648</f>
        <v>3.5139999999999998</v>
      </c>
      <c r="J648" s="439">
        <v>6.8449999999999998</v>
      </c>
      <c r="K648" s="299">
        <f t="shared" si="739"/>
        <v>-3.331</v>
      </c>
      <c r="L648" s="359">
        <f t="shared" si="740"/>
        <v>1.947922595332954</v>
      </c>
      <c r="M648" s="440" t="s">
        <v>24</v>
      </c>
      <c r="N648" s="903">
        <f t="shared" ref="N648:O648" si="742">G648+G649+G650</f>
        <v>39.828000000000003</v>
      </c>
      <c r="O648" s="904">
        <f t="shared" si="742"/>
        <v>0</v>
      </c>
      <c r="P648" s="904">
        <f t="shared" ref="P648" si="743">N648+O648</f>
        <v>39.828000000000003</v>
      </c>
      <c r="Q648" s="904">
        <f t="shared" ref="Q648" si="744">J648+J649+J650</f>
        <v>38.917999999999999</v>
      </c>
      <c r="R648" s="904">
        <f t="shared" ref="R648" si="745">P648-Q648</f>
        <v>0.91000000000000369</v>
      </c>
      <c r="S648" s="893">
        <f t="shared" ref="S648" si="746">Q648/P648</f>
        <v>0.97715175253590425</v>
      </c>
      <c r="T648" s="170"/>
      <c r="U648" s="170"/>
      <c r="V648" s="170"/>
      <c r="W648" s="170"/>
      <c r="X648" s="170"/>
      <c r="Y648" s="170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  <c r="AV648" s="182"/>
      <c r="AW648" s="182"/>
      <c r="AX648" s="182"/>
      <c r="AY648" s="182"/>
      <c r="AZ648" s="182"/>
      <c r="BA648" s="182"/>
      <c r="BB648" s="182"/>
      <c r="BC648" s="182"/>
      <c r="BD648" s="182"/>
      <c r="BE648" s="182"/>
      <c r="BF648" s="182"/>
      <c r="BG648" s="182"/>
      <c r="BH648" s="182"/>
      <c r="BI648" s="182"/>
      <c r="BJ648" s="182"/>
      <c r="BK648" s="182"/>
      <c r="BL648" s="182"/>
      <c r="BM648" s="182"/>
      <c r="BN648" s="182"/>
      <c r="BO648" s="182"/>
      <c r="BP648" s="182"/>
      <c r="BQ648" s="182"/>
      <c r="BR648" s="182"/>
      <c r="BS648" s="182"/>
      <c r="BT648" s="182"/>
      <c r="BU648" s="182"/>
      <c r="BV648" s="182"/>
      <c r="BW648" s="182"/>
      <c r="BX648" s="182"/>
      <c r="BY648" s="182"/>
      <c r="BZ648" s="182"/>
      <c r="CA648" s="182"/>
      <c r="CB648" s="182"/>
      <c r="CC648" s="182"/>
      <c r="CD648" s="182"/>
      <c r="CE648" s="182"/>
      <c r="CF648" s="182"/>
      <c r="CG648" s="182"/>
      <c r="CH648" s="182"/>
      <c r="CI648" s="182"/>
      <c r="CJ648" s="182"/>
      <c r="CK648" s="182"/>
      <c r="CL648" s="182"/>
      <c r="CM648" s="182"/>
      <c r="CN648" s="182"/>
      <c r="CO648" s="182"/>
      <c r="CP648" s="182"/>
      <c r="CQ648" s="182"/>
      <c r="CR648" s="182"/>
      <c r="CS648" s="182"/>
      <c r="CT648" s="182"/>
      <c r="CU648" s="182"/>
      <c r="CV648" s="182"/>
      <c r="CW648" s="182"/>
      <c r="CX648" s="182"/>
      <c r="CY648" s="182"/>
      <c r="CZ648" s="182"/>
      <c r="DA648" s="182"/>
      <c r="DB648" s="182"/>
      <c r="DC648" s="182"/>
      <c r="DD648" s="182"/>
      <c r="DE648" s="182"/>
      <c r="DF648" s="182"/>
      <c r="DG648" s="182"/>
      <c r="DH648" s="182"/>
      <c r="DI648" s="182"/>
      <c r="DJ648" s="182"/>
      <c r="DK648" s="182"/>
      <c r="DL648" s="182"/>
      <c r="DM648" s="182"/>
      <c r="DN648" s="182"/>
      <c r="DO648" s="182"/>
      <c r="DP648" s="182"/>
      <c r="DQ648" s="182"/>
      <c r="DR648" s="182"/>
      <c r="DS648" s="182"/>
      <c r="DT648" s="182"/>
      <c r="DU648" s="182"/>
      <c r="DV648" s="182"/>
      <c r="DW648" s="182"/>
      <c r="DX648" s="182"/>
      <c r="DY648" s="182"/>
      <c r="DZ648" s="182"/>
      <c r="EA648" s="182"/>
      <c r="EB648" s="182"/>
      <c r="EC648" s="182"/>
      <c r="ED648" s="182"/>
      <c r="EE648" s="182"/>
      <c r="EF648" s="182"/>
      <c r="EG648" s="182"/>
      <c r="EH648" s="182"/>
      <c r="EI648" s="182"/>
      <c r="EJ648" s="182"/>
      <c r="EK648" s="182"/>
      <c r="EL648" s="182"/>
      <c r="EM648" s="182"/>
      <c r="EN648" s="182"/>
      <c r="EO648" s="182"/>
      <c r="EP648" s="182"/>
      <c r="EQ648" s="182"/>
      <c r="ER648" s="182"/>
      <c r="ES648" s="182"/>
      <c r="ET648" s="182"/>
      <c r="EU648" s="182"/>
      <c r="EV648" s="182"/>
      <c r="EW648" s="182"/>
      <c r="EX648" s="182"/>
      <c r="EY648" s="182"/>
      <c r="EZ648" s="182"/>
      <c r="FA648" s="182"/>
      <c r="FB648" s="182"/>
      <c r="FC648" s="182"/>
      <c r="FD648" s="182"/>
      <c r="FE648" s="182"/>
      <c r="FF648" s="182"/>
      <c r="FG648" s="182"/>
      <c r="FH648" s="182"/>
      <c r="FI648" s="182"/>
      <c r="FJ648" s="182"/>
      <c r="FK648" s="182"/>
      <c r="FL648" s="182"/>
      <c r="FM648" s="182"/>
      <c r="FN648" s="182"/>
      <c r="FO648" s="182"/>
      <c r="FP648" s="182"/>
      <c r="FQ648" s="182"/>
      <c r="FR648" s="182"/>
      <c r="FS648" s="182"/>
      <c r="FT648" s="182"/>
      <c r="FU648" s="182"/>
      <c r="FV648" s="182"/>
      <c r="FW648" s="182"/>
      <c r="FX648" s="182"/>
      <c r="FY648" s="182"/>
      <c r="FZ648" s="182"/>
      <c r="GA648" s="182"/>
      <c r="GB648" s="182"/>
      <c r="GC648" s="182"/>
      <c r="GD648" s="182"/>
      <c r="GE648" s="182"/>
      <c r="GF648" s="182"/>
      <c r="GG648" s="182"/>
      <c r="GH648" s="182"/>
      <c r="GI648" s="182"/>
      <c r="GJ648" s="182"/>
      <c r="GK648" s="182"/>
      <c r="GL648" s="182"/>
      <c r="GM648" s="182"/>
      <c r="GN648" s="182"/>
      <c r="GO648" s="182"/>
      <c r="GP648" s="182"/>
      <c r="GQ648" s="182"/>
      <c r="GR648" s="182"/>
      <c r="GS648" s="182"/>
      <c r="GT648" s="182"/>
      <c r="GU648" s="182"/>
      <c r="GV648" s="182"/>
      <c r="GW648" s="182"/>
      <c r="GX648" s="182"/>
      <c r="GY648" s="182"/>
      <c r="GZ648" s="182"/>
      <c r="HA648" s="182"/>
      <c r="HB648" s="182"/>
      <c r="HC648" s="182"/>
      <c r="HD648" s="182"/>
      <c r="HE648" s="182"/>
      <c r="HF648" s="182"/>
      <c r="HG648" s="182"/>
      <c r="HH648" s="182"/>
      <c r="HI648" s="182"/>
      <c r="HJ648" s="182"/>
      <c r="HK648" s="182"/>
      <c r="HL648" s="182"/>
      <c r="HM648" s="182"/>
      <c r="HN648" s="182"/>
      <c r="HO648" s="182"/>
      <c r="HP648" s="182"/>
      <c r="HQ648" s="182"/>
      <c r="HR648" s="182"/>
      <c r="HS648" s="182"/>
      <c r="HT648" s="182"/>
      <c r="HU648" s="182"/>
      <c r="HV648" s="182"/>
      <c r="HW648" s="182"/>
      <c r="HX648" s="182"/>
      <c r="HY648" s="182"/>
      <c r="HZ648" s="182"/>
      <c r="IA648" s="182"/>
      <c r="IB648" s="182"/>
      <c r="IC648" s="182"/>
      <c r="ID648" s="182"/>
      <c r="IE648" s="182"/>
      <c r="IF648" s="182"/>
      <c r="IG648" s="182"/>
      <c r="IH648" s="182"/>
      <c r="II648" s="182"/>
      <c r="IJ648" s="182"/>
      <c r="IK648" s="182"/>
      <c r="IL648" s="182"/>
      <c r="IM648" s="182"/>
      <c r="IN648" s="182"/>
      <c r="IO648" s="182"/>
      <c r="IP648" s="182"/>
      <c r="IQ648" s="182"/>
      <c r="IR648" s="182"/>
      <c r="IS648" s="182"/>
      <c r="IT648" s="182"/>
      <c r="IU648" s="182"/>
      <c r="IV648" s="182"/>
      <c r="IW648" s="182"/>
      <c r="IX648" s="182"/>
      <c r="IY648" s="182"/>
      <c r="IZ648" s="182"/>
      <c r="JA648" s="182"/>
      <c r="JB648" s="182"/>
      <c r="JC648" s="182"/>
      <c r="JD648" s="182"/>
      <c r="JE648" s="182"/>
      <c r="JF648" s="182"/>
      <c r="JG648" s="182"/>
      <c r="JH648" s="182"/>
      <c r="JI648" s="182"/>
      <c r="JJ648" s="182"/>
      <c r="JK648" s="182"/>
      <c r="JL648" s="182"/>
      <c r="JM648" s="182"/>
      <c r="JN648" s="182"/>
      <c r="JO648" s="182"/>
      <c r="JP648" s="182"/>
      <c r="JQ648" s="182"/>
      <c r="JR648" s="182"/>
      <c r="JS648" s="182"/>
      <c r="JT648" s="182"/>
      <c r="JU648" s="182"/>
      <c r="JV648" s="182"/>
      <c r="JW648" s="182"/>
      <c r="JX648" s="182"/>
      <c r="JY648" s="182"/>
      <c r="JZ648" s="182"/>
      <c r="KA648" s="182"/>
      <c r="KB648" s="182"/>
      <c r="KC648" s="182"/>
      <c r="KD648" s="182"/>
      <c r="KE648" s="182"/>
      <c r="KF648" s="182"/>
      <c r="KG648" s="182"/>
      <c r="KH648" s="182"/>
      <c r="KI648" s="182"/>
      <c r="KJ648" s="182"/>
      <c r="KK648" s="182"/>
      <c r="KL648" s="182"/>
      <c r="KM648" s="182"/>
      <c r="KN648" s="182"/>
      <c r="KO648" s="182"/>
      <c r="KP648" s="182"/>
      <c r="KQ648" s="182"/>
      <c r="KR648" s="182"/>
      <c r="KS648" s="182"/>
      <c r="KT648" s="182"/>
      <c r="KU648" s="182"/>
      <c r="KV648" s="182"/>
      <c r="KW648" s="182"/>
      <c r="KX648" s="182"/>
      <c r="KY648" s="182"/>
      <c r="KZ648" s="182"/>
      <c r="LA648" s="182"/>
      <c r="LB648" s="182"/>
      <c r="LC648" s="182"/>
      <c r="LD648" s="182"/>
      <c r="LE648" s="182"/>
      <c r="LF648" s="182"/>
      <c r="LG648" s="182"/>
      <c r="LH648" s="182"/>
      <c r="LI648" s="182"/>
      <c r="LJ648" s="182"/>
      <c r="LK648" s="182"/>
      <c r="LL648" s="182"/>
      <c r="LM648" s="182"/>
      <c r="LN648" s="182"/>
      <c r="LO648" s="182"/>
      <c r="LP648" s="182"/>
      <c r="LQ648" s="182"/>
      <c r="LR648" s="182"/>
      <c r="LS648" s="182"/>
      <c r="LT648" s="182"/>
      <c r="LU648" s="182"/>
      <c r="LV648" s="182"/>
      <c r="LW648" s="182"/>
      <c r="LX648" s="182"/>
      <c r="LY648" s="182"/>
      <c r="LZ648" s="182"/>
      <c r="MA648" s="182"/>
      <c r="MB648" s="182"/>
      <c r="MC648" s="182"/>
      <c r="MD648" s="182"/>
      <c r="ME648" s="182"/>
      <c r="MF648" s="182"/>
      <c r="MG648" s="182"/>
      <c r="MH648" s="182"/>
      <c r="MI648" s="182"/>
      <c r="MJ648" s="182"/>
      <c r="MK648" s="182"/>
      <c r="ML648" s="182"/>
      <c r="MM648" s="182"/>
      <c r="MN648" s="182"/>
      <c r="MO648" s="182"/>
      <c r="MP648" s="182"/>
      <c r="MQ648" s="182"/>
      <c r="MR648" s="182"/>
      <c r="MS648" s="182"/>
      <c r="MT648" s="182"/>
      <c r="MU648" s="182"/>
      <c r="MV648" s="182"/>
      <c r="MW648" s="182"/>
      <c r="MX648" s="182"/>
      <c r="MY648" s="182"/>
      <c r="MZ648" s="182"/>
      <c r="NA648" s="182"/>
      <c r="NB648" s="182"/>
      <c r="NC648" s="182"/>
      <c r="ND648" s="182"/>
      <c r="NE648" s="182"/>
      <c r="NF648" s="182"/>
      <c r="NG648" s="182"/>
      <c r="NH648" s="182"/>
      <c r="NI648" s="182"/>
      <c r="NJ648" s="182"/>
      <c r="NK648" s="182"/>
      <c r="NL648" s="182"/>
      <c r="NM648" s="182"/>
      <c r="NN648" s="182"/>
      <c r="NO648" s="182"/>
      <c r="NP648" s="182"/>
      <c r="NQ648" s="182"/>
      <c r="NR648" s="182"/>
      <c r="NS648" s="182"/>
      <c r="NT648" s="182"/>
      <c r="NU648" s="182"/>
      <c r="NV648" s="182"/>
      <c r="NW648" s="182"/>
      <c r="NX648" s="182"/>
      <c r="NY648" s="182"/>
      <c r="NZ648" s="182"/>
      <c r="OA648" s="182"/>
      <c r="OB648" s="182"/>
      <c r="OC648" s="182"/>
      <c r="OD648" s="182"/>
      <c r="OE648" s="182"/>
      <c r="OF648" s="182"/>
      <c r="OG648" s="182"/>
      <c r="OH648" s="182"/>
      <c r="OI648" s="182"/>
      <c r="OJ648" s="182"/>
      <c r="OK648" s="182"/>
      <c r="OL648" s="182"/>
      <c r="OM648" s="182"/>
      <c r="ON648" s="182"/>
      <c r="OO648" s="182"/>
      <c r="OP648" s="182"/>
      <c r="OQ648" s="182"/>
      <c r="OR648" s="182"/>
      <c r="OS648" s="182"/>
      <c r="OT648" s="182"/>
      <c r="OU648" s="182"/>
      <c r="OV648" s="182"/>
      <c r="OW648" s="182"/>
      <c r="OX648" s="182"/>
      <c r="OY648" s="182"/>
      <c r="OZ648" s="182"/>
      <c r="PA648" s="182"/>
      <c r="PB648" s="182"/>
      <c r="PC648" s="182"/>
      <c r="PD648" s="182"/>
      <c r="PE648" s="182"/>
      <c r="PF648" s="182"/>
      <c r="PG648" s="182"/>
      <c r="PH648" s="182"/>
      <c r="PI648" s="182"/>
      <c r="PJ648" s="182"/>
      <c r="PK648" s="182"/>
      <c r="PL648" s="182"/>
      <c r="PM648" s="182"/>
      <c r="PN648" s="182"/>
      <c r="PO648" s="182"/>
      <c r="PP648" s="182"/>
      <c r="PQ648" s="182"/>
      <c r="PR648" s="182"/>
      <c r="PS648" s="182"/>
      <c r="PT648" s="182"/>
      <c r="PU648" s="182"/>
      <c r="PV648" s="182"/>
      <c r="PW648" s="182"/>
      <c r="PX648" s="182"/>
    </row>
    <row r="649" spans="1:440" s="167" customFormat="1" ht="19.899999999999999" customHeight="1" thickBot="1">
      <c r="A649" s="855"/>
      <c r="B649" s="1044"/>
      <c r="C649" s="1047"/>
      <c r="D649" s="844"/>
      <c r="E649" s="902"/>
      <c r="F649" s="323" t="s">
        <v>21</v>
      </c>
      <c r="G649" s="298">
        <v>26.359000000000002</v>
      </c>
      <c r="H649" s="298"/>
      <c r="I649" s="299">
        <f>G649+H649+K648</f>
        <v>23.028000000000002</v>
      </c>
      <c r="J649" s="439">
        <v>17.021999999999998</v>
      </c>
      <c r="K649" s="299">
        <f t="shared" si="739"/>
        <v>6.0060000000000038</v>
      </c>
      <c r="L649" s="359">
        <f t="shared" si="740"/>
        <v>0.73918707660239691</v>
      </c>
      <c r="M649" s="440"/>
      <c r="N649" s="903"/>
      <c r="O649" s="904"/>
      <c r="P649" s="904"/>
      <c r="Q649" s="904"/>
      <c r="R649" s="904"/>
      <c r="S649" s="893"/>
      <c r="T649" s="170"/>
      <c r="U649" s="170"/>
      <c r="V649" s="170"/>
      <c r="W649" s="170"/>
      <c r="X649" s="170"/>
      <c r="Y649" s="170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  <c r="AV649" s="182"/>
      <c r="AW649" s="182"/>
      <c r="AX649" s="182"/>
      <c r="AY649" s="182"/>
      <c r="AZ649" s="182"/>
      <c r="BA649" s="182"/>
      <c r="BB649" s="182"/>
      <c r="BC649" s="182"/>
      <c r="BD649" s="182"/>
      <c r="BE649" s="182"/>
      <c r="BF649" s="182"/>
      <c r="BG649" s="182"/>
      <c r="BH649" s="182"/>
      <c r="BI649" s="182"/>
      <c r="BJ649" s="182"/>
      <c r="BK649" s="182"/>
      <c r="BL649" s="182"/>
      <c r="BM649" s="182"/>
      <c r="BN649" s="182"/>
      <c r="BO649" s="182"/>
      <c r="BP649" s="182"/>
      <c r="BQ649" s="182"/>
      <c r="BR649" s="182"/>
      <c r="BS649" s="182"/>
      <c r="BT649" s="182"/>
      <c r="BU649" s="182"/>
      <c r="BV649" s="182"/>
      <c r="BW649" s="182"/>
      <c r="BX649" s="182"/>
      <c r="BY649" s="182"/>
      <c r="BZ649" s="182"/>
      <c r="CA649" s="182"/>
      <c r="CB649" s="182"/>
      <c r="CC649" s="182"/>
      <c r="CD649" s="182"/>
      <c r="CE649" s="182"/>
      <c r="CF649" s="182"/>
      <c r="CG649" s="182"/>
      <c r="CH649" s="182"/>
      <c r="CI649" s="182"/>
      <c r="CJ649" s="182"/>
      <c r="CK649" s="182"/>
      <c r="CL649" s="182"/>
      <c r="CM649" s="182"/>
      <c r="CN649" s="182"/>
      <c r="CO649" s="182"/>
      <c r="CP649" s="182"/>
      <c r="CQ649" s="182"/>
      <c r="CR649" s="182"/>
      <c r="CS649" s="182"/>
      <c r="CT649" s="182"/>
      <c r="CU649" s="182"/>
      <c r="CV649" s="182"/>
      <c r="CW649" s="182"/>
      <c r="CX649" s="182"/>
      <c r="CY649" s="182"/>
      <c r="CZ649" s="182"/>
      <c r="DA649" s="182"/>
      <c r="DB649" s="182"/>
      <c r="DC649" s="182"/>
      <c r="DD649" s="182"/>
      <c r="DE649" s="182"/>
      <c r="DF649" s="182"/>
      <c r="DG649" s="182"/>
      <c r="DH649" s="182"/>
      <c r="DI649" s="182"/>
      <c r="DJ649" s="182"/>
      <c r="DK649" s="182"/>
      <c r="DL649" s="182"/>
      <c r="DM649" s="182"/>
      <c r="DN649" s="182"/>
      <c r="DO649" s="182"/>
      <c r="DP649" s="182"/>
      <c r="DQ649" s="182"/>
      <c r="DR649" s="182"/>
      <c r="DS649" s="182"/>
      <c r="DT649" s="182"/>
      <c r="DU649" s="182"/>
      <c r="DV649" s="182"/>
      <c r="DW649" s="182"/>
      <c r="DX649" s="182"/>
      <c r="DY649" s="182"/>
      <c r="DZ649" s="182"/>
      <c r="EA649" s="182"/>
      <c r="EB649" s="182"/>
      <c r="EC649" s="182"/>
      <c r="ED649" s="182"/>
      <c r="EE649" s="182"/>
      <c r="EF649" s="182"/>
      <c r="EG649" s="182"/>
      <c r="EH649" s="182"/>
      <c r="EI649" s="182"/>
      <c r="EJ649" s="182"/>
      <c r="EK649" s="182"/>
      <c r="EL649" s="182"/>
      <c r="EM649" s="182"/>
      <c r="EN649" s="182"/>
      <c r="EO649" s="182"/>
      <c r="EP649" s="182"/>
      <c r="EQ649" s="182"/>
      <c r="ER649" s="182"/>
      <c r="ES649" s="182"/>
      <c r="ET649" s="182"/>
      <c r="EU649" s="182"/>
      <c r="EV649" s="182"/>
      <c r="EW649" s="182"/>
      <c r="EX649" s="182"/>
      <c r="EY649" s="182"/>
      <c r="EZ649" s="182"/>
      <c r="FA649" s="182"/>
      <c r="FB649" s="182"/>
      <c r="FC649" s="182"/>
      <c r="FD649" s="182"/>
      <c r="FE649" s="182"/>
      <c r="FF649" s="182"/>
      <c r="FG649" s="182"/>
      <c r="FH649" s="182"/>
      <c r="FI649" s="182"/>
      <c r="FJ649" s="182"/>
      <c r="FK649" s="182"/>
      <c r="FL649" s="182"/>
      <c r="FM649" s="182"/>
      <c r="FN649" s="182"/>
      <c r="FO649" s="182"/>
      <c r="FP649" s="182"/>
      <c r="FQ649" s="182"/>
      <c r="FR649" s="182"/>
      <c r="FS649" s="182"/>
      <c r="FT649" s="182"/>
      <c r="FU649" s="182"/>
      <c r="FV649" s="182"/>
      <c r="FW649" s="182"/>
      <c r="FX649" s="182"/>
      <c r="FY649" s="182"/>
      <c r="FZ649" s="182"/>
      <c r="GA649" s="182"/>
      <c r="GB649" s="182"/>
      <c r="GC649" s="182"/>
      <c r="GD649" s="182"/>
      <c r="GE649" s="182"/>
      <c r="GF649" s="182"/>
      <c r="GG649" s="182"/>
      <c r="GH649" s="182"/>
      <c r="GI649" s="182"/>
      <c r="GJ649" s="182"/>
      <c r="GK649" s="182"/>
      <c r="GL649" s="182"/>
      <c r="GM649" s="182"/>
      <c r="GN649" s="182"/>
      <c r="GO649" s="182"/>
      <c r="GP649" s="182"/>
      <c r="GQ649" s="182"/>
      <c r="GR649" s="182"/>
      <c r="GS649" s="182"/>
      <c r="GT649" s="182"/>
      <c r="GU649" s="182"/>
      <c r="GV649" s="182"/>
      <c r="GW649" s="182"/>
      <c r="GX649" s="182"/>
      <c r="GY649" s="182"/>
      <c r="GZ649" s="182"/>
      <c r="HA649" s="182"/>
      <c r="HB649" s="182"/>
      <c r="HC649" s="182"/>
      <c r="HD649" s="182"/>
      <c r="HE649" s="182"/>
      <c r="HF649" s="182"/>
      <c r="HG649" s="182"/>
      <c r="HH649" s="182"/>
      <c r="HI649" s="182"/>
      <c r="HJ649" s="182"/>
      <c r="HK649" s="182"/>
      <c r="HL649" s="182"/>
      <c r="HM649" s="182"/>
      <c r="HN649" s="182"/>
      <c r="HO649" s="182"/>
      <c r="HP649" s="182"/>
      <c r="HQ649" s="182"/>
      <c r="HR649" s="182"/>
      <c r="HS649" s="182"/>
      <c r="HT649" s="182"/>
      <c r="HU649" s="182"/>
      <c r="HV649" s="182"/>
      <c r="HW649" s="182"/>
      <c r="HX649" s="182"/>
      <c r="HY649" s="182"/>
      <c r="HZ649" s="182"/>
      <c r="IA649" s="182"/>
      <c r="IB649" s="182"/>
      <c r="IC649" s="182"/>
      <c r="ID649" s="182"/>
      <c r="IE649" s="182"/>
      <c r="IF649" s="182"/>
      <c r="IG649" s="182"/>
      <c r="IH649" s="182"/>
      <c r="II649" s="182"/>
      <c r="IJ649" s="182"/>
      <c r="IK649" s="182"/>
      <c r="IL649" s="182"/>
      <c r="IM649" s="182"/>
      <c r="IN649" s="182"/>
      <c r="IO649" s="182"/>
      <c r="IP649" s="182"/>
      <c r="IQ649" s="182"/>
      <c r="IR649" s="182"/>
      <c r="IS649" s="182"/>
      <c r="IT649" s="182"/>
      <c r="IU649" s="182"/>
      <c r="IV649" s="182"/>
      <c r="IW649" s="182"/>
      <c r="IX649" s="182"/>
      <c r="IY649" s="182"/>
      <c r="IZ649" s="182"/>
      <c r="JA649" s="182"/>
      <c r="JB649" s="182"/>
      <c r="JC649" s="182"/>
      <c r="JD649" s="182"/>
      <c r="JE649" s="182"/>
      <c r="JF649" s="182"/>
      <c r="JG649" s="182"/>
      <c r="JH649" s="182"/>
      <c r="JI649" s="182"/>
      <c r="JJ649" s="182"/>
      <c r="JK649" s="182"/>
      <c r="JL649" s="182"/>
      <c r="JM649" s="182"/>
      <c r="JN649" s="182"/>
      <c r="JO649" s="182"/>
      <c r="JP649" s="182"/>
      <c r="JQ649" s="182"/>
      <c r="JR649" s="182"/>
      <c r="JS649" s="182"/>
      <c r="JT649" s="182"/>
      <c r="JU649" s="182"/>
      <c r="JV649" s="182"/>
      <c r="JW649" s="182"/>
      <c r="JX649" s="182"/>
      <c r="JY649" s="182"/>
      <c r="JZ649" s="182"/>
      <c r="KA649" s="182"/>
      <c r="KB649" s="182"/>
      <c r="KC649" s="182"/>
      <c r="KD649" s="182"/>
      <c r="KE649" s="182"/>
      <c r="KF649" s="182"/>
      <c r="KG649" s="182"/>
      <c r="KH649" s="182"/>
      <c r="KI649" s="182"/>
      <c r="KJ649" s="182"/>
      <c r="KK649" s="182"/>
      <c r="KL649" s="182"/>
      <c r="KM649" s="182"/>
      <c r="KN649" s="182"/>
      <c r="KO649" s="182"/>
      <c r="KP649" s="182"/>
      <c r="KQ649" s="182"/>
      <c r="KR649" s="182"/>
      <c r="KS649" s="182"/>
      <c r="KT649" s="182"/>
      <c r="KU649" s="182"/>
      <c r="KV649" s="182"/>
      <c r="KW649" s="182"/>
      <c r="KX649" s="182"/>
      <c r="KY649" s="182"/>
      <c r="KZ649" s="182"/>
      <c r="LA649" s="182"/>
      <c r="LB649" s="182"/>
      <c r="LC649" s="182"/>
      <c r="LD649" s="182"/>
      <c r="LE649" s="182"/>
      <c r="LF649" s="182"/>
      <c r="LG649" s="182"/>
      <c r="LH649" s="182"/>
      <c r="LI649" s="182"/>
      <c r="LJ649" s="182"/>
      <c r="LK649" s="182"/>
      <c r="LL649" s="182"/>
      <c r="LM649" s="182"/>
      <c r="LN649" s="182"/>
      <c r="LO649" s="182"/>
      <c r="LP649" s="182"/>
      <c r="LQ649" s="182"/>
      <c r="LR649" s="182"/>
      <c r="LS649" s="182"/>
      <c r="LT649" s="182"/>
      <c r="LU649" s="182"/>
      <c r="LV649" s="182"/>
      <c r="LW649" s="182"/>
      <c r="LX649" s="182"/>
      <c r="LY649" s="182"/>
      <c r="LZ649" s="182"/>
      <c r="MA649" s="182"/>
      <c r="MB649" s="182"/>
      <c r="MC649" s="182"/>
      <c r="MD649" s="182"/>
      <c r="ME649" s="182"/>
      <c r="MF649" s="182"/>
      <c r="MG649" s="182"/>
      <c r="MH649" s="182"/>
      <c r="MI649" s="182"/>
      <c r="MJ649" s="182"/>
      <c r="MK649" s="182"/>
      <c r="ML649" s="182"/>
      <c r="MM649" s="182"/>
      <c r="MN649" s="182"/>
      <c r="MO649" s="182"/>
      <c r="MP649" s="182"/>
      <c r="MQ649" s="182"/>
      <c r="MR649" s="182"/>
      <c r="MS649" s="182"/>
      <c r="MT649" s="182"/>
      <c r="MU649" s="182"/>
      <c r="MV649" s="182"/>
      <c r="MW649" s="182"/>
      <c r="MX649" s="182"/>
      <c r="MY649" s="182"/>
      <c r="MZ649" s="182"/>
      <c r="NA649" s="182"/>
      <c r="NB649" s="182"/>
      <c r="NC649" s="182"/>
      <c r="ND649" s="182"/>
      <c r="NE649" s="182"/>
      <c r="NF649" s="182"/>
      <c r="NG649" s="182"/>
      <c r="NH649" s="182"/>
      <c r="NI649" s="182"/>
      <c r="NJ649" s="182"/>
      <c r="NK649" s="182"/>
      <c r="NL649" s="182"/>
      <c r="NM649" s="182"/>
      <c r="NN649" s="182"/>
      <c r="NO649" s="182"/>
      <c r="NP649" s="182"/>
      <c r="NQ649" s="182"/>
      <c r="NR649" s="182"/>
      <c r="NS649" s="182"/>
      <c r="NT649" s="182"/>
      <c r="NU649" s="182"/>
      <c r="NV649" s="182"/>
      <c r="NW649" s="182"/>
      <c r="NX649" s="182"/>
      <c r="NY649" s="182"/>
      <c r="NZ649" s="182"/>
      <c r="OA649" s="182"/>
      <c r="OB649" s="182"/>
      <c r="OC649" s="182"/>
      <c r="OD649" s="182"/>
      <c r="OE649" s="182"/>
      <c r="OF649" s="182"/>
      <c r="OG649" s="182"/>
      <c r="OH649" s="182"/>
      <c r="OI649" s="182"/>
      <c r="OJ649" s="182"/>
      <c r="OK649" s="182"/>
      <c r="OL649" s="182"/>
      <c r="OM649" s="182"/>
      <c r="ON649" s="182"/>
      <c r="OO649" s="182"/>
      <c r="OP649" s="182"/>
      <c r="OQ649" s="182"/>
      <c r="OR649" s="182"/>
      <c r="OS649" s="182"/>
      <c r="OT649" s="182"/>
      <c r="OU649" s="182"/>
      <c r="OV649" s="182"/>
      <c r="OW649" s="182"/>
      <c r="OX649" s="182"/>
      <c r="OY649" s="182"/>
      <c r="OZ649" s="182"/>
      <c r="PA649" s="182"/>
      <c r="PB649" s="182"/>
      <c r="PC649" s="182"/>
      <c r="PD649" s="182"/>
      <c r="PE649" s="182"/>
      <c r="PF649" s="182"/>
      <c r="PG649" s="182"/>
      <c r="PH649" s="182"/>
      <c r="PI649" s="182"/>
      <c r="PJ649" s="182"/>
      <c r="PK649" s="182"/>
      <c r="PL649" s="182"/>
      <c r="PM649" s="182"/>
      <c r="PN649" s="182"/>
      <c r="PO649" s="182"/>
      <c r="PP649" s="182"/>
      <c r="PQ649" s="182"/>
      <c r="PR649" s="182"/>
      <c r="PS649" s="182"/>
      <c r="PT649" s="182"/>
      <c r="PU649" s="182"/>
      <c r="PV649" s="182"/>
      <c r="PW649" s="182"/>
      <c r="PX649" s="182"/>
    </row>
    <row r="650" spans="1:440" s="167" customFormat="1" ht="19.899999999999999" customHeight="1" thickBot="1">
      <c r="A650" s="855"/>
      <c r="B650" s="1044"/>
      <c r="C650" s="1047"/>
      <c r="D650" s="845"/>
      <c r="E650" s="902"/>
      <c r="F650" s="323" t="s">
        <v>22</v>
      </c>
      <c r="G650" s="298">
        <v>9.9550000000000001</v>
      </c>
      <c r="H650" s="298"/>
      <c r="I650" s="299">
        <f>G650+H650+K649</f>
        <v>15.961000000000004</v>
      </c>
      <c r="J650" s="439">
        <v>15.051</v>
      </c>
      <c r="K650" s="299">
        <f t="shared" si="739"/>
        <v>0.91000000000000369</v>
      </c>
      <c r="L650" s="359">
        <f t="shared" si="740"/>
        <v>0.94298602844433288</v>
      </c>
      <c r="M650" s="440" t="s">
        <v>24</v>
      </c>
      <c r="N650" s="903"/>
      <c r="O650" s="904"/>
      <c r="P650" s="904"/>
      <c r="Q650" s="904"/>
      <c r="R650" s="904"/>
      <c r="S650" s="893"/>
      <c r="T650" s="170"/>
      <c r="U650" s="170"/>
      <c r="V650" s="170"/>
      <c r="W650" s="170"/>
      <c r="X650" s="170"/>
      <c r="Y650" s="170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  <c r="AZ650" s="182"/>
      <c r="BA650" s="182"/>
      <c r="BB650" s="182"/>
      <c r="BC650" s="182"/>
      <c r="BD650" s="182"/>
      <c r="BE650" s="182"/>
      <c r="BF650" s="182"/>
      <c r="BG650" s="182"/>
      <c r="BH650" s="182"/>
      <c r="BI650" s="182"/>
      <c r="BJ650" s="182"/>
      <c r="BK650" s="182"/>
      <c r="BL650" s="182"/>
      <c r="BM650" s="182"/>
      <c r="BN650" s="182"/>
      <c r="BO650" s="182"/>
      <c r="BP650" s="182"/>
      <c r="BQ650" s="182"/>
      <c r="BR650" s="182"/>
      <c r="BS650" s="182"/>
      <c r="BT650" s="182"/>
      <c r="BU650" s="182"/>
      <c r="BV650" s="182"/>
      <c r="BW650" s="182"/>
      <c r="BX650" s="182"/>
      <c r="BY650" s="182"/>
      <c r="BZ650" s="182"/>
      <c r="CA650" s="182"/>
      <c r="CB650" s="182"/>
      <c r="CC650" s="182"/>
      <c r="CD650" s="182"/>
      <c r="CE650" s="182"/>
      <c r="CF650" s="182"/>
      <c r="CG650" s="182"/>
      <c r="CH650" s="182"/>
      <c r="CI650" s="182"/>
      <c r="CJ650" s="182"/>
      <c r="CK650" s="182"/>
      <c r="CL650" s="182"/>
      <c r="CM650" s="182"/>
      <c r="CN650" s="182"/>
      <c r="CO650" s="182"/>
      <c r="CP650" s="182"/>
      <c r="CQ650" s="182"/>
      <c r="CR650" s="182"/>
      <c r="CS650" s="182"/>
      <c r="CT650" s="182"/>
      <c r="CU650" s="182"/>
      <c r="CV650" s="182"/>
      <c r="CW650" s="182"/>
      <c r="CX650" s="182"/>
      <c r="CY650" s="182"/>
      <c r="CZ650" s="182"/>
      <c r="DA650" s="182"/>
      <c r="DB650" s="182"/>
      <c r="DC650" s="182"/>
      <c r="DD650" s="182"/>
      <c r="DE650" s="182"/>
      <c r="DF650" s="182"/>
      <c r="DG650" s="182"/>
      <c r="DH650" s="182"/>
      <c r="DI650" s="182"/>
      <c r="DJ650" s="182"/>
      <c r="DK650" s="182"/>
      <c r="DL650" s="182"/>
      <c r="DM650" s="182"/>
      <c r="DN650" s="182"/>
      <c r="DO650" s="182"/>
      <c r="DP650" s="182"/>
      <c r="DQ650" s="182"/>
      <c r="DR650" s="182"/>
      <c r="DS650" s="182"/>
      <c r="DT650" s="182"/>
      <c r="DU650" s="182"/>
      <c r="DV650" s="182"/>
      <c r="DW650" s="182"/>
      <c r="DX650" s="182"/>
      <c r="DY650" s="182"/>
      <c r="DZ650" s="182"/>
      <c r="EA650" s="182"/>
      <c r="EB650" s="182"/>
      <c r="EC650" s="182"/>
      <c r="ED650" s="182"/>
      <c r="EE650" s="182"/>
      <c r="EF650" s="182"/>
      <c r="EG650" s="182"/>
      <c r="EH650" s="182"/>
      <c r="EI650" s="182"/>
      <c r="EJ650" s="182"/>
      <c r="EK650" s="182"/>
      <c r="EL650" s="182"/>
      <c r="EM650" s="182"/>
      <c r="EN650" s="182"/>
      <c r="EO650" s="182"/>
      <c r="EP650" s="182"/>
      <c r="EQ650" s="182"/>
      <c r="ER650" s="182"/>
      <c r="ES650" s="182"/>
      <c r="ET650" s="182"/>
      <c r="EU650" s="182"/>
      <c r="EV650" s="182"/>
      <c r="EW650" s="182"/>
      <c r="EX650" s="182"/>
      <c r="EY650" s="182"/>
      <c r="EZ650" s="182"/>
      <c r="FA650" s="182"/>
      <c r="FB650" s="182"/>
      <c r="FC650" s="182"/>
      <c r="FD650" s="182"/>
      <c r="FE650" s="182"/>
      <c r="FF650" s="182"/>
      <c r="FG650" s="182"/>
      <c r="FH650" s="182"/>
      <c r="FI650" s="182"/>
      <c r="FJ650" s="182"/>
      <c r="FK650" s="182"/>
      <c r="FL650" s="182"/>
      <c r="FM650" s="182"/>
      <c r="FN650" s="182"/>
      <c r="FO650" s="182"/>
      <c r="FP650" s="182"/>
      <c r="FQ650" s="182"/>
      <c r="FR650" s="182"/>
      <c r="FS650" s="182"/>
      <c r="FT650" s="182"/>
      <c r="FU650" s="182"/>
      <c r="FV650" s="182"/>
      <c r="FW650" s="182"/>
      <c r="FX650" s="182"/>
      <c r="FY650" s="182"/>
      <c r="FZ650" s="182"/>
      <c r="GA650" s="182"/>
      <c r="GB650" s="182"/>
      <c r="GC650" s="182"/>
      <c r="GD650" s="182"/>
      <c r="GE650" s="182"/>
      <c r="GF650" s="182"/>
      <c r="GG650" s="182"/>
      <c r="GH650" s="182"/>
      <c r="GI650" s="182"/>
      <c r="GJ650" s="182"/>
      <c r="GK650" s="182"/>
      <c r="GL650" s="182"/>
      <c r="GM650" s="182"/>
      <c r="GN650" s="182"/>
      <c r="GO650" s="182"/>
      <c r="GP650" s="182"/>
      <c r="GQ650" s="182"/>
      <c r="GR650" s="182"/>
      <c r="GS650" s="182"/>
      <c r="GT650" s="182"/>
      <c r="GU650" s="182"/>
      <c r="GV650" s="182"/>
      <c r="GW650" s="182"/>
      <c r="GX650" s="182"/>
      <c r="GY650" s="182"/>
      <c r="GZ650" s="182"/>
      <c r="HA650" s="182"/>
      <c r="HB650" s="182"/>
      <c r="HC650" s="182"/>
      <c r="HD650" s="182"/>
      <c r="HE650" s="182"/>
      <c r="HF650" s="182"/>
      <c r="HG650" s="182"/>
      <c r="HH650" s="182"/>
      <c r="HI650" s="182"/>
      <c r="HJ650" s="182"/>
      <c r="HK650" s="182"/>
      <c r="HL650" s="182"/>
      <c r="HM650" s="182"/>
      <c r="HN650" s="182"/>
      <c r="HO650" s="182"/>
      <c r="HP650" s="182"/>
      <c r="HQ650" s="182"/>
      <c r="HR650" s="182"/>
      <c r="HS650" s="182"/>
      <c r="HT650" s="182"/>
      <c r="HU650" s="182"/>
      <c r="HV650" s="182"/>
      <c r="HW650" s="182"/>
      <c r="HX650" s="182"/>
      <c r="HY650" s="182"/>
      <c r="HZ650" s="182"/>
      <c r="IA650" s="182"/>
      <c r="IB650" s="182"/>
      <c r="IC650" s="182"/>
      <c r="ID650" s="182"/>
      <c r="IE650" s="182"/>
      <c r="IF650" s="182"/>
      <c r="IG650" s="182"/>
      <c r="IH650" s="182"/>
      <c r="II650" s="182"/>
      <c r="IJ650" s="182"/>
      <c r="IK650" s="182"/>
      <c r="IL650" s="182"/>
      <c r="IM650" s="182"/>
      <c r="IN650" s="182"/>
      <c r="IO650" s="182"/>
      <c r="IP650" s="182"/>
      <c r="IQ650" s="182"/>
      <c r="IR650" s="182"/>
      <c r="IS650" s="182"/>
      <c r="IT650" s="182"/>
      <c r="IU650" s="182"/>
      <c r="IV650" s="182"/>
      <c r="IW650" s="182"/>
      <c r="IX650" s="182"/>
      <c r="IY650" s="182"/>
      <c r="IZ650" s="182"/>
      <c r="JA650" s="182"/>
      <c r="JB650" s="182"/>
      <c r="JC650" s="182"/>
      <c r="JD650" s="182"/>
      <c r="JE650" s="182"/>
      <c r="JF650" s="182"/>
      <c r="JG650" s="182"/>
      <c r="JH650" s="182"/>
      <c r="JI650" s="182"/>
      <c r="JJ650" s="182"/>
      <c r="JK650" s="182"/>
      <c r="JL650" s="182"/>
      <c r="JM650" s="182"/>
      <c r="JN650" s="182"/>
      <c r="JO650" s="182"/>
      <c r="JP650" s="182"/>
      <c r="JQ650" s="182"/>
      <c r="JR650" s="182"/>
      <c r="JS650" s="182"/>
      <c r="JT650" s="182"/>
      <c r="JU650" s="182"/>
      <c r="JV650" s="182"/>
      <c r="JW650" s="182"/>
      <c r="JX650" s="182"/>
      <c r="JY650" s="182"/>
      <c r="JZ650" s="182"/>
      <c r="KA650" s="182"/>
      <c r="KB650" s="182"/>
      <c r="KC650" s="182"/>
      <c r="KD650" s="182"/>
      <c r="KE650" s="182"/>
      <c r="KF650" s="182"/>
      <c r="KG650" s="182"/>
      <c r="KH650" s="182"/>
      <c r="KI650" s="182"/>
      <c r="KJ650" s="182"/>
      <c r="KK650" s="182"/>
      <c r="KL650" s="182"/>
      <c r="KM650" s="182"/>
      <c r="KN650" s="182"/>
      <c r="KO650" s="182"/>
      <c r="KP650" s="182"/>
      <c r="KQ650" s="182"/>
      <c r="KR650" s="182"/>
      <c r="KS650" s="182"/>
      <c r="KT650" s="182"/>
      <c r="KU650" s="182"/>
      <c r="KV650" s="182"/>
      <c r="KW650" s="182"/>
      <c r="KX650" s="182"/>
      <c r="KY650" s="182"/>
      <c r="KZ650" s="182"/>
      <c r="LA650" s="182"/>
      <c r="LB650" s="182"/>
      <c r="LC650" s="182"/>
      <c r="LD650" s="182"/>
      <c r="LE650" s="182"/>
      <c r="LF650" s="182"/>
      <c r="LG650" s="182"/>
      <c r="LH650" s="182"/>
      <c r="LI650" s="182"/>
      <c r="LJ650" s="182"/>
      <c r="LK650" s="182"/>
      <c r="LL650" s="182"/>
      <c r="LM650" s="182"/>
      <c r="LN650" s="182"/>
      <c r="LO650" s="182"/>
      <c r="LP650" s="182"/>
      <c r="LQ650" s="182"/>
      <c r="LR650" s="182"/>
      <c r="LS650" s="182"/>
      <c r="LT650" s="182"/>
      <c r="LU650" s="182"/>
      <c r="LV650" s="182"/>
      <c r="LW650" s="182"/>
      <c r="LX650" s="182"/>
      <c r="LY650" s="182"/>
      <c r="LZ650" s="182"/>
      <c r="MA650" s="182"/>
      <c r="MB650" s="182"/>
      <c r="MC650" s="182"/>
      <c r="MD650" s="182"/>
      <c r="ME650" s="182"/>
      <c r="MF650" s="182"/>
      <c r="MG650" s="182"/>
      <c r="MH650" s="182"/>
      <c r="MI650" s="182"/>
      <c r="MJ650" s="182"/>
      <c r="MK650" s="182"/>
      <c r="ML650" s="182"/>
      <c r="MM650" s="182"/>
      <c r="MN650" s="182"/>
      <c r="MO650" s="182"/>
      <c r="MP650" s="182"/>
      <c r="MQ650" s="182"/>
      <c r="MR650" s="182"/>
      <c r="MS650" s="182"/>
      <c r="MT650" s="182"/>
      <c r="MU650" s="182"/>
      <c r="MV650" s="182"/>
      <c r="MW650" s="182"/>
      <c r="MX650" s="182"/>
      <c r="MY650" s="182"/>
      <c r="MZ650" s="182"/>
      <c r="NA650" s="182"/>
      <c r="NB650" s="182"/>
      <c r="NC650" s="182"/>
      <c r="ND650" s="182"/>
      <c r="NE650" s="182"/>
      <c r="NF650" s="182"/>
      <c r="NG650" s="182"/>
      <c r="NH650" s="182"/>
      <c r="NI650" s="182"/>
      <c r="NJ650" s="182"/>
      <c r="NK650" s="182"/>
      <c r="NL650" s="182"/>
      <c r="NM650" s="182"/>
      <c r="NN650" s="182"/>
      <c r="NO650" s="182"/>
      <c r="NP650" s="182"/>
      <c r="NQ650" s="182"/>
      <c r="NR650" s="182"/>
      <c r="NS650" s="182"/>
      <c r="NT650" s="182"/>
      <c r="NU650" s="182"/>
      <c r="NV650" s="182"/>
      <c r="NW650" s="182"/>
      <c r="NX650" s="182"/>
      <c r="NY650" s="182"/>
      <c r="NZ650" s="182"/>
      <c r="OA650" s="182"/>
      <c r="OB650" s="182"/>
      <c r="OC650" s="182"/>
      <c r="OD650" s="182"/>
      <c r="OE650" s="182"/>
      <c r="OF650" s="182"/>
      <c r="OG650" s="182"/>
      <c r="OH650" s="182"/>
      <c r="OI650" s="182"/>
      <c r="OJ650" s="182"/>
      <c r="OK650" s="182"/>
      <c r="OL650" s="182"/>
      <c r="OM650" s="182"/>
      <c r="ON650" s="182"/>
      <c r="OO650" s="182"/>
      <c r="OP650" s="182"/>
      <c r="OQ650" s="182"/>
      <c r="OR650" s="182"/>
      <c r="OS650" s="182"/>
      <c r="OT650" s="182"/>
      <c r="OU650" s="182"/>
      <c r="OV650" s="182"/>
      <c r="OW650" s="182"/>
      <c r="OX650" s="182"/>
      <c r="OY650" s="182"/>
      <c r="OZ650" s="182"/>
      <c r="PA650" s="182"/>
      <c r="PB650" s="182"/>
      <c r="PC650" s="182"/>
      <c r="PD650" s="182"/>
      <c r="PE650" s="182"/>
      <c r="PF650" s="182"/>
      <c r="PG650" s="182"/>
      <c r="PH650" s="182"/>
      <c r="PI650" s="182"/>
      <c r="PJ650" s="182"/>
      <c r="PK650" s="182"/>
      <c r="PL650" s="182"/>
      <c r="PM650" s="182"/>
      <c r="PN650" s="182"/>
      <c r="PO650" s="182"/>
      <c r="PP650" s="182"/>
      <c r="PQ650" s="182"/>
      <c r="PR650" s="182"/>
      <c r="PS650" s="182"/>
      <c r="PT650" s="182"/>
      <c r="PU650" s="182"/>
      <c r="PV650" s="182"/>
      <c r="PW650" s="182"/>
      <c r="PX650" s="182"/>
    </row>
    <row r="651" spans="1:440" s="167" customFormat="1" ht="19.899999999999999" customHeight="1" thickBot="1">
      <c r="A651" s="855">
        <v>103</v>
      </c>
      <c r="B651" s="1044"/>
      <c r="C651" s="1047"/>
      <c r="D651" s="843" t="s">
        <v>666</v>
      </c>
      <c r="E651" s="902" t="s">
        <v>608</v>
      </c>
      <c r="F651" s="323" t="s">
        <v>20</v>
      </c>
      <c r="G651" s="298">
        <v>10.494999999999999</v>
      </c>
      <c r="H651" s="298"/>
      <c r="I651" s="299">
        <f t="shared" ref="I651" si="747">G651+H651</f>
        <v>10.494999999999999</v>
      </c>
      <c r="J651" s="439">
        <v>1.1200000000000001</v>
      </c>
      <c r="K651" s="299">
        <f t="shared" si="739"/>
        <v>9.375</v>
      </c>
      <c r="L651" s="359">
        <f t="shared" si="740"/>
        <v>0.10671748451643642</v>
      </c>
      <c r="M651" s="440" t="s">
        <v>24</v>
      </c>
      <c r="N651" s="903">
        <f t="shared" ref="N651:O651" si="748">G651+G652+G653</f>
        <v>119.264</v>
      </c>
      <c r="O651" s="904">
        <f t="shared" si="748"/>
        <v>0</v>
      </c>
      <c r="P651" s="904">
        <f t="shared" ref="P651" si="749">N651+O651</f>
        <v>119.264</v>
      </c>
      <c r="Q651" s="904">
        <f>J651+J652+J653</f>
        <v>70.335000000000008</v>
      </c>
      <c r="R651" s="904">
        <f t="shared" ref="R651" si="750">P651-Q651</f>
        <v>48.928999999999988</v>
      </c>
      <c r="S651" s="893">
        <f t="shared" ref="S651" si="751">Q651/P651</f>
        <v>0.58974208478669177</v>
      </c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  <c r="AZ651" s="182"/>
      <c r="BA651" s="182"/>
      <c r="BB651" s="182"/>
      <c r="BC651" s="182"/>
      <c r="BD651" s="182"/>
      <c r="BE651" s="182"/>
      <c r="BF651" s="182"/>
      <c r="BG651" s="182"/>
      <c r="BH651" s="182"/>
      <c r="BI651" s="182"/>
      <c r="BJ651" s="182"/>
      <c r="BK651" s="182"/>
      <c r="BL651" s="182"/>
      <c r="BM651" s="182"/>
      <c r="BN651" s="182"/>
      <c r="BO651" s="182"/>
      <c r="BP651" s="182"/>
      <c r="BQ651" s="182"/>
      <c r="BR651" s="182"/>
      <c r="BS651" s="182"/>
      <c r="BT651" s="182"/>
      <c r="BU651" s="182"/>
      <c r="BV651" s="182"/>
      <c r="BW651" s="182"/>
      <c r="BX651" s="182"/>
      <c r="BY651" s="182"/>
      <c r="BZ651" s="182"/>
      <c r="CA651" s="182"/>
      <c r="CB651" s="182"/>
      <c r="CC651" s="182"/>
      <c r="CD651" s="182"/>
      <c r="CE651" s="182"/>
      <c r="CF651" s="182"/>
      <c r="CG651" s="182"/>
      <c r="CH651" s="182"/>
      <c r="CI651" s="182"/>
      <c r="CJ651" s="182"/>
      <c r="CK651" s="182"/>
      <c r="CL651" s="182"/>
      <c r="CM651" s="182"/>
      <c r="CN651" s="182"/>
      <c r="CO651" s="182"/>
      <c r="CP651" s="182"/>
      <c r="CQ651" s="182"/>
      <c r="CR651" s="182"/>
      <c r="CS651" s="182"/>
      <c r="CT651" s="182"/>
      <c r="CU651" s="182"/>
      <c r="CV651" s="182"/>
      <c r="CW651" s="182"/>
      <c r="CX651" s="182"/>
      <c r="CY651" s="182"/>
      <c r="CZ651" s="182"/>
      <c r="DA651" s="182"/>
      <c r="DB651" s="182"/>
      <c r="DC651" s="182"/>
      <c r="DD651" s="182"/>
      <c r="DE651" s="182"/>
      <c r="DF651" s="182"/>
      <c r="DG651" s="182"/>
      <c r="DH651" s="182"/>
      <c r="DI651" s="182"/>
      <c r="DJ651" s="182"/>
      <c r="DK651" s="182"/>
      <c r="DL651" s="182"/>
      <c r="DM651" s="182"/>
      <c r="DN651" s="182"/>
      <c r="DO651" s="182"/>
      <c r="DP651" s="182"/>
      <c r="DQ651" s="182"/>
      <c r="DR651" s="182"/>
      <c r="DS651" s="182"/>
      <c r="DT651" s="182"/>
      <c r="DU651" s="182"/>
      <c r="DV651" s="182"/>
      <c r="DW651" s="182"/>
      <c r="DX651" s="182"/>
      <c r="DY651" s="182"/>
      <c r="DZ651" s="182"/>
      <c r="EA651" s="182"/>
      <c r="EB651" s="182"/>
      <c r="EC651" s="182"/>
      <c r="ED651" s="182"/>
      <c r="EE651" s="182"/>
      <c r="EF651" s="182"/>
      <c r="EG651" s="182"/>
      <c r="EH651" s="182"/>
      <c r="EI651" s="182"/>
      <c r="EJ651" s="182"/>
      <c r="EK651" s="182"/>
      <c r="EL651" s="182"/>
      <c r="EM651" s="182"/>
      <c r="EN651" s="182"/>
      <c r="EO651" s="182"/>
      <c r="EP651" s="182"/>
      <c r="EQ651" s="182"/>
      <c r="ER651" s="182"/>
      <c r="ES651" s="182"/>
      <c r="ET651" s="182"/>
      <c r="EU651" s="182"/>
      <c r="EV651" s="182"/>
      <c r="EW651" s="182"/>
      <c r="EX651" s="182"/>
      <c r="EY651" s="182"/>
      <c r="EZ651" s="182"/>
      <c r="FA651" s="182"/>
      <c r="FB651" s="182"/>
      <c r="FC651" s="182"/>
      <c r="FD651" s="182"/>
      <c r="FE651" s="182"/>
      <c r="FF651" s="182"/>
      <c r="FG651" s="182"/>
      <c r="FH651" s="182"/>
      <c r="FI651" s="182"/>
      <c r="FJ651" s="182"/>
      <c r="FK651" s="182"/>
      <c r="FL651" s="182"/>
      <c r="FM651" s="182"/>
      <c r="FN651" s="182"/>
      <c r="FO651" s="182"/>
      <c r="FP651" s="182"/>
      <c r="FQ651" s="182"/>
      <c r="FR651" s="182"/>
      <c r="FS651" s="182"/>
      <c r="FT651" s="182"/>
      <c r="FU651" s="182"/>
      <c r="FV651" s="182"/>
      <c r="FW651" s="182"/>
      <c r="FX651" s="182"/>
      <c r="FY651" s="182"/>
      <c r="FZ651" s="182"/>
      <c r="GA651" s="182"/>
      <c r="GB651" s="182"/>
      <c r="GC651" s="182"/>
      <c r="GD651" s="182"/>
      <c r="GE651" s="182"/>
      <c r="GF651" s="182"/>
      <c r="GG651" s="182"/>
      <c r="GH651" s="182"/>
      <c r="GI651" s="182"/>
      <c r="GJ651" s="182"/>
      <c r="GK651" s="182"/>
      <c r="GL651" s="182"/>
      <c r="GM651" s="182"/>
      <c r="GN651" s="182"/>
      <c r="GO651" s="182"/>
      <c r="GP651" s="182"/>
      <c r="GQ651" s="182"/>
      <c r="GR651" s="182"/>
      <c r="GS651" s="182"/>
      <c r="GT651" s="182"/>
      <c r="GU651" s="182"/>
      <c r="GV651" s="182"/>
      <c r="GW651" s="182"/>
      <c r="GX651" s="182"/>
      <c r="GY651" s="182"/>
      <c r="GZ651" s="182"/>
      <c r="HA651" s="182"/>
      <c r="HB651" s="182"/>
      <c r="HC651" s="182"/>
      <c r="HD651" s="182"/>
      <c r="HE651" s="182"/>
      <c r="HF651" s="182"/>
      <c r="HG651" s="182"/>
      <c r="HH651" s="182"/>
      <c r="HI651" s="182"/>
      <c r="HJ651" s="182"/>
      <c r="HK651" s="182"/>
      <c r="HL651" s="182"/>
      <c r="HM651" s="182"/>
      <c r="HN651" s="182"/>
      <c r="HO651" s="182"/>
      <c r="HP651" s="182"/>
      <c r="HQ651" s="182"/>
      <c r="HR651" s="182"/>
      <c r="HS651" s="182"/>
      <c r="HT651" s="182"/>
      <c r="HU651" s="182"/>
      <c r="HV651" s="182"/>
      <c r="HW651" s="182"/>
      <c r="HX651" s="182"/>
      <c r="HY651" s="182"/>
      <c r="HZ651" s="182"/>
      <c r="IA651" s="182"/>
      <c r="IB651" s="182"/>
      <c r="IC651" s="182"/>
      <c r="ID651" s="182"/>
      <c r="IE651" s="182"/>
      <c r="IF651" s="182"/>
      <c r="IG651" s="182"/>
      <c r="IH651" s="182"/>
      <c r="II651" s="182"/>
      <c r="IJ651" s="182"/>
      <c r="IK651" s="182"/>
      <c r="IL651" s="182"/>
      <c r="IM651" s="182"/>
      <c r="IN651" s="182"/>
      <c r="IO651" s="182"/>
      <c r="IP651" s="182"/>
      <c r="IQ651" s="182"/>
      <c r="IR651" s="182"/>
      <c r="IS651" s="182"/>
      <c r="IT651" s="182"/>
      <c r="IU651" s="182"/>
      <c r="IV651" s="182"/>
      <c r="IW651" s="182"/>
      <c r="IX651" s="182"/>
      <c r="IY651" s="182"/>
      <c r="IZ651" s="182"/>
      <c r="JA651" s="182"/>
      <c r="JB651" s="182"/>
      <c r="JC651" s="182"/>
      <c r="JD651" s="182"/>
      <c r="JE651" s="182"/>
      <c r="JF651" s="182"/>
      <c r="JG651" s="182"/>
      <c r="JH651" s="182"/>
      <c r="JI651" s="182"/>
      <c r="JJ651" s="182"/>
      <c r="JK651" s="182"/>
      <c r="JL651" s="182"/>
      <c r="JM651" s="182"/>
      <c r="JN651" s="182"/>
      <c r="JO651" s="182"/>
      <c r="JP651" s="182"/>
      <c r="JQ651" s="182"/>
      <c r="JR651" s="182"/>
      <c r="JS651" s="182"/>
      <c r="JT651" s="182"/>
      <c r="JU651" s="182"/>
      <c r="JV651" s="182"/>
      <c r="JW651" s="182"/>
      <c r="JX651" s="182"/>
      <c r="JY651" s="182"/>
      <c r="JZ651" s="182"/>
      <c r="KA651" s="182"/>
      <c r="KB651" s="182"/>
      <c r="KC651" s="182"/>
      <c r="KD651" s="182"/>
      <c r="KE651" s="182"/>
      <c r="KF651" s="182"/>
      <c r="KG651" s="182"/>
      <c r="KH651" s="182"/>
      <c r="KI651" s="182"/>
      <c r="KJ651" s="182"/>
      <c r="KK651" s="182"/>
      <c r="KL651" s="182"/>
      <c r="KM651" s="182"/>
      <c r="KN651" s="182"/>
      <c r="KO651" s="182"/>
      <c r="KP651" s="182"/>
      <c r="KQ651" s="182"/>
      <c r="KR651" s="182"/>
      <c r="KS651" s="182"/>
      <c r="KT651" s="182"/>
      <c r="KU651" s="182"/>
      <c r="KV651" s="182"/>
      <c r="KW651" s="182"/>
      <c r="KX651" s="182"/>
      <c r="KY651" s="182"/>
      <c r="KZ651" s="182"/>
      <c r="LA651" s="182"/>
      <c r="LB651" s="182"/>
      <c r="LC651" s="182"/>
      <c r="LD651" s="182"/>
      <c r="LE651" s="182"/>
      <c r="LF651" s="182"/>
      <c r="LG651" s="182"/>
      <c r="LH651" s="182"/>
      <c r="LI651" s="182"/>
      <c r="LJ651" s="182"/>
      <c r="LK651" s="182"/>
      <c r="LL651" s="182"/>
      <c r="LM651" s="182"/>
      <c r="LN651" s="182"/>
      <c r="LO651" s="182"/>
      <c r="LP651" s="182"/>
      <c r="LQ651" s="182"/>
      <c r="LR651" s="182"/>
      <c r="LS651" s="182"/>
      <c r="LT651" s="182"/>
      <c r="LU651" s="182"/>
      <c r="LV651" s="182"/>
      <c r="LW651" s="182"/>
      <c r="LX651" s="182"/>
      <c r="LY651" s="182"/>
      <c r="LZ651" s="182"/>
      <c r="MA651" s="182"/>
      <c r="MB651" s="182"/>
      <c r="MC651" s="182"/>
      <c r="MD651" s="182"/>
      <c r="ME651" s="182"/>
      <c r="MF651" s="182"/>
      <c r="MG651" s="182"/>
      <c r="MH651" s="182"/>
      <c r="MI651" s="182"/>
      <c r="MJ651" s="182"/>
      <c r="MK651" s="182"/>
      <c r="ML651" s="182"/>
      <c r="MM651" s="182"/>
      <c r="MN651" s="182"/>
      <c r="MO651" s="182"/>
      <c r="MP651" s="182"/>
      <c r="MQ651" s="182"/>
      <c r="MR651" s="182"/>
      <c r="MS651" s="182"/>
      <c r="MT651" s="182"/>
      <c r="MU651" s="182"/>
      <c r="MV651" s="182"/>
      <c r="MW651" s="182"/>
      <c r="MX651" s="182"/>
      <c r="MY651" s="182"/>
      <c r="MZ651" s="182"/>
      <c r="NA651" s="182"/>
      <c r="NB651" s="182"/>
      <c r="NC651" s="182"/>
      <c r="ND651" s="182"/>
      <c r="NE651" s="182"/>
      <c r="NF651" s="182"/>
      <c r="NG651" s="182"/>
      <c r="NH651" s="182"/>
      <c r="NI651" s="182"/>
      <c r="NJ651" s="182"/>
      <c r="NK651" s="182"/>
      <c r="NL651" s="182"/>
      <c r="NM651" s="182"/>
      <c r="NN651" s="182"/>
      <c r="NO651" s="182"/>
      <c r="NP651" s="182"/>
      <c r="NQ651" s="182"/>
      <c r="NR651" s="182"/>
      <c r="NS651" s="182"/>
      <c r="NT651" s="182"/>
      <c r="NU651" s="182"/>
      <c r="NV651" s="182"/>
      <c r="NW651" s="182"/>
      <c r="NX651" s="182"/>
      <c r="NY651" s="182"/>
      <c r="NZ651" s="182"/>
      <c r="OA651" s="182"/>
      <c r="OB651" s="182"/>
      <c r="OC651" s="182"/>
      <c r="OD651" s="182"/>
      <c r="OE651" s="182"/>
      <c r="OF651" s="182"/>
      <c r="OG651" s="182"/>
      <c r="OH651" s="182"/>
      <c r="OI651" s="182"/>
      <c r="OJ651" s="182"/>
      <c r="OK651" s="182"/>
      <c r="OL651" s="182"/>
      <c r="OM651" s="182"/>
      <c r="ON651" s="182"/>
      <c r="OO651" s="182"/>
      <c r="OP651" s="182"/>
      <c r="OQ651" s="182"/>
      <c r="OR651" s="182"/>
      <c r="OS651" s="182"/>
      <c r="OT651" s="182"/>
      <c r="OU651" s="182"/>
      <c r="OV651" s="182"/>
      <c r="OW651" s="182"/>
      <c r="OX651" s="182"/>
      <c r="OY651" s="182"/>
      <c r="OZ651" s="182"/>
      <c r="PA651" s="182"/>
      <c r="PB651" s="182"/>
      <c r="PC651" s="182"/>
      <c r="PD651" s="182"/>
      <c r="PE651" s="182"/>
      <c r="PF651" s="182"/>
      <c r="PG651" s="182"/>
      <c r="PH651" s="182"/>
      <c r="PI651" s="182"/>
      <c r="PJ651" s="182"/>
      <c r="PK651" s="182"/>
      <c r="PL651" s="182"/>
      <c r="PM651" s="182"/>
      <c r="PN651" s="182"/>
      <c r="PO651" s="182"/>
      <c r="PP651" s="182"/>
      <c r="PQ651" s="182"/>
      <c r="PR651" s="182"/>
      <c r="PS651" s="182"/>
      <c r="PT651" s="182"/>
      <c r="PU651" s="182"/>
      <c r="PV651" s="182"/>
      <c r="PW651" s="182"/>
      <c r="PX651" s="182"/>
    </row>
    <row r="652" spans="1:440" s="167" customFormat="1" ht="19.899999999999999" customHeight="1" thickBot="1">
      <c r="A652" s="855"/>
      <c r="B652" s="1044"/>
      <c r="C652" s="1047"/>
      <c r="D652" s="844"/>
      <c r="E652" s="902"/>
      <c r="F652" s="323" t="s">
        <v>21</v>
      </c>
      <c r="G652" s="298">
        <v>49.137</v>
      </c>
      <c r="H652" s="298"/>
      <c r="I652" s="299">
        <f>G652+H652+K651</f>
        <v>58.512</v>
      </c>
      <c r="J652" s="439">
        <v>10.996</v>
      </c>
      <c r="K652" s="299">
        <f t="shared" si="739"/>
        <v>47.515999999999998</v>
      </c>
      <c r="L652" s="359">
        <f t="shared" si="740"/>
        <v>0.1879272627837025</v>
      </c>
      <c r="M652" s="440" t="s">
        <v>24</v>
      </c>
      <c r="N652" s="903"/>
      <c r="O652" s="904"/>
      <c r="P652" s="904"/>
      <c r="Q652" s="904"/>
      <c r="R652" s="904"/>
      <c r="S652" s="893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  <c r="AZ652" s="182"/>
      <c r="BA652" s="182"/>
      <c r="BB652" s="182"/>
      <c r="BC652" s="182"/>
      <c r="BD652" s="182"/>
      <c r="BE652" s="182"/>
      <c r="BF652" s="182"/>
      <c r="BG652" s="182"/>
      <c r="BH652" s="182"/>
      <c r="BI652" s="182"/>
      <c r="BJ652" s="182"/>
      <c r="BK652" s="182"/>
      <c r="BL652" s="182"/>
      <c r="BM652" s="182"/>
      <c r="BN652" s="182"/>
      <c r="BO652" s="182"/>
      <c r="BP652" s="182"/>
      <c r="BQ652" s="182"/>
      <c r="BR652" s="182"/>
      <c r="BS652" s="182"/>
      <c r="BT652" s="182"/>
      <c r="BU652" s="182"/>
      <c r="BV652" s="182"/>
      <c r="BW652" s="182"/>
      <c r="BX652" s="182"/>
      <c r="BY652" s="182"/>
      <c r="BZ652" s="182"/>
      <c r="CA652" s="182"/>
      <c r="CB652" s="182"/>
      <c r="CC652" s="182"/>
      <c r="CD652" s="182"/>
      <c r="CE652" s="182"/>
      <c r="CF652" s="182"/>
      <c r="CG652" s="182"/>
      <c r="CH652" s="182"/>
      <c r="CI652" s="182"/>
      <c r="CJ652" s="182"/>
      <c r="CK652" s="182"/>
      <c r="CL652" s="182"/>
      <c r="CM652" s="182"/>
      <c r="CN652" s="182"/>
      <c r="CO652" s="182"/>
      <c r="CP652" s="182"/>
      <c r="CQ652" s="182"/>
      <c r="CR652" s="182"/>
      <c r="CS652" s="182"/>
      <c r="CT652" s="182"/>
      <c r="CU652" s="182"/>
      <c r="CV652" s="182"/>
      <c r="CW652" s="182"/>
      <c r="CX652" s="182"/>
      <c r="CY652" s="182"/>
      <c r="CZ652" s="182"/>
      <c r="DA652" s="182"/>
      <c r="DB652" s="182"/>
      <c r="DC652" s="182"/>
      <c r="DD652" s="182"/>
      <c r="DE652" s="182"/>
      <c r="DF652" s="182"/>
      <c r="DG652" s="182"/>
      <c r="DH652" s="182"/>
      <c r="DI652" s="182"/>
      <c r="DJ652" s="182"/>
      <c r="DK652" s="182"/>
      <c r="DL652" s="182"/>
      <c r="DM652" s="182"/>
      <c r="DN652" s="182"/>
      <c r="DO652" s="182"/>
      <c r="DP652" s="182"/>
      <c r="DQ652" s="182"/>
      <c r="DR652" s="182"/>
      <c r="DS652" s="182"/>
      <c r="DT652" s="182"/>
      <c r="DU652" s="182"/>
      <c r="DV652" s="182"/>
      <c r="DW652" s="182"/>
      <c r="DX652" s="182"/>
      <c r="DY652" s="182"/>
      <c r="DZ652" s="182"/>
      <c r="EA652" s="182"/>
      <c r="EB652" s="182"/>
      <c r="EC652" s="182"/>
      <c r="ED652" s="182"/>
      <c r="EE652" s="182"/>
      <c r="EF652" s="182"/>
      <c r="EG652" s="182"/>
      <c r="EH652" s="182"/>
      <c r="EI652" s="182"/>
      <c r="EJ652" s="182"/>
      <c r="EK652" s="182"/>
      <c r="EL652" s="182"/>
      <c r="EM652" s="182"/>
      <c r="EN652" s="182"/>
      <c r="EO652" s="182"/>
      <c r="EP652" s="182"/>
      <c r="EQ652" s="182"/>
      <c r="ER652" s="182"/>
      <c r="ES652" s="182"/>
      <c r="ET652" s="182"/>
      <c r="EU652" s="182"/>
      <c r="EV652" s="182"/>
      <c r="EW652" s="182"/>
      <c r="EX652" s="182"/>
      <c r="EY652" s="182"/>
      <c r="EZ652" s="182"/>
      <c r="FA652" s="182"/>
      <c r="FB652" s="182"/>
      <c r="FC652" s="182"/>
      <c r="FD652" s="182"/>
      <c r="FE652" s="182"/>
      <c r="FF652" s="182"/>
      <c r="FG652" s="182"/>
      <c r="FH652" s="182"/>
      <c r="FI652" s="182"/>
      <c r="FJ652" s="182"/>
      <c r="FK652" s="182"/>
      <c r="FL652" s="182"/>
      <c r="FM652" s="182"/>
      <c r="FN652" s="182"/>
      <c r="FO652" s="182"/>
      <c r="FP652" s="182"/>
      <c r="FQ652" s="182"/>
      <c r="FR652" s="182"/>
      <c r="FS652" s="182"/>
      <c r="FT652" s="182"/>
      <c r="FU652" s="182"/>
      <c r="FV652" s="182"/>
      <c r="FW652" s="182"/>
      <c r="FX652" s="182"/>
      <c r="FY652" s="182"/>
      <c r="FZ652" s="182"/>
      <c r="GA652" s="182"/>
      <c r="GB652" s="182"/>
      <c r="GC652" s="182"/>
      <c r="GD652" s="182"/>
      <c r="GE652" s="182"/>
      <c r="GF652" s="182"/>
      <c r="GG652" s="182"/>
      <c r="GH652" s="182"/>
      <c r="GI652" s="182"/>
      <c r="GJ652" s="182"/>
      <c r="GK652" s="182"/>
      <c r="GL652" s="182"/>
      <c r="GM652" s="182"/>
      <c r="GN652" s="182"/>
      <c r="GO652" s="182"/>
      <c r="GP652" s="182"/>
      <c r="GQ652" s="182"/>
      <c r="GR652" s="182"/>
      <c r="GS652" s="182"/>
      <c r="GT652" s="182"/>
      <c r="GU652" s="182"/>
      <c r="GV652" s="182"/>
      <c r="GW652" s="182"/>
      <c r="GX652" s="182"/>
      <c r="GY652" s="182"/>
      <c r="GZ652" s="182"/>
      <c r="HA652" s="182"/>
      <c r="HB652" s="182"/>
      <c r="HC652" s="182"/>
      <c r="HD652" s="182"/>
      <c r="HE652" s="182"/>
      <c r="HF652" s="182"/>
      <c r="HG652" s="182"/>
      <c r="HH652" s="182"/>
      <c r="HI652" s="182"/>
      <c r="HJ652" s="182"/>
      <c r="HK652" s="182"/>
      <c r="HL652" s="182"/>
      <c r="HM652" s="182"/>
      <c r="HN652" s="182"/>
      <c r="HO652" s="182"/>
      <c r="HP652" s="182"/>
      <c r="HQ652" s="182"/>
      <c r="HR652" s="182"/>
      <c r="HS652" s="182"/>
      <c r="HT652" s="182"/>
      <c r="HU652" s="182"/>
      <c r="HV652" s="182"/>
      <c r="HW652" s="182"/>
      <c r="HX652" s="182"/>
      <c r="HY652" s="182"/>
      <c r="HZ652" s="182"/>
      <c r="IA652" s="182"/>
      <c r="IB652" s="182"/>
      <c r="IC652" s="182"/>
      <c r="ID652" s="182"/>
      <c r="IE652" s="182"/>
      <c r="IF652" s="182"/>
      <c r="IG652" s="182"/>
      <c r="IH652" s="182"/>
      <c r="II652" s="182"/>
      <c r="IJ652" s="182"/>
      <c r="IK652" s="182"/>
      <c r="IL652" s="182"/>
      <c r="IM652" s="182"/>
      <c r="IN652" s="182"/>
      <c r="IO652" s="182"/>
      <c r="IP652" s="182"/>
      <c r="IQ652" s="182"/>
      <c r="IR652" s="182"/>
      <c r="IS652" s="182"/>
      <c r="IT652" s="182"/>
      <c r="IU652" s="182"/>
      <c r="IV652" s="182"/>
      <c r="IW652" s="182"/>
      <c r="IX652" s="182"/>
      <c r="IY652" s="182"/>
      <c r="IZ652" s="182"/>
      <c r="JA652" s="182"/>
      <c r="JB652" s="182"/>
      <c r="JC652" s="182"/>
      <c r="JD652" s="182"/>
      <c r="JE652" s="182"/>
      <c r="JF652" s="182"/>
      <c r="JG652" s="182"/>
      <c r="JH652" s="182"/>
      <c r="JI652" s="182"/>
      <c r="JJ652" s="182"/>
      <c r="JK652" s="182"/>
      <c r="JL652" s="182"/>
      <c r="JM652" s="182"/>
      <c r="JN652" s="182"/>
      <c r="JO652" s="182"/>
      <c r="JP652" s="182"/>
      <c r="JQ652" s="182"/>
      <c r="JR652" s="182"/>
      <c r="JS652" s="182"/>
      <c r="JT652" s="182"/>
      <c r="JU652" s="182"/>
      <c r="JV652" s="182"/>
      <c r="JW652" s="182"/>
      <c r="JX652" s="182"/>
      <c r="JY652" s="182"/>
      <c r="JZ652" s="182"/>
      <c r="KA652" s="182"/>
      <c r="KB652" s="182"/>
      <c r="KC652" s="182"/>
      <c r="KD652" s="182"/>
      <c r="KE652" s="182"/>
      <c r="KF652" s="182"/>
      <c r="KG652" s="182"/>
      <c r="KH652" s="182"/>
      <c r="KI652" s="182"/>
      <c r="KJ652" s="182"/>
      <c r="KK652" s="182"/>
      <c r="KL652" s="182"/>
      <c r="KM652" s="182"/>
      <c r="KN652" s="182"/>
      <c r="KO652" s="182"/>
      <c r="KP652" s="182"/>
      <c r="KQ652" s="182"/>
      <c r="KR652" s="182"/>
      <c r="KS652" s="182"/>
      <c r="KT652" s="182"/>
      <c r="KU652" s="182"/>
      <c r="KV652" s="182"/>
      <c r="KW652" s="182"/>
      <c r="KX652" s="182"/>
      <c r="KY652" s="182"/>
      <c r="KZ652" s="182"/>
      <c r="LA652" s="182"/>
      <c r="LB652" s="182"/>
      <c r="LC652" s="182"/>
      <c r="LD652" s="182"/>
      <c r="LE652" s="182"/>
      <c r="LF652" s="182"/>
      <c r="LG652" s="182"/>
      <c r="LH652" s="182"/>
      <c r="LI652" s="182"/>
      <c r="LJ652" s="182"/>
      <c r="LK652" s="182"/>
      <c r="LL652" s="182"/>
      <c r="LM652" s="182"/>
      <c r="LN652" s="182"/>
      <c r="LO652" s="182"/>
      <c r="LP652" s="182"/>
      <c r="LQ652" s="182"/>
      <c r="LR652" s="182"/>
      <c r="LS652" s="182"/>
      <c r="LT652" s="182"/>
      <c r="LU652" s="182"/>
      <c r="LV652" s="182"/>
      <c r="LW652" s="182"/>
      <c r="LX652" s="182"/>
      <c r="LY652" s="182"/>
      <c r="LZ652" s="182"/>
      <c r="MA652" s="182"/>
      <c r="MB652" s="182"/>
      <c r="MC652" s="182"/>
      <c r="MD652" s="182"/>
      <c r="ME652" s="182"/>
      <c r="MF652" s="182"/>
      <c r="MG652" s="182"/>
      <c r="MH652" s="182"/>
      <c r="MI652" s="182"/>
      <c r="MJ652" s="182"/>
      <c r="MK652" s="182"/>
      <c r="ML652" s="182"/>
      <c r="MM652" s="182"/>
      <c r="MN652" s="182"/>
      <c r="MO652" s="182"/>
      <c r="MP652" s="182"/>
      <c r="MQ652" s="182"/>
      <c r="MR652" s="182"/>
      <c r="MS652" s="182"/>
      <c r="MT652" s="182"/>
      <c r="MU652" s="182"/>
      <c r="MV652" s="182"/>
      <c r="MW652" s="182"/>
      <c r="MX652" s="182"/>
      <c r="MY652" s="182"/>
      <c r="MZ652" s="182"/>
      <c r="NA652" s="182"/>
      <c r="NB652" s="182"/>
      <c r="NC652" s="182"/>
      <c r="ND652" s="182"/>
      <c r="NE652" s="182"/>
      <c r="NF652" s="182"/>
      <c r="NG652" s="182"/>
      <c r="NH652" s="182"/>
      <c r="NI652" s="182"/>
      <c r="NJ652" s="182"/>
      <c r="NK652" s="182"/>
      <c r="NL652" s="182"/>
      <c r="NM652" s="182"/>
      <c r="NN652" s="182"/>
      <c r="NO652" s="182"/>
      <c r="NP652" s="182"/>
      <c r="NQ652" s="182"/>
      <c r="NR652" s="182"/>
      <c r="NS652" s="182"/>
      <c r="NT652" s="182"/>
      <c r="NU652" s="182"/>
      <c r="NV652" s="182"/>
      <c r="NW652" s="182"/>
      <c r="NX652" s="182"/>
      <c r="NY652" s="182"/>
      <c r="NZ652" s="182"/>
      <c r="OA652" s="182"/>
      <c r="OB652" s="182"/>
      <c r="OC652" s="182"/>
      <c r="OD652" s="182"/>
      <c r="OE652" s="182"/>
      <c r="OF652" s="182"/>
      <c r="OG652" s="182"/>
      <c r="OH652" s="182"/>
      <c r="OI652" s="182"/>
      <c r="OJ652" s="182"/>
      <c r="OK652" s="182"/>
      <c r="OL652" s="182"/>
      <c r="OM652" s="182"/>
      <c r="ON652" s="182"/>
      <c r="OO652" s="182"/>
      <c r="OP652" s="182"/>
      <c r="OQ652" s="182"/>
      <c r="OR652" s="182"/>
      <c r="OS652" s="182"/>
      <c r="OT652" s="182"/>
      <c r="OU652" s="182"/>
      <c r="OV652" s="182"/>
      <c r="OW652" s="182"/>
      <c r="OX652" s="182"/>
      <c r="OY652" s="182"/>
      <c r="OZ652" s="182"/>
      <c r="PA652" s="182"/>
      <c r="PB652" s="182"/>
      <c r="PC652" s="182"/>
      <c r="PD652" s="182"/>
      <c r="PE652" s="182"/>
      <c r="PF652" s="182"/>
      <c r="PG652" s="182"/>
      <c r="PH652" s="182"/>
      <c r="PI652" s="182"/>
      <c r="PJ652" s="182"/>
      <c r="PK652" s="182"/>
      <c r="PL652" s="182"/>
      <c r="PM652" s="182"/>
      <c r="PN652" s="182"/>
      <c r="PO652" s="182"/>
      <c r="PP652" s="182"/>
      <c r="PQ652" s="182"/>
      <c r="PR652" s="182"/>
      <c r="PS652" s="182"/>
      <c r="PT652" s="182"/>
      <c r="PU652" s="182"/>
      <c r="PV652" s="182"/>
      <c r="PW652" s="182"/>
      <c r="PX652" s="182"/>
    </row>
    <row r="653" spans="1:440" s="167" customFormat="1" ht="19.899999999999999" customHeight="1" thickBot="1">
      <c r="A653" s="855"/>
      <c r="B653" s="1044"/>
      <c r="C653" s="1047"/>
      <c r="D653" s="845"/>
      <c r="E653" s="902"/>
      <c r="F653" s="323" t="s">
        <v>22</v>
      </c>
      <c r="G653" s="298">
        <v>59.631999999999998</v>
      </c>
      <c r="H653" s="298"/>
      <c r="I653" s="299">
        <f>G653+H653+K652</f>
        <v>107.148</v>
      </c>
      <c r="J653" s="439">
        <v>58.219000000000001</v>
      </c>
      <c r="K653" s="299">
        <f t="shared" si="739"/>
        <v>48.928999999999995</v>
      </c>
      <c r="L653" s="359">
        <f t="shared" si="740"/>
        <v>0.5433512524732147</v>
      </c>
      <c r="M653" s="440" t="s">
        <v>24</v>
      </c>
      <c r="N653" s="903"/>
      <c r="O653" s="904"/>
      <c r="P653" s="904"/>
      <c r="Q653" s="904"/>
      <c r="R653" s="904"/>
      <c r="S653" s="893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  <c r="AZ653" s="182"/>
      <c r="BA653" s="182"/>
      <c r="BB653" s="182"/>
      <c r="BC653" s="182"/>
      <c r="BD653" s="182"/>
      <c r="BE653" s="182"/>
      <c r="BF653" s="182"/>
      <c r="BG653" s="182"/>
      <c r="BH653" s="182"/>
      <c r="BI653" s="182"/>
      <c r="BJ653" s="182"/>
      <c r="BK653" s="182"/>
      <c r="BL653" s="182"/>
      <c r="BM653" s="182"/>
      <c r="BN653" s="182"/>
      <c r="BO653" s="182"/>
      <c r="BP653" s="182"/>
      <c r="BQ653" s="182"/>
      <c r="BR653" s="182"/>
      <c r="BS653" s="182"/>
      <c r="BT653" s="182"/>
      <c r="BU653" s="182"/>
      <c r="BV653" s="182"/>
      <c r="BW653" s="182"/>
      <c r="BX653" s="182"/>
      <c r="BY653" s="182"/>
      <c r="BZ653" s="182"/>
      <c r="CA653" s="182"/>
      <c r="CB653" s="182"/>
      <c r="CC653" s="182"/>
      <c r="CD653" s="182"/>
      <c r="CE653" s="182"/>
      <c r="CF653" s="182"/>
      <c r="CG653" s="182"/>
      <c r="CH653" s="182"/>
      <c r="CI653" s="182"/>
      <c r="CJ653" s="182"/>
      <c r="CK653" s="182"/>
      <c r="CL653" s="182"/>
      <c r="CM653" s="182"/>
      <c r="CN653" s="182"/>
      <c r="CO653" s="182"/>
      <c r="CP653" s="182"/>
      <c r="CQ653" s="182"/>
      <c r="CR653" s="182"/>
      <c r="CS653" s="182"/>
      <c r="CT653" s="182"/>
      <c r="CU653" s="182"/>
      <c r="CV653" s="182"/>
      <c r="CW653" s="182"/>
      <c r="CX653" s="182"/>
      <c r="CY653" s="182"/>
      <c r="CZ653" s="182"/>
      <c r="DA653" s="182"/>
      <c r="DB653" s="182"/>
      <c r="DC653" s="182"/>
      <c r="DD653" s="182"/>
      <c r="DE653" s="182"/>
      <c r="DF653" s="182"/>
      <c r="DG653" s="182"/>
      <c r="DH653" s="182"/>
      <c r="DI653" s="182"/>
      <c r="DJ653" s="182"/>
      <c r="DK653" s="182"/>
      <c r="DL653" s="182"/>
      <c r="DM653" s="182"/>
      <c r="DN653" s="182"/>
      <c r="DO653" s="182"/>
      <c r="DP653" s="182"/>
      <c r="DQ653" s="182"/>
      <c r="DR653" s="182"/>
      <c r="DS653" s="182"/>
      <c r="DT653" s="182"/>
      <c r="DU653" s="182"/>
      <c r="DV653" s="182"/>
      <c r="DW653" s="182"/>
      <c r="DX653" s="182"/>
      <c r="DY653" s="182"/>
      <c r="DZ653" s="182"/>
      <c r="EA653" s="182"/>
      <c r="EB653" s="182"/>
      <c r="EC653" s="182"/>
      <c r="ED653" s="182"/>
      <c r="EE653" s="182"/>
      <c r="EF653" s="182"/>
      <c r="EG653" s="182"/>
      <c r="EH653" s="182"/>
      <c r="EI653" s="182"/>
      <c r="EJ653" s="182"/>
      <c r="EK653" s="182"/>
      <c r="EL653" s="182"/>
      <c r="EM653" s="182"/>
      <c r="EN653" s="182"/>
      <c r="EO653" s="182"/>
      <c r="EP653" s="182"/>
      <c r="EQ653" s="182"/>
      <c r="ER653" s="182"/>
      <c r="ES653" s="182"/>
      <c r="ET653" s="182"/>
      <c r="EU653" s="182"/>
      <c r="EV653" s="182"/>
      <c r="EW653" s="182"/>
      <c r="EX653" s="182"/>
      <c r="EY653" s="182"/>
      <c r="EZ653" s="182"/>
      <c r="FA653" s="182"/>
      <c r="FB653" s="182"/>
      <c r="FC653" s="182"/>
      <c r="FD653" s="182"/>
      <c r="FE653" s="182"/>
      <c r="FF653" s="182"/>
      <c r="FG653" s="182"/>
      <c r="FH653" s="182"/>
      <c r="FI653" s="182"/>
      <c r="FJ653" s="182"/>
      <c r="FK653" s="182"/>
      <c r="FL653" s="182"/>
      <c r="FM653" s="182"/>
      <c r="FN653" s="182"/>
      <c r="FO653" s="182"/>
      <c r="FP653" s="182"/>
      <c r="FQ653" s="182"/>
      <c r="FR653" s="182"/>
      <c r="FS653" s="182"/>
      <c r="FT653" s="182"/>
      <c r="FU653" s="182"/>
      <c r="FV653" s="182"/>
      <c r="FW653" s="182"/>
      <c r="FX653" s="182"/>
      <c r="FY653" s="182"/>
      <c r="FZ653" s="182"/>
      <c r="GA653" s="182"/>
      <c r="GB653" s="182"/>
      <c r="GC653" s="182"/>
      <c r="GD653" s="182"/>
      <c r="GE653" s="182"/>
      <c r="GF653" s="182"/>
      <c r="GG653" s="182"/>
      <c r="GH653" s="182"/>
      <c r="GI653" s="182"/>
      <c r="GJ653" s="182"/>
      <c r="GK653" s="182"/>
      <c r="GL653" s="182"/>
      <c r="GM653" s="182"/>
      <c r="GN653" s="182"/>
      <c r="GO653" s="182"/>
      <c r="GP653" s="182"/>
      <c r="GQ653" s="182"/>
      <c r="GR653" s="182"/>
      <c r="GS653" s="182"/>
      <c r="GT653" s="182"/>
      <c r="GU653" s="182"/>
      <c r="GV653" s="182"/>
      <c r="GW653" s="182"/>
      <c r="GX653" s="182"/>
      <c r="GY653" s="182"/>
      <c r="GZ653" s="182"/>
      <c r="HA653" s="182"/>
      <c r="HB653" s="182"/>
      <c r="HC653" s="182"/>
      <c r="HD653" s="182"/>
      <c r="HE653" s="182"/>
      <c r="HF653" s="182"/>
      <c r="HG653" s="182"/>
      <c r="HH653" s="182"/>
      <c r="HI653" s="182"/>
      <c r="HJ653" s="182"/>
      <c r="HK653" s="182"/>
      <c r="HL653" s="182"/>
      <c r="HM653" s="182"/>
      <c r="HN653" s="182"/>
      <c r="HO653" s="182"/>
      <c r="HP653" s="182"/>
      <c r="HQ653" s="182"/>
      <c r="HR653" s="182"/>
      <c r="HS653" s="182"/>
      <c r="HT653" s="182"/>
      <c r="HU653" s="182"/>
      <c r="HV653" s="182"/>
      <c r="HW653" s="182"/>
      <c r="HX653" s="182"/>
      <c r="HY653" s="182"/>
      <c r="HZ653" s="182"/>
      <c r="IA653" s="182"/>
      <c r="IB653" s="182"/>
      <c r="IC653" s="182"/>
      <c r="ID653" s="182"/>
      <c r="IE653" s="182"/>
      <c r="IF653" s="182"/>
      <c r="IG653" s="182"/>
      <c r="IH653" s="182"/>
      <c r="II653" s="182"/>
      <c r="IJ653" s="182"/>
      <c r="IK653" s="182"/>
      <c r="IL653" s="182"/>
      <c r="IM653" s="182"/>
      <c r="IN653" s="182"/>
      <c r="IO653" s="182"/>
      <c r="IP653" s="182"/>
      <c r="IQ653" s="182"/>
      <c r="IR653" s="182"/>
      <c r="IS653" s="182"/>
      <c r="IT653" s="182"/>
      <c r="IU653" s="182"/>
      <c r="IV653" s="182"/>
      <c r="IW653" s="182"/>
      <c r="IX653" s="182"/>
      <c r="IY653" s="182"/>
      <c r="IZ653" s="182"/>
      <c r="JA653" s="182"/>
      <c r="JB653" s="182"/>
      <c r="JC653" s="182"/>
      <c r="JD653" s="182"/>
      <c r="JE653" s="182"/>
      <c r="JF653" s="182"/>
      <c r="JG653" s="182"/>
      <c r="JH653" s="182"/>
      <c r="JI653" s="182"/>
      <c r="JJ653" s="182"/>
      <c r="JK653" s="182"/>
      <c r="JL653" s="182"/>
      <c r="JM653" s="182"/>
      <c r="JN653" s="182"/>
      <c r="JO653" s="182"/>
      <c r="JP653" s="182"/>
      <c r="JQ653" s="182"/>
      <c r="JR653" s="182"/>
      <c r="JS653" s="182"/>
      <c r="JT653" s="182"/>
      <c r="JU653" s="182"/>
      <c r="JV653" s="182"/>
      <c r="JW653" s="182"/>
      <c r="JX653" s="182"/>
      <c r="JY653" s="182"/>
      <c r="JZ653" s="182"/>
      <c r="KA653" s="182"/>
      <c r="KB653" s="182"/>
      <c r="KC653" s="182"/>
      <c r="KD653" s="182"/>
      <c r="KE653" s="182"/>
      <c r="KF653" s="182"/>
      <c r="KG653" s="182"/>
      <c r="KH653" s="182"/>
      <c r="KI653" s="182"/>
      <c r="KJ653" s="182"/>
      <c r="KK653" s="182"/>
      <c r="KL653" s="182"/>
      <c r="KM653" s="182"/>
      <c r="KN653" s="182"/>
      <c r="KO653" s="182"/>
      <c r="KP653" s="182"/>
      <c r="KQ653" s="182"/>
      <c r="KR653" s="182"/>
      <c r="KS653" s="182"/>
      <c r="KT653" s="182"/>
      <c r="KU653" s="182"/>
      <c r="KV653" s="182"/>
      <c r="KW653" s="182"/>
      <c r="KX653" s="182"/>
      <c r="KY653" s="182"/>
      <c r="KZ653" s="182"/>
      <c r="LA653" s="182"/>
      <c r="LB653" s="182"/>
      <c r="LC653" s="182"/>
      <c r="LD653" s="182"/>
      <c r="LE653" s="182"/>
      <c r="LF653" s="182"/>
      <c r="LG653" s="182"/>
      <c r="LH653" s="182"/>
      <c r="LI653" s="182"/>
      <c r="LJ653" s="182"/>
      <c r="LK653" s="182"/>
      <c r="LL653" s="182"/>
      <c r="LM653" s="182"/>
      <c r="LN653" s="182"/>
      <c r="LO653" s="182"/>
      <c r="LP653" s="182"/>
      <c r="LQ653" s="182"/>
      <c r="LR653" s="182"/>
      <c r="LS653" s="182"/>
      <c r="LT653" s="182"/>
      <c r="LU653" s="182"/>
      <c r="LV653" s="182"/>
      <c r="LW653" s="182"/>
      <c r="LX653" s="182"/>
      <c r="LY653" s="182"/>
      <c r="LZ653" s="182"/>
      <c r="MA653" s="182"/>
      <c r="MB653" s="182"/>
      <c r="MC653" s="182"/>
      <c r="MD653" s="182"/>
      <c r="ME653" s="182"/>
      <c r="MF653" s="182"/>
      <c r="MG653" s="182"/>
      <c r="MH653" s="182"/>
      <c r="MI653" s="182"/>
      <c r="MJ653" s="182"/>
      <c r="MK653" s="182"/>
      <c r="ML653" s="182"/>
      <c r="MM653" s="182"/>
      <c r="MN653" s="182"/>
      <c r="MO653" s="182"/>
      <c r="MP653" s="182"/>
      <c r="MQ653" s="182"/>
      <c r="MR653" s="182"/>
      <c r="MS653" s="182"/>
      <c r="MT653" s="182"/>
      <c r="MU653" s="182"/>
      <c r="MV653" s="182"/>
      <c r="MW653" s="182"/>
      <c r="MX653" s="182"/>
      <c r="MY653" s="182"/>
      <c r="MZ653" s="182"/>
      <c r="NA653" s="182"/>
      <c r="NB653" s="182"/>
      <c r="NC653" s="182"/>
      <c r="ND653" s="182"/>
      <c r="NE653" s="182"/>
      <c r="NF653" s="182"/>
      <c r="NG653" s="182"/>
      <c r="NH653" s="182"/>
      <c r="NI653" s="182"/>
      <c r="NJ653" s="182"/>
      <c r="NK653" s="182"/>
      <c r="NL653" s="182"/>
      <c r="NM653" s="182"/>
      <c r="NN653" s="182"/>
      <c r="NO653" s="182"/>
      <c r="NP653" s="182"/>
      <c r="NQ653" s="182"/>
      <c r="NR653" s="182"/>
      <c r="NS653" s="182"/>
      <c r="NT653" s="182"/>
      <c r="NU653" s="182"/>
      <c r="NV653" s="182"/>
      <c r="NW653" s="182"/>
      <c r="NX653" s="182"/>
      <c r="NY653" s="182"/>
      <c r="NZ653" s="182"/>
      <c r="OA653" s="182"/>
      <c r="OB653" s="182"/>
      <c r="OC653" s="182"/>
      <c r="OD653" s="182"/>
      <c r="OE653" s="182"/>
      <c r="OF653" s="182"/>
      <c r="OG653" s="182"/>
      <c r="OH653" s="182"/>
      <c r="OI653" s="182"/>
      <c r="OJ653" s="182"/>
      <c r="OK653" s="182"/>
      <c r="OL653" s="182"/>
      <c r="OM653" s="182"/>
      <c r="ON653" s="182"/>
      <c r="OO653" s="182"/>
      <c r="OP653" s="182"/>
      <c r="OQ653" s="182"/>
      <c r="OR653" s="182"/>
      <c r="OS653" s="182"/>
      <c r="OT653" s="182"/>
      <c r="OU653" s="182"/>
      <c r="OV653" s="182"/>
      <c r="OW653" s="182"/>
      <c r="OX653" s="182"/>
      <c r="OY653" s="182"/>
      <c r="OZ653" s="182"/>
      <c r="PA653" s="182"/>
      <c r="PB653" s="182"/>
      <c r="PC653" s="182"/>
      <c r="PD653" s="182"/>
      <c r="PE653" s="182"/>
      <c r="PF653" s="182"/>
      <c r="PG653" s="182"/>
      <c r="PH653" s="182"/>
      <c r="PI653" s="182"/>
      <c r="PJ653" s="182"/>
      <c r="PK653" s="182"/>
      <c r="PL653" s="182"/>
      <c r="PM653" s="182"/>
      <c r="PN653" s="182"/>
      <c r="PO653" s="182"/>
      <c r="PP653" s="182"/>
      <c r="PQ653" s="182"/>
      <c r="PR653" s="182"/>
      <c r="PS653" s="182"/>
      <c r="PT653" s="182"/>
      <c r="PU653" s="182"/>
      <c r="PV653" s="182"/>
      <c r="PW653" s="182"/>
      <c r="PX653" s="182"/>
    </row>
    <row r="654" spans="1:440" s="167" customFormat="1" ht="19.899999999999999" customHeight="1" thickBot="1">
      <c r="A654" s="855">
        <v>104</v>
      </c>
      <c r="B654" s="1044"/>
      <c r="C654" s="1047"/>
      <c r="D654" s="843" t="s">
        <v>666</v>
      </c>
      <c r="E654" s="902" t="s">
        <v>609</v>
      </c>
      <c r="F654" s="323" t="s">
        <v>20</v>
      </c>
      <c r="G654" s="298">
        <v>2.2090000000000001</v>
      </c>
      <c r="H654" s="298"/>
      <c r="I654" s="299">
        <f t="shared" ref="I654" si="752">G654+H654</f>
        <v>2.2090000000000001</v>
      </c>
      <c r="J654" s="439">
        <v>0.16200000000000001</v>
      </c>
      <c r="K654" s="299">
        <f t="shared" si="739"/>
        <v>2.0470000000000002</v>
      </c>
      <c r="L654" s="359">
        <f t="shared" si="740"/>
        <v>7.3336351290176544E-2</v>
      </c>
      <c r="M654" s="440" t="s">
        <v>24</v>
      </c>
      <c r="N654" s="903">
        <f t="shared" ref="N654:O654" si="753">G654+G655+G656</f>
        <v>25.102</v>
      </c>
      <c r="O654" s="904">
        <f t="shared" si="753"/>
        <v>0</v>
      </c>
      <c r="P654" s="904">
        <f t="shared" ref="P654" si="754">N654+O654</f>
        <v>25.102</v>
      </c>
      <c r="Q654" s="904">
        <f t="shared" ref="Q654" si="755">J654+J655+J656</f>
        <v>21.484999999999999</v>
      </c>
      <c r="R654" s="904">
        <f t="shared" ref="R654" si="756">P654-Q654</f>
        <v>3.6170000000000009</v>
      </c>
      <c r="S654" s="893">
        <f t="shared" ref="S654" si="757">Q654/P654</f>
        <v>0.85590789578519633</v>
      </c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  <c r="BA654" s="182"/>
      <c r="BB654" s="182"/>
      <c r="BC654" s="182"/>
      <c r="BD654" s="182"/>
      <c r="BE654" s="182"/>
      <c r="BF654" s="182"/>
      <c r="BG654" s="182"/>
      <c r="BH654" s="182"/>
      <c r="BI654" s="182"/>
      <c r="BJ654" s="182"/>
      <c r="BK654" s="182"/>
      <c r="BL654" s="182"/>
      <c r="BM654" s="182"/>
      <c r="BN654" s="182"/>
      <c r="BO654" s="182"/>
      <c r="BP654" s="182"/>
      <c r="BQ654" s="182"/>
      <c r="BR654" s="182"/>
      <c r="BS654" s="182"/>
      <c r="BT654" s="182"/>
      <c r="BU654" s="182"/>
      <c r="BV654" s="182"/>
      <c r="BW654" s="182"/>
      <c r="BX654" s="182"/>
      <c r="BY654" s="182"/>
      <c r="BZ654" s="182"/>
      <c r="CA654" s="182"/>
      <c r="CB654" s="182"/>
      <c r="CC654" s="182"/>
      <c r="CD654" s="182"/>
      <c r="CE654" s="182"/>
      <c r="CF654" s="182"/>
      <c r="CG654" s="182"/>
      <c r="CH654" s="182"/>
      <c r="CI654" s="182"/>
      <c r="CJ654" s="182"/>
      <c r="CK654" s="182"/>
      <c r="CL654" s="182"/>
      <c r="CM654" s="182"/>
      <c r="CN654" s="182"/>
      <c r="CO654" s="182"/>
      <c r="CP654" s="182"/>
      <c r="CQ654" s="182"/>
      <c r="CR654" s="182"/>
      <c r="CS654" s="182"/>
      <c r="CT654" s="182"/>
      <c r="CU654" s="182"/>
      <c r="CV654" s="182"/>
      <c r="CW654" s="182"/>
      <c r="CX654" s="182"/>
      <c r="CY654" s="182"/>
      <c r="CZ654" s="182"/>
      <c r="DA654" s="182"/>
      <c r="DB654" s="182"/>
      <c r="DC654" s="182"/>
      <c r="DD654" s="182"/>
      <c r="DE654" s="182"/>
      <c r="DF654" s="182"/>
      <c r="DG654" s="182"/>
      <c r="DH654" s="182"/>
      <c r="DI654" s="182"/>
      <c r="DJ654" s="182"/>
      <c r="DK654" s="182"/>
      <c r="DL654" s="182"/>
      <c r="DM654" s="182"/>
      <c r="DN654" s="182"/>
      <c r="DO654" s="182"/>
      <c r="DP654" s="182"/>
      <c r="DQ654" s="182"/>
      <c r="DR654" s="182"/>
      <c r="DS654" s="182"/>
      <c r="DT654" s="182"/>
      <c r="DU654" s="182"/>
      <c r="DV654" s="182"/>
      <c r="DW654" s="182"/>
      <c r="DX654" s="182"/>
      <c r="DY654" s="182"/>
      <c r="DZ654" s="182"/>
      <c r="EA654" s="182"/>
      <c r="EB654" s="182"/>
      <c r="EC654" s="182"/>
      <c r="ED654" s="182"/>
      <c r="EE654" s="182"/>
      <c r="EF654" s="182"/>
      <c r="EG654" s="182"/>
      <c r="EH654" s="182"/>
      <c r="EI654" s="182"/>
      <c r="EJ654" s="182"/>
      <c r="EK654" s="182"/>
      <c r="EL654" s="182"/>
      <c r="EM654" s="182"/>
      <c r="EN654" s="182"/>
      <c r="EO654" s="182"/>
      <c r="EP654" s="182"/>
      <c r="EQ654" s="182"/>
      <c r="ER654" s="182"/>
      <c r="ES654" s="182"/>
      <c r="ET654" s="182"/>
      <c r="EU654" s="182"/>
      <c r="EV654" s="182"/>
      <c r="EW654" s="182"/>
      <c r="EX654" s="182"/>
      <c r="EY654" s="182"/>
      <c r="EZ654" s="182"/>
      <c r="FA654" s="182"/>
      <c r="FB654" s="182"/>
      <c r="FC654" s="182"/>
      <c r="FD654" s="182"/>
      <c r="FE654" s="182"/>
      <c r="FF654" s="182"/>
      <c r="FG654" s="182"/>
      <c r="FH654" s="182"/>
      <c r="FI654" s="182"/>
      <c r="FJ654" s="182"/>
      <c r="FK654" s="182"/>
      <c r="FL654" s="182"/>
      <c r="FM654" s="182"/>
      <c r="FN654" s="182"/>
      <c r="FO654" s="182"/>
      <c r="FP654" s="182"/>
      <c r="FQ654" s="182"/>
      <c r="FR654" s="182"/>
      <c r="FS654" s="182"/>
      <c r="FT654" s="182"/>
      <c r="FU654" s="182"/>
      <c r="FV654" s="182"/>
      <c r="FW654" s="182"/>
      <c r="FX654" s="182"/>
      <c r="FY654" s="182"/>
      <c r="FZ654" s="182"/>
      <c r="GA654" s="182"/>
      <c r="GB654" s="182"/>
      <c r="GC654" s="182"/>
      <c r="GD654" s="182"/>
      <c r="GE654" s="182"/>
      <c r="GF654" s="182"/>
      <c r="GG654" s="182"/>
      <c r="GH654" s="182"/>
      <c r="GI654" s="182"/>
      <c r="GJ654" s="182"/>
      <c r="GK654" s="182"/>
      <c r="GL654" s="182"/>
      <c r="GM654" s="182"/>
      <c r="GN654" s="182"/>
      <c r="GO654" s="182"/>
      <c r="GP654" s="182"/>
      <c r="GQ654" s="182"/>
      <c r="GR654" s="182"/>
      <c r="GS654" s="182"/>
      <c r="GT654" s="182"/>
      <c r="GU654" s="182"/>
      <c r="GV654" s="182"/>
      <c r="GW654" s="182"/>
      <c r="GX654" s="182"/>
      <c r="GY654" s="182"/>
      <c r="GZ654" s="182"/>
      <c r="HA654" s="182"/>
      <c r="HB654" s="182"/>
      <c r="HC654" s="182"/>
      <c r="HD654" s="182"/>
      <c r="HE654" s="182"/>
      <c r="HF654" s="182"/>
      <c r="HG654" s="182"/>
      <c r="HH654" s="182"/>
      <c r="HI654" s="182"/>
      <c r="HJ654" s="182"/>
      <c r="HK654" s="182"/>
      <c r="HL654" s="182"/>
      <c r="HM654" s="182"/>
      <c r="HN654" s="182"/>
      <c r="HO654" s="182"/>
      <c r="HP654" s="182"/>
      <c r="HQ654" s="182"/>
      <c r="HR654" s="182"/>
      <c r="HS654" s="182"/>
      <c r="HT654" s="182"/>
      <c r="HU654" s="182"/>
      <c r="HV654" s="182"/>
      <c r="HW654" s="182"/>
      <c r="HX654" s="182"/>
      <c r="HY654" s="182"/>
      <c r="HZ654" s="182"/>
      <c r="IA654" s="182"/>
      <c r="IB654" s="182"/>
      <c r="IC654" s="182"/>
      <c r="ID654" s="182"/>
      <c r="IE654" s="182"/>
      <c r="IF654" s="182"/>
      <c r="IG654" s="182"/>
      <c r="IH654" s="182"/>
      <c r="II654" s="182"/>
      <c r="IJ654" s="182"/>
      <c r="IK654" s="182"/>
      <c r="IL654" s="182"/>
      <c r="IM654" s="182"/>
      <c r="IN654" s="182"/>
      <c r="IO654" s="182"/>
      <c r="IP654" s="182"/>
      <c r="IQ654" s="182"/>
      <c r="IR654" s="182"/>
      <c r="IS654" s="182"/>
      <c r="IT654" s="182"/>
      <c r="IU654" s="182"/>
      <c r="IV654" s="182"/>
      <c r="IW654" s="182"/>
      <c r="IX654" s="182"/>
      <c r="IY654" s="182"/>
      <c r="IZ654" s="182"/>
      <c r="JA654" s="182"/>
      <c r="JB654" s="182"/>
      <c r="JC654" s="182"/>
      <c r="JD654" s="182"/>
      <c r="JE654" s="182"/>
      <c r="JF654" s="182"/>
      <c r="JG654" s="182"/>
      <c r="JH654" s="182"/>
      <c r="JI654" s="182"/>
      <c r="JJ654" s="182"/>
      <c r="JK654" s="182"/>
      <c r="JL654" s="182"/>
      <c r="JM654" s="182"/>
      <c r="JN654" s="182"/>
      <c r="JO654" s="182"/>
      <c r="JP654" s="182"/>
      <c r="JQ654" s="182"/>
      <c r="JR654" s="182"/>
      <c r="JS654" s="182"/>
      <c r="JT654" s="182"/>
      <c r="JU654" s="182"/>
      <c r="JV654" s="182"/>
      <c r="JW654" s="182"/>
      <c r="JX654" s="182"/>
      <c r="JY654" s="182"/>
      <c r="JZ654" s="182"/>
      <c r="KA654" s="182"/>
      <c r="KB654" s="182"/>
      <c r="KC654" s="182"/>
      <c r="KD654" s="182"/>
      <c r="KE654" s="182"/>
      <c r="KF654" s="182"/>
      <c r="KG654" s="182"/>
      <c r="KH654" s="182"/>
      <c r="KI654" s="182"/>
      <c r="KJ654" s="182"/>
      <c r="KK654" s="182"/>
      <c r="KL654" s="182"/>
      <c r="KM654" s="182"/>
      <c r="KN654" s="182"/>
      <c r="KO654" s="182"/>
      <c r="KP654" s="182"/>
      <c r="KQ654" s="182"/>
      <c r="KR654" s="182"/>
      <c r="KS654" s="182"/>
      <c r="KT654" s="182"/>
      <c r="KU654" s="182"/>
      <c r="KV654" s="182"/>
      <c r="KW654" s="182"/>
      <c r="KX654" s="182"/>
      <c r="KY654" s="182"/>
      <c r="KZ654" s="182"/>
      <c r="LA654" s="182"/>
      <c r="LB654" s="182"/>
      <c r="LC654" s="182"/>
      <c r="LD654" s="182"/>
      <c r="LE654" s="182"/>
      <c r="LF654" s="182"/>
      <c r="LG654" s="182"/>
      <c r="LH654" s="182"/>
      <c r="LI654" s="182"/>
      <c r="LJ654" s="182"/>
      <c r="LK654" s="182"/>
      <c r="LL654" s="182"/>
      <c r="LM654" s="182"/>
      <c r="LN654" s="182"/>
      <c r="LO654" s="182"/>
      <c r="LP654" s="182"/>
      <c r="LQ654" s="182"/>
      <c r="LR654" s="182"/>
      <c r="LS654" s="182"/>
      <c r="LT654" s="182"/>
      <c r="LU654" s="182"/>
      <c r="LV654" s="182"/>
      <c r="LW654" s="182"/>
      <c r="LX654" s="182"/>
      <c r="LY654" s="182"/>
      <c r="LZ654" s="182"/>
      <c r="MA654" s="182"/>
      <c r="MB654" s="182"/>
      <c r="MC654" s="182"/>
      <c r="MD654" s="182"/>
      <c r="ME654" s="182"/>
      <c r="MF654" s="182"/>
      <c r="MG654" s="182"/>
      <c r="MH654" s="182"/>
      <c r="MI654" s="182"/>
      <c r="MJ654" s="182"/>
      <c r="MK654" s="182"/>
      <c r="ML654" s="182"/>
      <c r="MM654" s="182"/>
      <c r="MN654" s="182"/>
      <c r="MO654" s="182"/>
      <c r="MP654" s="182"/>
      <c r="MQ654" s="182"/>
      <c r="MR654" s="182"/>
      <c r="MS654" s="182"/>
      <c r="MT654" s="182"/>
      <c r="MU654" s="182"/>
      <c r="MV654" s="182"/>
      <c r="MW654" s="182"/>
      <c r="MX654" s="182"/>
      <c r="MY654" s="182"/>
      <c r="MZ654" s="182"/>
      <c r="NA654" s="182"/>
      <c r="NB654" s="182"/>
      <c r="NC654" s="182"/>
      <c r="ND654" s="182"/>
      <c r="NE654" s="182"/>
      <c r="NF654" s="182"/>
      <c r="NG654" s="182"/>
      <c r="NH654" s="182"/>
      <c r="NI654" s="182"/>
      <c r="NJ654" s="182"/>
      <c r="NK654" s="182"/>
      <c r="NL654" s="182"/>
      <c r="NM654" s="182"/>
      <c r="NN654" s="182"/>
      <c r="NO654" s="182"/>
      <c r="NP654" s="182"/>
      <c r="NQ654" s="182"/>
      <c r="NR654" s="182"/>
      <c r="NS654" s="182"/>
      <c r="NT654" s="182"/>
      <c r="NU654" s="182"/>
      <c r="NV654" s="182"/>
      <c r="NW654" s="182"/>
      <c r="NX654" s="182"/>
      <c r="NY654" s="182"/>
      <c r="NZ654" s="182"/>
      <c r="OA654" s="182"/>
      <c r="OB654" s="182"/>
      <c r="OC654" s="182"/>
      <c r="OD654" s="182"/>
      <c r="OE654" s="182"/>
      <c r="OF654" s="182"/>
      <c r="OG654" s="182"/>
      <c r="OH654" s="182"/>
      <c r="OI654" s="182"/>
      <c r="OJ654" s="182"/>
      <c r="OK654" s="182"/>
      <c r="OL654" s="182"/>
      <c r="OM654" s="182"/>
      <c r="ON654" s="182"/>
      <c r="OO654" s="182"/>
      <c r="OP654" s="182"/>
      <c r="OQ654" s="182"/>
      <c r="OR654" s="182"/>
      <c r="OS654" s="182"/>
      <c r="OT654" s="182"/>
      <c r="OU654" s="182"/>
      <c r="OV654" s="182"/>
      <c r="OW654" s="182"/>
      <c r="OX654" s="182"/>
      <c r="OY654" s="182"/>
      <c r="OZ654" s="182"/>
      <c r="PA654" s="182"/>
      <c r="PB654" s="182"/>
      <c r="PC654" s="182"/>
      <c r="PD654" s="182"/>
      <c r="PE654" s="182"/>
      <c r="PF654" s="182"/>
      <c r="PG654" s="182"/>
      <c r="PH654" s="182"/>
      <c r="PI654" s="182"/>
      <c r="PJ654" s="182"/>
      <c r="PK654" s="182"/>
      <c r="PL654" s="182"/>
      <c r="PM654" s="182"/>
      <c r="PN654" s="182"/>
      <c r="PO654" s="182"/>
      <c r="PP654" s="182"/>
      <c r="PQ654" s="182"/>
      <c r="PR654" s="182"/>
      <c r="PS654" s="182"/>
      <c r="PT654" s="182"/>
      <c r="PU654" s="182"/>
      <c r="PV654" s="182"/>
      <c r="PW654" s="182"/>
      <c r="PX654" s="182"/>
    </row>
    <row r="655" spans="1:440" s="167" customFormat="1" ht="19.899999999999999" customHeight="1" thickBot="1">
      <c r="A655" s="855">
        <v>104</v>
      </c>
      <c r="B655" s="1044"/>
      <c r="C655" s="1047"/>
      <c r="D655" s="844"/>
      <c r="E655" s="902"/>
      <c r="F655" s="323" t="s">
        <v>21</v>
      </c>
      <c r="G655" s="298">
        <v>10.342000000000001</v>
      </c>
      <c r="H655" s="298"/>
      <c r="I655" s="299">
        <f>G655+H655+K654</f>
        <v>12.389000000000001</v>
      </c>
      <c r="J655" s="439">
        <v>6.2130000000000001</v>
      </c>
      <c r="K655" s="299">
        <f t="shared" si="739"/>
        <v>6.176000000000001</v>
      </c>
      <c r="L655" s="359">
        <f t="shared" si="740"/>
        <v>0.50149326015013318</v>
      </c>
      <c r="M655" s="440" t="s">
        <v>24</v>
      </c>
      <c r="N655" s="903"/>
      <c r="O655" s="904"/>
      <c r="P655" s="904"/>
      <c r="Q655" s="904"/>
      <c r="R655" s="904"/>
      <c r="S655" s="893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  <c r="BA655" s="182"/>
      <c r="BB655" s="182"/>
      <c r="BC655" s="182"/>
      <c r="BD655" s="182"/>
      <c r="BE655" s="182"/>
      <c r="BF655" s="182"/>
      <c r="BG655" s="182"/>
      <c r="BH655" s="182"/>
      <c r="BI655" s="182"/>
      <c r="BJ655" s="182"/>
      <c r="BK655" s="182"/>
      <c r="BL655" s="182"/>
      <c r="BM655" s="182"/>
      <c r="BN655" s="182"/>
      <c r="BO655" s="182"/>
      <c r="BP655" s="182"/>
      <c r="BQ655" s="182"/>
      <c r="BR655" s="182"/>
      <c r="BS655" s="182"/>
      <c r="BT655" s="182"/>
      <c r="BU655" s="182"/>
      <c r="BV655" s="182"/>
      <c r="BW655" s="182"/>
      <c r="BX655" s="182"/>
      <c r="BY655" s="182"/>
      <c r="BZ655" s="182"/>
      <c r="CA655" s="182"/>
      <c r="CB655" s="182"/>
      <c r="CC655" s="182"/>
      <c r="CD655" s="182"/>
      <c r="CE655" s="182"/>
      <c r="CF655" s="182"/>
      <c r="CG655" s="182"/>
      <c r="CH655" s="182"/>
      <c r="CI655" s="182"/>
      <c r="CJ655" s="182"/>
      <c r="CK655" s="182"/>
      <c r="CL655" s="182"/>
      <c r="CM655" s="182"/>
      <c r="CN655" s="182"/>
      <c r="CO655" s="182"/>
      <c r="CP655" s="182"/>
      <c r="CQ655" s="182"/>
      <c r="CR655" s="182"/>
      <c r="CS655" s="182"/>
      <c r="CT655" s="182"/>
      <c r="CU655" s="182"/>
      <c r="CV655" s="182"/>
      <c r="CW655" s="182"/>
      <c r="CX655" s="182"/>
      <c r="CY655" s="182"/>
      <c r="CZ655" s="182"/>
      <c r="DA655" s="182"/>
      <c r="DB655" s="182"/>
      <c r="DC655" s="182"/>
      <c r="DD655" s="182"/>
      <c r="DE655" s="182"/>
      <c r="DF655" s="182"/>
      <c r="DG655" s="182"/>
      <c r="DH655" s="182"/>
      <c r="DI655" s="182"/>
      <c r="DJ655" s="182"/>
      <c r="DK655" s="182"/>
      <c r="DL655" s="182"/>
      <c r="DM655" s="182"/>
      <c r="DN655" s="182"/>
      <c r="DO655" s="182"/>
      <c r="DP655" s="182"/>
      <c r="DQ655" s="182"/>
      <c r="DR655" s="182"/>
      <c r="DS655" s="182"/>
      <c r="DT655" s="182"/>
      <c r="DU655" s="182"/>
      <c r="DV655" s="182"/>
      <c r="DW655" s="182"/>
      <c r="DX655" s="182"/>
      <c r="DY655" s="182"/>
      <c r="DZ655" s="182"/>
      <c r="EA655" s="182"/>
      <c r="EB655" s="182"/>
      <c r="EC655" s="182"/>
      <c r="ED655" s="182"/>
      <c r="EE655" s="182"/>
      <c r="EF655" s="182"/>
      <c r="EG655" s="182"/>
      <c r="EH655" s="182"/>
      <c r="EI655" s="182"/>
      <c r="EJ655" s="182"/>
      <c r="EK655" s="182"/>
      <c r="EL655" s="182"/>
      <c r="EM655" s="182"/>
      <c r="EN655" s="182"/>
      <c r="EO655" s="182"/>
      <c r="EP655" s="182"/>
      <c r="EQ655" s="182"/>
      <c r="ER655" s="182"/>
      <c r="ES655" s="182"/>
      <c r="ET655" s="182"/>
      <c r="EU655" s="182"/>
      <c r="EV655" s="182"/>
      <c r="EW655" s="182"/>
      <c r="EX655" s="182"/>
      <c r="EY655" s="182"/>
      <c r="EZ655" s="182"/>
      <c r="FA655" s="182"/>
      <c r="FB655" s="182"/>
      <c r="FC655" s="182"/>
      <c r="FD655" s="182"/>
      <c r="FE655" s="182"/>
      <c r="FF655" s="182"/>
      <c r="FG655" s="182"/>
      <c r="FH655" s="182"/>
      <c r="FI655" s="182"/>
      <c r="FJ655" s="182"/>
      <c r="FK655" s="182"/>
      <c r="FL655" s="182"/>
      <c r="FM655" s="182"/>
      <c r="FN655" s="182"/>
      <c r="FO655" s="182"/>
      <c r="FP655" s="182"/>
      <c r="FQ655" s="182"/>
      <c r="FR655" s="182"/>
      <c r="FS655" s="182"/>
      <c r="FT655" s="182"/>
      <c r="FU655" s="182"/>
      <c r="FV655" s="182"/>
      <c r="FW655" s="182"/>
      <c r="FX655" s="182"/>
      <c r="FY655" s="182"/>
      <c r="FZ655" s="182"/>
      <c r="GA655" s="182"/>
      <c r="GB655" s="182"/>
      <c r="GC655" s="182"/>
      <c r="GD655" s="182"/>
      <c r="GE655" s="182"/>
      <c r="GF655" s="182"/>
      <c r="GG655" s="182"/>
      <c r="GH655" s="182"/>
      <c r="GI655" s="182"/>
      <c r="GJ655" s="182"/>
      <c r="GK655" s="182"/>
      <c r="GL655" s="182"/>
      <c r="GM655" s="182"/>
      <c r="GN655" s="182"/>
      <c r="GO655" s="182"/>
      <c r="GP655" s="182"/>
      <c r="GQ655" s="182"/>
      <c r="GR655" s="182"/>
      <c r="GS655" s="182"/>
      <c r="GT655" s="182"/>
      <c r="GU655" s="182"/>
      <c r="GV655" s="182"/>
      <c r="GW655" s="182"/>
      <c r="GX655" s="182"/>
      <c r="GY655" s="182"/>
      <c r="GZ655" s="182"/>
      <c r="HA655" s="182"/>
      <c r="HB655" s="182"/>
      <c r="HC655" s="182"/>
      <c r="HD655" s="182"/>
      <c r="HE655" s="182"/>
      <c r="HF655" s="182"/>
      <c r="HG655" s="182"/>
      <c r="HH655" s="182"/>
      <c r="HI655" s="182"/>
      <c r="HJ655" s="182"/>
      <c r="HK655" s="182"/>
      <c r="HL655" s="182"/>
      <c r="HM655" s="182"/>
      <c r="HN655" s="182"/>
      <c r="HO655" s="182"/>
      <c r="HP655" s="182"/>
      <c r="HQ655" s="182"/>
      <c r="HR655" s="182"/>
      <c r="HS655" s="182"/>
      <c r="HT655" s="182"/>
      <c r="HU655" s="182"/>
      <c r="HV655" s="182"/>
      <c r="HW655" s="182"/>
      <c r="HX655" s="182"/>
      <c r="HY655" s="182"/>
      <c r="HZ655" s="182"/>
      <c r="IA655" s="182"/>
      <c r="IB655" s="182"/>
      <c r="IC655" s="182"/>
      <c r="ID655" s="182"/>
      <c r="IE655" s="182"/>
      <c r="IF655" s="182"/>
      <c r="IG655" s="182"/>
      <c r="IH655" s="182"/>
      <c r="II655" s="182"/>
      <c r="IJ655" s="182"/>
      <c r="IK655" s="182"/>
      <c r="IL655" s="182"/>
      <c r="IM655" s="182"/>
      <c r="IN655" s="182"/>
      <c r="IO655" s="182"/>
      <c r="IP655" s="182"/>
      <c r="IQ655" s="182"/>
      <c r="IR655" s="182"/>
      <c r="IS655" s="182"/>
      <c r="IT655" s="182"/>
      <c r="IU655" s="182"/>
      <c r="IV655" s="182"/>
      <c r="IW655" s="182"/>
      <c r="IX655" s="182"/>
      <c r="IY655" s="182"/>
      <c r="IZ655" s="182"/>
      <c r="JA655" s="182"/>
      <c r="JB655" s="182"/>
      <c r="JC655" s="182"/>
      <c r="JD655" s="182"/>
      <c r="JE655" s="182"/>
      <c r="JF655" s="182"/>
      <c r="JG655" s="182"/>
      <c r="JH655" s="182"/>
      <c r="JI655" s="182"/>
      <c r="JJ655" s="182"/>
      <c r="JK655" s="182"/>
      <c r="JL655" s="182"/>
      <c r="JM655" s="182"/>
      <c r="JN655" s="182"/>
      <c r="JO655" s="182"/>
      <c r="JP655" s="182"/>
      <c r="JQ655" s="182"/>
      <c r="JR655" s="182"/>
      <c r="JS655" s="182"/>
      <c r="JT655" s="182"/>
      <c r="JU655" s="182"/>
      <c r="JV655" s="182"/>
      <c r="JW655" s="182"/>
      <c r="JX655" s="182"/>
      <c r="JY655" s="182"/>
      <c r="JZ655" s="182"/>
      <c r="KA655" s="182"/>
      <c r="KB655" s="182"/>
      <c r="KC655" s="182"/>
      <c r="KD655" s="182"/>
      <c r="KE655" s="182"/>
      <c r="KF655" s="182"/>
      <c r="KG655" s="182"/>
      <c r="KH655" s="182"/>
      <c r="KI655" s="182"/>
      <c r="KJ655" s="182"/>
      <c r="KK655" s="182"/>
      <c r="KL655" s="182"/>
      <c r="KM655" s="182"/>
      <c r="KN655" s="182"/>
      <c r="KO655" s="182"/>
      <c r="KP655" s="182"/>
      <c r="KQ655" s="182"/>
      <c r="KR655" s="182"/>
      <c r="KS655" s="182"/>
      <c r="KT655" s="182"/>
      <c r="KU655" s="182"/>
      <c r="KV655" s="182"/>
      <c r="KW655" s="182"/>
      <c r="KX655" s="182"/>
      <c r="KY655" s="182"/>
      <c r="KZ655" s="182"/>
      <c r="LA655" s="182"/>
      <c r="LB655" s="182"/>
      <c r="LC655" s="182"/>
      <c r="LD655" s="182"/>
      <c r="LE655" s="182"/>
      <c r="LF655" s="182"/>
      <c r="LG655" s="182"/>
      <c r="LH655" s="182"/>
      <c r="LI655" s="182"/>
      <c r="LJ655" s="182"/>
      <c r="LK655" s="182"/>
      <c r="LL655" s="182"/>
      <c r="LM655" s="182"/>
      <c r="LN655" s="182"/>
      <c r="LO655" s="182"/>
      <c r="LP655" s="182"/>
      <c r="LQ655" s="182"/>
      <c r="LR655" s="182"/>
      <c r="LS655" s="182"/>
      <c r="LT655" s="182"/>
      <c r="LU655" s="182"/>
      <c r="LV655" s="182"/>
      <c r="LW655" s="182"/>
      <c r="LX655" s="182"/>
      <c r="LY655" s="182"/>
      <c r="LZ655" s="182"/>
      <c r="MA655" s="182"/>
      <c r="MB655" s="182"/>
      <c r="MC655" s="182"/>
      <c r="MD655" s="182"/>
      <c r="ME655" s="182"/>
      <c r="MF655" s="182"/>
      <c r="MG655" s="182"/>
      <c r="MH655" s="182"/>
      <c r="MI655" s="182"/>
      <c r="MJ655" s="182"/>
      <c r="MK655" s="182"/>
      <c r="ML655" s="182"/>
      <c r="MM655" s="182"/>
      <c r="MN655" s="182"/>
      <c r="MO655" s="182"/>
      <c r="MP655" s="182"/>
      <c r="MQ655" s="182"/>
      <c r="MR655" s="182"/>
      <c r="MS655" s="182"/>
      <c r="MT655" s="182"/>
      <c r="MU655" s="182"/>
      <c r="MV655" s="182"/>
      <c r="MW655" s="182"/>
      <c r="MX655" s="182"/>
      <c r="MY655" s="182"/>
      <c r="MZ655" s="182"/>
      <c r="NA655" s="182"/>
      <c r="NB655" s="182"/>
      <c r="NC655" s="182"/>
      <c r="ND655" s="182"/>
      <c r="NE655" s="182"/>
      <c r="NF655" s="182"/>
      <c r="NG655" s="182"/>
      <c r="NH655" s="182"/>
      <c r="NI655" s="182"/>
      <c r="NJ655" s="182"/>
      <c r="NK655" s="182"/>
      <c r="NL655" s="182"/>
      <c r="NM655" s="182"/>
      <c r="NN655" s="182"/>
      <c r="NO655" s="182"/>
      <c r="NP655" s="182"/>
      <c r="NQ655" s="182"/>
      <c r="NR655" s="182"/>
      <c r="NS655" s="182"/>
      <c r="NT655" s="182"/>
      <c r="NU655" s="182"/>
      <c r="NV655" s="182"/>
      <c r="NW655" s="182"/>
      <c r="NX655" s="182"/>
      <c r="NY655" s="182"/>
      <c r="NZ655" s="182"/>
      <c r="OA655" s="182"/>
      <c r="OB655" s="182"/>
      <c r="OC655" s="182"/>
      <c r="OD655" s="182"/>
      <c r="OE655" s="182"/>
      <c r="OF655" s="182"/>
      <c r="OG655" s="182"/>
      <c r="OH655" s="182"/>
      <c r="OI655" s="182"/>
      <c r="OJ655" s="182"/>
      <c r="OK655" s="182"/>
      <c r="OL655" s="182"/>
      <c r="OM655" s="182"/>
      <c r="ON655" s="182"/>
      <c r="OO655" s="182"/>
      <c r="OP655" s="182"/>
      <c r="OQ655" s="182"/>
      <c r="OR655" s="182"/>
      <c r="OS655" s="182"/>
      <c r="OT655" s="182"/>
      <c r="OU655" s="182"/>
      <c r="OV655" s="182"/>
      <c r="OW655" s="182"/>
      <c r="OX655" s="182"/>
      <c r="OY655" s="182"/>
      <c r="OZ655" s="182"/>
      <c r="PA655" s="182"/>
      <c r="PB655" s="182"/>
      <c r="PC655" s="182"/>
      <c r="PD655" s="182"/>
      <c r="PE655" s="182"/>
      <c r="PF655" s="182"/>
      <c r="PG655" s="182"/>
      <c r="PH655" s="182"/>
      <c r="PI655" s="182"/>
      <c r="PJ655" s="182"/>
      <c r="PK655" s="182"/>
      <c r="PL655" s="182"/>
      <c r="PM655" s="182"/>
      <c r="PN655" s="182"/>
      <c r="PO655" s="182"/>
      <c r="PP655" s="182"/>
      <c r="PQ655" s="182"/>
      <c r="PR655" s="182"/>
      <c r="PS655" s="182"/>
      <c r="PT655" s="182"/>
      <c r="PU655" s="182"/>
      <c r="PV655" s="182"/>
      <c r="PW655" s="182"/>
      <c r="PX655" s="182"/>
    </row>
    <row r="656" spans="1:440" s="167" customFormat="1" ht="19.899999999999999" customHeight="1" thickBot="1">
      <c r="A656" s="855">
        <v>104</v>
      </c>
      <c r="B656" s="1044"/>
      <c r="C656" s="1047"/>
      <c r="D656" s="845"/>
      <c r="E656" s="902"/>
      <c r="F656" s="323" t="s">
        <v>22</v>
      </c>
      <c r="G656" s="298">
        <v>12.551</v>
      </c>
      <c r="H656" s="298"/>
      <c r="I656" s="299">
        <f>G656+H656+K655</f>
        <v>18.727</v>
      </c>
      <c r="J656" s="439">
        <v>15.11</v>
      </c>
      <c r="K656" s="299">
        <f t="shared" si="739"/>
        <v>3.6170000000000009</v>
      </c>
      <c r="L656" s="359">
        <f t="shared" si="740"/>
        <v>0.80685641053025037</v>
      </c>
      <c r="M656" s="440" t="s">
        <v>24</v>
      </c>
      <c r="N656" s="903"/>
      <c r="O656" s="904"/>
      <c r="P656" s="904"/>
      <c r="Q656" s="904"/>
      <c r="R656" s="904"/>
      <c r="S656" s="893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  <c r="BA656" s="182"/>
      <c r="BB656" s="182"/>
      <c r="BC656" s="182"/>
      <c r="BD656" s="182"/>
      <c r="BE656" s="182"/>
      <c r="BF656" s="182"/>
      <c r="BG656" s="182"/>
      <c r="BH656" s="182"/>
      <c r="BI656" s="182"/>
      <c r="BJ656" s="182"/>
      <c r="BK656" s="182"/>
      <c r="BL656" s="182"/>
      <c r="BM656" s="182"/>
      <c r="BN656" s="182"/>
      <c r="BO656" s="182"/>
      <c r="BP656" s="182"/>
      <c r="BQ656" s="182"/>
      <c r="BR656" s="182"/>
      <c r="BS656" s="182"/>
      <c r="BT656" s="182"/>
      <c r="BU656" s="182"/>
      <c r="BV656" s="182"/>
      <c r="BW656" s="182"/>
      <c r="BX656" s="182"/>
      <c r="BY656" s="182"/>
      <c r="BZ656" s="182"/>
      <c r="CA656" s="182"/>
      <c r="CB656" s="182"/>
      <c r="CC656" s="182"/>
      <c r="CD656" s="182"/>
      <c r="CE656" s="182"/>
      <c r="CF656" s="182"/>
      <c r="CG656" s="182"/>
      <c r="CH656" s="182"/>
      <c r="CI656" s="182"/>
      <c r="CJ656" s="182"/>
      <c r="CK656" s="182"/>
      <c r="CL656" s="182"/>
      <c r="CM656" s="182"/>
      <c r="CN656" s="182"/>
      <c r="CO656" s="182"/>
      <c r="CP656" s="182"/>
      <c r="CQ656" s="182"/>
      <c r="CR656" s="182"/>
      <c r="CS656" s="182"/>
      <c r="CT656" s="182"/>
      <c r="CU656" s="182"/>
      <c r="CV656" s="182"/>
      <c r="CW656" s="182"/>
      <c r="CX656" s="182"/>
      <c r="CY656" s="182"/>
      <c r="CZ656" s="182"/>
      <c r="DA656" s="182"/>
      <c r="DB656" s="182"/>
      <c r="DC656" s="182"/>
      <c r="DD656" s="182"/>
      <c r="DE656" s="182"/>
      <c r="DF656" s="182"/>
      <c r="DG656" s="182"/>
      <c r="DH656" s="182"/>
      <c r="DI656" s="182"/>
      <c r="DJ656" s="182"/>
      <c r="DK656" s="182"/>
      <c r="DL656" s="182"/>
      <c r="DM656" s="182"/>
      <c r="DN656" s="182"/>
      <c r="DO656" s="182"/>
      <c r="DP656" s="182"/>
      <c r="DQ656" s="182"/>
      <c r="DR656" s="182"/>
      <c r="DS656" s="182"/>
      <c r="DT656" s="182"/>
      <c r="DU656" s="182"/>
      <c r="DV656" s="182"/>
      <c r="DW656" s="182"/>
      <c r="DX656" s="182"/>
      <c r="DY656" s="182"/>
      <c r="DZ656" s="182"/>
      <c r="EA656" s="182"/>
      <c r="EB656" s="182"/>
      <c r="EC656" s="182"/>
      <c r="ED656" s="182"/>
      <c r="EE656" s="182"/>
      <c r="EF656" s="182"/>
      <c r="EG656" s="182"/>
      <c r="EH656" s="182"/>
      <c r="EI656" s="182"/>
      <c r="EJ656" s="182"/>
      <c r="EK656" s="182"/>
      <c r="EL656" s="182"/>
      <c r="EM656" s="182"/>
      <c r="EN656" s="182"/>
      <c r="EO656" s="182"/>
      <c r="EP656" s="182"/>
      <c r="EQ656" s="182"/>
      <c r="ER656" s="182"/>
      <c r="ES656" s="182"/>
      <c r="ET656" s="182"/>
      <c r="EU656" s="182"/>
      <c r="EV656" s="182"/>
      <c r="EW656" s="182"/>
      <c r="EX656" s="182"/>
      <c r="EY656" s="182"/>
      <c r="EZ656" s="182"/>
      <c r="FA656" s="182"/>
      <c r="FB656" s="182"/>
      <c r="FC656" s="182"/>
      <c r="FD656" s="182"/>
      <c r="FE656" s="182"/>
      <c r="FF656" s="182"/>
      <c r="FG656" s="182"/>
      <c r="FH656" s="182"/>
      <c r="FI656" s="182"/>
      <c r="FJ656" s="182"/>
      <c r="FK656" s="182"/>
      <c r="FL656" s="182"/>
      <c r="FM656" s="182"/>
      <c r="FN656" s="182"/>
      <c r="FO656" s="182"/>
      <c r="FP656" s="182"/>
      <c r="FQ656" s="182"/>
      <c r="FR656" s="182"/>
      <c r="FS656" s="182"/>
      <c r="FT656" s="182"/>
      <c r="FU656" s="182"/>
      <c r="FV656" s="182"/>
      <c r="FW656" s="182"/>
      <c r="FX656" s="182"/>
      <c r="FY656" s="182"/>
      <c r="FZ656" s="182"/>
      <c r="GA656" s="182"/>
      <c r="GB656" s="182"/>
      <c r="GC656" s="182"/>
      <c r="GD656" s="182"/>
      <c r="GE656" s="182"/>
      <c r="GF656" s="182"/>
      <c r="GG656" s="182"/>
      <c r="GH656" s="182"/>
      <c r="GI656" s="182"/>
      <c r="GJ656" s="182"/>
      <c r="GK656" s="182"/>
      <c r="GL656" s="182"/>
      <c r="GM656" s="182"/>
      <c r="GN656" s="182"/>
      <c r="GO656" s="182"/>
      <c r="GP656" s="182"/>
      <c r="GQ656" s="182"/>
      <c r="GR656" s="182"/>
      <c r="GS656" s="182"/>
      <c r="GT656" s="182"/>
      <c r="GU656" s="182"/>
      <c r="GV656" s="182"/>
      <c r="GW656" s="182"/>
      <c r="GX656" s="182"/>
      <c r="GY656" s="182"/>
      <c r="GZ656" s="182"/>
      <c r="HA656" s="182"/>
      <c r="HB656" s="182"/>
      <c r="HC656" s="182"/>
      <c r="HD656" s="182"/>
      <c r="HE656" s="182"/>
      <c r="HF656" s="182"/>
      <c r="HG656" s="182"/>
      <c r="HH656" s="182"/>
      <c r="HI656" s="182"/>
      <c r="HJ656" s="182"/>
      <c r="HK656" s="182"/>
      <c r="HL656" s="182"/>
      <c r="HM656" s="182"/>
      <c r="HN656" s="182"/>
      <c r="HO656" s="182"/>
      <c r="HP656" s="182"/>
      <c r="HQ656" s="182"/>
      <c r="HR656" s="182"/>
      <c r="HS656" s="182"/>
      <c r="HT656" s="182"/>
      <c r="HU656" s="182"/>
      <c r="HV656" s="182"/>
      <c r="HW656" s="182"/>
      <c r="HX656" s="182"/>
      <c r="HY656" s="182"/>
      <c r="HZ656" s="182"/>
      <c r="IA656" s="182"/>
      <c r="IB656" s="182"/>
      <c r="IC656" s="182"/>
      <c r="ID656" s="182"/>
      <c r="IE656" s="182"/>
      <c r="IF656" s="182"/>
      <c r="IG656" s="182"/>
      <c r="IH656" s="182"/>
      <c r="II656" s="182"/>
      <c r="IJ656" s="182"/>
      <c r="IK656" s="182"/>
      <c r="IL656" s="182"/>
      <c r="IM656" s="182"/>
      <c r="IN656" s="182"/>
      <c r="IO656" s="182"/>
      <c r="IP656" s="182"/>
      <c r="IQ656" s="182"/>
      <c r="IR656" s="182"/>
      <c r="IS656" s="182"/>
      <c r="IT656" s="182"/>
      <c r="IU656" s="182"/>
      <c r="IV656" s="182"/>
      <c r="IW656" s="182"/>
      <c r="IX656" s="182"/>
      <c r="IY656" s="182"/>
      <c r="IZ656" s="182"/>
      <c r="JA656" s="182"/>
      <c r="JB656" s="182"/>
      <c r="JC656" s="182"/>
      <c r="JD656" s="182"/>
      <c r="JE656" s="182"/>
      <c r="JF656" s="182"/>
      <c r="JG656" s="182"/>
      <c r="JH656" s="182"/>
      <c r="JI656" s="182"/>
      <c r="JJ656" s="182"/>
      <c r="JK656" s="182"/>
      <c r="JL656" s="182"/>
      <c r="JM656" s="182"/>
      <c r="JN656" s="182"/>
      <c r="JO656" s="182"/>
      <c r="JP656" s="182"/>
      <c r="JQ656" s="182"/>
      <c r="JR656" s="182"/>
      <c r="JS656" s="182"/>
      <c r="JT656" s="182"/>
      <c r="JU656" s="182"/>
      <c r="JV656" s="182"/>
      <c r="JW656" s="182"/>
      <c r="JX656" s="182"/>
      <c r="JY656" s="182"/>
      <c r="JZ656" s="182"/>
      <c r="KA656" s="182"/>
      <c r="KB656" s="182"/>
      <c r="KC656" s="182"/>
      <c r="KD656" s="182"/>
      <c r="KE656" s="182"/>
      <c r="KF656" s="182"/>
      <c r="KG656" s="182"/>
      <c r="KH656" s="182"/>
      <c r="KI656" s="182"/>
      <c r="KJ656" s="182"/>
      <c r="KK656" s="182"/>
      <c r="KL656" s="182"/>
      <c r="KM656" s="182"/>
      <c r="KN656" s="182"/>
      <c r="KO656" s="182"/>
      <c r="KP656" s="182"/>
      <c r="KQ656" s="182"/>
      <c r="KR656" s="182"/>
      <c r="KS656" s="182"/>
      <c r="KT656" s="182"/>
      <c r="KU656" s="182"/>
      <c r="KV656" s="182"/>
      <c r="KW656" s="182"/>
      <c r="KX656" s="182"/>
      <c r="KY656" s="182"/>
      <c r="KZ656" s="182"/>
      <c r="LA656" s="182"/>
      <c r="LB656" s="182"/>
      <c r="LC656" s="182"/>
      <c r="LD656" s="182"/>
      <c r="LE656" s="182"/>
      <c r="LF656" s="182"/>
      <c r="LG656" s="182"/>
      <c r="LH656" s="182"/>
      <c r="LI656" s="182"/>
      <c r="LJ656" s="182"/>
      <c r="LK656" s="182"/>
      <c r="LL656" s="182"/>
      <c r="LM656" s="182"/>
      <c r="LN656" s="182"/>
      <c r="LO656" s="182"/>
      <c r="LP656" s="182"/>
      <c r="LQ656" s="182"/>
      <c r="LR656" s="182"/>
      <c r="LS656" s="182"/>
      <c r="LT656" s="182"/>
      <c r="LU656" s="182"/>
      <c r="LV656" s="182"/>
      <c r="LW656" s="182"/>
      <c r="LX656" s="182"/>
      <c r="LY656" s="182"/>
      <c r="LZ656" s="182"/>
      <c r="MA656" s="182"/>
      <c r="MB656" s="182"/>
      <c r="MC656" s="182"/>
      <c r="MD656" s="182"/>
      <c r="ME656" s="182"/>
      <c r="MF656" s="182"/>
      <c r="MG656" s="182"/>
      <c r="MH656" s="182"/>
      <c r="MI656" s="182"/>
      <c r="MJ656" s="182"/>
      <c r="MK656" s="182"/>
      <c r="ML656" s="182"/>
      <c r="MM656" s="182"/>
      <c r="MN656" s="182"/>
      <c r="MO656" s="182"/>
      <c r="MP656" s="182"/>
      <c r="MQ656" s="182"/>
      <c r="MR656" s="182"/>
      <c r="MS656" s="182"/>
      <c r="MT656" s="182"/>
      <c r="MU656" s="182"/>
      <c r="MV656" s="182"/>
      <c r="MW656" s="182"/>
      <c r="MX656" s="182"/>
      <c r="MY656" s="182"/>
      <c r="MZ656" s="182"/>
      <c r="NA656" s="182"/>
      <c r="NB656" s="182"/>
      <c r="NC656" s="182"/>
      <c r="ND656" s="182"/>
      <c r="NE656" s="182"/>
      <c r="NF656" s="182"/>
      <c r="NG656" s="182"/>
      <c r="NH656" s="182"/>
      <c r="NI656" s="182"/>
      <c r="NJ656" s="182"/>
      <c r="NK656" s="182"/>
      <c r="NL656" s="182"/>
      <c r="NM656" s="182"/>
      <c r="NN656" s="182"/>
      <c r="NO656" s="182"/>
      <c r="NP656" s="182"/>
      <c r="NQ656" s="182"/>
      <c r="NR656" s="182"/>
      <c r="NS656" s="182"/>
      <c r="NT656" s="182"/>
      <c r="NU656" s="182"/>
      <c r="NV656" s="182"/>
      <c r="NW656" s="182"/>
      <c r="NX656" s="182"/>
      <c r="NY656" s="182"/>
      <c r="NZ656" s="182"/>
      <c r="OA656" s="182"/>
      <c r="OB656" s="182"/>
      <c r="OC656" s="182"/>
      <c r="OD656" s="182"/>
      <c r="OE656" s="182"/>
      <c r="OF656" s="182"/>
      <c r="OG656" s="182"/>
      <c r="OH656" s="182"/>
      <c r="OI656" s="182"/>
      <c r="OJ656" s="182"/>
      <c r="OK656" s="182"/>
      <c r="OL656" s="182"/>
      <c r="OM656" s="182"/>
      <c r="ON656" s="182"/>
      <c r="OO656" s="182"/>
      <c r="OP656" s="182"/>
      <c r="OQ656" s="182"/>
      <c r="OR656" s="182"/>
      <c r="OS656" s="182"/>
      <c r="OT656" s="182"/>
      <c r="OU656" s="182"/>
      <c r="OV656" s="182"/>
      <c r="OW656" s="182"/>
      <c r="OX656" s="182"/>
      <c r="OY656" s="182"/>
      <c r="OZ656" s="182"/>
      <c r="PA656" s="182"/>
      <c r="PB656" s="182"/>
      <c r="PC656" s="182"/>
      <c r="PD656" s="182"/>
      <c r="PE656" s="182"/>
      <c r="PF656" s="182"/>
      <c r="PG656" s="182"/>
      <c r="PH656" s="182"/>
      <c r="PI656" s="182"/>
      <c r="PJ656" s="182"/>
      <c r="PK656" s="182"/>
      <c r="PL656" s="182"/>
      <c r="PM656" s="182"/>
      <c r="PN656" s="182"/>
      <c r="PO656" s="182"/>
      <c r="PP656" s="182"/>
      <c r="PQ656" s="182"/>
      <c r="PR656" s="182"/>
      <c r="PS656" s="182"/>
      <c r="PT656" s="182"/>
      <c r="PU656" s="182"/>
      <c r="PV656" s="182"/>
      <c r="PW656" s="182"/>
      <c r="PX656" s="182"/>
    </row>
    <row r="657" spans="1:440" s="167" customFormat="1" ht="19.899999999999999" customHeight="1" thickBot="1">
      <c r="A657" s="855">
        <v>105</v>
      </c>
      <c r="B657" s="1044"/>
      <c r="C657" s="1047"/>
      <c r="D657" s="843" t="s">
        <v>666</v>
      </c>
      <c r="E657" s="902" t="s">
        <v>610</v>
      </c>
      <c r="F657" s="323" t="s">
        <v>20</v>
      </c>
      <c r="G657" s="298">
        <v>6.0679999999999996</v>
      </c>
      <c r="H657" s="298"/>
      <c r="I657" s="299">
        <f t="shared" ref="I657" si="758">G657+H657</f>
        <v>6.0679999999999996</v>
      </c>
      <c r="J657" s="439">
        <v>4.0019999999999998</v>
      </c>
      <c r="K657" s="299">
        <f t="shared" si="739"/>
        <v>2.0659999999999998</v>
      </c>
      <c r="L657" s="359">
        <f t="shared" si="740"/>
        <v>0.65952537903757413</v>
      </c>
      <c r="M657" s="440" t="s">
        <v>24</v>
      </c>
      <c r="N657" s="903">
        <f t="shared" ref="N657:O657" si="759">G657+G658+G659</f>
        <v>68.47399999999999</v>
      </c>
      <c r="O657" s="904">
        <f t="shared" si="759"/>
        <v>0</v>
      </c>
      <c r="P657" s="904">
        <f t="shared" ref="P657" si="760">N657+O657</f>
        <v>68.47399999999999</v>
      </c>
      <c r="Q657" s="904">
        <f t="shared" ref="Q657" si="761">J657+J658+J659</f>
        <v>67.356999999999999</v>
      </c>
      <c r="R657" s="904">
        <f t="shared" ref="R657" si="762">P657-Q657</f>
        <v>1.1169999999999902</v>
      </c>
      <c r="S657" s="893">
        <f t="shared" ref="S657" si="763">Q657/P657</f>
        <v>0.98368723895201116</v>
      </c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  <c r="BA657" s="182"/>
      <c r="BB657" s="182"/>
      <c r="BC657" s="182"/>
      <c r="BD657" s="182"/>
      <c r="BE657" s="182"/>
      <c r="BF657" s="182"/>
      <c r="BG657" s="182"/>
      <c r="BH657" s="182"/>
      <c r="BI657" s="182"/>
      <c r="BJ657" s="182"/>
      <c r="BK657" s="182"/>
      <c r="BL657" s="182"/>
      <c r="BM657" s="182"/>
      <c r="BN657" s="182"/>
      <c r="BO657" s="182"/>
      <c r="BP657" s="182"/>
      <c r="BQ657" s="182"/>
      <c r="BR657" s="182"/>
      <c r="BS657" s="182"/>
      <c r="BT657" s="182"/>
      <c r="BU657" s="182"/>
      <c r="BV657" s="182"/>
      <c r="BW657" s="182"/>
      <c r="BX657" s="182"/>
      <c r="BY657" s="182"/>
      <c r="BZ657" s="182"/>
      <c r="CA657" s="182"/>
      <c r="CB657" s="182"/>
      <c r="CC657" s="182"/>
      <c r="CD657" s="182"/>
      <c r="CE657" s="182"/>
      <c r="CF657" s="182"/>
      <c r="CG657" s="182"/>
      <c r="CH657" s="182"/>
      <c r="CI657" s="182"/>
      <c r="CJ657" s="182"/>
      <c r="CK657" s="182"/>
      <c r="CL657" s="182"/>
      <c r="CM657" s="182"/>
      <c r="CN657" s="182"/>
      <c r="CO657" s="182"/>
      <c r="CP657" s="182"/>
      <c r="CQ657" s="182"/>
      <c r="CR657" s="182"/>
      <c r="CS657" s="182"/>
      <c r="CT657" s="182"/>
      <c r="CU657" s="182"/>
      <c r="CV657" s="182"/>
      <c r="CW657" s="182"/>
      <c r="CX657" s="182"/>
      <c r="CY657" s="182"/>
      <c r="CZ657" s="182"/>
      <c r="DA657" s="182"/>
      <c r="DB657" s="182"/>
      <c r="DC657" s="182"/>
      <c r="DD657" s="182"/>
      <c r="DE657" s="182"/>
      <c r="DF657" s="182"/>
      <c r="DG657" s="182"/>
      <c r="DH657" s="182"/>
      <c r="DI657" s="182"/>
      <c r="DJ657" s="182"/>
      <c r="DK657" s="182"/>
      <c r="DL657" s="182"/>
      <c r="DM657" s="182"/>
      <c r="DN657" s="182"/>
      <c r="DO657" s="182"/>
      <c r="DP657" s="182"/>
      <c r="DQ657" s="182"/>
      <c r="DR657" s="182"/>
      <c r="DS657" s="182"/>
      <c r="DT657" s="182"/>
      <c r="DU657" s="182"/>
      <c r="DV657" s="182"/>
      <c r="DW657" s="182"/>
      <c r="DX657" s="182"/>
      <c r="DY657" s="182"/>
      <c r="DZ657" s="182"/>
      <c r="EA657" s="182"/>
      <c r="EB657" s="182"/>
      <c r="EC657" s="182"/>
      <c r="ED657" s="182"/>
      <c r="EE657" s="182"/>
      <c r="EF657" s="182"/>
      <c r="EG657" s="182"/>
      <c r="EH657" s="182"/>
      <c r="EI657" s="182"/>
      <c r="EJ657" s="182"/>
      <c r="EK657" s="182"/>
      <c r="EL657" s="182"/>
      <c r="EM657" s="182"/>
      <c r="EN657" s="182"/>
      <c r="EO657" s="182"/>
      <c r="EP657" s="182"/>
      <c r="EQ657" s="182"/>
      <c r="ER657" s="182"/>
      <c r="ES657" s="182"/>
      <c r="ET657" s="182"/>
      <c r="EU657" s="182"/>
      <c r="EV657" s="182"/>
      <c r="EW657" s="182"/>
      <c r="EX657" s="182"/>
      <c r="EY657" s="182"/>
      <c r="EZ657" s="182"/>
      <c r="FA657" s="182"/>
      <c r="FB657" s="182"/>
      <c r="FC657" s="182"/>
      <c r="FD657" s="182"/>
      <c r="FE657" s="182"/>
      <c r="FF657" s="182"/>
      <c r="FG657" s="182"/>
      <c r="FH657" s="182"/>
      <c r="FI657" s="182"/>
      <c r="FJ657" s="182"/>
      <c r="FK657" s="182"/>
      <c r="FL657" s="182"/>
      <c r="FM657" s="182"/>
      <c r="FN657" s="182"/>
      <c r="FO657" s="182"/>
      <c r="FP657" s="182"/>
      <c r="FQ657" s="182"/>
      <c r="FR657" s="182"/>
      <c r="FS657" s="182"/>
      <c r="FT657" s="182"/>
      <c r="FU657" s="182"/>
      <c r="FV657" s="182"/>
      <c r="FW657" s="182"/>
      <c r="FX657" s="182"/>
      <c r="FY657" s="182"/>
      <c r="FZ657" s="182"/>
      <c r="GA657" s="182"/>
      <c r="GB657" s="182"/>
      <c r="GC657" s="182"/>
      <c r="GD657" s="182"/>
      <c r="GE657" s="182"/>
      <c r="GF657" s="182"/>
      <c r="GG657" s="182"/>
      <c r="GH657" s="182"/>
      <c r="GI657" s="182"/>
      <c r="GJ657" s="182"/>
      <c r="GK657" s="182"/>
      <c r="GL657" s="182"/>
      <c r="GM657" s="182"/>
      <c r="GN657" s="182"/>
      <c r="GO657" s="182"/>
      <c r="GP657" s="182"/>
      <c r="GQ657" s="182"/>
      <c r="GR657" s="182"/>
      <c r="GS657" s="182"/>
      <c r="GT657" s="182"/>
      <c r="GU657" s="182"/>
      <c r="GV657" s="182"/>
      <c r="GW657" s="182"/>
      <c r="GX657" s="182"/>
      <c r="GY657" s="182"/>
      <c r="GZ657" s="182"/>
      <c r="HA657" s="182"/>
      <c r="HB657" s="182"/>
      <c r="HC657" s="182"/>
      <c r="HD657" s="182"/>
      <c r="HE657" s="182"/>
      <c r="HF657" s="182"/>
      <c r="HG657" s="182"/>
      <c r="HH657" s="182"/>
      <c r="HI657" s="182"/>
      <c r="HJ657" s="182"/>
      <c r="HK657" s="182"/>
      <c r="HL657" s="182"/>
      <c r="HM657" s="182"/>
      <c r="HN657" s="182"/>
      <c r="HO657" s="182"/>
      <c r="HP657" s="182"/>
      <c r="HQ657" s="182"/>
      <c r="HR657" s="182"/>
      <c r="HS657" s="182"/>
      <c r="HT657" s="182"/>
      <c r="HU657" s="182"/>
      <c r="HV657" s="182"/>
      <c r="HW657" s="182"/>
      <c r="HX657" s="182"/>
      <c r="HY657" s="182"/>
      <c r="HZ657" s="182"/>
      <c r="IA657" s="182"/>
      <c r="IB657" s="182"/>
      <c r="IC657" s="182"/>
      <c r="ID657" s="182"/>
      <c r="IE657" s="182"/>
      <c r="IF657" s="182"/>
      <c r="IG657" s="182"/>
      <c r="IH657" s="182"/>
      <c r="II657" s="182"/>
      <c r="IJ657" s="182"/>
      <c r="IK657" s="182"/>
      <c r="IL657" s="182"/>
      <c r="IM657" s="182"/>
      <c r="IN657" s="182"/>
      <c r="IO657" s="182"/>
      <c r="IP657" s="182"/>
      <c r="IQ657" s="182"/>
      <c r="IR657" s="182"/>
      <c r="IS657" s="182"/>
      <c r="IT657" s="182"/>
      <c r="IU657" s="182"/>
      <c r="IV657" s="182"/>
      <c r="IW657" s="182"/>
      <c r="IX657" s="182"/>
      <c r="IY657" s="182"/>
      <c r="IZ657" s="182"/>
      <c r="JA657" s="182"/>
      <c r="JB657" s="182"/>
      <c r="JC657" s="182"/>
      <c r="JD657" s="182"/>
      <c r="JE657" s="182"/>
      <c r="JF657" s="182"/>
      <c r="JG657" s="182"/>
      <c r="JH657" s="182"/>
      <c r="JI657" s="182"/>
      <c r="JJ657" s="182"/>
      <c r="JK657" s="182"/>
      <c r="JL657" s="182"/>
      <c r="JM657" s="182"/>
      <c r="JN657" s="182"/>
      <c r="JO657" s="182"/>
      <c r="JP657" s="182"/>
      <c r="JQ657" s="182"/>
      <c r="JR657" s="182"/>
      <c r="JS657" s="182"/>
      <c r="JT657" s="182"/>
      <c r="JU657" s="182"/>
      <c r="JV657" s="182"/>
      <c r="JW657" s="182"/>
      <c r="JX657" s="182"/>
      <c r="JY657" s="182"/>
      <c r="JZ657" s="182"/>
      <c r="KA657" s="182"/>
      <c r="KB657" s="182"/>
      <c r="KC657" s="182"/>
      <c r="KD657" s="182"/>
      <c r="KE657" s="182"/>
      <c r="KF657" s="182"/>
      <c r="KG657" s="182"/>
      <c r="KH657" s="182"/>
      <c r="KI657" s="182"/>
      <c r="KJ657" s="182"/>
      <c r="KK657" s="182"/>
      <c r="KL657" s="182"/>
      <c r="KM657" s="182"/>
      <c r="KN657" s="182"/>
      <c r="KO657" s="182"/>
      <c r="KP657" s="182"/>
      <c r="KQ657" s="182"/>
      <c r="KR657" s="182"/>
      <c r="KS657" s="182"/>
      <c r="KT657" s="182"/>
      <c r="KU657" s="182"/>
      <c r="KV657" s="182"/>
      <c r="KW657" s="182"/>
      <c r="KX657" s="182"/>
      <c r="KY657" s="182"/>
      <c r="KZ657" s="182"/>
      <c r="LA657" s="182"/>
      <c r="LB657" s="182"/>
      <c r="LC657" s="182"/>
      <c r="LD657" s="182"/>
      <c r="LE657" s="182"/>
      <c r="LF657" s="182"/>
      <c r="LG657" s="182"/>
      <c r="LH657" s="182"/>
      <c r="LI657" s="182"/>
      <c r="LJ657" s="182"/>
      <c r="LK657" s="182"/>
      <c r="LL657" s="182"/>
      <c r="LM657" s="182"/>
      <c r="LN657" s="182"/>
      <c r="LO657" s="182"/>
      <c r="LP657" s="182"/>
      <c r="LQ657" s="182"/>
      <c r="LR657" s="182"/>
      <c r="LS657" s="182"/>
      <c r="LT657" s="182"/>
      <c r="LU657" s="182"/>
      <c r="LV657" s="182"/>
      <c r="LW657" s="182"/>
      <c r="LX657" s="182"/>
      <c r="LY657" s="182"/>
      <c r="LZ657" s="182"/>
      <c r="MA657" s="182"/>
      <c r="MB657" s="182"/>
      <c r="MC657" s="182"/>
      <c r="MD657" s="182"/>
      <c r="ME657" s="182"/>
      <c r="MF657" s="182"/>
      <c r="MG657" s="182"/>
      <c r="MH657" s="182"/>
      <c r="MI657" s="182"/>
      <c r="MJ657" s="182"/>
      <c r="MK657" s="182"/>
      <c r="ML657" s="182"/>
      <c r="MM657" s="182"/>
      <c r="MN657" s="182"/>
      <c r="MO657" s="182"/>
      <c r="MP657" s="182"/>
      <c r="MQ657" s="182"/>
      <c r="MR657" s="182"/>
      <c r="MS657" s="182"/>
      <c r="MT657" s="182"/>
      <c r="MU657" s="182"/>
      <c r="MV657" s="182"/>
      <c r="MW657" s="182"/>
      <c r="MX657" s="182"/>
      <c r="MY657" s="182"/>
      <c r="MZ657" s="182"/>
      <c r="NA657" s="182"/>
      <c r="NB657" s="182"/>
      <c r="NC657" s="182"/>
      <c r="ND657" s="182"/>
      <c r="NE657" s="182"/>
      <c r="NF657" s="182"/>
      <c r="NG657" s="182"/>
      <c r="NH657" s="182"/>
      <c r="NI657" s="182"/>
      <c r="NJ657" s="182"/>
      <c r="NK657" s="182"/>
      <c r="NL657" s="182"/>
      <c r="NM657" s="182"/>
      <c r="NN657" s="182"/>
      <c r="NO657" s="182"/>
      <c r="NP657" s="182"/>
      <c r="NQ657" s="182"/>
      <c r="NR657" s="182"/>
      <c r="NS657" s="182"/>
      <c r="NT657" s="182"/>
      <c r="NU657" s="182"/>
      <c r="NV657" s="182"/>
      <c r="NW657" s="182"/>
      <c r="NX657" s="182"/>
      <c r="NY657" s="182"/>
      <c r="NZ657" s="182"/>
      <c r="OA657" s="182"/>
      <c r="OB657" s="182"/>
      <c r="OC657" s="182"/>
      <c r="OD657" s="182"/>
      <c r="OE657" s="182"/>
      <c r="OF657" s="182"/>
      <c r="OG657" s="182"/>
      <c r="OH657" s="182"/>
      <c r="OI657" s="182"/>
      <c r="OJ657" s="182"/>
      <c r="OK657" s="182"/>
      <c r="OL657" s="182"/>
      <c r="OM657" s="182"/>
      <c r="ON657" s="182"/>
      <c r="OO657" s="182"/>
      <c r="OP657" s="182"/>
      <c r="OQ657" s="182"/>
      <c r="OR657" s="182"/>
      <c r="OS657" s="182"/>
      <c r="OT657" s="182"/>
      <c r="OU657" s="182"/>
      <c r="OV657" s="182"/>
      <c r="OW657" s="182"/>
      <c r="OX657" s="182"/>
      <c r="OY657" s="182"/>
      <c r="OZ657" s="182"/>
      <c r="PA657" s="182"/>
      <c r="PB657" s="182"/>
      <c r="PC657" s="182"/>
      <c r="PD657" s="182"/>
      <c r="PE657" s="182"/>
      <c r="PF657" s="182"/>
      <c r="PG657" s="182"/>
      <c r="PH657" s="182"/>
      <c r="PI657" s="182"/>
      <c r="PJ657" s="182"/>
      <c r="PK657" s="182"/>
      <c r="PL657" s="182"/>
      <c r="PM657" s="182"/>
      <c r="PN657" s="182"/>
      <c r="PO657" s="182"/>
      <c r="PP657" s="182"/>
      <c r="PQ657" s="182"/>
      <c r="PR657" s="182"/>
      <c r="PS657" s="182"/>
      <c r="PT657" s="182"/>
      <c r="PU657" s="182"/>
      <c r="PV657" s="182"/>
      <c r="PW657" s="182"/>
      <c r="PX657" s="182"/>
    </row>
    <row r="658" spans="1:440" s="167" customFormat="1" ht="19.899999999999999" customHeight="1" thickBot="1">
      <c r="A658" s="855">
        <v>105</v>
      </c>
      <c r="B658" s="1044"/>
      <c r="C658" s="1047"/>
      <c r="D658" s="844"/>
      <c r="E658" s="902"/>
      <c r="F658" s="323" t="s">
        <v>21</v>
      </c>
      <c r="G658" s="298">
        <v>45.298999999999999</v>
      </c>
      <c r="H658" s="298"/>
      <c r="I658" s="299">
        <f>G658+H658+K657</f>
        <v>47.365000000000002</v>
      </c>
      <c r="J658" s="439">
        <v>32.207999999999998</v>
      </c>
      <c r="K658" s="299">
        <f t="shared" si="739"/>
        <v>15.157000000000004</v>
      </c>
      <c r="L658" s="359">
        <f t="shared" si="740"/>
        <v>0.67999577747281736</v>
      </c>
      <c r="M658" s="440">
        <v>43255</v>
      </c>
      <c r="N658" s="903"/>
      <c r="O658" s="904"/>
      <c r="P658" s="904"/>
      <c r="Q658" s="904"/>
      <c r="R658" s="904"/>
      <c r="S658" s="893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  <c r="BA658" s="182"/>
      <c r="BB658" s="182"/>
      <c r="BC658" s="182"/>
      <c r="BD658" s="182"/>
      <c r="BE658" s="182"/>
      <c r="BF658" s="182"/>
      <c r="BG658" s="182"/>
      <c r="BH658" s="182"/>
      <c r="BI658" s="182"/>
      <c r="BJ658" s="182"/>
      <c r="BK658" s="182"/>
      <c r="BL658" s="182"/>
      <c r="BM658" s="182"/>
      <c r="BN658" s="182"/>
      <c r="BO658" s="182"/>
      <c r="BP658" s="182"/>
      <c r="BQ658" s="182"/>
      <c r="BR658" s="182"/>
      <c r="BS658" s="182"/>
      <c r="BT658" s="182"/>
      <c r="BU658" s="182"/>
      <c r="BV658" s="182"/>
      <c r="BW658" s="182"/>
      <c r="BX658" s="182"/>
      <c r="BY658" s="182"/>
      <c r="BZ658" s="182"/>
      <c r="CA658" s="182"/>
      <c r="CB658" s="182"/>
      <c r="CC658" s="182"/>
      <c r="CD658" s="182"/>
      <c r="CE658" s="182"/>
      <c r="CF658" s="182"/>
      <c r="CG658" s="182"/>
      <c r="CH658" s="182"/>
      <c r="CI658" s="182"/>
      <c r="CJ658" s="182"/>
      <c r="CK658" s="182"/>
      <c r="CL658" s="182"/>
      <c r="CM658" s="182"/>
      <c r="CN658" s="182"/>
      <c r="CO658" s="182"/>
      <c r="CP658" s="182"/>
      <c r="CQ658" s="182"/>
      <c r="CR658" s="182"/>
      <c r="CS658" s="182"/>
      <c r="CT658" s="182"/>
      <c r="CU658" s="182"/>
      <c r="CV658" s="182"/>
      <c r="CW658" s="182"/>
      <c r="CX658" s="182"/>
      <c r="CY658" s="182"/>
      <c r="CZ658" s="182"/>
      <c r="DA658" s="182"/>
      <c r="DB658" s="182"/>
      <c r="DC658" s="182"/>
      <c r="DD658" s="182"/>
      <c r="DE658" s="182"/>
      <c r="DF658" s="182"/>
      <c r="DG658" s="182"/>
      <c r="DH658" s="182"/>
      <c r="DI658" s="182"/>
      <c r="DJ658" s="182"/>
      <c r="DK658" s="182"/>
      <c r="DL658" s="182"/>
      <c r="DM658" s="182"/>
      <c r="DN658" s="182"/>
      <c r="DO658" s="182"/>
      <c r="DP658" s="182"/>
      <c r="DQ658" s="182"/>
      <c r="DR658" s="182"/>
      <c r="DS658" s="182"/>
      <c r="DT658" s="182"/>
      <c r="DU658" s="182"/>
      <c r="DV658" s="182"/>
      <c r="DW658" s="182"/>
      <c r="DX658" s="182"/>
      <c r="DY658" s="182"/>
      <c r="DZ658" s="182"/>
      <c r="EA658" s="182"/>
      <c r="EB658" s="182"/>
      <c r="EC658" s="182"/>
      <c r="ED658" s="182"/>
      <c r="EE658" s="182"/>
      <c r="EF658" s="182"/>
      <c r="EG658" s="182"/>
      <c r="EH658" s="182"/>
      <c r="EI658" s="182"/>
      <c r="EJ658" s="182"/>
      <c r="EK658" s="182"/>
      <c r="EL658" s="182"/>
      <c r="EM658" s="182"/>
      <c r="EN658" s="182"/>
      <c r="EO658" s="182"/>
      <c r="EP658" s="182"/>
      <c r="EQ658" s="182"/>
      <c r="ER658" s="182"/>
      <c r="ES658" s="182"/>
      <c r="ET658" s="182"/>
      <c r="EU658" s="182"/>
      <c r="EV658" s="182"/>
      <c r="EW658" s="182"/>
      <c r="EX658" s="182"/>
      <c r="EY658" s="182"/>
      <c r="EZ658" s="182"/>
      <c r="FA658" s="182"/>
      <c r="FB658" s="182"/>
      <c r="FC658" s="182"/>
      <c r="FD658" s="182"/>
      <c r="FE658" s="182"/>
      <c r="FF658" s="182"/>
      <c r="FG658" s="182"/>
      <c r="FH658" s="182"/>
      <c r="FI658" s="182"/>
      <c r="FJ658" s="182"/>
      <c r="FK658" s="182"/>
      <c r="FL658" s="182"/>
      <c r="FM658" s="182"/>
      <c r="FN658" s="182"/>
      <c r="FO658" s="182"/>
      <c r="FP658" s="182"/>
      <c r="FQ658" s="182"/>
      <c r="FR658" s="182"/>
      <c r="FS658" s="182"/>
      <c r="FT658" s="182"/>
      <c r="FU658" s="182"/>
      <c r="FV658" s="182"/>
      <c r="FW658" s="182"/>
      <c r="FX658" s="182"/>
      <c r="FY658" s="182"/>
      <c r="FZ658" s="182"/>
      <c r="GA658" s="182"/>
      <c r="GB658" s="182"/>
      <c r="GC658" s="182"/>
      <c r="GD658" s="182"/>
      <c r="GE658" s="182"/>
      <c r="GF658" s="182"/>
      <c r="GG658" s="182"/>
      <c r="GH658" s="182"/>
      <c r="GI658" s="182"/>
      <c r="GJ658" s="182"/>
      <c r="GK658" s="182"/>
      <c r="GL658" s="182"/>
      <c r="GM658" s="182"/>
      <c r="GN658" s="182"/>
      <c r="GO658" s="182"/>
      <c r="GP658" s="182"/>
      <c r="GQ658" s="182"/>
      <c r="GR658" s="182"/>
      <c r="GS658" s="182"/>
      <c r="GT658" s="182"/>
      <c r="GU658" s="182"/>
      <c r="GV658" s="182"/>
      <c r="GW658" s="182"/>
      <c r="GX658" s="182"/>
      <c r="GY658" s="182"/>
      <c r="GZ658" s="182"/>
      <c r="HA658" s="182"/>
      <c r="HB658" s="182"/>
      <c r="HC658" s="182"/>
      <c r="HD658" s="182"/>
      <c r="HE658" s="182"/>
      <c r="HF658" s="182"/>
      <c r="HG658" s="182"/>
      <c r="HH658" s="182"/>
      <c r="HI658" s="182"/>
      <c r="HJ658" s="182"/>
      <c r="HK658" s="182"/>
      <c r="HL658" s="182"/>
      <c r="HM658" s="182"/>
      <c r="HN658" s="182"/>
      <c r="HO658" s="182"/>
      <c r="HP658" s="182"/>
      <c r="HQ658" s="182"/>
      <c r="HR658" s="182"/>
      <c r="HS658" s="182"/>
      <c r="HT658" s="182"/>
      <c r="HU658" s="182"/>
      <c r="HV658" s="182"/>
      <c r="HW658" s="182"/>
      <c r="HX658" s="182"/>
      <c r="HY658" s="182"/>
      <c r="HZ658" s="182"/>
      <c r="IA658" s="182"/>
      <c r="IB658" s="182"/>
      <c r="IC658" s="182"/>
      <c r="ID658" s="182"/>
      <c r="IE658" s="182"/>
      <c r="IF658" s="182"/>
      <c r="IG658" s="182"/>
      <c r="IH658" s="182"/>
      <c r="II658" s="182"/>
      <c r="IJ658" s="182"/>
      <c r="IK658" s="182"/>
      <c r="IL658" s="182"/>
      <c r="IM658" s="182"/>
      <c r="IN658" s="182"/>
      <c r="IO658" s="182"/>
      <c r="IP658" s="182"/>
      <c r="IQ658" s="182"/>
      <c r="IR658" s="182"/>
      <c r="IS658" s="182"/>
      <c r="IT658" s="182"/>
      <c r="IU658" s="182"/>
      <c r="IV658" s="182"/>
      <c r="IW658" s="182"/>
      <c r="IX658" s="182"/>
      <c r="IY658" s="182"/>
      <c r="IZ658" s="182"/>
      <c r="JA658" s="182"/>
      <c r="JB658" s="182"/>
      <c r="JC658" s="182"/>
      <c r="JD658" s="182"/>
      <c r="JE658" s="182"/>
      <c r="JF658" s="182"/>
      <c r="JG658" s="182"/>
      <c r="JH658" s="182"/>
      <c r="JI658" s="182"/>
      <c r="JJ658" s="182"/>
      <c r="JK658" s="182"/>
      <c r="JL658" s="182"/>
      <c r="JM658" s="182"/>
      <c r="JN658" s="182"/>
      <c r="JO658" s="182"/>
      <c r="JP658" s="182"/>
      <c r="JQ658" s="182"/>
      <c r="JR658" s="182"/>
      <c r="JS658" s="182"/>
      <c r="JT658" s="182"/>
      <c r="JU658" s="182"/>
      <c r="JV658" s="182"/>
      <c r="JW658" s="182"/>
      <c r="JX658" s="182"/>
      <c r="JY658" s="182"/>
      <c r="JZ658" s="182"/>
      <c r="KA658" s="182"/>
      <c r="KB658" s="182"/>
      <c r="KC658" s="182"/>
      <c r="KD658" s="182"/>
      <c r="KE658" s="182"/>
      <c r="KF658" s="182"/>
      <c r="KG658" s="182"/>
      <c r="KH658" s="182"/>
      <c r="KI658" s="182"/>
      <c r="KJ658" s="182"/>
      <c r="KK658" s="182"/>
      <c r="KL658" s="182"/>
      <c r="KM658" s="182"/>
      <c r="KN658" s="182"/>
      <c r="KO658" s="182"/>
      <c r="KP658" s="182"/>
      <c r="KQ658" s="182"/>
      <c r="KR658" s="182"/>
      <c r="KS658" s="182"/>
      <c r="KT658" s="182"/>
      <c r="KU658" s="182"/>
      <c r="KV658" s="182"/>
      <c r="KW658" s="182"/>
      <c r="KX658" s="182"/>
      <c r="KY658" s="182"/>
      <c r="KZ658" s="182"/>
      <c r="LA658" s="182"/>
      <c r="LB658" s="182"/>
      <c r="LC658" s="182"/>
      <c r="LD658" s="182"/>
      <c r="LE658" s="182"/>
      <c r="LF658" s="182"/>
      <c r="LG658" s="182"/>
      <c r="LH658" s="182"/>
      <c r="LI658" s="182"/>
      <c r="LJ658" s="182"/>
      <c r="LK658" s="182"/>
      <c r="LL658" s="182"/>
      <c r="LM658" s="182"/>
      <c r="LN658" s="182"/>
      <c r="LO658" s="182"/>
      <c r="LP658" s="182"/>
      <c r="LQ658" s="182"/>
      <c r="LR658" s="182"/>
      <c r="LS658" s="182"/>
      <c r="LT658" s="182"/>
      <c r="LU658" s="182"/>
      <c r="LV658" s="182"/>
      <c r="LW658" s="182"/>
      <c r="LX658" s="182"/>
      <c r="LY658" s="182"/>
      <c r="LZ658" s="182"/>
      <c r="MA658" s="182"/>
      <c r="MB658" s="182"/>
      <c r="MC658" s="182"/>
      <c r="MD658" s="182"/>
      <c r="ME658" s="182"/>
      <c r="MF658" s="182"/>
      <c r="MG658" s="182"/>
      <c r="MH658" s="182"/>
      <c r="MI658" s="182"/>
      <c r="MJ658" s="182"/>
      <c r="MK658" s="182"/>
      <c r="ML658" s="182"/>
      <c r="MM658" s="182"/>
      <c r="MN658" s="182"/>
      <c r="MO658" s="182"/>
      <c r="MP658" s="182"/>
      <c r="MQ658" s="182"/>
      <c r="MR658" s="182"/>
      <c r="MS658" s="182"/>
      <c r="MT658" s="182"/>
      <c r="MU658" s="182"/>
      <c r="MV658" s="182"/>
      <c r="MW658" s="182"/>
      <c r="MX658" s="182"/>
      <c r="MY658" s="182"/>
      <c r="MZ658" s="182"/>
      <c r="NA658" s="182"/>
      <c r="NB658" s="182"/>
      <c r="NC658" s="182"/>
      <c r="ND658" s="182"/>
      <c r="NE658" s="182"/>
      <c r="NF658" s="182"/>
      <c r="NG658" s="182"/>
      <c r="NH658" s="182"/>
      <c r="NI658" s="182"/>
      <c r="NJ658" s="182"/>
      <c r="NK658" s="182"/>
      <c r="NL658" s="182"/>
      <c r="NM658" s="182"/>
      <c r="NN658" s="182"/>
      <c r="NO658" s="182"/>
      <c r="NP658" s="182"/>
      <c r="NQ658" s="182"/>
      <c r="NR658" s="182"/>
      <c r="NS658" s="182"/>
      <c r="NT658" s="182"/>
      <c r="NU658" s="182"/>
      <c r="NV658" s="182"/>
      <c r="NW658" s="182"/>
      <c r="NX658" s="182"/>
      <c r="NY658" s="182"/>
      <c r="NZ658" s="182"/>
      <c r="OA658" s="182"/>
      <c r="OB658" s="182"/>
      <c r="OC658" s="182"/>
      <c r="OD658" s="182"/>
      <c r="OE658" s="182"/>
      <c r="OF658" s="182"/>
      <c r="OG658" s="182"/>
      <c r="OH658" s="182"/>
      <c r="OI658" s="182"/>
      <c r="OJ658" s="182"/>
      <c r="OK658" s="182"/>
      <c r="OL658" s="182"/>
      <c r="OM658" s="182"/>
      <c r="ON658" s="182"/>
      <c r="OO658" s="182"/>
      <c r="OP658" s="182"/>
      <c r="OQ658" s="182"/>
      <c r="OR658" s="182"/>
      <c r="OS658" s="182"/>
      <c r="OT658" s="182"/>
      <c r="OU658" s="182"/>
      <c r="OV658" s="182"/>
      <c r="OW658" s="182"/>
      <c r="OX658" s="182"/>
      <c r="OY658" s="182"/>
      <c r="OZ658" s="182"/>
      <c r="PA658" s="182"/>
      <c r="PB658" s="182"/>
      <c r="PC658" s="182"/>
      <c r="PD658" s="182"/>
      <c r="PE658" s="182"/>
      <c r="PF658" s="182"/>
      <c r="PG658" s="182"/>
      <c r="PH658" s="182"/>
      <c r="PI658" s="182"/>
      <c r="PJ658" s="182"/>
      <c r="PK658" s="182"/>
      <c r="PL658" s="182"/>
      <c r="PM658" s="182"/>
      <c r="PN658" s="182"/>
      <c r="PO658" s="182"/>
      <c r="PP658" s="182"/>
      <c r="PQ658" s="182"/>
      <c r="PR658" s="182"/>
      <c r="PS658" s="182"/>
      <c r="PT658" s="182"/>
      <c r="PU658" s="182"/>
      <c r="PV658" s="182"/>
      <c r="PW658" s="182"/>
      <c r="PX658" s="182"/>
    </row>
    <row r="659" spans="1:440" s="167" customFormat="1" ht="19.899999999999999" customHeight="1" thickBot="1">
      <c r="A659" s="855">
        <v>105</v>
      </c>
      <c r="B659" s="1044"/>
      <c r="C659" s="1047"/>
      <c r="D659" s="845"/>
      <c r="E659" s="902"/>
      <c r="F659" s="323" t="s">
        <v>22</v>
      </c>
      <c r="G659" s="298">
        <v>17.106999999999999</v>
      </c>
      <c r="H659" s="298"/>
      <c r="I659" s="299">
        <f>G659+H659+K658</f>
        <v>32.264000000000003</v>
      </c>
      <c r="J659" s="439">
        <v>31.146999999999998</v>
      </c>
      <c r="K659" s="299">
        <f t="shared" si="739"/>
        <v>1.1170000000000044</v>
      </c>
      <c r="L659" s="359">
        <f t="shared" si="740"/>
        <v>0.96537937019588382</v>
      </c>
      <c r="M659" s="440" t="s">
        <v>24</v>
      </c>
      <c r="N659" s="903"/>
      <c r="O659" s="904"/>
      <c r="P659" s="904"/>
      <c r="Q659" s="904"/>
      <c r="R659" s="904"/>
      <c r="S659" s="893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  <c r="BA659" s="182"/>
      <c r="BB659" s="182"/>
      <c r="BC659" s="182"/>
      <c r="BD659" s="182"/>
      <c r="BE659" s="182"/>
      <c r="BF659" s="182"/>
      <c r="BG659" s="182"/>
      <c r="BH659" s="182"/>
      <c r="BI659" s="182"/>
      <c r="BJ659" s="182"/>
      <c r="BK659" s="182"/>
      <c r="BL659" s="182"/>
      <c r="BM659" s="182"/>
      <c r="BN659" s="182"/>
      <c r="BO659" s="182"/>
      <c r="BP659" s="182"/>
      <c r="BQ659" s="182"/>
      <c r="BR659" s="182"/>
      <c r="BS659" s="182"/>
      <c r="BT659" s="182"/>
      <c r="BU659" s="182"/>
      <c r="BV659" s="182"/>
      <c r="BW659" s="182"/>
      <c r="BX659" s="182"/>
      <c r="BY659" s="182"/>
      <c r="BZ659" s="182"/>
      <c r="CA659" s="182"/>
      <c r="CB659" s="182"/>
      <c r="CC659" s="182"/>
      <c r="CD659" s="182"/>
      <c r="CE659" s="182"/>
      <c r="CF659" s="182"/>
      <c r="CG659" s="182"/>
      <c r="CH659" s="182"/>
      <c r="CI659" s="182"/>
      <c r="CJ659" s="182"/>
      <c r="CK659" s="182"/>
      <c r="CL659" s="182"/>
      <c r="CM659" s="182"/>
      <c r="CN659" s="182"/>
      <c r="CO659" s="182"/>
      <c r="CP659" s="182"/>
      <c r="CQ659" s="182"/>
      <c r="CR659" s="182"/>
      <c r="CS659" s="182"/>
      <c r="CT659" s="182"/>
      <c r="CU659" s="182"/>
      <c r="CV659" s="182"/>
      <c r="CW659" s="182"/>
      <c r="CX659" s="182"/>
      <c r="CY659" s="182"/>
      <c r="CZ659" s="182"/>
      <c r="DA659" s="182"/>
      <c r="DB659" s="182"/>
      <c r="DC659" s="182"/>
      <c r="DD659" s="182"/>
      <c r="DE659" s="182"/>
      <c r="DF659" s="182"/>
      <c r="DG659" s="182"/>
      <c r="DH659" s="182"/>
      <c r="DI659" s="182"/>
      <c r="DJ659" s="182"/>
      <c r="DK659" s="182"/>
      <c r="DL659" s="182"/>
      <c r="DM659" s="182"/>
      <c r="DN659" s="182"/>
      <c r="DO659" s="182"/>
      <c r="DP659" s="182"/>
      <c r="DQ659" s="182"/>
      <c r="DR659" s="182"/>
      <c r="DS659" s="182"/>
      <c r="DT659" s="182"/>
      <c r="DU659" s="182"/>
      <c r="DV659" s="182"/>
      <c r="DW659" s="182"/>
      <c r="DX659" s="182"/>
      <c r="DY659" s="182"/>
      <c r="DZ659" s="182"/>
      <c r="EA659" s="182"/>
      <c r="EB659" s="182"/>
      <c r="EC659" s="182"/>
      <c r="ED659" s="182"/>
      <c r="EE659" s="182"/>
      <c r="EF659" s="182"/>
      <c r="EG659" s="182"/>
      <c r="EH659" s="182"/>
      <c r="EI659" s="182"/>
      <c r="EJ659" s="182"/>
      <c r="EK659" s="182"/>
      <c r="EL659" s="182"/>
      <c r="EM659" s="182"/>
      <c r="EN659" s="182"/>
      <c r="EO659" s="182"/>
      <c r="EP659" s="182"/>
      <c r="EQ659" s="182"/>
      <c r="ER659" s="182"/>
      <c r="ES659" s="182"/>
      <c r="ET659" s="182"/>
      <c r="EU659" s="182"/>
      <c r="EV659" s="182"/>
      <c r="EW659" s="182"/>
      <c r="EX659" s="182"/>
      <c r="EY659" s="182"/>
      <c r="EZ659" s="182"/>
      <c r="FA659" s="182"/>
      <c r="FB659" s="182"/>
      <c r="FC659" s="182"/>
      <c r="FD659" s="182"/>
      <c r="FE659" s="182"/>
      <c r="FF659" s="182"/>
      <c r="FG659" s="182"/>
      <c r="FH659" s="182"/>
      <c r="FI659" s="182"/>
      <c r="FJ659" s="182"/>
      <c r="FK659" s="182"/>
      <c r="FL659" s="182"/>
      <c r="FM659" s="182"/>
      <c r="FN659" s="182"/>
      <c r="FO659" s="182"/>
      <c r="FP659" s="182"/>
      <c r="FQ659" s="182"/>
      <c r="FR659" s="182"/>
      <c r="FS659" s="182"/>
      <c r="FT659" s="182"/>
      <c r="FU659" s="182"/>
      <c r="FV659" s="182"/>
      <c r="FW659" s="182"/>
      <c r="FX659" s="182"/>
      <c r="FY659" s="182"/>
      <c r="FZ659" s="182"/>
      <c r="GA659" s="182"/>
      <c r="GB659" s="182"/>
      <c r="GC659" s="182"/>
      <c r="GD659" s="182"/>
      <c r="GE659" s="182"/>
      <c r="GF659" s="182"/>
      <c r="GG659" s="182"/>
      <c r="GH659" s="182"/>
      <c r="GI659" s="182"/>
      <c r="GJ659" s="182"/>
      <c r="GK659" s="182"/>
      <c r="GL659" s="182"/>
      <c r="GM659" s="182"/>
      <c r="GN659" s="182"/>
      <c r="GO659" s="182"/>
      <c r="GP659" s="182"/>
      <c r="GQ659" s="182"/>
      <c r="GR659" s="182"/>
      <c r="GS659" s="182"/>
      <c r="GT659" s="182"/>
      <c r="GU659" s="182"/>
      <c r="GV659" s="182"/>
      <c r="GW659" s="182"/>
      <c r="GX659" s="182"/>
      <c r="GY659" s="182"/>
      <c r="GZ659" s="182"/>
      <c r="HA659" s="182"/>
      <c r="HB659" s="182"/>
      <c r="HC659" s="182"/>
      <c r="HD659" s="182"/>
      <c r="HE659" s="182"/>
      <c r="HF659" s="182"/>
      <c r="HG659" s="182"/>
      <c r="HH659" s="182"/>
      <c r="HI659" s="182"/>
      <c r="HJ659" s="182"/>
      <c r="HK659" s="182"/>
      <c r="HL659" s="182"/>
      <c r="HM659" s="182"/>
      <c r="HN659" s="182"/>
      <c r="HO659" s="182"/>
      <c r="HP659" s="182"/>
      <c r="HQ659" s="182"/>
      <c r="HR659" s="182"/>
      <c r="HS659" s="182"/>
      <c r="HT659" s="182"/>
      <c r="HU659" s="182"/>
      <c r="HV659" s="182"/>
      <c r="HW659" s="182"/>
      <c r="HX659" s="182"/>
      <c r="HY659" s="182"/>
      <c r="HZ659" s="182"/>
      <c r="IA659" s="182"/>
      <c r="IB659" s="182"/>
      <c r="IC659" s="182"/>
      <c r="ID659" s="182"/>
      <c r="IE659" s="182"/>
      <c r="IF659" s="182"/>
      <c r="IG659" s="182"/>
      <c r="IH659" s="182"/>
      <c r="II659" s="182"/>
      <c r="IJ659" s="182"/>
      <c r="IK659" s="182"/>
      <c r="IL659" s="182"/>
      <c r="IM659" s="182"/>
      <c r="IN659" s="182"/>
      <c r="IO659" s="182"/>
      <c r="IP659" s="182"/>
      <c r="IQ659" s="182"/>
      <c r="IR659" s="182"/>
      <c r="IS659" s="182"/>
      <c r="IT659" s="182"/>
      <c r="IU659" s="182"/>
      <c r="IV659" s="182"/>
      <c r="IW659" s="182"/>
      <c r="IX659" s="182"/>
      <c r="IY659" s="182"/>
      <c r="IZ659" s="182"/>
      <c r="JA659" s="182"/>
      <c r="JB659" s="182"/>
      <c r="JC659" s="182"/>
      <c r="JD659" s="182"/>
      <c r="JE659" s="182"/>
      <c r="JF659" s="182"/>
      <c r="JG659" s="182"/>
      <c r="JH659" s="182"/>
      <c r="JI659" s="182"/>
      <c r="JJ659" s="182"/>
      <c r="JK659" s="182"/>
      <c r="JL659" s="182"/>
      <c r="JM659" s="182"/>
      <c r="JN659" s="182"/>
      <c r="JO659" s="182"/>
      <c r="JP659" s="182"/>
      <c r="JQ659" s="182"/>
      <c r="JR659" s="182"/>
      <c r="JS659" s="182"/>
      <c r="JT659" s="182"/>
      <c r="JU659" s="182"/>
      <c r="JV659" s="182"/>
      <c r="JW659" s="182"/>
      <c r="JX659" s="182"/>
      <c r="JY659" s="182"/>
      <c r="JZ659" s="182"/>
      <c r="KA659" s="182"/>
      <c r="KB659" s="182"/>
      <c r="KC659" s="182"/>
      <c r="KD659" s="182"/>
      <c r="KE659" s="182"/>
      <c r="KF659" s="182"/>
      <c r="KG659" s="182"/>
      <c r="KH659" s="182"/>
      <c r="KI659" s="182"/>
      <c r="KJ659" s="182"/>
      <c r="KK659" s="182"/>
      <c r="KL659" s="182"/>
      <c r="KM659" s="182"/>
      <c r="KN659" s="182"/>
      <c r="KO659" s="182"/>
      <c r="KP659" s="182"/>
      <c r="KQ659" s="182"/>
      <c r="KR659" s="182"/>
      <c r="KS659" s="182"/>
      <c r="KT659" s="182"/>
      <c r="KU659" s="182"/>
      <c r="KV659" s="182"/>
      <c r="KW659" s="182"/>
      <c r="KX659" s="182"/>
      <c r="KY659" s="182"/>
      <c r="KZ659" s="182"/>
      <c r="LA659" s="182"/>
      <c r="LB659" s="182"/>
      <c r="LC659" s="182"/>
      <c r="LD659" s="182"/>
      <c r="LE659" s="182"/>
      <c r="LF659" s="182"/>
      <c r="LG659" s="182"/>
      <c r="LH659" s="182"/>
      <c r="LI659" s="182"/>
      <c r="LJ659" s="182"/>
      <c r="LK659" s="182"/>
      <c r="LL659" s="182"/>
      <c r="LM659" s="182"/>
      <c r="LN659" s="182"/>
      <c r="LO659" s="182"/>
      <c r="LP659" s="182"/>
      <c r="LQ659" s="182"/>
      <c r="LR659" s="182"/>
      <c r="LS659" s="182"/>
      <c r="LT659" s="182"/>
      <c r="LU659" s="182"/>
      <c r="LV659" s="182"/>
      <c r="LW659" s="182"/>
      <c r="LX659" s="182"/>
      <c r="LY659" s="182"/>
      <c r="LZ659" s="182"/>
      <c r="MA659" s="182"/>
      <c r="MB659" s="182"/>
      <c r="MC659" s="182"/>
      <c r="MD659" s="182"/>
      <c r="ME659" s="182"/>
      <c r="MF659" s="182"/>
      <c r="MG659" s="182"/>
      <c r="MH659" s="182"/>
      <c r="MI659" s="182"/>
      <c r="MJ659" s="182"/>
      <c r="MK659" s="182"/>
      <c r="ML659" s="182"/>
      <c r="MM659" s="182"/>
      <c r="MN659" s="182"/>
      <c r="MO659" s="182"/>
      <c r="MP659" s="182"/>
      <c r="MQ659" s="182"/>
      <c r="MR659" s="182"/>
      <c r="MS659" s="182"/>
      <c r="MT659" s="182"/>
      <c r="MU659" s="182"/>
      <c r="MV659" s="182"/>
      <c r="MW659" s="182"/>
      <c r="MX659" s="182"/>
      <c r="MY659" s="182"/>
      <c r="MZ659" s="182"/>
      <c r="NA659" s="182"/>
      <c r="NB659" s="182"/>
      <c r="NC659" s="182"/>
      <c r="ND659" s="182"/>
      <c r="NE659" s="182"/>
      <c r="NF659" s="182"/>
      <c r="NG659" s="182"/>
      <c r="NH659" s="182"/>
      <c r="NI659" s="182"/>
      <c r="NJ659" s="182"/>
      <c r="NK659" s="182"/>
      <c r="NL659" s="182"/>
      <c r="NM659" s="182"/>
      <c r="NN659" s="182"/>
      <c r="NO659" s="182"/>
      <c r="NP659" s="182"/>
      <c r="NQ659" s="182"/>
      <c r="NR659" s="182"/>
      <c r="NS659" s="182"/>
      <c r="NT659" s="182"/>
      <c r="NU659" s="182"/>
      <c r="NV659" s="182"/>
      <c r="NW659" s="182"/>
      <c r="NX659" s="182"/>
      <c r="NY659" s="182"/>
      <c r="NZ659" s="182"/>
      <c r="OA659" s="182"/>
      <c r="OB659" s="182"/>
      <c r="OC659" s="182"/>
      <c r="OD659" s="182"/>
      <c r="OE659" s="182"/>
      <c r="OF659" s="182"/>
      <c r="OG659" s="182"/>
      <c r="OH659" s="182"/>
      <c r="OI659" s="182"/>
      <c r="OJ659" s="182"/>
      <c r="OK659" s="182"/>
      <c r="OL659" s="182"/>
      <c r="OM659" s="182"/>
      <c r="ON659" s="182"/>
      <c r="OO659" s="182"/>
      <c r="OP659" s="182"/>
      <c r="OQ659" s="182"/>
      <c r="OR659" s="182"/>
      <c r="OS659" s="182"/>
      <c r="OT659" s="182"/>
      <c r="OU659" s="182"/>
      <c r="OV659" s="182"/>
      <c r="OW659" s="182"/>
      <c r="OX659" s="182"/>
      <c r="OY659" s="182"/>
      <c r="OZ659" s="182"/>
      <c r="PA659" s="182"/>
      <c r="PB659" s="182"/>
      <c r="PC659" s="182"/>
      <c r="PD659" s="182"/>
      <c r="PE659" s="182"/>
      <c r="PF659" s="182"/>
      <c r="PG659" s="182"/>
      <c r="PH659" s="182"/>
      <c r="PI659" s="182"/>
      <c r="PJ659" s="182"/>
      <c r="PK659" s="182"/>
      <c r="PL659" s="182"/>
      <c r="PM659" s="182"/>
      <c r="PN659" s="182"/>
      <c r="PO659" s="182"/>
      <c r="PP659" s="182"/>
      <c r="PQ659" s="182"/>
      <c r="PR659" s="182"/>
      <c r="PS659" s="182"/>
      <c r="PT659" s="182"/>
      <c r="PU659" s="182"/>
      <c r="PV659" s="182"/>
      <c r="PW659" s="182"/>
      <c r="PX659" s="182"/>
    </row>
    <row r="660" spans="1:440" s="167" customFormat="1" ht="19.899999999999999" customHeight="1" thickBot="1">
      <c r="A660" s="855">
        <v>106</v>
      </c>
      <c r="B660" s="1044"/>
      <c r="C660" s="1047"/>
      <c r="D660" s="843" t="s">
        <v>666</v>
      </c>
      <c r="E660" s="902" t="s">
        <v>611</v>
      </c>
      <c r="F660" s="323" t="s">
        <v>20</v>
      </c>
      <c r="G660" s="298">
        <v>0.96099999999999997</v>
      </c>
      <c r="H660" s="298"/>
      <c r="I660" s="299">
        <f t="shared" ref="I660" si="764">G660+H660</f>
        <v>0.96099999999999997</v>
      </c>
      <c r="J660" s="439">
        <v>0</v>
      </c>
      <c r="K660" s="299">
        <f t="shared" si="739"/>
        <v>0.96099999999999997</v>
      </c>
      <c r="L660" s="359">
        <f t="shared" si="740"/>
        <v>0</v>
      </c>
      <c r="M660" s="440" t="s">
        <v>24</v>
      </c>
      <c r="N660" s="903">
        <f t="shared" ref="N660:O660" si="765">G660+G661+G662</f>
        <v>10.929</v>
      </c>
      <c r="O660" s="904">
        <f t="shared" si="765"/>
        <v>-2</v>
      </c>
      <c r="P660" s="904">
        <f t="shared" ref="P660" si="766">N660+O660</f>
        <v>8.9290000000000003</v>
      </c>
      <c r="Q660" s="904">
        <f t="shared" ref="Q660" si="767">J660+J661+J662</f>
        <v>10.698</v>
      </c>
      <c r="R660" s="904">
        <f t="shared" ref="R660" si="768">P660-Q660</f>
        <v>-1.7690000000000001</v>
      </c>
      <c r="S660" s="893">
        <f t="shared" ref="S660" si="769">Q660/P660</f>
        <v>1.1981184903124651</v>
      </c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  <c r="AZ660" s="182"/>
      <c r="BA660" s="182"/>
      <c r="BB660" s="182"/>
      <c r="BC660" s="182"/>
      <c r="BD660" s="182"/>
      <c r="BE660" s="182"/>
      <c r="BF660" s="182"/>
      <c r="BG660" s="182"/>
      <c r="BH660" s="182"/>
      <c r="BI660" s="182"/>
      <c r="BJ660" s="182"/>
      <c r="BK660" s="182"/>
      <c r="BL660" s="182"/>
      <c r="BM660" s="182"/>
      <c r="BN660" s="182"/>
      <c r="BO660" s="182"/>
      <c r="BP660" s="182"/>
      <c r="BQ660" s="182"/>
      <c r="BR660" s="182"/>
      <c r="BS660" s="182"/>
      <c r="BT660" s="182"/>
      <c r="BU660" s="182"/>
      <c r="BV660" s="182"/>
      <c r="BW660" s="182"/>
      <c r="BX660" s="182"/>
      <c r="BY660" s="182"/>
      <c r="BZ660" s="182"/>
      <c r="CA660" s="182"/>
      <c r="CB660" s="182"/>
      <c r="CC660" s="182"/>
      <c r="CD660" s="182"/>
      <c r="CE660" s="182"/>
      <c r="CF660" s="182"/>
      <c r="CG660" s="182"/>
      <c r="CH660" s="182"/>
      <c r="CI660" s="182"/>
      <c r="CJ660" s="182"/>
      <c r="CK660" s="182"/>
      <c r="CL660" s="182"/>
      <c r="CM660" s="182"/>
      <c r="CN660" s="182"/>
      <c r="CO660" s="182"/>
      <c r="CP660" s="182"/>
      <c r="CQ660" s="182"/>
      <c r="CR660" s="182"/>
      <c r="CS660" s="182"/>
      <c r="CT660" s="182"/>
      <c r="CU660" s="182"/>
      <c r="CV660" s="182"/>
      <c r="CW660" s="182"/>
      <c r="CX660" s="182"/>
      <c r="CY660" s="182"/>
      <c r="CZ660" s="182"/>
      <c r="DA660" s="182"/>
      <c r="DB660" s="182"/>
      <c r="DC660" s="182"/>
      <c r="DD660" s="182"/>
      <c r="DE660" s="182"/>
      <c r="DF660" s="182"/>
      <c r="DG660" s="182"/>
      <c r="DH660" s="182"/>
      <c r="DI660" s="182"/>
      <c r="DJ660" s="182"/>
      <c r="DK660" s="182"/>
      <c r="DL660" s="182"/>
      <c r="DM660" s="182"/>
      <c r="DN660" s="182"/>
      <c r="DO660" s="182"/>
      <c r="DP660" s="182"/>
      <c r="DQ660" s="182"/>
      <c r="DR660" s="182"/>
      <c r="DS660" s="182"/>
      <c r="DT660" s="182"/>
      <c r="DU660" s="182"/>
      <c r="DV660" s="182"/>
      <c r="DW660" s="182"/>
      <c r="DX660" s="182"/>
      <c r="DY660" s="182"/>
      <c r="DZ660" s="182"/>
      <c r="EA660" s="182"/>
      <c r="EB660" s="182"/>
      <c r="EC660" s="182"/>
      <c r="ED660" s="182"/>
      <c r="EE660" s="182"/>
      <c r="EF660" s="182"/>
      <c r="EG660" s="182"/>
      <c r="EH660" s="182"/>
      <c r="EI660" s="182"/>
      <c r="EJ660" s="182"/>
      <c r="EK660" s="182"/>
      <c r="EL660" s="182"/>
      <c r="EM660" s="182"/>
      <c r="EN660" s="182"/>
      <c r="EO660" s="182"/>
      <c r="EP660" s="182"/>
      <c r="EQ660" s="182"/>
      <c r="ER660" s="182"/>
      <c r="ES660" s="182"/>
      <c r="ET660" s="182"/>
      <c r="EU660" s="182"/>
      <c r="EV660" s="182"/>
      <c r="EW660" s="182"/>
      <c r="EX660" s="182"/>
      <c r="EY660" s="182"/>
      <c r="EZ660" s="182"/>
      <c r="FA660" s="182"/>
      <c r="FB660" s="182"/>
      <c r="FC660" s="182"/>
      <c r="FD660" s="182"/>
      <c r="FE660" s="182"/>
      <c r="FF660" s="182"/>
      <c r="FG660" s="182"/>
      <c r="FH660" s="182"/>
      <c r="FI660" s="182"/>
      <c r="FJ660" s="182"/>
      <c r="FK660" s="182"/>
      <c r="FL660" s="182"/>
      <c r="FM660" s="182"/>
      <c r="FN660" s="182"/>
      <c r="FO660" s="182"/>
      <c r="FP660" s="182"/>
      <c r="FQ660" s="182"/>
      <c r="FR660" s="182"/>
      <c r="FS660" s="182"/>
      <c r="FT660" s="182"/>
      <c r="FU660" s="182"/>
      <c r="FV660" s="182"/>
      <c r="FW660" s="182"/>
      <c r="FX660" s="182"/>
      <c r="FY660" s="182"/>
      <c r="FZ660" s="182"/>
      <c r="GA660" s="182"/>
      <c r="GB660" s="182"/>
      <c r="GC660" s="182"/>
      <c r="GD660" s="182"/>
      <c r="GE660" s="182"/>
      <c r="GF660" s="182"/>
      <c r="GG660" s="182"/>
      <c r="GH660" s="182"/>
      <c r="GI660" s="182"/>
      <c r="GJ660" s="182"/>
      <c r="GK660" s="182"/>
      <c r="GL660" s="182"/>
      <c r="GM660" s="182"/>
      <c r="GN660" s="182"/>
      <c r="GO660" s="182"/>
      <c r="GP660" s="182"/>
      <c r="GQ660" s="182"/>
      <c r="GR660" s="182"/>
      <c r="GS660" s="182"/>
      <c r="GT660" s="182"/>
      <c r="GU660" s="182"/>
      <c r="GV660" s="182"/>
      <c r="GW660" s="182"/>
      <c r="GX660" s="182"/>
      <c r="GY660" s="182"/>
      <c r="GZ660" s="182"/>
      <c r="HA660" s="182"/>
      <c r="HB660" s="182"/>
      <c r="HC660" s="182"/>
      <c r="HD660" s="182"/>
      <c r="HE660" s="182"/>
      <c r="HF660" s="182"/>
      <c r="HG660" s="182"/>
      <c r="HH660" s="182"/>
      <c r="HI660" s="182"/>
      <c r="HJ660" s="182"/>
      <c r="HK660" s="182"/>
      <c r="HL660" s="182"/>
      <c r="HM660" s="182"/>
      <c r="HN660" s="182"/>
      <c r="HO660" s="182"/>
      <c r="HP660" s="182"/>
      <c r="HQ660" s="182"/>
      <c r="HR660" s="182"/>
      <c r="HS660" s="182"/>
      <c r="HT660" s="182"/>
      <c r="HU660" s="182"/>
      <c r="HV660" s="182"/>
      <c r="HW660" s="182"/>
      <c r="HX660" s="182"/>
      <c r="HY660" s="182"/>
      <c r="HZ660" s="182"/>
      <c r="IA660" s="182"/>
      <c r="IB660" s="182"/>
      <c r="IC660" s="182"/>
      <c r="ID660" s="182"/>
      <c r="IE660" s="182"/>
      <c r="IF660" s="182"/>
      <c r="IG660" s="182"/>
      <c r="IH660" s="182"/>
      <c r="II660" s="182"/>
      <c r="IJ660" s="182"/>
      <c r="IK660" s="182"/>
      <c r="IL660" s="182"/>
      <c r="IM660" s="182"/>
      <c r="IN660" s="182"/>
      <c r="IO660" s="182"/>
      <c r="IP660" s="182"/>
      <c r="IQ660" s="182"/>
      <c r="IR660" s="182"/>
      <c r="IS660" s="182"/>
      <c r="IT660" s="182"/>
      <c r="IU660" s="182"/>
      <c r="IV660" s="182"/>
      <c r="IW660" s="182"/>
      <c r="IX660" s="182"/>
      <c r="IY660" s="182"/>
      <c r="IZ660" s="182"/>
      <c r="JA660" s="182"/>
      <c r="JB660" s="182"/>
      <c r="JC660" s="182"/>
      <c r="JD660" s="182"/>
      <c r="JE660" s="182"/>
      <c r="JF660" s="182"/>
      <c r="JG660" s="182"/>
      <c r="JH660" s="182"/>
      <c r="JI660" s="182"/>
      <c r="JJ660" s="182"/>
      <c r="JK660" s="182"/>
      <c r="JL660" s="182"/>
      <c r="JM660" s="182"/>
      <c r="JN660" s="182"/>
      <c r="JO660" s="182"/>
      <c r="JP660" s="182"/>
      <c r="JQ660" s="182"/>
      <c r="JR660" s="182"/>
      <c r="JS660" s="182"/>
      <c r="JT660" s="182"/>
      <c r="JU660" s="182"/>
      <c r="JV660" s="182"/>
      <c r="JW660" s="182"/>
      <c r="JX660" s="182"/>
      <c r="JY660" s="182"/>
      <c r="JZ660" s="182"/>
      <c r="KA660" s="182"/>
      <c r="KB660" s="182"/>
      <c r="KC660" s="182"/>
      <c r="KD660" s="182"/>
      <c r="KE660" s="182"/>
      <c r="KF660" s="182"/>
      <c r="KG660" s="182"/>
      <c r="KH660" s="182"/>
      <c r="KI660" s="182"/>
      <c r="KJ660" s="182"/>
      <c r="KK660" s="182"/>
      <c r="KL660" s="182"/>
      <c r="KM660" s="182"/>
      <c r="KN660" s="182"/>
      <c r="KO660" s="182"/>
      <c r="KP660" s="182"/>
      <c r="KQ660" s="182"/>
      <c r="KR660" s="182"/>
      <c r="KS660" s="182"/>
      <c r="KT660" s="182"/>
      <c r="KU660" s="182"/>
      <c r="KV660" s="182"/>
      <c r="KW660" s="182"/>
      <c r="KX660" s="182"/>
      <c r="KY660" s="182"/>
      <c r="KZ660" s="182"/>
      <c r="LA660" s="182"/>
      <c r="LB660" s="182"/>
      <c r="LC660" s="182"/>
      <c r="LD660" s="182"/>
      <c r="LE660" s="182"/>
      <c r="LF660" s="182"/>
      <c r="LG660" s="182"/>
      <c r="LH660" s="182"/>
      <c r="LI660" s="182"/>
      <c r="LJ660" s="182"/>
      <c r="LK660" s="182"/>
      <c r="LL660" s="182"/>
      <c r="LM660" s="182"/>
      <c r="LN660" s="182"/>
      <c r="LO660" s="182"/>
      <c r="LP660" s="182"/>
      <c r="LQ660" s="182"/>
      <c r="LR660" s="182"/>
      <c r="LS660" s="182"/>
      <c r="LT660" s="182"/>
      <c r="LU660" s="182"/>
      <c r="LV660" s="182"/>
      <c r="LW660" s="182"/>
      <c r="LX660" s="182"/>
      <c r="LY660" s="182"/>
      <c r="LZ660" s="182"/>
      <c r="MA660" s="182"/>
      <c r="MB660" s="182"/>
      <c r="MC660" s="182"/>
      <c r="MD660" s="182"/>
      <c r="ME660" s="182"/>
      <c r="MF660" s="182"/>
      <c r="MG660" s="182"/>
      <c r="MH660" s="182"/>
      <c r="MI660" s="182"/>
      <c r="MJ660" s="182"/>
      <c r="MK660" s="182"/>
      <c r="ML660" s="182"/>
      <c r="MM660" s="182"/>
      <c r="MN660" s="182"/>
      <c r="MO660" s="182"/>
      <c r="MP660" s="182"/>
      <c r="MQ660" s="182"/>
      <c r="MR660" s="182"/>
      <c r="MS660" s="182"/>
      <c r="MT660" s="182"/>
      <c r="MU660" s="182"/>
      <c r="MV660" s="182"/>
      <c r="MW660" s="182"/>
      <c r="MX660" s="182"/>
      <c r="MY660" s="182"/>
      <c r="MZ660" s="182"/>
      <c r="NA660" s="182"/>
      <c r="NB660" s="182"/>
      <c r="NC660" s="182"/>
      <c r="ND660" s="182"/>
      <c r="NE660" s="182"/>
      <c r="NF660" s="182"/>
      <c r="NG660" s="182"/>
      <c r="NH660" s="182"/>
      <c r="NI660" s="182"/>
      <c r="NJ660" s="182"/>
      <c r="NK660" s="182"/>
      <c r="NL660" s="182"/>
      <c r="NM660" s="182"/>
      <c r="NN660" s="182"/>
      <c r="NO660" s="182"/>
      <c r="NP660" s="182"/>
      <c r="NQ660" s="182"/>
      <c r="NR660" s="182"/>
      <c r="NS660" s="182"/>
      <c r="NT660" s="182"/>
      <c r="NU660" s="182"/>
      <c r="NV660" s="182"/>
      <c r="NW660" s="182"/>
      <c r="NX660" s="182"/>
      <c r="NY660" s="182"/>
      <c r="NZ660" s="182"/>
      <c r="OA660" s="182"/>
      <c r="OB660" s="182"/>
      <c r="OC660" s="182"/>
      <c r="OD660" s="182"/>
      <c r="OE660" s="182"/>
      <c r="OF660" s="182"/>
      <c r="OG660" s="182"/>
      <c r="OH660" s="182"/>
      <c r="OI660" s="182"/>
      <c r="OJ660" s="182"/>
      <c r="OK660" s="182"/>
      <c r="OL660" s="182"/>
      <c r="OM660" s="182"/>
      <c r="ON660" s="182"/>
      <c r="OO660" s="182"/>
      <c r="OP660" s="182"/>
      <c r="OQ660" s="182"/>
      <c r="OR660" s="182"/>
      <c r="OS660" s="182"/>
      <c r="OT660" s="182"/>
      <c r="OU660" s="182"/>
      <c r="OV660" s="182"/>
      <c r="OW660" s="182"/>
      <c r="OX660" s="182"/>
      <c r="OY660" s="182"/>
      <c r="OZ660" s="182"/>
      <c r="PA660" s="182"/>
      <c r="PB660" s="182"/>
      <c r="PC660" s="182"/>
      <c r="PD660" s="182"/>
      <c r="PE660" s="182"/>
      <c r="PF660" s="182"/>
      <c r="PG660" s="182"/>
      <c r="PH660" s="182"/>
      <c r="PI660" s="182"/>
      <c r="PJ660" s="182"/>
      <c r="PK660" s="182"/>
      <c r="PL660" s="182"/>
      <c r="PM660" s="182"/>
      <c r="PN660" s="182"/>
      <c r="PO660" s="182"/>
      <c r="PP660" s="182"/>
      <c r="PQ660" s="182"/>
      <c r="PR660" s="182"/>
      <c r="PS660" s="182"/>
      <c r="PT660" s="182"/>
      <c r="PU660" s="182"/>
      <c r="PV660" s="182"/>
      <c r="PW660" s="182"/>
      <c r="PX660" s="182"/>
    </row>
    <row r="661" spans="1:440" s="167" customFormat="1" ht="19.899999999999999" customHeight="1" thickBot="1">
      <c r="A661" s="855">
        <v>106</v>
      </c>
      <c r="B661" s="1044"/>
      <c r="C661" s="1047"/>
      <c r="D661" s="844"/>
      <c r="E661" s="902"/>
      <c r="F661" s="323" t="s">
        <v>21</v>
      </c>
      <c r="G661" s="298">
        <v>4.5030000000000001</v>
      </c>
      <c r="H661" s="298"/>
      <c r="I661" s="299">
        <f>G661+H661+K660</f>
        <v>5.4640000000000004</v>
      </c>
      <c r="J661" s="439">
        <v>2.94</v>
      </c>
      <c r="K661" s="299">
        <f t="shared" si="739"/>
        <v>2.5240000000000005</v>
      </c>
      <c r="L661" s="359">
        <f t="shared" si="740"/>
        <v>0.5380673499267935</v>
      </c>
      <c r="M661" s="440" t="s">
        <v>24</v>
      </c>
      <c r="N661" s="903"/>
      <c r="O661" s="904"/>
      <c r="P661" s="904"/>
      <c r="Q661" s="904"/>
      <c r="R661" s="904"/>
      <c r="S661" s="893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  <c r="BA661" s="182"/>
      <c r="BB661" s="182"/>
      <c r="BC661" s="182"/>
      <c r="BD661" s="182"/>
      <c r="BE661" s="182"/>
      <c r="BF661" s="182"/>
      <c r="BG661" s="182"/>
      <c r="BH661" s="182"/>
      <c r="BI661" s="182"/>
      <c r="BJ661" s="182"/>
      <c r="BK661" s="182"/>
      <c r="BL661" s="182"/>
      <c r="BM661" s="182"/>
      <c r="BN661" s="182"/>
      <c r="BO661" s="182"/>
      <c r="BP661" s="182"/>
      <c r="BQ661" s="182"/>
      <c r="BR661" s="182"/>
      <c r="BS661" s="182"/>
      <c r="BT661" s="182"/>
      <c r="BU661" s="182"/>
      <c r="BV661" s="182"/>
      <c r="BW661" s="182"/>
      <c r="BX661" s="182"/>
      <c r="BY661" s="182"/>
      <c r="BZ661" s="182"/>
      <c r="CA661" s="182"/>
      <c r="CB661" s="182"/>
      <c r="CC661" s="182"/>
      <c r="CD661" s="182"/>
      <c r="CE661" s="182"/>
      <c r="CF661" s="182"/>
      <c r="CG661" s="182"/>
      <c r="CH661" s="182"/>
      <c r="CI661" s="182"/>
      <c r="CJ661" s="182"/>
      <c r="CK661" s="182"/>
      <c r="CL661" s="182"/>
      <c r="CM661" s="182"/>
      <c r="CN661" s="182"/>
      <c r="CO661" s="182"/>
      <c r="CP661" s="182"/>
      <c r="CQ661" s="182"/>
      <c r="CR661" s="182"/>
      <c r="CS661" s="182"/>
      <c r="CT661" s="182"/>
      <c r="CU661" s="182"/>
      <c r="CV661" s="182"/>
      <c r="CW661" s="182"/>
      <c r="CX661" s="182"/>
      <c r="CY661" s="182"/>
      <c r="CZ661" s="182"/>
      <c r="DA661" s="182"/>
      <c r="DB661" s="182"/>
      <c r="DC661" s="182"/>
      <c r="DD661" s="182"/>
      <c r="DE661" s="182"/>
      <c r="DF661" s="182"/>
      <c r="DG661" s="182"/>
      <c r="DH661" s="182"/>
      <c r="DI661" s="182"/>
      <c r="DJ661" s="182"/>
      <c r="DK661" s="182"/>
      <c r="DL661" s="182"/>
      <c r="DM661" s="182"/>
      <c r="DN661" s="182"/>
      <c r="DO661" s="182"/>
      <c r="DP661" s="182"/>
      <c r="DQ661" s="182"/>
      <c r="DR661" s="182"/>
      <c r="DS661" s="182"/>
      <c r="DT661" s="182"/>
      <c r="DU661" s="182"/>
      <c r="DV661" s="182"/>
      <c r="DW661" s="182"/>
      <c r="DX661" s="182"/>
      <c r="DY661" s="182"/>
      <c r="DZ661" s="182"/>
      <c r="EA661" s="182"/>
      <c r="EB661" s="182"/>
      <c r="EC661" s="182"/>
      <c r="ED661" s="182"/>
      <c r="EE661" s="182"/>
      <c r="EF661" s="182"/>
      <c r="EG661" s="182"/>
      <c r="EH661" s="182"/>
      <c r="EI661" s="182"/>
      <c r="EJ661" s="182"/>
      <c r="EK661" s="182"/>
      <c r="EL661" s="182"/>
      <c r="EM661" s="182"/>
      <c r="EN661" s="182"/>
      <c r="EO661" s="182"/>
      <c r="EP661" s="182"/>
      <c r="EQ661" s="182"/>
      <c r="ER661" s="182"/>
      <c r="ES661" s="182"/>
      <c r="ET661" s="182"/>
      <c r="EU661" s="182"/>
      <c r="EV661" s="182"/>
      <c r="EW661" s="182"/>
      <c r="EX661" s="182"/>
      <c r="EY661" s="182"/>
      <c r="EZ661" s="182"/>
      <c r="FA661" s="182"/>
      <c r="FB661" s="182"/>
      <c r="FC661" s="182"/>
      <c r="FD661" s="182"/>
      <c r="FE661" s="182"/>
      <c r="FF661" s="182"/>
      <c r="FG661" s="182"/>
      <c r="FH661" s="182"/>
      <c r="FI661" s="182"/>
      <c r="FJ661" s="182"/>
      <c r="FK661" s="182"/>
      <c r="FL661" s="182"/>
      <c r="FM661" s="182"/>
      <c r="FN661" s="182"/>
      <c r="FO661" s="182"/>
      <c r="FP661" s="182"/>
      <c r="FQ661" s="182"/>
      <c r="FR661" s="182"/>
      <c r="FS661" s="182"/>
      <c r="FT661" s="182"/>
      <c r="FU661" s="182"/>
      <c r="FV661" s="182"/>
      <c r="FW661" s="182"/>
      <c r="FX661" s="182"/>
      <c r="FY661" s="182"/>
      <c r="FZ661" s="182"/>
      <c r="GA661" s="182"/>
      <c r="GB661" s="182"/>
      <c r="GC661" s="182"/>
      <c r="GD661" s="182"/>
      <c r="GE661" s="182"/>
      <c r="GF661" s="182"/>
      <c r="GG661" s="182"/>
      <c r="GH661" s="182"/>
      <c r="GI661" s="182"/>
      <c r="GJ661" s="182"/>
      <c r="GK661" s="182"/>
      <c r="GL661" s="182"/>
      <c r="GM661" s="182"/>
      <c r="GN661" s="182"/>
      <c r="GO661" s="182"/>
      <c r="GP661" s="182"/>
      <c r="GQ661" s="182"/>
      <c r="GR661" s="182"/>
      <c r="GS661" s="182"/>
      <c r="GT661" s="182"/>
      <c r="GU661" s="182"/>
      <c r="GV661" s="182"/>
      <c r="GW661" s="182"/>
      <c r="GX661" s="182"/>
      <c r="GY661" s="182"/>
      <c r="GZ661" s="182"/>
      <c r="HA661" s="182"/>
      <c r="HB661" s="182"/>
      <c r="HC661" s="182"/>
      <c r="HD661" s="182"/>
      <c r="HE661" s="182"/>
      <c r="HF661" s="182"/>
      <c r="HG661" s="182"/>
      <c r="HH661" s="182"/>
      <c r="HI661" s="182"/>
      <c r="HJ661" s="182"/>
      <c r="HK661" s="182"/>
      <c r="HL661" s="182"/>
      <c r="HM661" s="182"/>
      <c r="HN661" s="182"/>
      <c r="HO661" s="182"/>
      <c r="HP661" s="182"/>
      <c r="HQ661" s="182"/>
      <c r="HR661" s="182"/>
      <c r="HS661" s="182"/>
      <c r="HT661" s="182"/>
      <c r="HU661" s="182"/>
      <c r="HV661" s="182"/>
      <c r="HW661" s="182"/>
      <c r="HX661" s="182"/>
      <c r="HY661" s="182"/>
      <c r="HZ661" s="182"/>
      <c r="IA661" s="182"/>
      <c r="IB661" s="182"/>
      <c r="IC661" s="182"/>
      <c r="ID661" s="182"/>
      <c r="IE661" s="182"/>
      <c r="IF661" s="182"/>
      <c r="IG661" s="182"/>
      <c r="IH661" s="182"/>
      <c r="II661" s="182"/>
      <c r="IJ661" s="182"/>
      <c r="IK661" s="182"/>
      <c r="IL661" s="182"/>
      <c r="IM661" s="182"/>
      <c r="IN661" s="182"/>
      <c r="IO661" s="182"/>
      <c r="IP661" s="182"/>
      <c r="IQ661" s="182"/>
      <c r="IR661" s="182"/>
      <c r="IS661" s="182"/>
      <c r="IT661" s="182"/>
      <c r="IU661" s="182"/>
      <c r="IV661" s="182"/>
      <c r="IW661" s="182"/>
      <c r="IX661" s="182"/>
      <c r="IY661" s="182"/>
      <c r="IZ661" s="182"/>
      <c r="JA661" s="182"/>
      <c r="JB661" s="182"/>
      <c r="JC661" s="182"/>
      <c r="JD661" s="182"/>
      <c r="JE661" s="182"/>
      <c r="JF661" s="182"/>
      <c r="JG661" s="182"/>
      <c r="JH661" s="182"/>
      <c r="JI661" s="182"/>
      <c r="JJ661" s="182"/>
      <c r="JK661" s="182"/>
      <c r="JL661" s="182"/>
      <c r="JM661" s="182"/>
      <c r="JN661" s="182"/>
      <c r="JO661" s="182"/>
      <c r="JP661" s="182"/>
      <c r="JQ661" s="182"/>
      <c r="JR661" s="182"/>
      <c r="JS661" s="182"/>
      <c r="JT661" s="182"/>
      <c r="JU661" s="182"/>
      <c r="JV661" s="182"/>
      <c r="JW661" s="182"/>
      <c r="JX661" s="182"/>
      <c r="JY661" s="182"/>
      <c r="JZ661" s="182"/>
      <c r="KA661" s="182"/>
      <c r="KB661" s="182"/>
      <c r="KC661" s="182"/>
      <c r="KD661" s="182"/>
      <c r="KE661" s="182"/>
      <c r="KF661" s="182"/>
      <c r="KG661" s="182"/>
      <c r="KH661" s="182"/>
      <c r="KI661" s="182"/>
      <c r="KJ661" s="182"/>
      <c r="KK661" s="182"/>
      <c r="KL661" s="182"/>
      <c r="KM661" s="182"/>
      <c r="KN661" s="182"/>
      <c r="KO661" s="182"/>
      <c r="KP661" s="182"/>
      <c r="KQ661" s="182"/>
      <c r="KR661" s="182"/>
      <c r="KS661" s="182"/>
      <c r="KT661" s="182"/>
      <c r="KU661" s="182"/>
      <c r="KV661" s="182"/>
      <c r="KW661" s="182"/>
      <c r="KX661" s="182"/>
      <c r="KY661" s="182"/>
      <c r="KZ661" s="182"/>
      <c r="LA661" s="182"/>
      <c r="LB661" s="182"/>
      <c r="LC661" s="182"/>
      <c r="LD661" s="182"/>
      <c r="LE661" s="182"/>
      <c r="LF661" s="182"/>
      <c r="LG661" s="182"/>
      <c r="LH661" s="182"/>
      <c r="LI661" s="182"/>
      <c r="LJ661" s="182"/>
      <c r="LK661" s="182"/>
      <c r="LL661" s="182"/>
      <c r="LM661" s="182"/>
      <c r="LN661" s="182"/>
      <c r="LO661" s="182"/>
      <c r="LP661" s="182"/>
      <c r="LQ661" s="182"/>
      <c r="LR661" s="182"/>
      <c r="LS661" s="182"/>
      <c r="LT661" s="182"/>
      <c r="LU661" s="182"/>
      <c r="LV661" s="182"/>
      <c r="LW661" s="182"/>
      <c r="LX661" s="182"/>
      <c r="LY661" s="182"/>
      <c r="LZ661" s="182"/>
      <c r="MA661" s="182"/>
      <c r="MB661" s="182"/>
      <c r="MC661" s="182"/>
      <c r="MD661" s="182"/>
      <c r="ME661" s="182"/>
      <c r="MF661" s="182"/>
      <c r="MG661" s="182"/>
      <c r="MH661" s="182"/>
      <c r="MI661" s="182"/>
      <c r="MJ661" s="182"/>
      <c r="MK661" s="182"/>
      <c r="ML661" s="182"/>
      <c r="MM661" s="182"/>
      <c r="MN661" s="182"/>
      <c r="MO661" s="182"/>
      <c r="MP661" s="182"/>
      <c r="MQ661" s="182"/>
      <c r="MR661" s="182"/>
      <c r="MS661" s="182"/>
      <c r="MT661" s="182"/>
      <c r="MU661" s="182"/>
      <c r="MV661" s="182"/>
      <c r="MW661" s="182"/>
      <c r="MX661" s="182"/>
      <c r="MY661" s="182"/>
      <c r="MZ661" s="182"/>
      <c r="NA661" s="182"/>
      <c r="NB661" s="182"/>
      <c r="NC661" s="182"/>
      <c r="ND661" s="182"/>
      <c r="NE661" s="182"/>
      <c r="NF661" s="182"/>
      <c r="NG661" s="182"/>
      <c r="NH661" s="182"/>
      <c r="NI661" s="182"/>
      <c r="NJ661" s="182"/>
      <c r="NK661" s="182"/>
      <c r="NL661" s="182"/>
      <c r="NM661" s="182"/>
      <c r="NN661" s="182"/>
      <c r="NO661" s="182"/>
      <c r="NP661" s="182"/>
      <c r="NQ661" s="182"/>
      <c r="NR661" s="182"/>
      <c r="NS661" s="182"/>
      <c r="NT661" s="182"/>
      <c r="NU661" s="182"/>
      <c r="NV661" s="182"/>
      <c r="NW661" s="182"/>
      <c r="NX661" s="182"/>
      <c r="NY661" s="182"/>
      <c r="NZ661" s="182"/>
      <c r="OA661" s="182"/>
      <c r="OB661" s="182"/>
      <c r="OC661" s="182"/>
      <c r="OD661" s="182"/>
      <c r="OE661" s="182"/>
      <c r="OF661" s="182"/>
      <c r="OG661" s="182"/>
      <c r="OH661" s="182"/>
      <c r="OI661" s="182"/>
      <c r="OJ661" s="182"/>
      <c r="OK661" s="182"/>
      <c r="OL661" s="182"/>
      <c r="OM661" s="182"/>
      <c r="ON661" s="182"/>
      <c r="OO661" s="182"/>
      <c r="OP661" s="182"/>
      <c r="OQ661" s="182"/>
      <c r="OR661" s="182"/>
      <c r="OS661" s="182"/>
      <c r="OT661" s="182"/>
      <c r="OU661" s="182"/>
      <c r="OV661" s="182"/>
      <c r="OW661" s="182"/>
      <c r="OX661" s="182"/>
      <c r="OY661" s="182"/>
      <c r="OZ661" s="182"/>
      <c r="PA661" s="182"/>
      <c r="PB661" s="182"/>
      <c r="PC661" s="182"/>
      <c r="PD661" s="182"/>
      <c r="PE661" s="182"/>
      <c r="PF661" s="182"/>
      <c r="PG661" s="182"/>
      <c r="PH661" s="182"/>
      <c r="PI661" s="182"/>
      <c r="PJ661" s="182"/>
      <c r="PK661" s="182"/>
      <c r="PL661" s="182"/>
      <c r="PM661" s="182"/>
      <c r="PN661" s="182"/>
      <c r="PO661" s="182"/>
      <c r="PP661" s="182"/>
      <c r="PQ661" s="182"/>
      <c r="PR661" s="182"/>
      <c r="PS661" s="182"/>
      <c r="PT661" s="182"/>
      <c r="PU661" s="182"/>
      <c r="PV661" s="182"/>
      <c r="PW661" s="182"/>
      <c r="PX661" s="182"/>
    </row>
    <row r="662" spans="1:440" s="167" customFormat="1" ht="19.899999999999999" customHeight="1" thickBot="1">
      <c r="A662" s="855">
        <v>106</v>
      </c>
      <c r="B662" s="1044"/>
      <c r="C662" s="1047"/>
      <c r="D662" s="845"/>
      <c r="E662" s="902"/>
      <c r="F662" s="323" t="s">
        <v>22</v>
      </c>
      <c r="G662" s="298">
        <v>5.4649999999999999</v>
      </c>
      <c r="H662" s="627">
        <f>-2</f>
        <v>-2</v>
      </c>
      <c r="I662" s="299">
        <f>G662+H662+K661</f>
        <v>5.9890000000000008</v>
      </c>
      <c r="J662" s="800">
        <f>7.728+0.03</f>
        <v>7.758</v>
      </c>
      <c r="K662" s="299">
        <f t="shared" si="739"/>
        <v>-1.7689999999999992</v>
      </c>
      <c r="L662" s="765">
        <f t="shared" si="740"/>
        <v>1.2953748538988143</v>
      </c>
      <c r="M662" s="440">
        <v>43446</v>
      </c>
      <c r="N662" s="903"/>
      <c r="O662" s="904"/>
      <c r="P662" s="904"/>
      <c r="Q662" s="904"/>
      <c r="R662" s="904"/>
      <c r="S662" s="893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  <c r="AV662" s="182"/>
      <c r="AW662" s="182"/>
      <c r="AX662" s="182"/>
      <c r="AY662" s="182"/>
      <c r="AZ662" s="182"/>
      <c r="BA662" s="182"/>
      <c r="BB662" s="182"/>
      <c r="BC662" s="182"/>
      <c r="BD662" s="182"/>
      <c r="BE662" s="182"/>
      <c r="BF662" s="182"/>
      <c r="BG662" s="182"/>
      <c r="BH662" s="182"/>
      <c r="BI662" s="182"/>
      <c r="BJ662" s="182"/>
      <c r="BK662" s="182"/>
      <c r="BL662" s="182"/>
      <c r="BM662" s="182"/>
      <c r="BN662" s="182"/>
      <c r="BO662" s="182"/>
      <c r="BP662" s="182"/>
      <c r="BQ662" s="182"/>
      <c r="BR662" s="182"/>
      <c r="BS662" s="182"/>
      <c r="BT662" s="182"/>
      <c r="BU662" s="182"/>
      <c r="BV662" s="182"/>
      <c r="BW662" s="182"/>
      <c r="BX662" s="182"/>
      <c r="BY662" s="182"/>
      <c r="BZ662" s="182"/>
      <c r="CA662" s="182"/>
      <c r="CB662" s="182"/>
      <c r="CC662" s="182"/>
      <c r="CD662" s="182"/>
      <c r="CE662" s="182"/>
      <c r="CF662" s="182"/>
      <c r="CG662" s="182"/>
      <c r="CH662" s="182"/>
      <c r="CI662" s="182"/>
      <c r="CJ662" s="182"/>
      <c r="CK662" s="182"/>
      <c r="CL662" s="182"/>
      <c r="CM662" s="182"/>
      <c r="CN662" s="182"/>
      <c r="CO662" s="182"/>
      <c r="CP662" s="182"/>
      <c r="CQ662" s="182"/>
      <c r="CR662" s="182"/>
      <c r="CS662" s="182"/>
      <c r="CT662" s="182"/>
      <c r="CU662" s="182"/>
      <c r="CV662" s="182"/>
      <c r="CW662" s="182"/>
      <c r="CX662" s="182"/>
      <c r="CY662" s="182"/>
      <c r="CZ662" s="182"/>
      <c r="DA662" s="182"/>
      <c r="DB662" s="182"/>
      <c r="DC662" s="182"/>
      <c r="DD662" s="182"/>
      <c r="DE662" s="182"/>
      <c r="DF662" s="182"/>
      <c r="DG662" s="182"/>
      <c r="DH662" s="182"/>
      <c r="DI662" s="182"/>
      <c r="DJ662" s="182"/>
      <c r="DK662" s="182"/>
      <c r="DL662" s="182"/>
      <c r="DM662" s="182"/>
      <c r="DN662" s="182"/>
      <c r="DO662" s="182"/>
      <c r="DP662" s="182"/>
      <c r="DQ662" s="182"/>
      <c r="DR662" s="182"/>
      <c r="DS662" s="182"/>
      <c r="DT662" s="182"/>
      <c r="DU662" s="182"/>
      <c r="DV662" s="182"/>
      <c r="DW662" s="182"/>
      <c r="DX662" s="182"/>
      <c r="DY662" s="182"/>
      <c r="DZ662" s="182"/>
      <c r="EA662" s="182"/>
      <c r="EB662" s="182"/>
      <c r="EC662" s="182"/>
      <c r="ED662" s="182"/>
      <c r="EE662" s="182"/>
      <c r="EF662" s="182"/>
      <c r="EG662" s="182"/>
      <c r="EH662" s="182"/>
      <c r="EI662" s="182"/>
      <c r="EJ662" s="182"/>
      <c r="EK662" s="182"/>
      <c r="EL662" s="182"/>
      <c r="EM662" s="182"/>
      <c r="EN662" s="182"/>
      <c r="EO662" s="182"/>
      <c r="EP662" s="182"/>
      <c r="EQ662" s="182"/>
      <c r="ER662" s="182"/>
      <c r="ES662" s="182"/>
      <c r="ET662" s="182"/>
      <c r="EU662" s="182"/>
      <c r="EV662" s="182"/>
      <c r="EW662" s="182"/>
      <c r="EX662" s="182"/>
      <c r="EY662" s="182"/>
      <c r="EZ662" s="182"/>
      <c r="FA662" s="182"/>
      <c r="FB662" s="182"/>
      <c r="FC662" s="182"/>
      <c r="FD662" s="182"/>
      <c r="FE662" s="182"/>
      <c r="FF662" s="182"/>
      <c r="FG662" s="182"/>
      <c r="FH662" s="182"/>
      <c r="FI662" s="182"/>
      <c r="FJ662" s="182"/>
      <c r="FK662" s="182"/>
      <c r="FL662" s="182"/>
      <c r="FM662" s="182"/>
      <c r="FN662" s="182"/>
      <c r="FO662" s="182"/>
      <c r="FP662" s="182"/>
      <c r="FQ662" s="182"/>
      <c r="FR662" s="182"/>
      <c r="FS662" s="182"/>
      <c r="FT662" s="182"/>
      <c r="FU662" s="182"/>
      <c r="FV662" s="182"/>
      <c r="FW662" s="182"/>
      <c r="FX662" s="182"/>
      <c r="FY662" s="182"/>
      <c r="FZ662" s="182"/>
      <c r="GA662" s="182"/>
      <c r="GB662" s="182"/>
      <c r="GC662" s="182"/>
      <c r="GD662" s="182"/>
      <c r="GE662" s="182"/>
      <c r="GF662" s="182"/>
      <c r="GG662" s="182"/>
      <c r="GH662" s="182"/>
      <c r="GI662" s="182"/>
      <c r="GJ662" s="182"/>
      <c r="GK662" s="182"/>
      <c r="GL662" s="182"/>
      <c r="GM662" s="182"/>
      <c r="GN662" s="182"/>
      <c r="GO662" s="182"/>
      <c r="GP662" s="182"/>
      <c r="GQ662" s="182"/>
      <c r="GR662" s="182"/>
      <c r="GS662" s="182"/>
      <c r="GT662" s="182"/>
      <c r="GU662" s="182"/>
      <c r="GV662" s="182"/>
      <c r="GW662" s="182"/>
      <c r="GX662" s="182"/>
      <c r="GY662" s="182"/>
      <c r="GZ662" s="182"/>
      <c r="HA662" s="182"/>
      <c r="HB662" s="182"/>
      <c r="HC662" s="182"/>
      <c r="HD662" s="182"/>
      <c r="HE662" s="182"/>
      <c r="HF662" s="182"/>
      <c r="HG662" s="182"/>
      <c r="HH662" s="182"/>
      <c r="HI662" s="182"/>
      <c r="HJ662" s="182"/>
      <c r="HK662" s="182"/>
      <c r="HL662" s="182"/>
      <c r="HM662" s="182"/>
      <c r="HN662" s="182"/>
      <c r="HO662" s="182"/>
      <c r="HP662" s="182"/>
      <c r="HQ662" s="182"/>
      <c r="HR662" s="182"/>
      <c r="HS662" s="182"/>
      <c r="HT662" s="182"/>
      <c r="HU662" s="182"/>
      <c r="HV662" s="182"/>
      <c r="HW662" s="182"/>
      <c r="HX662" s="182"/>
      <c r="HY662" s="182"/>
      <c r="HZ662" s="182"/>
      <c r="IA662" s="182"/>
      <c r="IB662" s="182"/>
      <c r="IC662" s="182"/>
      <c r="ID662" s="182"/>
      <c r="IE662" s="182"/>
      <c r="IF662" s="182"/>
      <c r="IG662" s="182"/>
      <c r="IH662" s="182"/>
      <c r="II662" s="182"/>
      <c r="IJ662" s="182"/>
      <c r="IK662" s="182"/>
      <c r="IL662" s="182"/>
      <c r="IM662" s="182"/>
      <c r="IN662" s="182"/>
      <c r="IO662" s="182"/>
      <c r="IP662" s="182"/>
      <c r="IQ662" s="182"/>
      <c r="IR662" s="182"/>
      <c r="IS662" s="182"/>
      <c r="IT662" s="182"/>
      <c r="IU662" s="182"/>
      <c r="IV662" s="182"/>
      <c r="IW662" s="182"/>
      <c r="IX662" s="182"/>
      <c r="IY662" s="182"/>
      <c r="IZ662" s="182"/>
      <c r="JA662" s="182"/>
      <c r="JB662" s="182"/>
      <c r="JC662" s="182"/>
      <c r="JD662" s="182"/>
      <c r="JE662" s="182"/>
      <c r="JF662" s="182"/>
      <c r="JG662" s="182"/>
      <c r="JH662" s="182"/>
      <c r="JI662" s="182"/>
      <c r="JJ662" s="182"/>
      <c r="JK662" s="182"/>
      <c r="JL662" s="182"/>
      <c r="JM662" s="182"/>
      <c r="JN662" s="182"/>
      <c r="JO662" s="182"/>
      <c r="JP662" s="182"/>
      <c r="JQ662" s="182"/>
      <c r="JR662" s="182"/>
      <c r="JS662" s="182"/>
      <c r="JT662" s="182"/>
      <c r="JU662" s="182"/>
      <c r="JV662" s="182"/>
      <c r="JW662" s="182"/>
      <c r="JX662" s="182"/>
      <c r="JY662" s="182"/>
      <c r="JZ662" s="182"/>
      <c r="KA662" s="182"/>
      <c r="KB662" s="182"/>
      <c r="KC662" s="182"/>
      <c r="KD662" s="182"/>
      <c r="KE662" s="182"/>
      <c r="KF662" s="182"/>
      <c r="KG662" s="182"/>
      <c r="KH662" s="182"/>
      <c r="KI662" s="182"/>
      <c r="KJ662" s="182"/>
      <c r="KK662" s="182"/>
      <c r="KL662" s="182"/>
      <c r="KM662" s="182"/>
      <c r="KN662" s="182"/>
      <c r="KO662" s="182"/>
      <c r="KP662" s="182"/>
      <c r="KQ662" s="182"/>
      <c r="KR662" s="182"/>
      <c r="KS662" s="182"/>
      <c r="KT662" s="182"/>
      <c r="KU662" s="182"/>
      <c r="KV662" s="182"/>
      <c r="KW662" s="182"/>
      <c r="KX662" s="182"/>
      <c r="KY662" s="182"/>
      <c r="KZ662" s="182"/>
      <c r="LA662" s="182"/>
      <c r="LB662" s="182"/>
      <c r="LC662" s="182"/>
      <c r="LD662" s="182"/>
      <c r="LE662" s="182"/>
      <c r="LF662" s="182"/>
      <c r="LG662" s="182"/>
      <c r="LH662" s="182"/>
      <c r="LI662" s="182"/>
      <c r="LJ662" s="182"/>
      <c r="LK662" s="182"/>
      <c r="LL662" s="182"/>
      <c r="LM662" s="182"/>
      <c r="LN662" s="182"/>
      <c r="LO662" s="182"/>
      <c r="LP662" s="182"/>
      <c r="LQ662" s="182"/>
      <c r="LR662" s="182"/>
      <c r="LS662" s="182"/>
      <c r="LT662" s="182"/>
      <c r="LU662" s="182"/>
      <c r="LV662" s="182"/>
      <c r="LW662" s="182"/>
      <c r="LX662" s="182"/>
      <c r="LY662" s="182"/>
      <c r="LZ662" s="182"/>
      <c r="MA662" s="182"/>
      <c r="MB662" s="182"/>
      <c r="MC662" s="182"/>
      <c r="MD662" s="182"/>
      <c r="ME662" s="182"/>
      <c r="MF662" s="182"/>
      <c r="MG662" s="182"/>
      <c r="MH662" s="182"/>
      <c r="MI662" s="182"/>
      <c r="MJ662" s="182"/>
      <c r="MK662" s="182"/>
      <c r="ML662" s="182"/>
      <c r="MM662" s="182"/>
      <c r="MN662" s="182"/>
      <c r="MO662" s="182"/>
      <c r="MP662" s="182"/>
      <c r="MQ662" s="182"/>
      <c r="MR662" s="182"/>
      <c r="MS662" s="182"/>
      <c r="MT662" s="182"/>
      <c r="MU662" s="182"/>
      <c r="MV662" s="182"/>
      <c r="MW662" s="182"/>
      <c r="MX662" s="182"/>
      <c r="MY662" s="182"/>
      <c r="MZ662" s="182"/>
      <c r="NA662" s="182"/>
      <c r="NB662" s="182"/>
      <c r="NC662" s="182"/>
      <c r="ND662" s="182"/>
      <c r="NE662" s="182"/>
      <c r="NF662" s="182"/>
      <c r="NG662" s="182"/>
      <c r="NH662" s="182"/>
      <c r="NI662" s="182"/>
      <c r="NJ662" s="182"/>
      <c r="NK662" s="182"/>
      <c r="NL662" s="182"/>
      <c r="NM662" s="182"/>
      <c r="NN662" s="182"/>
      <c r="NO662" s="182"/>
      <c r="NP662" s="182"/>
      <c r="NQ662" s="182"/>
      <c r="NR662" s="182"/>
      <c r="NS662" s="182"/>
      <c r="NT662" s="182"/>
      <c r="NU662" s="182"/>
      <c r="NV662" s="182"/>
      <c r="NW662" s="182"/>
      <c r="NX662" s="182"/>
      <c r="NY662" s="182"/>
      <c r="NZ662" s="182"/>
      <c r="OA662" s="182"/>
      <c r="OB662" s="182"/>
      <c r="OC662" s="182"/>
      <c r="OD662" s="182"/>
      <c r="OE662" s="182"/>
      <c r="OF662" s="182"/>
      <c r="OG662" s="182"/>
      <c r="OH662" s="182"/>
      <c r="OI662" s="182"/>
      <c r="OJ662" s="182"/>
      <c r="OK662" s="182"/>
      <c r="OL662" s="182"/>
      <c r="OM662" s="182"/>
      <c r="ON662" s="182"/>
      <c r="OO662" s="182"/>
      <c r="OP662" s="182"/>
      <c r="OQ662" s="182"/>
      <c r="OR662" s="182"/>
      <c r="OS662" s="182"/>
      <c r="OT662" s="182"/>
      <c r="OU662" s="182"/>
      <c r="OV662" s="182"/>
      <c r="OW662" s="182"/>
      <c r="OX662" s="182"/>
      <c r="OY662" s="182"/>
      <c r="OZ662" s="182"/>
      <c r="PA662" s="182"/>
      <c r="PB662" s="182"/>
      <c r="PC662" s="182"/>
      <c r="PD662" s="182"/>
      <c r="PE662" s="182"/>
      <c r="PF662" s="182"/>
      <c r="PG662" s="182"/>
      <c r="PH662" s="182"/>
      <c r="PI662" s="182"/>
      <c r="PJ662" s="182"/>
      <c r="PK662" s="182"/>
      <c r="PL662" s="182"/>
      <c r="PM662" s="182"/>
      <c r="PN662" s="182"/>
      <c r="PO662" s="182"/>
      <c r="PP662" s="182"/>
      <c r="PQ662" s="182"/>
      <c r="PR662" s="182"/>
      <c r="PS662" s="182"/>
      <c r="PT662" s="182"/>
      <c r="PU662" s="182"/>
      <c r="PV662" s="182"/>
      <c r="PW662" s="182"/>
      <c r="PX662" s="182"/>
    </row>
    <row r="663" spans="1:440" s="167" customFormat="1" ht="19.899999999999999" customHeight="1" thickBot="1">
      <c r="A663" s="855">
        <v>108</v>
      </c>
      <c r="B663" s="1044"/>
      <c r="C663" s="1047"/>
      <c r="D663" s="843" t="s">
        <v>666</v>
      </c>
      <c r="E663" s="902" t="s">
        <v>612</v>
      </c>
      <c r="F663" s="323" t="s">
        <v>20</v>
      </c>
      <c r="G663" s="298">
        <v>3.3050000000000002</v>
      </c>
      <c r="H663" s="298"/>
      <c r="I663" s="299">
        <f t="shared" ref="I663" si="770">G663+H663</f>
        <v>3.3050000000000002</v>
      </c>
      <c r="J663" s="439">
        <v>0</v>
      </c>
      <c r="K663" s="299">
        <f t="shared" si="739"/>
        <v>3.3050000000000002</v>
      </c>
      <c r="L663" s="359">
        <f t="shared" si="740"/>
        <v>0</v>
      </c>
      <c r="M663" s="440" t="s">
        <v>24</v>
      </c>
      <c r="N663" s="903">
        <f t="shared" ref="N663:O663" si="771">G663+G664+G665</f>
        <v>37.563000000000002</v>
      </c>
      <c r="O663" s="904">
        <f t="shared" si="771"/>
        <v>20.5</v>
      </c>
      <c r="P663" s="904">
        <f t="shared" ref="P663" si="772">N663+O663</f>
        <v>58.063000000000002</v>
      </c>
      <c r="Q663" s="904">
        <f t="shared" ref="Q663" si="773">J663+J664+J665</f>
        <v>18.029</v>
      </c>
      <c r="R663" s="904">
        <f t="shared" ref="R663" si="774">P663-Q663</f>
        <v>40.034000000000006</v>
      </c>
      <c r="S663" s="893">
        <f t="shared" ref="S663" si="775">Q663/P663</f>
        <v>0.31050755214163922</v>
      </c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  <c r="AV663" s="182"/>
      <c r="AW663" s="182"/>
      <c r="AX663" s="182"/>
      <c r="AY663" s="182"/>
      <c r="AZ663" s="182"/>
      <c r="BA663" s="182"/>
      <c r="BB663" s="182"/>
      <c r="BC663" s="182"/>
      <c r="BD663" s="182"/>
      <c r="BE663" s="182"/>
      <c r="BF663" s="182"/>
      <c r="BG663" s="182"/>
      <c r="BH663" s="182"/>
      <c r="BI663" s="182"/>
      <c r="BJ663" s="182"/>
      <c r="BK663" s="182"/>
      <c r="BL663" s="182"/>
      <c r="BM663" s="182"/>
      <c r="BN663" s="182"/>
      <c r="BO663" s="182"/>
      <c r="BP663" s="182"/>
      <c r="BQ663" s="182"/>
      <c r="BR663" s="182"/>
      <c r="BS663" s="182"/>
      <c r="BT663" s="182"/>
      <c r="BU663" s="182"/>
      <c r="BV663" s="182"/>
      <c r="BW663" s="182"/>
      <c r="BX663" s="182"/>
      <c r="BY663" s="182"/>
      <c r="BZ663" s="182"/>
      <c r="CA663" s="182"/>
      <c r="CB663" s="182"/>
      <c r="CC663" s="182"/>
      <c r="CD663" s="182"/>
      <c r="CE663" s="182"/>
      <c r="CF663" s="182"/>
      <c r="CG663" s="182"/>
      <c r="CH663" s="182"/>
      <c r="CI663" s="182"/>
      <c r="CJ663" s="182"/>
      <c r="CK663" s="182"/>
      <c r="CL663" s="182"/>
      <c r="CM663" s="182"/>
      <c r="CN663" s="182"/>
      <c r="CO663" s="182"/>
      <c r="CP663" s="182"/>
      <c r="CQ663" s="182"/>
      <c r="CR663" s="182"/>
      <c r="CS663" s="182"/>
      <c r="CT663" s="182"/>
      <c r="CU663" s="182"/>
      <c r="CV663" s="182"/>
      <c r="CW663" s="182"/>
      <c r="CX663" s="182"/>
      <c r="CY663" s="182"/>
      <c r="CZ663" s="182"/>
      <c r="DA663" s="182"/>
      <c r="DB663" s="182"/>
      <c r="DC663" s="182"/>
      <c r="DD663" s="182"/>
      <c r="DE663" s="182"/>
      <c r="DF663" s="182"/>
      <c r="DG663" s="182"/>
      <c r="DH663" s="182"/>
      <c r="DI663" s="182"/>
      <c r="DJ663" s="182"/>
      <c r="DK663" s="182"/>
      <c r="DL663" s="182"/>
      <c r="DM663" s="182"/>
      <c r="DN663" s="182"/>
      <c r="DO663" s="182"/>
      <c r="DP663" s="182"/>
      <c r="DQ663" s="182"/>
      <c r="DR663" s="182"/>
      <c r="DS663" s="182"/>
      <c r="DT663" s="182"/>
      <c r="DU663" s="182"/>
      <c r="DV663" s="182"/>
      <c r="DW663" s="182"/>
      <c r="DX663" s="182"/>
      <c r="DY663" s="182"/>
      <c r="DZ663" s="182"/>
      <c r="EA663" s="182"/>
      <c r="EB663" s="182"/>
      <c r="EC663" s="182"/>
      <c r="ED663" s="182"/>
      <c r="EE663" s="182"/>
      <c r="EF663" s="182"/>
      <c r="EG663" s="182"/>
      <c r="EH663" s="182"/>
      <c r="EI663" s="182"/>
      <c r="EJ663" s="182"/>
      <c r="EK663" s="182"/>
      <c r="EL663" s="182"/>
      <c r="EM663" s="182"/>
      <c r="EN663" s="182"/>
      <c r="EO663" s="182"/>
      <c r="EP663" s="182"/>
      <c r="EQ663" s="182"/>
      <c r="ER663" s="182"/>
      <c r="ES663" s="182"/>
      <c r="ET663" s="182"/>
      <c r="EU663" s="182"/>
      <c r="EV663" s="182"/>
      <c r="EW663" s="182"/>
      <c r="EX663" s="182"/>
      <c r="EY663" s="182"/>
      <c r="EZ663" s="182"/>
      <c r="FA663" s="182"/>
      <c r="FB663" s="182"/>
      <c r="FC663" s="182"/>
      <c r="FD663" s="182"/>
      <c r="FE663" s="182"/>
      <c r="FF663" s="182"/>
      <c r="FG663" s="182"/>
      <c r="FH663" s="182"/>
      <c r="FI663" s="182"/>
      <c r="FJ663" s="182"/>
      <c r="FK663" s="182"/>
      <c r="FL663" s="182"/>
      <c r="FM663" s="182"/>
      <c r="FN663" s="182"/>
      <c r="FO663" s="182"/>
      <c r="FP663" s="182"/>
      <c r="FQ663" s="182"/>
      <c r="FR663" s="182"/>
      <c r="FS663" s="182"/>
      <c r="FT663" s="182"/>
      <c r="FU663" s="182"/>
      <c r="FV663" s="182"/>
      <c r="FW663" s="182"/>
      <c r="FX663" s="182"/>
      <c r="FY663" s="182"/>
      <c r="FZ663" s="182"/>
      <c r="GA663" s="182"/>
      <c r="GB663" s="182"/>
      <c r="GC663" s="182"/>
      <c r="GD663" s="182"/>
      <c r="GE663" s="182"/>
      <c r="GF663" s="182"/>
      <c r="GG663" s="182"/>
      <c r="GH663" s="182"/>
      <c r="GI663" s="182"/>
      <c r="GJ663" s="182"/>
      <c r="GK663" s="182"/>
      <c r="GL663" s="182"/>
      <c r="GM663" s="182"/>
      <c r="GN663" s="182"/>
      <c r="GO663" s="182"/>
      <c r="GP663" s="182"/>
      <c r="GQ663" s="182"/>
      <c r="GR663" s="182"/>
      <c r="GS663" s="182"/>
      <c r="GT663" s="182"/>
      <c r="GU663" s="182"/>
      <c r="GV663" s="182"/>
      <c r="GW663" s="182"/>
      <c r="GX663" s="182"/>
      <c r="GY663" s="182"/>
      <c r="GZ663" s="182"/>
      <c r="HA663" s="182"/>
      <c r="HB663" s="182"/>
      <c r="HC663" s="182"/>
      <c r="HD663" s="182"/>
      <c r="HE663" s="182"/>
      <c r="HF663" s="182"/>
      <c r="HG663" s="182"/>
      <c r="HH663" s="182"/>
      <c r="HI663" s="182"/>
      <c r="HJ663" s="182"/>
      <c r="HK663" s="182"/>
      <c r="HL663" s="182"/>
      <c r="HM663" s="182"/>
      <c r="HN663" s="182"/>
      <c r="HO663" s="182"/>
      <c r="HP663" s="182"/>
      <c r="HQ663" s="182"/>
      <c r="HR663" s="182"/>
      <c r="HS663" s="182"/>
      <c r="HT663" s="182"/>
      <c r="HU663" s="182"/>
      <c r="HV663" s="182"/>
      <c r="HW663" s="182"/>
      <c r="HX663" s="182"/>
      <c r="HY663" s="182"/>
      <c r="HZ663" s="182"/>
      <c r="IA663" s="182"/>
      <c r="IB663" s="182"/>
      <c r="IC663" s="182"/>
      <c r="ID663" s="182"/>
      <c r="IE663" s="182"/>
      <c r="IF663" s="182"/>
      <c r="IG663" s="182"/>
      <c r="IH663" s="182"/>
      <c r="II663" s="182"/>
      <c r="IJ663" s="182"/>
      <c r="IK663" s="182"/>
      <c r="IL663" s="182"/>
      <c r="IM663" s="182"/>
      <c r="IN663" s="182"/>
      <c r="IO663" s="182"/>
      <c r="IP663" s="182"/>
      <c r="IQ663" s="182"/>
      <c r="IR663" s="182"/>
      <c r="IS663" s="182"/>
      <c r="IT663" s="182"/>
      <c r="IU663" s="182"/>
      <c r="IV663" s="182"/>
      <c r="IW663" s="182"/>
      <c r="IX663" s="182"/>
      <c r="IY663" s="182"/>
      <c r="IZ663" s="182"/>
      <c r="JA663" s="182"/>
      <c r="JB663" s="182"/>
      <c r="JC663" s="182"/>
      <c r="JD663" s="182"/>
      <c r="JE663" s="182"/>
      <c r="JF663" s="182"/>
      <c r="JG663" s="182"/>
      <c r="JH663" s="182"/>
      <c r="JI663" s="182"/>
      <c r="JJ663" s="182"/>
      <c r="JK663" s="182"/>
      <c r="JL663" s="182"/>
      <c r="JM663" s="182"/>
      <c r="JN663" s="182"/>
      <c r="JO663" s="182"/>
      <c r="JP663" s="182"/>
      <c r="JQ663" s="182"/>
      <c r="JR663" s="182"/>
      <c r="JS663" s="182"/>
      <c r="JT663" s="182"/>
      <c r="JU663" s="182"/>
      <c r="JV663" s="182"/>
      <c r="JW663" s="182"/>
      <c r="JX663" s="182"/>
      <c r="JY663" s="182"/>
      <c r="JZ663" s="182"/>
      <c r="KA663" s="182"/>
      <c r="KB663" s="182"/>
      <c r="KC663" s="182"/>
      <c r="KD663" s="182"/>
      <c r="KE663" s="182"/>
      <c r="KF663" s="182"/>
      <c r="KG663" s="182"/>
      <c r="KH663" s="182"/>
      <c r="KI663" s="182"/>
      <c r="KJ663" s="182"/>
      <c r="KK663" s="182"/>
      <c r="KL663" s="182"/>
      <c r="KM663" s="182"/>
      <c r="KN663" s="182"/>
      <c r="KO663" s="182"/>
      <c r="KP663" s="182"/>
      <c r="KQ663" s="182"/>
      <c r="KR663" s="182"/>
      <c r="KS663" s="182"/>
      <c r="KT663" s="182"/>
      <c r="KU663" s="182"/>
      <c r="KV663" s="182"/>
      <c r="KW663" s="182"/>
      <c r="KX663" s="182"/>
      <c r="KY663" s="182"/>
      <c r="KZ663" s="182"/>
      <c r="LA663" s="182"/>
      <c r="LB663" s="182"/>
      <c r="LC663" s="182"/>
      <c r="LD663" s="182"/>
      <c r="LE663" s="182"/>
      <c r="LF663" s="182"/>
      <c r="LG663" s="182"/>
      <c r="LH663" s="182"/>
      <c r="LI663" s="182"/>
      <c r="LJ663" s="182"/>
      <c r="LK663" s="182"/>
      <c r="LL663" s="182"/>
      <c r="LM663" s="182"/>
      <c r="LN663" s="182"/>
      <c r="LO663" s="182"/>
      <c r="LP663" s="182"/>
      <c r="LQ663" s="182"/>
      <c r="LR663" s="182"/>
      <c r="LS663" s="182"/>
      <c r="LT663" s="182"/>
      <c r="LU663" s="182"/>
      <c r="LV663" s="182"/>
      <c r="LW663" s="182"/>
      <c r="LX663" s="182"/>
      <c r="LY663" s="182"/>
      <c r="LZ663" s="182"/>
      <c r="MA663" s="182"/>
      <c r="MB663" s="182"/>
      <c r="MC663" s="182"/>
      <c r="MD663" s="182"/>
      <c r="ME663" s="182"/>
      <c r="MF663" s="182"/>
      <c r="MG663" s="182"/>
      <c r="MH663" s="182"/>
      <c r="MI663" s="182"/>
      <c r="MJ663" s="182"/>
      <c r="MK663" s="182"/>
      <c r="ML663" s="182"/>
      <c r="MM663" s="182"/>
      <c r="MN663" s="182"/>
      <c r="MO663" s="182"/>
      <c r="MP663" s="182"/>
      <c r="MQ663" s="182"/>
      <c r="MR663" s="182"/>
      <c r="MS663" s="182"/>
      <c r="MT663" s="182"/>
      <c r="MU663" s="182"/>
      <c r="MV663" s="182"/>
      <c r="MW663" s="182"/>
      <c r="MX663" s="182"/>
      <c r="MY663" s="182"/>
      <c r="MZ663" s="182"/>
      <c r="NA663" s="182"/>
      <c r="NB663" s="182"/>
      <c r="NC663" s="182"/>
      <c r="ND663" s="182"/>
      <c r="NE663" s="182"/>
      <c r="NF663" s="182"/>
      <c r="NG663" s="182"/>
      <c r="NH663" s="182"/>
      <c r="NI663" s="182"/>
      <c r="NJ663" s="182"/>
      <c r="NK663" s="182"/>
      <c r="NL663" s="182"/>
      <c r="NM663" s="182"/>
      <c r="NN663" s="182"/>
      <c r="NO663" s="182"/>
      <c r="NP663" s="182"/>
      <c r="NQ663" s="182"/>
      <c r="NR663" s="182"/>
      <c r="NS663" s="182"/>
      <c r="NT663" s="182"/>
      <c r="NU663" s="182"/>
      <c r="NV663" s="182"/>
      <c r="NW663" s="182"/>
      <c r="NX663" s="182"/>
      <c r="NY663" s="182"/>
      <c r="NZ663" s="182"/>
      <c r="OA663" s="182"/>
      <c r="OB663" s="182"/>
      <c r="OC663" s="182"/>
      <c r="OD663" s="182"/>
      <c r="OE663" s="182"/>
      <c r="OF663" s="182"/>
      <c r="OG663" s="182"/>
      <c r="OH663" s="182"/>
      <c r="OI663" s="182"/>
      <c r="OJ663" s="182"/>
      <c r="OK663" s="182"/>
      <c r="OL663" s="182"/>
      <c r="OM663" s="182"/>
      <c r="ON663" s="182"/>
      <c r="OO663" s="182"/>
      <c r="OP663" s="182"/>
      <c r="OQ663" s="182"/>
      <c r="OR663" s="182"/>
      <c r="OS663" s="182"/>
      <c r="OT663" s="182"/>
      <c r="OU663" s="182"/>
      <c r="OV663" s="182"/>
      <c r="OW663" s="182"/>
      <c r="OX663" s="182"/>
      <c r="OY663" s="182"/>
      <c r="OZ663" s="182"/>
      <c r="PA663" s="182"/>
      <c r="PB663" s="182"/>
      <c r="PC663" s="182"/>
      <c r="PD663" s="182"/>
      <c r="PE663" s="182"/>
      <c r="PF663" s="182"/>
      <c r="PG663" s="182"/>
      <c r="PH663" s="182"/>
      <c r="PI663" s="182"/>
      <c r="PJ663" s="182"/>
      <c r="PK663" s="182"/>
      <c r="PL663" s="182"/>
      <c r="PM663" s="182"/>
      <c r="PN663" s="182"/>
      <c r="PO663" s="182"/>
      <c r="PP663" s="182"/>
      <c r="PQ663" s="182"/>
      <c r="PR663" s="182"/>
      <c r="PS663" s="182"/>
      <c r="PT663" s="182"/>
      <c r="PU663" s="182"/>
      <c r="PV663" s="182"/>
      <c r="PW663" s="182"/>
      <c r="PX663" s="182"/>
    </row>
    <row r="664" spans="1:440" s="167" customFormat="1" ht="19.899999999999999" customHeight="1" thickBot="1">
      <c r="A664" s="855">
        <v>108</v>
      </c>
      <c r="B664" s="1044"/>
      <c r="C664" s="1047"/>
      <c r="D664" s="844"/>
      <c r="E664" s="902"/>
      <c r="F664" s="323" t="s">
        <v>21</v>
      </c>
      <c r="G664" s="298">
        <v>15.476000000000001</v>
      </c>
      <c r="H664" s="626">
        <f>8+12.5</f>
        <v>20.5</v>
      </c>
      <c r="I664" s="299">
        <f>G664+H664+K663</f>
        <v>39.280999999999999</v>
      </c>
      <c r="J664" s="439">
        <v>4.024</v>
      </c>
      <c r="K664" s="299">
        <f t="shared" si="739"/>
        <v>35.256999999999998</v>
      </c>
      <c r="L664" s="359">
        <f t="shared" si="740"/>
        <v>0.10244138387515593</v>
      </c>
      <c r="M664" s="440" t="s">
        <v>24</v>
      </c>
      <c r="N664" s="903"/>
      <c r="O664" s="904"/>
      <c r="P664" s="904"/>
      <c r="Q664" s="904"/>
      <c r="R664" s="904"/>
      <c r="S664" s="893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  <c r="AV664" s="182"/>
      <c r="AW664" s="182"/>
      <c r="AX664" s="182"/>
      <c r="AY664" s="182"/>
      <c r="AZ664" s="182"/>
      <c r="BA664" s="182"/>
      <c r="BB664" s="182"/>
      <c r="BC664" s="182"/>
      <c r="BD664" s="182"/>
      <c r="BE664" s="182"/>
      <c r="BF664" s="182"/>
      <c r="BG664" s="182"/>
      <c r="BH664" s="182"/>
      <c r="BI664" s="182"/>
      <c r="BJ664" s="182"/>
      <c r="BK664" s="182"/>
      <c r="BL664" s="182"/>
      <c r="BM664" s="182"/>
      <c r="BN664" s="182"/>
      <c r="BO664" s="182"/>
      <c r="BP664" s="182"/>
      <c r="BQ664" s="182"/>
      <c r="BR664" s="182"/>
      <c r="BS664" s="182"/>
      <c r="BT664" s="182"/>
      <c r="BU664" s="182"/>
      <c r="BV664" s="182"/>
      <c r="BW664" s="182"/>
      <c r="BX664" s="182"/>
      <c r="BY664" s="182"/>
      <c r="BZ664" s="182"/>
      <c r="CA664" s="182"/>
      <c r="CB664" s="182"/>
      <c r="CC664" s="182"/>
      <c r="CD664" s="182"/>
      <c r="CE664" s="182"/>
      <c r="CF664" s="182"/>
      <c r="CG664" s="182"/>
      <c r="CH664" s="182"/>
      <c r="CI664" s="182"/>
      <c r="CJ664" s="182"/>
      <c r="CK664" s="182"/>
      <c r="CL664" s="182"/>
      <c r="CM664" s="182"/>
      <c r="CN664" s="182"/>
      <c r="CO664" s="182"/>
      <c r="CP664" s="182"/>
      <c r="CQ664" s="182"/>
      <c r="CR664" s="182"/>
      <c r="CS664" s="182"/>
      <c r="CT664" s="182"/>
      <c r="CU664" s="182"/>
      <c r="CV664" s="182"/>
      <c r="CW664" s="182"/>
      <c r="CX664" s="182"/>
      <c r="CY664" s="182"/>
      <c r="CZ664" s="182"/>
      <c r="DA664" s="182"/>
      <c r="DB664" s="182"/>
      <c r="DC664" s="182"/>
      <c r="DD664" s="182"/>
      <c r="DE664" s="182"/>
      <c r="DF664" s="182"/>
      <c r="DG664" s="182"/>
      <c r="DH664" s="182"/>
      <c r="DI664" s="182"/>
      <c r="DJ664" s="182"/>
      <c r="DK664" s="182"/>
      <c r="DL664" s="182"/>
      <c r="DM664" s="182"/>
      <c r="DN664" s="182"/>
      <c r="DO664" s="182"/>
      <c r="DP664" s="182"/>
      <c r="DQ664" s="182"/>
      <c r="DR664" s="182"/>
      <c r="DS664" s="182"/>
      <c r="DT664" s="182"/>
      <c r="DU664" s="182"/>
      <c r="DV664" s="182"/>
      <c r="DW664" s="182"/>
      <c r="DX664" s="182"/>
      <c r="DY664" s="182"/>
      <c r="DZ664" s="182"/>
      <c r="EA664" s="182"/>
      <c r="EB664" s="182"/>
      <c r="EC664" s="182"/>
      <c r="ED664" s="182"/>
      <c r="EE664" s="182"/>
      <c r="EF664" s="182"/>
      <c r="EG664" s="182"/>
      <c r="EH664" s="182"/>
      <c r="EI664" s="182"/>
      <c r="EJ664" s="182"/>
      <c r="EK664" s="182"/>
      <c r="EL664" s="182"/>
      <c r="EM664" s="182"/>
      <c r="EN664" s="182"/>
      <c r="EO664" s="182"/>
      <c r="EP664" s="182"/>
      <c r="EQ664" s="182"/>
      <c r="ER664" s="182"/>
      <c r="ES664" s="182"/>
      <c r="ET664" s="182"/>
      <c r="EU664" s="182"/>
      <c r="EV664" s="182"/>
      <c r="EW664" s="182"/>
      <c r="EX664" s="182"/>
      <c r="EY664" s="182"/>
      <c r="EZ664" s="182"/>
      <c r="FA664" s="182"/>
      <c r="FB664" s="182"/>
      <c r="FC664" s="182"/>
      <c r="FD664" s="182"/>
      <c r="FE664" s="182"/>
      <c r="FF664" s="182"/>
      <c r="FG664" s="182"/>
      <c r="FH664" s="182"/>
      <c r="FI664" s="182"/>
      <c r="FJ664" s="182"/>
      <c r="FK664" s="182"/>
      <c r="FL664" s="182"/>
      <c r="FM664" s="182"/>
      <c r="FN664" s="182"/>
      <c r="FO664" s="182"/>
      <c r="FP664" s="182"/>
      <c r="FQ664" s="182"/>
      <c r="FR664" s="182"/>
      <c r="FS664" s="182"/>
      <c r="FT664" s="182"/>
      <c r="FU664" s="182"/>
      <c r="FV664" s="182"/>
      <c r="FW664" s="182"/>
      <c r="FX664" s="182"/>
      <c r="FY664" s="182"/>
      <c r="FZ664" s="182"/>
      <c r="GA664" s="182"/>
      <c r="GB664" s="182"/>
      <c r="GC664" s="182"/>
      <c r="GD664" s="182"/>
      <c r="GE664" s="182"/>
      <c r="GF664" s="182"/>
      <c r="GG664" s="182"/>
      <c r="GH664" s="182"/>
      <c r="GI664" s="182"/>
      <c r="GJ664" s="182"/>
      <c r="GK664" s="182"/>
      <c r="GL664" s="182"/>
      <c r="GM664" s="182"/>
      <c r="GN664" s="182"/>
      <c r="GO664" s="182"/>
      <c r="GP664" s="182"/>
      <c r="GQ664" s="182"/>
      <c r="GR664" s="182"/>
      <c r="GS664" s="182"/>
      <c r="GT664" s="182"/>
      <c r="GU664" s="182"/>
      <c r="GV664" s="182"/>
      <c r="GW664" s="182"/>
      <c r="GX664" s="182"/>
      <c r="GY664" s="182"/>
      <c r="GZ664" s="182"/>
      <c r="HA664" s="182"/>
      <c r="HB664" s="182"/>
      <c r="HC664" s="182"/>
      <c r="HD664" s="182"/>
      <c r="HE664" s="182"/>
      <c r="HF664" s="182"/>
      <c r="HG664" s="182"/>
      <c r="HH664" s="182"/>
      <c r="HI664" s="182"/>
      <c r="HJ664" s="182"/>
      <c r="HK664" s="182"/>
      <c r="HL664" s="182"/>
      <c r="HM664" s="182"/>
      <c r="HN664" s="182"/>
      <c r="HO664" s="182"/>
      <c r="HP664" s="182"/>
      <c r="HQ664" s="182"/>
      <c r="HR664" s="182"/>
      <c r="HS664" s="182"/>
      <c r="HT664" s="182"/>
      <c r="HU664" s="182"/>
      <c r="HV664" s="182"/>
      <c r="HW664" s="182"/>
      <c r="HX664" s="182"/>
      <c r="HY664" s="182"/>
      <c r="HZ664" s="182"/>
      <c r="IA664" s="182"/>
      <c r="IB664" s="182"/>
      <c r="IC664" s="182"/>
      <c r="ID664" s="182"/>
      <c r="IE664" s="182"/>
      <c r="IF664" s="182"/>
      <c r="IG664" s="182"/>
      <c r="IH664" s="182"/>
      <c r="II664" s="182"/>
      <c r="IJ664" s="182"/>
      <c r="IK664" s="182"/>
      <c r="IL664" s="182"/>
      <c r="IM664" s="182"/>
      <c r="IN664" s="182"/>
      <c r="IO664" s="182"/>
      <c r="IP664" s="182"/>
      <c r="IQ664" s="182"/>
      <c r="IR664" s="182"/>
      <c r="IS664" s="182"/>
      <c r="IT664" s="182"/>
      <c r="IU664" s="182"/>
      <c r="IV664" s="182"/>
      <c r="IW664" s="182"/>
      <c r="IX664" s="182"/>
      <c r="IY664" s="182"/>
      <c r="IZ664" s="182"/>
      <c r="JA664" s="182"/>
      <c r="JB664" s="182"/>
      <c r="JC664" s="182"/>
      <c r="JD664" s="182"/>
      <c r="JE664" s="182"/>
      <c r="JF664" s="182"/>
      <c r="JG664" s="182"/>
      <c r="JH664" s="182"/>
      <c r="JI664" s="182"/>
      <c r="JJ664" s="182"/>
      <c r="JK664" s="182"/>
      <c r="JL664" s="182"/>
      <c r="JM664" s="182"/>
      <c r="JN664" s="182"/>
      <c r="JO664" s="182"/>
      <c r="JP664" s="182"/>
      <c r="JQ664" s="182"/>
      <c r="JR664" s="182"/>
      <c r="JS664" s="182"/>
      <c r="JT664" s="182"/>
      <c r="JU664" s="182"/>
      <c r="JV664" s="182"/>
      <c r="JW664" s="182"/>
      <c r="JX664" s="182"/>
      <c r="JY664" s="182"/>
      <c r="JZ664" s="182"/>
      <c r="KA664" s="182"/>
      <c r="KB664" s="182"/>
      <c r="KC664" s="182"/>
      <c r="KD664" s="182"/>
      <c r="KE664" s="182"/>
      <c r="KF664" s="182"/>
      <c r="KG664" s="182"/>
      <c r="KH664" s="182"/>
      <c r="KI664" s="182"/>
      <c r="KJ664" s="182"/>
      <c r="KK664" s="182"/>
      <c r="KL664" s="182"/>
      <c r="KM664" s="182"/>
      <c r="KN664" s="182"/>
      <c r="KO664" s="182"/>
      <c r="KP664" s="182"/>
      <c r="KQ664" s="182"/>
      <c r="KR664" s="182"/>
      <c r="KS664" s="182"/>
      <c r="KT664" s="182"/>
      <c r="KU664" s="182"/>
      <c r="KV664" s="182"/>
      <c r="KW664" s="182"/>
      <c r="KX664" s="182"/>
      <c r="KY664" s="182"/>
      <c r="KZ664" s="182"/>
      <c r="LA664" s="182"/>
      <c r="LB664" s="182"/>
      <c r="LC664" s="182"/>
      <c r="LD664" s="182"/>
      <c r="LE664" s="182"/>
      <c r="LF664" s="182"/>
      <c r="LG664" s="182"/>
      <c r="LH664" s="182"/>
      <c r="LI664" s="182"/>
      <c r="LJ664" s="182"/>
      <c r="LK664" s="182"/>
      <c r="LL664" s="182"/>
      <c r="LM664" s="182"/>
      <c r="LN664" s="182"/>
      <c r="LO664" s="182"/>
      <c r="LP664" s="182"/>
      <c r="LQ664" s="182"/>
      <c r="LR664" s="182"/>
      <c r="LS664" s="182"/>
      <c r="LT664" s="182"/>
      <c r="LU664" s="182"/>
      <c r="LV664" s="182"/>
      <c r="LW664" s="182"/>
      <c r="LX664" s="182"/>
      <c r="LY664" s="182"/>
      <c r="LZ664" s="182"/>
      <c r="MA664" s="182"/>
      <c r="MB664" s="182"/>
      <c r="MC664" s="182"/>
      <c r="MD664" s="182"/>
      <c r="ME664" s="182"/>
      <c r="MF664" s="182"/>
      <c r="MG664" s="182"/>
      <c r="MH664" s="182"/>
      <c r="MI664" s="182"/>
      <c r="MJ664" s="182"/>
      <c r="MK664" s="182"/>
      <c r="ML664" s="182"/>
      <c r="MM664" s="182"/>
      <c r="MN664" s="182"/>
      <c r="MO664" s="182"/>
      <c r="MP664" s="182"/>
      <c r="MQ664" s="182"/>
      <c r="MR664" s="182"/>
      <c r="MS664" s="182"/>
      <c r="MT664" s="182"/>
      <c r="MU664" s="182"/>
      <c r="MV664" s="182"/>
      <c r="MW664" s="182"/>
      <c r="MX664" s="182"/>
      <c r="MY664" s="182"/>
      <c r="MZ664" s="182"/>
      <c r="NA664" s="182"/>
      <c r="NB664" s="182"/>
      <c r="NC664" s="182"/>
      <c r="ND664" s="182"/>
      <c r="NE664" s="182"/>
      <c r="NF664" s="182"/>
      <c r="NG664" s="182"/>
      <c r="NH664" s="182"/>
      <c r="NI664" s="182"/>
      <c r="NJ664" s="182"/>
      <c r="NK664" s="182"/>
      <c r="NL664" s="182"/>
      <c r="NM664" s="182"/>
      <c r="NN664" s="182"/>
      <c r="NO664" s="182"/>
      <c r="NP664" s="182"/>
      <c r="NQ664" s="182"/>
      <c r="NR664" s="182"/>
      <c r="NS664" s="182"/>
      <c r="NT664" s="182"/>
      <c r="NU664" s="182"/>
      <c r="NV664" s="182"/>
      <c r="NW664" s="182"/>
      <c r="NX664" s="182"/>
      <c r="NY664" s="182"/>
      <c r="NZ664" s="182"/>
      <c r="OA664" s="182"/>
      <c r="OB664" s="182"/>
      <c r="OC664" s="182"/>
      <c r="OD664" s="182"/>
      <c r="OE664" s="182"/>
      <c r="OF664" s="182"/>
      <c r="OG664" s="182"/>
      <c r="OH664" s="182"/>
      <c r="OI664" s="182"/>
      <c r="OJ664" s="182"/>
      <c r="OK664" s="182"/>
      <c r="OL664" s="182"/>
      <c r="OM664" s="182"/>
      <c r="ON664" s="182"/>
      <c r="OO664" s="182"/>
      <c r="OP664" s="182"/>
      <c r="OQ664" s="182"/>
      <c r="OR664" s="182"/>
      <c r="OS664" s="182"/>
      <c r="OT664" s="182"/>
      <c r="OU664" s="182"/>
      <c r="OV664" s="182"/>
      <c r="OW664" s="182"/>
      <c r="OX664" s="182"/>
      <c r="OY664" s="182"/>
      <c r="OZ664" s="182"/>
      <c r="PA664" s="182"/>
      <c r="PB664" s="182"/>
      <c r="PC664" s="182"/>
      <c r="PD664" s="182"/>
      <c r="PE664" s="182"/>
      <c r="PF664" s="182"/>
      <c r="PG664" s="182"/>
      <c r="PH664" s="182"/>
      <c r="PI664" s="182"/>
      <c r="PJ664" s="182"/>
      <c r="PK664" s="182"/>
      <c r="PL664" s="182"/>
      <c r="PM664" s="182"/>
      <c r="PN664" s="182"/>
      <c r="PO664" s="182"/>
      <c r="PP664" s="182"/>
      <c r="PQ664" s="182"/>
      <c r="PR664" s="182"/>
      <c r="PS664" s="182"/>
      <c r="PT664" s="182"/>
      <c r="PU664" s="182"/>
      <c r="PV664" s="182"/>
      <c r="PW664" s="182"/>
      <c r="PX664" s="182"/>
    </row>
    <row r="665" spans="1:440" s="167" customFormat="1" ht="19.899999999999999" customHeight="1" thickBot="1">
      <c r="A665" s="855">
        <v>108</v>
      </c>
      <c r="B665" s="1044"/>
      <c r="C665" s="1047"/>
      <c r="D665" s="845"/>
      <c r="E665" s="902"/>
      <c r="F665" s="323" t="s">
        <v>22</v>
      </c>
      <c r="G665" s="298">
        <v>18.782</v>
      </c>
      <c r="H665" s="298"/>
      <c r="I665" s="299">
        <f>G665+H665+K664</f>
        <v>54.039000000000001</v>
      </c>
      <c r="J665" s="439">
        <v>14.005000000000001</v>
      </c>
      <c r="K665" s="299">
        <f t="shared" si="739"/>
        <v>40.033999999999999</v>
      </c>
      <c r="L665" s="359">
        <f t="shared" si="740"/>
        <v>0.25916467736264548</v>
      </c>
      <c r="M665" s="440" t="s">
        <v>24</v>
      </c>
      <c r="N665" s="903"/>
      <c r="O665" s="904"/>
      <c r="P665" s="904"/>
      <c r="Q665" s="904"/>
      <c r="R665" s="904"/>
      <c r="S665" s="893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  <c r="AU665" s="182"/>
      <c r="AV665" s="182"/>
      <c r="AW665" s="182"/>
      <c r="AX665" s="182"/>
      <c r="AY665" s="182"/>
      <c r="AZ665" s="182"/>
      <c r="BA665" s="182"/>
      <c r="BB665" s="182"/>
      <c r="BC665" s="182"/>
      <c r="BD665" s="182"/>
      <c r="BE665" s="182"/>
      <c r="BF665" s="182"/>
      <c r="BG665" s="182"/>
      <c r="BH665" s="182"/>
      <c r="BI665" s="182"/>
      <c r="BJ665" s="182"/>
      <c r="BK665" s="182"/>
      <c r="BL665" s="182"/>
      <c r="BM665" s="182"/>
      <c r="BN665" s="182"/>
      <c r="BO665" s="182"/>
      <c r="BP665" s="182"/>
      <c r="BQ665" s="182"/>
      <c r="BR665" s="182"/>
      <c r="BS665" s="182"/>
      <c r="BT665" s="182"/>
      <c r="BU665" s="182"/>
      <c r="BV665" s="182"/>
      <c r="BW665" s="182"/>
      <c r="BX665" s="182"/>
      <c r="BY665" s="182"/>
      <c r="BZ665" s="182"/>
      <c r="CA665" s="182"/>
      <c r="CB665" s="182"/>
      <c r="CC665" s="182"/>
      <c r="CD665" s="182"/>
      <c r="CE665" s="182"/>
      <c r="CF665" s="182"/>
      <c r="CG665" s="182"/>
      <c r="CH665" s="182"/>
      <c r="CI665" s="182"/>
      <c r="CJ665" s="182"/>
      <c r="CK665" s="182"/>
      <c r="CL665" s="182"/>
      <c r="CM665" s="182"/>
      <c r="CN665" s="182"/>
      <c r="CO665" s="182"/>
      <c r="CP665" s="182"/>
      <c r="CQ665" s="182"/>
      <c r="CR665" s="182"/>
      <c r="CS665" s="182"/>
      <c r="CT665" s="182"/>
      <c r="CU665" s="182"/>
      <c r="CV665" s="182"/>
      <c r="CW665" s="182"/>
      <c r="CX665" s="182"/>
      <c r="CY665" s="182"/>
      <c r="CZ665" s="182"/>
      <c r="DA665" s="182"/>
      <c r="DB665" s="182"/>
      <c r="DC665" s="182"/>
      <c r="DD665" s="182"/>
      <c r="DE665" s="182"/>
      <c r="DF665" s="182"/>
      <c r="DG665" s="182"/>
      <c r="DH665" s="182"/>
      <c r="DI665" s="182"/>
      <c r="DJ665" s="182"/>
      <c r="DK665" s="182"/>
      <c r="DL665" s="182"/>
      <c r="DM665" s="182"/>
      <c r="DN665" s="182"/>
      <c r="DO665" s="182"/>
      <c r="DP665" s="182"/>
      <c r="DQ665" s="182"/>
      <c r="DR665" s="182"/>
      <c r="DS665" s="182"/>
      <c r="DT665" s="182"/>
      <c r="DU665" s="182"/>
      <c r="DV665" s="182"/>
      <c r="DW665" s="182"/>
      <c r="DX665" s="182"/>
      <c r="DY665" s="182"/>
      <c r="DZ665" s="182"/>
      <c r="EA665" s="182"/>
      <c r="EB665" s="182"/>
      <c r="EC665" s="182"/>
      <c r="ED665" s="182"/>
      <c r="EE665" s="182"/>
      <c r="EF665" s="182"/>
      <c r="EG665" s="182"/>
      <c r="EH665" s="182"/>
      <c r="EI665" s="182"/>
      <c r="EJ665" s="182"/>
      <c r="EK665" s="182"/>
      <c r="EL665" s="182"/>
      <c r="EM665" s="182"/>
      <c r="EN665" s="182"/>
      <c r="EO665" s="182"/>
      <c r="EP665" s="182"/>
      <c r="EQ665" s="182"/>
      <c r="ER665" s="182"/>
      <c r="ES665" s="182"/>
      <c r="ET665" s="182"/>
      <c r="EU665" s="182"/>
      <c r="EV665" s="182"/>
      <c r="EW665" s="182"/>
      <c r="EX665" s="182"/>
      <c r="EY665" s="182"/>
      <c r="EZ665" s="182"/>
      <c r="FA665" s="182"/>
      <c r="FB665" s="182"/>
      <c r="FC665" s="182"/>
      <c r="FD665" s="182"/>
      <c r="FE665" s="182"/>
      <c r="FF665" s="182"/>
      <c r="FG665" s="182"/>
      <c r="FH665" s="182"/>
      <c r="FI665" s="182"/>
      <c r="FJ665" s="182"/>
      <c r="FK665" s="182"/>
      <c r="FL665" s="182"/>
      <c r="FM665" s="182"/>
      <c r="FN665" s="182"/>
      <c r="FO665" s="182"/>
      <c r="FP665" s="182"/>
      <c r="FQ665" s="182"/>
      <c r="FR665" s="182"/>
      <c r="FS665" s="182"/>
      <c r="FT665" s="182"/>
      <c r="FU665" s="182"/>
      <c r="FV665" s="182"/>
      <c r="FW665" s="182"/>
      <c r="FX665" s="182"/>
      <c r="FY665" s="182"/>
      <c r="FZ665" s="182"/>
      <c r="GA665" s="182"/>
      <c r="GB665" s="182"/>
      <c r="GC665" s="182"/>
      <c r="GD665" s="182"/>
      <c r="GE665" s="182"/>
      <c r="GF665" s="182"/>
      <c r="GG665" s="182"/>
      <c r="GH665" s="182"/>
      <c r="GI665" s="182"/>
      <c r="GJ665" s="182"/>
      <c r="GK665" s="182"/>
      <c r="GL665" s="182"/>
      <c r="GM665" s="182"/>
      <c r="GN665" s="182"/>
      <c r="GO665" s="182"/>
      <c r="GP665" s="182"/>
      <c r="GQ665" s="182"/>
      <c r="GR665" s="182"/>
      <c r="GS665" s="182"/>
      <c r="GT665" s="182"/>
      <c r="GU665" s="182"/>
      <c r="GV665" s="182"/>
      <c r="GW665" s="182"/>
      <c r="GX665" s="182"/>
      <c r="GY665" s="182"/>
      <c r="GZ665" s="182"/>
      <c r="HA665" s="182"/>
      <c r="HB665" s="182"/>
      <c r="HC665" s="182"/>
      <c r="HD665" s="182"/>
      <c r="HE665" s="182"/>
      <c r="HF665" s="182"/>
      <c r="HG665" s="182"/>
      <c r="HH665" s="182"/>
      <c r="HI665" s="182"/>
      <c r="HJ665" s="182"/>
      <c r="HK665" s="182"/>
      <c r="HL665" s="182"/>
      <c r="HM665" s="182"/>
      <c r="HN665" s="182"/>
      <c r="HO665" s="182"/>
      <c r="HP665" s="182"/>
      <c r="HQ665" s="182"/>
      <c r="HR665" s="182"/>
      <c r="HS665" s="182"/>
      <c r="HT665" s="182"/>
      <c r="HU665" s="182"/>
      <c r="HV665" s="182"/>
      <c r="HW665" s="182"/>
      <c r="HX665" s="182"/>
      <c r="HY665" s="182"/>
      <c r="HZ665" s="182"/>
      <c r="IA665" s="182"/>
      <c r="IB665" s="182"/>
      <c r="IC665" s="182"/>
      <c r="ID665" s="182"/>
      <c r="IE665" s="182"/>
      <c r="IF665" s="182"/>
      <c r="IG665" s="182"/>
      <c r="IH665" s="182"/>
      <c r="II665" s="182"/>
      <c r="IJ665" s="182"/>
      <c r="IK665" s="182"/>
      <c r="IL665" s="182"/>
      <c r="IM665" s="182"/>
      <c r="IN665" s="182"/>
      <c r="IO665" s="182"/>
      <c r="IP665" s="182"/>
      <c r="IQ665" s="182"/>
      <c r="IR665" s="182"/>
      <c r="IS665" s="182"/>
      <c r="IT665" s="182"/>
      <c r="IU665" s="182"/>
      <c r="IV665" s="182"/>
      <c r="IW665" s="182"/>
      <c r="IX665" s="182"/>
      <c r="IY665" s="182"/>
      <c r="IZ665" s="182"/>
      <c r="JA665" s="182"/>
      <c r="JB665" s="182"/>
      <c r="JC665" s="182"/>
      <c r="JD665" s="182"/>
      <c r="JE665" s="182"/>
      <c r="JF665" s="182"/>
      <c r="JG665" s="182"/>
      <c r="JH665" s="182"/>
      <c r="JI665" s="182"/>
      <c r="JJ665" s="182"/>
      <c r="JK665" s="182"/>
      <c r="JL665" s="182"/>
      <c r="JM665" s="182"/>
      <c r="JN665" s="182"/>
      <c r="JO665" s="182"/>
      <c r="JP665" s="182"/>
      <c r="JQ665" s="182"/>
      <c r="JR665" s="182"/>
      <c r="JS665" s="182"/>
      <c r="JT665" s="182"/>
      <c r="JU665" s="182"/>
      <c r="JV665" s="182"/>
      <c r="JW665" s="182"/>
      <c r="JX665" s="182"/>
      <c r="JY665" s="182"/>
      <c r="JZ665" s="182"/>
      <c r="KA665" s="182"/>
      <c r="KB665" s="182"/>
      <c r="KC665" s="182"/>
      <c r="KD665" s="182"/>
      <c r="KE665" s="182"/>
      <c r="KF665" s="182"/>
      <c r="KG665" s="182"/>
      <c r="KH665" s="182"/>
      <c r="KI665" s="182"/>
      <c r="KJ665" s="182"/>
      <c r="KK665" s="182"/>
      <c r="KL665" s="182"/>
      <c r="KM665" s="182"/>
      <c r="KN665" s="182"/>
      <c r="KO665" s="182"/>
      <c r="KP665" s="182"/>
      <c r="KQ665" s="182"/>
      <c r="KR665" s="182"/>
      <c r="KS665" s="182"/>
      <c r="KT665" s="182"/>
      <c r="KU665" s="182"/>
      <c r="KV665" s="182"/>
      <c r="KW665" s="182"/>
      <c r="KX665" s="182"/>
      <c r="KY665" s="182"/>
      <c r="KZ665" s="182"/>
      <c r="LA665" s="182"/>
      <c r="LB665" s="182"/>
      <c r="LC665" s="182"/>
      <c r="LD665" s="182"/>
      <c r="LE665" s="182"/>
      <c r="LF665" s="182"/>
      <c r="LG665" s="182"/>
      <c r="LH665" s="182"/>
      <c r="LI665" s="182"/>
      <c r="LJ665" s="182"/>
      <c r="LK665" s="182"/>
      <c r="LL665" s="182"/>
      <c r="LM665" s="182"/>
      <c r="LN665" s="182"/>
      <c r="LO665" s="182"/>
      <c r="LP665" s="182"/>
      <c r="LQ665" s="182"/>
      <c r="LR665" s="182"/>
      <c r="LS665" s="182"/>
      <c r="LT665" s="182"/>
      <c r="LU665" s="182"/>
      <c r="LV665" s="182"/>
      <c r="LW665" s="182"/>
      <c r="LX665" s="182"/>
      <c r="LY665" s="182"/>
      <c r="LZ665" s="182"/>
      <c r="MA665" s="182"/>
      <c r="MB665" s="182"/>
      <c r="MC665" s="182"/>
      <c r="MD665" s="182"/>
      <c r="ME665" s="182"/>
      <c r="MF665" s="182"/>
      <c r="MG665" s="182"/>
      <c r="MH665" s="182"/>
      <c r="MI665" s="182"/>
      <c r="MJ665" s="182"/>
      <c r="MK665" s="182"/>
      <c r="ML665" s="182"/>
      <c r="MM665" s="182"/>
      <c r="MN665" s="182"/>
      <c r="MO665" s="182"/>
      <c r="MP665" s="182"/>
      <c r="MQ665" s="182"/>
      <c r="MR665" s="182"/>
      <c r="MS665" s="182"/>
      <c r="MT665" s="182"/>
      <c r="MU665" s="182"/>
      <c r="MV665" s="182"/>
      <c r="MW665" s="182"/>
      <c r="MX665" s="182"/>
      <c r="MY665" s="182"/>
      <c r="MZ665" s="182"/>
      <c r="NA665" s="182"/>
      <c r="NB665" s="182"/>
      <c r="NC665" s="182"/>
      <c r="ND665" s="182"/>
      <c r="NE665" s="182"/>
      <c r="NF665" s="182"/>
      <c r="NG665" s="182"/>
      <c r="NH665" s="182"/>
      <c r="NI665" s="182"/>
      <c r="NJ665" s="182"/>
      <c r="NK665" s="182"/>
      <c r="NL665" s="182"/>
      <c r="NM665" s="182"/>
      <c r="NN665" s="182"/>
      <c r="NO665" s="182"/>
      <c r="NP665" s="182"/>
      <c r="NQ665" s="182"/>
      <c r="NR665" s="182"/>
      <c r="NS665" s="182"/>
      <c r="NT665" s="182"/>
      <c r="NU665" s="182"/>
      <c r="NV665" s="182"/>
      <c r="NW665" s="182"/>
      <c r="NX665" s="182"/>
      <c r="NY665" s="182"/>
      <c r="NZ665" s="182"/>
      <c r="OA665" s="182"/>
      <c r="OB665" s="182"/>
      <c r="OC665" s="182"/>
      <c r="OD665" s="182"/>
      <c r="OE665" s="182"/>
      <c r="OF665" s="182"/>
      <c r="OG665" s="182"/>
      <c r="OH665" s="182"/>
      <c r="OI665" s="182"/>
      <c r="OJ665" s="182"/>
      <c r="OK665" s="182"/>
      <c r="OL665" s="182"/>
      <c r="OM665" s="182"/>
      <c r="ON665" s="182"/>
      <c r="OO665" s="182"/>
      <c r="OP665" s="182"/>
      <c r="OQ665" s="182"/>
      <c r="OR665" s="182"/>
      <c r="OS665" s="182"/>
      <c r="OT665" s="182"/>
      <c r="OU665" s="182"/>
      <c r="OV665" s="182"/>
      <c r="OW665" s="182"/>
      <c r="OX665" s="182"/>
      <c r="OY665" s="182"/>
      <c r="OZ665" s="182"/>
      <c r="PA665" s="182"/>
      <c r="PB665" s="182"/>
      <c r="PC665" s="182"/>
      <c r="PD665" s="182"/>
      <c r="PE665" s="182"/>
      <c r="PF665" s="182"/>
      <c r="PG665" s="182"/>
      <c r="PH665" s="182"/>
      <c r="PI665" s="182"/>
      <c r="PJ665" s="182"/>
      <c r="PK665" s="182"/>
      <c r="PL665" s="182"/>
      <c r="PM665" s="182"/>
      <c r="PN665" s="182"/>
      <c r="PO665" s="182"/>
      <c r="PP665" s="182"/>
      <c r="PQ665" s="182"/>
      <c r="PR665" s="182"/>
      <c r="PS665" s="182"/>
      <c r="PT665" s="182"/>
      <c r="PU665" s="182"/>
      <c r="PV665" s="182"/>
      <c r="PW665" s="182"/>
      <c r="PX665" s="182"/>
    </row>
    <row r="666" spans="1:440" s="167" customFormat="1" ht="19.899999999999999" customHeight="1" thickBot="1">
      <c r="A666" s="855">
        <v>110</v>
      </c>
      <c r="B666" s="1044"/>
      <c r="C666" s="1047"/>
      <c r="D666" s="843" t="s">
        <v>666</v>
      </c>
      <c r="E666" s="902" t="s">
        <v>613</v>
      </c>
      <c r="F666" s="323" t="s">
        <v>20</v>
      </c>
      <c r="G666" s="298">
        <v>1.089</v>
      </c>
      <c r="H666" s="298"/>
      <c r="I666" s="299">
        <f t="shared" ref="I666" si="776">G666+H666</f>
        <v>1.089</v>
      </c>
      <c r="J666" s="439">
        <v>0</v>
      </c>
      <c r="K666" s="299">
        <f t="shared" si="739"/>
        <v>1.089</v>
      </c>
      <c r="L666" s="359">
        <f t="shared" si="740"/>
        <v>0</v>
      </c>
      <c r="M666" s="440" t="s">
        <v>24</v>
      </c>
      <c r="N666" s="903">
        <f t="shared" ref="N666:O666" si="777">G666+G667+G668</f>
        <v>12.379000000000001</v>
      </c>
      <c r="O666" s="904">
        <f t="shared" si="777"/>
        <v>0</v>
      </c>
      <c r="P666" s="904">
        <f t="shared" ref="P666" si="778">N666+O666</f>
        <v>12.379000000000001</v>
      </c>
      <c r="Q666" s="904">
        <f t="shared" ref="Q666" si="779">J666+J667+J668</f>
        <v>6.7530000000000001</v>
      </c>
      <c r="R666" s="904">
        <f t="shared" ref="R666" si="780">P666-Q666</f>
        <v>5.6260000000000012</v>
      </c>
      <c r="S666" s="893">
        <f t="shared" ref="S666" si="781">Q666/P666</f>
        <v>0.54552063979319809</v>
      </c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  <c r="AV666" s="182"/>
      <c r="AW666" s="182"/>
      <c r="AX666" s="182"/>
      <c r="AY666" s="182"/>
      <c r="AZ666" s="182"/>
      <c r="BA666" s="182"/>
      <c r="BB666" s="182"/>
      <c r="BC666" s="182"/>
      <c r="BD666" s="182"/>
      <c r="BE666" s="182"/>
      <c r="BF666" s="182"/>
      <c r="BG666" s="182"/>
      <c r="BH666" s="182"/>
      <c r="BI666" s="182"/>
      <c r="BJ666" s="182"/>
      <c r="BK666" s="182"/>
      <c r="BL666" s="182"/>
      <c r="BM666" s="182"/>
      <c r="BN666" s="182"/>
      <c r="BO666" s="182"/>
      <c r="BP666" s="182"/>
      <c r="BQ666" s="182"/>
      <c r="BR666" s="182"/>
      <c r="BS666" s="182"/>
      <c r="BT666" s="182"/>
      <c r="BU666" s="182"/>
      <c r="BV666" s="182"/>
      <c r="BW666" s="182"/>
      <c r="BX666" s="182"/>
      <c r="BY666" s="182"/>
      <c r="BZ666" s="182"/>
      <c r="CA666" s="182"/>
      <c r="CB666" s="182"/>
      <c r="CC666" s="182"/>
      <c r="CD666" s="182"/>
      <c r="CE666" s="182"/>
      <c r="CF666" s="182"/>
      <c r="CG666" s="182"/>
      <c r="CH666" s="182"/>
      <c r="CI666" s="182"/>
      <c r="CJ666" s="182"/>
      <c r="CK666" s="182"/>
      <c r="CL666" s="182"/>
      <c r="CM666" s="182"/>
      <c r="CN666" s="182"/>
      <c r="CO666" s="182"/>
      <c r="CP666" s="182"/>
      <c r="CQ666" s="182"/>
      <c r="CR666" s="182"/>
      <c r="CS666" s="182"/>
      <c r="CT666" s="182"/>
      <c r="CU666" s="182"/>
      <c r="CV666" s="182"/>
      <c r="CW666" s="182"/>
      <c r="CX666" s="182"/>
      <c r="CY666" s="182"/>
      <c r="CZ666" s="182"/>
      <c r="DA666" s="182"/>
      <c r="DB666" s="182"/>
      <c r="DC666" s="182"/>
      <c r="DD666" s="182"/>
      <c r="DE666" s="182"/>
      <c r="DF666" s="182"/>
      <c r="DG666" s="182"/>
      <c r="DH666" s="182"/>
      <c r="DI666" s="182"/>
      <c r="DJ666" s="182"/>
      <c r="DK666" s="182"/>
      <c r="DL666" s="182"/>
      <c r="DM666" s="182"/>
      <c r="DN666" s="182"/>
      <c r="DO666" s="182"/>
      <c r="DP666" s="182"/>
      <c r="DQ666" s="182"/>
      <c r="DR666" s="182"/>
      <c r="DS666" s="182"/>
      <c r="DT666" s="182"/>
      <c r="DU666" s="182"/>
      <c r="DV666" s="182"/>
      <c r="DW666" s="182"/>
      <c r="DX666" s="182"/>
      <c r="DY666" s="182"/>
      <c r="DZ666" s="182"/>
      <c r="EA666" s="182"/>
      <c r="EB666" s="182"/>
      <c r="EC666" s="182"/>
      <c r="ED666" s="182"/>
      <c r="EE666" s="182"/>
      <c r="EF666" s="182"/>
      <c r="EG666" s="182"/>
      <c r="EH666" s="182"/>
      <c r="EI666" s="182"/>
      <c r="EJ666" s="182"/>
      <c r="EK666" s="182"/>
      <c r="EL666" s="182"/>
      <c r="EM666" s="182"/>
      <c r="EN666" s="182"/>
      <c r="EO666" s="182"/>
      <c r="EP666" s="182"/>
      <c r="EQ666" s="182"/>
      <c r="ER666" s="182"/>
      <c r="ES666" s="182"/>
      <c r="ET666" s="182"/>
      <c r="EU666" s="182"/>
      <c r="EV666" s="182"/>
      <c r="EW666" s="182"/>
      <c r="EX666" s="182"/>
      <c r="EY666" s="182"/>
      <c r="EZ666" s="182"/>
      <c r="FA666" s="182"/>
      <c r="FB666" s="182"/>
      <c r="FC666" s="182"/>
      <c r="FD666" s="182"/>
      <c r="FE666" s="182"/>
      <c r="FF666" s="182"/>
      <c r="FG666" s="182"/>
      <c r="FH666" s="182"/>
      <c r="FI666" s="182"/>
      <c r="FJ666" s="182"/>
      <c r="FK666" s="182"/>
      <c r="FL666" s="182"/>
      <c r="FM666" s="182"/>
      <c r="FN666" s="182"/>
      <c r="FO666" s="182"/>
      <c r="FP666" s="182"/>
      <c r="FQ666" s="182"/>
      <c r="FR666" s="182"/>
      <c r="FS666" s="182"/>
      <c r="FT666" s="182"/>
      <c r="FU666" s="182"/>
      <c r="FV666" s="182"/>
      <c r="FW666" s="182"/>
      <c r="FX666" s="182"/>
      <c r="FY666" s="182"/>
      <c r="FZ666" s="182"/>
      <c r="GA666" s="182"/>
      <c r="GB666" s="182"/>
      <c r="GC666" s="182"/>
      <c r="GD666" s="182"/>
      <c r="GE666" s="182"/>
      <c r="GF666" s="182"/>
      <c r="GG666" s="182"/>
      <c r="GH666" s="182"/>
      <c r="GI666" s="182"/>
      <c r="GJ666" s="182"/>
      <c r="GK666" s="182"/>
      <c r="GL666" s="182"/>
      <c r="GM666" s="182"/>
      <c r="GN666" s="182"/>
      <c r="GO666" s="182"/>
      <c r="GP666" s="182"/>
      <c r="GQ666" s="182"/>
      <c r="GR666" s="182"/>
      <c r="GS666" s="182"/>
      <c r="GT666" s="182"/>
      <c r="GU666" s="182"/>
      <c r="GV666" s="182"/>
      <c r="GW666" s="182"/>
      <c r="GX666" s="182"/>
      <c r="GY666" s="182"/>
      <c r="GZ666" s="182"/>
      <c r="HA666" s="182"/>
      <c r="HB666" s="182"/>
      <c r="HC666" s="182"/>
      <c r="HD666" s="182"/>
      <c r="HE666" s="182"/>
      <c r="HF666" s="182"/>
      <c r="HG666" s="182"/>
      <c r="HH666" s="182"/>
      <c r="HI666" s="182"/>
      <c r="HJ666" s="182"/>
      <c r="HK666" s="182"/>
      <c r="HL666" s="182"/>
      <c r="HM666" s="182"/>
      <c r="HN666" s="182"/>
      <c r="HO666" s="182"/>
      <c r="HP666" s="182"/>
      <c r="HQ666" s="182"/>
      <c r="HR666" s="182"/>
      <c r="HS666" s="182"/>
      <c r="HT666" s="182"/>
      <c r="HU666" s="182"/>
      <c r="HV666" s="182"/>
      <c r="HW666" s="182"/>
      <c r="HX666" s="182"/>
      <c r="HY666" s="182"/>
      <c r="HZ666" s="182"/>
      <c r="IA666" s="182"/>
      <c r="IB666" s="182"/>
      <c r="IC666" s="182"/>
      <c r="ID666" s="182"/>
      <c r="IE666" s="182"/>
      <c r="IF666" s="182"/>
      <c r="IG666" s="182"/>
      <c r="IH666" s="182"/>
      <c r="II666" s="182"/>
      <c r="IJ666" s="182"/>
      <c r="IK666" s="182"/>
      <c r="IL666" s="182"/>
      <c r="IM666" s="182"/>
      <c r="IN666" s="182"/>
      <c r="IO666" s="182"/>
      <c r="IP666" s="182"/>
      <c r="IQ666" s="182"/>
      <c r="IR666" s="182"/>
      <c r="IS666" s="182"/>
      <c r="IT666" s="182"/>
      <c r="IU666" s="182"/>
      <c r="IV666" s="182"/>
      <c r="IW666" s="182"/>
      <c r="IX666" s="182"/>
      <c r="IY666" s="182"/>
      <c r="IZ666" s="182"/>
      <c r="JA666" s="182"/>
      <c r="JB666" s="182"/>
      <c r="JC666" s="182"/>
      <c r="JD666" s="182"/>
      <c r="JE666" s="182"/>
      <c r="JF666" s="182"/>
      <c r="JG666" s="182"/>
      <c r="JH666" s="182"/>
      <c r="JI666" s="182"/>
      <c r="JJ666" s="182"/>
      <c r="JK666" s="182"/>
      <c r="JL666" s="182"/>
      <c r="JM666" s="182"/>
      <c r="JN666" s="182"/>
      <c r="JO666" s="182"/>
      <c r="JP666" s="182"/>
      <c r="JQ666" s="182"/>
      <c r="JR666" s="182"/>
      <c r="JS666" s="182"/>
      <c r="JT666" s="182"/>
      <c r="JU666" s="182"/>
      <c r="JV666" s="182"/>
      <c r="JW666" s="182"/>
      <c r="JX666" s="182"/>
      <c r="JY666" s="182"/>
      <c r="JZ666" s="182"/>
      <c r="KA666" s="182"/>
      <c r="KB666" s="182"/>
      <c r="KC666" s="182"/>
      <c r="KD666" s="182"/>
      <c r="KE666" s="182"/>
      <c r="KF666" s="182"/>
      <c r="KG666" s="182"/>
      <c r="KH666" s="182"/>
      <c r="KI666" s="182"/>
      <c r="KJ666" s="182"/>
      <c r="KK666" s="182"/>
      <c r="KL666" s="182"/>
      <c r="KM666" s="182"/>
      <c r="KN666" s="182"/>
      <c r="KO666" s="182"/>
      <c r="KP666" s="182"/>
      <c r="KQ666" s="182"/>
      <c r="KR666" s="182"/>
      <c r="KS666" s="182"/>
      <c r="KT666" s="182"/>
      <c r="KU666" s="182"/>
      <c r="KV666" s="182"/>
      <c r="KW666" s="182"/>
      <c r="KX666" s="182"/>
      <c r="KY666" s="182"/>
      <c r="KZ666" s="182"/>
      <c r="LA666" s="182"/>
      <c r="LB666" s="182"/>
      <c r="LC666" s="182"/>
      <c r="LD666" s="182"/>
      <c r="LE666" s="182"/>
      <c r="LF666" s="182"/>
      <c r="LG666" s="182"/>
      <c r="LH666" s="182"/>
      <c r="LI666" s="182"/>
      <c r="LJ666" s="182"/>
      <c r="LK666" s="182"/>
      <c r="LL666" s="182"/>
      <c r="LM666" s="182"/>
      <c r="LN666" s="182"/>
      <c r="LO666" s="182"/>
      <c r="LP666" s="182"/>
      <c r="LQ666" s="182"/>
      <c r="LR666" s="182"/>
      <c r="LS666" s="182"/>
      <c r="LT666" s="182"/>
      <c r="LU666" s="182"/>
      <c r="LV666" s="182"/>
      <c r="LW666" s="182"/>
      <c r="LX666" s="182"/>
      <c r="LY666" s="182"/>
      <c r="LZ666" s="182"/>
      <c r="MA666" s="182"/>
      <c r="MB666" s="182"/>
      <c r="MC666" s="182"/>
      <c r="MD666" s="182"/>
      <c r="ME666" s="182"/>
      <c r="MF666" s="182"/>
      <c r="MG666" s="182"/>
      <c r="MH666" s="182"/>
      <c r="MI666" s="182"/>
      <c r="MJ666" s="182"/>
      <c r="MK666" s="182"/>
      <c r="ML666" s="182"/>
      <c r="MM666" s="182"/>
      <c r="MN666" s="182"/>
      <c r="MO666" s="182"/>
      <c r="MP666" s="182"/>
      <c r="MQ666" s="182"/>
      <c r="MR666" s="182"/>
      <c r="MS666" s="182"/>
      <c r="MT666" s="182"/>
      <c r="MU666" s="182"/>
      <c r="MV666" s="182"/>
      <c r="MW666" s="182"/>
      <c r="MX666" s="182"/>
      <c r="MY666" s="182"/>
      <c r="MZ666" s="182"/>
      <c r="NA666" s="182"/>
      <c r="NB666" s="182"/>
      <c r="NC666" s="182"/>
      <c r="ND666" s="182"/>
      <c r="NE666" s="182"/>
      <c r="NF666" s="182"/>
      <c r="NG666" s="182"/>
      <c r="NH666" s="182"/>
      <c r="NI666" s="182"/>
      <c r="NJ666" s="182"/>
      <c r="NK666" s="182"/>
      <c r="NL666" s="182"/>
      <c r="NM666" s="182"/>
      <c r="NN666" s="182"/>
      <c r="NO666" s="182"/>
      <c r="NP666" s="182"/>
      <c r="NQ666" s="182"/>
      <c r="NR666" s="182"/>
      <c r="NS666" s="182"/>
      <c r="NT666" s="182"/>
      <c r="NU666" s="182"/>
      <c r="NV666" s="182"/>
      <c r="NW666" s="182"/>
      <c r="NX666" s="182"/>
      <c r="NY666" s="182"/>
      <c r="NZ666" s="182"/>
      <c r="OA666" s="182"/>
      <c r="OB666" s="182"/>
      <c r="OC666" s="182"/>
      <c r="OD666" s="182"/>
      <c r="OE666" s="182"/>
      <c r="OF666" s="182"/>
      <c r="OG666" s="182"/>
      <c r="OH666" s="182"/>
      <c r="OI666" s="182"/>
      <c r="OJ666" s="182"/>
      <c r="OK666" s="182"/>
      <c r="OL666" s="182"/>
      <c r="OM666" s="182"/>
      <c r="ON666" s="182"/>
      <c r="OO666" s="182"/>
      <c r="OP666" s="182"/>
      <c r="OQ666" s="182"/>
      <c r="OR666" s="182"/>
      <c r="OS666" s="182"/>
      <c r="OT666" s="182"/>
      <c r="OU666" s="182"/>
      <c r="OV666" s="182"/>
      <c r="OW666" s="182"/>
      <c r="OX666" s="182"/>
      <c r="OY666" s="182"/>
      <c r="OZ666" s="182"/>
      <c r="PA666" s="182"/>
      <c r="PB666" s="182"/>
      <c r="PC666" s="182"/>
      <c r="PD666" s="182"/>
      <c r="PE666" s="182"/>
      <c r="PF666" s="182"/>
      <c r="PG666" s="182"/>
      <c r="PH666" s="182"/>
      <c r="PI666" s="182"/>
      <c r="PJ666" s="182"/>
      <c r="PK666" s="182"/>
      <c r="PL666" s="182"/>
      <c r="PM666" s="182"/>
      <c r="PN666" s="182"/>
      <c r="PO666" s="182"/>
      <c r="PP666" s="182"/>
      <c r="PQ666" s="182"/>
      <c r="PR666" s="182"/>
      <c r="PS666" s="182"/>
      <c r="PT666" s="182"/>
      <c r="PU666" s="182"/>
      <c r="PV666" s="182"/>
      <c r="PW666" s="182"/>
      <c r="PX666" s="182"/>
    </row>
    <row r="667" spans="1:440" s="167" customFormat="1" ht="19.899999999999999" customHeight="1" thickBot="1">
      <c r="A667" s="855">
        <v>110</v>
      </c>
      <c r="B667" s="1044"/>
      <c r="C667" s="1047"/>
      <c r="D667" s="844"/>
      <c r="E667" s="902"/>
      <c r="F667" s="323" t="s">
        <v>21</v>
      </c>
      <c r="G667" s="298">
        <v>5.0999999999999996</v>
      </c>
      <c r="H667" s="298"/>
      <c r="I667" s="299">
        <f>G667+H667+K666</f>
        <v>6.1890000000000001</v>
      </c>
      <c r="J667" s="439">
        <v>0.09</v>
      </c>
      <c r="K667" s="299">
        <f t="shared" si="739"/>
        <v>6.0990000000000002</v>
      </c>
      <c r="L667" s="359">
        <f t="shared" si="740"/>
        <v>1.454192922927775E-2</v>
      </c>
      <c r="M667" s="440" t="s">
        <v>24</v>
      </c>
      <c r="N667" s="903"/>
      <c r="O667" s="904"/>
      <c r="P667" s="904"/>
      <c r="Q667" s="904"/>
      <c r="R667" s="904"/>
      <c r="S667" s="893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  <c r="AV667" s="182"/>
      <c r="AW667" s="182"/>
      <c r="AX667" s="182"/>
      <c r="AY667" s="182"/>
      <c r="AZ667" s="182"/>
      <c r="BA667" s="182"/>
      <c r="BB667" s="182"/>
      <c r="BC667" s="182"/>
      <c r="BD667" s="182"/>
      <c r="BE667" s="182"/>
      <c r="BF667" s="182"/>
      <c r="BG667" s="182"/>
      <c r="BH667" s="182"/>
      <c r="BI667" s="182"/>
      <c r="BJ667" s="182"/>
      <c r="BK667" s="182"/>
      <c r="BL667" s="182"/>
      <c r="BM667" s="182"/>
      <c r="BN667" s="182"/>
      <c r="BO667" s="182"/>
      <c r="BP667" s="182"/>
      <c r="BQ667" s="182"/>
      <c r="BR667" s="182"/>
      <c r="BS667" s="182"/>
      <c r="BT667" s="182"/>
      <c r="BU667" s="182"/>
      <c r="BV667" s="182"/>
      <c r="BW667" s="182"/>
      <c r="BX667" s="182"/>
      <c r="BY667" s="182"/>
      <c r="BZ667" s="182"/>
      <c r="CA667" s="182"/>
      <c r="CB667" s="182"/>
      <c r="CC667" s="182"/>
      <c r="CD667" s="182"/>
      <c r="CE667" s="182"/>
      <c r="CF667" s="182"/>
      <c r="CG667" s="182"/>
      <c r="CH667" s="182"/>
      <c r="CI667" s="182"/>
      <c r="CJ667" s="182"/>
      <c r="CK667" s="182"/>
      <c r="CL667" s="182"/>
      <c r="CM667" s="182"/>
      <c r="CN667" s="182"/>
      <c r="CO667" s="182"/>
      <c r="CP667" s="182"/>
      <c r="CQ667" s="182"/>
      <c r="CR667" s="182"/>
      <c r="CS667" s="182"/>
      <c r="CT667" s="182"/>
      <c r="CU667" s="182"/>
      <c r="CV667" s="182"/>
      <c r="CW667" s="182"/>
      <c r="CX667" s="182"/>
      <c r="CY667" s="182"/>
      <c r="CZ667" s="182"/>
      <c r="DA667" s="182"/>
      <c r="DB667" s="182"/>
      <c r="DC667" s="182"/>
      <c r="DD667" s="182"/>
      <c r="DE667" s="182"/>
      <c r="DF667" s="182"/>
      <c r="DG667" s="182"/>
      <c r="DH667" s="182"/>
      <c r="DI667" s="182"/>
      <c r="DJ667" s="182"/>
      <c r="DK667" s="182"/>
      <c r="DL667" s="182"/>
      <c r="DM667" s="182"/>
      <c r="DN667" s="182"/>
      <c r="DO667" s="182"/>
      <c r="DP667" s="182"/>
      <c r="DQ667" s="182"/>
      <c r="DR667" s="182"/>
      <c r="DS667" s="182"/>
      <c r="DT667" s="182"/>
      <c r="DU667" s="182"/>
      <c r="DV667" s="182"/>
      <c r="DW667" s="182"/>
      <c r="DX667" s="182"/>
      <c r="DY667" s="182"/>
      <c r="DZ667" s="182"/>
      <c r="EA667" s="182"/>
      <c r="EB667" s="182"/>
      <c r="EC667" s="182"/>
      <c r="ED667" s="182"/>
      <c r="EE667" s="182"/>
      <c r="EF667" s="182"/>
      <c r="EG667" s="182"/>
      <c r="EH667" s="182"/>
      <c r="EI667" s="182"/>
      <c r="EJ667" s="182"/>
      <c r="EK667" s="182"/>
      <c r="EL667" s="182"/>
      <c r="EM667" s="182"/>
      <c r="EN667" s="182"/>
      <c r="EO667" s="182"/>
      <c r="EP667" s="182"/>
      <c r="EQ667" s="182"/>
      <c r="ER667" s="182"/>
      <c r="ES667" s="182"/>
      <c r="ET667" s="182"/>
      <c r="EU667" s="182"/>
      <c r="EV667" s="182"/>
      <c r="EW667" s="182"/>
      <c r="EX667" s="182"/>
      <c r="EY667" s="182"/>
      <c r="EZ667" s="182"/>
      <c r="FA667" s="182"/>
      <c r="FB667" s="182"/>
      <c r="FC667" s="182"/>
      <c r="FD667" s="182"/>
      <c r="FE667" s="182"/>
      <c r="FF667" s="182"/>
      <c r="FG667" s="182"/>
      <c r="FH667" s="182"/>
      <c r="FI667" s="182"/>
      <c r="FJ667" s="182"/>
      <c r="FK667" s="182"/>
      <c r="FL667" s="182"/>
      <c r="FM667" s="182"/>
      <c r="FN667" s="182"/>
      <c r="FO667" s="182"/>
      <c r="FP667" s="182"/>
      <c r="FQ667" s="182"/>
      <c r="FR667" s="182"/>
      <c r="FS667" s="182"/>
      <c r="FT667" s="182"/>
      <c r="FU667" s="182"/>
      <c r="FV667" s="182"/>
      <c r="FW667" s="182"/>
      <c r="FX667" s="182"/>
      <c r="FY667" s="182"/>
      <c r="FZ667" s="182"/>
      <c r="GA667" s="182"/>
      <c r="GB667" s="182"/>
      <c r="GC667" s="182"/>
      <c r="GD667" s="182"/>
      <c r="GE667" s="182"/>
      <c r="GF667" s="182"/>
      <c r="GG667" s="182"/>
      <c r="GH667" s="182"/>
      <c r="GI667" s="182"/>
      <c r="GJ667" s="182"/>
      <c r="GK667" s="182"/>
      <c r="GL667" s="182"/>
      <c r="GM667" s="182"/>
      <c r="GN667" s="182"/>
      <c r="GO667" s="182"/>
      <c r="GP667" s="182"/>
      <c r="GQ667" s="182"/>
      <c r="GR667" s="182"/>
      <c r="GS667" s="182"/>
      <c r="GT667" s="182"/>
      <c r="GU667" s="182"/>
      <c r="GV667" s="182"/>
      <c r="GW667" s="182"/>
      <c r="GX667" s="182"/>
      <c r="GY667" s="182"/>
      <c r="GZ667" s="182"/>
      <c r="HA667" s="182"/>
      <c r="HB667" s="182"/>
      <c r="HC667" s="182"/>
      <c r="HD667" s="182"/>
      <c r="HE667" s="182"/>
      <c r="HF667" s="182"/>
      <c r="HG667" s="182"/>
      <c r="HH667" s="182"/>
      <c r="HI667" s="182"/>
      <c r="HJ667" s="182"/>
      <c r="HK667" s="182"/>
      <c r="HL667" s="182"/>
      <c r="HM667" s="182"/>
      <c r="HN667" s="182"/>
      <c r="HO667" s="182"/>
      <c r="HP667" s="182"/>
      <c r="HQ667" s="182"/>
      <c r="HR667" s="182"/>
      <c r="HS667" s="182"/>
      <c r="HT667" s="182"/>
      <c r="HU667" s="182"/>
      <c r="HV667" s="182"/>
      <c r="HW667" s="182"/>
      <c r="HX667" s="182"/>
      <c r="HY667" s="182"/>
      <c r="HZ667" s="182"/>
      <c r="IA667" s="182"/>
      <c r="IB667" s="182"/>
      <c r="IC667" s="182"/>
      <c r="ID667" s="182"/>
      <c r="IE667" s="182"/>
      <c r="IF667" s="182"/>
      <c r="IG667" s="182"/>
      <c r="IH667" s="182"/>
      <c r="II667" s="182"/>
      <c r="IJ667" s="182"/>
      <c r="IK667" s="182"/>
      <c r="IL667" s="182"/>
      <c r="IM667" s="182"/>
      <c r="IN667" s="182"/>
      <c r="IO667" s="182"/>
      <c r="IP667" s="182"/>
      <c r="IQ667" s="182"/>
      <c r="IR667" s="182"/>
      <c r="IS667" s="182"/>
      <c r="IT667" s="182"/>
      <c r="IU667" s="182"/>
      <c r="IV667" s="182"/>
      <c r="IW667" s="182"/>
      <c r="IX667" s="182"/>
      <c r="IY667" s="182"/>
      <c r="IZ667" s="182"/>
      <c r="JA667" s="182"/>
      <c r="JB667" s="182"/>
      <c r="JC667" s="182"/>
      <c r="JD667" s="182"/>
      <c r="JE667" s="182"/>
      <c r="JF667" s="182"/>
      <c r="JG667" s="182"/>
      <c r="JH667" s="182"/>
      <c r="JI667" s="182"/>
      <c r="JJ667" s="182"/>
      <c r="JK667" s="182"/>
      <c r="JL667" s="182"/>
      <c r="JM667" s="182"/>
      <c r="JN667" s="182"/>
      <c r="JO667" s="182"/>
      <c r="JP667" s="182"/>
      <c r="JQ667" s="182"/>
      <c r="JR667" s="182"/>
      <c r="JS667" s="182"/>
      <c r="JT667" s="182"/>
      <c r="JU667" s="182"/>
      <c r="JV667" s="182"/>
      <c r="JW667" s="182"/>
      <c r="JX667" s="182"/>
      <c r="JY667" s="182"/>
      <c r="JZ667" s="182"/>
      <c r="KA667" s="182"/>
      <c r="KB667" s="182"/>
      <c r="KC667" s="182"/>
      <c r="KD667" s="182"/>
      <c r="KE667" s="182"/>
      <c r="KF667" s="182"/>
      <c r="KG667" s="182"/>
      <c r="KH667" s="182"/>
      <c r="KI667" s="182"/>
      <c r="KJ667" s="182"/>
      <c r="KK667" s="182"/>
      <c r="KL667" s="182"/>
      <c r="KM667" s="182"/>
      <c r="KN667" s="182"/>
      <c r="KO667" s="182"/>
      <c r="KP667" s="182"/>
      <c r="KQ667" s="182"/>
      <c r="KR667" s="182"/>
      <c r="KS667" s="182"/>
      <c r="KT667" s="182"/>
      <c r="KU667" s="182"/>
      <c r="KV667" s="182"/>
      <c r="KW667" s="182"/>
      <c r="KX667" s="182"/>
      <c r="KY667" s="182"/>
      <c r="KZ667" s="182"/>
      <c r="LA667" s="182"/>
      <c r="LB667" s="182"/>
      <c r="LC667" s="182"/>
      <c r="LD667" s="182"/>
      <c r="LE667" s="182"/>
      <c r="LF667" s="182"/>
      <c r="LG667" s="182"/>
      <c r="LH667" s="182"/>
      <c r="LI667" s="182"/>
      <c r="LJ667" s="182"/>
      <c r="LK667" s="182"/>
      <c r="LL667" s="182"/>
      <c r="LM667" s="182"/>
      <c r="LN667" s="182"/>
      <c r="LO667" s="182"/>
      <c r="LP667" s="182"/>
      <c r="LQ667" s="182"/>
      <c r="LR667" s="182"/>
      <c r="LS667" s="182"/>
      <c r="LT667" s="182"/>
      <c r="LU667" s="182"/>
      <c r="LV667" s="182"/>
      <c r="LW667" s="182"/>
      <c r="LX667" s="182"/>
      <c r="LY667" s="182"/>
      <c r="LZ667" s="182"/>
      <c r="MA667" s="182"/>
      <c r="MB667" s="182"/>
      <c r="MC667" s="182"/>
      <c r="MD667" s="182"/>
      <c r="ME667" s="182"/>
      <c r="MF667" s="182"/>
      <c r="MG667" s="182"/>
      <c r="MH667" s="182"/>
      <c r="MI667" s="182"/>
      <c r="MJ667" s="182"/>
      <c r="MK667" s="182"/>
      <c r="ML667" s="182"/>
      <c r="MM667" s="182"/>
      <c r="MN667" s="182"/>
      <c r="MO667" s="182"/>
      <c r="MP667" s="182"/>
      <c r="MQ667" s="182"/>
      <c r="MR667" s="182"/>
      <c r="MS667" s="182"/>
      <c r="MT667" s="182"/>
      <c r="MU667" s="182"/>
      <c r="MV667" s="182"/>
      <c r="MW667" s="182"/>
      <c r="MX667" s="182"/>
      <c r="MY667" s="182"/>
      <c r="MZ667" s="182"/>
      <c r="NA667" s="182"/>
      <c r="NB667" s="182"/>
      <c r="NC667" s="182"/>
      <c r="ND667" s="182"/>
      <c r="NE667" s="182"/>
      <c r="NF667" s="182"/>
      <c r="NG667" s="182"/>
      <c r="NH667" s="182"/>
      <c r="NI667" s="182"/>
      <c r="NJ667" s="182"/>
      <c r="NK667" s="182"/>
      <c r="NL667" s="182"/>
      <c r="NM667" s="182"/>
      <c r="NN667" s="182"/>
      <c r="NO667" s="182"/>
      <c r="NP667" s="182"/>
      <c r="NQ667" s="182"/>
      <c r="NR667" s="182"/>
      <c r="NS667" s="182"/>
      <c r="NT667" s="182"/>
      <c r="NU667" s="182"/>
      <c r="NV667" s="182"/>
      <c r="NW667" s="182"/>
      <c r="NX667" s="182"/>
      <c r="NY667" s="182"/>
      <c r="NZ667" s="182"/>
      <c r="OA667" s="182"/>
      <c r="OB667" s="182"/>
      <c r="OC667" s="182"/>
      <c r="OD667" s="182"/>
      <c r="OE667" s="182"/>
      <c r="OF667" s="182"/>
      <c r="OG667" s="182"/>
      <c r="OH667" s="182"/>
      <c r="OI667" s="182"/>
      <c r="OJ667" s="182"/>
      <c r="OK667" s="182"/>
      <c r="OL667" s="182"/>
      <c r="OM667" s="182"/>
      <c r="ON667" s="182"/>
      <c r="OO667" s="182"/>
      <c r="OP667" s="182"/>
      <c r="OQ667" s="182"/>
      <c r="OR667" s="182"/>
      <c r="OS667" s="182"/>
      <c r="OT667" s="182"/>
      <c r="OU667" s="182"/>
      <c r="OV667" s="182"/>
      <c r="OW667" s="182"/>
      <c r="OX667" s="182"/>
      <c r="OY667" s="182"/>
      <c r="OZ667" s="182"/>
      <c r="PA667" s="182"/>
      <c r="PB667" s="182"/>
      <c r="PC667" s="182"/>
      <c r="PD667" s="182"/>
      <c r="PE667" s="182"/>
      <c r="PF667" s="182"/>
      <c r="PG667" s="182"/>
      <c r="PH667" s="182"/>
      <c r="PI667" s="182"/>
      <c r="PJ667" s="182"/>
      <c r="PK667" s="182"/>
      <c r="PL667" s="182"/>
      <c r="PM667" s="182"/>
      <c r="PN667" s="182"/>
      <c r="PO667" s="182"/>
      <c r="PP667" s="182"/>
      <c r="PQ667" s="182"/>
      <c r="PR667" s="182"/>
      <c r="PS667" s="182"/>
      <c r="PT667" s="182"/>
      <c r="PU667" s="182"/>
      <c r="PV667" s="182"/>
      <c r="PW667" s="182"/>
      <c r="PX667" s="182"/>
    </row>
    <row r="668" spans="1:440" s="167" customFormat="1" ht="19.899999999999999" customHeight="1" thickBot="1">
      <c r="A668" s="855">
        <v>110</v>
      </c>
      <c r="B668" s="1044"/>
      <c r="C668" s="1047"/>
      <c r="D668" s="845"/>
      <c r="E668" s="902"/>
      <c r="F668" s="323" t="s">
        <v>22</v>
      </c>
      <c r="G668" s="298">
        <v>6.19</v>
      </c>
      <c r="H668" s="298"/>
      <c r="I668" s="299">
        <f>G668+H668+K667</f>
        <v>12.289000000000001</v>
      </c>
      <c r="J668" s="439">
        <v>6.6630000000000003</v>
      </c>
      <c r="K668" s="299">
        <f t="shared" si="739"/>
        <v>5.6260000000000012</v>
      </c>
      <c r="L668" s="359">
        <f t="shared" si="740"/>
        <v>0.54219220441044835</v>
      </c>
      <c r="M668" s="440" t="s">
        <v>24</v>
      </c>
      <c r="N668" s="903"/>
      <c r="O668" s="904"/>
      <c r="P668" s="904"/>
      <c r="Q668" s="904"/>
      <c r="R668" s="904"/>
      <c r="S668" s="893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  <c r="AV668" s="182"/>
      <c r="AW668" s="182"/>
      <c r="AX668" s="182"/>
      <c r="AY668" s="182"/>
      <c r="AZ668" s="182"/>
      <c r="BA668" s="182"/>
      <c r="BB668" s="182"/>
      <c r="BC668" s="182"/>
      <c r="BD668" s="182"/>
      <c r="BE668" s="182"/>
      <c r="BF668" s="182"/>
      <c r="BG668" s="182"/>
      <c r="BH668" s="182"/>
      <c r="BI668" s="182"/>
      <c r="BJ668" s="182"/>
      <c r="BK668" s="182"/>
      <c r="BL668" s="182"/>
      <c r="BM668" s="182"/>
      <c r="BN668" s="182"/>
      <c r="BO668" s="182"/>
      <c r="BP668" s="182"/>
      <c r="BQ668" s="182"/>
      <c r="BR668" s="182"/>
      <c r="BS668" s="182"/>
      <c r="BT668" s="182"/>
      <c r="BU668" s="182"/>
      <c r="BV668" s="182"/>
      <c r="BW668" s="182"/>
      <c r="BX668" s="182"/>
      <c r="BY668" s="182"/>
      <c r="BZ668" s="182"/>
      <c r="CA668" s="182"/>
      <c r="CB668" s="182"/>
      <c r="CC668" s="182"/>
      <c r="CD668" s="182"/>
      <c r="CE668" s="182"/>
      <c r="CF668" s="182"/>
      <c r="CG668" s="182"/>
      <c r="CH668" s="182"/>
      <c r="CI668" s="182"/>
      <c r="CJ668" s="182"/>
      <c r="CK668" s="182"/>
      <c r="CL668" s="182"/>
      <c r="CM668" s="182"/>
      <c r="CN668" s="182"/>
      <c r="CO668" s="182"/>
      <c r="CP668" s="182"/>
      <c r="CQ668" s="182"/>
      <c r="CR668" s="182"/>
      <c r="CS668" s="182"/>
      <c r="CT668" s="182"/>
      <c r="CU668" s="182"/>
      <c r="CV668" s="182"/>
      <c r="CW668" s="182"/>
      <c r="CX668" s="182"/>
      <c r="CY668" s="182"/>
      <c r="CZ668" s="182"/>
      <c r="DA668" s="182"/>
      <c r="DB668" s="182"/>
      <c r="DC668" s="182"/>
      <c r="DD668" s="182"/>
      <c r="DE668" s="182"/>
      <c r="DF668" s="182"/>
      <c r="DG668" s="182"/>
      <c r="DH668" s="182"/>
      <c r="DI668" s="182"/>
      <c r="DJ668" s="182"/>
      <c r="DK668" s="182"/>
      <c r="DL668" s="182"/>
      <c r="DM668" s="182"/>
      <c r="DN668" s="182"/>
      <c r="DO668" s="182"/>
      <c r="DP668" s="182"/>
      <c r="DQ668" s="182"/>
      <c r="DR668" s="182"/>
      <c r="DS668" s="182"/>
      <c r="DT668" s="182"/>
      <c r="DU668" s="182"/>
      <c r="DV668" s="182"/>
      <c r="DW668" s="182"/>
      <c r="DX668" s="182"/>
      <c r="DY668" s="182"/>
      <c r="DZ668" s="182"/>
      <c r="EA668" s="182"/>
      <c r="EB668" s="182"/>
      <c r="EC668" s="182"/>
      <c r="ED668" s="182"/>
      <c r="EE668" s="182"/>
      <c r="EF668" s="182"/>
      <c r="EG668" s="182"/>
      <c r="EH668" s="182"/>
      <c r="EI668" s="182"/>
      <c r="EJ668" s="182"/>
      <c r="EK668" s="182"/>
      <c r="EL668" s="182"/>
      <c r="EM668" s="182"/>
      <c r="EN668" s="182"/>
      <c r="EO668" s="182"/>
      <c r="EP668" s="182"/>
      <c r="EQ668" s="182"/>
      <c r="ER668" s="182"/>
      <c r="ES668" s="182"/>
      <c r="ET668" s="182"/>
      <c r="EU668" s="182"/>
      <c r="EV668" s="182"/>
      <c r="EW668" s="182"/>
      <c r="EX668" s="182"/>
      <c r="EY668" s="182"/>
      <c r="EZ668" s="182"/>
      <c r="FA668" s="182"/>
      <c r="FB668" s="182"/>
      <c r="FC668" s="182"/>
      <c r="FD668" s="182"/>
      <c r="FE668" s="182"/>
      <c r="FF668" s="182"/>
      <c r="FG668" s="182"/>
      <c r="FH668" s="182"/>
      <c r="FI668" s="182"/>
      <c r="FJ668" s="182"/>
      <c r="FK668" s="182"/>
      <c r="FL668" s="182"/>
      <c r="FM668" s="182"/>
      <c r="FN668" s="182"/>
      <c r="FO668" s="182"/>
      <c r="FP668" s="182"/>
      <c r="FQ668" s="182"/>
      <c r="FR668" s="182"/>
      <c r="FS668" s="182"/>
      <c r="FT668" s="182"/>
      <c r="FU668" s="182"/>
      <c r="FV668" s="182"/>
      <c r="FW668" s="182"/>
      <c r="FX668" s="182"/>
      <c r="FY668" s="182"/>
      <c r="FZ668" s="182"/>
      <c r="GA668" s="182"/>
      <c r="GB668" s="182"/>
      <c r="GC668" s="182"/>
      <c r="GD668" s="182"/>
      <c r="GE668" s="182"/>
      <c r="GF668" s="182"/>
      <c r="GG668" s="182"/>
      <c r="GH668" s="182"/>
      <c r="GI668" s="182"/>
      <c r="GJ668" s="182"/>
      <c r="GK668" s="182"/>
      <c r="GL668" s="182"/>
      <c r="GM668" s="182"/>
      <c r="GN668" s="182"/>
      <c r="GO668" s="182"/>
      <c r="GP668" s="182"/>
      <c r="GQ668" s="182"/>
      <c r="GR668" s="182"/>
      <c r="GS668" s="182"/>
      <c r="GT668" s="182"/>
      <c r="GU668" s="182"/>
      <c r="GV668" s="182"/>
      <c r="GW668" s="182"/>
      <c r="GX668" s="182"/>
      <c r="GY668" s="182"/>
      <c r="GZ668" s="182"/>
      <c r="HA668" s="182"/>
      <c r="HB668" s="182"/>
      <c r="HC668" s="182"/>
      <c r="HD668" s="182"/>
      <c r="HE668" s="182"/>
      <c r="HF668" s="182"/>
      <c r="HG668" s="182"/>
      <c r="HH668" s="182"/>
      <c r="HI668" s="182"/>
      <c r="HJ668" s="182"/>
      <c r="HK668" s="182"/>
      <c r="HL668" s="182"/>
      <c r="HM668" s="182"/>
      <c r="HN668" s="182"/>
      <c r="HO668" s="182"/>
      <c r="HP668" s="182"/>
      <c r="HQ668" s="182"/>
      <c r="HR668" s="182"/>
      <c r="HS668" s="182"/>
      <c r="HT668" s="182"/>
      <c r="HU668" s="182"/>
      <c r="HV668" s="182"/>
      <c r="HW668" s="182"/>
      <c r="HX668" s="182"/>
      <c r="HY668" s="182"/>
      <c r="HZ668" s="182"/>
      <c r="IA668" s="182"/>
      <c r="IB668" s="182"/>
      <c r="IC668" s="182"/>
      <c r="ID668" s="182"/>
      <c r="IE668" s="182"/>
      <c r="IF668" s="182"/>
      <c r="IG668" s="182"/>
      <c r="IH668" s="182"/>
      <c r="II668" s="182"/>
      <c r="IJ668" s="182"/>
      <c r="IK668" s="182"/>
      <c r="IL668" s="182"/>
      <c r="IM668" s="182"/>
      <c r="IN668" s="182"/>
      <c r="IO668" s="182"/>
      <c r="IP668" s="182"/>
      <c r="IQ668" s="182"/>
      <c r="IR668" s="182"/>
      <c r="IS668" s="182"/>
      <c r="IT668" s="182"/>
      <c r="IU668" s="182"/>
      <c r="IV668" s="182"/>
      <c r="IW668" s="182"/>
      <c r="IX668" s="182"/>
      <c r="IY668" s="182"/>
      <c r="IZ668" s="182"/>
      <c r="JA668" s="182"/>
      <c r="JB668" s="182"/>
      <c r="JC668" s="182"/>
      <c r="JD668" s="182"/>
      <c r="JE668" s="182"/>
      <c r="JF668" s="182"/>
      <c r="JG668" s="182"/>
      <c r="JH668" s="182"/>
      <c r="JI668" s="182"/>
      <c r="JJ668" s="182"/>
      <c r="JK668" s="182"/>
      <c r="JL668" s="182"/>
      <c r="JM668" s="182"/>
      <c r="JN668" s="182"/>
      <c r="JO668" s="182"/>
      <c r="JP668" s="182"/>
      <c r="JQ668" s="182"/>
      <c r="JR668" s="182"/>
      <c r="JS668" s="182"/>
      <c r="JT668" s="182"/>
      <c r="JU668" s="182"/>
      <c r="JV668" s="182"/>
      <c r="JW668" s="182"/>
      <c r="JX668" s="182"/>
      <c r="JY668" s="182"/>
      <c r="JZ668" s="182"/>
      <c r="KA668" s="182"/>
      <c r="KB668" s="182"/>
      <c r="KC668" s="182"/>
      <c r="KD668" s="182"/>
      <c r="KE668" s="182"/>
      <c r="KF668" s="182"/>
      <c r="KG668" s="182"/>
      <c r="KH668" s="182"/>
      <c r="KI668" s="182"/>
      <c r="KJ668" s="182"/>
      <c r="KK668" s="182"/>
      <c r="KL668" s="182"/>
      <c r="KM668" s="182"/>
      <c r="KN668" s="182"/>
      <c r="KO668" s="182"/>
      <c r="KP668" s="182"/>
      <c r="KQ668" s="182"/>
      <c r="KR668" s="182"/>
      <c r="KS668" s="182"/>
      <c r="KT668" s="182"/>
      <c r="KU668" s="182"/>
      <c r="KV668" s="182"/>
      <c r="KW668" s="182"/>
      <c r="KX668" s="182"/>
      <c r="KY668" s="182"/>
      <c r="KZ668" s="182"/>
      <c r="LA668" s="182"/>
      <c r="LB668" s="182"/>
      <c r="LC668" s="182"/>
      <c r="LD668" s="182"/>
      <c r="LE668" s="182"/>
      <c r="LF668" s="182"/>
      <c r="LG668" s="182"/>
      <c r="LH668" s="182"/>
      <c r="LI668" s="182"/>
      <c r="LJ668" s="182"/>
      <c r="LK668" s="182"/>
      <c r="LL668" s="182"/>
      <c r="LM668" s="182"/>
      <c r="LN668" s="182"/>
      <c r="LO668" s="182"/>
      <c r="LP668" s="182"/>
      <c r="LQ668" s="182"/>
      <c r="LR668" s="182"/>
      <c r="LS668" s="182"/>
      <c r="LT668" s="182"/>
      <c r="LU668" s="182"/>
      <c r="LV668" s="182"/>
      <c r="LW668" s="182"/>
      <c r="LX668" s="182"/>
      <c r="LY668" s="182"/>
      <c r="LZ668" s="182"/>
      <c r="MA668" s="182"/>
      <c r="MB668" s="182"/>
      <c r="MC668" s="182"/>
      <c r="MD668" s="182"/>
      <c r="ME668" s="182"/>
      <c r="MF668" s="182"/>
      <c r="MG668" s="182"/>
      <c r="MH668" s="182"/>
      <c r="MI668" s="182"/>
      <c r="MJ668" s="182"/>
      <c r="MK668" s="182"/>
      <c r="ML668" s="182"/>
      <c r="MM668" s="182"/>
      <c r="MN668" s="182"/>
      <c r="MO668" s="182"/>
      <c r="MP668" s="182"/>
      <c r="MQ668" s="182"/>
      <c r="MR668" s="182"/>
      <c r="MS668" s="182"/>
      <c r="MT668" s="182"/>
      <c r="MU668" s="182"/>
      <c r="MV668" s="182"/>
      <c r="MW668" s="182"/>
      <c r="MX668" s="182"/>
      <c r="MY668" s="182"/>
      <c r="MZ668" s="182"/>
      <c r="NA668" s="182"/>
      <c r="NB668" s="182"/>
      <c r="NC668" s="182"/>
      <c r="ND668" s="182"/>
      <c r="NE668" s="182"/>
      <c r="NF668" s="182"/>
      <c r="NG668" s="182"/>
      <c r="NH668" s="182"/>
      <c r="NI668" s="182"/>
      <c r="NJ668" s="182"/>
      <c r="NK668" s="182"/>
      <c r="NL668" s="182"/>
      <c r="NM668" s="182"/>
      <c r="NN668" s="182"/>
      <c r="NO668" s="182"/>
      <c r="NP668" s="182"/>
      <c r="NQ668" s="182"/>
      <c r="NR668" s="182"/>
      <c r="NS668" s="182"/>
      <c r="NT668" s="182"/>
      <c r="NU668" s="182"/>
      <c r="NV668" s="182"/>
      <c r="NW668" s="182"/>
      <c r="NX668" s="182"/>
      <c r="NY668" s="182"/>
      <c r="NZ668" s="182"/>
      <c r="OA668" s="182"/>
      <c r="OB668" s="182"/>
      <c r="OC668" s="182"/>
      <c r="OD668" s="182"/>
      <c r="OE668" s="182"/>
      <c r="OF668" s="182"/>
      <c r="OG668" s="182"/>
      <c r="OH668" s="182"/>
      <c r="OI668" s="182"/>
      <c r="OJ668" s="182"/>
      <c r="OK668" s="182"/>
      <c r="OL668" s="182"/>
      <c r="OM668" s="182"/>
      <c r="ON668" s="182"/>
      <c r="OO668" s="182"/>
      <c r="OP668" s="182"/>
      <c r="OQ668" s="182"/>
      <c r="OR668" s="182"/>
      <c r="OS668" s="182"/>
      <c r="OT668" s="182"/>
      <c r="OU668" s="182"/>
      <c r="OV668" s="182"/>
      <c r="OW668" s="182"/>
      <c r="OX668" s="182"/>
      <c r="OY668" s="182"/>
      <c r="OZ668" s="182"/>
      <c r="PA668" s="182"/>
      <c r="PB668" s="182"/>
      <c r="PC668" s="182"/>
      <c r="PD668" s="182"/>
      <c r="PE668" s="182"/>
      <c r="PF668" s="182"/>
      <c r="PG668" s="182"/>
      <c r="PH668" s="182"/>
      <c r="PI668" s="182"/>
      <c r="PJ668" s="182"/>
      <c r="PK668" s="182"/>
      <c r="PL668" s="182"/>
      <c r="PM668" s="182"/>
      <c r="PN668" s="182"/>
      <c r="PO668" s="182"/>
      <c r="PP668" s="182"/>
      <c r="PQ668" s="182"/>
      <c r="PR668" s="182"/>
      <c r="PS668" s="182"/>
      <c r="PT668" s="182"/>
      <c r="PU668" s="182"/>
      <c r="PV668" s="182"/>
      <c r="PW668" s="182"/>
      <c r="PX668" s="182"/>
    </row>
    <row r="669" spans="1:440" s="167" customFormat="1" ht="19.899999999999999" customHeight="1" thickBot="1">
      <c r="A669" s="855">
        <v>111</v>
      </c>
      <c r="B669" s="1044"/>
      <c r="C669" s="1047"/>
      <c r="D669" s="843" t="s">
        <v>666</v>
      </c>
      <c r="E669" s="902" t="s">
        <v>614</v>
      </c>
      <c r="F669" s="323" t="s">
        <v>20</v>
      </c>
      <c r="G669" s="298">
        <v>2.964</v>
      </c>
      <c r="H669" s="624">
        <f>-2.939</f>
        <v>-2.9390000000000001</v>
      </c>
      <c r="I669" s="299">
        <f t="shared" ref="I669" si="782">G669+H669</f>
        <v>2.4999999999999911E-2</v>
      </c>
      <c r="J669" s="439">
        <v>0</v>
      </c>
      <c r="K669" s="299">
        <f t="shared" si="739"/>
        <v>2.4999999999999911E-2</v>
      </c>
      <c r="L669" s="359">
        <f t="shared" si="740"/>
        <v>0</v>
      </c>
      <c r="M669" s="440" t="s">
        <v>24</v>
      </c>
      <c r="N669" s="903">
        <f t="shared" ref="N669:O669" si="783">G669+G670+G671</f>
        <v>33.683</v>
      </c>
      <c r="O669" s="904">
        <f t="shared" si="783"/>
        <v>-33.4</v>
      </c>
      <c r="P669" s="904">
        <f t="shared" ref="P669" si="784">N669+O669</f>
        <v>0.28300000000000125</v>
      </c>
      <c r="Q669" s="904">
        <f t="shared" ref="Q669" si="785">J669+J670+J671</f>
        <v>0</v>
      </c>
      <c r="R669" s="904">
        <f t="shared" ref="R669" si="786">P669-Q669</f>
        <v>0.28300000000000125</v>
      </c>
      <c r="S669" s="893">
        <f t="shared" ref="S669" si="787">Q669/P669</f>
        <v>0</v>
      </c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  <c r="AV669" s="182"/>
      <c r="AW669" s="182"/>
      <c r="AX669" s="182"/>
      <c r="AY669" s="182"/>
      <c r="AZ669" s="182"/>
      <c r="BA669" s="182"/>
      <c r="BB669" s="182"/>
      <c r="BC669" s="182"/>
      <c r="BD669" s="182"/>
      <c r="BE669" s="182"/>
      <c r="BF669" s="182"/>
      <c r="BG669" s="182"/>
      <c r="BH669" s="182"/>
      <c r="BI669" s="182"/>
      <c r="BJ669" s="182"/>
      <c r="BK669" s="182"/>
      <c r="BL669" s="182"/>
      <c r="BM669" s="182"/>
      <c r="BN669" s="182"/>
      <c r="BO669" s="182"/>
      <c r="BP669" s="182"/>
      <c r="BQ669" s="182"/>
      <c r="BR669" s="182"/>
      <c r="BS669" s="182"/>
      <c r="BT669" s="182"/>
      <c r="BU669" s="182"/>
      <c r="BV669" s="182"/>
      <c r="BW669" s="182"/>
      <c r="BX669" s="182"/>
      <c r="BY669" s="182"/>
      <c r="BZ669" s="182"/>
      <c r="CA669" s="182"/>
      <c r="CB669" s="182"/>
      <c r="CC669" s="182"/>
      <c r="CD669" s="182"/>
      <c r="CE669" s="182"/>
      <c r="CF669" s="182"/>
      <c r="CG669" s="182"/>
      <c r="CH669" s="182"/>
      <c r="CI669" s="182"/>
      <c r="CJ669" s="182"/>
      <c r="CK669" s="182"/>
      <c r="CL669" s="182"/>
      <c r="CM669" s="182"/>
      <c r="CN669" s="182"/>
      <c r="CO669" s="182"/>
      <c r="CP669" s="182"/>
      <c r="CQ669" s="182"/>
      <c r="CR669" s="182"/>
      <c r="CS669" s="182"/>
      <c r="CT669" s="182"/>
      <c r="CU669" s="182"/>
      <c r="CV669" s="182"/>
      <c r="CW669" s="182"/>
      <c r="CX669" s="182"/>
      <c r="CY669" s="182"/>
      <c r="CZ669" s="182"/>
      <c r="DA669" s="182"/>
      <c r="DB669" s="182"/>
      <c r="DC669" s="182"/>
      <c r="DD669" s="182"/>
      <c r="DE669" s="182"/>
      <c r="DF669" s="182"/>
      <c r="DG669" s="182"/>
      <c r="DH669" s="182"/>
      <c r="DI669" s="182"/>
      <c r="DJ669" s="182"/>
      <c r="DK669" s="182"/>
      <c r="DL669" s="182"/>
      <c r="DM669" s="182"/>
      <c r="DN669" s="182"/>
      <c r="DO669" s="182"/>
      <c r="DP669" s="182"/>
      <c r="DQ669" s="182"/>
      <c r="DR669" s="182"/>
      <c r="DS669" s="182"/>
      <c r="DT669" s="182"/>
      <c r="DU669" s="182"/>
      <c r="DV669" s="182"/>
      <c r="DW669" s="182"/>
      <c r="DX669" s="182"/>
      <c r="DY669" s="182"/>
      <c r="DZ669" s="182"/>
      <c r="EA669" s="182"/>
      <c r="EB669" s="182"/>
      <c r="EC669" s="182"/>
      <c r="ED669" s="182"/>
      <c r="EE669" s="182"/>
      <c r="EF669" s="182"/>
      <c r="EG669" s="182"/>
      <c r="EH669" s="182"/>
      <c r="EI669" s="182"/>
      <c r="EJ669" s="182"/>
      <c r="EK669" s="182"/>
      <c r="EL669" s="182"/>
      <c r="EM669" s="182"/>
      <c r="EN669" s="182"/>
      <c r="EO669" s="182"/>
      <c r="EP669" s="182"/>
      <c r="EQ669" s="182"/>
      <c r="ER669" s="182"/>
      <c r="ES669" s="182"/>
      <c r="ET669" s="182"/>
      <c r="EU669" s="182"/>
      <c r="EV669" s="182"/>
      <c r="EW669" s="182"/>
      <c r="EX669" s="182"/>
      <c r="EY669" s="182"/>
      <c r="EZ669" s="182"/>
      <c r="FA669" s="182"/>
      <c r="FB669" s="182"/>
      <c r="FC669" s="182"/>
      <c r="FD669" s="182"/>
      <c r="FE669" s="182"/>
      <c r="FF669" s="182"/>
      <c r="FG669" s="182"/>
      <c r="FH669" s="182"/>
      <c r="FI669" s="182"/>
      <c r="FJ669" s="182"/>
      <c r="FK669" s="182"/>
      <c r="FL669" s="182"/>
      <c r="FM669" s="182"/>
      <c r="FN669" s="182"/>
      <c r="FO669" s="182"/>
      <c r="FP669" s="182"/>
      <c r="FQ669" s="182"/>
      <c r="FR669" s="182"/>
      <c r="FS669" s="182"/>
      <c r="FT669" s="182"/>
      <c r="FU669" s="182"/>
      <c r="FV669" s="182"/>
      <c r="FW669" s="182"/>
      <c r="FX669" s="182"/>
      <c r="FY669" s="182"/>
      <c r="FZ669" s="182"/>
      <c r="GA669" s="182"/>
      <c r="GB669" s="182"/>
      <c r="GC669" s="182"/>
      <c r="GD669" s="182"/>
      <c r="GE669" s="182"/>
      <c r="GF669" s="182"/>
      <c r="GG669" s="182"/>
      <c r="GH669" s="182"/>
      <c r="GI669" s="182"/>
      <c r="GJ669" s="182"/>
      <c r="GK669" s="182"/>
      <c r="GL669" s="182"/>
      <c r="GM669" s="182"/>
      <c r="GN669" s="182"/>
      <c r="GO669" s="182"/>
      <c r="GP669" s="182"/>
      <c r="GQ669" s="182"/>
      <c r="GR669" s="182"/>
      <c r="GS669" s="182"/>
      <c r="GT669" s="182"/>
      <c r="GU669" s="182"/>
      <c r="GV669" s="182"/>
      <c r="GW669" s="182"/>
      <c r="GX669" s="182"/>
      <c r="GY669" s="182"/>
      <c r="GZ669" s="182"/>
      <c r="HA669" s="182"/>
      <c r="HB669" s="182"/>
      <c r="HC669" s="182"/>
      <c r="HD669" s="182"/>
      <c r="HE669" s="182"/>
      <c r="HF669" s="182"/>
      <c r="HG669" s="182"/>
      <c r="HH669" s="182"/>
      <c r="HI669" s="182"/>
      <c r="HJ669" s="182"/>
      <c r="HK669" s="182"/>
      <c r="HL669" s="182"/>
      <c r="HM669" s="182"/>
      <c r="HN669" s="182"/>
      <c r="HO669" s="182"/>
      <c r="HP669" s="182"/>
      <c r="HQ669" s="182"/>
      <c r="HR669" s="182"/>
      <c r="HS669" s="182"/>
      <c r="HT669" s="182"/>
      <c r="HU669" s="182"/>
      <c r="HV669" s="182"/>
      <c r="HW669" s="182"/>
      <c r="HX669" s="182"/>
      <c r="HY669" s="182"/>
      <c r="HZ669" s="182"/>
      <c r="IA669" s="182"/>
      <c r="IB669" s="182"/>
      <c r="IC669" s="182"/>
      <c r="ID669" s="182"/>
      <c r="IE669" s="182"/>
      <c r="IF669" s="182"/>
      <c r="IG669" s="182"/>
      <c r="IH669" s="182"/>
      <c r="II669" s="182"/>
      <c r="IJ669" s="182"/>
      <c r="IK669" s="182"/>
      <c r="IL669" s="182"/>
      <c r="IM669" s="182"/>
      <c r="IN669" s="182"/>
      <c r="IO669" s="182"/>
      <c r="IP669" s="182"/>
      <c r="IQ669" s="182"/>
      <c r="IR669" s="182"/>
      <c r="IS669" s="182"/>
      <c r="IT669" s="182"/>
      <c r="IU669" s="182"/>
      <c r="IV669" s="182"/>
      <c r="IW669" s="182"/>
      <c r="IX669" s="182"/>
      <c r="IY669" s="182"/>
      <c r="IZ669" s="182"/>
      <c r="JA669" s="182"/>
      <c r="JB669" s="182"/>
      <c r="JC669" s="182"/>
      <c r="JD669" s="182"/>
      <c r="JE669" s="182"/>
      <c r="JF669" s="182"/>
      <c r="JG669" s="182"/>
      <c r="JH669" s="182"/>
      <c r="JI669" s="182"/>
      <c r="JJ669" s="182"/>
      <c r="JK669" s="182"/>
      <c r="JL669" s="182"/>
      <c r="JM669" s="182"/>
      <c r="JN669" s="182"/>
      <c r="JO669" s="182"/>
      <c r="JP669" s="182"/>
      <c r="JQ669" s="182"/>
      <c r="JR669" s="182"/>
      <c r="JS669" s="182"/>
      <c r="JT669" s="182"/>
      <c r="JU669" s="182"/>
      <c r="JV669" s="182"/>
      <c r="JW669" s="182"/>
      <c r="JX669" s="182"/>
      <c r="JY669" s="182"/>
      <c r="JZ669" s="182"/>
      <c r="KA669" s="182"/>
      <c r="KB669" s="182"/>
      <c r="KC669" s="182"/>
      <c r="KD669" s="182"/>
      <c r="KE669" s="182"/>
      <c r="KF669" s="182"/>
      <c r="KG669" s="182"/>
      <c r="KH669" s="182"/>
      <c r="KI669" s="182"/>
      <c r="KJ669" s="182"/>
      <c r="KK669" s="182"/>
      <c r="KL669" s="182"/>
      <c r="KM669" s="182"/>
      <c r="KN669" s="182"/>
      <c r="KO669" s="182"/>
      <c r="KP669" s="182"/>
      <c r="KQ669" s="182"/>
      <c r="KR669" s="182"/>
      <c r="KS669" s="182"/>
      <c r="KT669" s="182"/>
      <c r="KU669" s="182"/>
      <c r="KV669" s="182"/>
      <c r="KW669" s="182"/>
      <c r="KX669" s="182"/>
      <c r="KY669" s="182"/>
      <c r="KZ669" s="182"/>
      <c r="LA669" s="182"/>
      <c r="LB669" s="182"/>
      <c r="LC669" s="182"/>
      <c r="LD669" s="182"/>
      <c r="LE669" s="182"/>
      <c r="LF669" s="182"/>
      <c r="LG669" s="182"/>
      <c r="LH669" s="182"/>
      <c r="LI669" s="182"/>
      <c r="LJ669" s="182"/>
      <c r="LK669" s="182"/>
      <c r="LL669" s="182"/>
      <c r="LM669" s="182"/>
      <c r="LN669" s="182"/>
      <c r="LO669" s="182"/>
      <c r="LP669" s="182"/>
      <c r="LQ669" s="182"/>
      <c r="LR669" s="182"/>
      <c r="LS669" s="182"/>
      <c r="LT669" s="182"/>
      <c r="LU669" s="182"/>
      <c r="LV669" s="182"/>
      <c r="LW669" s="182"/>
      <c r="LX669" s="182"/>
      <c r="LY669" s="182"/>
      <c r="LZ669" s="182"/>
      <c r="MA669" s="182"/>
      <c r="MB669" s="182"/>
      <c r="MC669" s="182"/>
      <c r="MD669" s="182"/>
      <c r="ME669" s="182"/>
      <c r="MF669" s="182"/>
      <c r="MG669" s="182"/>
      <c r="MH669" s="182"/>
      <c r="MI669" s="182"/>
      <c r="MJ669" s="182"/>
      <c r="MK669" s="182"/>
      <c r="ML669" s="182"/>
      <c r="MM669" s="182"/>
      <c r="MN669" s="182"/>
      <c r="MO669" s="182"/>
      <c r="MP669" s="182"/>
      <c r="MQ669" s="182"/>
      <c r="MR669" s="182"/>
      <c r="MS669" s="182"/>
      <c r="MT669" s="182"/>
      <c r="MU669" s="182"/>
      <c r="MV669" s="182"/>
      <c r="MW669" s="182"/>
      <c r="MX669" s="182"/>
      <c r="MY669" s="182"/>
      <c r="MZ669" s="182"/>
      <c r="NA669" s="182"/>
      <c r="NB669" s="182"/>
      <c r="NC669" s="182"/>
      <c r="ND669" s="182"/>
      <c r="NE669" s="182"/>
      <c r="NF669" s="182"/>
      <c r="NG669" s="182"/>
      <c r="NH669" s="182"/>
      <c r="NI669" s="182"/>
      <c r="NJ669" s="182"/>
      <c r="NK669" s="182"/>
      <c r="NL669" s="182"/>
      <c r="NM669" s="182"/>
      <c r="NN669" s="182"/>
      <c r="NO669" s="182"/>
      <c r="NP669" s="182"/>
      <c r="NQ669" s="182"/>
      <c r="NR669" s="182"/>
      <c r="NS669" s="182"/>
      <c r="NT669" s="182"/>
      <c r="NU669" s="182"/>
      <c r="NV669" s="182"/>
      <c r="NW669" s="182"/>
      <c r="NX669" s="182"/>
      <c r="NY669" s="182"/>
      <c r="NZ669" s="182"/>
      <c r="OA669" s="182"/>
      <c r="OB669" s="182"/>
      <c r="OC669" s="182"/>
      <c r="OD669" s="182"/>
      <c r="OE669" s="182"/>
      <c r="OF669" s="182"/>
      <c r="OG669" s="182"/>
      <c r="OH669" s="182"/>
      <c r="OI669" s="182"/>
      <c r="OJ669" s="182"/>
      <c r="OK669" s="182"/>
      <c r="OL669" s="182"/>
      <c r="OM669" s="182"/>
      <c r="ON669" s="182"/>
      <c r="OO669" s="182"/>
      <c r="OP669" s="182"/>
      <c r="OQ669" s="182"/>
      <c r="OR669" s="182"/>
      <c r="OS669" s="182"/>
      <c r="OT669" s="182"/>
      <c r="OU669" s="182"/>
      <c r="OV669" s="182"/>
      <c r="OW669" s="182"/>
      <c r="OX669" s="182"/>
      <c r="OY669" s="182"/>
      <c r="OZ669" s="182"/>
      <c r="PA669" s="182"/>
      <c r="PB669" s="182"/>
      <c r="PC669" s="182"/>
      <c r="PD669" s="182"/>
      <c r="PE669" s="182"/>
      <c r="PF669" s="182"/>
      <c r="PG669" s="182"/>
      <c r="PH669" s="182"/>
      <c r="PI669" s="182"/>
      <c r="PJ669" s="182"/>
      <c r="PK669" s="182"/>
      <c r="PL669" s="182"/>
      <c r="PM669" s="182"/>
      <c r="PN669" s="182"/>
      <c r="PO669" s="182"/>
      <c r="PP669" s="182"/>
      <c r="PQ669" s="182"/>
      <c r="PR669" s="182"/>
      <c r="PS669" s="182"/>
      <c r="PT669" s="182"/>
      <c r="PU669" s="182"/>
      <c r="PV669" s="182"/>
      <c r="PW669" s="182"/>
      <c r="PX669" s="182"/>
    </row>
    <row r="670" spans="1:440" s="167" customFormat="1" ht="19.899999999999999" customHeight="1" thickBot="1">
      <c r="A670" s="855">
        <v>111</v>
      </c>
      <c r="B670" s="1044"/>
      <c r="C670" s="1047"/>
      <c r="D670" s="844"/>
      <c r="E670" s="902"/>
      <c r="F670" s="323" t="s">
        <v>21</v>
      </c>
      <c r="G670" s="298">
        <v>13.877000000000001</v>
      </c>
      <c r="H670" s="624">
        <f>-13.761</f>
        <v>-13.760999999999999</v>
      </c>
      <c r="I670" s="299">
        <f>G670+H670+K669</f>
        <v>0.14100000000000135</v>
      </c>
      <c r="J670" s="439">
        <v>0</v>
      </c>
      <c r="K670" s="299">
        <f t="shared" si="739"/>
        <v>0.14100000000000135</v>
      </c>
      <c r="L670" s="359">
        <f t="shared" si="740"/>
        <v>0</v>
      </c>
      <c r="M670" s="440" t="s">
        <v>24</v>
      </c>
      <c r="N670" s="903"/>
      <c r="O670" s="904"/>
      <c r="P670" s="904"/>
      <c r="Q670" s="904"/>
      <c r="R670" s="904"/>
      <c r="S670" s="893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  <c r="AV670" s="182"/>
      <c r="AW670" s="182"/>
      <c r="AX670" s="182"/>
      <c r="AY670" s="182"/>
      <c r="AZ670" s="182"/>
      <c r="BA670" s="182"/>
      <c r="BB670" s="182"/>
      <c r="BC670" s="182"/>
      <c r="BD670" s="182"/>
      <c r="BE670" s="182"/>
      <c r="BF670" s="182"/>
      <c r="BG670" s="182"/>
      <c r="BH670" s="182"/>
      <c r="BI670" s="182"/>
      <c r="BJ670" s="182"/>
      <c r="BK670" s="182"/>
      <c r="BL670" s="182"/>
      <c r="BM670" s="182"/>
      <c r="BN670" s="182"/>
      <c r="BO670" s="182"/>
      <c r="BP670" s="182"/>
      <c r="BQ670" s="182"/>
      <c r="BR670" s="182"/>
      <c r="BS670" s="182"/>
      <c r="BT670" s="182"/>
      <c r="BU670" s="182"/>
      <c r="BV670" s="182"/>
      <c r="BW670" s="182"/>
      <c r="BX670" s="182"/>
      <c r="BY670" s="182"/>
      <c r="BZ670" s="182"/>
      <c r="CA670" s="182"/>
      <c r="CB670" s="182"/>
      <c r="CC670" s="182"/>
      <c r="CD670" s="182"/>
      <c r="CE670" s="182"/>
      <c r="CF670" s="182"/>
      <c r="CG670" s="182"/>
      <c r="CH670" s="182"/>
      <c r="CI670" s="182"/>
      <c r="CJ670" s="182"/>
      <c r="CK670" s="182"/>
      <c r="CL670" s="182"/>
      <c r="CM670" s="182"/>
      <c r="CN670" s="182"/>
      <c r="CO670" s="182"/>
      <c r="CP670" s="182"/>
      <c r="CQ670" s="182"/>
      <c r="CR670" s="182"/>
      <c r="CS670" s="182"/>
      <c r="CT670" s="182"/>
      <c r="CU670" s="182"/>
      <c r="CV670" s="182"/>
      <c r="CW670" s="182"/>
      <c r="CX670" s="182"/>
      <c r="CY670" s="182"/>
      <c r="CZ670" s="182"/>
      <c r="DA670" s="182"/>
      <c r="DB670" s="182"/>
      <c r="DC670" s="182"/>
      <c r="DD670" s="182"/>
      <c r="DE670" s="182"/>
      <c r="DF670" s="182"/>
      <c r="DG670" s="182"/>
      <c r="DH670" s="182"/>
      <c r="DI670" s="182"/>
      <c r="DJ670" s="182"/>
      <c r="DK670" s="182"/>
      <c r="DL670" s="182"/>
      <c r="DM670" s="182"/>
      <c r="DN670" s="182"/>
      <c r="DO670" s="182"/>
      <c r="DP670" s="182"/>
      <c r="DQ670" s="182"/>
      <c r="DR670" s="182"/>
      <c r="DS670" s="182"/>
      <c r="DT670" s="182"/>
      <c r="DU670" s="182"/>
      <c r="DV670" s="182"/>
      <c r="DW670" s="182"/>
      <c r="DX670" s="182"/>
      <c r="DY670" s="182"/>
      <c r="DZ670" s="182"/>
      <c r="EA670" s="182"/>
      <c r="EB670" s="182"/>
      <c r="EC670" s="182"/>
      <c r="ED670" s="182"/>
      <c r="EE670" s="182"/>
      <c r="EF670" s="182"/>
      <c r="EG670" s="182"/>
      <c r="EH670" s="182"/>
      <c r="EI670" s="182"/>
      <c r="EJ670" s="182"/>
      <c r="EK670" s="182"/>
      <c r="EL670" s="182"/>
      <c r="EM670" s="182"/>
      <c r="EN670" s="182"/>
      <c r="EO670" s="182"/>
      <c r="EP670" s="182"/>
      <c r="EQ670" s="182"/>
      <c r="ER670" s="182"/>
      <c r="ES670" s="182"/>
      <c r="ET670" s="182"/>
      <c r="EU670" s="182"/>
      <c r="EV670" s="182"/>
      <c r="EW670" s="182"/>
      <c r="EX670" s="182"/>
      <c r="EY670" s="182"/>
      <c r="EZ670" s="182"/>
      <c r="FA670" s="182"/>
      <c r="FB670" s="182"/>
      <c r="FC670" s="182"/>
      <c r="FD670" s="182"/>
      <c r="FE670" s="182"/>
      <c r="FF670" s="182"/>
      <c r="FG670" s="182"/>
      <c r="FH670" s="182"/>
      <c r="FI670" s="182"/>
      <c r="FJ670" s="182"/>
      <c r="FK670" s="182"/>
      <c r="FL670" s="182"/>
      <c r="FM670" s="182"/>
      <c r="FN670" s="182"/>
      <c r="FO670" s="182"/>
      <c r="FP670" s="182"/>
      <c r="FQ670" s="182"/>
      <c r="FR670" s="182"/>
      <c r="FS670" s="182"/>
      <c r="FT670" s="182"/>
      <c r="FU670" s="182"/>
      <c r="FV670" s="182"/>
      <c r="FW670" s="182"/>
      <c r="FX670" s="182"/>
      <c r="FY670" s="182"/>
      <c r="FZ670" s="182"/>
      <c r="GA670" s="182"/>
      <c r="GB670" s="182"/>
      <c r="GC670" s="182"/>
      <c r="GD670" s="182"/>
      <c r="GE670" s="182"/>
      <c r="GF670" s="182"/>
      <c r="GG670" s="182"/>
      <c r="GH670" s="182"/>
      <c r="GI670" s="182"/>
      <c r="GJ670" s="182"/>
      <c r="GK670" s="182"/>
      <c r="GL670" s="182"/>
      <c r="GM670" s="182"/>
      <c r="GN670" s="182"/>
      <c r="GO670" s="182"/>
      <c r="GP670" s="182"/>
      <c r="GQ670" s="182"/>
      <c r="GR670" s="182"/>
      <c r="GS670" s="182"/>
      <c r="GT670" s="182"/>
      <c r="GU670" s="182"/>
      <c r="GV670" s="182"/>
      <c r="GW670" s="182"/>
      <c r="GX670" s="182"/>
      <c r="GY670" s="182"/>
      <c r="GZ670" s="182"/>
      <c r="HA670" s="182"/>
      <c r="HB670" s="182"/>
      <c r="HC670" s="182"/>
      <c r="HD670" s="182"/>
      <c r="HE670" s="182"/>
      <c r="HF670" s="182"/>
      <c r="HG670" s="182"/>
      <c r="HH670" s="182"/>
      <c r="HI670" s="182"/>
      <c r="HJ670" s="182"/>
      <c r="HK670" s="182"/>
      <c r="HL670" s="182"/>
      <c r="HM670" s="182"/>
      <c r="HN670" s="182"/>
      <c r="HO670" s="182"/>
      <c r="HP670" s="182"/>
      <c r="HQ670" s="182"/>
      <c r="HR670" s="182"/>
      <c r="HS670" s="182"/>
      <c r="HT670" s="182"/>
      <c r="HU670" s="182"/>
      <c r="HV670" s="182"/>
      <c r="HW670" s="182"/>
      <c r="HX670" s="182"/>
      <c r="HY670" s="182"/>
      <c r="HZ670" s="182"/>
      <c r="IA670" s="182"/>
      <c r="IB670" s="182"/>
      <c r="IC670" s="182"/>
      <c r="ID670" s="182"/>
      <c r="IE670" s="182"/>
      <c r="IF670" s="182"/>
      <c r="IG670" s="182"/>
      <c r="IH670" s="182"/>
      <c r="II670" s="182"/>
      <c r="IJ670" s="182"/>
      <c r="IK670" s="182"/>
      <c r="IL670" s="182"/>
      <c r="IM670" s="182"/>
      <c r="IN670" s="182"/>
      <c r="IO670" s="182"/>
      <c r="IP670" s="182"/>
      <c r="IQ670" s="182"/>
      <c r="IR670" s="182"/>
      <c r="IS670" s="182"/>
      <c r="IT670" s="182"/>
      <c r="IU670" s="182"/>
      <c r="IV670" s="182"/>
      <c r="IW670" s="182"/>
      <c r="IX670" s="182"/>
      <c r="IY670" s="182"/>
      <c r="IZ670" s="182"/>
      <c r="JA670" s="182"/>
      <c r="JB670" s="182"/>
      <c r="JC670" s="182"/>
      <c r="JD670" s="182"/>
      <c r="JE670" s="182"/>
      <c r="JF670" s="182"/>
      <c r="JG670" s="182"/>
      <c r="JH670" s="182"/>
      <c r="JI670" s="182"/>
      <c r="JJ670" s="182"/>
      <c r="JK670" s="182"/>
      <c r="JL670" s="182"/>
      <c r="JM670" s="182"/>
      <c r="JN670" s="182"/>
      <c r="JO670" s="182"/>
      <c r="JP670" s="182"/>
      <c r="JQ670" s="182"/>
      <c r="JR670" s="182"/>
      <c r="JS670" s="182"/>
      <c r="JT670" s="182"/>
      <c r="JU670" s="182"/>
      <c r="JV670" s="182"/>
      <c r="JW670" s="182"/>
      <c r="JX670" s="182"/>
      <c r="JY670" s="182"/>
      <c r="JZ670" s="182"/>
      <c r="KA670" s="182"/>
      <c r="KB670" s="182"/>
      <c r="KC670" s="182"/>
      <c r="KD670" s="182"/>
      <c r="KE670" s="182"/>
      <c r="KF670" s="182"/>
      <c r="KG670" s="182"/>
      <c r="KH670" s="182"/>
      <c r="KI670" s="182"/>
      <c r="KJ670" s="182"/>
      <c r="KK670" s="182"/>
      <c r="KL670" s="182"/>
      <c r="KM670" s="182"/>
      <c r="KN670" s="182"/>
      <c r="KO670" s="182"/>
      <c r="KP670" s="182"/>
      <c r="KQ670" s="182"/>
      <c r="KR670" s="182"/>
      <c r="KS670" s="182"/>
      <c r="KT670" s="182"/>
      <c r="KU670" s="182"/>
      <c r="KV670" s="182"/>
      <c r="KW670" s="182"/>
      <c r="KX670" s="182"/>
      <c r="KY670" s="182"/>
      <c r="KZ670" s="182"/>
      <c r="LA670" s="182"/>
      <c r="LB670" s="182"/>
      <c r="LC670" s="182"/>
      <c r="LD670" s="182"/>
      <c r="LE670" s="182"/>
      <c r="LF670" s="182"/>
      <c r="LG670" s="182"/>
      <c r="LH670" s="182"/>
      <c r="LI670" s="182"/>
      <c r="LJ670" s="182"/>
      <c r="LK670" s="182"/>
      <c r="LL670" s="182"/>
      <c r="LM670" s="182"/>
      <c r="LN670" s="182"/>
      <c r="LO670" s="182"/>
      <c r="LP670" s="182"/>
      <c r="LQ670" s="182"/>
      <c r="LR670" s="182"/>
      <c r="LS670" s="182"/>
      <c r="LT670" s="182"/>
      <c r="LU670" s="182"/>
      <c r="LV670" s="182"/>
      <c r="LW670" s="182"/>
      <c r="LX670" s="182"/>
      <c r="LY670" s="182"/>
      <c r="LZ670" s="182"/>
      <c r="MA670" s="182"/>
      <c r="MB670" s="182"/>
      <c r="MC670" s="182"/>
      <c r="MD670" s="182"/>
      <c r="ME670" s="182"/>
      <c r="MF670" s="182"/>
      <c r="MG670" s="182"/>
      <c r="MH670" s="182"/>
      <c r="MI670" s="182"/>
      <c r="MJ670" s="182"/>
      <c r="MK670" s="182"/>
      <c r="ML670" s="182"/>
      <c r="MM670" s="182"/>
      <c r="MN670" s="182"/>
      <c r="MO670" s="182"/>
      <c r="MP670" s="182"/>
      <c r="MQ670" s="182"/>
      <c r="MR670" s="182"/>
      <c r="MS670" s="182"/>
      <c r="MT670" s="182"/>
      <c r="MU670" s="182"/>
      <c r="MV670" s="182"/>
      <c r="MW670" s="182"/>
      <c r="MX670" s="182"/>
      <c r="MY670" s="182"/>
      <c r="MZ670" s="182"/>
      <c r="NA670" s="182"/>
      <c r="NB670" s="182"/>
      <c r="NC670" s="182"/>
      <c r="ND670" s="182"/>
      <c r="NE670" s="182"/>
      <c r="NF670" s="182"/>
      <c r="NG670" s="182"/>
      <c r="NH670" s="182"/>
      <c r="NI670" s="182"/>
      <c r="NJ670" s="182"/>
      <c r="NK670" s="182"/>
      <c r="NL670" s="182"/>
      <c r="NM670" s="182"/>
      <c r="NN670" s="182"/>
      <c r="NO670" s="182"/>
      <c r="NP670" s="182"/>
      <c r="NQ670" s="182"/>
      <c r="NR670" s="182"/>
      <c r="NS670" s="182"/>
      <c r="NT670" s="182"/>
      <c r="NU670" s="182"/>
      <c r="NV670" s="182"/>
      <c r="NW670" s="182"/>
      <c r="NX670" s="182"/>
      <c r="NY670" s="182"/>
      <c r="NZ670" s="182"/>
      <c r="OA670" s="182"/>
      <c r="OB670" s="182"/>
      <c r="OC670" s="182"/>
      <c r="OD670" s="182"/>
      <c r="OE670" s="182"/>
      <c r="OF670" s="182"/>
      <c r="OG670" s="182"/>
      <c r="OH670" s="182"/>
      <c r="OI670" s="182"/>
      <c r="OJ670" s="182"/>
      <c r="OK670" s="182"/>
      <c r="OL670" s="182"/>
      <c r="OM670" s="182"/>
      <c r="ON670" s="182"/>
      <c r="OO670" s="182"/>
      <c r="OP670" s="182"/>
      <c r="OQ670" s="182"/>
      <c r="OR670" s="182"/>
      <c r="OS670" s="182"/>
      <c r="OT670" s="182"/>
      <c r="OU670" s="182"/>
      <c r="OV670" s="182"/>
      <c r="OW670" s="182"/>
      <c r="OX670" s="182"/>
      <c r="OY670" s="182"/>
      <c r="OZ670" s="182"/>
      <c r="PA670" s="182"/>
      <c r="PB670" s="182"/>
      <c r="PC670" s="182"/>
      <c r="PD670" s="182"/>
      <c r="PE670" s="182"/>
      <c r="PF670" s="182"/>
      <c r="PG670" s="182"/>
      <c r="PH670" s="182"/>
      <c r="PI670" s="182"/>
      <c r="PJ670" s="182"/>
      <c r="PK670" s="182"/>
      <c r="PL670" s="182"/>
      <c r="PM670" s="182"/>
      <c r="PN670" s="182"/>
      <c r="PO670" s="182"/>
      <c r="PP670" s="182"/>
      <c r="PQ670" s="182"/>
      <c r="PR670" s="182"/>
      <c r="PS670" s="182"/>
      <c r="PT670" s="182"/>
      <c r="PU670" s="182"/>
      <c r="PV670" s="182"/>
      <c r="PW670" s="182"/>
      <c r="PX670" s="182"/>
    </row>
    <row r="671" spans="1:440" s="167" customFormat="1" ht="19.899999999999999" customHeight="1" thickBot="1">
      <c r="A671" s="855">
        <v>111</v>
      </c>
      <c r="B671" s="1044"/>
      <c r="C671" s="1047"/>
      <c r="D671" s="845"/>
      <c r="E671" s="902"/>
      <c r="F671" s="323" t="s">
        <v>22</v>
      </c>
      <c r="G671" s="298">
        <v>16.841999999999999</v>
      </c>
      <c r="H671" s="624">
        <f>-16.7</f>
        <v>-16.7</v>
      </c>
      <c r="I671" s="299">
        <f>G671+H671+K670</f>
        <v>0.28300000000000081</v>
      </c>
      <c r="J671" s="439">
        <v>0</v>
      </c>
      <c r="K671" s="299">
        <f t="shared" si="739"/>
        <v>0.28300000000000081</v>
      </c>
      <c r="L671" s="359">
        <f t="shared" si="740"/>
        <v>0</v>
      </c>
      <c r="M671" s="440" t="s">
        <v>24</v>
      </c>
      <c r="N671" s="903"/>
      <c r="O671" s="904"/>
      <c r="P671" s="904"/>
      <c r="Q671" s="904"/>
      <c r="R671" s="904"/>
      <c r="S671" s="893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  <c r="AV671" s="182"/>
      <c r="AW671" s="182"/>
      <c r="AX671" s="182"/>
      <c r="AY671" s="182"/>
      <c r="AZ671" s="182"/>
      <c r="BA671" s="182"/>
      <c r="BB671" s="182"/>
      <c r="BC671" s="182"/>
      <c r="BD671" s="182"/>
      <c r="BE671" s="182"/>
      <c r="BF671" s="182"/>
      <c r="BG671" s="182"/>
      <c r="BH671" s="182"/>
      <c r="BI671" s="182"/>
      <c r="BJ671" s="182"/>
      <c r="BK671" s="182"/>
      <c r="BL671" s="182"/>
      <c r="BM671" s="182"/>
      <c r="BN671" s="182"/>
      <c r="BO671" s="182"/>
      <c r="BP671" s="182"/>
      <c r="BQ671" s="182"/>
      <c r="BR671" s="182"/>
      <c r="BS671" s="182"/>
      <c r="BT671" s="182"/>
      <c r="BU671" s="182"/>
      <c r="BV671" s="182"/>
      <c r="BW671" s="182"/>
      <c r="BX671" s="182"/>
      <c r="BY671" s="182"/>
      <c r="BZ671" s="182"/>
      <c r="CA671" s="182"/>
      <c r="CB671" s="182"/>
      <c r="CC671" s="182"/>
      <c r="CD671" s="182"/>
      <c r="CE671" s="182"/>
      <c r="CF671" s="182"/>
      <c r="CG671" s="182"/>
      <c r="CH671" s="182"/>
      <c r="CI671" s="182"/>
      <c r="CJ671" s="182"/>
      <c r="CK671" s="182"/>
      <c r="CL671" s="182"/>
      <c r="CM671" s="182"/>
      <c r="CN671" s="182"/>
      <c r="CO671" s="182"/>
      <c r="CP671" s="182"/>
      <c r="CQ671" s="182"/>
      <c r="CR671" s="182"/>
      <c r="CS671" s="182"/>
      <c r="CT671" s="182"/>
      <c r="CU671" s="182"/>
      <c r="CV671" s="182"/>
      <c r="CW671" s="182"/>
      <c r="CX671" s="182"/>
      <c r="CY671" s="182"/>
      <c r="CZ671" s="182"/>
      <c r="DA671" s="182"/>
      <c r="DB671" s="182"/>
      <c r="DC671" s="182"/>
      <c r="DD671" s="182"/>
      <c r="DE671" s="182"/>
      <c r="DF671" s="182"/>
      <c r="DG671" s="182"/>
      <c r="DH671" s="182"/>
      <c r="DI671" s="182"/>
      <c r="DJ671" s="182"/>
      <c r="DK671" s="182"/>
      <c r="DL671" s="182"/>
      <c r="DM671" s="182"/>
      <c r="DN671" s="182"/>
      <c r="DO671" s="182"/>
      <c r="DP671" s="182"/>
      <c r="DQ671" s="182"/>
      <c r="DR671" s="182"/>
      <c r="DS671" s="182"/>
      <c r="DT671" s="182"/>
      <c r="DU671" s="182"/>
      <c r="DV671" s="182"/>
      <c r="DW671" s="182"/>
      <c r="DX671" s="182"/>
      <c r="DY671" s="182"/>
      <c r="DZ671" s="182"/>
      <c r="EA671" s="182"/>
      <c r="EB671" s="182"/>
      <c r="EC671" s="182"/>
      <c r="ED671" s="182"/>
      <c r="EE671" s="182"/>
      <c r="EF671" s="182"/>
      <c r="EG671" s="182"/>
      <c r="EH671" s="182"/>
      <c r="EI671" s="182"/>
      <c r="EJ671" s="182"/>
      <c r="EK671" s="182"/>
      <c r="EL671" s="182"/>
      <c r="EM671" s="182"/>
      <c r="EN671" s="182"/>
      <c r="EO671" s="182"/>
      <c r="EP671" s="182"/>
      <c r="EQ671" s="182"/>
      <c r="ER671" s="182"/>
      <c r="ES671" s="182"/>
      <c r="ET671" s="182"/>
      <c r="EU671" s="182"/>
      <c r="EV671" s="182"/>
      <c r="EW671" s="182"/>
      <c r="EX671" s="182"/>
      <c r="EY671" s="182"/>
      <c r="EZ671" s="182"/>
      <c r="FA671" s="182"/>
      <c r="FB671" s="182"/>
      <c r="FC671" s="182"/>
      <c r="FD671" s="182"/>
      <c r="FE671" s="182"/>
      <c r="FF671" s="182"/>
      <c r="FG671" s="182"/>
      <c r="FH671" s="182"/>
      <c r="FI671" s="182"/>
      <c r="FJ671" s="182"/>
      <c r="FK671" s="182"/>
      <c r="FL671" s="182"/>
      <c r="FM671" s="182"/>
      <c r="FN671" s="182"/>
      <c r="FO671" s="182"/>
      <c r="FP671" s="182"/>
      <c r="FQ671" s="182"/>
      <c r="FR671" s="182"/>
      <c r="FS671" s="182"/>
      <c r="FT671" s="182"/>
      <c r="FU671" s="182"/>
      <c r="FV671" s="182"/>
      <c r="FW671" s="182"/>
      <c r="FX671" s="182"/>
      <c r="FY671" s="182"/>
      <c r="FZ671" s="182"/>
      <c r="GA671" s="182"/>
      <c r="GB671" s="182"/>
      <c r="GC671" s="182"/>
      <c r="GD671" s="182"/>
      <c r="GE671" s="182"/>
      <c r="GF671" s="182"/>
      <c r="GG671" s="182"/>
      <c r="GH671" s="182"/>
      <c r="GI671" s="182"/>
      <c r="GJ671" s="182"/>
      <c r="GK671" s="182"/>
      <c r="GL671" s="182"/>
      <c r="GM671" s="182"/>
      <c r="GN671" s="182"/>
      <c r="GO671" s="182"/>
      <c r="GP671" s="182"/>
      <c r="GQ671" s="182"/>
      <c r="GR671" s="182"/>
      <c r="GS671" s="182"/>
      <c r="GT671" s="182"/>
      <c r="GU671" s="182"/>
      <c r="GV671" s="182"/>
      <c r="GW671" s="182"/>
      <c r="GX671" s="182"/>
      <c r="GY671" s="182"/>
      <c r="GZ671" s="182"/>
      <c r="HA671" s="182"/>
      <c r="HB671" s="182"/>
      <c r="HC671" s="182"/>
      <c r="HD671" s="182"/>
      <c r="HE671" s="182"/>
      <c r="HF671" s="182"/>
      <c r="HG671" s="182"/>
      <c r="HH671" s="182"/>
      <c r="HI671" s="182"/>
      <c r="HJ671" s="182"/>
      <c r="HK671" s="182"/>
      <c r="HL671" s="182"/>
      <c r="HM671" s="182"/>
      <c r="HN671" s="182"/>
      <c r="HO671" s="182"/>
      <c r="HP671" s="182"/>
      <c r="HQ671" s="182"/>
      <c r="HR671" s="182"/>
      <c r="HS671" s="182"/>
      <c r="HT671" s="182"/>
      <c r="HU671" s="182"/>
      <c r="HV671" s="182"/>
      <c r="HW671" s="182"/>
      <c r="HX671" s="182"/>
      <c r="HY671" s="182"/>
      <c r="HZ671" s="182"/>
      <c r="IA671" s="182"/>
      <c r="IB671" s="182"/>
      <c r="IC671" s="182"/>
      <c r="ID671" s="182"/>
      <c r="IE671" s="182"/>
      <c r="IF671" s="182"/>
      <c r="IG671" s="182"/>
      <c r="IH671" s="182"/>
      <c r="II671" s="182"/>
      <c r="IJ671" s="182"/>
      <c r="IK671" s="182"/>
      <c r="IL671" s="182"/>
      <c r="IM671" s="182"/>
      <c r="IN671" s="182"/>
      <c r="IO671" s="182"/>
      <c r="IP671" s="182"/>
      <c r="IQ671" s="182"/>
      <c r="IR671" s="182"/>
      <c r="IS671" s="182"/>
      <c r="IT671" s="182"/>
      <c r="IU671" s="182"/>
      <c r="IV671" s="182"/>
      <c r="IW671" s="182"/>
      <c r="IX671" s="182"/>
      <c r="IY671" s="182"/>
      <c r="IZ671" s="182"/>
      <c r="JA671" s="182"/>
      <c r="JB671" s="182"/>
      <c r="JC671" s="182"/>
      <c r="JD671" s="182"/>
      <c r="JE671" s="182"/>
      <c r="JF671" s="182"/>
      <c r="JG671" s="182"/>
      <c r="JH671" s="182"/>
      <c r="JI671" s="182"/>
      <c r="JJ671" s="182"/>
      <c r="JK671" s="182"/>
      <c r="JL671" s="182"/>
      <c r="JM671" s="182"/>
      <c r="JN671" s="182"/>
      <c r="JO671" s="182"/>
      <c r="JP671" s="182"/>
      <c r="JQ671" s="182"/>
      <c r="JR671" s="182"/>
      <c r="JS671" s="182"/>
      <c r="JT671" s="182"/>
      <c r="JU671" s="182"/>
      <c r="JV671" s="182"/>
      <c r="JW671" s="182"/>
      <c r="JX671" s="182"/>
      <c r="JY671" s="182"/>
      <c r="JZ671" s="182"/>
      <c r="KA671" s="182"/>
      <c r="KB671" s="182"/>
      <c r="KC671" s="182"/>
      <c r="KD671" s="182"/>
      <c r="KE671" s="182"/>
      <c r="KF671" s="182"/>
      <c r="KG671" s="182"/>
      <c r="KH671" s="182"/>
      <c r="KI671" s="182"/>
      <c r="KJ671" s="182"/>
      <c r="KK671" s="182"/>
      <c r="KL671" s="182"/>
      <c r="KM671" s="182"/>
      <c r="KN671" s="182"/>
      <c r="KO671" s="182"/>
      <c r="KP671" s="182"/>
      <c r="KQ671" s="182"/>
      <c r="KR671" s="182"/>
      <c r="KS671" s="182"/>
      <c r="KT671" s="182"/>
      <c r="KU671" s="182"/>
      <c r="KV671" s="182"/>
      <c r="KW671" s="182"/>
      <c r="KX671" s="182"/>
      <c r="KY671" s="182"/>
      <c r="KZ671" s="182"/>
      <c r="LA671" s="182"/>
      <c r="LB671" s="182"/>
      <c r="LC671" s="182"/>
      <c r="LD671" s="182"/>
      <c r="LE671" s="182"/>
      <c r="LF671" s="182"/>
      <c r="LG671" s="182"/>
      <c r="LH671" s="182"/>
      <c r="LI671" s="182"/>
      <c r="LJ671" s="182"/>
      <c r="LK671" s="182"/>
      <c r="LL671" s="182"/>
      <c r="LM671" s="182"/>
      <c r="LN671" s="182"/>
      <c r="LO671" s="182"/>
      <c r="LP671" s="182"/>
      <c r="LQ671" s="182"/>
      <c r="LR671" s="182"/>
      <c r="LS671" s="182"/>
      <c r="LT671" s="182"/>
      <c r="LU671" s="182"/>
      <c r="LV671" s="182"/>
      <c r="LW671" s="182"/>
      <c r="LX671" s="182"/>
      <c r="LY671" s="182"/>
      <c r="LZ671" s="182"/>
      <c r="MA671" s="182"/>
      <c r="MB671" s="182"/>
      <c r="MC671" s="182"/>
      <c r="MD671" s="182"/>
      <c r="ME671" s="182"/>
      <c r="MF671" s="182"/>
      <c r="MG671" s="182"/>
      <c r="MH671" s="182"/>
      <c r="MI671" s="182"/>
      <c r="MJ671" s="182"/>
      <c r="MK671" s="182"/>
      <c r="ML671" s="182"/>
      <c r="MM671" s="182"/>
      <c r="MN671" s="182"/>
      <c r="MO671" s="182"/>
      <c r="MP671" s="182"/>
      <c r="MQ671" s="182"/>
      <c r="MR671" s="182"/>
      <c r="MS671" s="182"/>
      <c r="MT671" s="182"/>
      <c r="MU671" s="182"/>
      <c r="MV671" s="182"/>
      <c r="MW671" s="182"/>
      <c r="MX671" s="182"/>
      <c r="MY671" s="182"/>
      <c r="MZ671" s="182"/>
      <c r="NA671" s="182"/>
      <c r="NB671" s="182"/>
      <c r="NC671" s="182"/>
      <c r="ND671" s="182"/>
      <c r="NE671" s="182"/>
      <c r="NF671" s="182"/>
      <c r="NG671" s="182"/>
      <c r="NH671" s="182"/>
      <c r="NI671" s="182"/>
      <c r="NJ671" s="182"/>
      <c r="NK671" s="182"/>
      <c r="NL671" s="182"/>
      <c r="NM671" s="182"/>
      <c r="NN671" s="182"/>
      <c r="NO671" s="182"/>
      <c r="NP671" s="182"/>
      <c r="NQ671" s="182"/>
      <c r="NR671" s="182"/>
      <c r="NS671" s="182"/>
      <c r="NT671" s="182"/>
      <c r="NU671" s="182"/>
      <c r="NV671" s="182"/>
      <c r="NW671" s="182"/>
      <c r="NX671" s="182"/>
      <c r="NY671" s="182"/>
      <c r="NZ671" s="182"/>
      <c r="OA671" s="182"/>
      <c r="OB671" s="182"/>
      <c r="OC671" s="182"/>
      <c r="OD671" s="182"/>
      <c r="OE671" s="182"/>
      <c r="OF671" s="182"/>
      <c r="OG671" s="182"/>
      <c r="OH671" s="182"/>
      <c r="OI671" s="182"/>
      <c r="OJ671" s="182"/>
      <c r="OK671" s="182"/>
      <c r="OL671" s="182"/>
      <c r="OM671" s="182"/>
      <c r="ON671" s="182"/>
      <c r="OO671" s="182"/>
      <c r="OP671" s="182"/>
      <c r="OQ671" s="182"/>
      <c r="OR671" s="182"/>
      <c r="OS671" s="182"/>
      <c r="OT671" s="182"/>
      <c r="OU671" s="182"/>
      <c r="OV671" s="182"/>
      <c r="OW671" s="182"/>
      <c r="OX671" s="182"/>
      <c r="OY671" s="182"/>
      <c r="OZ671" s="182"/>
      <c r="PA671" s="182"/>
      <c r="PB671" s="182"/>
      <c r="PC671" s="182"/>
      <c r="PD671" s="182"/>
      <c r="PE671" s="182"/>
      <c r="PF671" s="182"/>
      <c r="PG671" s="182"/>
      <c r="PH671" s="182"/>
      <c r="PI671" s="182"/>
      <c r="PJ671" s="182"/>
      <c r="PK671" s="182"/>
      <c r="PL671" s="182"/>
      <c r="PM671" s="182"/>
      <c r="PN671" s="182"/>
      <c r="PO671" s="182"/>
      <c r="PP671" s="182"/>
      <c r="PQ671" s="182"/>
      <c r="PR671" s="182"/>
      <c r="PS671" s="182"/>
      <c r="PT671" s="182"/>
      <c r="PU671" s="182"/>
      <c r="PV671" s="182"/>
      <c r="PW671" s="182"/>
      <c r="PX671" s="182"/>
    </row>
    <row r="672" spans="1:440" s="167" customFormat="1" ht="19.899999999999999" customHeight="1" thickBot="1">
      <c r="A672" s="855">
        <v>112</v>
      </c>
      <c r="B672" s="1044"/>
      <c r="C672" s="1047"/>
      <c r="D672" s="843" t="s">
        <v>666</v>
      </c>
      <c r="E672" s="960" t="s">
        <v>615</v>
      </c>
      <c r="F672" s="323" t="s">
        <v>20</v>
      </c>
      <c r="G672" s="298">
        <v>4.2770000000000001</v>
      </c>
      <c r="H672" s="303">
        <f>-2.816</f>
        <v>-2.8159999999999998</v>
      </c>
      <c r="I672" s="299">
        <f t="shared" ref="I672" si="788">G672+H672</f>
        <v>1.4610000000000003</v>
      </c>
      <c r="J672" s="439">
        <v>0</v>
      </c>
      <c r="K672" s="299">
        <f t="shared" si="739"/>
        <v>1.4610000000000003</v>
      </c>
      <c r="L672" s="359">
        <f t="shared" si="740"/>
        <v>0</v>
      </c>
      <c r="M672" s="440" t="s">
        <v>24</v>
      </c>
      <c r="N672" s="903">
        <f t="shared" ref="N672:O672" si="789">G672+G673+G674</f>
        <v>48.608000000000004</v>
      </c>
      <c r="O672" s="904">
        <f t="shared" si="789"/>
        <v>-44.4</v>
      </c>
      <c r="P672" s="904">
        <f t="shared" ref="P672" si="790">N672+O672</f>
        <v>4.2080000000000055</v>
      </c>
      <c r="Q672" s="904">
        <f>J672+J673+J674</f>
        <v>0.4</v>
      </c>
      <c r="R672" s="904">
        <f t="shared" ref="R672" si="791">P672-Q672</f>
        <v>3.8080000000000056</v>
      </c>
      <c r="S672" s="893">
        <f t="shared" ref="S672" si="792">Q672/P672</f>
        <v>9.5057034220532202E-2</v>
      </c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  <c r="AV672" s="182"/>
      <c r="AW672" s="182"/>
      <c r="AX672" s="182"/>
      <c r="AY672" s="182"/>
      <c r="AZ672" s="182"/>
      <c r="BA672" s="182"/>
      <c r="BB672" s="182"/>
      <c r="BC672" s="182"/>
      <c r="BD672" s="182"/>
      <c r="BE672" s="182"/>
      <c r="BF672" s="182"/>
      <c r="BG672" s="182"/>
      <c r="BH672" s="182"/>
      <c r="BI672" s="182"/>
      <c r="BJ672" s="182"/>
      <c r="BK672" s="182"/>
      <c r="BL672" s="182"/>
      <c r="BM672" s="182"/>
      <c r="BN672" s="182"/>
      <c r="BO672" s="182"/>
      <c r="BP672" s="182"/>
      <c r="BQ672" s="182"/>
      <c r="BR672" s="182"/>
      <c r="BS672" s="182"/>
      <c r="BT672" s="182"/>
      <c r="BU672" s="182"/>
      <c r="BV672" s="182"/>
      <c r="BW672" s="182"/>
      <c r="BX672" s="182"/>
      <c r="BY672" s="182"/>
      <c r="BZ672" s="182"/>
      <c r="CA672" s="182"/>
      <c r="CB672" s="182"/>
      <c r="CC672" s="182"/>
      <c r="CD672" s="182"/>
      <c r="CE672" s="182"/>
      <c r="CF672" s="182"/>
      <c r="CG672" s="182"/>
      <c r="CH672" s="182"/>
      <c r="CI672" s="182"/>
      <c r="CJ672" s="182"/>
      <c r="CK672" s="182"/>
      <c r="CL672" s="182"/>
      <c r="CM672" s="182"/>
      <c r="CN672" s="182"/>
      <c r="CO672" s="182"/>
      <c r="CP672" s="182"/>
      <c r="CQ672" s="182"/>
      <c r="CR672" s="182"/>
      <c r="CS672" s="182"/>
      <c r="CT672" s="182"/>
      <c r="CU672" s="182"/>
      <c r="CV672" s="182"/>
      <c r="CW672" s="182"/>
      <c r="CX672" s="182"/>
      <c r="CY672" s="182"/>
      <c r="CZ672" s="182"/>
      <c r="DA672" s="182"/>
      <c r="DB672" s="182"/>
      <c r="DC672" s="182"/>
      <c r="DD672" s="182"/>
      <c r="DE672" s="182"/>
      <c r="DF672" s="182"/>
      <c r="DG672" s="182"/>
      <c r="DH672" s="182"/>
      <c r="DI672" s="182"/>
      <c r="DJ672" s="182"/>
      <c r="DK672" s="182"/>
      <c r="DL672" s="182"/>
      <c r="DM672" s="182"/>
      <c r="DN672" s="182"/>
      <c r="DO672" s="182"/>
      <c r="DP672" s="182"/>
      <c r="DQ672" s="182"/>
      <c r="DR672" s="182"/>
      <c r="DS672" s="182"/>
      <c r="DT672" s="182"/>
      <c r="DU672" s="182"/>
      <c r="DV672" s="182"/>
      <c r="DW672" s="182"/>
      <c r="DX672" s="182"/>
      <c r="DY672" s="182"/>
      <c r="DZ672" s="182"/>
      <c r="EA672" s="182"/>
      <c r="EB672" s="182"/>
      <c r="EC672" s="182"/>
      <c r="ED672" s="182"/>
      <c r="EE672" s="182"/>
      <c r="EF672" s="182"/>
      <c r="EG672" s="182"/>
      <c r="EH672" s="182"/>
      <c r="EI672" s="182"/>
      <c r="EJ672" s="182"/>
      <c r="EK672" s="182"/>
      <c r="EL672" s="182"/>
      <c r="EM672" s="182"/>
      <c r="EN672" s="182"/>
      <c r="EO672" s="182"/>
      <c r="EP672" s="182"/>
      <c r="EQ672" s="182"/>
      <c r="ER672" s="182"/>
      <c r="ES672" s="182"/>
      <c r="ET672" s="182"/>
      <c r="EU672" s="182"/>
      <c r="EV672" s="182"/>
      <c r="EW672" s="182"/>
      <c r="EX672" s="182"/>
      <c r="EY672" s="182"/>
      <c r="EZ672" s="182"/>
      <c r="FA672" s="182"/>
      <c r="FB672" s="182"/>
      <c r="FC672" s="182"/>
      <c r="FD672" s="182"/>
      <c r="FE672" s="182"/>
      <c r="FF672" s="182"/>
      <c r="FG672" s="182"/>
      <c r="FH672" s="182"/>
      <c r="FI672" s="182"/>
      <c r="FJ672" s="182"/>
      <c r="FK672" s="182"/>
      <c r="FL672" s="182"/>
      <c r="FM672" s="182"/>
      <c r="FN672" s="182"/>
      <c r="FO672" s="182"/>
      <c r="FP672" s="182"/>
      <c r="FQ672" s="182"/>
      <c r="FR672" s="182"/>
      <c r="FS672" s="182"/>
      <c r="FT672" s="182"/>
      <c r="FU672" s="182"/>
      <c r="FV672" s="182"/>
      <c r="FW672" s="182"/>
      <c r="FX672" s="182"/>
      <c r="FY672" s="182"/>
      <c r="FZ672" s="182"/>
      <c r="GA672" s="182"/>
      <c r="GB672" s="182"/>
      <c r="GC672" s="182"/>
      <c r="GD672" s="182"/>
      <c r="GE672" s="182"/>
      <c r="GF672" s="182"/>
      <c r="GG672" s="182"/>
      <c r="GH672" s="182"/>
      <c r="GI672" s="182"/>
      <c r="GJ672" s="182"/>
      <c r="GK672" s="182"/>
      <c r="GL672" s="182"/>
      <c r="GM672" s="182"/>
      <c r="GN672" s="182"/>
      <c r="GO672" s="182"/>
      <c r="GP672" s="182"/>
      <c r="GQ672" s="182"/>
      <c r="GR672" s="182"/>
      <c r="GS672" s="182"/>
      <c r="GT672" s="182"/>
      <c r="GU672" s="182"/>
      <c r="GV672" s="182"/>
      <c r="GW672" s="182"/>
      <c r="GX672" s="182"/>
      <c r="GY672" s="182"/>
      <c r="GZ672" s="182"/>
      <c r="HA672" s="182"/>
      <c r="HB672" s="182"/>
      <c r="HC672" s="182"/>
      <c r="HD672" s="182"/>
      <c r="HE672" s="182"/>
      <c r="HF672" s="182"/>
      <c r="HG672" s="182"/>
      <c r="HH672" s="182"/>
      <c r="HI672" s="182"/>
      <c r="HJ672" s="182"/>
      <c r="HK672" s="182"/>
      <c r="HL672" s="182"/>
      <c r="HM672" s="182"/>
      <c r="HN672" s="182"/>
      <c r="HO672" s="182"/>
      <c r="HP672" s="182"/>
      <c r="HQ672" s="182"/>
      <c r="HR672" s="182"/>
      <c r="HS672" s="182"/>
      <c r="HT672" s="182"/>
      <c r="HU672" s="182"/>
      <c r="HV672" s="182"/>
      <c r="HW672" s="182"/>
      <c r="HX672" s="182"/>
      <c r="HY672" s="182"/>
      <c r="HZ672" s="182"/>
      <c r="IA672" s="182"/>
      <c r="IB672" s="182"/>
      <c r="IC672" s="182"/>
      <c r="ID672" s="182"/>
      <c r="IE672" s="182"/>
      <c r="IF672" s="182"/>
      <c r="IG672" s="182"/>
      <c r="IH672" s="182"/>
      <c r="II672" s="182"/>
      <c r="IJ672" s="182"/>
      <c r="IK672" s="182"/>
      <c r="IL672" s="182"/>
      <c r="IM672" s="182"/>
      <c r="IN672" s="182"/>
      <c r="IO672" s="182"/>
      <c r="IP672" s="182"/>
      <c r="IQ672" s="182"/>
      <c r="IR672" s="182"/>
      <c r="IS672" s="182"/>
      <c r="IT672" s="182"/>
      <c r="IU672" s="182"/>
      <c r="IV672" s="182"/>
      <c r="IW672" s="182"/>
      <c r="IX672" s="182"/>
      <c r="IY672" s="182"/>
      <c r="IZ672" s="182"/>
      <c r="JA672" s="182"/>
      <c r="JB672" s="182"/>
      <c r="JC672" s="182"/>
      <c r="JD672" s="182"/>
      <c r="JE672" s="182"/>
      <c r="JF672" s="182"/>
      <c r="JG672" s="182"/>
      <c r="JH672" s="182"/>
      <c r="JI672" s="182"/>
      <c r="JJ672" s="182"/>
      <c r="JK672" s="182"/>
      <c r="JL672" s="182"/>
      <c r="JM672" s="182"/>
      <c r="JN672" s="182"/>
      <c r="JO672" s="182"/>
      <c r="JP672" s="182"/>
      <c r="JQ672" s="182"/>
      <c r="JR672" s="182"/>
      <c r="JS672" s="182"/>
      <c r="JT672" s="182"/>
      <c r="JU672" s="182"/>
      <c r="JV672" s="182"/>
      <c r="JW672" s="182"/>
      <c r="JX672" s="182"/>
      <c r="JY672" s="182"/>
      <c r="JZ672" s="182"/>
      <c r="KA672" s="182"/>
      <c r="KB672" s="182"/>
      <c r="KC672" s="182"/>
      <c r="KD672" s="182"/>
      <c r="KE672" s="182"/>
      <c r="KF672" s="182"/>
      <c r="KG672" s="182"/>
      <c r="KH672" s="182"/>
      <c r="KI672" s="182"/>
      <c r="KJ672" s="182"/>
      <c r="KK672" s="182"/>
      <c r="KL672" s="182"/>
      <c r="KM672" s="182"/>
      <c r="KN672" s="182"/>
      <c r="KO672" s="182"/>
      <c r="KP672" s="182"/>
      <c r="KQ672" s="182"/>
      <c r="KR672" s="182"/>
      <c r="KS672" s="182"/>
      <c r="KT672" s="182"/>
      <c r="KU672" s="182"/>
      <c r="KV672" s="182"/>
      <c r="KW672" s="182"/>
      <c r="KX672" s="182"/>
      <c r="KY672" s="182"/>
      <c r="KZ672" s="182"/>
      <c r="LA672" s="182"/>
      <c r="LB672" s="182"/>
      <c r="LC672" s="182"/>
      <c r="LD672" s="182"/>
      <c r="LE672" s="182"/>
      <c r="LF672" s="182"/>
      <c r="LG672" s="182"/>
      <c r="LH672" s="182"/>
      <c r="LI672" s="182"/>
      <c r="LJ672" s="182"/>
      <c r="LK672" s="182"/>
      <c r="LL672" s="182"/>
      <c r="LM672" s="182"/>
      <c r="LN672" s="182"/>
      <c r="LO672" s="182"/>
      <c r="LP672" s="182"/>
      <c r="LQ672" s="182"/>
      <c r="LR672" s="182"/>
      <c r="LS672" s="182"/>
      <c r="LT672" s="182"/>
      <c r="LU672" s="182"/>
      <c r="LV672" s="182"/>
      <c r="LW672" s="182"/>
      <c r="LX672" s="182"/>
      <c r="LY672" s="182"/>
      <c r="LZ672" s="182"/>
      <c r="MA672" s="182"/>
      <c r="MB672" s="182"/>
      <c r="MC672" s="182"/>
      <c r="MD672" s="182"/>
      <c r="ME672" s="182"/>
      <c r="MF672" s="182"/>
      <c r="MG672" s="182"/>
      <c r="MH672" s="182"/>
      <c r="MI672" s="182"/>
      <c r="MJ672" s="182"/>
      <c r="MK672" s="182"/>
      <c r="ML672" s="182"/>
      <c r="MM672" s="182"/>
      <c r="MN672" s="182"/>
      <c r="MO672" s="182"/>
      <c r="MP672" s="182"/>
      <c r="MQ672" s="182"/>
      <c r="MR672" s="182"/>
      <c r="MS672" s="182"/>
      <c r="MT672" s="182"/>
      <c r="MU672" s="182"/>
      <c r="MV672" s="182"/>
      <c r="MW672" s="182"/>
      <c r="MX672" s="182"/>
      <c r="MY672" s="182"/>
      <c r="MZ672" s="182"/>
      <c r="NA672" s="182"/>
      <c r="NB672" s="182"/>
      <c r="NC672" s="182"/>
      <c r="ND672" s="182"/>
      <c r="NE672" s="182"/>
      <c r="NF672" s="182"/>
      <c r="NG672" s="182"/>
      <c r="NH672" s="182"/>
      <c r="NI672" s="182"/>
      <c r="NJ672" s="182"/>
      <c r="NK672" s="182"/>
      <c r="NL672" s="182"/>
      <c r="NM672" s="182"/>
      <c r="NN672" s="182"/>
      <c r="NO672" s="182"/>
      <c r="NP672" s="182"/>
      <c r="NQ672" s="182"/>
      <c r="NR672" s="182"/>
      <c r="NS672" s="182"/>
      <c r="NT672" s="182"/>
      <c r="NU672" s="182"/>
      <c r="NV672" s="182"/>
      <c r="NW672" s="182"/>
      <c r="NX672" s="182"/>
      <c r="NY672" s="182"/>
      <c r="NZ672" s="182"/>
      <c r="OA672" s="182"/>
      <c r="OB672" s="182"/>
      <c r="OC672" s="182"/>
      <c r="OD672" s="182"/>
      <c r="OE672" s="182"/>
      <c r="OF672" s="182"/>
      <c r="OG672" s="182"/>
      <c r="OH672" s="182"/>
      <c r="OI672" s="182"/>
      <c r="OJ672" s="182"/>
      <c r="OK672" s="182"/>
      <c r="OL672" s="182"/>
      <c r="OM672" s="182"/>
      <c r="ON672" s="182"/>
      <c r="OO672" s="182"/>
      <c r="OP672" s="182"/>
      <c r="OQ672" s="182"/>
      <c r="OR672" s="182"/>
      <c r="OS672" s="182"/>
      <c r="OT672" s="182"/>
      <c r="OU672" s="182"/>
      <c r="OV672" s="182"/>
      <c r="OW672" s="182"/>
      <c r="OX672" s="182"/>
      <c r="OY672" s="182"/>
      <c r="OZ672" s="182"/>
      <c r="PA672" s="182"/>
      <c r="PB672" s="182"/>
      <c r="PC672" s="182"/>
      <c r="PD672" s="182"/>
      <c r="PE672" s="182"/>
      <c r="PF672" s="182"/>
      <c r="PG672" s="182"/>
      <c r="PH672" s="182"/>
      <c r="PI672" s="182"/>
      <c r="PJ672" s="182"/>
      <c r="PK672" s="182"/>
      <c r="PL672" s="182"/>
      <c r="PM672" s="182"/>
      <c r="PN672" s="182"/>
      <c r="PO672" s="182"/>
      <c r="PP672" s="182"/>
      <c r="PQ672" s="182"/>
      <c r="PR672" s="182"/>
      <c r="PS672" s="182"/>
      <c r="PT672" s="182"/>
      <c r="PU672" s="182"/>
      <c r="PV672" s="182"/>
      <c r="PW672" s="182"/>
      <c r="PX672" s="182"/>
    </row>
    <row r="673" spans="1:440" s="167" customFormat="1" ht="19.899999999999999" customHeight="1" thickBot="1">
      <c r="A673" s="855">
        <v>112</v>
      </c>
      <c r="B673" s="1044"/>
      <c r="C673" s="1047"/>
      <c r="D673" s="844"/>
      <c r="E673" s="961"/>
      <c r="F673" s="323" t="s">
        <v>21</v>
      </c>
      <c r="G673" s="298">
        <v>20.027000000000001</v>
      </c>
      <c r="H673" s="348">
        <f>-13.184-5.4-5</f>
        <v>-23.584</v>
      </c>
      <c r="I673" s="299">
        <f>G673+H673+K672</f>
        <v>-2.0959999999999983</v>
      </c>
      <c r="J673" s="439">
        <v>0</v>
      </c>
      <c r="K673" s="299">
        <f t="shared" si="739"/>
        <v>-2.0959999999999983</v>
      </c>
      <c r="L673" s="359">
        <f t="shared" si="740"/>
        <v>0</v>
      </c>
      <c r="M673" s="440">
        <v>43258</v>
      </c>
      <c r="N673" s="903"/>
      <c r="O673" s="904"/>
      <c r="P673" s="904"/>
      <c r="Q673" s="904"/>
      <c r="R673" s="904"/>
      <c r="S673" s="893"/>
      <c r="T673" s="182"/>
      <c r="U673" s="182"/>
      <c r="V673" s="182"/>
      <c r="W673" s="182"/>
      <c r="X673" s="182"/>
      <c r="Y673" s="182"/>
      <c r="Z673" s="182">
        <f>32+5+5.4</f>
        <v>42.4</v>
      </c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  <c r="AU673" s="182"/>
      <c r="AV673" s="182"/>
      <c r="AW673" s="182"/>
      <c r="AX673" s="182"/>
      <c r="AY673" s="182"/>
      <c r="AZ673" s="182"/>
      <c r="BA673" s="182"/>
      <c r="BB673" s="182"/>
      <c r="BC673" s="182"/>
      <c r="BD673" s="182"/>
      <c r="BE673" s="182"/>
      <c r="BF673" s="182"/>
      <c r="BG673" s="182"/>
      <c r="BH673" s="182"/>
      <c r="BI673" s="182"/>
      <c r="BJ673" s="182"/>
      <c r="BK673" s="182"/>
      <c r="BL673" s="182"/>
      <c r="BM673" s="182"/>
      <c r="BN673" s="182"/>
      <c r="BO673" s="182"/>
      <c r="BP673" s="182"/>
      <c r="BQ673" s="182"/>
      <c r="BR673" s="182"/>
      <c r="BS673" s="182"/>
      <c r="BT673" s="182"/>
      <c r="BU673" s="182"/>
      <c r="BV673" s="182"/>
      <c r="BW673" s="182"/>
      <c r="BX673" s="182"/>
      <c r="BY673" s="182"/>
      <c r="BZ673" s="182"/>
      <c r="CA673" s="182"/>
      <c r="CB673" s="182"/>
      <c r="CC673" s="182"/>
      <c r="CD673" s="182"/>
      <c r="CE673" s="182"/>
      <c r="CF673" s="182"/>
      <c r="CG673" s="182"/>
      <c r="CH673" s="182"/>
      <c r="CI673" s="182"/>
      <c r="CJ673" s="182"/>
      <c r="CK673" s="182"/>
      <c r="CL673" s="182"/>
      <c r="CM673" s="182"/>
      <c r="CN673" s="182"/>
      <c r="CO673" s="182"/>
      <c r="CP673" s="182"/>
      <c r="CQ673" s="182"/>
      <c r="CR673" s="182"/>
      <c r="CS673" s="182"/>
      <c r="CT673" s="182"/>
      <c r="CU673" s="182"/>
      <c r="CV673" s="182"/>
      <c r="CW673" s="182"/>
      <c r="CX673" s="182"/>
      <c r="CY673" s="182"/>
      <c r="CZ673" s="182"/>
      <c r="DA673" s="182"/>
      <c r="DB673" s="182"/>
      <c r="DC673" s="182"/>
      <c r="DD673" s="182"/>
      <c r="DE673" s="182"/>
      <c r="DF673" s="182"/>
      <c r="DG673" s="182"/>
      <c r="DH673" s="182"/>
      <c r="DI673" s="182"/>
      <c r="DJ673" s="182"/>
      <c r="DK673" s="182"/>
      <c r="DL673" s="182"/>
      <c r="DM673" s="182"/>
      <c r="DN673" s="182"/>
      <c r="DO673" s="182"/>
      <c r="DP673" s="182"/>
      <c r="DQ673" s="182"/>
      <c r="DR673" s="182"/>
      <c r="DS673" s="182"/>
      <c r="DT673" s="182"/>
      <c r="DU673" s="182"/>
      <c r="DV673" s="182"/>
      <c r="DW673" s="182"/>
      <c r="DX673" s="182"/>
      <c r="DY673" s="182"/>
      <c r="DZ673" s="182"/>
      <c r="EA673" s="182"/>
      <c r="EB673" s="182"/>
      <c r="EC673" s="182"/>
      <c r="ED673" s="182"/>
      <c r="EE673" s="182"/>
      <c r="EF673" s="182"/>
      <c r="EG673" s="182"/>
      <c r="EH673" s="182"/>
      <c r="EI673" s="182"/>
      <c r="EJ673" s="182"/>
      <c r="EK673" s="182"/>
      <c r="EL673" s="182"/>
      <c r="EM673" s="182"/>
      <c r="EN673" s="182"/>
      <c r="EO673" s="182"/>
      <c r="EP673" s="182"/>
      <c r="EQ673" s="182"/>
      <c r="ER673" s="182"/>
      <c r="ES673" s="182"/>
      <c r="ET673" s="182"/>
      <c r="EU673" s="182"/>
      <c r="EV673" s="182"/>
      <c r="EW673" s="182"/>
      <c r="EX673" s="182"/>
      <c r="EY673" s="182"/>
      <c r="EZ673" s="182"/>
      <c r="FA673" s="182"/>
      <c r="FB673" s="182"/>
      <c r="FC673" s="182"/>
      <c r="FD673" s="182"/>
      <c r="FE673" s="182"/>
      <c r="FF673" s="182"/>
      <c r="FG673" s="182"/>
      <c r="FH673" s="182"/>
      <c r="FI673" s="182"/>
      <c r="FJ673" s="182"/>
      <c r="FK673" s="182"/>
      <c r="FL673" s="182"/>
      <c r="FM673" s="182"/>
      <c r="FN673" s="182"/>
      <c r="FO673" s="182"/>
      <c r="FP673" s="182"/>
      <c r="FQ673" s="182"/>
      <c r="FR673" s="182"/>
      <c r="FS673" s="182"/>
      <c r="FT673" s="182"/>
      <c r="FU673" s="182"/>
      <c r="FV673" s="182"/>
      <c r="FW673" s="182"/>
      <c r="FX673" s="182"/>
      <c r="FY673" s="182"/>
      <c r="FZ673" s="182"/>
      <c r="GA673" s="182"/>
      <c r="GB673" s="182"/>
      <c r="GC673" s="182"/>
      <c r="GD673" s="182"/>
      <c r="GE673" s="182"/>
      <c r="GF673" s="182"/>
      <c r="GG673" s="182"/>
      <c r="GH673" s="182"/>
      <c r="GI673" s="182"/>
      <c r="GJ673" s="182"/>
      <c r="GK673" s="182"/>
      <c r="GL673" s="182"/>
      <c r="GM673" s="182"/>
      <c r="GN673" s="182"/>
      <c r="GO673" s="182"/>
      <c r="GP673" s="182"/>
      <c r="GQ673" s="182"/>
      <c r="GR673" s="182"/>
      <c r="GS673" s="182"/>
      <c r="GT673" s="182"/>
      <c r="GU673" s="182"/>
      <c r="GV673" s="182"/>
      <c r="GW673" s="182"/>
      <c r="GX673" s="182"/>
      <c r="GY673" s="182"/>
      <c r="GZ673" s="182"/>
      <c r="HA673" s="182"/>
      <c r="HB673" s="182"/>
      <c r="HC673" s="182"/>
      <c r="HD673" s="182"/>
      <c r="HE673" s="182"/>
      <c r="HF673" s="182"/>
      <c r="HG673" s="182"/>
      <c r="HH673" s="182"/>
      <c r="HI673" s="182"/>
      <c r="HJ673" s="182"/>
      <c r="HK673" s="182"/>
      <c r="HL673" s="182"/>
      <c r="HM673" s="182"/>
      <c r="HN673" s="182"/>
      <c r="HO673" s="182"/>
      <c r="HP673" s="182"/>
      <c r="HQ673" s="182"/>
      <c r="HR673" s="182"/>
      <c r="HS673" s="182"/>
      <c r="HT673" s="182"/>
      <c r="HU673" s="182"/>
      <c r="HV673" s="182"/>
      <c r="HW673" s="182"/>
      <c r="HX673" s="182"/>
      <c r="HY673" s="182"/>
      <c r="HZ673" s="182"/>
      <c r="IA673" s="182"/>
      <c r="IB673" s="182"/>
      <c r="IC673" s="182"/>
      <c r="ID673" s="182"/>
      <c r="IE673" s="182"/>
      <c r="IF673" s="182"/>
      <c r="IG673" s="182"/>
      <c r="IH673" s="182"/>
      <c r="II673" s="182"/>
      <c r="IJ673" s="182"/>
      <c r="IK673" s="182"/>
      <c r="IL673" s="182"/>
      <c r="IM673" s="182"/>
      <c r="IN673" s="182"/>
      <c r="IO673" s="182"/>
      <c r="IP673" s="182"/>
      <c r="IQ673" s="182"/>
      <c r="IR673" s="182"/>
      <c r="IS673" s="182"/>
      <c r="IT673" s="182"/>
      <c r="IU673" s="182"/>
      <c r="IV673" s="182"/>
      <c r="IW673" s="182"/>
      <c r="IX673" s="182"/>
      <c r="IY673" s="182"/>
      <c r="IZ673" s="182"/>
      <c r="JA673" s="182"/>
      <c r="JB673" s="182"/>
      <c r="JC673" s="182"/>
      <c r="JD673" s="182"/>
      <c r="JE673" s="182"/>
      <c r="JF673" s="182"/>
      <c r="JG673" s="182"/>
      <c r="JH673" s="182"/>
      <c r="JI673" s="182"/>
      <c r="JJ673" s="182"/>
      <c r="JK673" s="182"/>
      <c r="JL673" s="182"/>
      <c r="JM673" s="182"/>
      <c r="JN673" s="182"/>
      <c r="JO673" s="182"/>
      <c r="JP673" s="182"/>
      <c r="JQ673" s="182"/>
      <c r="JR673" s="182"/>
      <c r="JS673" s="182"/>
      <c r="JT673" s="182"/>
      <c r="JU673" s="182"/>
      <c r="JV673" s="182"/>
      <c r="JW673" s="182"/>
      <c r="JX673" s="182"/>
      <c r="JY673" s="182"/>
      <c r="JZ673" s="182"/>
      <c r="KA673" s="182"/>
      <c r="KB673" s="182"/>
      <c r="KC673" s="182"/>
      <c r="KD673" s="182"/>
      <c r="KE673" s="182"/>
      <c r="KF673" s="182"/>
      <c r="KG673" s="182"/>
      <c r="KH673" s="182"/>
      <c r="KI673" s="182"/>
      <c r="KJ673" s="182"/>
      <c r="KK673" s="182"/>
      <c r="KL673" s="182"/>
      <c r="KM673" s="182"/>
      <c r="KN673" s="182"/>
      <c r="KO673" s="182"/>
      <c r="KP673" s="182"/>
      <c r="KQ673" s="182"/>
      <c r="KR673" s="182"/>
      <c r="KS673" s="182"/>
      <c r="KT673" s="182"/>
      <c r="KU673" s="182"/>
      <c r="KV673" s="182"/>
      <c r="KW673" s="182"/>
      <c r="KX673" s="182"/>
      <c r="KY673" s="182"/>
      <c r="KZ673" s="182"/>
      <c r="LA673" s="182"/>
      <c r="LB673" s="182"/>
      <c r="LC673" s="182"/>
      <c r="LD673" s="182"/>
      <c r="LE673" s="182"/>
      <c r="LF673" s="182"/>
      <c r="LG673" s="182"/>
      <c r="LH673" s="182"/>
      <c r="LI673" s="182"/>
      <c r="LJ673" s="182"/>
      <c r="LK673" s="182"/>
      <c r="LL673" s="182"/>
      <c r="LM673" s="182"/>
      <c r="LN673" s="182"/>
      <c r="LO673" s="182"/>
      <c r="LP673" s="182"/>
      <c r="LQ673" s="182"/>
      <c r="LR673" s="182"/>
      <c r="LS673" s="182"/>
      <c r="LT673" s="182"/>
      <c r="LU673" s="182"/>
      <c r="LV673" s="182"/>
      <c r="LW673" s="182"/>
      <c r="LX673" s="182"/>
      <c r="LY673" s="182"/>
      <c r="LZ673" s="182"/>
      <c r="MA673" s="182"/>
      <c r="MB673" s="182"/>
      <c r="MC673" s="182"/>
      <c r="MD673" s="182"/>
      <c r="ME673" s="182"/>
      <c r="MF673" s="182"/>
      <c r="MG673" s="182"/>
      <c r="MH673" s="182"/>
      <c r="MI673" s="182"/>
      <c r="MJ673" s="182"/>
      <c r="MK673" s="182"/>
      <c r="ML673" s="182"/>
      <c r="MM673" s="182"/>
      <c r="MN673" s="182"/>
      <c r="MO673" s="182"/>
      <c r="MP673" s="182"/>
      <c r="MQ673" s="182"/>
      <c r="MR673" s="182"/>
      <c r="MS673" s="182"/>
      <c r="MT673" s="182"/>
      <c r="MU673" s="182"/>
      <c r="MV673" s="182"/>
      <c r="MW673" s="182"/>
      <c r="MX673" s="182"/>
      <c r="MY673" s="182"/>
      <c r="MZ673" s="182"/>
      <c r="NA673" s="182"/>
      <c r="NB673" s="182"/>
      <c r="NC673" s="182"/>
      <c r="ND673" s="182"/>
      <c r="NE673" s="182"/>
      <c r="NF673" s="182"/>
      <c r="NG673" s="182"/>
      <c r="NH673" s="182"/>
      <c r="NI673" s="182"/>
      <c r="NJ673" s="182"/>
      <c r="NK673" s="182"/>
      <c r="NL673" s="182"/>
      <c r="NM673" s="182"/>
      <c r="NN673" s="182"/>
      <c r="NO673" s="182"/>
      <c r="NP673" s="182"/>
      <c r="NQ673" s="182"/>
      <c r="NR673" s="182"/>
      <c r="NS673" s="182"/>
      <c r="NT673" s="182"/>
      <c r="NU673" s="182"/>
      <c r="NV673" s="182"/>
      <c r="NW673" s="182"/>
      <c r="NX673" s="182"/>
      <c r="NY673" s="182"/>
      <c r="NZ673" s="182"/>
      <c r="OA673" s="182"/>
      <c r="OB673" s="182"/>
      <c r="OC673" s="182"/>
      <c r="OD673" s="182"/>
      <c r="OE673" s="182"/>
      <c r="OF673" s="182"/>
      <c r="OG673" s="182"/>
      <c r="OH673" s="182"/>
      <c r="OI673" s="182"/>
      <c r="OJ673" s="182"/>
      <c r="OK673" s="182"/>
      <c r="OL673" s="182"/>
      <c r="OM673" s="182"/>
      <c r="ON673" s="182"/>
      <c r="OO673" s="182"/>
      <c r="OP673" s="182"/>
      <c r="OQ673" s="182"/>
      <c r="OR673" s="182"/>
      <c r="OS673" s="182"/>
      <c r="OT673" s="182"/>
      <c r="OU673" s="182"/>
      <c r="OV673" s="182"/>
      <c r="OW673" s="182"/>
      <c r="OX673" s="182"/>
      <c r="OY673" s="182"/>
      <c r="OZ673" s="182"/>
      <c r="PA673" s="182"/>
      <c r="PB673" s="182"/>
      <c r="PC673" s="182"/>
      <c r="PD673" s="182"/>
      <c r="PE673" s="182"/>
      <c r="PF673" s="182"/>
      <c r="PG673" s="182"/>
      <c r="PH673" s="182"/>
      <c r="PI673" s="182"/>
      <c r="PJ673" s="182"/>
      <c r="PK673" s="182"/>
      <c r="PL673" s="182"/>
      <c r="PM673" s="182"/>
      <c r="PN673" s="182"/>
      <c r="PO673" s="182"/>
      <c r="PP673" s="182"/>
      <c r="PQ673" s="182"/>
      <c r="PR673" s="182"/>
      <c r="PS673" s="182"/>
      <c r="PT673" s="182"/>
      <c r="PU673" s="182"/>
      <c r="PV673" s="182"/>
      <c r="PW673" s="182"/>
      <c r="PX673" s="182"/>
    </row>
    <row r="674" spans="1:440" s="167" customFormat="1" ht="19.899999999999999" customHeight="1" thickBot="1">
      <c r="A674" s="855">
        <v>112</v>
      </c>
      <c r="B674" s="1044"/>
      <c r="C674" s="1047"/>
      <c r="D674" s="845"/>
      <c r="E674" s="962"/>
      <c r="F674" s="323" t="s">
        <v>22</v>
      </c>
      <c r="G674" s="298">
        <v>24.303999999999998</v>
      </c>
      <c r="H674" s="318">
        <f>-16-2</f>
        <v>-18</v>
      </c>
      <c r="I674" s="299">
        <f>G674+H674+K673</f>
        <v>4.2080000000000002</v>
      </c>
      <c r="J674" s="439">
        <v>0.4</v>
      </c>
      <c r="K674" s="299">
        <f t="shared" si="739"/>
        <v>3.8080000000000003</v>
      </c>
      <c r="L674" s="359">
        <f t="shared" si="740"/>
        <v>9.5057034220532327E-2</v>
      </c>
      <c r="M674" s="440" t="s">
        <v>24</v>
      </c>
      <c r="N674" s="903"/>
      <c r="O674" s="904"/>
      <c r="P674" s="904"/>
      <c r="Q674" s="904"/>
      <c r="R674" s="904"/>
      <c r="S674" s="893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  <c r="AV674" s="182"/>
      <c r="AW674" s="182"/>
      <c r="AX674" s="182"/>
      <c r="AY674" s="182"/>
      <c r="AZ674" s="182"/>
      <c r="BA674" s="182"/>
      <c r="BB674" s="182"/>
      <c r="BC674" s="182"/>
      <c r="BD674" s="182"/>
      <c r="BE674" s="182"/>
      <c r="BF674" s="182"/>
      <c r="BG674" s="182"/>
      <c r="BH674" s="182"/>
      <c r="BI674" s="182"/>
      <c r="BJ674" s="182"/>
      <c r="BK674" s="182"/>
      <c r="BL674" s="182"/>
      <c r="BM674" s="182"/>
      <c r="BN674" s="182"/>
      <c r="BO674" s="182"/>
      <c r="BP674" s="182"/>
      <c r="BQ674" s="182"/>
      <c r="BR674" s="182"/>
      <c r="BS674" s="182"/>
      <c r="BT674" s="182"/>
      <c r="BU674" s="182"/>
      <c r="BV674" s="182"/>
      <c r="BW674" s="182"/>
      <c r="BX674" s="182"/>
      <c r="BY674" s="182"/>
      <c r="BZ674" s="182"/>
      <c r="CA674" s="182"/>
      <c r="CB674" s="182"/>
      <c r="CC674" s="182"/>
      <c r="CD674" s="182"/>
      <c r="CE674" s="182"/>
      <c r="CF674" s="182"/>
      <c r="CG674" s="182"/>
      <c r="CH674" s="182"/>
      <c r="CI674" s="182"/>
      <c r="CJ674" s="182"/>
      <c r="CK674" s="182"/>
      <c r="CL674" s="182"/>
      <c r="CM674" s="182"/>
      <c r="CN674" s="182"/>
      <c r="CO674" s="182"/>
      <c r="CP674" s="182"/>
      <c r="CQ674" s="182"/>
      <c r="CR674" s="182"/>
      <c r="CS674" s="182"/>
      <c r="CT674" s="182"/>
      <c r="CU674" s="182"/>
      <c r="CV674" s="182"/>
      <c r="CW674" s="182"/>
      <c r="CX674" s="182"/>
      <c r="CY674" s="182"/>
      <c r="CZ674" s="182"/>
      <c r="DA674" s="182"/>
      <c r="DB674" s="182"/>
      <c r="DC674" s="182"/>
      <c r="DD674" s="182"/>
      <c r="DE674" s="182"/>
      <c r="DF674" s="182"/>
      <c r="DG674" s="182"/>
      <c r="DH674" s="182"/>
      <c r="DI674" s="182"/>
      <c r="DJ674" s="182"/>
      <c r="DK674" s="182"/>
      <c r="DL674" s="182"/>
      <c r="DM674" s="182"/>
      <c r="DN674" s="182"/>
      <c r="DO674" s="182"/>
      <c r="DP674" s="182"/>
      <c r="DQ674" s="182"/>
      <c r="DR674" s="182"/>
      <c r="DS674" s="182"/>
      <c r="DT674" s="182"/>
      <c r="DU674" s="182"/>
      <c r="DV674" s="182"/>
      <c r="DW674" s="182"/>
      <c r="DX674" s="182"/>
      <c r="DY674" s="182"/>
      <c r="DZ674" s="182"/>
      <c r="EA674" s="182"/>
      <c r="EB674" s="182"/>
      <c r="EC674" s="182"/>
      <c r="ED674" s="182"/>
      <c r="EE674" s="182"/>
      <c r="EF674" s="182"/>
      <c r="EG674" s="182"/>
      <c r="EH674" s="182"/>
      <c r="EI674" s="182"/>
      <c r="EJ674" s="182"/>
      <c r="EK674" s="182"/>
      <c r="EL674" s="182"/>
      <c r="EM674" s="182"/>
      <c r="EN674" s="182"/>
      <c r="EO674" s="182"/>
      <c r="EP674" s="182"/>
      <c r="EQ674" s="182"/>
      <c r="ER674" s="182"/>
      <c r="ES674" s="182"/>
      <c r="ET674" s="182"/>
      <c r="EU674" s="182"/>
      <c r="EV674" s="182"/>
      <c r="EW674" s="182"/>
      <c r="EX674" s="182"/>
      <c r="EY674" s="182"/>
      <c r="EZ674" s="182"/>
      <c r="FA674" s="182"/>
      <c r="FB674" s="182"/>
      <c r="FC674" s="182"/>
      <c r="FD674" s="182"/>
      <c r="FE674" s="182"/>
      <c r="FF674" s="182"/>
      <c r="FG674" s="182"/>
      <c r="FH674" s="182"/>
      <c r="FI674" s="182"/>
      <c r="FJ674" s="182"/>
      <c r="FK674" s="182"/>
      <c r="FL674" s="182"/>
      <c r="FM674" s="182"/>
      <c r="FN674" s="182"/>
      <c r="FO674" s="182"/>
      <c r="FP674" s="182"/>
      <c r="FQ674" s="182"/>
      <c r="FR674" s="182"/>
      <c r="FS674" s="182"/>
      <c r="FT674" s="182"/>
      <c r="FU674" s="182"/>
      <c r="FV674" s="182"/>
      <c r="FW674" s="182"/>
      <c r="FX674" s="182"/>
      <c r="FY674" s="182"/>
      <c r="FZ674" s="182"/>
      <c r="GA674" s="182"/>
      <c r="GB674" s="182"/>
      <c r="GC674" s="182"/>
      <c r="GD674" s="182"/>
      <c r="GE674" s="182"/>
      <c r="GF674" s="182"/>
      <c r="GG674" s="182"/>
      <c r="GH674" s="182"/>
      <c r="GI674" s="182"/>
      <c r="GJ674" s="182"/>
      <c r="GK674" s="182"/>
      <c r="GL674" s="182"/>
      <c r="GM674" s="182"/>
      <c r="GN674" s="182"/>
      <c r="GO674" s="182"/>
      <c r="GP674" s="182"/>
      <c r="GQ674" s="182"/>
      <c r="GR674" s="182"/>
      <c r="GS674" s="182"/>
      <c r="GT674" s="182"/>
      <c r="GU674" s="182"/>
      <c r="GV674" s="182"/>
      <c r="GW674" s="182"/>
      <c r="GX674" s="182"/>
      <c r="GY674" s="182"/>
      <c r="GZ674" s="182"/>
      <c r="HA674" s="182"/>
      <c r="HB674" s="182"/>
      <c r="HC674" s="182"/>
      <c r="HD674" s="182"/>
      <c r="HE674" s="182"/>
      <c r="HF674" s="182"/>
      <c r="HG674" s="182"/>
      <c r="HH674" s="182"/>
      <c r="HI674" s="182"/>
      <c r="HJ674" s="182"/>
      <c r="HK674" s="182"/>
      <c r="HL674" s="182"/>
      <c r="HM674" s="182"/>
      <c r="HN674" s="182"/>
      <c r="HO674" s="182"/>
      <c r="HP674" s="182"/>
      <c r="HQ674" s="182"/>
      <c r="HR674" s="182"/>
      <c r="HS674" s="182"/>
      <c r="HT674" s="182"/>
      <c r="HU674" s="182"/>
      <c r="HV674" s="182"/>
      <c r="HW674" s="182"/>
      <c r="HX674" s="182"/>
      <c r="HY674" s="182"/>
      <c r="HZ674" s="182"/>
      <c r="IA674" s="182"/>
      <c r="IB674" s="182"/>
      <c r="IC674" s="182"/>
      <c r="ID674" s="182"/>
      <c r="IE674" s="182"/>
      <c r="IF674" s="182"/>
      <c r="IG674" s="182"/>
      <c r="IH674" s="182"/>
      <c r="II674" s="182"/>
      <c r="IJ674" s="182"/>
      <c r="IK674" s="182"/>
      <c r="IL674" s="182"/>
      <c r="IM674" s="182"/>
      <c r="IN674" s="182"/>
      <c r="IO674" s="182"/>
      <c r="IP674" s="182"/>
      <c r="IQ674" s="182"/>
      <c r="IR674" s="182"/>
      <c r="IS674" s="182"/>
      <c r="IT674" s="182"/>
      <c r="IU674" s="182"/>
      <c r="IV674" s="182"/>
      <c r="IW674" s="182"/>
      <c r="IX674" s="182"/>
      <c r="IY674" s="182"/>
      <c r="IZ674" s="182"/>
      <c r="JA674" s="182"/>
      <c r="JB674" s="182"/>
      <c r="JC674" s="182"/>
      <c r="JD674" s="182"/>
      <c r="JE674" s="182"/>
      <c r="JF674" s="182"/>
      <c r="JG674" s="182"/>
      <c r="JH674" s="182"/>
      <c r="JI674" s="182"/>
      <c r="JJ674" s="182"/>
      <c r="JK674" s="182"/>
      <c r="JL674" s="182"/>
      <c r="JM674" s="182"/>
      <c r="JN674" s="182"/>
      <c r="JO674" s="182"/>
      <c r="JP674" s="182"/>
      <c r="JQ674" s="182"/>
      <c r="JR674" s="182"/>
      <c r="JS674" s="182"/>
      <c r="JT674" s="182"/>
      <c r="JU674" s="182"/>
      <c r="JV674" s="182"/>
      <c r="JW674" s="182"/>
      <c r="JX674" s="182"/>
      <c r="JY674" s="182"/>
      <c r="JZ674" s="182"/>
      <c r="KA674" s="182"/>
      <c r="KB674" s="182"/>
      <c r="KC674" s="182"/>
      <c r="KD674" s="182"/>
      <c r="KE674" s="182"/>
      <c r="KF674" s="182"/>
      <c r="KG674" s="182"/>
      <c r="KH674" s="182"/>
      <c r="KI674" s="182"/>
      <c r="KJ674" s="182"/>
      <c r="KK674" s="182"/>
      <c r="KL674" s="182"/>
      <c r="KM674" s="182"/>
      <c r="KN674" s="182"/>
      <c r="KO674" s="182"/>
      <c r="KP674" s="182"/>
      <c r="KQ674" s="182"/>
      <c r="KR674" s="182"/>
      <c r="KS674" s="182"/>
      <c r="KT674" s="182"/>
      <c r="KU674" s="182"/>
      <c r="KV674" s="182"/>
      <c r="KW674" s="182"/>
      <c r="KX674" s="182"/>
      <c r="KY674" s="182"/>
      <c r="KZ674" s="182"/>
      <c r="LA674" s="182"/>
      <c r="LB674" s="182"/>
      <c r="LC674" s="182"/>
      <c r="LD674" s="182"/>
      <c r="LE674" s="182"/>
      <c r="LF674" s="182"/>
      <c r="LG674" s="182"/>
      <c r="LH674" s="182"/>
      <c r="LI674" s="182"/>
      <c r="LJ674" s="182"/>
      <c r="LK674" s="182"/>
      <c r="LL674" s="182"/>
      <c r="LM674" s="182"/>
      <c r="LN674" s="182"/>
      <c r="LO674" s="182"/>
      <c r="LP674" s="182"/>
      <c r="LQ674" s="182"/>
      <c r="LR674" s="182"/>
      <c r="LS674" s="182"/>
      <c r="LT674" s="182"/>
      <c r="LU674" s="182"/>
      <c r="LV674" s="182"/>
      <c r="LW674" s="182"/>
      <c r="LX674" s="182"/>
      <c r="LY674" s="182"/>
      <c r="LZ674" s="182"/>
      <c r="MA674" s="182"/>
      <c r="MB674" s="182"/>
      <c r="MC674" s="182"/>
      <c r="MD674" s="182"/>
      <c r="ME674" s="182"/>
      <c r="MF674" s="182"/>
      <c r="MG674" s="182"/>
      <c r="MH674" s="182"/>
      <c r="MI674" s="182"/>
      <c r="MJ674" s="182"/>
      <c r="MK674" s="182"/>
      <c r="ML674" s="182"/>
      <c r="MM674" s="182"/>
      <c r="MN674" s="182"/>
      <c r="MO674" s="182"/>
      <c r="MP674" s="182"/>
      <c r="MQ674" s="182"/>
      <c r="MR674" s="182"/>
      <c r="MS674" s="182"/>
      <c r="MT674" s="182"/>
      <c r="MU674" s="182"/>
      <c r="MV674" s="182"/>
      <c r="MW674" s="182"/>
      <c r="MX674" s="182"/>
      <c r="MY674" s="182"/>
      <c r="MZ674" s="182"/>
      <c r="NA674" s="182"/>
      <c r="NB674" s="182"/>
      <c r="NC674" s="182"/>
      <c r="ND674" s="182"/>
      <c r="NE674" s="182"/>
      <c r="NF674" s="182"/>
      <c r="NG674" s="182"/>
      <c r="NH674" s="182"/>
      <c r="NI674" s="182"/>
      <c r="NJ674" s="182"/>
      <c r="NK674" s="182"/>
      <c r="NL674" s="182"/>
      <c r="NM674" s="182"/>
      <c r="NN674" s="182"/>
      <c r="NO674" s="182"/>
      <c r="NP674" s="182"/>
      <c r="NQ674" s="182"/>
      <c r="NR674" s="182"/>
      <c r="NS674" s="182"/>
      <c r="NT674" s="182"/>
      <c r="NU674" s="182"/>
      <c r="NV674" s="182"/>
      <c r="NW674" s="182"/>
      <c r="NX674" s="182"/>
      <c r="NY674" s="182"/>
      <c r="NZ674" s="182"/>
      <c r="OA674" s="182"/>
      <c r="OB674" s="182"/>
      <c r="OC674" s="182"/>
      <c r="OD674" s="182"/>
      <c r="OE674" s="182"/>
      <c r="OF674" s="182"/>
      <c r="OG674" s="182"/>
      <c r="OH674" s="182"/>
      <c r="OI674" s="182"/>
      <c r="OJ674" s="182"/>
      <c r="OK674" s="182"/>
      <c r="OL674" s="182"/>
      <c r="OM674" s="182"/>
      <c r="ON674" s="182"/>
      <c r="OO674" s="182"/>
      <c r="OP674" s="182"/>
      <c r="OQ674" s="182"/>
      <c r="OR674" s="182"/>
      <c r="OS674" s="182"/>
      <c r="OT674" s="182"/>
      <c r="OU674" s="182"/>
      <c r="OV674" s="182"/>
      <c r="OW674" s="182"/>
      <c r="OX674" s="182"/>
      <c r="OY674" s="182"/>
      <c r="OZ674" s="182"/>
      <c r="PA674" s="182"/>
      <c r="PB674" s="182"/>
      <c r="PC674" s="182"/>
      <c r="PD674" s="182"/>
      <c r="PE674" s="182"/>
      <c r="PF674" s="182"/>
      <c r="PG674" s="182"/>
      <c r="PH674" s="182"/>
      <c r="PI674" s="182"/>
      <c r="PJ674" s="182"/>
      <c r="PK674" s="182"/>
      <c r="PL674" s="182"/>
      <c r="PM674" s="182"/>
      <c r="PN674" s="182"/>
      <c r="PO674" s="182"/>
      <c r="PP674" s="182"/>
      <c r="PQ674" s="182"/>
      <c r="PR674" s="182"/>
      <c r="PS674" s="182"/>
      <c r="PT674" s="182"/>
      <c r="PU674" s="182"/>
      <c r="PV674" s="182"/>
      <c r="PW674" s="182"/>
      <c r="PX674" s="182"/>
    </row>
    <row r="675" spans="1:440" s="167" customFormat="1" ht="19.899999999999999" customHeight="1" thickBot="1">
      <c r="A675" s="855">
        <v>115</v>
      </c>
      <c r="B675" s="1044"/>
      <c r="C675" s="1047"/>
      <c r="D675" s="843" t="s">
        <v>666</v>
      </c>
      <c r="E675" s="902" t="s">
        <v>616</v>
      </c>
      <c r="F675" s="323" t="s">
        <v>20</v>
      </c>
      <c r="G675" s="298">
        <v>7.7009999999999996</v>
      </c>
      <c r="H675" s="298"/>
      <c r="I675" s="299">
        <f t="shared" ref="I675" si="793">G675+H675</f>
        <v>7.7009999999999996</v>
      </c>
      <c r="J675" s="439">
        <v>0.33700000000000002</v>
      </c>
      <c r="K675" s="299">
        <f t="shared" si="739"/>
        <v>7.3639999999999999</v>
      </c>
      <c r="L675" s="359">
        <f t="shared" si="740"/>
        <v>4.3760550577847036E-2</v>
      </c>
      <c r="M675" s="440" t="s">
        <v>24</v>
      </c>
      <c r="N675" s="903">
        <f t="shared" ref="N675" si="794">G675+G676+G677</f>
        <v>87.516999999999996</v>
      </c>
      <c r="O675" s="904">
        <f>H675+H676+H677</f>
        <v>0</v>
      </c>
      <c r="P675" s="904">
        <f t="shared" ref="P675" si="795">N675+O675</f>
        <v>87.516999999999996</v>
      </c>
      <c r="Q675" s="904">
        <f t="shared" ref="Q675" si="796">J675+J676+J677</f>
        <v>55.582999999999998</v>
      </c>
      <c r="R675" s="904">
        <f t="shared" ref="R675" si="797">P675-Q675</f>
        <v>31.933999999999997</v>
      </c>
      <c r="S675" s="893">
        <f t="shared" ref="S675" si="798">Q675/P675</f>
        <v>0.63511089274083898</v>
      </c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  <c r="AV675" s="182"/>
      <c r="AW675" s="182"/>
      <c r="AX675" s="182"/>
      <c r="AY675" s="182"/>
      <c r="AZ675" s="182"/>
      <c r="BA675" s="182"/>
      <c r="BB675" s="182"/>
      <c r="BC675" s="182"/>
      <c r="BD675" s="182"/>
      <c r="BE675" s="182"/>
      <c r="BF675" s="182"/>
      <c r="BG675" s="182"/>
      <c r="BH675" s="182"/>
      <c r="BI675" s="182"/>
      <c r="BJ675" s="182"/>
      <c r="BK675" s="182"/>
      <c r="BL675" s="182"/>
      <c r="BM675" s="182"/>
      <c r="BN675" s="182"/>
      <c r="BO675" s="182"/>
      <c r="BP675" s="182"/>
      <c r="BQ675" s="182"/>
      <c r="BR675" s="182"/>
      <c r="BS675" s="182"/>
      <c r="BT675" s="182"/>
      <c r="BU675" s="182"/>
      <c r="BV675" s="182"/>
      <c r="BW675" s="182"/>
      <c r="BX675" s="182"/>
      <c r="BY675" s="182"/>
      <c r="BZ675" s="182"/>
      <c r="CA675" s="182"/>
      <c r="CB675" s="182"/>
      <c r="CC675" s="182"/>
      <c r="CD675" s="182"/>
      <c r="CE675" s="182"/>
      <c r="CF675" s="182"/>
      <c r="CG675" s="182"/>
      <c r="CH675" s="182"/>
      <c r="CI675" s="182"/>
      <c r="CJ675" s="182"/>
      <c r="CK675" s="182"/>
      <c r="CL675" s="182"/>
      <c r="CM675" s="182"/>
      <c r="CN675" s="182"/>
      <c r="CO675" s="182"/>
      <c r="CP675" s="182"/>
      <c r="CQ675" s="182"/>
      <c r="CR675" s="182"/>
      <c r="CS675" s="182"/>
      <c r="CT675" s="182"/>
      <c r="CU675" s="182"/>
      <c r="CV675" s="182"/>
      <c r="CW675" s="182"/>
      <c r="CX675" s="182"/>
      <c r="CY675" s="182"/>
      <c r="CZ675" s="182"/>
      <c r="DA675" s="182"/>
      <c r="DB675" s="182"/>
      <c r="DC675" s="182"/>
      <c r="DD675" s="182"/>
      <c r="DE675" s="182"/>
      <c r="DF675" s="182"/>
      <c r="DG675" s="182"/>
      <c r="DH675" s="182"/>
      <c r="DI675" s="182"/>
      <c r="DJ675" s="182"/>
      <c r="DK675" s="182"/>
      <c r="DL675" s="182"/>
      <c r="DM675" s="182"/>
      <c r="DN675" s="182"/>
      <c r="DO675" s="182"/>
      <c r="DP675" s="182"/>
      <c r="DQ675" s="182"/>
      <c r="DR675" s="182"/>
      <c r="DS675" s="182"/>
      <c r="DT675" s="182"/>
      <c r="DU675" s="182"/>
      <c r="DV675" s="182"/>
      <c r="DW675" s="182"/>
      <c r="DX675" s="182"/>
      <c r="DY675" s="182"/>
      <c r="DZ675" s="182"/>
      <c r="EA675" s="182"/>
      <c r="EB675" s="182"/>
      <c r="EC675" s="182"/>
      <c r="ED675" s="182"/>
      <c r="EE675" s="182"/>
      <c r="EF675" s="182"/>
      <c r="EG675" s="182"/>
      <c r="EH675" s="182"/>
      <c r="EI675" s="182"/>
      <c r="EJ675" s="182"/>
      <c r="EK675" s="182"/>
      <c r="EL675" s="182"/>
      <c r="EM675" s="182"/>
      <c r="EN675" s="182"/>
      <c r="EO675" s="182"/>
      <c r="EP675" s="182"/>
      <c r="EQ675" s="182"/>
      <c r="ER675" s="182"/>
      <c r="ES675" s="182"/>
      <c r="ET675" s="182"/>
      <c r="EU675" s="182"/>
      <c r="EV675" s="182"/>
      <c r="EW675" s="182"/>
      <c r="EX675" s="182"/>
      <c r="EY675" s="182"/>
      <c r="EZ675" s="182"/>
      <c r="FA675" s="182"/>
      <c r="FB675" s="182"/>
      <c r="FC675" s="182"/>
      <c r="FD675" s="182"/>
      <c r="FE675" s="182"/>
      <c r="FF675" s="182"/>
      <c r="FG675" s="182"/>
      <c r="FH675" s="182"/>
      <c r="FI675" s="182"/>
      <c r="FJ675" s="182"/>
      <c r="FK675" s="182"/>
      <c r="FL675" s="182"/>
      <c r="FM675" s="182"/>
      <c r="FN675" s="182"/>
      <c r="FO675" s="182"/>
      <c r="FP675" s="182"/>
      <c r="FQ675" s="182"/>
      <c r="FR675" s="182"/>
      <c r="FS675" s="182"/>
      <c r="FT675" s="182"/>
      <c r="FU675" s="182"/>
      <c r="FV675" s="182"/>
      <c r="FW675" s="182"/>
      <c r="FX675" s="182"/>
      <c r="FY675" s="182"/>
      <c r="FZ675" s="182"/>
      <c r="GA675" s="182"/>
      <c r="GB675" s="182"/>
      <c r="GC675" s="182"/>
      <c r="GD675" s="182"/>
      <c r="GE675" s="182"/>
      <c r="GF675" s="182"/>
      <c r="GG675" s="182"/>
      <c r="GH675" s="182"/>
      <c r="GI675" s="182"/>
      <c r="GJ675" s="182"/>
      <c r="GK675" s="182"/>
      <c r="GL675" s="182"/>
      <c r="GM675" s="182"/>
      <c r="GN675" s="182"/>
      <c r="GO675" s="182"/>
      <c r="GP675" s="182"/>
      <c r="GQ675" s="182"/>
      <c r="GR675" s="182"/>
      <c r="GS675" s="182"/>
      <c r="GT675" s="182"/>
      <c r="GU675" s="182"/>
      <c r="GV675" s="182"/>
      <c r="GW675" s="182"/>
      <c r="GX675" s="182"/>
      <c r="GY675" s="182"/>
      <c r="GZ675" s="182"/>
      <c r="HA675" s="182"/>
      <c r="HB675" s="182"/>
      <c r="HC675" s="182"/>
      <c r="HD675" s="182"/>
      <c r="HE675" s="182"/>
      <c r="HF675" s="182"/>
      <c r="HG675" s="182"/>
      <c r="HH675" s="182"/>
      <c r="HI675" s="182"/>
      <c r="HJ675" s="182"/>
      <c r="HK675" s="182"/>
      <c r="HL675" s="182"/>
      <c r="HM675" s="182"/>
      <c r="HN675" s="182"/>
      <c r="HO675" s="182"/>
      <c r="HP675" s="182"/>
      <c r="HQ675" s="182"/>
      <c r="HR675" s="182"/>
      <c r="HS675" s="182"/>
      <c r="HT675" s="182"/>
      <c r="HU675" s="182"/>
      <c r="HV675" s="182"/>
      <c r="HW675" s="182"/>
      <c r="HX675" s="182"/>
      <c r="HY675" s="182"/>
      <c r="HZ675" s="182"/>
      <c r="IA675" s="182"/>
      <c r="IB675" s="182"/>
      <c r="IC675" s="182"/>
      <c r="ID675" s="182"/>
      <c r="IE675" s="182"/>
      <c r="IF675" s="182"/>
      <c r="IG675" s="182"/>
      <c r="IH675" s="182"/>
      <c r="II675" s="182"/>
      <c r="IJ675" s="182"/>
      <c r="IK675" s="182"/>
      <c r="IL675" s="182"/>
      <c r="IM675" s="182"/>
      <c r="IN675" s="182"/>
      <c r="IO675" s="182"/>
      <c r="IP675" s="182"/>
      <c r="IQ675" s="182"/>
      <c r="IR675" s="182"/>
      <c r="IS675" s="182"/>
      <c r="IT675" s="182"/>
      <c r="IU675" s="182"/>
      <c r="IV675" s="182"/>
      <c r="IW675" s="182"/>
      <c r="IX675" s="182"/>
      <c r="IY675" s="182"/>
      <c r="IZ675" s="182"/>
      <c r="JA675" s="182"/>
      <c r="JB675" s="182"/>
      <c r="JC675" s="182"/>
      <c r="JD675" s="182"/>
      <c r="JE675" s="182"/>
      <c r="JF675" s="182"/>
      <c r="JG675" s="182"/>
      <c r="JH675" s="182"/>
      <c r="JI675" s="182"/>
      <c r="JJ675" s="182"/>
      <c r="JK675" s="182"/>
      <c r="JL675" s="182"/>
      <c r="JM675" s="182"/>
      <c r="JN675" s="182"/>
      <c r="JO675" s="182"/>
      <c r="JP675" s="182"/>
      <c r="JQ675" s="182"/>
      <c r="JR675" s="182"/>
      <c r="JS675" s="182"/>
      <c r="JT675" s="182"/>
      <c r="JU675" s="182"/>
      <c r="JV675" s="182"/>
      <c r="JW675" s="182"/>
      <c r="JX675" s="182"/>
      <c r="JY675" s="182"/>
      <c r="JZ675" s="182"/>
      <c r="KA675" s="182"/>
      <c r="KB675" s="182"/>
      <c r="KC675" s="182"/>
      <c r="KD675" s="182"/>
      <c r="KE675" s="182"/>
      <c r="KF675" s="182"/>
      <c r="KG675" s="182"/>
      <c r="KH675" s="182"/>
      <c r="KI675" s="182"/>
      <c r="KJ675" s="182"/>
      <c r="KK675" s="182"/>
      <c r="KL675" s="182"/>
      <c r="KM675" s="182"/>
      <c r="KN675" s="182"/>
      <c r="KO675" s="182"/>
      <c r="KP675" s="182"/>
      <c r="KQ675" s="182"/>
      <c r="KR675" s="182"/>
      <c r="KS675" s="182"/>
      <c r="KT675" s="182"/>
      <c r="KU675" s="182"/>
      <c r="KV675" s="182"/>
      <c r="KW675" s="182"/>
      <c r="KX675" s="182"/>
      <c r="KY675" s="182"/>
      <c r="KZ675" s="182"/>
      <c r="LA675" s="182"/>
      <c r="LB675" s="182"/>
      <c r="LC675" s="182"/>
      <c r="LD675" s="182"/>
      <c r="LE675" s="182"/>
      <c r="LF675" s="182"/>
      <c r="LG675" s="182"/>
      <c r="LH675" s="182"/>
      <c r="LI675" s="182"/>
      <c r="LJ675" s="182"/>
      <c r="LK675" s="182"/>
      <c r="LL675" s="182"/>
      <c r="LM675" s="182"/>
      <c r="LN675" s="182"/>
      <c r="LO675" s="182"/>
      <c r="LP675" s="182"/>
      <c r="LQ675" s="182"/>
      <c r="LR675" s="182"/>
      <c r="LS675" s="182"/>
      <c r="LT675" s="182"/>
      <c r="LU675" s="182"/>
      <c r="LV675" s="182"/>
      <c r="LW675" s="182"/>
      <c r="LX675" s="182"/>
      <c r="LY675" s="182"/>
      <c r="LZ675" s="182"/>
      <c r="MA675" s="182"/>
      <c r="MB675" s="182"/>
      <c r="MC675" s="182"/>
      <c r="MD675" s="182"/>
      <c r="ME675" s="182"/>
      <c r="MF675" s="182"/>
      <c r="MG675" s="182"/>
      <c r="MH675" s="182"/>
      <c r="MI675" s="182"/>
      <c r="MJ675" s="182"/>
      <c r="MK675" s="182"/>
      <c r="ML675" s="182"/>
      <c r="MM675" s="182"/>
      <c r="MN675" s="182"/>
      <c r="MO675" s="182"/>
      <c r="MP675" s="182"/>
      <c r="MQ675" s="182"/>
      <c r="MR675" s="182"/>
      <c r="MS675" s="182"/>
      <c r="MT675" s="182"/>
      <c r="MU675" s="182"/>
      <c r="MV675" s="182"/>
      <c r="MW675" s="182"/>
      <c r="MX675" s="182"/>
      <c r="MY675" s="182"/>
      <c r="MZ675" s="182"/>
      <c r="NA675" s="182"/>
      <c r="NB675" s="182"/>
      <c r="NC675" s="182"/>
      <c r="ND675" s="182"/>
      <c r="NE675" s="182"/>
      <c r="NF675" s="182"/>
      <c r="NG675" s="182"/>
      <c r="NH675" s="182"/>
      <c r="NI675" s="182"/>
      <c r="NJ675" s="182"/>
      <c r="NK675" s="182"/>
      <c r="NL675" s="182"/>
      <c r="NM675" s="182"/>
      <c r="NN675" s="182"/>
      <c r="NO675" s="182"/>
      <c r="NP675" s="182"/>
      <c r="NQ675" s="182"/>
      <c r="NR675" s="182"/>
      <c r="NS675" s="182"/>
      <c r="NT675" s="182"/>
      <c r="NU675" s="182"/>
      <c r="NV675" s="182"/>
      <c r="NW675" s="182"/>
      <c r="NX675" s="182"/>
      <c r="NY675" s="182"/>
      <c r="NZ675" s="182"/>
      <c r="OA675" s="182"/>
      <c r="OB675" s="182"/>
      <c r="OC675" s="182"/>
      <c r="OD675" s="182"/>
      <c r="OE675" s="182"/>
      <c r="OF675" s="182"/>
      <c r="OG675" s="182"/>
      <c r="OH675" s="182"/>
      <c r="OI675" s="182"/>
      <c r="OJ675" s="182"/>
      <c r="OK675" s="182"/>
      <c r="OL675" s="182"/>
      <c r="OM675" s="182"/>
      <c r="ON675" s="182"/>
      <c r="OO675" s="182"/>
      <c r="OP675" s="182"/>
      <c r="OQ675" s="182"/>
      <c r="OR675" s="182"/>
      <c r="OS675" s="182"/>
      <c r="OT675" s="182"/>
      <c r="OU675" s="182"/>
      <c r="OV675" s="182"/>
      <c r="OW675" s="182"/>
      <c r="OX675" s="182"/>
      <c r="OY675" s="182"/>
      <c r="OZ675" s="182"/>
      <c r="PA675" s="182"/>
      <c r="PB675" s="182"/>
      <c r="PC675" s="182"/>
      <c r="PD675" s="182"/>
      <c r="PE675" s="182"/>
      <c r="PF675" s="182"/>
      <c r="PG675" s="182"/>
      <c r="PH675" s="182"/>
      <c r="PI675" s="182"/>
      <c r="PJ675" s="182"/>
      <c r="PK675" s="182"/>
      <c r="PL675" s="182"/>
      <c r="PM675" s="182"/>
      <c r="PN675" s="182"/>
      <c r="PO675" s="182"/>
      <c r="PP675" s="182"/>
      <c r="PQ675" s="182"/>
      <c r="PR675" s="182"/>
      <c r="PS675" s="182"/>
      <c r="PT675" s="182"/>
      <c r="PU675" s="182"/>
      <c r="PV675" s="182"/>
      <c r="PW675" s="182"/>
      <c r="PX675" s="182"/>
    </row>
    <row r="676" spans="1:440" s="167" customFormat="1" ht="19.899999999999999" customHeight="1" thickBot="1">
      <c r="A676" s="855">
        <v>115</v>
      </c>
      <c r="B676" s="1044"/>
      <c r="C676" s="1047"/>
      <c r="D676" s="844"/>
      <c r="E676" s="902"/>
      <c r="F676" s="323" t="s">
        <v>21</v>
      </c>
      <c r="G676" s="298">
        <v>36.057000000000002</v>
      </c>
      <c r="H676" s="298"/>
      <c r="I676" s="299">
        <f>G676+H676+K675</f>
        <v>43.420999999999999</v>
      </c>
      <c r="J676" s="439">
        <v>18.356999999999999</v>
      </c>
      <c r="K676" s="299">
        <f t="shared" si="739"/>
        <v>25.064</v>
      </c>
      <c r="L676" s="359">
        <f t="shared" si="740"/>
        <v>0.42276778517307295</v>
      </c>
      <c r="M676" s="440" t="s">
        <v>24</v>
      </c>
      <c r="N676" s="903"/>
      <c r="O676" s="904"/>
      <c r="P676" s="904"/>
      <c r="Q676" s="904"/>
      <c r="R676" s="904"/>
      <c r="S676" s="893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  <c r="AV676" s="182"/>
      <c r="AW676" s="182"/>
      <c r="AX676" s="182"/>
      <c r="AY676" s="182"/>
      <c r="AZ676" s="182"/>
      <c r="BA676" s="182"/>
      <c r="BB676" s="182"/>
      <c r="BC676" s="182"/>
      <c r="BD676" s="182"/>
      <c r="BE676" s="182"/>
      <c r="BF676" s="182"/>
      <c r="BG676" s="182"/>
      <c r="BH676" s="182"/>
      <c r="BI676" s="182"/>
      <c r="BJ676" s="182"/>
      <c r="BK676" s="182"/>
      <c r="BL676" s="182"/>
      <c r="BM676" s="182"/>
      <c r="BN676" s="182"/>
      <c r="BO676" s="182"/>
      <c r="BP676" s="182"/>
      <c r="BQ676" s="182"/>
      <c r="BR676" s="182"/>
      <c r="BS676" s="182"/>
      <c r="BT676" s="182"/>
      <c r="BU676" s="182"/>
      <c r="BV676" s="182"/>
      <c r="BW676" s="182"/>
      <c r="BX676" s="182"/>
      <c r="BY676" s="182"/>
      <c r="BZ676" s="182"/>
      <c r="CA676" s="182"/>
      <c r="CB676" s="182"/>
      <c r="CC676" s="182"/>
      <c r="CD676" s="182"/>
      <c r="CE676" s="182"/>
      <c r="CF676" s="182"/>
      <c r="CG676" s="182"/>
      <c r="CH676" s="182"/>
      <c r="CI676" s="182"/>
      <c r="CJ676" s="182"/>
      <c r="CK676" s="182"/>
      <c r="CL676" s="182"/>
      <c r="CM676" s="182"/>
      <c r="CN676" s="182"/>
      <c r="CO676" s="182"/>
      <c r="CP676" s="182"/>
      <c r="CQ676" s="182"/>
      <c r="CR676" s="182"/>
      <c r="CS676" s="182"/>
      <c r="CT676" s="182"/>
      <c r="CU676" s="182"/>
      <c r="CV676" s="182"/>
      <c r="CW676" s="182"/>
      <c r="CX676" s="182"/>
      <c r="CY676" s="182"/>
      <c r="CZ676" s="182"/>
      <c r="DA676" s="182"/>
      <c r="DB676" s="182"/>
      <c r="DC676" s="182"/>
      <c r="DD676" s="182"/>
      <c r="DE676" s="182"/>
      <c r="DF676" s="182"/>
      <c r="DG676" s="182"/>
      <c r="DH676" s="182"/>
      <c r="DI676" s="182"/>
      <c r="DJ676" s="182"/>
      <c r="DK676" s="182"/>
      <c r="DL676" s="182"/>
      <c r="DM676" s="182"/>
      <c r="DN676" s="182"/>
      <c r="DO676" s="182"/>
      <c r="DP676" s="182"/>
      <c r="DQ676" s="182"/>
      <c r="DR676" s="182"/>
      <c r="DS676" s="182"/>
      <c r="DT676" s="182"/>
      <c r="DU676" s="182"/>
      <c r="DV676" s="182"/>
      <c r="DW676" s="182"/>
      <c r="DX676" s="182"/>
      <c r="DY676" s="182"/>
      <c r="DZ676" s="182"/>
      <c r="EA676" s="182"/>
      <c r="EB676" s="182"/>
      <c r="EC676" s="182"/>
      <c r="ED676" s="182"/>
      <c r="EE676" s="182"/>
      <c r="EF676" s="182"/>
      <c r="EG676" s="182"/>
      <c r="EH676" s="182"/>
      <c r="EI676" s="182"/>
      <c r="EJ676" s="182"/>
      <c r="EK676" s="182"/>
      <c r="EL676" s="182"/>
      <c r="EM676" s="182"/>
      <c r="EN676" s="182"/>
      <c r="EO676" s="182"/>
      <c r="EP676" s="182"/>
      <c r="EQ676" s="182"/>
      <c r="ER676" s="182"/>
      <c r="ES676" s="182"/>
      <c r="ET676" s="182"/>
      <c r="EU676" s="182"/>
      <c r="EV676" s="182"/>
      <c r="EW676" s="182"/>
      <c r="EX676" s="182"/>
      <c r="EY676" s="182"/>
      <c r="EZ676" s="182"/>
      <c r="FA676" s="182"/>
      <c r="FB676" s="182"/>
      <c r="FC676" s="182"/>
      <c r="FD676" s="182"/>
      <c r="FE676" s="182"/>
      <c r="FF676" s="182"/>
      <c r="FG676" s="182"/>
      <c r="FH676" s="182"/>
      <c r="FI676" s="182"/>
      <c r="FJ676" s="182"/>
      <c r="FK676" s="182"/>
      <c r="FL676" s="182"/>
      <c r="FM676" s="182"/>
      <c r="FN676" s="182"/>
      <c r="FO676" s="182"/>
      <c r="FP676" s="182"/>
      <c r="FQ676" s="182"/>
      <c r="FR676" s="182"/>
      <c r="FS676" s="182"/>
      <c r="FT676" s="182"/>
      <c r="FU676" s="182"/>
      <c r="FV676" s="182"/>
      <c r="FW676" s="182"/>
      <c r="FX676" s="182"/>
      <c r="FY676" s="182"/>
      <c r="FZ676" s="182"/>
      <c r="GA676" s="182"/>
      <c r="GB676" s="182"/>
      <c r="GC676" s="182"/>
      <c r="GD676" s="182"/>
      <c r="GE676" s="182"/>
      <c r="GF676" s="182"/>
      <c r="GG676" s="182"/>
      <c r="GH676" s="182"/>
      <c r="GI676" s="182"/>
      <c r="GJ676" s="182"/>
      <c r="GK676" s="182"/>
      <c r="GL676" s="182"/>
      <c r="GM676" s="182"/>
      <c r="GN676" s="182"/>
      <c r="GO676" s="182"/>
      <c r="GP676" s="182"/>
      <c r="GQ676" s="182"/>
      <c r="GR676" s="182"/>
      <c r="GS676" s="182"/>
      <c r="GT676" s="182"/>
      <c r="GU676" s="182"/>
      <c r="GV676" s="182"/>
      <c r="GW676" s="182"/>
      <c r="GX676" s="182"/>
      <c r="GY676" s="182"/>
      <c r="GZ676" s="182"/>
      <c r="HA676" s="182"/>
      <c r="HB676" s="182"/>
      <c r="HC676" s="182"/>
      <c r="HD676" s="182"/>
      <c r="HE676" s="182"/>
      <c r="HF676" s="182"/>
      <c r="HG676" s="182"/>
      <c r="HH676" s="182"/>
      <c r="HI676" s="182"/>
      <c r="HJ676" s="182"/>
      <c r="HK676" s="182"/>
      <c r="HL676" s="182"/>
      <c r="HM676" s="182"/>
      <c r="HN676" s="182"/>
      <c r="HO676" s="182"/>
      <c r="HP676" s="182"/>
      <c r="HQ676" s="182"/>
      <c r="HR676" s="182"/>
      <c r="HS676" s="182"/>
      <c r="HT676" s="182"/>
      <c r="HU676" s="182"/>
      <c r="HV676" s="182"/>
      <c r="HW676" s="182"/>
      <c r="HX676" s="182"/>
      <c r="HY676" s="182"/>
      <c r="HZ676" s="182"/>
      <c r="IA676" s="182"/>
      <c r="IB676" s="182"/>
      <c r="IC676" s="182"/>
      <c r="ID676" s="182"/>
      <c r="IE676" s="182"/>
      <c r="IF676" s="182"/>
      <c r="IG676" s="182"/>
      <c r="IH676" s="182"/>
      <c r="II676" s="182"/>
      <c r="IJ676" s="182"/>
      <c r="IK676" s="182"/>
      <c r="IL676" s="182"/>
      <c r="IM676" s="182"/>
      <c r="IN676" s="182"/>
      <c r="IO676" s="182"/>
      <c r="IP676" s="182"/>
      <c r="IQ676" s="182"/>
      <c r="IR676" s="182"/>
      <c r="IS676" s="182"/>
      <c r="IT676" s="182"/>
      <c r="IU676" s="182"/>
      <c r="IV676" s="182"/>
      <c r="IW676" s="182"/>
      <c r="IX676" s="182"/>
      <c r="IY676" s="182"/>
      <c r="IZ676" s="182"/>
      <c r="JA676" s="182"/>
      <c r="JB676" s="182"/>
      <c r="JC676" s="182"/>
      <c r="JD676" s="182"/>
      <c r="JE676" s="182"/>
      <c r="JF676" s="182"/>
      <c r="JG676" s="182"/>
      <c r="JH676" s="182"/>
      <c r="JI676" s="182"/>
      <c r="JJ676" s="182"/>
      <c r="JK676" s="182"/>
      <c r="JL676" s="182"/>
      <c r="JM676" s="182"/>
      <c r="JN676" s="182"/>
      <c r="JO676" s="182"/>
      <c r="JP676" s="182"/>
      <c r="JQ676" s="182"/>
      <c r="JR676" s="182"/>
      <c r="JS676" s="182"/>
      <c r="JT676" s="182"/>
      <c r="JU676" s="182"/>
      <c r="JV676" s="182"/>
      <c r="JW676" s="182"/>
      <c r="JX676" s="182"/>
      <c r="JY676" s="182"/>
      <c r="JZ676" s="182"/>
      <c r="KA676" s="182"/>
      <c r="KB676" s="182"/>
      <c r="KC676" s="182"/>
      <c r="KD676" s="182"/>
      <c r="KE676" s="182"/>
      <c r="KF676" s="182"/>
      <c r="KG676" s="182"/>
      <c r="KH676" s="182"/>
      <c r="KI676" s="182"/>
      <c r="KJ676" s="182"/>
      <c r="KK676" s="182"/>
      <c r="KL676" s="182"/>
      <c r="KM676" s="182"/>
      <c r="KN676" s="182"/>
      <c r="KO676" s="182"/>
      <c r="KP676" s="182"/>
      <c r="KQ676" s="182"/>
      <c r="KR676" s="182"/>
      <c r="KS676" s="182"/>
      <c r="KT676" s="182"/>
      <c r="KU676" s="182"/>
      <c r="KV676" s="182"/>
      <c r="KW676" s="182"/>
      <c r="KX676" s="182"/>
      <c r="KY676" s="182"/>
      <c r="KZ676" s="182"/>
      <c r="LA676" s="182"/>
      <c r="LB676" s="182"/>
      <c r="LC676" s="182"/>
      <c r="LD676" s="182"/>
      <c r="LE676" s="182"/>
      <c r="LF676" s="182"/>
      <c r="LG676" s="182"/>
      <c r="LH676" s="182"/>
      <c r="LI676" s="182"/>
      <c r="LJ676" s="182"/>
      <c r="LK676" s="182"/>
      <c r="LL676" s="182"/>
      <c r="LM676" s="182"/>
      <c r="LN676" s="182"/>
      <c r="LO676" s="182"/>
      <c r="LP676" s="182"/>
      <c r="LQ676" s="182"/>
      <c r="LR676" s="182"/>
      <c r="LS676" s="182"/>
      <c r="LT676" s="182"/>
      <c r="LU676" s="182"/>
      <c r="LV676" s="182"/>
      <c r="LW676" s="182"/>
      <c r="LX676" s="182"/>
      <c r="LY676" s="182"/>
      <c r="LZ676" s="182"/>
      <c r="MA676" s="182"/>
      <c r="MB676" s="182"/>
      <c r="MC676" s="182"/>
      <c r="MD676" s="182"/>
      <c r="ME676" s="182"/>
      <c r="MF676" s="182"/>
      <c r="MG676" s="182"/>
      <c r="MH676" s="182"/>
      <c r="MI676" s="182"/>
      <c r="MJ676" s="182"/>
      <c r="MK676" s="182"/>
      <c r="ML676" s="182"/>
      <c r="MM676" s="182"/>
      <c r="MN676" s="182"/>
      <c r="MO676" s="182"/>
      <c r="MP676" s="182"/>
      <c r="MQ676" s="182"/>
      <c r="MR676" s="182"/>
      <c r="MS676" s="182"/>
      <c r="MT676" s="182"/>
      <c r="MU676" s="182"/>
      <c r="MV676" s="182"/>
      <c r="MW676" s="182"/>
      <c r="MX676" s="182"/>
      <c r="MY676" s="182"/>
      <c r="MZ676" s="182"/>
      <c r="NA676" s="182"/>
      <c r="NB676" s="182"/>
      <c r="NC676" s="182"/>
      <c r="ND676" s="182"/>
      <c r="NE676" s="182"/>
      <c r="NF676" s="182"/>
      <c r="NG676" s="182"/>
      <c r="NH676" s="182"/>
      <c r="NI676" s="182"/>
      <c r="NJ676" s="182"/>
      <c r="NK676" s="182"/>
      <c r="NL676" s="182"/>
      <c r="NM676" s="182"/>
      <c r="NN676" s="182"/>
      <c r="NO676" s="182"/>
      <c r="NP676" s="182"/>
      <c r="NQ676" s="182"/>
      <c r="NR676" s="182"/>
      <c r="NS676" s="182"/>
      <c r="NT676" s="182"/>
      <c r="NU676" s="182"/>
      <c r="NV676" s="182"/>
      <c r="NW676" s="182"/>
      <c r="NX676" s="182"/>
      <c r="NY676" s="182"/>
      <c r="NZ676" s="182"/>
      <c r="OA676" s="182"/>
      <c r="OB676" s="182"/>
      <c r="OC676" s="182"/>
      <c r="OD676" s="182"/>
      <c r="OE676" s="182"/>
      <c r="OF676" s="182"/>
      <c r="OG676" s="182"/>
      <c r="OH676" s="182"/>
      <c r="OI676" s="182"/>
      <c r="OJ676" s="182"/>
      <c r="OK676" s="182"/>
      <c r="OL676" s="182"/>
      <c r="OM676" s="182"/>
      <c r="ON676" s="182"/>
      <c r="OO676" s="182"/>
      <c r="OP676" s="182"/>
      <c r="OQ676" s="182"/>
      <c r="OR676" s="182"/>
      <c r="OS676" s="182"/>
      <c r="OT676" s="182"/>
      <c r="OU676" s="182"/>
      <c r="OV676" s="182"/>
      <c r="OW676" s="182"/>
      <c r="OX676" s="182"/>
      <c r="OY676" s="182"/>
      <c r="OZ676" s="182"/>
      <c r="PA676" s="182"/>
      <c r="PB676" s="182"/>
      <c r="PC676" s="182"/>
      <c r="PD676" s="182"/>
      <c r="PE676" s="182"/>
      <c r="PF676" s="182"/>
      <c r="PG676" s="182"/>
      <c r="PH676" s="182"/>
      <c r="PI676" s="182"/>
      <c r="PJ676" s="182"/>
      <c r="PK676" s="182"/>
      <c r="PL676" s="182"/>
      <c r="PM676" s="182"/>
      <c r="PN676" s="182"/>
      <c r="PO676" s="182"/>
      <c r="PP676" s="182"/>
      <c r="PQ676" s="182"/>
      <c r="PR676" s="182"/>
      <c r="PS676" s="182"/>
      <c r="PT676" s="182"/>
      <c r="PU676" s="182"/>
      <c r="PV676" s="182"/>
      <c r="PW676" s="182"/>
      <c r="PX676" s="182"/>
    </row>
    <row r="677" spans="1:440" s="167" customFormat="1" ht="19.899999999999999" customHeight="1" thickBot="1">
      <c r="A677" s="855">
        <v>115</v>
      </c>
      <c r="B677" s="1044"/>
      <c r="C677" s="1047"/>
      <c r="D677" s="845"/>
      <c r="E677" s="902"/>
      <c r="F677" s="323" t="s">
        <v>22</v>
      </c>
      <c r="G677" s="298">
        <v>43.759</v>
      </c>
      <c r="H677" s="298"/>
      <c r="I677" s="299">
        <f>G677+H677+K676</f>
        <v>68.823000000000008</v>
      </c>
      <c r="J677" s="439">
        <v>36.889000000000003</v>
      </c>
      <c r="K677" s="299">
        <f t="shared" si="739"/>
        <v>31.934000000000005</v>
      </c>
      <c r="L677" s="359">
        <f t="shared" si="740"/>
        <v>0.53599814015663372</v>
      </c>
      <c r="M677" s="440" t="s">
        <v>24</v>
      </c>
      <c r="N677" s="903"/>
      <c r="O677" s="904"/>
      <c r="P677" s="904"/>
      <c r="Q677" s="904"/>
      <c r="R677" s="904"/>
      <c r="S677" s="893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  <c r="AV677" s="182"/>
      <c r="AW677" s="182"/>
      <c r="AX677" s="182"/>
      <c r="AY677" s="182"/>
      <c r="AZ677" s="182"/>
      <c r="BA677" s="182"/>
      <c r="BB677" s="182"/>
      <c r="BC677" s="182"/>
      <c r="BD677" s="182"/>
      <c r="BE677" s="182"/>
      <c r="BF677" s="182"/>
      <c r="BG677" s="182"/>
      <c r="BH677" s="182"/>
      <c r="BI677" s="182"/>
      <c r="BJ677" s="182"/>
      <c r="BK677" s="182"/>
      <c r="BL677" s="182"/>
      <c r="BM677" s="182"/>
      <c r="BN677" s="182"/>
      <c r="BO677" s="182"/>
      <c r="BP677" s="182"/>
      <c r="BQ677" s="182"/>
      <c r="BR677" s="182"/>
      <c r="BS677" s="182"/>
      <c r="BT677" s="182"/>
      <c r="BU677" s="182"/>
      <c r="BV677" s="182"/>
      <c r="BW677" s="182"/>
      <c r="BX677" s="182"/>
      <c r="BY677" s="182"/>
      <c r="BZ677" s="182"/>
      <c r="CA677" s="182"/>
      <c r="CB677" s="182"/>
      <c r="CC677" s="182"/>
      <c r="CD677" s="182"/>
      <c r="CE677" s="182"/>
      <c r="CF677" s="182"/>
      <c r="CG677" s="182"/>
      <c r="CH677" s="182"/>
      <c r="CI677" s="182"/>
      <c r="CJ677" s="182"/>
      <c r="CK677" s="182"/>
      <c r="CL677" s="182"/>
      <c r="CM677" s="182"/>
      <c r="CN677" s="182"/>
      <c r="CO677" s="182"/>
      <c r="CP677" s="182"/>
      <c r="CQ677" s="182"/>
      <c r="CR677" s="182"/>
      <c r="CS677" s="182"/>
      <c r="CT677" s="182"/>
      <c r="CU677" s="182"/>
      <c r="CV677" s="182"/>
      <c r="CW677" s="182"/>
      <c r="CX677" s="182"/>
      <c r="CY677" s="182"/>
      <c r="CZ677" s="182"/>
      <c r="DA677" s="182"/>
      <c r="DB677" s="182"/>
      <c r="DC677" s="182"/>
      <c r="DD677" s="182"/>
      <c r="DE677" s="182"/>
      <c r="DF677" s="182"/>
      <c r="DG677" s="182"/>
      <c r="DH677" s="182"/>
      <c r="DI677" s="182"/>
      <c r="DJ677" s="182"/>
      <c r="DK677" s="182"/>
      <c r="DL677" s="182"/>
      <c r="DM677" s="182"/>
      <c r="DN677" s="182"/>
      <c r="DO677" s="182"/>
      <c r="DP677" s="182"/>
      <c r="DQ677" s="182"/>
      <c r="DR677" s="182"/>
      <c r="DS677" s="182"/>
      <c r="DT677" s="182"/>
      <c r="DU677" s="182"/>
      <c r="DV677" s="182"/>
      <c r="DW677" s="182"/>
      <c r="DX677" s="182"/>
      <c r="DY677" s="182"/>
      <c r="DZ677" s="182"/>
      <c r="EA677" s="182"/>
      <c r="EB677" s="182"/>
      <c r="EC677" s="182"/>
      <c r="ED677" s="182"/>
      <c r="EE677" s="182"/>
      <c r="EF677" s="182"/>
      <c r="EG677" s="182"/>
      <c r="EH677" s="182"/>
      <c r="EI677" s="182"/>
      <c r="EJ677" s="182"/>
      <c r="EK677" s="182"/>
      <c r="EL677" s="182"/>
      <c r="EM677" s="182"/>
      <c r="EN677" s="182"/>
      <c r="EO677" s="182"/>
      <c r="EP677" s="182"/>
      <c r="EQ677" s="182"/>
      <c r="ER677" s="182"/>
      <c r="ES677" s="182"/>
      <c r="ET677" s="182"/>
      <c r="EU677" s="182"/>
      <c r="EV677" s="182"/>
      <c r="EW677" s="182"/>
      <c r="EX677" s="182"/>
      <c r="EY677" s="182"/>
      <c r="EZ677" s="182"/>
      <c r="FA677" s="182"/>
      <c r="FB677" s="182"/>
      <c r="FC677" s="182"/>
      <c r="FD677" s="182"/>
      <c r="FE677" s="182"/>
      <c r="FF677" s="182"/>
      <c r="FG677" s="182"/>
      <c r="FH677" s="182"/>
      <c r="FI677" s="182"/>
      <c r="FJ677" s="182"/>
      <c r="FK677" s="182"/>
      <c r="FL677" s="182"/>
      <c r="FM677" s="182"/>
      <c r="FN677" s="182"/>
      <c r="FO677" s="182"/>
      <c r="FP677" s="182"/>
      <c r="FQ677" s="182"/>
      <c r="FR677" s="182"/>
      <c r="FS677" s="182"/>
      <c r="FT677" s="182"/>
      <c r="FU677" s="182"/>
      <c r="FV677" s="182"/>
      <c r="FW677" s="182"/>
      <c r="FX677" s="182"/>
      <c r="FY677" s="182"/>
      <c r="FZ677" s="182"/>
      <c r="GA677" s="182"/>
      <c r="GB677" s="182"/>
      <c r="GC677" s="182"/>
      <c r="GD677" s="182"/>
      <c r="GE677" s="182"/>
      <c r="GF677" s="182"/>
      <c r="GG677" s="182"/>
      <c r="GH677" s="182"/>
      <c r="GI677" s="182"/>
      <c r="GJ677" s="182"/>
      <c r="GK677" s="182"/>
      <c r="GL677" s="182"/>
      <c r="GM677" s="182"/>
      <c r="GN677" s="182"/>
      <c r="GO677" s="182"/>
      <c r="GP677" s="182"/>
      <c r="GQ677" s="182"/>
      <c r="GR677" s="182"/>
      <c r="GS677" s="182"/>
      <c r="GT677" s="182"/>
      <c r="GU677" s="182"/>
      <c r="GV677" s="182"/>
      <c r="GW677" s="182"/>
      <c r="GX677" s="182"/>
      <c r="GY677" s="182"/>
      <c r="GZ677" s="182"/>
      <c r="HA677" s="182"/>
      <c r="HB677" s="182"/>
      <c r="HC677" s="182"/>
      <c r="HD677" s="182"/>
      <c r="HE677" s="182"/>
      <c r="HF677" s="182"/>
      <c r="HG677" s="182"/>
      <c r="HH677" s="182"/>
      <c r="HI677" s="182"/>
      <c r="HJ677" s="182"/>
      <c r="HK677" s="182"/>
      <c r="HL677" s="182"/>
      <c r="HM677" s="182"/>
      <c r="HN677" s="182"/>
      <c r="HO677" s="182"/>
      <c r="HP677" s="182"/>
      <c r="HQ677" s="182"/>
      <c r="HR677" s="182"/>
      <c r="HS677" s="182"/>
      <c r="HT677" s="182"/>
      <c r="HU677" s="182"/>
      <c r="HV677" s="182"/>
      <c r="HW677" s="182"/>
      <c r="HX677" s="182"/>
      <c r="HY677" s="182"/>
      <c r="HZ677" s="182"/>
      <c r="IA677" s="182"/>
      <c r="IB677" s="182"/>
      <c r="IC677" s="182"/>
      <c r="ID677" s="182"/>
      <c r="IE677" s="182"/>
      <c r="IF677" s="182"/>
      <c r="IG677" s="182"/>
      <c r="IH677" s="182"/>
      <c r="II677" s="182"/>
      <c r="IJ677" s="182"/>
      <c r="IK677" s="182"/>
      <c r="IL677" s="182"/>
      <c r="IM677" s="182"/>
      <c r="IN677" s="182"/>
      <c r="IO677" s="182"/>
      <c r="IP677" s="182"/>
      <c r="IQ677" s="182"/>
      <c r="IR677" s="182"/>
      <c r="IS677" s="182"/>
      <c r="IT677" s="182"/>
      <c r="IU677" s="182"/>
      <c r="IV677" s="182"/>
      <c r="IW677" s="182"/>
      <c r="IX677" s="182"/>
      <c r="IY677" s="182"/>
      <c r="IZ677" s="182"/>
      <c r="JA677" s="182"/>
      <c r="JB677" s="182"/>
      <c r="JC677" s="182"/>
      <c r="JD677" s="182"/>
      <c r="JE677" s="182"/>
      <c r="JF677" s="182"/>
      <c r="JG677" s="182"/>
      <c r="JH677" s="182"/>
      <c r="JI677" s="182"/>
      <c r="JJ677" s="182"/>
      <c r="JK677" s="182"/>
      <c r="JL677" s="182"/>
      <c r="JM677" s="182"/>
      <c r="JN677" s="182"/>
      <c r="JO677" s="182"/>
      <c r="JP677" s="182"/>
      <c r="JQ677" s="182"/>
      <c r="JR677" s="182"/>
      <c r="JS677" s="182"/>
      <c r="JT677" s="182"/>
      <c r="JU677" s="182"/>
      <c r="JV677" s="182"/>
      <c r="JW677" s="182"/>
      <c r="JX677" s="182"/>
      <c r="JY677" s="182"/>
      <c r="JZ677" s="182"/>
      <c r="KA677" s="182"/>
      <c r="KB677" s="182"/>
      <c r="KC677" s="182"/>
      <c r="KD677" s="182"/>
      <c r="KE677" s="182"/>
      <c r="KF677" s="182"/>
      <c r="KG677" s="182"/>
      <c r="KH677" s="182"/>
      <c r="KI677" s="182"/>
      <c r="KJ677" s="182"/>
      <c r="KK677" s="182"/>
      <c r="KL677" s="182"/>
      <c r="KM677" s="182"/>
      <c r="KN677" s="182"/>
      <c r="KO677" s="182"/>
      <c r="KP677" s="182"/>
      <c r="KQ677" s="182"/>
      <c r="KR677" s="182"/>
      <c r="KS677" s="182"/>
      <c r="KT677" s="182"/>
      <c r="KU677" s="182"/>
      <c r="KV677" s="182"/>
      <c r="KW677" s="182"/>
      <c r="KX677" s="182"/>
      <c r="KY677" s="182"/>
      <c r="KZ677" s="182"/>
      <c r="LA677" s="182"/>
      <c r="LB677" s="182"/>
      <c r="LC677" s="182"/>
      <c r="LD677" s="182"/>
      <c r="LE677" s="182"/>
      <c r="LF677" s="182"/>
      <c r="LG677" s="182"/>
      <c r="LH677" s="182"/>
      <c r="LI677" s="182"/>
      <c r="LJ677" s="182"/>
      <c r="LK677" s="182"/>
      <c r="LL677" s="182"/>
      <c r="LM677" s="182"/>
      <c r="LN677" s="182"/>
      <c r="LO677" s="182"/>
      <c r="LP677" s="182"/>
      <c r="LQ677" s="182"/>
      <c r="LR677" s="182"/>
      <c r="LS677" s="182"/>
      <c r="LT677" s="182"/>
      <c r="LU677" s="182"/>
      <c r="LV677" s="182"/>
      <c r="LW677" s="182"/>
      <c r="LX677" s="182"/>
      <c r="LY677" s="182"/>
      <c r="LZ677" s="182"/>
      <c r="MA677" s="182"/>
      <c r="MB677" s="182"/>
      <c r="MC677" s="182"/>
      <c r="MD677" s="182"/>
      <c r="ME677" s="182"/>
      <c r="MF677" s="182"/>
      <c r="MG677" s="182"/>
      <c r="MH677" s="182"/>
      <c r="MI677" s="182"/>
      <c r="MJ677" s="182"/>
      <c r="MK677" s="182"/>
      <c r="ML677" s="182"/>
      <c r="MM677" s="182"/>
      <c r="MN677" s="182"/>
      <c r="MO677" s="182"/>
      <c r="MP677" s="182"/>
      <c r="MQ677" s="182"/>
      <c r="MR677" s="182"/>
      <c r="MS677" s="182"/>
      <c r="MT677" s="182"/>
      <c r="MU677" s="182"/>
      <c r="MV677" s="182"/>
      <c r="MW677" s="182"/>
      <c r="MX677" s="182"/>
      <c r="MY677" s="182"/>
      <c r="MZ677" s="182"/>
      <c r="NA677" s="182"/>
      <c r="NB677" s="182"/>
      <c r="NC677" s="182"/>
      <c r="ND677" s="182"/>
      <c r="NE677" s="182"/>
      <c r="NF677" s="182"/>
      <c r="NG677" s="182"/>
      <c r="NH677" s="182"/>
      <c r="NI677" s="182"/>
      <c r="NJ677" s="182"/>
      <c r="NK677" s="182"/>
      <c r="NL677" s="182"/>
      <c r="NM677" s="182"/>
      <c r="NN677" s="182"/>
      <c r="NO677" s="182"/>
      <c r="NP677" s="182"/>
      <c r="NQ677" s="182"/>
      <c r="NR677" s="182"/>
      <c r="NS677" s="182"/>
      <c r="NT677" s="182"/>
      <c r="NU677" s="182"/>
      <c r="NV677" s="182"/>
      <c r="NW677" s="182"/>
      <c r="NX677" s="182"/>
      <c r="NY677" s="182"/>
      <c r="NZ677" s="182"/>
      <c r="OA677" s="182"/>
      <c r="OB677" s="182"/>
      <c r="OC677" s="182"/>
      <c r="OD677" s="182"/>
      <c r="OE677" s="182"/>
      <c r="OF677" s="182"/>
      <c r="OG677" s="182"/>
      <c r="OH677" s="182"/>
      <c r="OI677" s="182"/>
      <c r="OJ677" s="182"/>
      <c r="OK677" s="182"/>
      <c r="OL677" s="182"/>
      <c r="OM677" s="182"/>
      <c r="ON677" s="182"/>
      <c r="OO677" s="182"/>
      <c r="OP677" s="182"/>
      <c r="OQ677" s="182"/>
      <c r="OR677" s="182"/>
      <c r="OS677" s="182"/>
      <c r="OT677" s="182"/>
      <c r="OU677" s="182"/>
      <c r="OV677" s="182"/>
      <c r="OW677" s="182"/>
      <c r="OX677" s="182"/>
      <c r="OY677" s="182"/>
      <c r="OZ677" s="182"/>
      <c r="PA677" s="182"/>
      <c r="PB677" s="182"/>
      <c r="PC677" s="182"/>
      <c r="PD677" s="182"/>
      <c r="PE677" s="182"/>
      <c r="PF677" s="182"/>
      <c r="PG677" s="182"/>
      <c r="PH677" s="182"/>
      <c r="PI677" s="182"/>
      <c r="PJ677" s="182"/>
      <c r="PK677" s="182"/>
      <c r="PL677" s="182"/>
      <c r="PM677" s="182"/>
      <c r="PN677" s="182"/>
      <c r="PO677" s="182"/>
      <c r="PP677" s="182"/>
      <c r="PQ677" s="182"/>
      <c r="PR677" s="182"/>
      <c r="PS677" s="182"/>
      <c r="PT677" s="182"/>
      <c r="PU677" s="182"/>
      <c r="PV677" s="182"/>
      <c r="PW677" s="182"/>
      <c r="PX677" s="182"/>
    </row>
    <row r="678" spans="1:440" s="167" customFormat="1" ht="19.899999999999999" customHeight="1" thickBot="1">
      <c r="A678" s="855">
        <v>116</v>
      </c>
      <c r="B678" s="1044"/>
      <c r="C678" s="1047"/>
      <c r="D678" s="843" t="s">
        <v>666</v>
      </c>
      <c r="E678" s="902" t="s">
        <v>617</v>
      </c>
      <c r="F678" s="323" t="s">
        <v>20</v>
      </c>
      <c r="G678" s="298">
        <v>2.8130000000000002</v>
      </c>
      <c r="H678" s="298"/>
      <c r="I678" s="299">
        <f t="shared" ref="I678" si="799">G678+H678</f>
        <v>2.8130000000000002</v>
      </c>
      <c r="J678" s="439">
        <v>0</v>
      </c>
      <c r="K678" s="299">
        <f t="shared" si="739"/>
        <v>2.8130000000000002</v>
      </c>
      <c r="L678" s="359">
        <f t="shared" si="740"/>
        <v>0</v>
      </c>
      <c r="M678" s="440" t="s">
        <v>24</v>
      </c>
      <c r="N678" s="903">
        <f t="shared" ref="N678" si="800">G678+G679+G680</f>
        <v>31.972999999999999</v>
      </c>
      <c r="O678" s="904">
        <f>H678+H679+H680</f>
        <v>-22.9</v>
      </c>
      <c r="P678" s="904">
        <f t="shared" ref="P678" si="801">N678+O678</f>
        <v>9.0730000000000004</v>
      </c>
      <c r="Q678" s="904">
        <f t="shared" ref="Q678" si="802">J678+J679+J680</f>
        <v>1.27</v>
      </c>
      <c r="R678" s="904">
        <f t="shared" ref="R678" si="803">P678-Q678</f>
        <v>7.8030000000000008</v>
      </c>
      <c r="S678" s="893">
        <f t="shared" ref="S678" si="804">Q678/P678</f>
        <v>0.13997575223189684</v>
      </c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  <c r="AV678" s="182"/>
      <c r="AW678" s="182"/>
      <c r="AX678" s="182"/>
      <c r="AY678" s="182"/>
      <c r="AZ678" s="182"/>
      <c r="BA678" s="182"/>
      <c r="BB678" s="182"/>
      <c r="BC678" s="182"/>
      <c r="BD678" s="182"/>
      <c r="BE678" s="182"/>
      <c r="BF678" s="182"/>
      <c r="BG678" s="182"/>
      <c r="BH678" s="182"/>
      <c r="BI678" s="182"/>
      <c r="BJ678" s="182"/>
      <c r="BK678" s="182"/>
      <c r="BL678" s="182"/>
      <c r="BM678" s="182"/>
      <c r="BN678" s="182"/>
      <c r="BO678" s="182"/>
      <c r="BP678" s="182"/>
      <c r="BQ678" s="182"/>
      <c r="BR678" s="182"/>
      <c r="BS678" s="182"/>
      <c r="BT678" s="182"/>
      <c r="BU678" s="182"/>
      <c r="BV678" s="182"/>
      <c r="BW678" s="182"/>
      <c r="BX678" s="182"/>
      <c r="BY678" s="182"/>
      <c r="BZ678" s="182"/>
      <c r="CA678" s="182"/>
      <c r="CB678" s="182"/>
      <c r="CC678" s="182"/>
      <c r="CD678" s="182"/>
      <c r="CE678" s="182"/>
      <c r="CF678" s="182"/>
      <c r="CG678" s="182"/>
      <c r="CH678" s="182"/>
      <c r="CI678" s="182"/>
      <c r="CJ678" s="182"/>
      <c r="CK678" s="182"/>
      <c r="CL678" s="182"/>
      <c r="CM678" s="182"/>
      <c r="CN678" s="182"/>
      <c r="CO678" s="182"/>
      <c r="CP678" s="182"/>
      <c r="CQ678" s="182"/>
      <c r="CR678" s="182"/>
      <c r="CS678" s="182"/>
      <c r="CT678" s="182"/>
      <c r="CU678" s="182"/>
      <c r="CV678" s="182"/>
      <c r="CW678" s="182"/>
      <c r="CX678" s="182"/>
      <c r="CY678" s="182"/>
      <c r="CZ678" s="182"/>
      <c r="DA678" s="182"/>
      <c r="DB678" s="182"/>
      <c r="DC678" s="182"/>
      <c r="DD678" s="182"/>
      <c r="DE678" s="182"/>
      <c r="DF678" s="182"/>
      <c r="DG678" s="182"/>
      <c r="DH678" s="182"/>
      <c r="DI678" s="182"/>
      <c r="DJ678" s="182"/>
      <c r="DK678" s="182"/>
      <c r="DL678" s="182"/>
      <c r="DM678" s="182"/>
      <c r="DN678" s="182"/>
      <c r="DO678" s="182"/>
      <c r="DP678" s="182"/>
      <c r="DQ678" s="182"/>
      <c r="DR678" s="182"/>
      <c r="DS678" s="182"/>
      <c r="DT678" s="182"/>
      <c r="DU678" s="182"/>
      <c r="DV678" s="182"/>
      <c r="DW678" s="182"/>
      <c r="DX678" s="182"/>
      <c r="DY678" s="182"/>
      <c r="DZ678" s="182"/>
      <c r="EA678" s="182"/>
      <c r="EB678" s="182"/>
      <c r="EC678" s="182"/>
      <c r="ED678" s="182"/>
      <c r="EE678" s="182"/>
      <c r="EF678" s="182"/>
      <c r="EG678" s="182"/>
      <c r="EH678" s="182"/>
      <c r="EI678" s="182"/>
      <c r="EJ678" s="182"/>
      <c r="EK678" s="182"/>
      <c r="EL678" s="182"/>
      <c r="EM678" s="182"/>
      <c r="EN678" s="182"/>
      <c r="EO678" s="182"/>
      <c r="EP678" s="182"/>
      <c r="EQ678" s="182"/>
      <c r="ER678" s="182"/>
      <c r="ES678" s="182"/>
      <c r="ET678" s="182"/>
      <c r="EU678" s="182"/>
      <c r="EV678" s="182"/>
      <c r="EW678" s="182"/>
      <c r="EX678" s="182"/>
      <c r="EY678" s="182"/>
      <c r="EZ678" s="182"/>
      <c r="FA678" s="182"/>
      <c r="FB678" s="182"/>
      <c r="FC678" s="182"/>
      <c r="FD678" s="182"/>
      <c r="FE678" s="182"/>
      <c r="FF678" s="182"/>
      <c r="FG678" s="182"/>
      <c r="FH678" s="182"/>
      <c r="FI678" s="182"/>
      <c r="FJ678" s="182"/>
      <c r="FK678" s="182"/>
      <c r="FL678" s="182"/>
      <c r="FM678" s="182"/>
      <c r="FN678" s="182"/>
      <c r="FO678" s="182"/>
      <c r="FP678" s="182"/>
      <c r="FQ678" s="182"/>
      <c r="FR678" s="182"/>
      <c r="FS678" s="182"/>
      <c r="FT678" s="182"/>
      <c r="FU678" s="182"/>
      <c r="FV678" s="182"/>
      <c r="FW678" s="182"/>
      <c r="FX678" s="182"/>
      <c r="FY678" s="182"/>
      <c r="FZ678" s="182"/>
      <c r="GA678" s="182"/>
      <c r="GB678" s="182"/>
      <c r="GC678" s="182"/>
      <c r="GD678" s="182"/>
      <c r="GE678" s="182"/>
      <c r="GF678" s="182"/>
      <c r="GG678" s="182"/>
      <c r="GH678" s="182"/>
      <c r="GI678" s="182"/>
      <c r="GJ678" s="182"/>
      <c r="GK678" s="182"/>
      <c r="GL678" s="182"/>
      <c r="GM678" s="182"/>
      <c r="GN678" s="182"/>
      <c r="GO678" s="182"/>
      <c r="GP678" s="182"/>
      <c r="GQ678" s="182"/>
      <c r="GR678" s="182"/>
      <c r="GS678" s="182"/>
      <c r="GT678" s="182"/>
      <c r="GU678" s="182"/>
      <c r="GV678" s="182"/>
      <c r="GW678" s="182"/>
      <c r="GX678" s="182"/>
      <c r="GY678" s="182"/>
      <c r="GZ678" s="182"/>
      <c r="HA678" s="182"/>
      <c r="HB678" s="182"/>
      <c r="HC678" s="182"/>
      <c r="HD678" s="182"/>
      <c r="HE678" s="182"/>
      <c r="HF678" s="182"/>
      <c r="HG678" s="182"/>
      <c r="HH678" s="182"/>
      <c r="HI678" s="182"/>
      <c r="HJ678" s="182"/>
      <c r="HK678" s="182"/>
      <c r="HL678" s="182"/>
      <c r="HM678" s="182"/>
      <c r="HN678" s="182"/>
      <c r="HO678" s="182"/>
      <c r="HP678" s="182"/>
      <c r="HQ678" s="182"/>
      <c r="HR678" s="182"/>
      <c r="HS678" s="182"/>
      <c r="HT678" s="182"/>
      <c r="HU678" s="182"/>
      <c r="HV678" s="182"/>
      <c r="HW678" s="182"/>
      <c r="HX678" s="182"/>
      <c r="HY678" s="182"/>
      <c r="HZ678" s="182"/>
      <c r="IA678" s="182"/>
      <c r="IB678" s="182"/>
      <c r="IC678" s="182"/>
      <c r="ID678" s="182"/>
      <c r="IE678" s="182"/>
      <c r="IF678" s="182"/>
      <c r="IG678" s="182"/>
      <c r="IH678" s="182"/>
      <c r="II678" s="182"/>
      <c r="IJ678" s="182"/>
      <c r="IK678" s="182"/>
      <c r="IL678" s="182"/>
      <c r="IM678" s="182"/>
      <c r="IN678" s="182"/>
      <c r="IO678" s="182"/>
      <c r="IP678" s="182"/>
      <c r="IQ678" s="182"/>
      <c r="IR678" s="182"/>
      <c r="IS678" s="182"/>
      <c r="IT678" s="182"/>
      <c r="IU678" s="182"/>
      <c r="IV678" s="182"/>
      <c r="IW678" s="182"/>
      <c r="IX678" s="182"/>
      <c r="IY678" s="182"/>
      <c r="IZ678" s="182"/>
      <c r="JA678" s="182"/>
      <c r="JB678" s="182"/>
      <c r="JC678" s="182"/>
      <c r="JD678" s="182"/>
      <c r="JE678" s="182"/>
      <c r="JF678" s="182"/>
      <c r="JG678" s="182"/>
      <c r="JH678" s="182"/>
      <c r="JI678" s="182"/>
      <c r="JJ678" s="182"/>
      <c r="JK678" s="182"/>
      <c r="JL678" s="182"/>
      <c r="JM678" s="182"/>
      <c r="JN678" s="182"/>
      <c r="JO678" s="182"/>
      <c r="JP678" s="182"/>
      <c r="JQ678" s="182"/>
      <c r="JR678" s="182"/>
      <c r="JS678" s="182"/>
      <c r="JT678" s="182"/>
      <c r="JU678" s="182"/>
      <c r="JV678" s="182"/>
      <c r="JW678" s="182"/>
      <c r="JX678" s="182"/>
      <c r="JY678" s="182"/>
      <c r="JZ678" s="182"/>
      <c r="KA678" s="182"/>
      <c r="KB678" s="182"/>
      <c r="KC678" s="182"/>
      <c r="KD678" s="182"/>
      <c r="KE678" s="182"/>
      <c r="KF678" s="182"/>
      <c r="KG678" s="182"/>
      <c r="KH678" s="182"/>
      <c r="KI678" s="182"/>
      <c r="KJ678" s="182"/>
      <c r="KK678" s="182"/>
      <c r="KL678" s="182"/>
      <c r="KM678" s="182"/>
      <c r="KN678" s="182"/>
      <c r="KO678" s="182"/>
      <c r="KP678" s="182"/>
      <c r="KQ678" s="182"/>
      <c r="KR678" s="182"/>
      <c r="KS678" s="182"/>
      <c r="KT678" s="182"/>
      <c r="KU678" s="182"/>
      <c r="KV678" s="182"/>
      <c r="KW678" s="182"/>
      <c r="KX678" s="182"/>
      <c r="KY678" s="182"/>
      <c r="KZ678" s="182"/>
      <c r="LA678" s="182"/>
      <c r="LB678" s="182"/>
      <c r="LC678" s="182"/>
      <c r="LD678" s="182"/>
      <c r="LE678" s="182"/>
      <c r="LF678" s="182"/>
      <c r="LG678" s="182"/>
      <c r="LH678" s="182"/>
      <c r="LI678" s="182"/>
      <c r="LJ678" s="182"/>
      <c r="LK678" s="182"/>
      <c r="LL678" s="182"/>
      <c r="LM678" s="182"/>
      <c r="LN678" s="182"/>
      <c r="LO678" s="182"/>
      <c r="LP678" s="182"/>
      <c r="LQ678" s="182"/>
      <c r="LR678" s="182"/>
      <c r="LS678" s="182"/>
      <c r="LT678" s="182"/>
      <c r="LU678" s="182"/>
      <c r="LV678" s="182"/>
      <c r="LW678" s="182"/>
      <c r="LX678" s="182"/>
      <c r="LY678" s="182"/>
      <c r="LZ678" s="182"/>
      <c r="MA678" s="182"/>
      <c r="MB678" s="182"/>
      <c r="MC678" s="182"/>
      <c r="MD678" s="182"/>
      <c r="ME678" s="182"/>
      <c r="MF678" s="182"/>
      <c r="MG678" s="182"/>
      <c r="MH678" s="182"/>
      <c r="MI678" s="182"/>
      <c r="MJ678" s="182"/>
      <c r="MK678" s="182"/>
      <c r="ML678" s="182"/>
      <c r="MM678" s="182"/>
      <c r="MN678" s="182"/>
      <c r="MO678" s="182"/>
      <c r="MP678" s="182"/>
      <c r="MQ678" s="182"/>
      <c r="MR678" s="182"/>
      <c r="MS678" s="182"/>
      <c r="MT678" s="182"/>
      <c r="MU678" s="182"/>
      <c r="MV678" s="182"/>
      <c r="MW678" s="182"/>
      <c r="MX678" s="182"/>
      <c r="MY678" s="182"/>
      <c r="MZ678" s="182"/>
      <c r="NA678" s="182"/>
      <c r="NB678" s="182"/>
      <c r="NC678" s="182"/>
      <c r="ND678" s="182"/>
      <c r="NE678" s="182"/>
      <c r="NF678" s="182"/>
      <c r="NG678" s="182"/>
      <c r="NH678" s="182"/>
      <c r="NI678" s="182"/>
      <c r="NJ678" s="182"/>
      <c r="NK678" s="182"/>
      <c r="NL678" s="182"/>
      <c r="NM678" s="182"/>
      <c r="NN678" s="182"/>
      <c r="NO678" s="182"/>
      <c r="NP678" s="182"/>
      <c r="NQ678" s="182"/>
      <c r="NR678" s="182"/>
      <c r="NS678" s="182"/>
      <c r="NT678" s="182"/>
      <c r="NU678" s="182"/>
      <c r="NV678" s="182"/>
      <c r="NW678" s="182"/>
      <c r="NX678" s="182"/>
      <c r="NY678" s="182"/>
      <c r="NZ678" s="182"/>
      <c r="OA678" s="182"/>
      <c r="OB678" s="182"/>
      <c r="OC678" s="182"/>
      <c r="OD678" s="182"/>
      <c r="OE678" s="182"/>
      <c r="OF678" s="182"/>
      <c r="OG678" s="182"/>
      <c r="OH678" s="182"/>
      <c r="OI678" s="182"/>
      <c r="OJ678" s="182"/>
      <c r="OK678" s="182"/>
      <c r="OL678" s="182"/>
      <c r="OM678" s="182"/>
      <c r="ON678" s="182"/>
      <c r="OO678" s="182"/>
      <c r="OP678" s="182"/>
      <c r="OQ678" s="182"/>
      <c r="OR678" s="182"/>
      <c r="OS678" s="182"/>
      <c r="OT678" s="182"/>
      <c r="OU678" s="182"/>
      <c r="OV678" s="182"/>
      <c r="OW678" s="182"/>
      <c r="OX678" s="182"/>
      <c r="OY678" s="182"/>
      <c r="OZ678" s="182"/>
      <c r="PA678" s="182"/>
      <c r="PB678" s="182"/>
      <c r="PC678" s="182"/>
      <c r="PD678" s="182"/>
      <c r="PE678" s="182"/>
      <c r="PF678" s="182"/>
      <c r="PG678" s="182"/>
      <c r="PH678" s="182"/>
      <c r="PI678" s="182"/>
      <c r="PJ678" s="182"/>
      <c r="PK678" s="182"/>
      <c r="PL678" s="182"/>
      <c r="PM678" s="182"/>
      <c r="PN678" s="182"/>
      <c r="PO678" s="182"/>
      <c r="PP678" s="182"/>
      <c r="PQ678" s="182"/>
      <c r="PR678" s="182"/>
      <c r="PS678" s="182"/>
      <c r="PT678" s="182"/>
      <c r="PU678" s="182"/>
      <c r="PV678" s="182"/>
      <c r="PW678" s="182"/>
      <c r="PX678" s="182"/>
    </row>
    <row r="679" spans="1:440" s="167" customFormat="1" ht="19.899999999999999" customHeight="1" thickBot="1">
      <c r="A679" s="855">
        <v>116</v>
      </c>
      <c r="B679" s="1044"/>
      <c r="C679" s="1047"/>
      <c r="D679" s="844"/>
      <c r="E679" s="902"/>
      <c r="F679" s="323" t="s">
        <v>21</v>
      </c>
      <c r="G679" s="298">
        <v>13.173</v>
      </c>
      <c r="H679" s="298"/>
      <c r="I679" s="299">
        <f>G679+H679+K678</f>
        <v>15.986000000000001</v>
      </c>
      <c r="J679" s="439">
        <v>0.56999999999999995</v>
      </c>
      <c r="K679" s="299">
        <f t="shared" si="739"/>
        <v>15.416</v>
      </c>
      <c r="L679" s="359">
        <f t="shared" si="740"/>
        <v>3.5656199174277488E-2</v>
      </c>
      <c r="M679" s="440" t="s">
        <v>24</v>
      </c>
      <c r="N679" s="903"/>
      <c r="O679" s="904"/>
      <c r="P679" s="904"/>
      <c r="Q679" s="904"/>
      <c r="R679" s="904"/>
      <c r="S679" s="893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  <c r="AU679" s="182"/>
      <c r="AV679" s="182"/>
      <c r="AW679" s="182"/>
      <c r="AX679" s="182"/>
      <c r="AY679" s="182"/>
      <c r="AZ679" s="182"/>
      <c r="BA679" s="182"/>
      <c r="BB679" s="182"/>
      <c r="BC679" s="182"/>
      <c r="BD679" s="182"/>
      <c r="BE679" s="182"/>
      <c r="BF679" s="182"/>
      <c r="BG679" s="182"/>
      <c r="BH679" s="182"/>
      <c r="BI679" s="182"/>
      <c r="BJ679" s="182"/>
      <c r="BK679" s="182"/>
      <c r="BL679" s="182"/>
      <c r="BM679" s="182"/>
      <c r="BN679" s="182"/>
      <c r="BO679" s="182"/>
      <c r="BP679" s="182"/>
      <c r="BQ679" s="182"/>
      <c r="BR679" s="182"/>
      <c r="BS679" s="182"/>
      <c r="BT679" s="182"/>
      <c r="BU679" s="182"/>
      <c r="BV679" s="182"/>
      <c r="BW679" s="182"/>
      <c r="BX679" s="182"/>
      <c r="BY679" s="182"/>
      <c r="BZ679" s="182"/>
      <c r="CA679" s="182"/>
      <c r="CB679" s="182"/>
      <c r="CC679" s="182"/>
      <c r="CD679" s="182"/>
      <c r="CE679" s="182"/>
      <c r="CF679" s="182"/>
      <c r="CG679" s="182"/>
      <c r="CH679" s="182"/>
      <c r="CI679" s="182"/>
      <c r="CJ679" s="182"/>
      <c r="CK679" s="182"/>
      <c r="CL679" s="182"/>
      <c r="CM679" s="182"/>
      <c r="CN679" s="182"/>
      <c r="CO679" s="182"/>
      <c r="CP679" s="182"/>
      <c r="CQ679" s="182"/>
      <c r="CR679" s="182"/>
      <c r="CS679" s="182"/>
      <c r="CT679" s="182"/>
      <c r="CU679" s="182"/>
      <c r="CV679" s="182"/>
      <c r="CW679" s="182"/>
      <c r="CX679" s="182"/>
      <c r="CY679" s="182"/>
      <c r="CZ679" s="182"/>
      <c r="DA679" s="182"/>
      <c r="DB679" s="182"/>
      <c r="DC679" s="182"/>
      <c r="DD679" s="182"/>
      <c r="DE679" s="182"/>
      <c r="DF679" s="182"/>
      <c r="DG679" s="182"/>
      <c r="DH679" s="182"/>
      <c r="DI679" s="182"/>
      <c r="DJ679" s="182"/>
      <c r="DK679" s="182"/>
      <c r="DL679" s="182"/>
      <c r="DM679" s="182"/>
      <c r="DN679" s="182"/>
      <c r="DO679" s="182"/>
      <c r="DP679" s="182"/>
      <c r="DQ679" s="182"/>
      <c r="DR679" s="182"/>
      <c r="DS679" s="182"/>
      <c r="DT679" s="182"/>
      <c r="DU679" s="182"/>
      <c r="DV679" s="182"/>
      <c r="DW679" s="182"/>
      <c r="DX679" s="182"/>
      <c r="DY679" s="182"/>
      <c r="DZ679" s="182"/>
      <c r="EA679" s="182"/>
      <c r="EB679" s="182"/>
      <c r="EC679" s="182"/>
      <c r="ED679" s="182"/>
      <c r="EE679" s="182"/>
      <c r="EF679" s="182"/>
      <c r="EG679" s="182"/>
      <c r="EH679" s="182"/>
      <c r="EI679" s="182"/>
      <c r="EJ679" s="182"/>
      <c r="EK679" s="182"/>
      <c r="EL679" s="182"/>
      <c r="EM679" s="182"/>
      <c r="EN679" s="182"/>
      <c r="EO679" s="182"/>
      <c r="EP679" s="182"/>
      <c r="EQ679" s="182"/>
      <c r="ER679" s="182"/>
      <c r="ES679" s="182"/>
      <c r="ET679" s="182"/>
      <c r="EU679" s="182"/>
      <c r="EV679" s="182"/>
      <c r="EW679" s="182"/>
      <c r="EX679" s="182"/>
      <c r="EY679" s="182"/>
      <c r="EZ679" s="182"/>
      <c r="FA679" s="182"/>
      <c r="FB679" s="182"/>
      <c r="FC679" s="182"/>
      <c r="FD679" s="182"/>
      <c r="FE679" s="182"/>
      <c r="FF679" s="182"/>
      <c r="FG679" s="182"/>
      <c r="FH679" s="182"/>
      <c r="FI679" s="182"/>
      <c r="FJ679" s="182"/>
      <c r="FK679" s="182"/>
      <c r="FL679" s="182"/>
      <c r="FM679" s="182"/>
      <c r="FN679" s="182"/>
      <c r="FO679" s="182"/>
      <c r="FP679" s="182"/>
      <c r="FQ679" s="182"/>
      <c r="FR679" s="182"/>
      <c r="FS679" s="182"/>
      <c r="FT679" s="182"/>
      <c r="FU679" s="182"/>
      <c r="FV679" s="182"/>
      <c r="FW679" s="182"/>
      <c r="FX679" s="182"/>
      <c r="FY679" s="182"/>
      <c r="FZ679" s="182"/>
      <c r="GA679" s="182"/>
      <c r="GB679" s="182"/>
      <c r="GC679" s="182"/>
      <c r="GD679" s="182"/>
      <c r="GE679" s="182"/>
      <c r="GF679" s="182"/>
      <c r="GG679" s="182"/>
      <c r="GH679" s="182"/>
      <c r="GI679" s="182"/>
      <c r="GJ679" s="182"/>
      <c r="GK679" s="182"/>
      <c r="GL679" s="182"/>
      <c r="GM679" s="182"/>
      <c r="GN679" s="182"/>
      <c r="GO679" s="182"/>
      <c r="GP679" s="182"/>
      <c r="GQ679" s="182"/>
      <c r="GR679" s="182"/>
      <c r="GS679" s="182"/>
      <c r="GT679" s="182"/>
      <c r="GU679" s="182"/>
      <c r="GV679" s="182"/>
      <c r="GW679" s="182"/>
      <c r="GX679" s="182"/>
      <c r="GY679" s="182"/>
      <c r="GZ679" s="182"/>
      <c r="HA679" s="182"/>
      <c r="HB679" s="182"/>
      <c r="HC679" s="182"/>
      <c r="HD679" s="182"/>
      <c r="HE679" s="182"/>
      <c r="HF679" s="182"/>
      <c r="HG679" s="182"/>
      <c r="HH679" s="182"/>
      <c r="HI679" s="182"/>
      <c r="HJ679" s="182"/>
      <c r="HK679" s="182"/>
      <c r="HL679" s="182"/>
      <c r="HM679" s="182"/>
      <c r="HN679" s="182"/>
      <c r="HO679" s="182"/>
      <c r="HP679" s="182"/>
      <c r="HQ679" s="182"/>
      <c r="HR679" s="182"/>
      <c r="HS679" s="182"/>
      <c r="HT679" s="182"/>
      <c r="HU679" s="182"/>
      <c r="HV679" s="182"/>
      <c r="HW679" s="182"/>
      <c r="HX679" s="182"/>
      <c r="HY679" s="182"/>
      <c r="HZ679" s="182"/>
      <c r="IA679" s="182"/>
      <c r="IB679" s="182"/>
      <c r="IC679" s="182"/>
      <c r="ID679" s="182"/>
      <c r="IE679" s="182"/>
      <c r="IF679" s="182"/>
      <c r="IG679" s="182"/>
      <c r="IH679" s="182"/>
      <c r="II679" s="182"/>
      <c r="IJ679" s="182"/>
      <c r="IK679" s="182"/>
      <c r="IL679" s="182"/>
      <c r="IM679" s="182"/>
      <c r="IN679" s="182"/>
      <c r="IO679" s="182"/>
      <c r="IP679" s="182"/>
      <c r="IQ679" s="182"/>
      <c r="IR679" s="182"/>
      <c r="IS679" s="182"/>
      <c r="IT679" s="182"/>
      <c r="IU679" s="182"/>
      <c r="IV679" s="182"/>
      <c r="IW679" s="182"/>
      <c r="IX679" s="182"/>
      <c r="IY679" s="182"/>
      <c r="IZ679" s="182"/>
      <c r="JA679" s="182"/>
      <c r="JB679" s="182"/>
      <c r="JC679" s="182"/>
      <c r="JD679" s="182"/>
      <c r="JE679" s="182"/>
      <c r="JF679" s="182"/>
      <c r="JG679" s="182"/>
      <c r="JH679" s="182"/>
      <c r="JI679" s="182"/>
      <c r="JJ679" s="182"/>
      <c r="JK679" s="182"/>
      <c r="JL679" s="182"/>
      <c r="JM679" s="182"/>
      <c r="JN679" s="182"/>
      <c r="JO679" s="182"/>
      <c r="JP679" s="182"/>
      <c r="JQ679" s="182"/>
      <c r="JR679" s="182"/>
      <c r="JS679" s="182"/>
      <c r="JT679" s="182"/>
      <c r="JU679" s="182"/>
      <c r="JV679" s="182"/>
      <c r="JW679" s="182"/>
      <c r="JX679" s="182"/>
      <c r="JY679" s="182"/>
      <c r="JZ679" s="182"/>
      <c r="KA679" s="182"/>
      <c r="KB679" s="182"/>
      <c r="KC679" s="182"/>
      <c r="KD679" s="182"/>
      <c r="KE679" s="182"/>
      <c r="KF679" s="182"/>
      <c r="KG679" s="182"/>
      <c r="KH679" s="182"/>
      <c r="KI679" s="182"/>
      <c r="KJ679" s="182"/>
      <c r="KK679" s="182"/>
      <c r="KL679" s="182"/>
      <c r="KM679" s="182"/>
      <c r="KN679" s="182"/>
      <c r="KO679" s="182"/>
      <c r="KP679" s="182"/>
      <c r="KQ679" s="182"/>
      <c r="KR679" s="182"/>
      <c r="KS679" s="182"/>
      <c r="KT679" s="182"/>
      <c r="KU679" s="182"/>
      <c r="KV679" s="182"/>
      <c r="KW679" s="182"/>
      <c r="KX679" s="182"/>
      <c r="KY679" s="182"/>
      <c r="KZ679" s="182"/>
      <c r="LA679" s="182"/>
      <c r="LB679" s="182"/>
      <c r="LC679" s="182"/>
      <c r="LD679" s="182"/>
      <c r="LE679" s="182"/>
      <c r="LF679" s="182"/>
      <c r="LG679" s="182"/>
      <c r="LH679" s="182"/>
      <c r="LI679" s="182"/>
      <c r="LJ679" s="182"/>
      <c r="LK679" s="182"/>
      <c r="LL679" s="182"/>
      <c r="LM679" s="182"/>
      <c r="LN679" s="182"/>
      <c r="LO679" s="182"/>
      <c r="LP679" s="182"/>
      <c r="LQ679" s="182"/>
      <c r="LR679" s="182"/>
      <c r="LS679" s="182"/>
      <c r="LT679" s="182"/>
      <c r="LU679" s="182"/>
      <c r="LV679" s="182"/>
      <c r="LW679" s="182"/>
      <c r="LX679" s="182"/>
      <c r="LY679" s="182"/>
      <c r="LZ679" s="182"/>
      <c r="MA679" s="182"/>
      <c r="MB679" s="182"/>
      <c r="MC679" s="182"/>
      <c r="MD679" s="182"/>
      <c r="ME679" s="182"/>
      <c r="MF679" s="182"/>
      <c r="MG679" s="182"/>
      <c r="MH679" s="182"/>
      <c r="MI679" s="182"/>
      <c r="MJ679" s="182"/>
      <c r="MK679" s="182"/>
      <c r="ML679" s="182"/>
      <c r="MM679" s="182"/>
      <c r="MN679" s="182"/>
      <c r="MO679" s="182"/>
      <c r="MP679" s="182"/>
      <c r="MQ679" s="182"/>
      <c r="MR679" s="182"/>
      <c r="MS679" s="182"/>
      <c r="MT679" s="182"/>
      <c r="MU679" s="182"/>
      <c r="MV679" s="182"/>
      <c r="MW679" s="182"/>
      <c r="MX679" s="182"/>
      <c r="MY679" s="182"/>
      <c r="MZ679" s="182"/>
      <c r="NA679" s="182"/>
      <c r="NB679" s="182"/>
      <c r="NC679" s="182"/>
      <c r="ND679" s="182"/>
      <c r="NE679" s="182"/>
      <c r="NF679" s="182"/>
      <c r="NG679" s="182"/>
      <c r="NH679" s="182"/>
      <c r="NI679" s="182"/>
      <c r="NJ679" s="182"/>
      <c r="NK679" s="182"/>
      <c r="NL679" s="182"/>
      <c r="NM679" s="182"/>
      <c r="NN679" s="182"/>
      <c r="NO679" s="182"/>
      <c r="NP679" s="182"/>
      <c r="NQ679" s="182"/>
      <c r="NR679" s="182"/>
      <c r="NS679" s="182"/>
      <c r="NT679" s="182"/>
      <c r="NU679" s="182"/>
      <c r="NV679" s="182"/>
      <c r="NW679" s="182"/>
      <c r="NX679" s="182"/>
      <c r="NY679" s="182"/>
      <c r="NZ679" s="182"/>
      <c r="OA679" s="182"/>
      <c r="OB679" s="182"/>
      <c r="OC679" s="182"/>
      <c r="OD679" s="182"/>
      <c r="OE679" s="182"/>
      <c r="OF679" s="182"/>
      <c r="OG679" s="182"/>
      <c r="OH679" s="182"/>
      <c r="OI679" s="182"/>
      <c r="OJ679" s="182"/>
      <c r="OK679" s="182"/>
      <c r="OL679" s="182"/>
      <c r="OM679" s="182"/>
      <c r="ON679" s="182"/>
      <c r="OO679" s="182"/>
      <c r="OP679" s="182"/>
      <c r="OQ679" s="182"/>
      <c r="OR679" s="182"/>
      <c r="OS679" s="182"/>
      <c r="OT679" s="182"/>
      <c r="OU679" s="182"/>
      <c r="OV679" s="182"/>
      <c r="OW679" s="182"/>
      <c r="OX679" s="182"/>
      <c r="OY679" s="182"/>
      <c r="OZ679" s="182"/>
      <c r="PA679" s="182"/>
      <c r="PB679" s="182"/>
      <c r="PC679" s="182"/>
      <c r="PD679" s="182"/>
      <c r="PE679" s="182"/>
      <c r="PF679" s="182"/>
      <c r="PG679" s="182"/>
      <c r="PH679" s="182"/>
      <c r="PI679" s="182"/>
      <c r="PJ679" s="182"/>
      <c r="PK679" s="182"/>
      <c r="PL679" s="182"/>
      <c r="PM679" s="182"/>
      <c r="PN679" s="182"/>
      <c r="PO679" s="182"/>
      <c r="PP679" s="182"/>
      <c r="PQ679" s="182"/>
      <c r="PR679" s="182"/>
      <c r="PS679" s="182"/>
      <c r="PT679" s="182"/>
      <c r="PU679" s="182"/>
      <c r="PV679" s="182"/>
      <c r="PW679" s="182"/>
      <c r="PX679" s="182"/>
    </row>
    <row r="680" spans="1:440" s="167" customFormat="1" ht="19.899999999999999" customHeight="1" thickBot="1">
      <c r="A680" s="855">
        <v>116</v>
      </c>
      <c r="B680" s="1044"/>
      <c r="C680" s="1047"/>
      <c r="D680" s="845"/>
      <c r="E680" s="902"/>
      <c r="F680" s="323" t="s">
        <v>22</v>
      </c>
      <c r="G680" s="298">
        <v>15.987</v>
      </c>
      <c r="H680" s="298">
        <f>-22.9</f>
        <v>-22.9</v>
      </c>
      <c r="I680" s="299">
        <f>G680+H680+K679</f>
        <v>8.5030000000000019</v>
      </c>
      <c r="J680" s="439">
        <v>0.7</v>
      </c>
      <c r="K680" s="299">
        <f t="shared" si="739"/>
        <v>7.8030000000000017</v>
      </c>
      <c r="L680" s="359">
        <f t="shared" si="740"/>
        <v>8.2323885687404424E-2</v>
      </c>
      <c r="M680" s="440" t="s">
        <v>24</v>
      </c>
      <c r="N680" s="903"/>
      <c r="O680" s="904"/>
      <c r="P680" s="904"/>
      <c r="Q680" s="904"/>
      <c r="R680" s="904"/>
      <c r="S680" s="893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  <c r="AZ680" s="182"/>
      <c r="BA680" s="182"/>
      <c r="BB680" s="182"/>
      <c r="BC680" s="182"/>
      <c r="BD680" s="182"/>
      <c r="BE680" s="182"/>
      <c r="BF680" s="182"/>
      <c r="BG680" s="182"/>
      <c r="BH680" s="182"/>
      <c r="BI680" s="182"/>
      <c r="BJ680" s="182"/>
      <c r="BK680" s="182"/>
      <c r="BL680" s="182"/>
      <c r="BM680" s="182"/>
      <c r="BN680" s="182"/>
      <c r="BO680" s="182"/>
      <c r="BP680" s="182"/>
      <c r="BQ680" s="182"/>
      <c r="BR680" s="182"/>
      <c r="BS680" s="182"/>
      <c r="BT680" s="182"/>
      <c r="BU680" s="182"/>
      <c r="BV680" s="182"/>
      <c r="BW680" s="182"/>
      <c r="BX680" s="182"/>
      <c r="BY680" s="182"/>
      <c r="BZ680" s="182"/>
      <c r="CA680" s="182"/>
      <c r="CB680" s="182"/>
      <c r="CC680" s="182"/>
      <c r="CD680" s="182"/>
      <c r="CE680" s="182"/>
      <c r="CF680" s="182"/>
      <c r="CG680" s="182"/>
      <c r="CH680" s="182"/>
      <c r="CI680" s="182"/>
      <c r="CJ680" s="182"/>
      <c r="CK680" s="182"/>
      <c r="CL680" s="182"/>
      <c r="CM680" s="182"/>
      <c r="CN680" s="182"/>
      <c r="CO680" s="182"/>
      <c r="CP680" s="182"/>
      <c r="CQ680" s="182"/>
      <c r="CR680" s="182"/>
      <c r="CS680" s="182"/>
      <c r="CT680" s="182"/>
      <c r="CU680" s="182"/>
      <c r="CV680" s="182"/>
      <c r="CW680" s="182"/>
      <c r="CX680" s="182"/>
      <c r="CY680" s="182"/>
      <c r="CZ680" s="182"/>
      <c r="DA680" s="182"/>
      <c r="DB680" s="182"/>
      <c r="DC680" s="182"/>
      <c r="DD680" s="182"/>
      <c r="DE680" s="182"/>
      <c r="DF680" s="182"/>
      <c r="DG680" s="182"/>
      <c r="DH680" s="182"/>
      <c r="DI680" s="182"/>
      <c r="DJ680" s="182"/>
      <c r="DK680" s="182"/>
      <c r="DL680" s="182"/>
      <c r="DM680" s="182"/>
      <c r="DN680" s="182"/>
      <c r="DO680" s="182"/>
      <c r="DP680" s="182"/>
      <c r="DQ680" s="182"/>
      <c r="DR680" s="182"/>
      <c r="DS680" s="182"/>
      <c r="DT680" s="182"/>
      <c r="DU680" s="182"/>
      <c r="DV680" s="182"/>
      <c r="DW680" s="182"/>
      <c r="DX680" s="182"/>
      <c r="DY680" s="182"/>
      <c r="DZ680" s="182"/>
      <c r="EA680" s="182"/>
      <c r="EB680" s="182"/>
      <c r="EC680" s="182"/>
      <c r="ED680" s="182"/>
      <c r="EE680" s="182"/>
      <c r="EF680" s="182"/>
      <c r="EG680" s="182"/>
      <c r="EH680" s="182"/>
      <c r="EI680" s="182"/>
      <c r="EJ680" s="182"/>
      <c r="EK680" s="182"/>
      <c r="EL680" s="182"/>
      <c r="EM680" s="182"/>
      <c r="EN680" s="182"/>
      <c r="EO680" s="182"/>
      <c r="EP680" s="182"/>
      <c r="EQ680" s="182"/>
      <c r="ER680" s="182"/>
      <c r="ES680" s="182"/>
      <c r="ET680" s="182"/>
      <c r="EU680" s="182"/>
      <c r="EV680" s="182"/>
      <c r="EW680" s="182"/>
      <c r="EX680" s="182"/>
      <c r="EY680" s="182"/>
      <c r="EZ680" s="182"/>
      <c r="FA680" s="182"/>
      <c r="FB680" s="182"/>
      <c r="FC680" s="182"/>
      <c r="FD680" s="182"/>
      <c r="FE680" s="182"/>
      <c r="FF680" s="182"/>
      <c r="FG680" s="182"/>
      <c r="FH680" s="182"/>
      <c r="FI680" s="182"/>
      <c r="FJ680" s="182"/>
      <c r="FK680" s="182"/>
      <c r="FL680" s="182"/>
      <c r="FM680" s="182"/>
      <c r="FN680" s="182"/>
      <c r="FO680" s="182"/>
      <c r="FP680" s="182"/>
      <c r="FQ680" s="182"/>
      <c r="FR680" s="182"/>
      <c r="FS680" s="182"/>
      <c r="FT680" s="182"/>
      <c r="FU680" s="182"/>
      <c r="FV680" s="182"/>
      <c r="FW680" s="182"/>
      <c r="FX680" s="182"/>
      <c r="FY680" s="182"/>
      <c r="FZ680" s="182"/>
      <c r="GA680" s="182"/>
      <c r="GB680" s="182"/>
      <c r="GC680" s="182"/>
      <c r="GD680" s="182"/>
      <c r="GE680" s="182"/>
      <c r="GF680" s="182"/>
      <c r="GG680" s="182"/>
      <c r="GH680" s="182"/>
      <c r="GI680" s="182"/>
      <c r="GJ680" s="182"/>
      <c r="GK680" s="182"/>
      <c r="GL680" s="182"/>
      <c r="GM680" s="182"/>
      <c r="GN680" s="182"/>
      <c r="GO680" s="182"/>
      <c r="GP680" s="182"/>
      <c r="GQ680" s="182"/>
      <c r="GR680" s="182"/>
      <c r="GS680" s="182"/>
      <c r="GT680" s="182"/>
      <c r="GU680" s="182"/>
      <c r="GV680" s="182"/>
      <c r="GW680" s="182"/>
      <c r="GX680" s="182"/>
      <c r="GY680" s="182"/>
      <c r="GZ680" s="182"/>
      <c r="HA680" s="182"/>
      <c r="HB680" s="182"/>
      <c r="HC680" s="182"/>
      <c r="HD680" s="182"/>
      <c r="HE680" s="182"/>
      <c r="HF680" s="182"/>
      <c r="HG680" s="182"/>
      <c r="HH680" s="182"/>
      <c r="HI680" s="182"/>
      <c r="HJ680" s="182"/>
      <c r="HK680" s="182"/>
      <c r="HL680" s="182"/>
      <c r="HM680" s="182"/>
      <c r="HN680" s="182"/>
      <c r="HO680" s="182"/>
      <c r="HP680" s="182"/>
      <c r="HQ680" s="182"/>
      <c r="HR680" s="182"/>
      <c r="HS680" s="182"/>
      <c r="HT680" s="182"/>
      <c r="HU680" s="182"/>
      <c r="HV680" s="182"/>
      <c r="HW680" s="182"/>
      <c r="HX680" s="182"/>
      <c r="HY680" s="182"/>
      <c r="HZ680" s="182"/>
      <c r="IA680" s="182"/>
      <c r="IB680" s="182"/>
      <c r="IC680" s="182"/>
      <c r="ID680" s="182"/>
      <c r="IE680" s="182"/>
      <c r="IF680" s="182"/>
      <c r="IG680" s="182"/>
      <c r="IH680" s="182"/>
      <c r="II680" s="182"/>
      <c r="IJ680" s="182"/>
      <c r="IK680" s="182"/>
      <c r="IL680" s="182"/>
      <c r="IM680" s="182"/>
      <c r="IN680" s="182"/>
      <c r="IO680" s="182"/>
      <c r="IP680" s="182"/>
      <c r="IQ680" s="182"/>
      <c r="IR680" s="182"/>
      <c r="IS680" s="182"/>
      <c r="IT680" s="182"/>
      <c r="IU680" s="182"/>
      <c r="IV680" s="182"/>
      <c r="IW680" s="182"/>
      <c r="IX680" s="182"/>
      <c r="IY680" s="182"/>
      <c r="IZ680" s="182"/>
      <c r="JA680" s="182"/>
      <c r="JB680" s="182"/>
      <c r="JC680" s="182"/>
      <c r="JD680" s="182"/>
      <c r="JE680" s="182"/>
      <c r="JF680" s="182"/>
      <c r="JG680" s="182"/>
      <c r="JH680" s="182"/>
      <c r="JI680" s="182"/>
      <c r="JJ680" s="182"/>
      <c r="JK680" s="182"/>
      <c r="JL680" s="182"/>
      <c r="JM680" s="182"/>
      <c r="JN680" s="182"/>
      <c r="JO680" s="182"/>
      <c r="JP680" s="182"/>
      <c r="JQ680" s="182"/>
      <c r="JR680" s="182"/>
      <c r="JS680" s="182"/>
      <c r="JT680" s="182"/>
      <c r="JU680" s="182"/>
      <c r="JV680" s="182"/>
      <c r="JW680" s="182"/>
      <c r="JX680" s="182"/>
      <c r="JY680" s="182"/>
      <c r="JZ680" s="182"/>
      <c r="KA680" s="182"/>
      <c r="KB680" s="182"/>
      <c r="KC680" s="182"/>
      <c r="KD680" s="182"/>
      <c r="KE680" s="182"/>
      <c r="KF680" s="182"/>
      <c r="KG680" s="182"/>
      <c r="KH680" s="182"/>
      <c r="KI680" s="182"/>
      <c r="KJ680" s="182"/>
      <c r="KK680" s="182"/>
      <c r="KL680" s="182"/>
      <c r="KM680" s="182"/>
      <c r="KN680" s="182"/>
      <c r="KO680" s="182"/>
      <c r="KP680" s="182"/>
      <c r="KQ680" s="182"/>
      <c r="KR680" s="182"/>
      <c r="KS680" s="182"/>
      <c r="KT680" s="182"/>
      <c r="KU680" s="182"/>
      <c r="KV680" s="182"/>
      <c r="KW680" s="182"/>
      <c r="KX680" s="182"/>
      <c r="KY680" s="182"/>
      <c r="KZ680" s="182"/>
      <c r="LA680" s="182"/>
      <c r="LB680" s="182"/>
      <c r="LC680" s="182"/>
      <c r="LD680" s="182"/>
      <c r="LE680" s="182"/>
      <c r="LF680" s="182"/>
      <c r="LG680" s="182"/>
      <c r="LH680" s="182"/>
      <c r="LI680" s="182"/>
      <c r="LJ680" s="182"/>
      <c r="LK680" s="182"/>
      <c r="LL680" s="182"/>
      <c r="LM680" s="182"/>
      <c r="LN680" s="182"/>
      <c r="LO680" s="182"/>
      <c r="LP680" s="182"/>
      <c r="LQ680" s="182"/>
      <c r="LR680" s="182"/>
      <c r="LS680" s="182"/>
      <c r="LT680" s="182"/>
      <c r="LU680" s="182"/>
      <c r="LV680" s="182"/>
      <c r="LW680" s="182"/>
      <c r="LX680" s="182"/>
      <c r="LY680" s="182"/>
      <c r="LZ680" s="182"/>
      <c r="MA680" s="182"/>
      <c r="MB680" s="182"/>
      <c r="MC680" s="182"/>
      <c r="MD680" s="182"/>
      <c r="ME680" s="182"/>
      <c r="MF680" s="182"/>
      <c r="MG680" s="182"/>
      <c r="MH680" s="182"/>
      <c r="MI680" s="182"/>
      <c r="MJ680" s="182"/>
      <c r="MK680" s="182"/>
      <c r="ML680" s="182"/>
      <c r="MM680" s="182"/>
      <c r="MN680" s="182"/>
      <c r="MO680" s="182"/>
      <c r="MP680" s="182"/>
      <c r="MQ680" s="182"/>
      <c r="MR680" s="182"/>
      <c r="MS680" s="182"/>
      <c r="MT680" s="182"/>
      <c r="MU680" s="182"/>
      <c r="MV680" s="182"/>
      <c r="MW680" s="182"/>
      <c r="MX680" s="182"/>
      <c r="MY680" s="182"/>
      <c r="MZ680" s="182"/>
      <c r="NA680" s="182"/>
      <c r="NB680" s="182"/>
      <c r="NC680" s="182"/>
      <c r="ND680" s="182"/>
      <c r="NE680" s="182"/>
      <c r="NF680" s="182"/>
      <c r="NG680" s="182"/>
      <c r="NH680" s="182"/>
      <c r="NI680" s="182"/>
      <c r="NJ680" s="182"/>
      <c r="NK680" s="182"/>
      <c r="NL680" s="182"/>
      <c r="NM680" s="182"/>
      <c r="NN680" s="182"/>
      <c r="NO680" s="182"/>
      <c r="NP680" s="182"/>
      <c r="NQ680" s="182"/>
      <c r="NR680" s="182"/>
      <c r="NS680" s="182"/>
      <c r="NT680" s="182"/>
      <c r="NU680" s="182"/>
      <c r="NV680" s="182"/>
      <c r="NW680" s="182"/>
      <c r="NX680" s="182"/>
      <c r="NY680" s="182"/>
      <c r="NZ680" s="182"/>
      <c r="OA680" s="182"/>
      <c r="OB680" s="182"/>
      <c r="OC680" s="182"/>
      <c r="OD680" s="182"/>
      <c r="OE680" s="182"/>
      <c r="OF680" s="182"/>
      <c r="OG680" s="182"/>
      <c r="OH680" s="182"/>
      <c r="OI680" s="182"/>
      <c r="OJ680" s="182"/>
      <c r="OK680" s="182"/>
      <c r="OL680" s="182"/>
      <c r="OM680" s="182"/>
      <c r="ON680" s="182"/>
      <c r="OO680" s="182"/>
      <c r="OP680" s="182"/>
      <c r="OQ680" s="182"/>
      <c r="OR680" s="182"/>
      <c r="OS680" s="182"/>
      <c r="OT680" s="182"/>
      <c r="OU680" s="182"/>
      <c r="OV680" s="182"/>
      <c r="OW680" s="182"/>
      <c r="OX680" s="182"/>
      <c r="OY680" s="182"/>
      <c r="OZ680" s="182"/>
      <c r="PA680" s="182"/>
      <c r="PB680" s="182"/>
      <c r="PC680" s="182"/>
      <c r="PD680" s="182"/>
      <c r="PE680" s="182"/>
      <c r="PF680" s="182"/>
      <c r="PG680" s="182"/>
      <c r="PH680" s="182"/>
      <c r="PI680" s="182"/>
      <c r="PJ680" s="182"/>
      <c r="PK680" s="182"/>
      <c r="PL680" s="182"/>
      <c r="PM680" s="182"/>
      <c r="PN680" s="182"/>
      <c r="PO680" s="182"/>
      <c r="PP680" s="182"/>
      <c r="PQ680" s="182"/>
      <c r="PR680" s="182"/>
      <c r="PS680" s="182"/>
      <c r="PT680" s="182"/>
      <c r="PU680" s="182"/>
      <c r="PV680" s="182"/>
      <c r="PW680" s="182"/>
      <c r="PX680" s="182"/>
    </row>
    <row r="681" spans="1:440" s="167" customFormat="1" ht="19.899999999999999" customHeight="1" thickBot="1">
      <c r="A681" s="855">
        <v>117</v>
      </c>
      <c r="B681" s="1044"/>
      <c r="C681" s="1047"/>
      <c r="D681" s="843" t="s">
        <v>666</v>
      </c>
      <c r="E681" s="902" t="s">
        <v>618</v>
      </c>
      <c r="F681" s="323" t="s">
        <v>20</v>
      </c>
      <c r="G681" s="298">
        <v>1.2969999999999999</v>
      </c>
      <c r="H681" s="298"/>
      <c r="I681" s="299">
        <f t="shared" ref="I681" si="805">G681+H681</f>
        <v>1.2969999999999999</v>
      </c>
      <c r="J681" s="439">
        <v>0.33</v>
      </c>
      <c r="K681" s="299">
        <f t="shared" si="739"/>
        <v>0.96699999999999986</v>
      </c>
      <c r="L681" s="359">
        <f t="shared" si="740"/>
        <v>0.25443330763299926</v>
      </c>
      <c r="M681" s="440" t="s">
        <v>24</v>
      </c>
      <c r="N681" s="903">
        <f t="shared" ref="N681:O681" si="806">G681+G682+G683</f>
        <v>14.742999999999999</v>
      </c>
      <c r="O681" s="904">
        <f t="shared" si="806"/>
        <v>0</v>
      </c>
      <c r="P681" s="904">
        <f t="shared" ref="P681" si="807">N681+O681</f>
        <v>14.742999999999999</v>
      </c>
      <c r="Q681" s="904">
        <f t="shared" ref="Q681" si="808">J681+J682+J683</f>
        <v>4.22</v>
      </c>
      <c r="R681" s="904">
        <f t="shared" ref="R681" si="809">P681-Q681</f>
        <v>10.523</v>
      </c>
      <c r="S681" s="893">
        <f t="shared" ref="S681" si="810">Q681/P681</f>
        <v>0.28623753645798006</v>
      </c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  <c r="AV681" s="182"/>
      <c r="AW681" s="182"/>
      <c r="AX681" s="182"/>
      <c r="AY681" s="182"/>
      <c r="AZ681" s="182"/>
      <c r="BA681" s="182"/>
      <c r="BB681" s="182"/>
      <c r="BC681" s="182"/>
      <c r="BD681" s="182"/>
      <c r="BE681" s="182"/>
      <c r="BF681" s="182"/>
      <c r="BG681" s="182"/>
      <c r="BH681" s="182"/>
      <c r="BI681" s="182"/>
      <c r="BJ681" s="182"/>
      <c r="BK681" s="182"/>
      <c r="BL681" s="182"/>
      <c r="BM681" s="182"/>
      <c r="BN681" s="182"/>
      <c r="BO681" s="182"/>
      <c r="BP681" s="182"/>
      <c r="BQ681" s="182"/>
      <c r="BR681" s="182"/>
      <c r="BS681" s="182"/>
      <c r="BT681" s="182"/>
      <c r="BU681" s="182"/>
      <c r="BV681" s="182"/>
      <c r="BW681" s="182"/>
      <c r="BX681" s="182"/>
      <c r="BY681" s="182"/>
      <c r="BZ681" s="182"/>
      <c r="CA681" s="182"/>
      <c r="CB681" s="182"/>
      <c r="CC681" s="182"/>
      <c r="CD681" s="182"/>
      <c r="CE681" s="182"/>
      <c r="CF681" s="182"/>
      <c r="CG681" s="182"/>
      <c r="CH681" s="182"/>
      <c r="CI681" s="182"/>
      <c r="CJ681" s="182"/>
      <c r="CK681" s="182"/>
      <c r="CL681" s="182"/>
      <c r="CM681" s="182"/>
      <c r="CN681" s="182"/>
      <c r="CO681" s="182"/>
      <c r="CP681" s="182"/>
      <c r="CQ681" s="182"/>
      <c r="CR681" s="182"/>
      <c r="CS681" s="182"/>
      <c r="CT681" s="182"/>
      <c r="CU681" s="182"/>
      <c r="CV681" s="182"/>
      <c r="CW681" s="182"/>
      <c r="CX681" s="182"/>
      <c r="CY681" s="182"/>
      <c r="CZ681" s="182"/>
      <c r="DA681" s="182"/>
      <c r="DB681" s="182"/>
      <c r="DC681" s="182"/>
      <c r="DD681" s="182"/>
      <c r="DE681" s="182"/>
      <c r="DF681" s="182"/>
      <c r="DG681" s="182"/>
      <c r="DH681" s="182"/>
      <c r="DI681" s="182"/>
      <c r="DJ681" s="182"/>
      <c r="DK681" s="182"/>
      <c r="DL681" s="182"/>
      <c r="DM681" s="182"/>
      <c r="DN681" s="182"/>
      <c r="DO681" s="182"/>
      <c r="DP681" s="182"/>
      <c r="DQ681" s="182"/>
      <c r="DR681" s="182"/>
      <c r="DS681" s="182"/>
      <c r="DT681" s="182"/>
      <c r="DU681" s="182"/>
      <c r="DV681" s="182"/>
      <c r="DW681" s="182"/>
      <c r="DX681" s="182"/>
      <c r="DY681" s="182"/>
      <c r="DZ681" s="182"/>
      <c r="EA681" s="182"/>
      <c r="EB681" s="182"/>
      <c r="EC681" s="182"/>
      <c r="ED681" s="182"/>
      <c r="EE681" s="182"/>
      <c r="EF681" s="182"/>
      <c r="EG681" s="182"/>
      <c r="EH681" s="182"/>
      <c r="EI681" s="182"/>
      <c r="EJ681" s="182"/>
      <c r="EK681" s="182"/>
      <c r="EL681" s="182"/>
      <c r="EM681" s="182"/>
      <c r="EN681" s="182"/>
      <c r="EO681" s="182"/>
      <c r="EP681" s="182"/>
      <c r="EQ681" s="182"/>
      <c r="ER681" s="182"/>
      <c r="ES681" s="182"/>
      <c r="ET681" s="182"/>
      <c r="EU681" s="182"/>
      <c r="EV681" s="182"/>
      <c r="EW681" s="182"/>
      <c r="EX681" s="182"/>
      <c r="EY681" s="182"/>
      <c r="EZ681" s="182"/>
      <c r="FA681" s="182"/>
      <c r="FB681" s="182"/>
      <c r="FC681" s="182"/>
      <c r="FD681" s="182"/>
      <c r="FE681" s="182"/>
      <c r="FF681" s="182"/>
      <c r="FG681" s="182"/>
      <c r="FH681" s="182"/>
      <c r="FI681" s="182"/>
      <c r="FJ681" s="182"/>
      <c r="FK681" s="182"/>
      <c r="FL681" s="182"/>
      <c r="FM681" s="182"/>
      <c r="FN681" s="182"/>
      <c r="FO681" s="182"/>
      <c r="FP681" s="182"/>
      <c r="FQ681" s="182"/>
      <c r="FR681" s="182"/>
      <c r="FS681" s="182"/>
      <c r="FT681" s="182"/>
      <c r="FU681" s="182"/>
      <c r="FV681" s="182"/>
      <c r="FW681" s="182"/>
      <c r="FX681" s="182"/>
      <c r="FY681" s="182"/>
      <c r="FZ681" s="182"/>
      <c r="GA681" s="182"/>
      <c r="GB681" s="182"/>
      <c r="GC681" s="182"/>
      <c r="GD681" s="182"/>
      <c r="GE681" s="182"/>
      <c r="GF681" s="182"/>
      <c r="GG681" s="182"/>
      <c r="GH681" s="182"/>
      <c r="GI681" s="182"/>
      <c r="GJ681" s="182"/>
      <c r="GK681" s="182"/>
      <c r="GL681" s="182"/>
      <c r="GM681" s="182"/>
      <c r="GN681" s="182"/>
      <c r="GO681" s="182"/>
      <c r="GP681" s="182"/>
      <c r="GQ681" s="182"/>
      <c r="GR681" s="182"/>
      <c r="GS681" s="182"/>
      <c r="GT681" s="182"/>
      <c r="GU681" s="182"/>
      <c r="GV681" s="182"/>
      <c r="GW681" s="182"/>
      <c r="GX681" s="182"/>
      <c r="GY681" s="182"/>
      <c r="GZ681" s="182"/>
      <c r="HA681" s="182"/>
      <c r="HB681" s="182"/>
      <c r="HC681" s="182"/>
      <c r="HD681" s="182"/>
      <c r="HE681" s="182"/>
      <c r="HF681" s="182"/>
      <c r="HG681" s="182"/>
      <c r="HH681" s="182"/>
      <c r="HI681" s="182"/>
      <c r="HJ681" s="182"/>
      <c r="HK681" s="182"/>
      <c r="HL681" s="182"/>
      <c r="HM681" s="182"/>
      <c r="HN681" s="182"/>
      <c r="HO681" s="182"/>
      <c r="HP681" s="182"/>
      <c r="HQ681" s="182"/>
      <c r="HR681" s="182"/>
      <c r="HS681" s="182"/>
      <c r="HT681" s="182"/>
      <c r="HU681" s="182"/>
      <c r="HV681" s="182"/>
      <c r="HW681" s="182"/>
      <c r="HX681" s="182"/>
      <c r="HY681" s="182"/>
      <c r="HZ681" s="182"/>
      <c r="IA681" s="182"/>
      <c r="IB681" s="182"/>
      <c r="IC681" s="182"/>
      <c r="ID681" s="182"/>
      <c r="IE681" s="182"/>
      <c r="IF681" s="182"/>
      <c r="IG681" s="182"/>
      <c r="IH681" s="182"/>
      <c r="II681" s="182"/>
      <c r="IJ681" s="182"/>
      <c r="IK681" s="182"/>
      <c r="IL681" s="182"/>
      <c r="IM681" s="182"/>
      <c r="IN681" s="182"/>
      <c r="IO681" s="182"/>
      <c r="IP681" s="182"/>
      <c r="IQ681" s="182"/>
      <c r="IR681" s="182"/>
      <c r="IS681" s="182"/>
      <c r="IT681" s="182"/>
      <c r="IU681" s="182"/>
      <c r="IV681" s="182"/>
      <c r="IW681" s="182"/>
      <c r="IX681" s="182"/>
      <c r="IY681" s="182"/>
      <c r="IZ681" s="182"/>
      <c r="JA681" s="182"/>
      <c r="JB681" s="182"/>
      <c r="JC681" s="182"/>
      <c r="JD681" s="182"/>
      <c r="JE681" s="182"/>
      <c r="JF681" s="182"/>
      <c r="JG681" s="182"/>
      <c r="JH681" s="182"/>
      <c r="JI681" s="182"/>
      <c r="JJ681" s="182"/>
      <c r="JK681" s="182"/>
      <c r="JL681" s="182"/>
      <c r="JM681" s="182"/>
      <c r="JN681" s="182"/>
      <c r="JO681" s="182"/>
      <c r="JP681" s="182"/>
      <c r="JQ681" s="182"/>
      <c r="JR681" s="182"/>
      <c r="JS681" s="182"/>
      <c r="JT681" s="182"/>
      <c r="JU681" s="182"/>
      <c r="JV681" s="182"/>
      <c r="JW681" s="182"/>
      <c r="JX681" s="182"/>
      <c r="JY681" s="182"/>
      <c r="JZ681" s="182"/>
      <c r="KA681" s="182"/>
      <c r="KB681" s="182"/>
      <c r="KC681" s="182"/>
      <c r="KD681" s="182"/>
      <c r="KE681" s="182"/>
      <c r="KF681" s="182"/>
      <c r="KG681" s="182"/>
      <c r="KH681" s="182"/>
      <c r="KI681" s="182"/>
      <c r="KJ681" s="182"/>
      <c r="KK681" s="182"/>
      <c r="KL681" s="182"/>
      <c r="KM681" s="182"/>
      <c r="KN681" s="182"/>
      <c r="KO681" s="182"/>
      <c r="KP681" s="182"/>
      <c r="KQ681" s="182"/>
      <c r="KR681" s="182"/>
      <c r="KS681" s="182"/>
      <c r="KT681" s="182"/>
      <c r="KU681" s="182"/>
      <c r="KV681" s="182"/>
      <c r="KW681" s="182"/>
      <c r="KX681" s="182"/>
      <c r="KY681" s="182"/>
      <c r="KZ681" s="182"/>
      <c r="LA681" s="182"/>
      <c r="LB681" s="182"/>
      <c r="LC681" s="182"/>
      <c r="LD681" s="182"/>
      <c r="LE681" s="182"/>
      <c r="LF681" s="182"/>
      <c r="LG681" s="182"/>
      <c r="LH681" s="182"/>
      <c r="LI681" s="182"/>
      <c r="LJ681" s="182"/>
      <c r="LK681" s="182"/>
      <c r="LL681" s="182"/>
      <c r="LM681" s="182"/>
      <c r="LN681" s="182"/>
      <c r="LO681" s="182"/>
      <c r="LP681" s="182"/>
      <c r="LQ681" s="182"/>
      <c r="LR681" s="182"/>
      <c r="LS681" s="182"/>
      <c r="LT681" s="182"/>
      <c r="LU681" s="182"/>
      <c r="LV681" s="182"/>
      <c r="LW681" s="182"/>
      <c r="LX681" s="182"/>
      <c r="LY681" s="182"/>
      <c r="LZ681" s="182"/>
      <c r="MA681" s="182"/>
      <c r="MB681" s="182"/>
      <c r="MC681" s="182"/>
      <c r="MD681" s="182"/>
      <c r="ME681" s="182"/>
      <c r="MF681" s="182"/>
      <c r="MG681" s="182"/>
      <c r="MH681" s="182"/>
      <c r="MI681" s="182"/>
      <c r="MJ681" s="182"/>
      <c r="MK681" s="182"/>
      <c r="ML681" s="182"/>
      <c r="MM681" s="182"/>
      <c r="MN681" s="182"/>
      <c r="MO681" s="182"/>
      <c r="MP681" s="182"/>
      <c r="MQ681" s="182"/>
      <c r="MR681" s="182"/>
      <c r="MS681" s="182"/>
      <c r="MT681" s="182"/>
      <c r="MU681" s="182"/>
      <c r="MV681" s="182"/>
      <c r="MW681" s="182"/>
      <c r="MX681" s="182"/>
      <c r="MY681" s="182"/>
      <c r="MZ681" s="182"/>
      <c r="NA681" s="182"/>
      <c r="NB681" s="182"/>
      <c r="NC681" s="182"/>
      <c r="ND681" s="182"/>
      <c r="NE681" s="182"/>
      <c r="NF681" s="182"/>
      <c r="NG681" s="182"/>
      <c r="NH681" s="182"/>
      <c r="NI681" s="182"/>
      <c r="NJ681" s="182"/>
      <c r="NK681" s="182"/>
      <c r="NL681" s="182"/>
      <c r="NM681" s="182"/>
      <c r="NN681" s="182"/>
      <c r="NO681" s="182"/>
      <c r="NP681" s="182"/>
      <c r="NQ681" s="182"/>
      <c r="NR681" s="182"/>
      <c r="NS681" s="182"/>
      <c r="NT681" s="182"/>
      <c r="NU681" s="182"/>
      <c r="NV681" s="182"/>
      <c r="NW681" s="182"/>
      <c r="NX681" s="182"/>
      <c r="NY681" s="182"/>
      <c r="NZ681" s="182"/>
      <c r="OA681" s="182"/>
      <c r="OB681" s="182"/>
      <c r="OC681" s="182"/>
      <c r="OD681" s="182"/>
      <c r="OE681" s="182"/>
      <c r="OF681" s="182"/>
      <c r="OG681" s="182"/>
      <c r="OH681" s="182"/>
      <c r="OI681" s="182"/>
      <c r="OJ681" s="182"/>
      <c r="OK681" s="182"/>
      <c r="OL681" s="182"/>
      <c r="OM681" s="182"/>
      <c r="ON681" s="182"/>
      <c r="OO681" s="182"/>
      <c r="OP681" s="182"/>
      <c r="OQ681" s="182"/>
      <c r="OR681" s="182"/>
      <c r="OS681" s="182"/>
      <c r="OT681" s="182"/>
      <c r="OU681" s="182"/>
      <c r="OV681" s="182"/>
      <c r="OW681" s="182"/>
      <c r="OX681" s="182"/>
      <c r="OY681" s="182"/>
      <c r="OZ681" s="182"/>
      <c r="PA681" s="182"/>
      <c r="PB681" s="182"/>
      <c r="PC681" s="182"/>
      <c r="PD681" s="182"/>
      <c r="PE681" s="182"/>
      <c r="PF681" s="182"/>
      <c r="PG681" s="182"/>
      <c r="PH681" s="182"/>
      <c r="PI681" s="182"/>
      <c r="PJ681" s="182"/>
      <c r="PK681" s="182"/>
      <c r="PL681" s="182"/>
      <c r="PM681" s="182"/>
      <c r="PN681" s="182"/>
      <c r="PO681" s="182"/>
      <c r="PP681" s="182"/>
      <c r="PQ681" s="182"/>
      <c r="PR681" s="182"/>
      <c r="PS681" s="182"/>
      <c r="PT681" s="182"/>
      <c r="PU681" s="182"/>
      <c r="PV681" s="182"/>
      <c r="PW681" s="182"/>
      <c r="PX681" s="182"/>
    </row>
    <row r="682" spans="1:440" s="167" customFormat="1" ht="19.899999999999999" customHeight="1" thickBot="1">
      <c r="A682" s="855">
        <v>117</v>
      </c>
      <c r="B682" s="1044"/>
      <c r="C682" s="1047"/>
      <c r="D682" s="844"/>
      <c r="E682" s="902"/>
      <c r="F682" s="323" t="s">
        <v>21</v>
      </c>
      <c r="G682" s="298">
        <v>6.0739999999999998</v>
      </c>
      <c r="H682" s="299"/>
      <c r="I682" s="299">
        <f>G682+H682+K681</f>
        <v>7.0409999999999995</v>
      </c>
      <c r="J682" s="439">
        <v>3.61</v>
      </c>
      <c r="K682" s="299">
        <f t="shared" si="739"/>
        <v>3.4309999999999996</v>
      </c>
      <c r="L682" s="359">
        <f t="shared" si="740"/>
        <v>0.51271126260474364</v>
      </c>
      <c r="M682" s="440" t="s">
        <v>24</v>
      </c>
      <c r="N682" s="903"/>
      <c r="O682" s="904"/>
      <c r="P682" s="904"/>
      <c r="Q682" s="904"/>
      <c r="R682" s="904"/>
      <c r="S682" s="893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  <c r="AV682" s="182"/>
      <c r="AW682" s="182"/>
      <c r="AX682" s="182"/>
      <c r="AY682" s="182"/>
      <c r="AZ682" s="182"/>
      <c r="BA682" s="182"/>
      <c r="BB682" s="182"/>
      <c r="BC682" s="182"/>
      <c r="BD682" s="182"/>
      <c r="BE682" s="182"/>
      <c r="BF682" s="182"/>
      <c r="BG682" s="182"/>
      <c r="BH682" s="182"/>
      <c r="BI682" s="182"/>
      <c r="BJ682" s="182"/>
      <c r="BK682" s="182"/>
      <c r="BL682" s="182"/>
      <c r="BM682" s="182"/>
      <c r="BN682" s="182"/>
      <c r="BO682" s="182"/>
      <c r="BP682" s="182"/>
      <c r="BQ682" s="182"/>
      <c r="BR682" s="182"/>
      <c r="BS682" s="182"/>
      <c r="BT682" s="182"/>
      <c r="BU682" s="182"/>
      <c r="BV682" s="182"/>
      <c r="BW682" s="182"/>
      <c r="BX682" s="182"/>
      <c r="BY682" s="182"/>
      <c r="BZ682" s="182"/>
      <c r="CA682" s="182"/>
      <c r="CB682" s="182"/>
      <c r="CC682" s="182"/>
      <c r="CD682" s="182"/>
      <c r="CE682" s="182"/>
      <c r="CF682" s="182"/>
      <c r="CG682" s="182"/>
      <c r="CH682" s="182"/>
      <c r="CI682" s="182"/>
      <c r="CJ682" s="182"/>
      <c r="CK682" s="182"/>
      <c r="CL682" s="182"/>
      <c r="CM682" s="182"/>
      <c r="CN682" s="182"/>
      <c r="CO682" s="182"/>
      <c r="CP682" s="182"/>
      <c r="CQ682" s="182"/>
      <c r="CR682" s="182"/>
      <c r="CS682" s="182"/>
      <c r="CT682" s="182"/>
      <c r="CU682" s="182"/>
      <c r="CV682" s="182"/>
      <c r="CW682" s="182"/>
      <c r="CX682" s="182"/>
      <c r="CY682" s="182"/>
      <c r="CZ682" s="182"/>
      <c r="DA682" s="182"/>
      <c r="DB682" s="182"/>
      <c r="DC682" s="182"/>
      <c r="DD682" s="182"/>
      <c r="DE682" s="182"/>
      <c r="DF682" s="182"/>
      <c r="DG682" s="182"/>
      <c r="DH682" s="182"/>
      <c r="DI682" s="182"/>
      <c r="DJ682" s="182"/>
      <c r="DK682" s="182"/>
      <c r="DL682" s="182"/>
      <c r="DM682" s="182"/>
      <c r="DN682" s="182"/>
      <c r="DO682" s="182"/>
      <c r="DP682" s="182"/>
      <c r="DQ682" s="182"/>
      <c r="DR682" s="182"/>
      <c r="DS682" s="182"/>
      <c r="DT682" s="182"/>
      <c r="DU682" s="182"/>
      <c r="DV682" s="182"/>
      <c r="DW682" s="182"/>
      <c r="DX682" s="182"/>
      <c r="DY682" s="182"/>
      <c r="DZ682" s="182"/>
      <c r="EA682" s="182"/>
      <c r="EB682" s="182"/>
      <c r="EC682" s="182"/>
      <c r="ED682" s="182"/>
      <c r="EE682" s="182"/>
      <c r="EF682" s="182"/>
      <c r="EG682" s="182"/>
      <c r="EH682" s="182"/>
      <c r="EI682" s="182"/>
      <c r="EJ682" s="182"/>
      <c r="EK682" s="182"/>
      <c r="EL682" s="182"/>
      <c r="EM682" s="182"/>
      <c r="EN682" s="182"/>
      <c r="EO682" s="182"/>
      <c r="EP682" s="182"/>
      <c r="EQ682" s="182"/>
      <c r="ER682" s="182"/>
      <c r="ES682" s="182"/>
      <c r="ET682" s="182"/>
      <c r="EU682" s="182"/>
      <c r="EV682" s="182"/>
      <c r="EW682" s="182"/>
      <c r="EX682" s="182"/>
      <c r="EY682" s="182"/>
      <c r="EZ682" s="182"/>
      <c r="FA682" s="182"/>
      <c r="FB682" s="182"/>
      <c r="FC682" s="182"/>
      <c r="FD682" s="182"/>
      <c r="FE682" s="182"/>
      <c r="FF682" s="182"/>
      <c r="FG682" s="182"/>
      <c r="FH682" s="182"/>
      <c r="FI682" s="182"/>
      <c r="FJ682" s="182"/>
      <c r="FK682" s="182"/>
      <c r="FL682" s="182"/>
      <c r="FM682" s="182"/>
      <c r="FN682" s="182"/>
      <c r="FO682" s="182"/>
      <c r="FP682" s="182"/>
      <c r="FQ682" s="182"/>
      <c r="FR682" s="182"/>
      <c r="FS682" s="182"/>
      <c r="FT682" s="182"/>
      <c r="FU682" s="182"/>
      <c r="FV682" s="182"/>
      <c r="FW682" s="182"/>
      <c r="FX682" s="182"/>
      <c r="FY682" s="182"/>
      <c r="FZ682" s="182"/>
      <c r="GA682" s="182"/>
      <c r="GB682" s="182"/>
      <c r="GC682" s="182"/>
      <c r="GD682" s="182"/>
      <c r="GE682" s="182"/>
      <c r="GF682" s="182"/>
      <c r="GG682" s="182"/>
      <c r="GH682" s="182"/>
      <c r="GI682" s="182"/>
      <c r="GJ682" s="182"/>
      <c r="GK682" s="182"/>
      <c r="GL682" s="182"/>
      <c r="GM682" s="182"/>
      <c r="GN682" s="182"/>
      <c r="GO682" s="182"/>
      <c r="GP682" s="182"/>
      <c r="GQ682" s="182"/>
      <c r="GR682" s="182"/>
      <c r="GS682" s="182"/>
      <c r="GT682" s="182"/>
      <c r="GU682" s="182"/>
      <c r="GV682" s="182"/>
      <c r="GW682" s="182"/>
      <c r="GX682" s="182"/>
      <c r="GY682" s="182"/>
      <c r="GZ682" s="182"/>
      <c r="HA682" s="182"/>
      <c r="HB682" s="182"/>
      <c r="HC682" s="182"/>
      <c r="HD682" s="182"/>
      <c r="HE682" s="182"/>
      <c r="HF682" s="182"/>
      <c r="HG682" s="182"/>
      <c r="HH682" s="182"/>
      <c r="HI682" s="182"/>
      <c r="HJ682" s="182"/>
      <c r="HK682" s="182"/>
      <c r="HL682" s="182"/>
      <c r="HM682" s="182"/>
      <c r="HN682" s="182"/>
      <c r="HO682" s="182"/>
      <c r="HP682" s="182"/>
      <c r="HQ682" s="182"/>
      <c r="HR682" s="182"/>
      <c r="HS682" s="182"/>
      <c r="HT682" s="182"/>
      <c r="HU682" s="182"/>
      <c r="HV682" s="182"/>
      <c r="HW682" s="182"/>
      <c r="HX682" s="182"/>
      <c r="HY682" s="182"/>
      <c r="HZ682" s="182"/>
      <c r="IA682" s="182"/>
      <c r="IB682" s="182"/>
      <c r="IC682" s="182"/>
      <c r="ID682" s="182"/>
      <c r="IE682" s="182"/>
      <c r="IF682" s="182"/>
      <c r="IG682" s="182"/>
      <c r="IH682" s="182"/>
      <c r="II682" s="182"/>
      <c r="IJ682" s="182"/>
      <c r="IK682" s="182"/>
      <c r="IL682" s="182"/>
      <c r="IM682" s="182"/>
      <c r="IN682" s="182"/>
      <c r="IO682" s="182"/>
      <c r="IP682" s="182"/>
      <c r="IQ682" s="182"/>
      <c r="IR682" s="182"/>
      <c r="IS682" s="182"/>
      <c r="IT682" s="182"/>
      <c r="IU682" s="182"/>
      <c r="IV682" s="182"/>
      <c r="IW682" s="182"/>
      <c r="IX682" s="182"/>
      <c r="IY682" s="182"/>
      <c r="IZ682" s="182"/>
      <c r="JA682" s="182"/>
      <c r="JB682" s="182"/>
      <c r="JC682" s="182"/>
      <c r="JD682" s="182"/>
      <c r="JE682" s="182"/>
      <c r="JF682" s="182"/>
      <c r="JG682" s="182"/>
      <c r="JH682" s="182"/>
      <c r="JI682" s="182"/>
      <c r="JJ682" s="182"/>
      <c r="JK682" s="182"/>
      <c r="JL682" s="182"/>
      <c r="JM682" s="182"/>
      <c r="JN682" s="182"/>
      <c r="JO682" s="182"/>
      <c r="JP682" s="182"/>
      <c r="JQ682" s="182"/>
      <c r="JR682" s="182"/>
      <c r="JS682" s="182"/>
      <c r="JT682" s="182"/>
      <c r="JU682" s="182"/>
      <c r="JV682" s="182"/>
      <c r="JW682" s="182"/>
      <c r="JX682" s="182"/>
      <c r="JY682" s="182"/>
      <c r="JZ682" s="182"/>
      <c r="KA682" s="182"/>
      <c r="KB682" s="182"/>
      <c r="KC682" s="182"/>
      <c r="KD682" s="182"/>
      <c r="KE682" s="182"/>
      <c r="KF682" s="182"/>
      <c r="KG682" s="182"/>
      <c r="KH682" s="182"/>
      <c r="KI682" s="182"/>
      <c r="KJ682" s="182"/>
      <c r="KK682" s="182"/>
      <c r="KL682" s="182"/>
      <c r="KM682" s="182"/>
      <c r="KN682" s="182"/>
      <c r="KO682" s="182"/>
      <c r="KP682" s="182"/>
      <c r="KQ682" s="182"/>
      <c r="KR682" s="182"/>
      <c r="KS682" s="182"/>
      <c r="KT682" s="182"/>
      <c r="KU682" s="182"/>
      <c r="KV682" s="182"/>
      <c r="KW682" s="182"/>
      <c r="KX682" s="182"/>
      <c r="KY682" s="182"/>
      <c r="KZ682" s="182"/>
      <c r="LA682" s="182"/>
      <c r="LB682" s="182"/>
      <c r="LC682" s="182"/>
      <c r="LD682" s="182"/>
      <c r="LE682" s="182"/>
      <c r="LF682" s="182"/>
      <c r="LG682" s="182"/>
      <c r="LH682" s="182"/>
      <c r="LI682" s="182"/>
      <c r="LJ682" s="182"/>
      <c r="LK682" s="182"/>
      <c r="LL682" s="182"/>
      <c r="LM682" s="182"/>
      <c r="LN682" s="182"/>
      <c r="LO682" s="182"/>
      <c r="LP682" s="182"/>
      <c r="LQ682" s="182"/>
      <c r="LR682" s="182"/>
      <c r="LS682" s="182"/>
      <c r="LT682" s="182"/>
      <c r="LU682" s="182"/>
      <c r="LV682" s="182"/>
      <c r="LW682" s="182"/>
      <c r="LX682" s="182"/>
      <c r="LY682" s="182"/>
      <c r="LZ682" s="182"/>
      <c r="MA682" s="182"/>
      <c r="MB682" s="182"/>
      <c r="MC682" s="182"/>
      <c r="MD682" s="182"/>
      <c r="ME682" s="182"/>
      <c r="MF682" s="182"/>
      <c r="MG682" s="182"/>
      <c r="MH682" s="182"/>
      <c r="MI682" s="182"/>
      <c r="MJ682" s="182"/>
      <c r="MK682" s="182"/>
      <c r="ML682" s="182"/>
      <c r="MM682" s="182"/>
      <c r="MN682" s="182"/>
      <c r="MO682" s="182"/>
      <c r="MP682" s="182"/>
      <c r="MQ682" s="182"/>
      <c r="MR682" s="182"/>
      <c r="MS682" s="182"/>
      <c r="MT682" s="182"/>
      <c r="MU682" s="182"/>
      <c r="MV682" s="182"/>
      <c r="MW682" s="182"/>
      <c r="MX682" s="182"/>
      <c r="MY682" s="182"/>
      <c r="MZ682" s="182"/>
      <c r="NA682" s="182"/>
      <c r="NB682" s="182"/>
      <c r="NC682" s="182"/>
      <c r="ND682" s="182"/>
      <c r="NE682" s="182"/>
      <c r="NF682" s="182"/>
      <c r="NG682" s="182"/>
      <c r="NH682" s="182"/>
      <c r="NI682" s="182"/>
      <c r="NJ682" s="182"/>
      <c r="NK682" s="182"/>
      <c r="NL682" s="182"/>
      <c r="NM682" s="182"/>
      <c r="NN682" s="182"/>
      <c r="NO682" s="182"/>
      <c r="NP682" s="182"/>
      <c r="NQ682" s="182"/>
      <c r="NR682" s="182"/>
      <c r="NS682" s="182"/>
      <c r="NT682" s="182"/>
      <c r="NU682" s="182"/>
      <c r="NV682" s="182"/>
      <c r="NW682" s="182"/>
      <c r="NX682" s="182"/>
      <c r="NY682" s="182"/>
      <c r="NZ682" s="182"/>
      <c r="OA682" s="182"/>
      <c r="OB682" s="182"/>
      <c r="OC682" s="182"/>
      <c r="OD682" s="182"/>
      <c r="OE682" s="182"/>
      <c r="OF682" s="182"/>
      <c r="OG682" s="182"/>
      <c r="OH682" s="182"/>
      <c r="OI682" s="182"/>
      <c r="OJ682" s="182"/>
      <c r="OK682" s="182"/>
      <c r="OL682" s="182"/>
      <c r="OM682" s="182"/>
      <c r="ON682" s="182"/>
      <c r="OO682" s="182"/>
      <c r="OP682" s="182"/>
      <c r="OQ682" s="182"/>
      <c r="OR682" s="182"/>
      <c r="OS682" s="182"/>
      <c r="OT682" s="182"/>
      <c r="OU682" s="182"/>
      <c r="OV682" s="182"/>
      <c r="OW682" s="182"/>
      <c r="OX682" s="182"/>
      <c r="OY682" s="182"/>
      <c r="OZ682" s="182"/>
      <c r="PA682" s="182"/>
      <c r="PB682" s="182"/>
      <c r="PC682" s="182"/>
      <c r="PD682" s="182"/>
      <c r="PE682" s="182"/>
      <c r="PF682" s="182"/>
      <c r="PG682" s="182"/>
      <c r="PH682" s="182"/>
      <c r="PI682" s="182"/>
      <c r="PJ682" s="182"/>
      <c r="PK682" s="182"/>
      <c r="PL682" s="182"/>
      <c r="PM682" s="182"/>
      <c r="PN682" s="182"/>
      <c r="PO682" s="182"/>
      <c r="PP682" s="182"/>
      <c r="PQ682" s="182"/>
      <c r="PR682" s="182"/>
      <c r="PS682" s="182"/>
      <c r="PT682" s="182"/>
      <c r="PU682" s="182"/>
      <c r="PV682" s="182"/>
      <c r="PW682" s="182"/>
      <c r="PX682" s="182"/>
    </row>
    <row r="683" spans="1:440" s="167" customFormat="1" ht="19.899999999999999" customHeight="1" thickBot="1">
      <c r="A683" s="855">
        <v>117</v>
      </c>
      <c r="B683" s="1044"/>
      <c r="C683" s="1047"/>
      <c r="D683" s="845"/>
      <c r="E683" s="902"/>
      <c r="F683" s="323" t="s">
        <v>22</v>
      </c>
      <c r="G683" s="298">
        <v>7.3719999999999999</v>
      </c>
      <c r="H683" s="298"/>
      <c r="I683" s="299">
        <f>G683+H683+K682</f>
        <v>10.802999999999999</v>
      </c>
      <c r="J683" s="439">
        <v>0.28000000000000003</v>
      </c>
      <c r="K683" s="299">
        <f t="shared" si="739"/>
        <v>10.523</v>
      </c>
      <c r="L683" s="359">
        <f t="shared" si="740"/>
        <v>2.5918726279737115E-2</v>
      </c>
      <c r="M683" s="440" t="s">
        <v>24</v>
      </c>
      <c r="N683" s="903"/>
      <c r="O683" s="904"/>
      <c r="P683" s="904"/>
      <c r="Q683" s="904"/>
      <c r="R683" s="904"/>
      <c r="S683" s="893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  <c r="AV683" s="182"/>
      <c r="AW683" s="182"/>
      <c r="AX683" s="182"/>
      <c r="AY683" s="182"/>
      <c r="AZ683" s="182"/>
      <c r="BA683" s="182"/>
      <c r="BB683" s="182"/>
      <c r="BC683" s="182"/>
      <c r="BD683" s="182"/>
      <c r="BE683" s="182"/>
      <c r="BF683" s="182"/>
      <c r="BG683" s="182"/>
      <c r="BH683" s="182"/>
      <c r="BI683" s="182"/>
      <c r="BJ683" s="182"/>
      <c r="BK683" s="182"/>
      <c r="BL683" s="182"/>
      <c r="BM683" s="182"/>
      <c r="BN683" s="182"/>
      <c r="BO683" s="182"/>
      <c r="BP683" s="182"/>
      <c r="BQ683" s="182"/>
      <c r="BR683" s="182"/>
      <c r="BS683" s="182"/>
      <c r="BT683" s="182"/>
      <c r="BU683" s="182"/>
      <c r="BV683" s="182"/>
      <c r="BW683" s="182"/>
      <c r="BX683" s="182"/>
      <c r="BY683" s="182"/>
      <c r="BZ683" s="182"/>
      <c r="CA683" s="182"/>
      <c r="CB683" s="182"/>
      <c r="CC683" s="182"/>
      <c r="CD683" s="182"/>
      <c r="CE683" s="182"/>
      <c r="CF683" s="182"/>
      <c r="CG683" s="182"/>
      <c r="CH683" s="182"/>
      <c r="CI683" s="182"/>
      <c r="CJ683" s="182"/>
      <c r="CK683" s="182"/>
      <c r="CL683" s="182"/>
      <c r="CM683" s="182"/>
      <c r="CN683" s="182"/>
      <c r="CO683" s="182"/>
      <c r="CP683" s="182"/>
      <c r="CQ683" s="182"/>
      <c r="CR683" s="182"/>
      <c r="CS683" s="182"/>
      <c r="CT683" s="182"/>
      <c r="CU683" s="182"/>
      <c r="CV683" s="182"/>
      <c r="CW683" s="182"/>
      <c r="CX683" s="182"/>
      <c r="CY683" s="182"/>
      <c r="CZ683" s="182"/>
      <c r="DA683" s="182"/>
      <c r="DB683" s="182"/>
      <c r="DC683" s="182"/>
      <c r="DD683" s="182"/>
      <c r="DE683" s="182"/>
      <c r="DF683" s="182"/>
      <c r="DG683" s="182"/>
      <c r="DH683" s="182"/>
      <c r="DI683" s="182"/>
      <c r="DJ683" s="182"/>
      <c r="DK683" s="182"/>
      <c r="DL683" s="182"/>
      <c r="DM683" s="182"/>
      <c r="DN683" s="182"/>
      <c r="DO683" s="182"/>
      <c r="DP683" s="182"/>
      <c r="DQ683" s="182"/>
      <c r="DR683" s="182"/>
      <c r="DS683" s="182"/>
      <c r="DT683" s="182"/>
      <c r="DU683" s="182"/>
      <c r="DV683" s="182"/>
      <c r="DW683" s="182"/>
      <c r="DX683" s="182"/>
      <c r="DY683" s="182"/>
      <c r="DZ683" s="182"/>
      <c r="EA683" s="182"/>
      <c r="EB683" s="182"/>
      <c r="EC683" s="182"/>
      <c r="ED683" s="182"/>
      <c r="EE683" s="182"/>
      <c r="EF683" s="182"/>
      <c r="EG683" s="182"/>
      <c r="EH683" s="182"/>
      <c r="EI683" s="182"/>
      <c r="EJ683" s="182"/>
      <c r="EK683" s="182"/>
      <c r="EL683" s="182"/>
      <c r="EM683" s="182"/>
      <c r="EN683" s="182"/>
      <c r="EO683" s="182"/>
      <c r="EP683" s="182"/>
      <c r="EQ683" s="182"/>
      <c r="ER683" s="182"/>
      <c r="ES683" s="182"/>
      <c r="ET683" s="182"/>
      <c r="EU683" s="182"/>
      <c r="EV683" s="182"/>
      <c r="EW683" s="182"/>
      <c r="EX683" s="182"/>
      <c r="EY683" s="182"/>
      <c r="EZ683" s="182"/>
      <c r="FA683" s="182"/>
      <c r="FB683" s="182"/>
      <c r="FC683" s="182"/>
      <c r="FD683" s="182"/>
      <c r="FE683" s="182"/>
      <c r="FF683" s="182"/>
      <c r="FG683" s="182"/>
      <c r="FH683" s="182"/>
      <c r="FI683" s="182"/>
      <c r="FJ683" s="182"/>
      <c r="FK683" s="182"/>
      <c r="FL683" s="182"/>
      <c r="FM683" s="182"/>
      <c r="FN683" s="182"/>
      <c r="FO683" s="182"/>
      <c r="FP683" s="182"/>
      <c r="FQ683" s="182"/>
      <c r="FR683" s="182"/>
      <c r="FS683" s="182"/>
      <c r="FT683" s="182"/>
      <c r="FU683" s="182"/>
      <c r="FV683" s="182"/>
      <c r="FW683" s="182"/>
      <c r="FX683" s="182"/>
      <c r="FY683" s="182"/>
      <c r="FZ683" s="182"/>
      <c r="GA683" s="182"/>
      <c r="GB683" s="182"/>
      <c r="GC683" s="182"/>
      <c r="GD683" s="182"/>
      <c r="GE683" s="182"/>
      <c r="GF683" s="182"/>
      <c r="GG683" s="182"/>
      <c r="GH683" s="182"/>
      <c r="GI683" s="182"/>
      <c r="GJ683" s="182"/>
      <c r="GK683" s="182"/>
      <c r="GL683" s="182"/>
      <c r="GM683" s="182"/>
      <c r="GN683" s="182"/>
      <c r="GO683" s="182"/>
      <c r="GP683" s="182"/>
      <c r="GQ683" s="182"/>
      <c r="GR683" s="182"/>
      <c r="GS683" s="182"/>
      <c r="GT683" s="182"/>
      <c r="GU683" s="182"/>
      <c r="GV683" s="182"/>
      <c r="GW683" s="182"/>
      <c r="GX683" s="182"/>
      <c r="GY683" s="182"/>
      <c r="GZ683" s="182"/>
      <c r="HA683" s="182"/>
      <c r="HB683" s="182"/>
      <c r="HC683" s="182"/>
      <c r="HD683" s="182"/>
      <c r="HE683" s="182"/>
      <c r="HF683" s="182"/>
      <c r="HG683" s="182"/>
      <c r="HH683" s="182"/>
      <c r="HI683" s="182"/>
      <c r="HJ683" s="182"/>
      <c r="HK683" s="182"/>
      <c r="HL683" s="182"/>
      <c r="HM683" s="182"/>
      <c r="HN683" s="182"/>
      <c r="HO683" s="182"/>
      <c r="HP683" s="182"/>
      <c r="HQ683" s="182"/>
      <c r="HR683" s="182"/>
      <c r="HS683" s="182"/>
      <c r="HT683" s="182"/>
      <c r="HU683" s="182"/>
      <c r="HV683" s="182"/>
      <c r="HW683" s="182"/>
      <c r="HX683" s="182"/>
      <c r="HY683" s="182"/>
      <c r="HZ683" s="182"/>
      <c r="IA683" s="182"/>
      <c r="IB683" s="182"/>
      <c r="IC683" s="182"/>
      <c r="ID683" s="182"/>
      <c r="IE683" s="182"/>
      <c r="IF683" s="182"/>
      <c r="IG683" s="182"/>
      <c r="IH683" s="182"/>
      <c r="II683" s="182"/>
      <c r="IJ683" s="182"/>
      <c r="IK683" s="182"/>
      <c r="IL683" s="182"/>
      <c r="IM683" s="182"/>
      <c r="IN683" s="182"/>
      <c r="IO683" s="182"/>
      <c r="IP683" s="182"/>
      <c r="IQ683" s="182"/>
      <c r="IR683" s="182"/>
      <c r="IS683" s="182"/>
      <c r="IT683" s="182"/>
      <c r="IU683" s="182"/>
      <c r="IV683" s="182"/>
      <c r="IW683" s="182"/>
      <c r="IX683" s="182"/>
      <c r="IY683" s="182"/>
      <c r="IZ683" s="182"/>
      <c r="JA683" s="182"/>
      <c r="JB683" s="182"/>
      <c r="JC683" s="182"/>
      <c r="JD683" s="182"/>
      <c r="JE683" s="182"/>
      <c r="JF683" s="182"/>
      <c r="JG683" s="182"/>
      <c r="JH683" s="182"/>
      <c r="JI683" s="182"/>
      <c r="JJ683" s="182"/>
      <c r="JK683" s="182"/>
      <c r="JL683" s="182"/>
      <c r="JM683" s="182"/>
      <c r="JN683" s="182"/>
      <c r="JO683" s="182"/>
      <c r="JP683" s="182"/>
      <c r="JQ683" s="182"/>
      <c r="JR683" s="182"/>
      <c r="JS683" s="182"/>
      <c r="JT683" s="182"/>
      <c r="JU683" s="182"/>
      <c r="JV683" s="182"/>
      <c r="JW683" s="182"/>
      <c r="JX683" s="182"/>
      <c r="JY683" s="182"/>
      <c r="JZ683" s="182"/>
      <c r="KA683" s="182"/>
      <c r="KB683" s="182"/>
      <c r="KC683" s="182"/>
      <c r="KD683" s="182"/>
      <c r="KE683" s="182"/>
      <c r="KF683" s="182"/>
      <c r="KG683" s="182"/>
      <c r="KH683" s="182"/>
      <c r="KI683" s="182"/>
      <c r="KJ683" s="182"/>
      <c r="KK683" s="182"/>
      <c r="KL683" s="182"/>
      <c r="KM683" s="182"/>
      <c r="KN683" s="182"/>
      <c r="KO683" s="182"/>
      <c r="KP683" s="182"/>
      <c r="KQ683" s="182"/>
      <c r="KR683" s="182"/>
      <c r="KS683" s="182"/>
      <c r="KT683" s="182"/>
      <c r="KU683" s="182"/>
      <c r="KV683" s="182"/>
      <c r="KW683" s="182"/>
      <c r="KX683" s="182"/>
      <c r="KY683" s="182"/>
      <c r="KZ683" s="182"/>
      <c r="LA683" s="182"/>
      <c r="LB683" s="182"/>
      <c r="LC683" s="182"/>
      <c r="LD683" s="182"/>
      <c r="LE683" s="182"/>
      <c r="LF683" s="182"/>
      <c r="LG683" s="182"/>
      <c r="LH683" s="182"/>
      <c r="LI683" s="182"/>
      <c r="LJ683" s="182"/>
      <c r="LK683" s="182"/>
      <c r="LL683" s="182"/>
      <c r="LM683" s="182"/>
      <c r="LN683" s="182"/>
      <c r="LO683" s="182"/>
      <c r="LP683" s="182"/>
      <c r="LQ683" s="182"/>
      <c r="LR683" s="182"/>
      <c r="LS683" s="182"/>
      <c r="LT683" s="182"/>
      <c r="LU683" s="182"/>
      <c r="LV683" s="182"/>
      <c r="LW683" s="182"/>
      <c r="LX683" s="182"/>
      <c r="LY683" s="182"/>
      <c r="LZ683" s="182"/>
      <c r="MA683" s="182"/>
      <c r="MB683" s="182"/>
      <c r="MC683" s="182"/>
      <c r="MD683" s="182"/>
      <c r="ME683" s="182"/>
      <c r="MF683" s="182"/>
      <c r="MG683" s="182"/>
      <c r="MH683" s="182"/>
      <c r="MI683" s="182"/>
      <c r="MJ683" s="182"/>
      <c r="MK683" s="182"/>
      <c r="ML683" s="182"/>
      <c r="MM683" s="182"/>
      <c r="MN683" s="182"/>
      <c r="MO683" s="182"/>
      <c r="MP683" s="182"/>
      <c r="MQ683" s="182"/>
      <c r="MR683" s="182"/>
      <c r="MS683" s="182"/>
      <c r="MT683" s="182"/>
      <c r="MU683" s="182"/>
      <c r="MV683" s="182"/>
      <c r="MW683" s="182"/>
      <c r="MX683" s="182"/>
      <c r="MY683" s="182"/>
      <c r="MZ683" s="182"/>
      <c r="NA683" s="182"/>
      <c r="NB683" s="182"/>
      <c r="NC683" s="182"/>
      <c r="ND683" s="182"/>
      <c r="NE683" s="182"/>
      <c r="NF683" s="182"/>
      <c r="NG683" s="182"/>
      <c r="NH683" s="182"/>
      <c r="NI683" s="182"/>
      <c r="NJ683" s="182"/>
      <c r="NK683" s="182"/>
      <c r="NL683" s="182"/>
      <c r="NM683" s="182"/>
      <c r="NN683" s="182"/>
      <c r="NO683" s="182"/>
      <c r="NP683" s="182"/>
      <c r="NQ683" s="182"/>
      <c r="NR683" s="182"/>
      <c r="NS683" s="182"/>
      <c r="NT683" s="182"/>
      <c r="NU683" s="182"/>
      <c r="NV683" s="182"/>
      <c r="NW683" s="182"/>
      <c r="NX683" s="182"/>
      <c r="NY683" s="182"/>
      <c r="NZ683" s="182"/>
      <c r="OA683" s="182"/>
      <c r="OB683" s="182"/>
      <c r="OC683" s="182"/>
      <c r="OD683" s="182"/>
      <c r="OE683" s="182"/>
      <c r="OF683" s="182"/>
      <c r="OG683" s="182"/>
      <c r="OH683" s="182"/>
      <c r="OI683" s="182"/>
      <c r="OJ683" s="182"/>
      <c r="OK683" s="182"/>
      <c r="OL683" s="182"/>
      <c r="OM683" s="182"/>
      <c r="ON683" s="182"/>
      <c r="OO683" s="182"/>
      <c r="OP683" s="182"/>
      <c r="OQ683" s="182"/>
      <c r="OR683" s="182"/>
      <c r="OS683" s="182"/>
      <c r="OT683" s="182"/>
      <c r="OU683" s="182"/>
      <c r="OV683" s="182"/>
      <c r="OW683" s="182"/>
      <c r="OX683" s="182"/>
      <c r="OY683" s="182"/>
      <c r="OZ683" s="182"/>
      <c r="PA683" s="182"/>
      <c r="PB683" s="182"/>
      <c r="PC683" s="182"/>
      <c r="PD683" s="182"/>
      <c r="PE683" s="182"/>
      <c r="PF683" s="182"/>
      <c r="PG683" s="182"/>
      <c r="PH683" s="182"/>
      <c r="PI683" s="182"/>
      <c r="PJ683" s="182"/>
      <c r="PK683" s="182"/>
      <c r="PL683" s="182"/>
      <c r="PM683" s="182"/>
      <c r="PN683" s="182"/>
      <c r="PO683" s="182"/>
      <c r="PP683" s="182"/>
      <c r="PQ683" s="182"/>
      <c r="PR683" s="182"/>
      <c r="PS683" s="182"/>
      <c r="PT683" s="182"/>
      <c r="PU683" s="182"/>
      <c r="PV683" s="182"/>
      <c r="PW683" s="182"/>
      <c r="PX683" s="182"/>
    </row>
    <row r="684" spans="1:440" s="167" customFormat="1" ht="19.899999999999999" customHeight="1" thickBot="1">
      <c r="A684" s="855">
        <v>119</v>
      </c>
      <c r="B684" s="1044"/>
      <c r="C684" s="1047"/>
      <c r="D684" s="843" t="s">
        <v>666</v>
      </c>
      <c r="E684" s="902" t="s">
        <v>619</v>
      </c>
      <c r="F684" s="323" t="s">
        <v>20</v>
      </c>
      <c r="G684" s="298">
        <v>0.156</v>
      </c>
      <c r="H684" s="298"/>
      <c r="I684" s="299">
        <f t="shared" ref="I684" si="811">G684+H684</f>
        <v>0.156</v>
      </c>
      <c r="J684" s="439">
        <v>1</v>
      </c>
      <c r="K684" s="299">
        <f t="shared" si="739"/>
        <v>-0.84399999999999997</v>
      </c>
      <c r="L684" s="359">
        <f t="shared" si="740"/>
        <v>6.4102564102564106</v>
      </c>
      <c r="M684" s="440" t="s">
        <v>24</v>
      </c>
      <c r="N684" s="903">
        <f t="shared" ref="N684:O684" si="812">G684+G685+G686</f>
        <v>1.7789999999999999</v>
      </c>
      <c r="O684" s="904">
        <f t="shared" si="812"/>
        <v>0</v>
      </c>
      <c r="P684" s="904">
        <f t="shared" ref="P684" si="813">N684+O684</f>
        <v>1.7789999999999999</v>
      </c>
      <c r="Q684" s="904">
        <f t="shared" ref="Q684" si="814">J684+J685+J686</f>
        <v>1.7789999999999999</v>
      </c>
      <c r="R684" s="904">
        <f t="shared" ref="R684" si="815">P684-Q684</f>
        <v>0</v>
      </c>
      <c r="S684" s="893">
        <f t="shared" ref="S684" si="816">Q684/P684</f>
        <v>1</v>
      </c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  <c r="AV684" s="182"/>
      <c r="AW684" s="182"/>
      <c r="AX684" s="182"/>
      <c r="AY684" s="182"/>
      <c r="AZ684" s="182"/>
      <c r="BA684" s="182"/>
      <c r="BB684" s="182"/>
      <c r="BC684" s="182"/>
      <c r="BD684" s="182"/>
      <c r="BE684" s="182"/>
      <c r="BF684" s="182"/>
      <c r="BG684" s="182"/>
      <c r="BH684" s="182"/>
      <c r="BI684" s="182"/>
      <c r="BJ684" s="182"/>
      <c r="BK684" s="182"/>
      <c r="BL684" s="182"/>
      <c r="BM684" s="182"/>
      <c r="BN684" s="182"/>
      <c r="BO684" s="182"/>
      <c r="BP684" s="182"/>
      <c r="BQ684" s="182"/>
      <c r="BR684" s="182"/>
      <c r="BS684" s="182"/>
      <c r="BT684" s="182"/>
      <c r="BU684" s="182"/>
      <c r="BV684" s="182"/>
      <c r="BW684" s="182"/>
      <c r="BX684" s="182"/>
      <c r="BY684" s="182"/>
      <c r="BZ684" s="182"/>
      <c r="CA684" s="182"/>
      <c r="CB684" s="182"/>
      <c r="CC684" s="182"/>
      <c r="CD684" s="182"/>
      <c r="CE684" s="182"/>
      <c r="CF684" s="182"/>
      <c r="CG684" s="182"/>
      <c r="CH684" s="182"/>
      <c r="CI684" s="182"/>
      <c r="CJ684" s="182"/>
      <c r="CK684" s="182"/>
      <c r="CL684" s="182"/>
      <c r="CM684" s="182"/>
      <c r="CN684" s="182"/>
      <c r="CO684" s="182"/>
      <c r="CP684" s="182"/>
      <c r="CQ684" s="182"/>
      <c r="CR684" s="182"/>
      <c r="CS684" s="182"/>
      <c r="CT684" s="182"/>
      <c r="CU684" s="182"/>
      <c r="CV684" s="182"/>
      <c r="CW684" s="182"/>
      <c r="CX684" s="182"/>
      <c r="CY684" s="182"/>
      <c r="CZ684" s="182"/>
      <c r="DA684" s="182"/>
      <c r="DB684" s="182"/>
      <c r="DC684" s="182"/>
      <c r="DD684" s="182"/>
      <c r="DE684" s="182"/>
      <c r="DF684" s="182"/>
      <c r="DG684" s="182"/>
      <c r="DH684" s="182"/>
      <c r="DI684" s="182"/>
      <c r="DJ684" s="182"/>
      <c r="DK684" s="182"/>
      <c r="DL684" s="182"/>
      <c r="DM684" s="182"/>
      <c r="DN684" s="182"/>
      <c r="DO684" s="182"/>
      <c r="DP684" s="182"/>
      <c r="DQ684" s="182"/>
      <c r="DR684" s="182"/>
      <c r="DS684" s="182"/>
      <c r="DT684" s="182"/>
      <c r="DU684" s="182"/>
      <c r="DV684" s="182"/>
      <c r="DW684" s="182"/>
      <c r="DX684" s="182"/>
      <c r="DY684" s="182"/>
      <c r="DZ684" s="182"/>
      <c r="EA684" s="182"/>
      <c r="EB684" s="182"/>
      <c r="EC684" s="182"/>
      <c r="ED684" s="182"/>
      <c r="EE684" s="182"/>
      <c r="EF684" s="182"/>
      <c r="EG684" s="182"/>
      <c r="EH684" s="182"/>
      <c r="EI684" s="182"/>
      <c r="EJ684" s="182"/>
      <c r="EK684" s="182"/>
      <c r="EL684" s="182"/>
      <c r="EM684" s="182"/>
      <c r="EN684" s="182"/>
      <c r="EO684" s="182"/>
      <c r="EP684" s="182"/>
      <c r="EQ684" s="182"/>
      <c r="ER684" s="182"/>
      <c r="ES684" s="182"/>
      <c r="ET684" s="182"/>
      <c r="EU684" s="182"/>
      <c r="EV684" s="182"/>
      <c r="EW684" s="182"/>
      <c r="EX684" s="182"/>
      <c r="EY684" s="182"/>
      <c r="EZ684" s="182"/>
      <c r="FA684" s="182"/>
      <c r="FB684" s="182"/>
      <c r="FC684" s="182"/>
      <c r="FD684" s="182"/>
      <c r="FE684" s="182"/>
      <c r="FF684" s="182"/>
      <c r="FG684" s="182"/>
      <c r="FH684" s="182"/>
      <c r="FI684" s="182"/>
      <c r="FJ684" s="182"/>
      <c r="FK684" s="182"/>
      <c r="FL684" s="182"/>
      <c r="FM684" s="182"/>
      <c r="FN684" s="182"/>
      <c r="FO684" s="182"/>
      <c r="FP684" s="182"/>
      <c r="FQ684" s="182"/>
      <c r="FR684" s="182"/>
      <c r="FS684" s="182"/>
      <c r="FT684" s="182"/>
      <c r="FU684" s="182"/>
      <c r="FV684" s="182"/>
      <c r="FW684" s="182"/>
      <c r="FX684" s="182"/>
      <c r="FY684" s="182"/>
      <c r="FZ684" s="182"/>
      <c r="GA684" s="182"/>
      <c r="GB684" s="182"/>
      <c r="GC684" s="182"/>
      <c r="GD684" s="182"/>
      <c r="GE684" s="182"/>
      <c r="GF684" s="182"/>
      <c r="GG684" s="182"/>
      <c r="GH684" s="182"/>
      <c r="GI684" s="182"/>
      <c r="GJ684" s="182"/>
      <c r="GK684" s="182"/>
      <c r="GL684" s="182"/>
      <c r="GM684" s="182"/>
      <c r="GN684" s="182"/>
      <c r="GO684" s="182"/>
      <c r="GP684" s="182"/>
      <c r="GQ684" s="182"/>
      <c r="GR684" s="182"/>
      <c r="GS684" s="182"/>
      <c r="GT684" s="182"/>
      <c r="GU684" s="182"/>
      <c r="GV684" s="182"/>
      <c r="GW684" s="182"/>
      <c r="GX684" s="182"/>
      <c r="GY684" s="182"/>
      <c r="GZ684" s="182"/>
      <c r="HA684" s="182"/>
      <c r="HB684" s="182"/>
      <c r="HC684" s="182"/>
      <c r="HD684" s="182"/>
      <c r="HE684" s="182"/>
      <c r="HF684" s="182"/>
      <c r="HG684" s="182"/>
      <c r="HH684" s="182"/>
      <c r="HI684" s="182"/>
      <c r="HJ684" s="182"/>
      <c r="HK684" s="182"/>
      <c r="HL684" s="182"/>
      <c r="HM684" s="182"/>
      <c r="HN684" s="182"/>
      <c r="HO684" s="182"/>
      <c r="HP684" s="182"/>
      <c r="HQ684" s="182"/>
      <c r="HR684" s="182"/>
      <c r="HS684" s="182"/>
      <c r="HT684" s="182"/>
      <c r="HU684" s="182"/>
      <c r="HV684" s="182"/>
      <c r="HW684" s="182"/>
      <c r="HX684" s="182"/>
      <c r="HY684" s="182"/>
      <c r="HZ684" s="182"/>
      <c r="IA684" s="182"/>
      <c r="IB684" s="182"/>
      <c r="IC684" s="182"/>
      <c r="ID684" s="182"/>
      <c r="IE684" s="182"/>
      <c r="IF684" s="182"/>
      <c r="IG684" s="182"/>
      <c r="IH684" s="182"/>
      <c r="II684" s="182"/>
      <c r="IJ684" s="182"/>
      <c r="IK684" s="182"/>
      <c r="IL684" s="182"/>
      <c r="IM684" s="182"/>
      <c r="IN684" s="182"/>
      <c r="IO684" s="182"/>
      <c r="IP684" s="182"/>
      <c r="IQ684" s="182"/>
      <c r="IR684" s="182"/>
      <c r="IS684" s="182"/>
      <c r="IT684" s="182"/>
      <c r="IU684" s="182"/>
      <c r="IV684" s="182"/>
      <c r="IW684" s="182"/>
      <c r="IX684" s="182"/>
      <c r="IY684" s="182"/>
      <c r="IZ684" s="182"/>
      <c r="JA684" s="182"/>
      <c r="JB684" s="182"/>
      <c r="JC684" s="182"/>
      <c r="JD684" s="182"/>
      <c r="JE684" s="182"/>
      <c r="JF684" s="182"/>
      <c r="JG684" s="182"/>
      <c r="JH684" s="182"/>
      <c r="JI684" s="182"/>
      <c r="JJ684" s="182"/>
      <c r="JK684" s="182"/>
      <c r="JL684" s="182"/>
      <c r="JM684" s="182"/>
      <c r="JN684" s="182"/>
      <c r="JO684" s="182"/>
      <c r="JP684" s="182"/>
      <c r="JQ684" s="182"/>
      <c r="JR684" s="182"/>
      <c r="JS684" s="182"/>
      <c r="JT684" s="182"/>
      <c r="JU684" s="182"/>
      <c r="JV684" s="182"/>
      <c r="JW684" s="182"/>
      <c r="JX684" s="182"/>
      <c r="JY684" s="182"/>
      <c r="JZ684" s="182"/>
      <c r="KA684" s="182"/>
      <c r="KB684" s="182"/>
      <c r="KC684" s="182"/>
      <c r="KD684" s="182"/>
      <c r="KE684" s="182"/>
      <c r="KF684" s="182"/>
      <c r="KG684" s="182"/>
      <c r="KH684" s="182"/>
      <c r="KI684" s="182"/>
      <c r="KJ684" s="182"/>
      <c r="KK684" s="182"/>
      <c r="KL684" s="182"/>
      <c r="KM684" s="182"/>
      <c r="KN684" s="182"/>
      <c r="KO684" s="182"/>
      <c r="KP684" s="182"/>
      <c r="KQ684" s="182"/>
      <c r="KR684" s="182"/>
      <c r="KS684" s="182"/>
      <c r="KT684" s="182"/>
      <c r="KU684" s="182"/>
      <c r="KV684" s="182"/>
      <c r="KW684" s="182"/>
      <c r="KX684" s="182"/>
      <c r="KY684" s="182"/>
      <c r="KZ684" s="182"/>
      <c r="LA684" s="182"/>
      <c r="LB684" s="182"/>
      <c r="LC684" s="182"/>
      <c r="LD684" s="182"/>
      <c r="LE684" s="182"/>
      <c r="LF684" s="182"/>
      <c r="LG684" s="182"/>
      <c r="LH684" s="182"/>
      <c r="LI684" s="182"/>
      <c r="LJ684" s="182"/>
      <c r="LK684" s="182"/>
      <c r="LL684" s="182"/>
      <c r="LM684" s="182"/>
      <c r="LN684" s="182"/>
      <c r="LO684" s="182"/>
      <c r="LP684" s="182"/>
      <c r="LQ684" s="182"/>
      <c r="LR684" s="182"/>
      <c r="LS684" s="182"/>
      <c r="LT684" s="182"/>
      <c r="LU684" s="182"/>
      <c r="LV684" s="182"/>
      <c r="LW684" s="182"/>
      <c r="LX684" s="182"/>
      <c r="LY684" s="182"/>
      <c r="LZ684" s="182"/>
      <c r="MA684" s="182"/>
      <c r="MB684" s="182"/>
      <c r="MC684" s="182"/>
      <c r="MD684" s="182"/>
      <c r="ME684" s="182"/>
      <c r="MF684" s="182"/>
      <c r="MG684" s="182"/>
      <c r="MH684" s="182"/>
      <c r="MI684" s="182"/>
      <c r="MJ684" s="182"/>
      <c r="MK684" s="182"/>
      <c r="ML684" s="182"/>
      <c r="MM684" s="182"/>
      <c r="MN684" s="182"/>
      <c r="MO684" s="182"/>
      <c r="MP684" s="182"/>
      <c r="MQ684" s="182"/>
      <c r="MR684" s="182"/>
      <c r="MS684" s="182"/>
      <c r="MT684" s="182"/>
      <c r="MU684" s="182"/>
      <c r="MV684" s="182"/>
      <c r="MW684" s="182"/>
      <c r="MX684" s="182"/>
      <c r="MY684" s="182"/>
      <c r="MZ684" s="182"/>
      <c r="NA684" s="182"/>
      <c r="NB684" s="182"/>
      <c r="NC684" s="182"/>
      <c r="ND684" s="182"/>
      <c r="NE684" s="182"/>
      <c r="NF684" s="182"/>
      <c r="NG684" s="182"/>
      <c r="NH684" s="182"/>
      <c r="NI684" s="182"/>
      <c r="NJ684" s="182"/>
      <c r="NK684" s="182"/>
      <c r="NL684" s="182"/>
      <c r="NM684" s="182"/>
      <c r="NN684" s="182"/>
      <c r="NO684" s="182"/>
      <c r="NP684" s="182"/>
      <c r="NQ684" s="182"/>
      <c r="NR684" s="182"/>
      <c r="NS684" s="182"/>
      <c r="NT684" s="182"/>
      <c r="NU684" s="182"/>
      <c r="NV684" s="182"/>
      <c r="NW684" s="182"/>
      <c r="NX684" s="182"/>
      <c r="NY684" s="182"/>
      <c r="NZ684" s="182"/>
      <c r="OA684" s="182"/>
      <c r="OB684" s="182"/>
      <c r="OC684" s="182"/>
      <c r="OD684" s="182"/>
      <c r="OE684" s="182"/>
      <c r="OF684" s="182"/>
      <c r="OG684" s="182"/>
      <c r="OH684" s="182"/>
      <c r="OI684" s="182"/>
      <c r="OJ684" s="182"/>
      <c r="OK684" s="182"/>
      <c r="OL684" s="182"/>
      <c r="OM684" s="182"/>
      <c r="ON684" s="182"/>
      <c r="OO684" s="182"/>
      <c r="OP684" s="182"/>
      <c r="OQ684" s="182"/>
      <c r="OR684" s="182"/>
      <c r="OS684" s="182"/>
      <c r="OT684" s="182"/>
      <c r="OU684" s="182"/>
      <c r="OV684" s="182"/>
      <c r="OW684" s="182"/>
      <c r="OX684" s="182"/>
      <c r="OY684" s="182"/>
      <c r="OZ684" s="182"/>
      <c r="PA684" s="182"/>
      <c r="PB684" s="182"/>
      <c r="PC684" s="182"/>
      <c r="PD684" s="182"/>
      <c r="PE684" s="182"/>
      <c r="PF684" s="182"/>
      <c r="PG684" s="182"/>
      <c r="PH684" s="182"/>
      <c r="PI684" s="182"/>
      <c r="PJ684" s="182"/>
      <c r="PK684" s="182"/>
      <c r="PL684" s="182"/>
      <c r="PM684" s="182"/>
      <c r="PN684" s="182"/>
      <c r="PO684" s="182"/>
      <c r="PP684" s="182"/>
      <c r="PQ684" s="182"/>
      <c r="PR684" s="182"/>
      <c r="PS684" s="182"/>
      <c r="PT684" s="182"/>
      <c r="PU684" s="182"/>
      <c r="PV684" s="182"/>
      <c r="PW684" s="182"/>
      <c r="PX684" s="182"/>
    </row>
    <row r="685" spans="1:440" s="167" customFormat="1" ht="19.899999999999999" customHeight="1" thickBot="1">
      <c r="A685" s="855">
        <v>119</v>
      </c>
      <c r="B685" s="1044"/>
      <c r="C685" s="1047"/>
      <c r="D685" s="844"/>
      <c r="E685" s="902"/>
      <c r="F685" s="323" t="s">
        <v>21</v>
      </c>
      <c r="G685" s="298">
        <v>0.73299999999999998</v>
      </c>
      <c r="H685" s="298"/>
      <c r="I685" s="299">
        <f>G685+H685+K684</f>
        <v>-0.11099999999999999</v>
      </c>
      <c r="J685" s="439">
        <v>0</v>
      </c>
      <c r="K685" s="299">
        <f t="shared" si="739"/>
        <v>-0.11099999999999999</v>
      </c>
      <c r="L685" s="359">
        <f t="shared" si="740"/>
        <v>0</v>
      </c>
      <c r="M685" s="440">
        <v>43161</v>
      </c>
      <c r="N685" s="903"/>
      <c r="O685" s="904"/>
      <c r="P685" s="904"/>
      <c r="Q685" s="904"/>
      <c r="R685" s="904"/>
      <c r="S685" s="893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  <c r="AV685" s="182"/>
      <c r="AW685" s="182"/>
      <c r="AX685" s="182"/>
      <c r="AY685" s="182"/>
      <c r="AZ685" s="182"/>
      <c r="BA685" s="182"/>
      <c r="BB685" s="182"/>
      <c r="BC685" s="182"/>
      <c r="BD685" s="182"/>
      <c r="BE685" s="182"/>
      <c r="BF685" s="182"/>
      <c r="BG685" s="182"/>
      <c r="BH685" s="182"/>
      <c r="BI685" s="182"/>
      <c r="BJ685" s="182"/>
      <c r="BK685" s="182"/>
      <c r="BL685" s="182"/>
      <c r="BM685" s="182"/>
      <c r="BN685" s="182"/>
      <c r="BO685" s="182"/>
      <c r="BP685" s="182"/>
      <c r="BQ685" s="182"/>
      <c r="BR685" s="182"/>
      <c r="BS685" s="182"/>
      <c r="BT685" s="182"/>
      <c r="BU685" s="182"/>
      <c r="BV685" s="182"/>
      <c r="BW685" s="182"/>
      <c r="BX685" s="182"/>
      <c r="BY685" s="182"/>
      <c r="BZ685" s="182"/>
      <c r="CA685" s="182"/>
      <c r="CB685" s="182"/>
      <c r="CC685" s="182"/>
      <c r="CD685" s="182"/>
      <c r="CE685" s="182"/>
      <c r="CF685" s="182"/>
      <c r="CG685" s="182"/>
      <c r="CH685" s="182"/>
      <c r="CI685" s="182"/>
      <c r="CJ685" s="182"/>
      <c r="CK685" s="182"/>
      <c r="CL685" s="182"/>
      <c r="CM685" s="182"/>
      <c r="CN685" s="182"/>
      <c r="CO685" s="182"/>
      <c r="CP685" s="182"/>
      <c r="CQ685" s="182"/>
      <c r="CR685" s="182"/>
      <c r="CS685" s="182"/>
      <c r="CT685" s="182"/>
      <c r="CU685" s="182"/>
      <c r="CV685" s="182"/>
      <c r="CW685" s="182"/>
      <c r="CX685" s="182"/>
      <c r="CY685" s="182"/>
      <c r="CZ685" s="182"/>
      <c r="DA685" s="182"/>
      <c r="DB685" s="182"/>
      <c r="DC685" s="182"/>
      <c r="DD685" s="182"/>
      <c r="DE685" s="182"/>
      <c r="DF685" s="182"/>
      <c r="DG685" s="182"/>
      <c r="DH685" s="182"/>
      <c r="DI685" s="182"/>
      <c r="DJ685" s="182"/>
      <c r="DK685" s="182"/>
      <c r="DL685" s="182"/>
      <c r="DM685" s="182"/>
      <c r="DN685" s="182"/>
      <c r="DO685" s="182"/>
      <c r="DP685" s="182"/>
      <c r="DQ685" s="182"/>
      <c r="DR685" s="182"/>
      <c r="DS685" s="182"/>
      <c r="DT685" s="182"/>
      <c r="DU685" s="182"/>
      <c r="DV685" s="182"/>
      <c r="DW685" s="182"/>
      <c r="DX685" s="182"/>
      <c r="DY685" s="182"/>
      <c r="DZ685" s="182"/>
      <c r="EA685" s="182"/>
      <c r="EB685" s="182"/>
      <c r="EC685" s="182"/>
      <c r="ED685" s="182"/>
      <c r="EE685" s="182"/>
      <c r="EF685" s="182"/>
      <c r="EG685" s="182"/>
      <c r="EH685" s="182"/>
      <c r="EI685" s="182"/>
      <c r="EJ685" s="182"/>
      <c r="EK685" s="182"/>
      <c r="EL685" s="182"/>
      <c r="EM685" s="182"/>
      <c r="EN685" s="182"/>
      <c r="EO685" s="182"/>
      <c r="EP685" s="182"/>
      <c r="EQ685" s="182"/>
      <c r="ER685" s="182"/>
      <c r="ES685" s="182"/>
      <c r="ET685" s="182"/>
      <c r="EU685" s="182"/>
      <c r="EV685" s="182"/>
      <c r="EW685" s="182"/>
      <c r="EX685" s="182"/>
      <c r="EY685" s="182"/>
      <c r="EZ685" s="182"/>
      <c r="FA685" s="182"/>
      <c r="FB685" s="182"/>
      <c r="FC685" s="182"/>
      <c r="FD685" s="182"/>
      <c r="FE685" s="182"/>
      <c r="FF685" s="182"/>
      <c r="FG685" s="182"/>
      <c r="FH685" s="182"/>
      <c r="FI685" s="182"/>
      <c r="FJ685" s="182"/>
      <c r="FK685" s="182"/>
      <c r="FL685" s="182"/>
      <c r="FM685" s="182"/>
      <c r="FN685" s="182"/>
      <c r="FO685" s="182"/>
      <c r="FP685" s="182"/>
      <c r="FQ685" s="182"/>
      <c r="FR685" s="182"/>
      <c r="FS685" s="182"/>
      <c r="FT685" s="182"/>
      <c r="FU685" s="182"/>
      <c r="FV685" s="182"/>
      <c r="FW685" s="182"/>
      <c r="FX685" s="182"/>
      <c r="FY685" s="182"/>
      <c r="FZ685" s="182"/>
      <c r="GA685" s="182"/>
      <c r="GB685" s="182"/>
      <c r="GC685" s="182"/>
      <c r="GD685" s="182"/>
      <c r="GE685" s="182"/>
      <c r="GF685" s="182"/>
      <c r="GG685" s="182"/>
      <c r="GH685" s="182"/>
      <c r="GI685" s="182"/>
      <c r="GJ685" s="182"/>
      <c r="GK685" s="182"/>
      <c r="GL685" s="182"/>
      <c r="GM685" s="182"/>
      <c r="GN685" s="182"/>
      <c r="GO685" s="182"/>
      <c r="GP685" s="182"/>
      <c r="GQ685" s="182"/>
      <c r="GR685" s="182"/>
      <c r="GS685" s="182"/>
      <c r="GT685" s="182"/>
      <c r="GU685" s="182"/>
      <c r="GV685" s="182"/>
      <c r="GW685" s="182"/>
      <c r="GX685" s="182"/>
      <c r="GY685" s="182"/>
      <c r="GZ685" s="182"/>
      <c r="HA685" s="182"/>
      <c r="HB685" s="182"/>
      <c r="HC685" s="182"/>
      <c r="HD685" s="182"/>
      <c r="HE685" s="182"/>
      <c r="HF685" s="182"/>
      <c r="HG685" s="182"/>
      <c r="HH685" s="182"/>
      <c r="HI685" s="182"/>
      <c r="HJ685" s="182"/>
      <c r="HK685" s="182"/>
      <c r="HL685" s="182"/>
      <c r="HM685" s="182"/>
      <c r="HN685" s="182"/>
      <c r="HO685" s="182"/>
      <c r="HP685" s="182"/>
      <c r="HQ685" s="182"/>
      <c r="HR685" s="182"/>
      <c r="HS685" s="182"/>
      <c r="HT685" s="182"/>
      <c r="HU685" s="182"/>
      <c r="HV685" s="182"/>
      <c r="HW685" s="182"/>
      <c r="HX685" s="182"/>
      <c r="HY685" s="182"/>
      <c r="HZ685" s="182"/>
      <c r="IA685" s="182"/>
      <c r="IB685" s="182"/>
      <c r="IC685" s="182"/>
      <c r="ID685" s="182"/>
      <c r="IE685" s="182"/>
      <c r="IF685" s="182"/>
      <c r="IG685" s="182"/>
      <c r="IH685" s="182"/>
      <c r="II685" s="182"/>
      <c r="IJ685" s="182"/>
      <c r="IK685" s="182"/>
      <c r="IL685" s="182"/>
      <c r="IM685" s="182"/>
      <c r="IN685" s="182"/>
      <c r="IO685" s="182"/>
      <c r="IP685" s="182"/>
      <c r="IQ685" s="182"/>
      <c r="IR685" s="182"/>
      <c r="IS685" s="182"/>
      <c r="IT685" s="182"/>
      <c r="IU685" s="182"/>
      <c r="IV685" s="182"/>
      <c r="IW685" s="182"/>
      <c r="IX685" s="182"/>
      <c r="IY685" s="182"/>
      <c r="IZ685" s="182"/>
      <c r="JA685" s="182"/>
      <c r="JB685" s="182"/>
      <c r="JC685" s="182"/>
      <c r="JD685" s="182"/>
      <c r="JE685" s="182"/>
      <c r="JF685" s="182"/>
      <c r="JG685" s="182"/>
      <c r="JH685" s="182"/>
      <c r="JI685" s="182"/>
      <c r="JJ685" s="182"/>
      <c r="JK685" s="182"/>
      <c r="JL685" s="182"/>
      <c r="JM685" s="182"/>
      <c r="JN685" s="182"/>
      <c r="JO685" s="182"/>
      <c r="JP685" s="182"/>
      <c r="JQ685" s="182"/>
      <c r="JR685" s="182"/>
      <c r="JS685" s="182"/>
      <c r="JT685" s="182"/>
      <c r="JU685" s="182"/>
      <c r="JV685" s="182"/>
      <c r="JW685" s="182"/>
      <c r="JX685" s="182"/>
      <c r="JY685" s="182"/>
      <c r="JZ685" s="182"/>
      <c r="KA685" s="182"/>
      <c r="KB685" s="182"/>
      <c r="KC685" s="182"/>
      <c r="KD685" s="182"/>
      <c r="KE685" s="182"/>
      <c r="KF685" s="182"/>
      <c r="KG685" s="182"/>
      <c r="KH685" s="182"/>
      <c r="KI685" s="182"/>
      <c r="KJ685" s="182"/>
      <c r="KK685" s="182"/>
      <c r="KL685" s="182"/>
      <c r="KM685" s="182"/>
      <c r="KN685" s="182"/>
      <c r="KO685" s="182"/>
      <c r="KP685" s="182"/>
      <c r="KQ685" s="182"/>
      <c r="KR685" s="182"/>
      <c r="KS685" s="182"/>
      <c r="KT685" s="182"/>
      <c r="KU685" s="182"/>
      <c r="KV685" s="182"/>
      <c r="KW685" s="182"/>
      <c r="KX685" s="182"/>
      <c r="KY685" s="182"/>
      <c r="KZ685" s="182"/>
      <c r="LA685" s="182"/>
      <c r="LB685" s="182"/>
      <c r="LC685" s="182"/>
      <c r="LD685" s="182"/>
      <c r="LE685" s="182"/>
      <c r="LF685" s="182"/>
      <c r="LG685" s="182"/>
      <c r="LH685" s="182"/>
      <c r="LI685" s="182"/>
      <c r="LJ685" s="182"/>
      <c r="LK685" s="182"/>
      <c r="LL685" s="182"/>
      <c r="LM685" s="182"/>
      <c r="LN685" s="182"/>
      <c r="LO685" s="182"/>
      <c r="LP685" s="182"/>
      <c r="LQ685" s="182"/>
      <c r="LR685" s="182"/>
      <c r="LS685" s="182"/>
      <c r="LT685" s="182"/>
      <c r="LU685" s="182"/>
      <c r="LV685" s="182"/>
      <c r="LW685" s="182"/>
      <c r="LX685" s="182"/>
      <c r="LY685" s="182"/>
      <c r="LZ685" s="182"/>
      <c r="MA685" s="182"/>
      <c r="MB685" s="182"/>
      <c r="MC685" s="182"/>
      <c r="MD685" s="182"/>
      <c r="ME685" s="182"/>
      <c r="MF685" s="182"/>
      <c r="MG685" s="182"/>
      <c r="MH685" s="182"/>
      <c r="MI685" s="182"/>
      <c r="MJ685" s="182"/>
      <c r="MK685" s="182"/>
      <c r="ML685" s="182"/>
      <c r="MM685" s="182"/>
      <c r="MN685" s="182"/>
      <c r="MO685" s="182"/>
      <c r="MP685" s="182"/>
      <c r="MQ685" s="182"/>
      <c r="MR685" s="182"/>
      <c r="MS685" s="182"/>
      <c r="MT685" s="182"/>
      <c r="MU685" s="182"/>
      <c r="MV685" s="182"/>
      <c r="MW685" s="182"/>
      <c r="MX685" s="182"/>
      <c r="MY685" s="182"/>
      <c r="MZ685" s="182"/>
      <c r="NA685" s="182"/>
      <c r="NB685" s="182"/>
      <c r="NC685" s="182"/>
      <c r="ND685" s="182"/>
      <c r="NE685" s="182"/>
      <c r="NF685" s="182"/>
      <c r="NG685" s="182"/>
      <c r="NH685" s="182"/>
      <c r="NI685" s="182"/>
      <c r="NJ685" s="182"/>
      <c r="NK685" s="182"/>
      <c r="NL685" s="182"/>
      <c r="NM685" s="182"/>
      <c r="NN685" s="182"/>
      <c r="NO685" s="182"/>
      <c r="NP685" s="182"/>
      <c r="NQ685" s="182"/>
      <c r="NR685" s="182"/>
      <c r="NS685" s="182"/>
      <c r="NT685" s="182"/>
      <c r="NU685" s="182"/>
      <c r="NV685" s="182"/>
      <c r="NW685" s="182"/>
      <c r="NX685" s="182"/>
      <c r="NY685" s="182"/>
      <c r="NZ685" s="182"/>
      <c r="OA685" s="182"/>
      <c r="OB685" s="182"/>
      <c r="OC685" s="182"/>
      <c r="OD685" s="182"/>
      <c r="OE685" s="182"/>
      <c r="OF685" s="182"/>
      <c r="OG685" s="182"/>
      <c r="OH685" s="182"/>
      <c r="OI685" s="182"/>
      <c r="OJ685" s="182"/>
      <c r="OK685" s="182"/>
      <c r="OL685" s="182"/>
      <c r="OM685" s="182"/>
      <c r="ON685" s="182"/>
      <c r="OO685" s="182"/>
      <c r="OP685" s="182"/>
      <c r="OQ685" s="182"/>
      <c r="OR685" s="182"/>
      <c r="OS685" s="182"/>
      <c r="OT685" s="182"/>
      <c r="OU685" s="182"/>
      <c r="OV685" s="182"/>
      <c r="OW685" s="182"/>
      <c r="OX685" s="182"/>
      <c r="OY685" s="182"/>
      <c r="OZ685" s="182"/>
      <c r="PA685" s="182"/>
      <c r="PB685" s="182"/>
      <c r="PC685" s="182"/>
      <c r="PD685" s="182"/>
      <c r="PE685" s="182"/>
      <c r="PF685" s="182"/>
      <c r="PG685" s="182"/>
      <c r="PH685" s="182"/>
      <c r="PI685" s="182"/>
      <c r="PJ685" s="182"/>
      <c r="PK685" s="182"/>
      <c r="PL685" s="182"/>
      <c r="PM685" s="182"/>
      <c r="PN685" s="182"/>
      <c r="PO685" s="182"/>
      <c r="PP685" s="182"/>
      <c r="PQ685" s="182"/>
      <c r="PR685" s="182"/>
      <c r="PS685" s="182"/>
      <c r="PT685" s="182"/>
      <c r="PU685" s="182"/>
      <c r="PV685" s="182"/>
      <c r="PW685" s="182"/>
      <c r="PX685" s="182"/>
    </row>
    <row r="686" spans="1:440" s="167" customFormat="1" ht="19.899999999999999" customHeight="1" thickBot="1">
      <c r="A686" s="855">
        <v>119</v>
      </c>
      <c r="B686" s="1044"/>
      <c r="C686" s="1047"/>
      <c r="D686" s="845"/>
      <c r="E686" s="902"/>
      <c r="F686" s="323" t="s">
        <v>22</v>
      </c>
      <c r="G686" s="298">
        <v>0.89</v>
      </c>
      <c r="H686" s="298"/>
      <c r="I686" s="299">
        <f>G686+H686+K685</f>
        <v>0.77900000000000003</v>
      </c>
      <c r="J686" s="439">
        <v>0.77900000000000003</v>
      </c>
      <c r="K686" s="299">
        <f t="shared" si="739"/>
        <v>0</v>
      </c>
      <c r="L686" s="359">
        <f t="shared" si="740"/>
        <v>1</v>
      </c>
      <c r="M686" s="440">
        <v>43465</v>
      </c>
      <c r="N686" s="903"/>
      <c r="O686" s="904"/>
      <c r="P686" s="904"/>
      <c r="Q686" s="904"/>
      <c r="R686" s="904"/>
      <c r="S686" s="893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  <c r="AV686" s="182"/>
      <c r="AW686" s="182"/>
      <c r="AX686" s="182"/>
      <c r="AY686" s="182"/>
      <c r="AZ686" s="182"/>
      <c r="BA686" s="182"/>
      <c r="BB686" s="182"/>
      <c r="BC686" s="182"/>
      <c r="BD686" s="182"/>
      <c r="BE686" s="182"/>
      <c r="BF686" s="182"/>
      <c r="BG686" s="182"/>
      <c r="BH686" s="182"/>
      <c r="BI686" s="182"/>
      <c r="BJ686" s="182"/>
      <c r="BK686" s="182"/>
      <c r="BL686" s="182"/>
      <c r="BM686" s="182"/>
      <c r="BN686" s="182"/>
      <c r="BO686" s="182"/>
      <c r="BP686" s="182"/>
      <c r="BQ686" s="182"/>
      <c r="BR686" s="182"/>
      <c r="BS686" s="182"/>
      <c r="BT686" s="182"/>
      <c r="BU686" s="182"/>
      <c r="BV686" s="182"/>
      <c r="BW686" s="182"/>
      <c r="BX686" s="182"/>
      <c r="BY686" s="182"/>
      <c r="BZ686" s="182"/>
      <c r="CA686" s="182"/>
      <c r="CB686" s="182"/>
      <c r="CC686" s="182"/>
      <c r="CD686" s="182"/>
      <c r="CE686" s="182"/>
      <c r="CF686" s="182"/>
      <c r="CG686" s="182"/>
      <c r="CH686" s="182"/>
      <c r="CI686" s="182"/>
      <c r="CJ686" s="182"/>
      <c r="CK686" s="182"/>
      <c r="CL686" s="182"/>
      <c r="CM686" s="182"/>
      <c r="CN686" s="182"/>
      <c r="CO686" s="182"/>
      <c r="CP686" s="182"/>
      <c r="CQ686" s="182"/>
      <c r="CR686" s="182"/>
      <c r="CS686" s="182"/>
      <c r="CT686" s="182"/>
      <c r="CU686" s="182"/>
      <c r="CV686" s="182"/>
      <c r="CW686" s="182"/>
      <c r="CX686" s="182"/>
      <c r="CY686" s="182"/>
      <c r="CZ686" s="182"/>
      <c r="DA686" s="182"/>
      <c r="DB686" s="182"/>
      <c r="DC686" s="182"/>
      <c r="DD686" s="182"/>
      <c r="DE686" s="182"/>
      <c r="DF686" s="182"/>
      <c r="DG686" s="182"/>
      <c r="DH686" s="182"/>
      <c r="DI686" s="182"/>
      <c r="DJ686" s="182"/>
      <c r="DK686" s="182"/>
      <c r="DL686" s="182"/>
      <c r="DM686" s="182"/>
      <c r="DN686" s="182"/>
      <c r="DO686" s="182"/>
      <c r="DP686" s="182"/>
      <c r="DQ686" s="182"/>
      <c r="DR686" s="182"/>
      <c r="DS686" s="182"/>
      <c r="DT686" s="182"/>
      <c r="DU686" s="182"/>
      <c r="DV686" s="182"/>
      <c r="DW686" s="182"/>
      <c r="DX686" s="182"/>
      <c r="DY686" s="182"/>
      <c r="DZ686" s="182"/>
      <c r="EA686" s="182"/>
      <c r="EB686" s="182"/>
      <c r="EC686" s="182"/>
      <c r="ED686" s="182"/>
      <c r="EE686" s="182"/>
      <c r="EF686" s="182"/>
      <c r="EG686" s="182"/>
      <c r="EH686" s="182"/>
      <c r="EI686" s="182"/>
      <c r="EJ686" s="182"/>
      <c r="EK686" s="182"/>
      <c r="EL686" s="182"/>
      <c r="EM686" s="182"/>
      <c r="EN686" s="182"/>
      <c r="EO686" s="182"/>
      <c r="EP686" s="182"/>
      <c r="EQ686" s="182"/>
      <c r="ER686" s="182"/>
      <c r="ES686" s="182"/>
      <c r="ET686" s="182"/>
      <c r="EU686" s="182"/>
      <c r="EV686" s="182"/>
      <c r="EW686" s="182"/>
      <c r="EX686" s="182"/>
      <c r="EY686" s="182"/>
      <c r="EZ686" s="182"/>
      <c r="FA686" s="182"/>
      <c r="FB686" s="182"/>
      <c r="FC686" s="182"/>
      <c r="FD686" s="182"/>
      <c r="FE686" s="182"/>
      <c r="FF686" s="182"/>
      <c r="FG686" s="182"/>
      <c r="FH686" s="182"/>
      <c r="FI686" s="182"/>
      <c r="FJ686" s="182"/>
      <c r="FK686" s="182"/>
      <c r="FL686" s="182"/>
      <c r="FM686" s="182"/>
      <c r="FN686" s="182"/>
      <c r="FO686" s="182"/>
      <c r="FP686" s="182"/>
      <c r="FQ686" s="182"/>
      <c r="FR686" s="182"/>
      <c r="FS686" s="182"/>
      <c r="FT686" s="182"/>
      <c r="FU686" s="182"/>
      <c r="FV686" s="182"/>
      <c r="FW686" s="182"/>
      <c r="FX686" s="182"/>
      <c r="FY686" s="182"/>
      <c r="FZ686" s="182"/>
      <c r="GA686" s="182"/>
      <c r="GB686" s="182"/>
      <c r="GC686" s="182"/>
      <c r="GD686" s="182"/>
      <c r="GE686" s="182"/>
      <c r="GF686" s="182"/>
      <c r="GG686" s="182"/>
      <c r="GH686" s="182"/>
      <c r="GI686" s="182"/>
      <c r="GJ686" s="182"/>
      <c r="GK686" s="182"/>
      <c r="GL686" s="182"/>
      <c r="GM686" s="182"/>
      <c r="GN686" s="182"/>
      <c r="GO686" s="182"/>
      <c r="GP686" s="182"/>
      <c r="GQ686" s="182"/>
      <c r="GR686" s="182"/>
      <c r="GS686" s="182"/>
      <c r="GT686" s="182"/>
      <c r="GU686" s="182"/>
      <c r="GV686" s="182"/>
      <c r="GW686" s="182"/>
      <c r="GX686" s="182"/>
      <c r="GY686" s="182"/>
      <c r="GZ686" s="182"/>
      <c r="HA686" s="182"/>
      <c r="HB686" s="182"/>
      <c r="HC686" s="182"/>
      <c r="HD686" s="182"/>
      <c r="HE686" s="182"/>
      <c r="HF686" s="182"/>
      <c r="HG686" s="182"/>
      <c r="HH686" s="182"/>
      <c r="HI686" s="182"/>
      <c r="HJ686" s="182"/>
      <c r="HK686" s="182"/>
      <c r="HL686" s="182"/>
      <c r="HM686" s="182"/>
      <c r="HN686" s="182"/>
      <c r="HO686" s="182"/>
      <c r="HP686" s="182"/>
      <c r="HQ686" s="182"/>
      <c r="HR686" s="182"/>
      <c r="HS686" s="182"/>
      <c r="HT686" s="182"/>
      <c r="HU686" s="182"/>
      <c r="HV686" s="182"/>
      <c r="HW686" s="182"/>
      <c r="HX686" s="182"/>
      <c r="HY686" s="182"/>
      <c r="HZ686" s="182"/>
      <c r="IA686" s="182"/>
      <c r="IB686" s="182"/>
      <c r="IC686" s="182"/>
      <c r="ID686" s="182"/>
      <c r="IE686" s="182"/>
      <c r="IF686" s="182"/>
      <c r="IG686" s="182"/>
      <c r="IH686" s="182"/>
      <c r="II686" s="182"/>
      <c r="IJ686" s="182"/>
      <c r="IK686" s="182"/>
      <c r="IL686" s="182"/>
      <c r="IM686" s="182"/>
      <c r="IN686" s="182"/>
      <c r="IO686" s="182"/>
      <c r="IP686" s="182"/>
      <c r="IQ686" s="182"/>
      <c r="IR686" s="182"/>
      <c r="IS686" s="182"/>
      <c r="IT686" s="182"/>
      <c r="IU686" s="182"/>
      <c r="IV686" s="182"/>
      <c r="IW686" s="182"/>
      <c r="IX686" s="182"/>
      <c r="IY686" s="182"/>
      <c r="IZ686" s="182"/>
      <c r="JA686" s="182"/>
      <c r="JB686" s="182"/>
      <c r="JC686" s="182"/>
      <c r="JD686" s="182"/>
      <c r="JE686" s="182"/>
      <c r="JF686" s="182"/>
      <c r="JG686" s="182"/>
      <c r="JH686" s="182"/>
      <c r="JI686" s="182"/>
      <c r="JJ686" s="182"/>
      <c r="JK686" s="182"/>
      <c r="JL686" s="182"/>
      <c r="JM686" s="182"/>
      <c r="JN686" s="182"/>
      <c r="JO686" s="182"/>
      <c r="JP686" s="182"/>
      <c r="JQ686" s="182"/>
      <c r="JR686" s="182"/>
      <c r="JS686" s="182"/>
      <c r="JT686" s="182"/>
      <c r="JU686" s="182"/>
      <c r="JV686" s="182"/>
      <c r="JW686" s="182"/>
      <c r="JX686" s="182"/>
      <c r="JY686" s="182"/>
      <c r="JZ686" s="182"/>
      <c r="KA686" s="182"/>
      <c r="KB686" s="182"/>
      <c r="KC686" s="182"/>
      <c r="KD686" s="182"/>
      <c r="KE686" s="182"/>
      <c r="KF686" s="182"/>
      <c r="KG686" s="182"/>
      <c r="KH686" s="182"/>
      <c r="KI686" s="182"/>
      <c r="KJ686" s="182"/>
      <c r="KK686" s="182"/>
      <c r="KL686" s="182"/>
      <c r="KM686" s="182"/>
      <c r="KN686" s="182"/>
      <c r="KO686" s="182"/>
      <c r="KP686" s="182"/>
      <c r="KQ686" s="182"/>
      <c r="KR686" s="182"/>
      <c r="KS686" s="182"/>
      <c r="KT686" s="182"/>
      <c r="KU686" s="182"/>
      <c r="KV686" s="182"/>
      <c r="KW686" s="182"/>
      <c r="KX686" s="182"/>
      <c r="KY686" s="182"/>
      <c r="KZ686" s="182"/>
      <c r="LA686" s="182"/>
      <c r="LB686" s="182"/>
      <c r="LC686" s="182"/>
      <c r="LD686" s="182"/>
      <c r="LE686" s="182"/>
      <c r="LF686" s="182"/>
      <c r="LG686" s="182"/>
      <c r="LH686" s="182"/>
      <c r="LI686" s="182"/>
      <c r="LJ686" s="182"/>
      <c r="LK686" s="182"/>
      <c r="LL686" s="182"/>
      <c r="LM686" s="182"/>
      <c r="LN686" s="182"/>
      <c r="LO686" s="182"/>
      <c r="LP686" s="182"/>
      <c r="LQ686" s="182"/>
      <c r="LR686" s="182"/>
      <c r="LS686" s="182"/>
      <c r="LT686" s="182"/>
      <c r="LU686" s="182"/>
      <c r="LV686" s="182"/>
      <c r="LW686" s="182"/>
      <c r="LX686" s="182"/>
      <c r="LY686" s="182"/>
      <c r="LZ686" s="182"/>
      <c r="MA686" s="182"/>
      <c r="MB686" s="182"/>
      <c r="MC686" s="182"/>
      <c r="MD686" s="182"/>
      <c r="ME686" s="182"/>
      <c r="MF686" s="182"/>
      <c r="MG686" s="182"/>
      <c r="MH686" s="182"/>
      <c r="MI686" s="182"/>
      <c r="MJ686" s="182"/>
      <c r="MK686" s="182"/>
      <c r="ML686" s="182"/>
      <c r="MM686" s="182"/>
      <c r="MN686" s="182"/>
      <c r="MO686" s="182"/>
      <c r="MP686" s="182"/>
      <c r="MQ686" s="182"/>
      <c r="MR686" s="182"/>
      <c r="MS686" s="182"/>
      <c r="MT686" s="182"/>
      <c r="MU686" s="182"/>
      <c r="MV686" s="182"/>
      <c r="MW686" s="182"/>
      <c r="MX686" s="182"/>
      <c r="MY686" s="182"/>
      <c r="MZ686" s="182"/>
      <c r="NA686" s="182"/>
      <c r="NB686" s="182"/>
      <c r="NC686" s="182"/>
      <c r="ND686" s="182"/>
      <c r="NE686" s="182"/>
      <c r="NF686" s="182"/>
      <c r="NG686" s="182"/>
      <c r="NH686" s="182"/>
      <c r="NI686" s="182"/>
      <c r="NJ686" s="182"/>
      <c r="NK686" s="182"/>
      <c r="NL686" s="182"/>
      <c r="NM686" s="182"/>
      <c r="NN686" s="182"/>
      <c r="NO686" s="182"/>
      <c r="NP686" s="182"/>
      <c r="NQ686" s="182"/>
      <c r="NR686" s="182"/>
      <c r="NS686" s="182"/>
      <c r="NT686" s="182"/>
      <c r="NU686" s="182"/>
      <c r="NV686" s="182"/>
      <c r="NW686" s="182"/>
      <c r="NX686" s="182"/>
      <c r="NY686" s="182"/>
      <c r="NZ686" s="182"/>
      <c r="OA686" s="182"/>
      <c r="OB686" s="182"/>
      <c r="OC686" s="182"/>
      <c r="OD686" s="182"/>
      <c r="OE686" s="182"/>
      <c r="OF686" s="182"/>
      <c r="OG686" s="182"/>
      <c r="OH686" s="182"/>
      <c r="OI686" s="182"/>
      <c r="OJ686" s="182"/>
      <c r="OK686" s="182"/>
      <c r="OL686" s="182"/>
      <c r="OM686" s="182"/>
      <c r="ON686" s="182"/>
      <c r="OO686" s="182"/>
      <c r="OP686" s="182"/>
      <c r="OQ686" s="182"/>
      <c r="OR686" s="182"/>
      <c r="OS686" s="182"/>
      <c r="OT686" s="182"/>
      <c r="OU686" s="182"/>
      <c r="OV686" s="182"/>
      <c r="OW686" s="182"/>
      <c r="OX686" s="182"/>
      <c r="OY686" s="182"/>
      <c r="OZ686" s="182"/>
      <c r="PA686" s="182"/>
      <c r="PB686" s="182"/>
      <c r="PC686" s="182"/>
      <c r="PD686" s="182"/>
      <c r="PE686" s="182"/>
      <c r="PF686" s="182"/>
      <c r="PG686" s="182"/>
      <c r="PH686" s="182"/>
      <c r="PI686" s="182"/>
      <c r="PJ686" s="182"/>
      <c r="PK686" s="182"/>
      <c r="PL686" s="182"/>
      <c r="PM686" s="182"/>
      <c r="PN686" s="182"/>
      <c r="PO686" s="182"/>
      <c r="PP686" s="182"/>
      <c r="PQ686" s="182"/>
      <c r="PR686" s="182"/>
      <c r="PS686" s="182"/>
      <c r="PT686" s="182"/>
      <c r="PU686" s="182"/>
      <c r="PV686" s="182"/>
      <c r="PW686" s="182"/>
      <c r="PX686" s="182"/>
    </row>
    <row r="687" spans="1:440" s="167" customFormat="1" ht="19.899999999999999" customHeight="1" thickBot="1">
      <c r="A687" s="855">
        <v>120</v>
      </c>
      <c r="B687" s="1044"/>
      <c r="C687" s="1047"/>
      <c r="D687" s="843" t="s">
        <v>666</v>
      </c>
      <c r="E687" s="902" t="s">
        <v>620</v>
      </c>
      <c r="F687" s="323" t="s">
        <v>20</v>
      </c>
      <c r="G687" s="298">
        <v>1.873</v>
      </c>
      <c r="H687" s="298"/>
      <c r="I687" s="299">
        <f t="shared" ref="I687" si="817">G687+H687</f>
        <v>1.873</v>
      </c>
      <c r="J687" s="439">
        <v>0</v>
      </c>
      <c r="K687" s="299">
        <f t="shared" si="739"/>
        <v>1.873</v>
      </c>
      <c r="L687" s="359">
        <f t="shared" si="740"/>
        <v>0</v>
      </c>
      <c r="M687" s="440" t="s">
        <v>24</v>
      </c>
      <c r="N687" s="903">
        <f t="shared" ref="N687:O687" si="818">G687+G688+G689</f>
        <v>21.288</v>
      </c>
      <c r="O687" s="904">
        <f t="shared" si="818"/>
        <v>0</v>
      </c>
      <c r="P687" s="904">
        <f t="shared" ref="P687" si="819">N687+O687</f>
        <v>21.288</v>
      </c>
      <c r="Q687" s="904">
        <f t="shared" ref="Q687" si="820">J687+J688+J689</f>
        <v>17.151</v>
      </c>
      <c r="R687" s="904">
        <f t="shared" ref="R687" si="821">P687-Q687</f>
        <v>4.1370000000000005</v>
      </c>
      <c r="S687" s="893">
        <f t="shared" ref="S687" si="822">Q687/P687</f>
        <v>0.80566516347237882</v>
      </c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  <c r="AV687" s="182"/>
      <c r="AW687" s="182"/>
      <c r="AX687" s="182"/>
      <c r="AY687" s="182"/>
      <c r="AZ687" s="182"/>
      <c r="BA687" s="182"/>
      <c r="BB687" s="182"/>
      <c r="BC687" s="182"/>
      <c r="BD687" s="182"/>
      <c r="BE687" s="182"/>
      <c r="BF687" s="182"/>
      <c r="BG687" s="182"/>
      <c r="BH687" s="182"/>
      <c r="BI687" s="182"/>
      <c r="BJ687" s="182"/>
      <c r="BK687" s="182"/>
      <c r="BL687" s="182"/>
      <c r="BM687" s="182"/>
      <c r="BN687" s="182"/>
      <c r="BO687" s="182"/>
      <c r="BP687" s="182"/>
      <c r="BQ687" s="182"/>
      <c r="BR687" s="182"/>
      <c r="BS687" s="182"/>
      <c r="BT687" s="182"/>
      <c r="BU687" s="182"/>
      <c r="BV687" s="182"/>
      <c r="BW687" s="182"/>
      <c r="BX687" s="182"/>
      <c r="BY687" s="182"/>
      <c r="BZ687" s="182"/>
      <c r="CA687" s="182"/>
      <c r="CB687" s="182"/>
      <c r="CC687" s="182"/>
      <c r="CD687" s="182"/>
      <c r="CE687" s="182"/>
      <c r="CF687" s="182"/>
      <c r="CG687" s="182"/>
      <c r="CH687" s="182"/>
      <c r="CI687" s="182"/>
      <c r="CJ687" s="182"/>
      <c r="CK687" s="182"/>
      <c r="CL687" s="182"/>
      <c r="CM687" s="182"/>
      <c r="CN687" s="182"/>
      <c r="CO687" s="182"/>
      <c r="CP687" s="182"/>
      <c r="CQ687" s="182"/>
      <c r="CR687" s="182"/>
      <c r="CS687" s="182"/>
      <c r="CT687" s="182"/>
      <c r="CU687" s="182"/>
      <c r="CV687" s="182"/>
      <c r="CW687" s="182"/>
      <c r="CX687" s="182"/>
      <c r="CY687" s="182"/>
      <c r="CZ687" s="182"/>
      <c r="DA687" s="182"/>
      <c r="DB687" s="182"/>
      <c r="DC687" s="182"/>
      <c r="DD687" s="182"/>
      <c r="DE687" s="182"/>
      <c r="DF687" s="182"/>
      <c r="DG687" s="182"/>
      <c r="DH687" s="182"/>
      <c r="DI687" s="182"/>
      <c r="DJ687" s="182"/>
      <c r="DK687" s="182"/>
      <c r="DL687" s="182"/>
      <c r="DM687" s="182"/>
      <c r="DN687" s="182"/>
      <c r="DO687" s="182"/>
      <c r="DP687" s="182"/>
      <c r="DQ687" s="182"/>
      <c r="DR687" s="182"/>
      <c r="DS687" s="182"/>
      <c r="DT687" s="182"/>
      <c r="DU687" s="182"/>
      <c r="DV687" s="182"/>
      <c r="DW687" s="182"/>
      <c r="DX687" s="182"/>
      <c r="DY687" s="182"/>
      <c r="DZ687" s="182"/>
      <c r="EA687" s="182"/>
      <c r="EB687" s="182"/>
      <c r="EC687" s="182"/>
      <c r="ED687" s="182"/>
      <c r="EE687" s="182"/>
      <c r="EF687" s="182"/>
      <c r="EG687" s="182"/>
      <c r="EH687" s="182"/>
      <c r="EI687" s="182"/>
      <c r="EJ687" s="182"/>
      <c r="EK687" s="182"/>
      <c r="EL687" s="182"/>
      <c r="EM687" s="182"/>
      <c r="EN687" s="182"/>
      <c r="EO687" s="182"/>
      <c r="EP687" s="182"/>
      <c r="EQ687" s="182"/>
      <c r="ER687" s="182"/>
      <c r="ES687" s="182"/>
      <c r="ET687" s="182"/>
      <c r="EU687" s="182"/>
      <c r="EV687" s="182"/>
      <c r="EW687" s="182"/>
      <c r="EX687" s="182"/>
      <c r="EY687" s="182"/>
      <c r="EZ687" s="182"/>
      <c r="FA687" s="182"/>
      <c r="FB687" s="182"/>
      <c r="FC687" s="182"/>
      <c r="FD687" s="182"/>
      <c r="FE687" s="182"/>
      <c r="FF687" s="182"/>
      <c r="FG687" s="182"/>
      <c r="FH687" s="182"/>
      <c r="FI687" s="182"/>
      <c r="FJ687" s="182"/>
      <c r="FK687" s="182"/>
      <c r="FL687" s="182"/>
      <c r="FM687" s="182"/>
      <c r="FN687" s="182"/>
      <c r="FO687" s="182"/>
      <c r="FP687" s="182"/>
      <c r="FQ687" s="182"/>
      <c r="FR687" s="182"/>
      <c r="FS687" s="182"/>
      <c r="FT687" s="182"/>
      <c r="FU687" s="182"/>
      <c r="FV687" s="182"/>
      <c r="FW687" s="182"/>
      <c r="FX687" s="182"/>
      <c r="FY687" s="182"/>
      <c r="FZ687" s="182"/>
      <c r="GA687" s="182"/>
      <c r="GB687" s="182"/>
      <c r="GC687" s="182"/>
      <c r="GD687" s="182"/>
      <c r="GE687" s="182"/>
      <c r="GF687" s="182"/>
      <c r="GG687" s="182"/>
      <c r="GH687" s="182"/>
      <c r="GI687" s="182"/>
      <c r="GJ687" s="182"/>
      <c r="GK687" s="182"/>
      <c r="GL687" s="182"/>
      <c r="GM687" s="182"/>
      <c r="GN687" s="182"/>
      <c r="GO687" s="182"/>
      <c r="GP687" s="182"/>
      <c r="GQ687" s="182"/>
      <c r="GR687" s="182"/>
      <c r="GS687" s="182"/>
      <c r="GT687" s="182"/>
      <c r="GU687" s="182"/>
      <c r="GV687" s="182"/>
      <c r="GW687" s="182"/>
      <c r="GX687" s="182"/>
      <c r="GY687" s="182"/>
      <c r="GZ687" s="182"/>
      <c r="HA687" s="182"/>
      <c r="HB687" s="182"/>
      <c r="HC687" s="182"/>
      <c r="HD687" s="182"/>
      <c r="HE687" s="182"/>
      <c r="HF687" s="182"/>
      <c r="HG687" s="182"/>
      <c r="HH687" s="182"/>
      <c r="HI687" s="182"/>
      <c r="HJ687" s="182"/>
      <c r="HK687" s="182"/>
      <c r="HL687" s="182"/>
      <c r="HM687" s="182"/>
      <c r="HN687" s="182"/>
      <c r="HO687" s="182"/>
      <c r="HP687" s="182"/>
      <c r="HQ687" s="182"/>
      <c r="HR687" s="182"/>
      <c r="HS687" s="182"/>
      <c r="HT687" s="182"/>
      <c r="HU687" s="182"/>
      <c r="HV687" s="182"/>
      <c r="HW687" s="182"/>
      <c r="HX687" s="182"/>
      <c r="HY687" s="182"/>
      <c r="HZ687" s="182"/>
      <c r="IA687" s="182"/>
      <c r="IB687" s="182"/>
      <c r="IC687" s="182"/>
      <c r="ID687" s="182"/>
      <c r="IE687" s="182"/>
      <c r="IF687" s="182"/>
      <c r="IG687" s="182"/>
      <c r="IH687" s="182"/>
      <c r="II687" s="182"/>
      <c r="IJ687" s="182"/>
      <c r="IK687" s="182"/>
      <c r="IL687" s="182"/>
      <c r="IM687" s="182"/>
      <c r="IN687" s="182"/>
      <c r="IO687" s="182"/>
      <c r="IP687" s="182"/>
      <c r="IQ687" s="182"/>
      <c r="IR687" s="182"/>
      <c r="IS687" s="182"/>
      <c r="IT687" s="182"/>
      <c r="IU687" s="182"/>
      <c r="IV687" s="182"/>
      <c r="IW687" s="182"/>
      <c r="IX687" s="182"/>
      <c r="IY687" s="182"/>
      <c r="IZ687" s="182"/>
      <c r="JA687" s="182"/>
      <c r="JB687" s="182"/>
      <c r="JC687" s="182"/>
      <c r="JD687" s="182"/>
      <c r="JE687" s="182"/>
      <c r="JF687" s="182"/>
      <c r="JG687" s="182"/>
      <c r="JH687" s="182"/>
      <c r="JI687" s="182"/>
      <c r="JJ687" s="182"/>
      <c r="JK687" s="182"/>
      <c r="JL687" s="182"/>
      <c r="JM687" s="182"/>
      <c r="JN687" s="182"/>
      <c r="JO687" s="182"/>
      <c r="JP687" s="182"/>
      <c r="JQ687" s="182"/>
      <c r="JR687" s="182"/>
      <c r="JS687" s="182"/>
      <c r="JT687" s="182"/>
      <c r="JU687" s="182"/>
      <c r="JV687" s="182"/>
      <c r="JW687" s="182"/>
      <c r="JX687" s="182"/>
      <c r="JY687" s="182"/>
      <c r="JZ687" s="182"/>
      <c r="KA687" s="182"/>
      <c r="KB687" s="182"/>
      <c r="KC687" s="182"/>
      <c r="KD687" s="182"/>
      <c r="KE687" s="182"/>
      <c r="KF687" s="182"/>
      <c r="KG687" s="182"/>
      <c r="KH687" s="182"/>
      <c r="KI687" s="182"/>
      <c r="KJ687" s="182"/>
      <c r="KK687" s="182"/>
      <c r="KL687" s="182"/>
      <c r="KM687" s="182"/>
      <c r="KN687" s="182"/>
      <c r="KO687" s="182"/>
      <c r="KP687" s="182"/>
      <c r="KQ687" s="182"/>
      <c r="KR687" s="182"/>
      <c r="KS687" s="182"/>
      <c r="KT687" s="182"/>
      <c r="KU687" s="182"/>
      <c r="KV687" s="182"/>
      <c r="KW687" s="182"/>
      <c r="KX687" s="182"/>
      <c r="KY687" s="182"/>
      <c r="KZ687" s="182"/>
      <c r="LA687" s="182"/>
      <c r="LB687" s="182"/>
      <c r="LC687" s="182"/>
      <c r="LD687" s="182"/>
      <c r="LE687" s="182"/>
      <c r="LF687" s="182"/>
      <c r="LG687" s="182"/>
      <c r="LH687" s="182"/>
      <c r="LI687" s="182"/>
      <c r="LJ687" s="182"/>
      <c r="LK687" s="182"/>
      <c r="LL687" s="182"/>
      <c r="LM687" s="182"/>
      <c r="LN687" s="182"/>
      <c r="LO687" s="182"/>
      <c r="LP687" s="182"/>
      <c r="LQ687" s="182"/>
      <c r="LR687" s="182"/>
      <c r="LS687" s="182"/>
      <c r="LT687" s="182"/>
      <c r="LU687" s="182"/>
      <c r="LV687" s="182"/>
      <c r="LW687" s="182"/>
      <c r="LX687" s="182"/>
      <c r="LY687" s="182"/>
      <c r="LZ687" s="182"/>
      <c r="MA687" s="182"/>
      <c r="MB687" s="182"/>
      <c r="MC687" s="182"/>
      <c r="MD687" s="182"/>
      <c r="ME687" s="182"/>
      <c r="MF687" s="182"/>
      <c r="MG687" s="182"/>
      <c r="MH687" s="182"/>
      <c r="MI687" s="182"/>
      <c r="MJ687" s="182"/>
      <c r="MK687" s="182"/>
      <c r="ML687" s="182"/>
      <c r="MM687" s="182"/>
      <c r="MN687" s="182"/>
      <c r="MO687" s="182"/>
      <c r="MP687" s="182"/>
      <c r="MQ687" s="182"/>
      <c r="MR687" s="182"/>
      <c r="MS687" s="182"/>
      <c r="MT687" s="182"/>
      <c r="MU687" s="182"/>
      <c r="MV687" s="182"/>
      <c r="MW687" s="182"/>
      <c r="MX687" s="182"/>
      <c r="MY687" s="182"/>
      <c r="MZ687" s="182"/>
      <c r="NA687" s="182"/>
      <c r="NB687" s="182"/>
      <c r="NC687" s="182"/>
      <c r="ND687" s="182"/>
      <c r="NE687" s="182"/>
      <c r="NF687" s="182"/>
      <c r="NG687" s="182"/>
      <c r="NH687" s="182"/>
      <c r="NI687" s="182"/>
      <c r="NJ687" s="182"/>
      <c r="NK687" s="182"/>
      <c r="NL687" s="182"/>
      <c r="NM687" s="182"/>
      <c r="NN687" s="182"/>
      <c r="NO687" s="182"/>
      <c r="NP687" s="182"/>
      <c r="NQ687" s="182"/>
      <c r="NR687" s="182"/>
      <c r="NS687" s="182"/>
      <c r="NT687" s="182"/>
      <c r="NU687" s="182"/>
      <c r="NV687" s="182"/>
      <c r="NW687" s="182"/>
      <c r="NX687" s="182"/>
      <c r="NY687" s="182"/>
      <c r="NZ687" s="182"/>
      <c r="OA687" s="182"/>
      <c r="OB687" s="182"/>
      <c r="OC687" s="182"/>
      <c r="OD687" s="182"/>
      <c r="OE687" s="182"/>
      <c r="OF687" s="182"/>
      <c r="OG687" s="182"/>
      <c r="OH687" s="182"/>
      <c r="OI687" s="182"/>
      <c r="OJ687" s="182"/>
      <c r="OK687" s="182"/>
      <c r="OL687" s="182"/>
      <c r="OM687" s="182"/>
      <c r="ON687" s="182"/>
      <c r="OO687" s="182"/>
      <c r="OP687" s="182"/>
      <c r="OQ687" s="182"/>
      <c r="OR687" s="182"/>
      <c r="OS687" s="182"/>
      <c r="OT687" s="182"/>
      <c r="OU687" s="182"/>
      <c r="OV687" s="182"/>
      <c r="OW687" s="182"/>
      <c r="OX687" s="182"/>
      <c r="OY687" s="182"/>
      <c r="OZ687" s="182"/>
      <c r="PA687" s="182"/>
      <c r="PB687" s="182"/>
      <c r="PC687" s="182"/>
      <c r="PD687" s="182"/>
      <c r="PE687" s="182"/>
      <c r="PF687" s="182"/>
      <c r="PG687" s="182"/>
      <c r="PH687" s="182"/>
      <c r="PI687" s="182"/>
      <c r="PJ687" s="182"/>
      <c r="PK687" s="182"/>
      <c r="PL687" s="182"/>
      <c r="PM687" s="182"/>
      <c r="PN687" s="182"/>
      <c r="PO687" s="182"/>
      <c r="PP687" s="182"/>
      <c r="PQ687" s="182"/>
      <c r="PR687" s="182"/>
      <c r="PS687" s="182"/>
      <c r="PT687" s="182"/>
      <c r="PU687" s="182"/>
      <c r="PV687" s="182"/>
      <c r="PW687" s="182"/>
      <c r="PX687" s="182"/>
    </row>
    <row r="688" spans="1:440" s="167" customFormat="1" ht="19.899999999999999" customHeight="1" thickBot="1">
      <c r="A688" s="855">
        <v>120</v>
      </c>
      <c r="B688" s="1044"/>
      <c r="C688" s="1047"/>
      <c r="D688" s="844"/>
      <c r="E688" s="902"/>
      <c r="F688" s="323" t="s">
        <v>21</v>
      </c>
      <c r="G688" s="298">
        <v>8.7710000000000008</v>
      </c>
      <c r="H688" s="298"/>
      <c r="I688" s="299">
        <f>G688+H688+K687</f>
        <v>10.644</v>
      </c>
      <c r="J688" s="439">
        <v>8.0389999999999997</v>
      </c>
      <c r="K688" s="299">
        <f t="shared" si="739"/>
        <v>2.6050000000000004</v>
      </c>
      <c r="L688" s="359">
        <f t="shared" si="740"/>
        <v>0.75526118000751596</v>
      </c>
      <c r="M688" s="440" t="s">
        <v>24</v>
      </c>
      <c r="N688" s="903"/>
      <c r="O688" s="904"/>
      <c r="P688" s="904"/>
      <c r="Q688" s="904"/>
      <c r="R688" s="904"/>
      <c r="S688" s="893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  <c r="AV688" s="182"/>
      <c r="AW688" s="182"/>
      <c r="AX688" s="182"/>
      <c r="AY688" s="182"/>
      <c r="AZ688" s="182"/>
      <c r="BA688" s="182"/>
      <c r="BB688" s="182"/>
      <c r="BC688" s="182"/>
      <c r="BD688" s="182"/>
      <c r="BE688" s="182"/>
      <c r="BF688" s="182"/>
      <c r="BG688" s="182"/>
      <c r="BH688" s="182"/>
      <c r="BI688" s="182"/>
      <c r="BJ688" s="182"/>
      <c r="BK688" s="182"/>
      <c r="BL688" s="182"/>
      <c r="BM688" s="182"/>
      <c r="BN688" s="182"/>
      <c r="BO688" s="182"/>
      <c r="BP688" s="182"/>
      <c r="BQ688" s="182"/>
      <c r="BR688" s="182"/>
      <c r="BS688" s="182"/>
      <c r="BT688" s="182"/>
      <c r="BU688" s="182"/>
      <c r="BV688" s="182"/>
      <c r="BW688" s="182"/>
      <c r="BX688" s="182"/>
      <c r="BY688" s="182"/>
      <c r="BZ688" s="182"/>
      <c r="CA688" s="182"/>
      <c r="CB688" s="182"/>
      <c r="CC688" s="182"/>
      <c r="CD688" s="182"/>
      <c r="CE688" s="182"/>
      <c r="CF688" s="182"/>
      <c r="CG688" s="182"/>
      <c r="CH688" s="182"/>
      <c r="CI688" s="182"/>
      <c r="CJ688" s="182"/>
      <c r="CK688" s="182"/>
      <c r="CL688" s="182"/>
      <c r="CM688" s="182"/>
      <c r="CN688" s="182"/>
      <c r="CO688" s="182"/>
      <c r="CP688" s="182"/>
      <c r="CQ688" s="182"/>
      <c r="CR688" s="182"/>
      <c r="CS688" s="182"/>
      <c r="CT688" s="182"/>
      <c r="CU688" s="182"/>
      <c r="CV688" s="182"/>
      <c r="CW688" s="182"/>
      <c r="CX688" s="182"/>
      <c r="CY688" s="182"/>
      <c r="CZ688" s="182"/>
      <c r="DA688" s="182"/>
      <c r="DB688" s="182"/>
      <c r="DC688" s="182"/>
      <c r="DD688" s="182"/>
      <c r="DE688" s="182"/>
      <c r="DF688" s="182"/>
      <c r="DG688" s="182"/>
      <c r="DH688" s="182"/>
      <c r="DI688" s="182"/>
      <c r="DJ688" s="182"/>
      <c r="DK688" s="182"/>
      <c r="DL688" s="182"/>
      <c r="DM688" s="182"/>
      <c r="DN688" s="182"/>
      <c r="DO688" s="182"/>
      <c r="DP688" s="182"/>
      <c r="DQ688" s="182"/>
      <c r="DR688" s="182"/>
      <c r="DS688" s="182"/>
      <c r="DT688" s="182"/>
      <c r="DU688" s="182"/>
      <c r="DV688" s="182"/>
      <c r="DW688" s="182"/>
      <c r="DX688" s="182"/>
      <c r="DY688" s="182"/>
      <c r="DZ688" s="182"/>
      <c r="EA688" s="182"/>
      <c r="EB688" s="182"/>
      <c r="EC688" s="182"/>
      <c r="ED688" s="182"/>
      <c r="EE688" s="182"/>
      <c r="EF688" s="182"/>
      <c r="EG688" s="182"/>
      <c r="EH688" s="182"/>
      <c r="EI688" s="182"/>
      <c r="EJ688" s="182"/>
      <c r="EK688" s="182"/>
      <c r="EL688" s="182"/>
      <c r="EM688" s="182"/>
      <c r="EN688" s="182"/>
      <c r="EO688" s="182"/>
      <c r="EP688" s="182"/>
      <c r="EQ688" s="182"/>
      <c r="ER688" s="182"/>
      <c r="ES688" s="182"/>
      <c r="ET688" s="182"/>
      <c r="EU688" s="182"/>
      <c r="EV688" s="182"/>
      <c r="EW688" s="182"/>
      <c r="EX688" s="182"/>
      <c r="EY688" s="182"/>
      <c r="EZ688" s="182"/>
      <c r="FA688" s="182"/>
      <c r="FB688" s="182"/>
      <c r="FC688" s="182"/>
      <c r="FD688" s="182"/>
      <c r="FE688" s="182"/>
      <c r="FF688" s="182"/>
      <c r="FG688" s="182"/>
      <c r="FH688" s="182"/>
      <c r="FI688" s="182"/>
      <c r="FJ688" s="182"/>
      <c r="FK688" s="182"/>
      <c r="FL688" s="182"/>
      <c r="FM688" s="182"/>
      <c r="FN688" s="182"/>
      <c r="FO688" s="182"/>
      <c r="FP688" s="182"/>
      <c r="FQ688" s="182"/>
      <c r="FR688" s="182"/>
      <c r="FS688" s="182"/>
      <c r="FT688" s="182"/>
      <c r="FU688" s="182"/>
      <c r="FV688" s="182"/>
      <c r="FW688" s="182"/>
      <c r="FX688" s="182"/>
      <c r="FY688" s="182"/>
      <c r="FZ688" s="182"/>
      <c r="GA688" s="182"/>
      <c r="GB688" s="182"/>
      <c r="GC688" s="182"/>
      <c r="GD688" s="182"/>
      <c r="GE688" s="182"/>
      <c r="GF688" s="182"/>
      <c r="GG688" s="182"/>
      <c r="GH688" s="182"/>
      <c r="GI688" s="182"/>
      <c r="GJ688" s="182"/>
      <c r="GK688" s="182"/>
      <c r="GL688" s="182"/>
      <c r="GM688" s="182"/>
      <c r="GN688" s="182"/>
      <c r="GO688" s="182"/>
      <c r="GP688" s="182"/>
      <c r="GQ688" s="182"/>
      <c r="GR688" s="182"/>
      <c r="GS688" s="182"/>
      <c r="GT688" s="182"/>
      <c r="GU688" s="182"/>
      <c r="GV688" s="182"/>
      <c r="GW688" s="182"/>
      <c r="GX688" s="182"/>
      <c r="GY688" s="182"/>
      <c r="GZ688" s="182"/>
      <c r="HA688" s="182"/>
      <c r="HB688" s="182"/>
      <c r="HC688" s="182"/>
      <c r="HD688" s="182"/>
      <c r="HE688" s="182"/>
      <c r="HF688" s="182"/>
      <c r="HG688" s="182"/>
      <c r="HH688" s="182"/>
      <c r="HI688" s="182"/>
      <c r="HJ688" s="182"/>
      <c r="HK688" s="182"/>
      <c r="HL688" s="182"/>
      <c r="HM688" s="182"/>
      <c r="HN688" s="182"/>
      <c r="HO688" s="182"/>
      <c r="HP688" s="182"/>
      <c r="HQ688" s="182"/>
      <c r="HR688" s="182"/>
      <c r="HS688" s="182"/>
      <c r="HT688" s="182"/>
      <c r="HU688" s="182"/>
      <c r="HV688" s="182"/>
      <c r="HW688" s="182"/>
      <c r="HX688" s="182"/>
      <c r="HY688" s="182"/>
      <c r="HZ688" s="182"/>
      <c r="IA688" s="182"/>
      <c r="IB688" s="182"/>
      <c r="IC688" s="182"/>
      <c r="ID688" s="182"/>
      <c r="IE688" s="182"/>
      <c r="IF688" s="182"/>
      <c r="IG688" s="182"/>
      <c r="IH688" s="182"/>
      <c r="II688" s="182"/>
      <c r="IJ688" s="182"/>
      <c r="IK688" s="182"/>
      <c r="IL688" s="182"/>
      <c r="IM688" s="182"/>
      <c r="IN688" s="182"/>
      <c r="IO688" s="182"/>
      <c r="IP688" s="182"/>
      <c r="IQ688" s="182"/>
      <c r="IR688" s="182"/>
      <c r="IS688" s="182"/>
      <c r="IT688" s="182"/>
      <c r="IU688" s="182"/>
      <c r="IV688" s="182"/>
      <c r="IW688" s="182"/>
      <c r="IX688" s="182"/>
      <c r="IY688" s="182"/>
      <c r="IZ688" s="182"/>
      <c r="JA688" s="182"/>
      <c r="JB688" s="182"/>
      <c r="JC688" s="182"/>
      <c r="JD688" s="182"/>
      <c r="JE688" s="182"/>
      <c r="JF688" s="182"/>
      <c r="JG688" s="182"/>
      <c r="JH688" s="182"/>
      <c r="JI688" s="182"/>
      <c r="JJ688" s="182"/>
      <c r="JK688" s="182"/>
      <c r="JL688" s="182"/>
      <c r="JM688" s="182"/>
      <c r="JN688" s="182"/>
      <c r="JO688" s="182"/>
      <c r="JP688" s="182"/>
      <c r="JQ688" s="182"/>
      <c r="JR688" s="182"/>
      <c r="JS688" s="182"/>
      <c r="JT688" s="182"/>
      <c r="JU688" s="182"/>
      <c r="JV688" s="182"/>
      <c r="JW688" s="182"/>
      <c r="JX688" s="182"/>
      <c r="JY688" s="182"/>
      <c r="JZ688" s="182"/>
      <c r="KA688" s="182"/>
      <c r="KB688" s="182"/>
      <c r="KC688" s="182"/>
      <c r="KD688" s="182"/>
      <c r="KE688" s="182"/>
      <c r="KF688" s="182"/>
      <c r="KG688" s="182"/>
      <c r="KH688" s="182"/>
      <c r="KI688" s="182"/>
      <c r="KJ688" s="182"/>
      <c r="KK688" s="182"/>
      <c r="KL688" s="182"/>
      <c r="KM688" s="182"/>
      <c r="KN688" s="182"/>
      <c r="KO688" s="182"/>
      <c r="KP688" s="182"/>
      <c r="KQ688" s="182"/>
      <c r="KR688" s="182"/>
      <c r="KS688" s="182"/>
      <c r="KT688" s="182"/>
      <c r="KU688" s="182"/>
      <c r="KV688" s="182"/>
      <c r="KW688" s="182"/>
      <c r="KX688" s="182"/>
      <c r="KY688" s="182"/>
      <c r="KZ688" s="182"/>
      <c r="LA688" s="182"/>
      <c r="LB688" s="182"/>
      <c r="LC688" s="182"/>
      <c r="LD688" s="182"/>
      <c r="LE688" s="182"/>
      <c r="LF688" s="182"/>
      <c r="LG688" s="182"/>
      <c r="LH688" s="182"/>
      <c r="LI688" s="182"/>
      <c r="LJ688" s="182"/>
      <c r="LK688" s="182"/>
      <c r="LL688" s="182"/>
      <c r="LM688" s="182"/>
      <c r="LN688" s="182"/>
      <c r="LO688" s="182"/>
      <c r="LP688" s="182"/>
      <c r="LQ688" s="182"/>
      <c r="LR688" s="182"/>
      <c r="LS688" s="182"/>
      <c r="LT688" s="182"/>
      <c r="LU688" s="182"/>
      <c r="LV688" s="182"/>
      <c r="LW688" s="182"/>
      <c r="LX688" s="182"/>
      <c r="LY688" s="182"/>
      <c r="LZ688" s="182"/>
      <c r="MA688" s="182"/>
      <c r="MB688" s="182"/>
      <c r="MC688" s="182"/>
      <c r="MD688" s="182"/>
      <c r="ME688" s="182"/>
      <c r="MF688" s="182"/>
      <c r="MG688" s="182"/>
      <c r="MH688" s="182"/>
      <c r="MI688" s="182"/>
      <c r="MJ688" s="182"/>
      <c r="MK688" s="182"/>
      <c r="ML688" s="182"/>
      <c r="MM688" s="182"/>
      <c r="MN688" s="182"/>
      <c r="MO688" s="182"/>
      <c r="MP688" s="182"/>
      <c r="MQ688" s="182"/>
      <c r="MR688" s="182"/>
      <c r="MS688" s="182"/>
      <c r="MT688" s="182"/>
      <c r="MU688" s="182"/>
      <c r="MV688" s="182"/>
      <c r="MW688" s="182"/>
      <c r="MX688" s="182"/>
      <c r="MY688" s="182"/>
      <c r="MZ688" s="182"/>
      <c r="NA688" s="182"/>
      <c r="NB688" s="182"/>
      <c r="NC688" s="182"/>
      <c r="ND688" s="182"/>
      <c r="NE688" s="182"/>
      <c r="NF688" s="182"/>
      <c r="NG688" s="182"/>
      <c r="NH688" s="182"/>
      <c r="NI688" s="182"/>
      <c r="NJ688" s="182"/>
      <c r="NK688" s="182"/>
      <c r="NL688" s="182"/>
      <c r="NM688" s="182"/>
      <c r="NN688" s="182"/>
      <c r="NO688" s="182"/>
      <c r="NP688" s="182"/>
      <c r="NQ688" s="182"/>
      <c r="NR688" s="182"/>
      <c r="NS688" s="182"/>
      <c r="NT688" s="182"/>
      <c r="NU688" s="182"/>
      <c r="NV688" s="182"/>
      <c r="NW688" s="182"/>
      <c r="NX688" s="182"/>
      <c r="NY688" s="182"/>
      <c r="NZ688" s="182"/>
      <c r="OA688" s="182"/>
      <c r="OB688" s="182"/>
      <c r="OC688" s="182"/>
      <c r="OD688" s="182"/>
      <c r="OE688" s="182"/>
      <c r="OF688" s="182"/>
      <c r="OG688" s="182"/>
      <c r="OH688" s="182"/>
      <c r="OI688" s="182"/>
      <c r="OJ688" s="182"/>
      <c r="OK688" s="182"/>
      <c r="OL688" s="182"/>
      <c r="OM688" s="182"/>
      <c r="ON688" s="182"/>
      <c r="OO688" s="182"/>
      <c r="OP688" s="182"/>
      <c r="OQ688" s="182"/>
      <c r="OR688" s="182"/>
      <c r="OS688" s="182"/>
      <c r="OT688" s="182"/>
      <c r="OU688" s="182"/>
      <c r="OV688" s="182"/>
      <c r="OW688" s="182"/>
      <c r="OX688" s="182"/>
      <c r="OY688" s="182"/>
      <c r="OZ688" s="182"/>
      <c r="PA688" s="182"/>
      <c r="PB688" s="182"/>
      <c r="PC688" s="182"/>
      <c r="PD688" s="182"/>
      <c r="PE688" s="182"/>
      <c r="PF688" s="182"/>
      <c r="PG688" s="182"/>
      <c r="PH688" s="182"/>
      <c r="PI688" s="182"/>
      <c r="PJ688" s="182"/>
      <c r="PK688" s="182"/>
      <c r="PL688" s="182"/>
      <c r="PM688" s="182"/>
      <c r="PN688" s="182"/>
      <c r="PO688" s="182"/>
      <c r="PP688" s="182"/>
      <c r="PQ688" s="182"/>
      <c r="PR688" s="182"/>
      <c r="PS688" s="182"/>
      <c r="PT688" s="182"/>
      <c r="PU688" s="182"/>
      <c r="PV688" s="182"/>
      <c r="PW688" s="182"/>
      <c r="PX688" s="182"/>
    </row>
    <row r="689" spans="1:440" s="167" customFormat="1" ht="19.899999999999999" customHeight="1" thickBot="1">
      <c r="A689" s="855">
        <v>120</v>
      </c>
      <c r="B689" s="1044"/>
      <c r="C689" s="1047"/>
      <c r="D689" s="845"/>
      <c r="E689" s="902"/>
      <c r="F689" s="323" t="s">
        <v>22</v>
      </c>
      <c r="G689" s="298">
        <v>10.644</v>
      </c>
      <c r="H689" s="298"/>
      <c r="I689" s="299">
        <f>G689+H689+K688</f>
        <v>13.249000000000001</v>
      </c>
      <c r="J689" s="439">
        <v>9.1120000000000001</v>
      </c>
      <c r="K689" s="299">
        <f t="shared" si="739"/>
        <v>4.1370000000000005</v>
      </c>
      <c r="L689" s="359">
        <f t="shared" si="740"/>
        <v>0.68775001886934861</v>
      </c>
      <c r="M689" s="440" t="s">
        <v>24</v>
      </c>
      <c r="N689" s="903"/>
      <c r="O689" s="904"/>
      <c r="P689" s="904"/>
      <c r="Q689" s="904"/>
      <c r="R689" s="904"/>
      <c r="S689" s="893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  <c r="AV689" s="182"/>
      <c r="AW689" s="182"/>
      <c r="AX689" s="182"/>
      <c r="AY689" s="182"/>
      <c r="AZ689" s="182"/>
      <c r="BA689" s="182"/>
      <c r="BB689" s="182"/>
      <c r="BC689" s="182"/>
      <c r="BD689" s="182"/>
      <c r="BE689" s="182"/>
      <c r="BF689" s="182"/>
      <c r="BG689" s="182"/>
      <c r="BH689" s="182"/>
      <c r="BI689" s="182"/>
      <c r="BJ689" s="182"/>
      <c r="BK689" s="182"/>
      <c r="BL689" s="182"/>
      <c r="BM689" s="182"/>
      <c r="BN689" s="182"/>
      <c r="BO689" s="182"/>
      <c r="BP689" s="182"/>
      <c r="BQ689" s="182"/>
      <c r="BR689" s="182"/>
      <c r="BS689" s="182"/>
      <c r="BT689" s="182"/>
      <c r="BU689" s="182"/>
      <c r="BV689" s="182"/>
      <c r="BW689" s="182"/>
      <c r="BX689" s="182"/>
      <c r="BY689" s="182"/>
      <c r="BZ689" s="182"/>
      <c r="CA689" s="182"/>
      <c r="CB689" s="182"/>
      <c r="CC689" s="182"/>
      <c r="CD689" s="182"/>
      <c r="CE689" s="182"/>
      <c r="CF689" s="182"/>
      <c r="CG689" s="182"/>
      <c r="CH689" s="182"/>
      <c r="CI689" s="182"/>
      <c r="CJ689" s="182"/>
      <c r="CK689" s="182"/>
      <c r="CL689" s="182"/>
      <c r="CM689" s="182"/>
      <c r="CN689" s="182"/>
      <c r="CO689" s="182"/>
      <c r="CP689" s="182"/>
      <c r="CQ689" s="182"/>
      <c r="CR689" s="182"/>
      <c r="CS689" s="182"/>
      <c r="CT689" s="182"/>
      <c r="CU689" s="182"/>
      <c r="CV689" s="182"/>
      <c r="CW689" s="182"/>
      <c r="CX689" s="182"/>
      <c r="CY689" s="182"/>
      <c r="CZ689" s="182"/>
      <c r="DA689" s="182"/>
      <c r="DB689" s="182"/>
      <c r="DC689" s="182"/>
      <c r="DD689" s="182"/>
      <c r="DE689" s="182"/>
      <c r="DF689" s="182"/>
      <c r="DG689" s="182"/>
      <c r="DH689" s="182"/>
      <c r="DI689" s="182"/>
      <c r="DJ689" s="182"/>
      <c r="DK689" s="182"/>
      <c r="DL689" s="182"/>
      <c r="DM689" s="182"/>
      <c r="DN689" s="182"/>
      <c r="DO689" s="182"/>
      <c r="DP689" s="182"/>
      <c r="DQ689" s="182"/>
      <c r="DR689" s="182"/>
      <c r="DS689" s="182"/>
      <c r="DT689" s="182"/>
      <c r="DU689" s="182"/>
      <c r="DV689" s="182"/>
      <c r="DW689" s="182"/>
      <c r="DX689" s="182"/>
      <c r="DY689" s="182"/>
      <c r="DZ689" s="182"/>
      <c r="EA689" s="182"/>
      <c r="EB689" s="182"/>
      <c r="EC689" s="182"/>
      <c r="ED689" s="182"/>
      <c r="EE689" s="182"/>
      <c r="EF689" s="182"/>
      <c r="EG689" s="182"/>
      <c r="EH689" s="182"/>
      <c r="EI689" s="182"/>
      <c r="EJ689" s="182"/>
      <c r="EK689" s="182"/>
      <c r="EL689" s="182"/>
      <c r="EM689" s="182"/>
      <c r="EN689" s="182"/>
      <c r="EO689" s="182"/>
      <c r="EP689" s="182"/>
      <c r="EQ689" s="182"/>
      <c r="ER689" s="182"/>
      <c r="ES689" s="182"/>
      <c r="ET689" s="182"/>
      <c r="EU689" s="182"/>
      <c r="EV689" s="182"/>
      <c r="EW689" s="182"/>
      <c r="EX689" s="182"/>
      <c r="EY689" s="182"/>
      <c r="EZ689" s="182"/>
      <c r="FA689" s="182"/>
      <c r="FB689" s="182"/>
      <c r="FC689" s="182"/>
      <c r="FD689" s="182"/>
      <c r="FE689" s="182"/>
      <c r="FF689" s="182"/>
      <c r="FG689" s="182"/>
      <c r="FH689" s="182"/>
      <c r="FI689" s="182"/>
      <c r="FJ689" s="182"/>
      <c r="FK689" s="182"/>
      <c r="FL689" s="182"/>
      <c r="FM689" s="182"/>
      <c r="FN689" s="182"/>
      <c r="FO689" s="182"/>
      <c r="FP689" s="182"/>
      <c r="FQ689" s="182"/>
      <c r="FR689" s="182"/>
      <c r="FS689" s="182"/>
      <c r="FT689" s="182"/>
      <c r="FU689" s="182"/>
      <c r="FV689" s="182"/>
      <c r="FW689" s="182"/>
      <c r="FX689" s="182"/>
      <c r="FY689" s="182"/>
      <c r="FZ689" s="182"/>
      <c r="GA689" s="182"/>
      <c r="GB689" s="182"/>
      <c r="GC689" s="182"/>
      <c r="GD689" s="182"/>
      <c r="GE689" s="182"/>
      <c r="GF689" s="182"/>
      <c r="GG689" s="182"/>
      <c r="GH689" s="182"/>
      <c r="GI689" s="182"/>
      <c r="GJ689" s="182"/>
      <c r="GK689" s="182"/>
      <c r="GL689" s="182"/>
      <c r="GM689" s="182"/>
      <c r="GN689" s="182"/>
      <c r="GO689" s="182"/>
      <c r="GP689" s="182"/>
      <c r="GQ689" s="182"/>
      <c r="GR689" s="182"/>
      <c r="GS689" s="182"/>
      <c r="GT689" s="182"/>
      <c r="GU689" s="182"/>
      <c r="GV689" s="182"/>
      <c r="GW689" s="182"/>
      <c r="GX689" s="182"/>
      <c r="GY689" s="182"/>
      <c r="GZ689" s="182"/>
      <c r="HA689" s="182"/>
      <c r="HB689" s="182"/>
      <c r="HC689" s="182"/>
      <c r="HD689" s="182"/>
      <c r="HE689" s="182"/>
      <c r="HF689" s="182"/>
      <c r="HG689" s="182"/>
      <c r="HH689" s="182"/>
      <c r="HI689" s="182"/>
      <c r="HJ689" s="182"/>
      <c r="HK689" s="182"/>
      <c r="HL689" s="182"/>
      <c r="HM689" s="182"/>
      <c r="HN689" s="182"/>
      <c r="HO689" s="182"/>
      <c r="HP689" s="182"/>
      <c r="HQ689" s="182"/>
      <c r="HR689" s="182"/>
      <c r="HS689" s="182"/>
      <c r="HT689" s="182"/>
      <c r="HU689" s="182"/>
      <c r="HV689" s="182"/>
      <c r="HW689" s="182"/>
      <c r="HX689" s="182"/>
      <c r="HY689" s="182"/>
      <c r="HZ689" s="182"/>
      <c r="IA689" s="182"/>
      <c r="IB689" s="182"/>
      <c r="IC689" s="182"/>
      <c r="ID689" s="182"/>
      <c r="IE689" s="182"/>
      <c r="IF689" s="182"/>
      <c r="IG689" s="182"/>
      <c r="IH689" s="182"/>
      <c r="II689" s="182"/>
      <c r="IJ689" s="182"/>
      <c r="IK689" s="182"/>
      <c r="IL689" s="182"/>
      <c r="IM689" s="182"/>
      <c r="IN689" s="182"/>
      <c r="IO689" s="182"/>
      <c r="IP689" s="182"/>
      <c r="IQ689" s="182"/>
      <c r="IR689" s="182"/>
      <c r="IS689" s="182"/>
      <c r="IT689" s="182"/>
      <c r="IU689" s="182"/>
      <c r="IV689" s="182"/>
      <c r="IW689" s="182"/>
      <c r="IX689" s="182"/>
      <c r="IY689" s="182"/>
      <c r="IZ689" s="182"/>
      <c r="JA689" s="182"/>
      <c r="JB689" s="182"/>
      <c r="JC689" s="182"/>
      <c r="JD689" s="182"/>
      <c r="JE689" s="182"/>
      <c r="JF689" s="182"/>
      <c r="JG689" s="182"/>
      <c r="JH689" s="182"/>
      <c r="JI689" s="182"/>
      <c r="JJ689" s="182"/>
      <c r="JK689" s="182"/>
      <c r="JL689" s="182"/>
      <c r="JM689" s="182"/>
      <c r="JN689" s="182"/>
      <c r="JO689" s="182"/>
      <c r="JP689" s="182"/>
      <c r="JQ689" s="182"/>
      <c r="JR689" s="182"/>
      <c r="JS689" s="182"/>
      <c r="JT689" s="182"/>
      <c r="JU689" s="182"/>
      <c r="JV689" s="182"/>
      <c r="JW689" s="182"/>
      <c r="JX689" s="182"/>
      <c r="JY689" s="182"/>
      <c r="JZ689" s="182"/>
      <c r="KA689" s="182"/>
      <c r="KB689" s="182"/>
      <c r="KC689" s="182"/>
      <c r="KD689" s="182"/>
      <c r="KE689" s="182"/>
      <c r="KF689" s="182"/>
      <c r="KG689" s="182"/>
      <c r="KH689" s="182"/>
      <c r="KI689" s="182"/>
      <c r="KJ689" s="182"/>
      <c r="KK689" s="182"/>
      <c r="KL689" s="182"/>
      <c r="KM689" s="182"/>
      <c r="KN689" s="182"/>
      <c r="KO689" s="182"/>
      <c r="KP689" s="182"/>
      <c r="KQ689" s="182"/>
      <c r="KR689" s="182"/>
      <c r="KS689" s="182"/>
      <c r="KT689" s="182"/>
      <c r="KU689" s="182"/>
      <c r="KV689" s="182"/>
      <c r="KW689" s="182"/>
      <c r="KX689" s="182"/>
      <c r="KY689" s="182"/>
      <c r="KZ689" s="182"/>
      <c r="LA689" s="182"/>
      <c r="LB689" s="182"/>
      <c r="LC689" s="182"/>
      <c r="LD689" s="182"/>
      <c r="LE689" s="182"/>
      <c r="LF689" s="182"/>
      <c r="LG689" s="182"/>
      <c r="LH689" s="182"/>
      <c r="LI689" s="182"/>
      <c r="LJ689" s="182"/>
      <c r="LK689" s="182"/>
      <c r="LL689" s="182"/>
      <c r="LM689" s="182"/>
      <c r="LN689" s="182"/>
      <c r="LO689" s="182"/>
      <c r="LP689" s="182"/>
      <c r="LQ689" s="182"/>
      <c r="LR689" s="182"/>
      <c r="LS689" s="182"/>
      <c r="LT689" s="182"/>
      <c r="LU689" s="182"/>
      <c r="LV689" s="182"/>
      <c r="LW689" s="182"/>
      <c r="LX689" s="182"/>
      <c r="LY689" s="182"/>
      <c r="LZ689" s="182"/>
      <c r="MA689" s="182"/>
      <c r="MB689" s="182"/>
      <c r="MC689" s="182"/>
      <c r="MD689" s="182"/>
      <c r="ME689" s="182"/>
      <c r="MF689" s="182"/>
      <c r="MG689" s="182"/>
      <c r="MH689" s="182"/>
      <c r="MI689" s="182"/>
      <c r="MJ689" s="182"/>
      <c r="MK689" s="182"/>
      <c r="ML689" s="182"/>
      <c r="MM689" s="182"/>
      <c r="MN689" s="182"/>
      <c r="MO689" s="182"/>
      <c r="MP689" s="182"/>
      <c r="MQ689" s="182"/>
      <c r="MR689" s="182"/>
      <c r="MS689" s="182"/>
      <c r="MT689" s="182"/>
      <c r="MU689" s="182"/>
      <c r="MV689" s="182"/>
      <c r="MW689" s="182"/>
      <c r="MX689" s="182"/>
      <c r="MY689" s="182"/>
      <c r="MZ689" s="182"/>
      <c r="NA689" s="182"/>
      <c r="NB689" s="182"/>
      <c r="NC689" s="182"/>
      <c r="ND689" s="182"/>
      <c r="NE689" s="182"/>
      <c r="NF689" s="182"/>
      <c r="NG689" s="182"/>
      <c r="NH689" s="182"/>
      <c r="NI689" s="182"/>
      <c r="NJ689" s="182"/>
      <c r="NK689" s="182"/>
      <c r="NL689" s="182"/>
      <c r="NM689" s="182"/>
      <c r="NN689" s="182"/>
      <c r="NO689" s="182"/>
      <c r="NP689" s="182"/>
      <c r="NQ689" s="182"/>
      <c r="NR689" s="182"/>
      <c r="NS689" s="182"/>
      <c r="NT689" s="182"/>
      <c r="NU689" s="182"/>
      <c r="NV689" s="182"/>
      <c r="NW689" s="182"/>
      <c r="NX689" s="182"/>
      <c r="NY689" s="182"/>
      <c r="NZ689" s="182"/>
      <c r="OA689" s="182"/>
      <c r="OB689" s="182"/>
      <c r="OC689" s="182"/>
      <c r="OD689" s="182"/>
      <c r="OE689" s="182"/>
      <c r="OF689" s="182"/>
      <c r="OG689" s="182"/>
      <c r="OH689" s="182"/>
      <c r="OI689" s="182"/>
      <c r="OJ689" s="182"/>
      <c r="OK689" s="182"/>
      <c r="OL689" s="182"/>
      <c r="OM689" s="182"/>
      <c r="ON689" s="182"/>
      <c r="OO689" s="182"/>
      <c r="OP689" s="182"/>
      <c r="OQ689" s="182"/>
      <c r="OR689" s="182"/>
      <c r="OS689" s="182"/>
      <c r="OT689" s="182"/>
      <c r="OU689" s="182"/>
      <c r="OV689" s="182"/>
      <c r="OW689" s="182"/>
      <c r="OX689" s="182"/>
      <c r="OY689" s="182"/>
      <c r="OZ689" s="182"/>
      <c r="PA689" s="182"/>
      <c r="PB689" s="182"/>
      <c r="PC689" s="182"/>
      <c r="PD689" s="182"/>
      <c r="PE689" s="182"/>
      <c r="PF689" s="182"/>
      <c r="PG689" s="182"/>
      <c r="PH689" s="182"/>
      <c r="PI689" s="182"/>
      <c r="PJ689" s="182"/>
      <c r="PK689" s="182"/>
      <c r="PL689" s="182"/>
      <c r="PM689" s="182"/>
      <c r="PN689" s="182"/>
      <c r="PO689" s="182"/>
      <c r="PP689" s="182"/>
      <c r="PQ689" s="182"/>
      <c r="PR689" s="182"/>
      <c r="PS689" s="182"/>
      <c r="PT689" s="182"/>
      <c r="PU689" s="182"/>
      <c r="PV689" s="182"/>
      <c r="PW689" s="182"/>
      <c r="PX689" s="182"/>
    </row>
    <row r="690" spans="1:440" s="167" customFormat="1" ht="19.899999999999999" customHeight="1" thickBot="1">
      <c r="A690" s="855">
        <v>122</v>
      </c>
      <c r="B690" s="1044"/>
      <c r="C690" s="1047"/>
      <c r="D690" s="843" t="s">
        <v>666</v>
      </c>
      <c r="E690" s="902" t="s">
        <v>621</v>
      </c>
      <c r="F690" s="323" t="s">
        <v>20</v>
      </c>
      <c r="G690" s="298">
        <v>2.9689999999999999</v>
      </c>
      <c r="H690" s="298"/>
      <c r="I690" s="299">
        <f t="shared" ref="I690" si="823">G690+H690</f>
        <v>2.9689999999999999</v>
      </c>
      <c r="J690" s="439">
        <v>0</v>
      </c>
      <c r="K690" s="299">
        <f t="shared" si="739"/>
        <v>2.9689999999999999</v>
      </c>
      <c r="L690" s="359">
        <f t="shared" si="740"/>
        <v>0</v>
      </c>
      <c r="M690" s="440" t="s">
        <v>24</v>
      </c>
      <c r="N690" s="903">
        <f t="shared" ref="N690:O690" si="824">G690+G691+G692</f>
        <v>33.741</v>
      </c>
      <c r="O690" s="904">
        <f t="shared" si="824"/>
        <v>-5</v>
      </c>
      <c r="P690" s="904">
        <f t="shared" ref="P690" si="825">N690+O690</f>
        <v>28.741</v>
      </c>
      <c r="Q690" s="904">
        <f t="shared" ref="Q690" si="826">J690+J691+J692</f>
        <v>4.2549999999999999</v>
      </c>
      <c r="R690" s="904">
        <f t="shared" ref="R690" si="827">P690-Q690</f>
        <v>24.486000000000001</v>
      </c>
      <c r="S690" s="893">
        <f t="shared" ref="S690" si="828">Q690/P690</f>
        <v>0.1480463449427647</v>
      </c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  <c r="BA690" s="182"/>
      <c r="BB690" s="182"/>
      <c r="BC690" s="182"/>
      <c r="BD690" s="182"/>
      <c r="BE690" s="182"/>
      <c r="BF690" s="182"/>
      <c r="BG690" s="182"/>
      <c r="BH690" s="182"/>
      <c r="BI690" s="182"/>
      <c r="BJ690" s="182"/>
      <c r="BK690" s="182"/>
      <c r="BL690" s="182"/>
      <c r="BM690" s="182"/>
      <c r="BN690" s="182"/>
      <c r="BO690" s="182"/>
      <c r="BP690" s="182"/>
      <c r="BQ690" s="182"/>
      <c r="BR690" s="182"/>
      <c r="BS690" s="182"/>
      <c r="BT690" s="182"/>
      <c r="BU690" s="182"/>
      <c r="BV690" s="182"/>
      <c r="BW690" s="182"/>
      <c r="BX690" s="182"/>
      <c r="BY690" s="182"/>
      <c r="BZ690" s="182"/>
      <c r="CA690" s="182"/>
      <c r="CB690" s="182"/>
      <c r="CC690" s="182"/>
      <c r="CD690" s="182"/>
      <c r="CE690" s="182"/>
      <c r="CF690" s="182"/>
      <c r="CG690" s="182"/>
      <c r="CH690" s="182"/>
      <c r="CI690" s="182"/>
      <c r="CJ690" s="182"/>
      <c r="CK690" s="182"/>
      <c r="CL690" s="182"/>
      <c r="CM690" s="182"/>
      <c r="CN690" s="182"/>
      <c r="CO690" s="182"/>
      <c r="CP690" s="182"/>
      <c r="CQ690" s="182"/>
      <c r="CR690" s="182"/>
      <c r="CS690" s="182"/>
      <c r="CT690" s="182"/>
      <c r="CU690" s="182"/>
      <c r="CV690" s="182"/>
      <c r="CW690" s="182"/>
      <c r="CX690" s="182"/>
      <c r="CY690" s="182"/>
      <c r="CZ690" s="182"/>
      <c r="DA690" s="182"/>
      <c r="DB690" s="182"/>
      <c r="DC690" s="182"/>
      <c r="DD690" s="182"/>
      <c r="DE690" s="182"/>
      <c r="DF690" s="182"/>
      <c r="DG690" s="182"/>
      <c r="DH690" s="182"/>
      <c r="DI690" s="182"/>
      <c r="DJ690" s="182"/>
      <c r="DK690" s="182"/>
      <c r="DL690" s="182"/>
      <c r="DM690" s="182"/>
      <c r="DN690" s="182"/>
      <c r="DO690" s="182"/>
      <c r="DP690" s="182"/>
      <c r="DQ690" s="182"/>
      <c r="DR690" s="182"/>
      <c r="DS690" s="182"/>
      <c r="DT690" s="182"/>
      <c r="DU690" s="182"/>
      <c r="DV690" s="182"/>
      <c r="DW690" s="182"/>
      <c r="DX690" s="182"/>
      <c r="DY690" s="182"/>
      <c r="DZ690" s="182"/>
      <c r="EA690" s="182"/>
      <c r="EB690" s="182"/>
      <c r="EC690" s="182"/>
      <c r="ED690" s="182"/>
      <c r="EE690" s="182"/>
      <c r="EF690" s="182"/>
      <c r="EG690" s="182"/>
      <c r="EH690" s="182"/>
      <c r="EI690" s="182"/>
      <c r="EJ690" s="182"/>
      <c r="EK690" s="182"/>
      <c r="EL690" s="182"/>
      <c r="EM690" s="182"/>
      <c r="EN690" s="182"/>
      <c r="EO690" s="182"/>
      <c r="EP690" s="182"/>
      <c r="EQ690" s="182"/>
      <c r="ER690" s="182"/>
      <c r="ES690" s="182"/>
      <c r="ET690" s="182"/>
      <c r="EU690" s="182"/>
      <c r="EV690" s="182"/>
      <c r="EW690" s="182"/>
      <c r="EX690" s="182"/>
      <c r="EY690" s="182"/>
      <c r="EZ690" s="182"/>
      <c r="FA690" s="182"/>
      <c r="FB690" s="182"/>
      <c r="FC690" s="182"/>
      <c r="FD690" s="182"/>
      <c r="FE690" s="182"/>
      <c r="FF690" s="182"/>
      <c r="FG690" s="182"/>
      <c r="FH690" s="182"/>
      <c r="FI690" s="182"/>
      <c r="FJ690" s="182"/>
      <c r="FK690" s="182"/>
      <c r="FL690" s="182"/>
      <c r="FM690" s="182"/>
      <c r="FN690" s="182"/>
      <c r="FO690" s="182"/>
      <c r="FP690" s="182"/>
      <c r="FQ690" s="182"/>
      <c r="FR690" s="182"/>
      <c r="FS690" s="182"/>
      <c r="FT690" s="182"/>
      <c r="FU690" s="182"/>
      <c r="FV690" s="182"/>
      <c r="FW690" s="182"/>
      <c r="FX690" s="182"/>
      <c r="FY690" s="182"/>
      <c r="FZ690" s="182"/>
      <c r="GA690" s="182"/>
      <c r="GB690" s="182"/>
      <c r="GC690" s="182"/>
      <c r="GD690" s="182"/>
      <c r="GE690" s="182"/>
      <c r="GF690" s="182"/>
      <c r="GG690" s="182"/>
      <c r="GH690" s="182"/>
      <c r="GI690" s="182"/>
      <c r="GJ690" s="182"/>
      <c r="GK690" s="182"/>
      <c r="GL690" s="182"/>
      <c r="GM690" s="182"/>
      <c r="GN690" s="182"/>
      <c r="GO690" s="182"/>
      <c r="GP690" s="182"/>
      <c r="GQ690" s="182"/>
      <c r="GR690" s="182"/>
      <c r="GS690" s="182"/>
      <c r="GT690" s="182"/>
      <c r="GU690" s="182"/>
      <c r="GV690" s="182"/>
      <c r="GW690" s="182"/>
      <c r="GX690" s="182"/>
      <c r="GY690" s="182"/>
      <c r="GZ690" s="182"/>
      <c r="HA690" s="182"/>
      <c r="HB690" s="182"/>
      <c r="HC690" s="182"/>
      <c r="HD690" s="182"/>
      <c r="HE690" s="182"/>
      <c r="HF690" s="182"/>
      <c r="HG690" s="182"/>
      <c r="HH690" s="182"/>
      <c r="HI690" s="182"/>
      <c r="HJ690" s="182"/>
      <c r="HK690" s="182"/>
      <c r="HL690" s="182"/>
      <c r="HM690" s="182"/>
      <c r="HN690" s="182"/>
      <c r="HO690" s="182"/>
      <c r="HP690" s="182"/>
      <c r="HQ690" s="182"/>
      <c r="HR690" s="182"/>
      <c r="HS690" s="182"/>
      <c r="HT690" s="182"/>
      <c r="HU690" s="182"/>
      <c r="HV690" s="182"/>
      <c r="HW690" s="182"/>
      <c r="HX690" s="182"/>
      <c r="HY690" s="182"/>
      <c r="HZ690" s="182"/>
      <c r="IA690" s="182"/>
      <c r="IB690" s="182"/>
      <c r="IC690" s="182"/>
      <c r="ID690" s="182"/>
      <c r="IE690" s="182"/>
      <c r="IF690" s="182"/>
      <c r="IG690" s="182"/>
      <c r="IH690" s="182"/>
      <c r="II690" s="182"/>
      <c r="IJ690" s="182"/>
      <c r="IK690" s="182"/>
      <c r="IL690" s="182"/>
      <c r="IM690" s="182"/>
      <c r="IN690" s="182"/>
      <c r="IO690" s="182"/>
      <c r="IP690" s="182"/>
      <c r="IQ690" s="182"/>
      <c r="IR690" s="182"/>
      <c r="IS690" s="182"/>
      <c r="IT690" s="182"/>
      <c r="IU690" s="182"/>
      <c r="IV690" s="182"/>
      <c r="IW690" s="182"/>
      <c r="IX690" s="182"/>
      <c r="IY690" s="182"/>
      <c r="IZ690" s="182"/>
      <c r="JA690" s="182"/>
      <c r="JB690" s="182"/>
      <c r="JC690" s="182"/>
      <c r="JD690" s="182"/>
      <c r="JE690" s="182"/>
      <c r="JF690" s="182"/>
      <c r="JG690" s="182"/>
      <c r="JH690" s="182"/>
      <c r="JI690" s="182"/>
      <c r="JJ690" s="182"/>
      <c r="JK690" s="182"/>
      <c r="JL690" s="182"/>
      <c r="JM690" s="182"/>
      <c r="JN690" s="182"/>
      <c r="JO690" s="182"/>
      <c r="JP690" s="182"/>
      <c r="JQ690" s="182"/>
      <c r="JR690" s="182"/>
      <c r="JS690" s="182"/>
      <c r="JT690" s="182"/>
      <c r="JU690" s="182"/>
      <c r="JV690" s="182"/>
      <c r="JW690" s="182"/>
      <c r="JX690" s="182"/>
      <c r="JY690" s="182"/>
      <c r="JZ690" s="182"/>
      <c r="KA690" s="182"/>
      <c r="KB690" s="182"/>
      <c r="KC690" s="182"/>
      <c r="KD690" s="182"/>
      <c r="KE690" s="182"/>
      <c r="KF690" s="182"/>
      <c r="KG690" s="182"/>
      <c r="KH690" s="182"/>
      <c r="KI690" s="182"/>
      <c r="KJ690" s="182"/>
      <c r="KK690" s="182"/>
      <c r="KL690" s="182"/>
      <c r="KM690" s="182"/>
      <c r="KN690" s="182"/>
      <c r="KO690" s="182"/>
      <c r="KP690" s="182"/>
      <c r="KQ690" s="182"/>
      <c r="KR690" s="182"/>
      <c r="KS690" s="182"/>
      <c r="KT690" s="182"/>
      <c r="KU690" s="182"/>
      <c r="KV690" s="182"/>
      <c r="KW690" s="182"/>
      <c r="KX690" s="182"/>
      <c r="KY690" s="182"/>
      <c r="KZ690" s="182"/>
      <c r="LA690" s="182"/>
      <c r="LB690" s="182"/>
      <c r="LC690" s="182"/>
      <c r="LD690" s="182"/>
      <c r="LE690" s="182"/>
      <c r="LF690" s="182"/>
      <c r="LG690" s="182"/>
      <c r="LH690" s="182"/>
      <c r="LI690" s="182"/>
      <c r="LJ690" s="182"/>
      <c r="LK690" s="182"/>
      <c r="LL690" s="182"/>
      <c r="LM690" s="182"/>
      <c r="LN690" s="182"/>
      <c r="LO690" s="182"/>
      <c r="LP690" s="182"/>
      <c r="LQ690" s="182"/>
      <c r="LR690" s="182"/>
      <c r="LS690" s="182"/>
      <c r="LT690" s="182"/>
      <c r="LU690" s="182"/>
      <c r="LV690" s="182"/>
      <c r="LW690" s="182"/>
      <c r="LX690" s="182"/>
      <c r="LY690" s="182"/>
      <c r="LZ690" s="182"/>
      <c r="MA690" s="182"/>
      <c r="MB690" s="182"/>
      <c r="MC690" s="182"/>
      <c r="MD690" s="182"/>
      <c r="ME690" s="182"/>
      <c r="MF690" s="182"/>
      <c r="MG690" s="182"/>
      <c r="MH690" s="182"/>
      <c r="MI690" s="182"/>
      <c r="MJ690" s="182"/>
      <c r="MK690" s="182"/>
      <c r="ML690" s="182"/>
      <c r="MM690" s="182"/>
      <c r="MN690" s="182"/>
      <c r="MO690" s="182"/>
      <c r="MP690" s="182"/>
      <c r="MQ690" s="182"/>
      <c r="MR690" s="182"/>
      <c r="MS690" s="182"/>
      <c r="MT690" s="182"/>
      <c r="MU690" s="182"/>
      <c r="MV690" s="182"/>
      <c r="MW690" s="182"/>
      <c r="MX690" s="182"/>
      <c r="MY690" s="182"/>
      <c r="MZ690" s="182"/>
      <c r="NA690" s="182"/>
      <c r="NB690" s="182"/>
      <c r="NC690" s="182"/>
      <c r="ND690" s="182"/>
      <c r="NE690" s="182"/>
      <c r="NF690" s="182"/>
      <c r="NG690" s="182"/>
      <c r="NH690" s="182"/>
      <c r="NI690" s="182"/>
      <c r="NJ690" s="182"/>
      <c r="NK690" s="182"/>
      <c r="NL690" s="182"/>
      <c r="NM690" s="182"/>
      <c r="NN690" s="182"/>
      <c r="NO690" s="182"/>
      <c r="NP690" s="182"/>
      <c r="NQ690" s="182"/>
      <c r="NR690" s="182"/>
      <c r="NS690" s="182"/>
      <c r="NT690" s="182"/>
      <c r="NU690" s="182"/>
      <c r="NV690" s="182"/>
      <c r="NW690" s="182"/>
      <c r="NX690" s="182"/>
      <c r="NY690" s="182"/>
      <c r="NZ690" s="182"/>
      <c r="OA690" s="182"/>
      <c r="OB690" s="182"/>
      <c r="OC690" s="182"/>
      <c r="OD690" s="182"/>
      <c r="OE690" s="182"/>
      <c r="OF690" s="182"/>
      <c r="OG690" s="182"/>
      <c r="OH690" s="182"/>
      <c r="OI690" s="182"/>
      <c r="OJ690" s="182"/>
      <c r="OK690" s="182"/>
      <c r="OL690" s="182"/>
      <c r="OM690" s="182"/>
      <c r="ON690" s="182"/>
      <c r="OO690" s="182"/>
      <c r="OP690" s="182"/>
      <c r="OQ690" s="182"/>
      <c r="OR690" s="182"/>
      <c r="OS690" s="182"/>
      <c r="OT690" s="182"/>
      <c r="OU690" s="182"/>
      <c r="OV690" s="182"/>
      <c r="OW690" s="182"/>
      <c r="OX690" s="182"/>
      <c r="OY690" s="182"/>
      <c r="OZ690" s="182"/>
      <c r="PA690" s="182"/>
      <c r="PB690" s="182"/>
      <c r="PC690" s="182"/>
      <c r="PD690" s="182"/>
      <c r="PE690" s="182"/>
      <c r="PF690" s="182"/>
      <c r="PG690" s="182"/>
      <c r="PH690" s="182"/>
      <c r="PI690" s="182"/>
      <c r="PJ690" s="182"/>
      <c r="PK690" s="182"/>
      <c r="PL690" s="182"/>
      <c r="PM690" s="182"/>
      <c r="PN690" s="182"/>
      <c r="PO690" s="182"/>
      <c r="PP690" s="182"/>
      <c r="PQ690" s="182"/>
      <c r="PR690" s="182"/>
      <c r="PS690" s="182"/>
      <c r="PT690" s="182"/>
      <c r="PU690" s="182"/>
      <c r="PV690" s="182"/>
      <c r="PW690" s="182"/>
      <c r="PX690" s="182"/>
    </row>
    <row r="691" spans="1:440" s="167" customFormat="1" ht="19.899999999999999" customHeight="1" thickBot="1">
      <c r="A691" s="855">
        <v>122</v>
      </c>
      <c r="B691" s="1044"/>
      <c r="C691" s="1047"/>
      <c r="D691" s="844"/>
      <c r="E691" s="902"/>
      <c r="F691" s="323" t="s">
        <v>21</v>
      </c>
      <c r="G691" s="298">
        <v>13.901</v>
      </c>
      <c r="H691" s="298"/>
      <c r="I691" s="299">
        <f>G691+H691+K690</f>
        <v>16.87</v>
      </c>
      <c r="J691" s="439">
        <v>0.495</v>
      </c>
      <c r="K691" s="299">
        <f t="shared" si="739"/>
        <v>16.375</v>
      </c>
      <c r="L691" s="359">
        <f t="shared" si="740"/>
        <v>2.9342027267338467E-2</v>
      </c>
      <c r="M691" s="440" t="s">
        <v>24</v>
      </c>
      <c r="N691" s="903"/>
      <c r="O691" s="904"/>
      <c r="P691" s="904"/>
      <c r="Q691" s="904"/>
      <c r="R691" s="904"/>
      <c r="S691" s="893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  <c r="BA691" s="182"/>
      <c r="BB691" s="182"/>
      <c r="BC691" s="182"/>
      <c r="BD691" s="182"/>
      <c r="BE691" s="182"/>
      <c r="BF691" s="182"/>
      <c r="BG691" s="182"/>
      <c r="BH691" s="182"/>
      <c r="BI691" s="182"/>
      <c r="BJ691" s="182"/>
      <c r="BK691" s="182"/>
      <c r="BL691" s="182"/>
      <c r="BM691" s="182"/>
      <c r="BN691" s="182"/>
      <c r="BO691" s="182"/>
      <c r="BP691" s="182"/>
      <c r="BQ691" s="182"/>
      <c r="BR691" s="182"/>
      <c r="BS691" s="182"/>
      <c r="BT691" s="182"/>
      <c r="BU691" s="182"/>
      <c r="BV691" s="182"/>
      <c r="BW691" s="182"/>
      <c r="BX691" s="182"/>
      <c r="BY691" s="182"/>
      <c r="BZ691" s="182"/>
      <c r="CA691" s="182"/>
      <c r="CB691" s="182"/>
      <c r="CC691" s="182"/>
      <c r="CD691" s="182"/>
      <c r="CE691" s="182"/>
      <c r="CF691" s="182"/>
      <c r="CG691" s="182"/>
      <c r="CH691" s="182"/>
      <c r="CI691" s="182"/>
      <c r="CJ691" s="182"/>
      <c r="CK691" s="182"/>
      <c r="CL691" s="182"/>
      <c r="CM691" s="182"/>
      <c r="CN691" s="182"/>
      <c r="CO691" s="182"/>
      <c r="CP691" s="182"/>
      <c r="CQ691" s="182"/>
      <c r="CR691" s="182"/>
      <c r="CS691" s="182"/>
      <c r="CT691" s="182"/>
      <c r="CU691" s="182"/>
      <c r="CV691" s="182"/>
      <c r="CW691" s="182"/>
      <c r="CX691" s="182"/>
      <c r="CY691" s="182"/>
      <c r="CZ691" s="182"/>
      <c r="DA691" s="182"/>
      <c r="DB691" s="182"/>
      <c r="DC691" s="182"/>
      <c r="DD691" s="182"/>
      <c r="DE691" s="182"/>
      <c r="DF691" s="182"/>
      <c r="DG691" s="182"/>
      <c r="DH691" s="182"/>
      <c r="DI691" s="182"/>
      <c r="DJ691" s="182"/>
      <c r="DK691" s="182"/>
      <c r="DL691" s="182"/>
      <c r="DM691" s="182"/>
      <c r="DN691" s="182"/>
      <c r="DO691" s="182"/>
      <c r="DP691" s="182"/>
      <c r="DQ691" s="182"/>
      <c r="DR691" s="182"/>
      <c r="DS691" s="182"/>
      <c r="DT691" s="182"/>
      <c r="DU691" s="182"/>
      <c r="DV691" s="182"/>
      <c r="DW691" s="182"/>
      <c r="DX691" s="182"/>
      <c r="DY691" s="182"/>
      <c r="DZ691" s="182"/>
      <c r="EA691" s="182"/>
      <c r="EB691" s="182"/>
      <c r="EC691" s="182"/>
      <c r="ED691" s="182"/>
      <c r="EE691" s="182"/>
      <c r="EF691" s="182"/>
      <c r="EG691" s="182"/>
      <c r="EH691" s="182"/>
      <c r="EI691" s="182"/>
      <c r="EJ691" s="182"/>
      <c r="EK691" s="182"/>
      <c r="EL691" s="182"/>
      <c r="EM691" s="182"/>
      <c r="EN691" s="182"/>
      <c r="EO691" s="182"/>
      <c r="EP691" s="182"/>
      <c r="EQ691" s="182"/>
      <c r="ER691" s="182"/>
      <c r="ES691" s="182"/>
      <c r="ET691" s="182"/>
      <c r="EU691" s="182"/>
      <c r="EV691" s="182"/>
      <c r="EW691" s="182"/>
      <c r="EX691" s="182"/>
      <c r="EY691" s="182"/>
      <c r="EZ691" s="182"/>
      <c r="FA691" s="182"/>
      <c r="FB691" s="182"/>
      <c r="FC691" s="182"/>
      <c r="FD691" s="182"/>
      <c r="FE691" s="182"/>
      <c r="FF691" s="182"/>
      <c r="FG691" s="182"/>
      <c r="FH691" s="182"/>
      <c r="FI691" s="182"/>
      <c r="FJ691" s="182"/>
      <c r="FK691" s="182"/>
      <c r="FL691" s="182"/>
      <c r="FM691" s="182"/>
      <c r="FN691" s="182"/>
      <c r="FO691" s="182"/>
      <c r="FP691" s="182"/>
      <c r="FQ691" s="182"/>
      <c r="FR691" s="182"/>
      <c r="FS691" s="182"/>
      <c r="FT691" s="182"/>
      <c r="FU691" s="182"/>
      <c r="FV691" s="182"/>
      <c r="FW691" s="182"/>
      <c r="FX691" s="182"/>
      <c r="FY691" s="182"/>
      <c r="FZ691" s="182"/>
      <c r="GA691" s="182"/>
      <c r="GB691" s="182"/>
      <c r="GC691" s="182"/>
      <c r="GD691" s="182"/>
      <c r="GE691" s="182"/>
      <c r="GF691" s="182"/>
      <c r="GG691" s="182"/>
      <c r="GH691" s="182"/>
      <c r="GI691" s="182"/>
      <c r="GJ691" s="182"/>
      <c r="GK691" s="182"/>
      <c r="GL691" s="182"/>
      <c r="GM691" s="182"/>
      <c r="GN691" s="182"/>
      <c r="GO691" s="182"/>
      <c r="GP691" s="182"/>
      <c r="GQ691" s="182"/>
      <c r="GR691" s="182"/>
      <c r="GS691" s="182"/>
      <c r="GT691" s="182"/>
      <c r="GU691" s="182"/>
      <c r="GV691" s="182"/>
      <c r="GW691" s="182"/>
      <c r="GX691" s="182"/>
      <c r="GY691" s="182"/>
      <c r="GZ691" s="182"/>
      <c r="HA691" s="182"/>
      <c r="HB691" s="182"/>
      <c r="HC691" s="182"/>
      <c r="HD691" s="182"/>
      <c r="HE691" s="182"/>
      <c r="HF691" s="182"/>
      <c r="HG691" s="182"/>
      <c r="HH691" s="182"/>
      <c r="HI691" s="182"/>
      <c r="HJ691" s="182"/>
      <c r="HK691" s="182"/>
      <c r="HL691" s="182"/>
      <c r="HM691" s="182"/>
      <c r="HN691" s="182"/>
      <c r="HO691" s="182"/>
      <c r="HP691" s="182"/>
      <c r="HQ691" s="182"/>
      <c r="HR691" s="182"/>
      <c r="HS691" s="182"/>
      <c r="HT691" s="182"/>
      <c r="HU691" s="182"/>
      <c r="HV691" s="182"/>
      <c r="HW691" s="182"/>
      <c r="HX691" s="182"/>
      <c r="HY691" s="182"/>
      <c r="HZ691" s="182"/>
      <c r="IA691" s="182"/>
      <c r="IB691" s="182"/>
      <c r="IC691" s="182"/>
      <c r="ID691" s="182"/>
      <c r="IE691" s="182"/>
      <c r="IF691" s="182"/>
      <c r="IG691" s="182"/>
      <c r="IH691" s="182"/>
      <c r="II691" s="182"/>
      <c r="IJ691" s="182"/>
      <c r="IK691" s="182"/>
      <c r="IL691" s="182"/>
      <c r="IM691" s="182"/>
      <c r="IN691" s="182"/>
      <c r="IO691" s="182"/>
      <c r="IP691" s="182"/>
      <c r="IQ691" s="182"/>
      <c r="IR691" s="182"/>
      <c r="IS691" s="182"/>
      <c r="IT691" s="182"/>
      <c r="IU691" s="182"/>
      <c r="IV691" s="182"/>
      <c r="IW691" s="182"/>
      <c r="IX691" s="182"/>
      <c r="IY691" s="182"/>
      <c r="IZ691" s="182"/>
      <c r="JA691" s="182"/>
      <c r="JB691" s="182"/>
      <c r="JC691" s="182"/>
      <c r="JD691" s="182"/>
      <c r="JE691" s="182"/>
      <c r="JF691" s="182"/>
      <c r="JG691" s="182"/>
      <c r="JH691" s="182"/>
      <c r="JI691" s="182"/>
      <c r="JJ691" s="182"/>
      <c r="JK691" s="182"/>
      <c r="JL691" s="182"/>
      <c r="JM691" s="182"/>
      <c r="JN691" s="182"/>
      <c r="JO691" s="182"/>
      <c r="JP691" s="182"/>
      <c r="JQ691" s="182"/>
      <c r="JR691" s="182"/>
      <c r="JS691" s="182"/>
      <c r="JT691" s="182"/>
      <c r="JU691" s="182"/>
      <c r="JV691" s="182"/>
      <c r="JW691" s="182"/>
      <c r="JX691" s="182"/>
      <c r="JY691" s="182"/>
      <c r="JZ691" s="182"/>
      <c r="KA691" s="182"/>
      <c r="KB691" s="182"/>
      <c r="KC691" s="182"/>
      <c r="KD691" s="182"/>
      <c r="KE691" s="182"/>
      <c r="KF691" s="182"/>
      <c r="KG691" s="182"/>
      <c r="KH691" s="182"/>
      <c r="KI691" s="182"/>
      <c r="KJ691" s="182"/>
      <c r="KK691" s="182"/>
      <c r="KL691" s="182"/>
      <c r="KM691" s="182"/>
      <c r="KN691" s="182"/>
      <c r="KO691" s="182"/>
      <c r="KP691" s="182"/>
      <c r="KQ691" s="182"/>
      <c r="KR691" s="182"/>
      <c r="KS691" s="182"/>
      <c r="KT691" s="182"/>
      <c r="KU691" s="182"/>
      <c r="KV691" s="182"/>
      <c r="KW691" s="182"/>
      <c r="KX691" s="182"/>
      <c r="KY691" s="182"/>
      <c r="KZ691" s="182"/>
      <c r="LA691" s="182"/>
      <c r="LB691" s="182"/>
      <c r="LC691" s="182"/>
      <c r="LD691" s="182"/>
      <c r="LE691" s="182"/>
      <c r="LF691" s="182"/>
      <c r="LG691" s="182"/>
      <c r="LH691" s="182"/>
      <c r="LI691" s="182"/>
      <c r="LJ691" s="182"/>
      <c r="LK691" s="182"/>
      <c r="LL691" s="182"/>
      <c r="LM691" s="182"/>
      <c r="LN691" s="182"/>
      <c r="LO691" s="182"/>
      <c r="LP691" s="182"/>
      <c r="LQ691" s="182"/>
      <c r="LR691" s="182"/>
      <c r="LS691" s="182"/>
      <c r="LT691" s="182"/>
      <c r="LU691" s="182"/>
      <c r="LV691" s="182"/>
      <c r="LW691" s="182"/>
      <c r="LX691" s="182"/>
      <c r="LY691" s="182"/>
      <c r="LZ691" s="182"/>
      <c r="MA691" s="182"/>
      <c r="MB691" s="182"/>
      <c r="MC691" s="182"/>
      <c r="MD691" s="182"/>
      <c r="ME691" s="182"/>
      <c r="MF691" s="182"/>
      <c r="MG691" s="182"/>
      <c r="MH691" s="182"/>
      <c r="MI691" s="182"/>
      <c r="MJ691" s="182"/>
      <c r="MK691" s="182"/>
      <c r="ML691" s="182"/>
      <c r="MM691" s="182"/>
      <c r="MN691" s="182"/>
      <c r="MO691" s="182"/>
      <c r="MP691" s="182"/>
      <c r="MQ691" s="182"/>
      <c r="MR691" s="182"/>
      <c r="MS691" s="182"/>
      <c r="MT691" s="182"/>
      <c r="MU691" s="182"/>
      <c r="MV691" s="182"/>
      <c r="MW691" s="182"/>
      <c r="MX691" s="182"/>
      <c r="MY691" s="182"/>
      <c r="MZ691" s="182"/>
      <c r="NA691" s="182"/>
      <c r="NB691" s="182"/>
      <c r="NC691" s="182"/>
      <c r="ND691" s="182"/>
      <c r="NE691" s="182"/>
      <c r="NF691" s="182"/>
      <c r="NG691" s="182"/>
      <c r="NH691" s="182"/>
      <c r="NI691" s="182"/>
      <c r="NJ691" s="182"/>
      <c r="NK691" s="182"/>
      <c r="NL691" s="182"/>
      <c r="NM691" s="182"/>
      <c r="NN691" s="182"/>
      <c r="NO691" s="182"/>
      <c r="NP691" s="182"/>
      <c r="NQ691" s="182"/>
      <c r="NR691" s="182"/>
      <c r="NS691" s="182"/>
      <c r="NT691" s="182"/>
      <c r="NU691" s="182"/>
      <c r="NV691" s="182"/>
      <c r="NW691" s="182"/>
      <c r="NX691" s="182"/>
      <c r="NY691" s="182"/>
      <c r="NZ691" s="182"/>
      <c r="OA691" s="182"/>
      <c r="OB691" s="182"/>
      <c r="OC691" s="182"/>
      <c r="OD691" s="182"/>
      <c r="OE691" s="182"/>
      <c r="OF691" s="182"/>
      <c r="OG691" s="182"/>
      <c r="OH691" s="182"/>
      <c r="OI691" s="182"/>
      <c r="OJ691" s="182"/>
      <c r="OK691" s="182"/>
      <c r="OL691" s="182"/>
      <c r="OM691" s="182"/>
      <c r="ON691" s="182"/>
      <c r="OO691" s="182"/>
      <c r="OP691" s="182"/>
      <c r="OQ691" s="182"/>
      <c r="OR691" s="182"/>
      <c r="OS691" s="182"/>
      <c r="OT691" s="182"/>
      <c r="OU691" s="182"/>
      <c r="OV691" s="182"/>
      <c r="OW691" s="182"/>
      <c r="OX691" s="182"/>
      <c r="OY691" s="182"/>
      <c r="OZ691" s="182"/>
      <c r="PA691" s="182"/>
      <c r="PB691" s="182"/>
      <c r="PC691" s="182"/>
      <c r="PD691" s="182"/>
      <c r="PE691" s="182"/>
      <c r="PF691" s="182"/>
      <c r="PG691" s="182"/>
      <c r="PH691" s="182"/>
      <c r="PI691" s="182"/>
      <c r="PJ691" s="182"/>
      <c r="PK691" s="182"/>
      <c r="PL691" s="182"/>
      <c r="PM691" s="182"/>
      <c r="PN691" s="182"/>
      <c r="PO691" s="182"/>
      <c r="PP691" s="182"/>
      <c r="PQ691" s="182"/>
      <c r="PR691" s="182"/>
      <c r="PS691" s="182"/>
      <c r="PT691" s="182"/>
      <c r="PU691" s="182"/>
      <c r="PV691" s="182"/>
      <c r="PW691" s="182"/>
      <c r="PX691" s="182"/>
    </row>
    <row r="692" spans="1:440" s="167" customFormat="1" ht="19.899999999999999" customHeight="1" thickBot="1">
      <c r="A692" s="855">
        <v>122</v>
      </c>
      <c r="B692" s="1044"/>
      <c r="C692" s="1047"/>
      <c r="D692" s="845"/>
      <c r="E692" s="902"/>
      <c r="F692" s="323" t="s">
        <v>22</v>
      </c>
      <c r="G692" s="298">
        <v>16.870999999999999</v>
      </c>
      <c r="H692" s="623">
        <f>-5</f>
        <v>-5</v>
      </c>
      <c r="I692" s="299">
        <f>G692+H692+K691</f>
        <v>28.245999999999999</v>
      </c>
      <c r="J692" s="439">
        <v>3.76</v>
      </c>
      <c r="K692" s="299">
        <f t="shared" si="739"/>
        <v>24.485999999999997</v>
      </c>
      <c r="L692" s="359">
        <f t="shared" si="740"/>
        <v>0.1331161934433194</v>
      </c>
      <c r="M692" s="440" t="s">
        <v>24</v>
      </c>
      <c r="N692" s="903"/>
      <c r="O692" s="904"/>
      <c r="P692" s="904"/>
      <c r="Q692" s="904"/>
      <c r="R692" s="904"/>
      <c r="S692" s="893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  <c r="BA692" s="182"/>
      <c r="BB692" s="182"/>
      <c r="BC692" s="182"/>
      <c r="BD692" s="182"/>
      <c r="BE692" s="182"/>
      <c r="BF692" s="182"/>
      <c r="BG692" s="182"/>
      <c r="BH692" s="182"/>
      <c r="BI692" s="182"/>
      <c r="BJ692" s="182"/>
      <c r="BK692" s="182"/>
      <c r="BL692" s="182"/>
      <c r="BM692" s="182"/>
      <c r="BN692" s="182"/>
      <c r="BO692" s="182"/>
      <c r="BP692" s="182"/>
      <c r="BQ692" s="182"/>
      <c r="BR692" s="182"/>
      <c r="BS692" s="182"/>
      <c r="BT692" s="182"/>
      <c r="BU692" s="182"/>
      <c r="BV692" s="182"/>
      <c r="BW692" s="182"/>
      <c r="BX692" s="182"/>
      <c r="BY692" s="182"/>
      <c r="BZ692" s="182"/>
      <c r="CA692" s="182"/>
      <c r="CB692" s="182"/>
      <c r="CC692" s="182"/>
      <c r="CD692" s="182"/>
      <c r="CE692" s="182"/>
      <c r="CF692" s="182"/>
      <c r="CG692" s="182"/>
      <c r="CH692" s="182"/>
      <c r="CI692" s="182"/>
      <c r="CJ692" s="182"/>
      <c r="CK692" s="182"/>
      <c r="CL692" s="182"/>
      <c r="CM692" s="182"/>
      <c r="CN692" s="182"/>
      <c r="CO692" s="182"/>
      <c r="CP692" s="182"/>
      <c r="CQ692" s="182"/>
      <c r="CR692" s="182"/>
      <c r="CS692" s="182"/>
      <c r="CT692" s="182"/>
      <c r="CU692" s="182"/>
      <c r="CV692" s="182"/>
      <c r="CW692" s="182"/>
      <c r="CX692" s="182"/>
      <c r="CY692" s="182"/>
      <c r="CZ692" s="182"/>
      <c r="DA692" s="182"/>
      <c r="DB692" s="182"/>
      <c r="DC692" s="182"/>
      <c r="DD692" s="182"/>
      <c r="DE692" s="182"/>
      <c r="DF692" s="182"/>
      <c r="DG692" s="182"/>
      <c r="DH692" s="182"/>
      <c r="DI692" s="182"/>
      <c r="DJ692" s="182"/>
      <c r="DK692" s="182"/>
      <c r="DL692" s="182"/>
      <c r="DM692" s="182"/>
      <c r="DN692" s="182"/>
      <c r="DO692" s="182"/>
      <c r="DP692" s="182"/>
      <c r="DQ692" s="182"/>
      <c r="DR692" s="182"/>
      <c r="DS692" s="182"/>
      <c r="DT692" s="182"/>
      <c r="DU692" s="182"/>
      <c r="DV692" s="182"/>
      <c r="DW692" s="182"/>
      <c r="DX692" s="182"/>
      <c r="DY692" s="182"/>
      <c r="DZ692" s="182"/>
      <c r="EA692" s="182"/>
      <c r="EB692" s="182"/>
      <c r="EC692" s="182"/>
      <c r="ED692" s="182"/>
      <c r="EE692" s="182"/>
      <c r="EF692" s="182"/>
      <c r="EG692" s="182"/>
      <c r="EH692" s="182"/>
      <c r="EI692" s="182"/>
      <c r="EJ692" s="182"/>
      <c r="EK692" s="182"/>
      <c r="EL692" s="182"/>
      <c r="EM692" s="182"/>
      <c r="EN692" s="182"/>
      <c r="EO692" s="182"/>
      <c r="EP692" s="182"/>
      <c r="EQ692" s="182"/>
      <c r="ER692" s="182"/>
      <c r="ES692" s="182"/>
      <c r="ET692" s="182"/>
      <c r="EU692" s="182"/>
      <c r="EV692" s="182"/>
      <c r="EW692" s="182"/>
      <c r="EX692" s="182"/>
      <c r="EY692" s="182"/>
      <c r="EZ692" s="182"/>
      <c r="FA692" s="182"/>
      <c r="FB692" s="182"/>
      <c r="FC692" s="182"/>
      <c r="FD692" s="182"/>
      <c r="FE692" s="182"/>
      <c r="FF692" s="182"/>
      <c r="FG692" s="182"/>
      <c r="FH692" s="182"/>
      <c r="FI692" s="182"/>
      <c r="FJ692" s="182"/>
      <c r="FK692" s="182"/>
      <c r="FL692" s="182"/>
      <c r="FM692" s="182"/>
      <c r="FN692" s="182"/>
      <c r="FO692" s="182"/>
      <c r="FP692" s="182"/>
      <c r="FQ692" s="182"/>
      <c r="FR692" s="182"/>
      <c r="FS692" s="182"/>
      <c r="FT692" s="182"/>
      <c r="FU692" s="182"/>
      <c r="FV692" s="182"/>
      <c r="FW692" s="182"/>
      <c r="FX692" s="182"/>
      <c r="FY692" s="182"/>
      <c r="FZ692" s="182"/>
      <c r="GA692" s="182"/>
      <c r="GB692" s="182"/>
      <c r="GC692" s="182"/>
      <c r="GD692" s="182"/>
      <c r="GE692" s="182"/>
      <c r="GF692" s="182"/>
      <c r="GG692" s="182"/>
      <c r="GH692" s="182"/>
      <c r="GI692" s="182"/>
      <c r="GJ692" s="182"/>
      <c r="GK692" s="182"/>
      <c r="GL692" s="182"/>
      <c r="GM692" s="182"/>
      <c r="GN692" s="182"/>
      <c r="GO692" s="182"/>
      <c r="GP692" s="182"/>
      <c r="GQ692" s="182"/>
      <c r="GR692" s="182"/>
      <c r="GS692" s="182"/>
      <c r="GT692" s="182"/>
      <c r="GU692" s="182"/>
      <c r="GV692" s="182"/>
      <c r="GW692" s="182"/>
      <c r="GX692" s="182"/>
      <c r="GY692" s="182"/>
      <c r="GZ692" s="182"/>
      <c r="HA692" s="182"/>
      <c r="HB692" s="182"/>
      <c r="HC692" s="182"/>
      <c r="HD692" s="182"/>
      <c r="HE692" s="182"/>
      <c r="HF692" s="182"/>
      <c r="HG692" s="182"/>
      <c r="HH692" s="182"/>
      <c r="HI692" s="182"/>
      <c r="HJ692" s="182"/>
      <c r="HK692" s="182"/>
      <c r="HL692" s="182"/>
      <c r="HM692" s="182"/>
      <c r="HN692" s="182"/>
      <c r="HO692" s="182"/>
      <c r="HP692" s="182"/>
      <c r="HQ692" s="182"/>
      <c r="HR692" s="182"/>
      <c r="HS692" s="182"/>
      <c r="HT692" s="182"/>
      <c r="HU692" s="182"/>
      <c r="HV692" s="182"/>
      <c r="HW692" s="182"/>
      <c r="HX692" s="182"/>
      <c r="HY692" s="182"/>
      <c r="HZ692" s="182"/>
      <c r="IA692" s="182"/>
      <c r="IB692" s="182"/>
      <c r="IC692" s="182"/>
      <c r="ID692" s="182"/>
      <c r="IE692" s="182"/>
      <c r="IF692" s="182"/>
      <c r="IG692" s="182"/>
      <c r="IH692" s="182"/>
      <c r="II692" s="182"/>
      <c r="IJ692" s="182"/>
      <c r="IK692" s="182"/>
      <c r="IL692" s="182"/>
      <c r="IM692" s="182"/>
      <c r="IN692" s="182"/>
      <c r="IO692" s="182"/>
      <c r="IP692" s="182"/>
      <c r="IQ692" s="182"/>
      <c r="IR692" s="182"/>
      <c r="IS692" s="182"/>
      <c r="IT692" s="182"/>
      <c r="IU692" s="182"/>
      <c r="IV692" s="182"/>
      <c r="IW692" s="182"/>
      <c r="IX692" s="182"/>
      <c r="IY692" s="182"/>
      <c r="IZ692" s="182"/>
      <c r="JA692" s="182"/>
      <c r="JB692" s="182"/>
      <c r="JC692" s="182"/>
      <c r="JD692" s="182"/>
      <c r="JE692" s="182"/>
      <c r="JF692" s="182"/>
      <c r="JG692" s="182"/>
      <c r="JH692" s="182"/>
      <c r="JI692" s="182"/>
      <c r="JJ692" s="182"/>
      <c r="JK692" s="182"/>
      <c r="JL692" s="182"/>
      <c r="JM692" s="182"/>
      <c r="JN692" s="182"/>
      <c r="JO692" s="182"/>
      <c r="JP692" s="182"/>
      <c r="JQ692" s="182"/>
      <c r="JR692" s="182"/>
      <c r="JS692" s="182"/>
      <c r="JT692" s="182"/>
      <c r="JU692" s="182"/>
      <c r="JV692" s="182"/>
      <c r="JW692" s="182"/>
      <c r="JX692" s="182"/>
      <c r="JY692" s="182"/>
      <c r="JZ692" s="182"/>
      <c r="KA692" s="182"/>
      <c r="KB692" s="182"/>
      <c r="KC692" s="182"/>
      <c r="KD692" s="182"/>
      <c r="KE692" s="182"/>
      <c r="KF692" s="182"/>
      <c r="KG692" s="182"/>
      <c r="KH692" s="182"/>
      <c r="KI692" s="182"/>
      <c r="KJ692" s="182"/>
      <c r="KK692" s="182"/>
      <c r="KL692" s="182"/>
      <c r="KM692" s="182"/>
      <c r="KN692" s="182"/>
      <c r="KO692" s="182"/>
      <c r="KP692" s="182"/>
      <c r="KQ692" s="182"/>
      <c r="KR692" s="182"/>
      <c r="KS692" s="182"/>
      <c r="KT692" s="182"/>
      <c r="KU692" s="182"/>
      <c r="KV692" s="182"/>
      <c r="KW692" s="182"/>
      <c r="KX692" s="182"/>
      <c r="KY692" s="182"/>
      <c r="KZ692" s="182"/>
      <c r="LA692" s="182"/>
      <c r="LB692" s="182"/>
      <c r="LC692" s="182"/>
      <c r="LD692" s="182"/>
      <c r="LE692" s="182"/>
      <c r="LF692" s="182"/>
      <c r="LG692" s="182"/>
      <c r="LH692" s="182"/>
      <c r="LI692" s="182"/>
      <c r="LJ692" s="182"/>
      <c r="LK692" s="182"/>
      <c r="LL692" s="182"/>
      <c r="LM692" s="182"/>
      <c r="LN692" s="182"/>
      <c r="LO692" s="182"/>
      <c r="LP692" s="182"/>
      <c r="LQ692" s="182"/>
      <c r="LR692" s="182"/>
      <c r="LS692" s="182"/>
      <c r="LT692" s="182"/>
      <c r="LU692" s="182"/>
      <c r="LV692" s="182"/>
      <c r="LW692" s="182"/>
      <c r="LX692" s="182"/>
      <c r="LY692" s="182"/>
      <c r="LZ692" s="182"/>
      <c r="MA692" s="182"/>
      <c r="MB692" s="182"/>
      <c r="MC692" s="182"/>
      <c r="MD692" s="182"/>
      <c r="ME692" s="182"/>
      <c r="MF692" s="182"/>
      <c r="MG692" s="182"/>
      <c r="MH692" s="182"/>
      <c r="MI692" s="182"/>
      <c r="MJ692" s="182"/>
      <c r="MK692" s="182"/>
      <c r="ML692" s="182"/>
      <c r="MM692" s="182"/>
      <c r="MN692" s="182"/>
      <c r="MO692" s="182"/>
      <c r="MP692" s="182"/>
      <c r="MQ692" s="182"/>
      <c r="MR692" s="182"/>
      <c r="MS692" s="182"/>
      <c r="MT692" s="182"/>
      <c r="MU692" s="182"/>
      <c r="MV692" s="182"/>
      <c r="MW692" s="182"/>
      <c r="MX692" s="182"/>
      <c r="MY692" s="182"/>
      <c r="MZ692" s="182"/>
      <c r="NA692" s="182"/>
      <c r="NB692" s="182"/>
      <c r="NC692" s="182"/>
      <c r="ND692" s="182"/>
      <c r="NE692" s="182"/>
      <c r="NF692" s="182"/>
      <c r="NG692" s="182"/>
      <c r="NH692" s="182"/>
      <c r="NI692" s="182"/>
      <c r="NJ692" s="182"/>
      <c r="NK692" s="182"/>
      <c r="NL692" s="182"/>
      <c r="NM692" s="182"/>
      <c r="NN692" s="182"/>
      <c r="NO692" s="182"/>
      <c r="NP692" s="182"/>
      <c r="NQ692" s="182"/>
      <c r="NR692" s="182"/>
      <c r="NS692" s="182"/>
      <c r="NT692" s="182"/>
      <c r="NU692" s="182"/>
      <c r="NV692" s="182"/>
      <c r="NW692" s="182"/>
      <c r="NX692" s="182"/>
      <c r="NY692" s="182"/>
      <c r="NZ692" s="182"/>
      <c r="OA692" s="182"/>
      <c r="OB692" s="182"/>
      <c r="OC692" s="182"/>
      <c r="OD692" s="182"/>
      <c r="OE692" s="182"/>
      <c r="OF692" s="182"/>
      <c r="OG692" s="182"/>
      <c r="OH692" s="182"/>
      <c r="OI692" s="182"/>
      <c r="OJ692" s="182"/>
      <c r="OK692" s="182"/>
      <c r="OL692" s="182"/>
      <c r="OM692" s="182"/>
      <c r="ON692" s="182"/>
      <c r="OO692" s="182"/>
      <c r="OP692" s="182"/>
      <c r="OQ692" s="182"/>
      <c r="OR692" s="182"/>
      <c r="OS692" s="182"/>
      <c r="OT692" s="182"/>
      <c r="OU692" s="182"/>
      <c r="OV692" s="182"/>
      <c r="OW692" s="182"/>
      <c r="OX692" s="182"/>
      <c r="OY692" s="182"/>
      <c r="OZ692" s="182"/>
      <c r="PA692" s="182"/>
      <c r="PB692" s="182"/>
      <c r="PC692" s="182"/>
      <c r="PD692" s="182"/>
      <c r="PE692" s="182"/>
      <c r="PF692" s="182"/>
      <c r="PG692" s="182"/>
      <c r="PH692" s="182"/>
      <c r="PI692" s="182"/>
      <c r="PJ692" s="182"/>
      <c r="PK692" s="182"/>
      <c r="PL692" s="182"/>
      <c r="PM692" s="182"/>
      <c r="PN692" s="182"/>
      <c r="PO692" s="182"/>
      <c r="PP692" s="182"/>
      <c r="PQ692" s="182"/>
      <c r="PR692" s="182"/>
      <c r="PS692" s="182"/>
      <c r="PT692" s="182"/>
      <c r="PU692" s="182"/>
      <c r="PV692" s="182"/>
      <c r="PW692" s="182"/>
      <c r="PX692" s="182"/>
    </row>
    <row r="693" spans="1:440" s="167" customFormat="1" ht="19.899999999999999" customHeight="1" thickBot="1">
      <c r="A693" s="855">
        <v>124</v>
      </c>
      <c r="B693" s="1044"/>
      <c r="C693" s="1047"/>
      <c r="D693" s="843" t="s">
        <v>666</v>
      </c>
      <c r="E693" s="902" t="s">
        <v>622</v>
      </c>
      <c r="F693" s="323" t="s">
        <v>20</v>
      </c>
      <c r="G693" s="298">
        <v>2.4089999999999998</v>
      </c>
      <c r="H693" s="298"/>
      <c r="I693" s="299">
        <f t="shared" ref="I693" si="829">G693+H693</f>
        <v>2.4089999999999998</v>
      </c>
      <c r="J693" s="439">
        <v>0</v>
      </c>
      <c r="K693" s="299">
        <f t="shared" si="739"/>
        <v>2.4089999999999998</v>
      </c>
      <c r="L693" s="359">
        <f t="shared" si="740"/>
        <v>0</v>
      </c>
      <c r="M693" s="440" t="s">
        <v>24</v>
      </c>
      <c r="N693" s="903">
        <f t="shared" ref="N693:O693" si="830">G693+G694+G695</f>
        <v>27.382999999999999</v>
      </c>
      <c r="O693" s="904">
        <f t="shared" si="830"/>
        <v>0</v>
      </c>
      <c r="P693" s="904">
        <f t="shared" ref="P693" si="831">N693+O693</f>
        <v>27.382999999999999</v>
      </c>
      <c r="Q693" s="904">
        <f t="shared" ref="Q693" si="832">J693+J694+J695</f>
        <v>24.02</v>
      </c>
      <c r="R693" s="904">
        <f t="shared" ref="R693" si="833">P693-Q693</f>
        <v>3.3629999999999995</v>
      </c>
      <c r="S693" s="893">
        <f t="shared" ref="S693" si="834">Q693/P693</f>
        <v>0.87718657561260638</v>
      </c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  <c r="BA693" s="182"/>
      <c r="BB693" s="182"/>
      <c r="BC693" s="182"/>
      <c r="BD693" s="182"/>
      <c r="BE693" s="182"/>
      <c r="BF693" s="182"/>
      <c r="BG693" s="182"/>
      <c r="BH693" s="182"/>
      <c r="BI693" s="182"/>
      <c r="BJ693" s="182"/>
      <c r="BK693" s="182"/>
      <c r="BL693" s="182"/>
      <c r="BM693" s="182"/>
      <c r="BN693" s="182"/>
      <c r="BO693" s="182"/>
      <c r="BP693" s="182"/>
      <c r="BQ693" s="182"/>
      <c r="BR693" s="182"/>
      <c r="BS693" s="182"/>
      <c r="BT693" s="182"/>
      <c r="BU693" s="182"/>
      <c r="BV693" s="182"/>
      <c r="BW693" s="182"/>
      <c r="BX693" s="182"/>
      <c r="BY693" s="182"/>
      <c r="BZ693" s="182"/>
      <c r="CA693" s="182"/>
      <c r="CB693" s="182"/>
      <c r="CC693" s="182"/>
      <c r="CD693" s="182"/>
      <c r="CE693" s="182"/>
      <c r="CF693" s="182"/>
      <c r="CG693" s="182"/>
      <c r="CH693" s="182"/>
      <c r="CI693" s="182"/>
      <c r="CJ693" s="182"/>
      <c r="CK693" s="182"/>
      <c r="CL693" s="182"/>
      <c r="CM693" s="182"/>
      <c r="CN693" s="182"/>
      <c r="CO693" s="182"/>
      <c r="CP693" s="182"/>
      <c r="CQ693" s="182"/>
      <c r="CR693" s="182"/>
      <c r="CS693" s="182"/>
      <c r="CT693" s="182"/>
      <c r="CU693" s="182"/>
      <c r="CV693" s="182"/>
      <c r="CW693" s="182"/>
      <c r="CX693" s="182"/>
      <c r="CY693" s="182"/>
      <c r="CZ693" s="182"/>
      <c r="DA693" s="182"/>
      <c r="DB693" s="182"/>
      <c r="DC693" s="182"/>
      <c r="DD693" s="182"/>
      <c r="DE693" s="182"/>
      <c r="DF693" s="182"/>
      <c r="DG693" s="182"/>
      <c r="DH693" s="182"/>
      <c r="DI693" s="182"/>
      <c r="DJ693" s="182"/>
      <c r="DK693" s="182"/>
      <c r="DL693" s="182"/>
      <c r="DM693" s="182"/>
      <c r="DN693" s="182"/>
      <c r="DO693" s="182"/>
      <c r="DP693" s="182"/>
      <c r="DQ693" s="182"/>
      <c r="DR693" s="182"/>
      <c r="DS693" s="182"/>
      <c r="DT693" s="182"/>
      <c r="DU693" s="182"/>
      <c r="DV693" s="182"/>
      <c r="DW693" s="182"/>
      <c r="DX693" s="182"/>
      <c r="DY693" s="182"/>
      <c r="DZ693" s="182"/>
      <c r="EA693" s="182"/>
      <c r="EB693" s="182"/>
      <c r="EC693" s="182"/>
      <c r="ED693" s="182"/>
      <c r="EE693" s="182"/>
      <c r="EF693" s="182"/>
      <c r="EG693" s="182"/>
      <c r="EH693" s="182"/>
      <c r="EI693" s="182"/>
      <c r="EJ693" s="182"/>
      <c r="EK693" s="182"/>
      <c r="EL693" s="182"/>
      <c r="EM693" s="182"/>
      <c r="EN693" s="182"/>
      <c r="EO693" s="182"/>
      <c r="EP693" s="182"/>
      <c r="EQ693" s="182"/>
      <c r="ER693" s="182"/>
      <c r="ES693" s="182"/>
      <c r="ET693" s="182"/>
      <c r="EU693" s="182"/>
      <c r="EV693" s="182"/>
      <c r="EW693" s="182"/>
      <c r="EX693" s="182"/>
      <c r="EY693" s="182"/>
      <c r="EZ693" s="182"/>
      <c r="FA693" s="182"/>
      <c r="FB693" s="182"/>
      <c r="FC693" s="182"/>
      <c r="FD693" s="182"/>
      <c r="FE693" s="182"/>
      <c r="FF693" s="182"/>
      <c r="FG693" s="182"/>
      <c r="FH693" s="182"/>
      <c r="FI693" s="182"/>
      <c r="FJ693" s="182"/>
      <c r="FK693" s="182"/>
      <c r="FL693" s="182"/>
      <c r="FM693" s="182"/>
      <c r="FN693" s="182"/>
      <c r="FO693" s="182"/>
      <c r="FP693" s="182"/>
      <c r="FQ693" s="182"/>
      <c r="FR693" s="182"/>
      <c r="FS693" s="182"/>
      <c r="FT693" s="182"/>
      <c r="FU693" s="182"/>
      <c r="FV693" s="182"/>
      <c r="FW693" s="182"/>
      <c r="FX693" s="182"/>
      <c r="FY693" s="182"/>
      <c r="FZ693" s="182"/>
      <c r="GA693" s="182"/>
      <c r="GB693" s="182"/>
      <c r="GC693" s="182"/>
      <c r="GD693" s="182"/>
      <c r="GE693" s="182"/>
      <c r="GF693" s="182"/>
      <c r="GG693" s="182"/>
      <c r="GH693" s="182"/>
      <c r="GI693" s="182"/>
      <c r="GJ693" s="182"/>
      <c r="GK693" s="182"/>
      <c r="GL693" s="182"/>
      <c r="GM693" s="182"/>
      <c r="GN693" s="182"/>
      <c r="GO693" s="182"/>
      <c r="GP693" s="182"/>
      <c r="GQ693" s="182"/>
      <c r="GR693" s="182"/>
      <c r="GS693" s="182"/>
      <c r="GT693" s="182"/>
      <c r="GU693" s="182"/>
      <c r="GV693" s="182"/>
      <c r="GW693" s="182"/>
      <c r="GX693" s="182"/>
      <c r="GY693" s="182"/>
      <c r="GZ693" s="182"/>
      <c r="HA693" s="182"/>
      <c r="HB693" s="182"/>
      <c r="HC693" s="182"/>
      <c r="HD693" s="182"/>
      <c r="HE693" s="182"/>
      <c r="HF693" s="182"/>
      <c r="HG693" s="182"/>
      <c r="HH693" s="182"/>
      <c r="HI693" s="182"/>
      <c r="HJ693" s="182"/>
      <c r="HK693" s="182"/>
      <c r="HL693" s="182"/>
      <c r="HM693" s="182"/>
      <c r="HN693" s="182"/>
      <c r="HO693" s="182"/>
      <c r="HP693" s="182"/>
      <c r="HQ693" s="182"/>
      <c r="HR693" s="182"/>
      <c r="HS693" s="182"/>
      <c r="HT693" s="182"/>
      <c r="HU693" s="182"/>
      <c r="HV693" s="182"/>
      <c r="HW693" s="182"/>
      <c r="HX693" s="182"/>
      <c r="HY693" s="182"/>
      <c r="HZ693" s="182"/>
      <c r="IA693" s="182"/>
      <c r="IB693" s="182"/>
      <c r="IC693" s="182"/>
      <c r="ID693" s="182"/>
      <c r="IE693" s="182"/>
      <c r="IF693" s="182"/>
      <c r="IG693" s="182"/>
      <c r="IH693" s="182"/>
      <c r="II693" s="182"/>
      <c r="IJ693" s="182"/>
      <c r="IK693" s="182"/>
      <c r="IL693" s="182"/>
      <c r="IM693" s="182"/>
      <c r="IN693" s="182"/>
      <c r="IO693" s="182"/>
      <c r="IP693" s="182"/>
      <c r="IQ693" s="182"/>
      <c r="IR693" s="182"/>
      <c r="IS693" s="182"/>
      <c r="IT693" s="182"/>
      <c r="IU693" s="182"/>
      <c r="IV693" s="182"/>
      <c r="IW693" s="182"/>
      <c r="IX693" s="182"/>
      <c r="IY693" s="182"/>
      <c r="IZ693" s="182"/>
      <c r="JA693" s="182"/>
      <c r="JB693" s="182"/>
      <c r="JC693" s="182"/>
      <c r="JD693" s="182"/>
      <c r="JE693" s="182"/>
      <c r="JF693" s="182"/>
      <c r="JG693" s="182"/>
      <c r="JH693" s="182"/>
      <c r="JI693" s="182"/>
      <c r="JJ693" s="182"/>
      <c r="JK693" s="182"/>
      <c r="JL693" s="182"/>
      <c r="JM693" s="182"/>
      <c r="JN693" s="182"/>
      <c r="JO693" s="182"/>
      <c r="JP693" s="182"/>
      <c r="JQ693" s="182"/>
      <c r="JR693" s="182"/>
      <c r="JS693" s="182"/>
      <c r="JT693" s="182"/>
      <c r="JU693" s="182"/>
      <c r="JV693" s="182"/>
      <c r="JW693" s="182"/>
      <c r="JX693" s="182"/>
      <c r="JY693" s="182"/>
      <c r="JZ693" s="182"/>
      <c r="KA693" s="182"/>
      <c r="KB693" s="182"/>
      <c r="KC693" s="182"/>
      <c r="KD693" s="182"/>
      <c r="KE693" s="182"/>
      <c r="KF693" s="182"/>
      <c r="KG693" s="182"/>
      <c r="KH693" s="182"/>
      <c r="KI693" s="182"/>
      <c r="KJ693" s="182"/>
      <c r="KK693" s="182"/>
      <c r="KL693" s="182"/>
      <c r="KM693" s="182"/>
      <c r="KN693" s="182"/>
      <c r="KO693" s="182"/>
      <c r="KP693" s="182"/>
      <c r="KQ693" s="182"/>
      <c r="KR693" s="182"/>
      <c r="KS693" s="182"/>
      <c r="KT693" s="182"/>
      <c r="KU693" s="182"/>
      <c r="KV693" s="182"/>
      <c r="KW693" s="182"/>
      <c r="KX693" s="182"/>
      <c r="KY693" s="182"/>
      <c r="KZ693" s="182"/>
      <c r="LA693" s="182"/>
      <c r="LB693" s="182"/>
      <c r="LC693" s="182"/>
      <c r="LD693" s="182"/>
      <c r="LE693" s="182"/>
      <c r="LF693" s="182"/>
      <c r="LG693" s="182"/>
      <c r="LH693" s="182"/>
      <c r="LI693" s="182"/>
      <c r="LJ693" s="182"/>
      <c r="LK693" s="182"/>
      <c r="LL693" s="182"/>
      <c r="LM693" s="182"/>
      <c r="LN693" s="182"/>
      <c r="LO693" s="182"/>
      <c r="LP693" s="182"/>
      <c r="LQ693" s="182"/>
      <c r="LR693" s="182"/>
      <c r="LS693" s="182"/>
      <c r="LT693" s="182"/>
      <c r="LU693" s="182"/>
      <c r="LV693" s="182"/>
      <c r="LW693" s="182"/>
      <c r="LX693" s="182"/>
      <c r="LY693" s="182"/>
      <c r="LZ693" s="182"/>
      <c r="MA693" s="182"/>
      <c r="MB693" s="182"/>
      <c r="MC693" s="182"/>
      <c r="MD693" s="182"/>
      <c r="ME693" s="182"/>
      <c r="MF693" s="182"/>
      <c r="MG693" s="182"/>
      <c r="MH693" s="182"/>
      <c r="MI693" s="182"/>
      <c r="MJ693" s="182"/>
      <c r="MK693" s="182"/>
      <c r="ML693" s="182"/>
      <c r="MM693" s="182"/>
      <c r="MN693" s="182"/>
      <c r="MO693" s="182"/>
      <c r="MP693" s="182"/>
      <c r="MQ693" s="182"/>
      <c r="MR693" s="182"/>
      <c r="MS693" s="182"/>
      <c r="MT693" s="182"/>
      <c r="MU693" s="182"/>
      <c r="MV693" s="182"/>
      <c r="MW693" s="182"/>
      <c r="MX693" s="182"/>
      <c r="MY693" s="182"/>
      <c r="MZ693" s="182"/>
      <c r="NA693" s="182"/>
      <c r="NB693" s="182"/>
      <c r="NC693" s="182"/>
      <c r="ND693" s="182"/>
      <c r="NE693" s="182"/>
      <c r="NF693" s="182"/>
      <c r="NG693" s="182"/>
      <c r="NH693" s="182"/>
      <c r="NI693" s="182"/>
      <c r="NJ693" s="182"/>
      <c r="NK693" s="182"/>
      <c r="NL693" s="182"/>
      <c r="NM693" s="182"/>
      <c r="NN693" s="182"/>
      <c r="NO693" s="182"/>
      <c r="NP693" s="182"/>
      <c r="NQ693" s="182"/>
      <c r="NR693" s="182"/>
      <c r="NS693" s="182"/>
      <c r="NT693" s="182"/>
      <c r="NU693" s="182"/>
      <c r="NV693" s="182"/>
      <c r="NW693" s="182"/>
      <c r="NX693" s="182"/>
      <c r="NY693" s="182"/>
      <c r="NZ693" s="182"/>
      <c r="OA693" s="182"/>
      <c r="OB693" s="182"/>
      <c r="OC693" s="182"/>
      <c r="OD693" s="182"/>
      <c r="OE693" s="182"/>
      <c r="OF693" s="182"/>
      <c r="OG693" s="182"/>
      <c r="OH693" s="182"/>
      <c r="OI693" s="182"/>
      <c r="OJ693" s="182"/>
      <c r="OK693" s="182"/>
      <c r="OL693" s="182"/>
      <c r="OM693" s="182"/>
      <c r="ON693" s="182"/>
      <c r="OO693" s="182"/>
      <c r="OP693" s="182"/>
      <c r="OQ693" s="182"/>
      <c r="OR693" s="182"/>
      <c r="OS693" s="182"/>
      <c r="OT693" s="182"/>
      <c r="OU693" s="182"/>
      <c r="OV693" s="182"/>
      <c r="OW693" s="182"/>
      <c r="OX693" s="182"/>
      <c r="OY693" s="182"/>
      <c r="OZ693" s="182"/>
      <c r="PA693" s="182"/>
      <c r="PB693" s="182"/>
      <c r="PC693" s="182"/>
      <c r="PD693" s="182"/>
      <c r="PE693" s="182"/>
      <c r="PF693" s="182"/>
      <c r="PG693" s="182"/>
      <c r="PH693" s="182"/>
      <c r="PI693" s="182"/>
      <c r="PJ693" s="182"/>
      <c r="PK693" s="182"/>
      <c r="PL693" s="182"/>
      <c r="PM693" s="182"/>
      <c r="PN693" s="182"/>
      <c r="PO693" s="182"/>
      <c r="PP693" s="182"/>
      <c r="PQ693" s="182"/>
      <c r="PR693" s="182"/>
      <c r="PS693" s="182"/>
      <c r="PT693" s="182"/>
      <c r="PU693" s="182"/>
      <c r="PV693" s="182"/>
      <c r="PW693" s="182"/>
      <c r="PX693" s="182"/>
    </row>
    <row r="694" spans="1:440" s="167" customFormat="1" ht="19.899999999999999" customHeight="1" thickBot="1">
      <c r="A694" s="855">
        <v>124</v>
      </c>
      <c r="B694" s="1044"/>
      <c r="C694" s="1047"/>
      <c r="D694" s="844"/>
      <c r="E694" s="902"/>
      <c r="F694" s="323" t="s">
        <v>21</v>
      </c>
      <c r="G694" s="298">
        <v>11.282</v>
      </c>
      <c r="H694" s="298"/>
      <c r="I694" s="299">
        <f>G694+H694+K693</f>
        <v>13.690999999999999</v>
      </c>
      <c r="J694" s="439">
        <v>10.17</v>
      </c>
      <c r="K694" s="299">
        <f t="shared" si="739"/>
        <v>3.520999999999999</v>
      </c>
      <c r="L694" s="359">
        <f t="shared" si="740"/>
        <v>0.74282375283032653</v>
      </c>
      <c r="M694" s="440" t="s">
        <v>24</v>
      </c>
      <c r="N694" s="903"/>
      <c r="O694" s="904"/>
      <c r="P694" s="904"/>
      <c r="Q694" s="904"/>
      <c r="R694" s="904"/>
      <c r="S694" s="893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  <c r="BA694" s="182"/>
      <c r="BB694" s="182"/>
      <c r="BC694" s="182"/>
      <c r="BD694" s="182"/>
      <c r="BE694" s="182"/>
      <c r="BF694" s="182"/>
      <c r="BG694" s="182"/>
      <c r="BH694" s="182"/>
      <c r="BI694" s="182"/>
      <c r="BJ694" s="182"/>
      <c r="BK694" s="182"/>
      <c r="BL694" s="182"/>
      <c r="BM694" s="182"/>
      <c r="BN694" s="182"/>
      <c r="BO694" s="182"/>
      <c r="BP694" s="182"/>
      <c r="BQ694" s="182"/>
      <c r="BR694" s="182"/>
      <c r="BS694" s="182"/>
      <c r="BT694" s="182"/>
      <c r="BU694" s="182"/>
      <c r="BV694" s="182"/>
      <c r="BW694" s="182"/>
      <c r="BX694" s="182"/>
      <c r="BY694" s="182"/>
      <c r="BZ694" s="182"/>
      <c r="CA694" s="182"/>
      <c r="CB694" s="182"/>
      <c r="CC694" s="182"/>
      <c r="CD694" s="182"/>
      <c r="CE694" s="182"/>
      <c r="CF694" s="182"/>
      <c r="CG694" s="182"/>
      <c r="CH694" s="182"/>
      <c r="CI694" s="182"/>
      <c r="CJ694" s="182"/>
      <c r="CK694" s="182"/>
      <c r="CL694" s="182"/>
      <c r="CM694" s="182"/>
      <c r="CN694" s="182"/>
      <c r="CO694" s="182"/>
      <c r="CP694" s="182"/>
      <c r="CQ694" s="182"/>
      <c r="CR694" s="182"/>
      <c r="CS694" s="182"/>
      <c r="CT694" s="182"/>
      <c r="CU694" s="182"/>
      <c r="CV694" s="182"/>
      <c r="CW694" s="182"/>
      <c r="CX694" s="182"/>
      <c r="CY694" s="182"/>
      <c r="CZ694" s="182"/>
      <c r="DA694" s="182"/>
      <c r="DB694" s="182"/>
      <c r="DC694" s="182"/>
      <c r="DD694" s="182"/>
      <c r="DE694" s="182"/>
      <c r="DF694" s="182"/>
      <c r="DG694" s="182"/>
      <c r="DH694" s="182"/>
      <c r="DI694" s="182"/>
      <c r="DJ694" s="182"/>
      <c r="DK694" s="182"/>
      <c r="DL694" s="182"/>
      <c r="DM694" s="182"/>
      <c r="DN694" s="182"/>
      <c r="DO694" s="182"/>
      <c r="DP694" s="182"/>
      <c r="DQ694" s="182"/>
      <c r="DR694" s="182"/>
      <c r="DS694" s="182"/>
      <c r="DT694" s="182"/>
      <c r="DU694" s="182"/>
      <c r="DV694" s="182"/>
      <c r="DW694" s="182"/>
      <c r="DX694" s="182"/>
      <c r="DY694" s="182"/>
      <c r="DZ694" s="182"/>
      <c r="EA694" s="182"/>
      <c r="EB694" s="182"/>
      <c r="EC694" s="182"/>
      <c r="ED694" s="182"/>
      <c r="EE694" s="182"/>
      <c r="EF694" s="182"/>
      <c r="EG694" s="182"/>
      <c r="EH694" s="182"/>
      <c r="EI694" s="182"/>
      <c r="EJ694" s="182"/>
      <c r="EK694" s="182"/>
      <c r="EL694" s="182"/>
      <c r="EM694" s="182"/>
      <c r="EN694" s="182"/>
      <c r="EO694" s="182"/>
      <c r="EP694" s="182"/>
      <c r="EQ694" s="182"/>
      <c r="ER694" s="182"/>
      <c r="ES694" s="182"/>
      <c r="ET694" s="182"/>
      <c r="EU694" s="182"/>
      <c r="EV694" s="182"/>
      <c r="EW694" s="182"/>
      <c r="EX694" s="182"/>
      <c r="EY694" s="182"/>
      <c r="EZ694" s="182"/>
      <c r="FA694" s="182"/>
      <c r="FB694" s="182"/>
      <c r="FC694" s="182"/>
      <c r="FD694" s="182"/>
      <c r="FE694" s="182"/>
      <c r="FF694" s="182"/>
      <c r="FG694" s="182"/>
      <c r="FH694" s="182"/>
      <c r="FI694" s="182"/>
      <c r="FJ694" s="182"/>
      <c r="FK694" s="182"/>
      <c r="FL694" s="182"/>
      <c r="FM694" s="182"/>
      <c r="FN694" s="182"/>
      <c r="FO694" s="182"/>
      <c r="FP694" s="182"/>
      <c r="FQ694" s="182"/>
      <c r="FR694" s="182"/>
      <c r="FS694" s="182"/>
      <c r="FT694" s="182"/>
      <c r="FU694" s="182"/>
      <c r="FV694" s="182"/>
      <c r="FW694" s="182"/>
      <c r="FX694" s="182"/>
      <c r="FY694" s="182"/>
      <c r="FZ694" s="182"/>
      <c r="GA694" s="182"/>
      <c r="GB694" s="182"/>
      <c r="GC694" s="182"/>
      <c r="GD694" s="182"/>
      <c r="GE694" s="182"/>
      <c r="GF694" s="182"/>
      <c r="GG694" s="182"/>
      <c r="GH694" s="182"/>
      <c r="GI694" s="182"/>
      <c r="GJ694" s="182"/>
      <c r="GK694" s="182"/>
      <c r="GL694" s="182"/>
      <c r="GM694" s="182"/>
      <c r="GN694" s="182"/>
      <c r="GO694" s="182"/>
      <c r="GP694" s="182"/>
      <c r="GQ694" s="182"/>
      <c r="GR694" s="182"/>
      <c r="GS694" s="182"/>
      <c r="GT694" s="182"/>
      <c r="GU694" s="182"/>
      <c r="GV694" s="182"/>
      <c r="GW694" s="182"/>
      <c r="GX694" s="182"/>
      <c r="GY694" s="182"/>
      <c r="GZ694" s="182"/>
      <c r="HA694" s="182"/>
      <c r="HB694" s="182"/>
      <c r="HC694" s="182"/>
      <c r="HD694" s="182"/>
      <c r="HE694" s="182"/>
      <c r="HF694" s="182"/>
      <c r="HG694" s="182"/>
      <c r="HH694" s="182"/>
      <c r="HI694" s="182"/>
      <c r="HJ694" s="182"/>
      <c r="HK694" s="182"/>
      <c r="HL694" s="182"/>
      <c r="HM694" s="182"/>
      <c r="HN694" s="182"/>
      <c r="HO694" s="182"/>
      <c r="HP694" s="182"/>
      <c r="HQ694" s="182"/>
      <c r="HR694" s="182"/>
      <c r="HS694" s="182"/>
      <c r="HT694" s="182"/>
      <c r="HU694" s="182"/>
      <c r="HV694" s="182"/>
      <c r="HW694" s="182"/>
      <c r="HX694" s="182"/>
      <c r="HY694" s="182"/>
      <c r="HZ694" s="182"/>
      <c r="IA694" s="182"/>
      <c r="IB694" s="182"/>
      <c r="IC694" s="182"/>
      <c r="ID694" s="182"/>
      <c r="IE694" s="182"/>
      <c r="IF694" s="182"/>
      <c r="IG694" s="182"/>
      <c r="IH694" s="182"/>
      <c r="II694" s="182"/>
      <c r="IJ694" s="182"/>
      <c r="IK694" s="182"/>
      <c r="IL694" s="182"/>
      <c r="IM694" s="182"/>
      <c r="IN694" s="182"/>
      <c r="IO694" s="182"/>
      <c r="IP694" s="182"/>
      <c r="IQ694" s="182"/>
      <c r="IR694" s="182"/>
      <c r="IS694" s="182"/>
      <c r="IT694" s="182"/>
      <c r="IU694" s="182"/>
      <c r="IV694" s="182"/>
      <c r="IW694" s="182"/>
      <c r="IX694" s="182"/>
      <c r="IY694" s="182"/>
      <c r="IZ694" s="182"/>
      <c r="JA694" s="182"/>
      <c r="JB694" s="182"/>
      <c r="JC694" s="182"/>
      <c r="JD694" s="182"/>
      <c r="JE694" s="182"/>
      <c r="JF694" s="182"/>
      <c r="JG694" s="182"/>
      <c r="JH694" s="182"/>
      <c r="JI694" s="182"/>
      <c r="JJ694" s="182"/>
      <c r="JK694" s="182"/>
      <c r="JL694" s="182"/>
      <c r="JM694" s="182"/>
      <c r="JN694" s="182"/>
      <c r="JO694" s="182"/>
      <c r="JP694" s="182"/>
      <c r="JQ694" s="182"/>
      <c r="JR694" s="182"/>
      <c r="JS694" s="182"/>
      <c r="JT694" s="182"/>
      <c r="JU694" s="182"/>
      <c r="JV694" s="182"/>
      <c r="JW694" s="182"/>
      <c r="JX694" s="182"/>
      <c r="JY694" s="182"/>
      <c r="JZ694" s="182"/>
      <c r="KA694" s="182"/>
      <c r="KB694" s="182"/>
      <c r="KC694" s="182"/>
      <c r="KD694" s="182"/>
      <c r="KE694" s="182"/>
      <c r="KF694" s="182"/>
      <c r="KG694" s="182"/>
      <c r="KH694" s="182"/>
      <c r="KI694" s="182"/>
      <c r="KJ694" s="182"/>
      <c r="KK694" s="182"/>
      <c r="KL694" s="182"/>
      <c r="KM694" s="182"/>
      <c r="KN694" s="182"/>
      <c r="KO694" s="182"/>
      <c r="KP694" s="182"/>
      <c r="KQ694" s="182"/>
      <c r="KR694" s="182"/>
      <c r="KS694" s="182"/>
      <c r="KT694" s="182"/>
      <c r="KU694" s="182"/>
      <c r="KV694" s="182"/>
      <c r="KW694" s="182"/>
      <c r="KX694" s="182"/>
      <c r="KY694" s="182"/>
      <c r="KZ694" s="182"/>
      <c r="LA694" s="182"/>
      <c r="LB694" s="182"/>
      <c r="LC694" s="182"/>
      <c r="LD694" s="182"/>
      <c r="LE694" s="182"/>
      <c r="LF694" s="182"/>
      <c r="LG694" s="182"/>
      <c r="LH694" s="182"/>
      <c r="LI694" s="182"/>
      <c r="LJ694" s="182"/>
      <c r="LK694" s="182"/>
      <c r="LL694" s="182"/>
      <c r="LM694" s="182"/>
      <c r="LN694" s="182"/>
      <c r="LO694" s="182"/>
      <c r="LP694" s="182"/>
      <c r="LQ694" s="182"/>
      <c r="LR694" s="182"/>
      <c r="LS694" s="182"/>
      <c r="LT694" s="182"/>
      <c r="LU694" s="182"/>
      <c r="LV694" s="182"/>
      <c r="LW694" s="182"/>
      <c r="LX694" s="182"/>
      <c r="LY694" s="182"/>
      <c r="LZ694" s="182"/>
      <c r="MA694" s="182"/>
      <c r="MB694" s="182"/>
      <c r="MC694" s="182"/>
      <c r="MD694" s="182"/>
      <c r="ME694" s="182"/>
      <c r="MF694" s="182"/>
      <c r="MG694" s="182"/>
      <c r="MH694" s="182"/>
      <c r="MI694" s="182"/>
      <c r="MJ694" s="182"/>
      <c r="MK694" s="182"/>
      <c r="ML694" s="182"/>
      <c r="MM694" s="182"/>
      <c r="MN694" s="182"/>
      <c r="MO694" s="182"/>
      <c r="MP694" s="182"/>
      <c r="MQ694" s="182"/>
      <c r="MR694" s="182"/>
      <c r="MS694" s="182"/>
      <c r="MT694" s="182"/>
      <c r="MU694" s="182"/>
      <c r="MV694" s="182"/>
      <c r="MW694" s="182"/>
      <c r="MX694" s="182"/>
      <c r="MY694" s="182"/>
      <c r="MZ694" s="182"/>
      <c r="NA694" s="182"/>
      <c r="NB694" s="182"/>
      <c r="NC694" s="182"/>
      <c r="ND694" s="182"/>
      <c r="NE694" s="182"/>
      <c r="NF694" s="182"/>
      <c r="NG694" s="182"/>
      <c r="NH694" s="182"/>
      <c r="NI694" s="182"/>
      <c r="NJ694" s="182"/>
      <c r="NK694" s="182"/>
      <c r="NL694" s="182"/>
      <c r="NM694" s="182"/>
      <c r="NN694" s="182"/>
      <c r="NO694" s="182"/>
      <c r="NP694" s="182"/>
      <c r="NQ694" s="182"/>
      <c r="NR694" s="182"/>
      <c r="NS694" s="182"/>
      <c r="NT694" s="182"/>
      <c r="NU694" s="182"/>
      <c r="NV694" s="182"/>
      <c r="NW694" s="182"/>
      <c r="NX694" s="182"/>
      <c r="NY694" s="182"/>
      <c r="NZ694" s="182"/>
      <c r="OA694" s="182"/>
      <c r="OB694" s="182"/>
      <c r="OC694" s="182"/>
      <c r="OD694" s="182"/>
      <c r="OE694" s="182"/>
      <c r="OF694" s="182"/>
      <c r="OG694" s="182"/>
      <c r="OH694" s="182"/>
      <c r="OI694" s="182"/>
      <c r="OJ694" s="182"/>
      <c r="OK694" s="182"/>
      <c r="OL694" s="182"/>
      <c r="OM694" s="182"/>
      <c r="ON694" s="182"/>
      <c r="OO694" s="182"/>
      <c r="OP694" s="182"/>
      <c r="OQ694" s="182"/>
      <c r="OR694" s="182"/>
      <c r="OS694" s="182"/>
      <c r="OT694" s="182"/>
      <c r="OU694" s="182"/>
      <c r="OV694" s="182"/>
      <c r="OW694" s="182"/>
      <c r="OX694" s="182"/>
      <c r="OY694" s="182"/>
      <c r="OZ694" s="182"/>
      <c r="PA694" s="182"/>
      <c r="PB694" s="182"/>
      <c r="PC694" s="182"/>
      <c r="PD694" s="182"/>
      <c r="PE694" s="182"/>
      <c r="PF694" s="182"/>
      <c r="PG694" s="182"/>
      <c r="PH694" s="182"/>
      <c r="PI694" s="182"/>
      <c r="PJ694" s="182"/>
      <c r="PK694" s="182"/>
      <c r="PL694" s="182"/>
      <c r="PM694" s="182"/>
      <c r="PN694" s="182"/>
      <c r="PO694" s="182"/>
      <c r="PP694" s="182"/>
      <c r="PQ694" s="182"/>
      <c r="PR694" s="182"/>
      <c r="PS694" s="182"/>
      <c r="PT694" s="182"/>
      <c r="PU694" s="182"/>
      <c r="PV694" s="182"/>
      <c r="PW694" s="182"/>
      <c r="PX694" s="182"/>
    </row>
    <row r="695" spans="1:440" s="167" customFormat="1" ht="19.899999999999999" customHeight="1" thickBot="1">
      <c r="A695" s="855">
        <v>124</v>
      </c>
      <c r="B695" s="1044"/>
      <c r="C695" s="1047"/>
      <c r="D695" s="845"/>
      <c r="E695" s="902"/>
      <c r="F695" s="323" t="s">
        <v>22</v>
      </c>
      <c r="G695" s="298">
        <v>13.692</v>
      </c>
      <c r="H695" s="298"/>
      <c r="I695" s="299">
        <f>G695+H695+K694</f>
        <v>17.213000000000001</v>
      </c>
      <c r="J695" s="439">
        <v>13.85</v>
      </c>
      <c r="K695" s="299">
        <f t="shared" si="739"/>
        <v>3.3630000000000013</v>
      </c>
      <c r="L695" s="359">
        <f t="shared" si="740"/>
        <v>0.80462441178179278</v>
      </c>
      <c r="M695" s="440" t="s">
        <v>24</v>
      </c>
      <c r="N695" s="903"/>
      <c r="O695" s="904"/>
      <c r="P695" s="904"/>
      <c r="Q695" s="904"/>
      <c r="R695" s="904"/>
      <c r="S695" s="893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  <c r="BA695" s="182"/>
      <c r="BB695" s="182"/>
      <c r="BC695" s="182"/>
      <c r="BD695" s="182"/>
      <c r="BE695" s="182"/>
      <c r="BF695" s="182"/>
      <c r="BG695" s="182"/>
      <c r="BH695" s="182"/>
      <c r="BI695" s="182"/>
      <c r="BJ695" s="182"/>
      <c r="BK695" s="182"/>
      <c r="BL695" s="182"/>
      <c r="BM695" s="182"/>
      <c r="BN695" s="182"/>
      <c r="BO695" s="182"/>
      <c r="BP695" s="182"/>
      <c r="BQ695" s="182"/>
      <c r="BR695" s="182"/>
      <c r="BS695" s="182"/>
      <c r="BT695" s="182"/>
      <c r="BU695" s="182"/>
      <c r="BV695" s="182"/>
      <c r="BW695" s="182"/>
      <c r="BX695" s="182"/>
      <c r="BY695" s="182"/>
      <c r="BZ695" s="182"/>
      <c r="CA695" s="182"/>
      <c r="CB695" s="182"/>
      <c r="CC695" s="182"/>
      <c r="CD695" s="182"/>
      <c r="CE695" s="182"/>
      <c r="CF695" s="182"/>
      <c r="CG695" s="182"/>
      <c r="CH695" s="182"/>
      <c r="CI695" s="182"/>
      <c r="CJ695" s="182"/>
      <c r="CK695" s="182"/>
      <c r="CL695" s="182"/>
      <c r="CM695" s="182"/>
      <c r="CN695" s="182"/>
      <c r="CO695" s="182"/>
      <c r="CP695" s="182"/>
      <c r="CQ695" s="182"/>
      <c r="CR695" s="182"/>
      <c r="CS695" s="182"/>
      <c r="CT695" s="182"/>
      <c r="CU695" s="182"/>
      <c r="CV695" s="182"/>
      <c r="CW695" s="182"/>
      <c r="CX695" s="182"/>
      <c r="CY695" s="182"/>
      <c r="CZ695" s="182"/>
      <c r="DA695" s="182"/>
      <c r="DB695" s="182"/>
      <c r="DC695" s="182"/>
      <c r="DD695" s="182"/>
      <c r="DE695" s="182"/>
      <c r="DF695" s="182"/>
      <c r="DG695" s="182"/>
      <c r="DH695" s="182"/>
      <c r="DI695" s="182"/>
      <c r="DJ695" s="182"/>
      <c r="DK695" s="182"/>
      <c r="DL695" s="182"/>
      <c r="DM695" s="182"/>
      <c r="DN695" s="182"/>
      <c r="DO695" s="182"/>
      <c r="DP695" s="182"/>
      <c r="DQ695" s="182"/>
      <c r="DR695" s="182"/>
      <c r="DS695" s="182"/>
      <c r="DT695" s="182"/>
      <c r="DU695" s="182"/>
      <c r="DV695" s="182"/>
      <c r="DW695" s="182"/>
      <c r="DX695" s="182"/>
      <c r="DY695" s="182"/>
      <c r="DZ695" s="182"/>
      <c r="EA695" s="182"/>
      <c r="EB695" s="182"/>
      <c r="EC695" s="182"/>
      <c r="ED695" s="182"/>
      <c r="EE695" s="182"/>
      <c r="EF695" s="182"/>
      <c r="EG695" s="182"/>
      <c r="EH695" s="182"/>
      <c r="EI695" s="182"/>
      <c r="EJ695" s="182"/>
      <c r="EK695" s="182"/>
      <c r="EL695" s="182"/>
      <c r="EM695" s="182"/>
      <c r="EN695" s="182"/>
      <c r="EO695" s="182"/>
      <c r="EP695" s="182"/>
      <c r="EQ695" s="182"/>
      <c r="ER695" s="182"/>
      <c r="ES695" s="182"/>
      <c r="ET695" s="182"/>
      <c r="EU695" s="182"/>
      <c r="EV695" s="182"/>
      <c r="EW695" s="182"/>
      <c r="EX695" s="182"/>
      <c r="EY695" s="182"/>
      <c r="EZ695" s="182"/>
      <c r="FA695" s="182"/>
      <c r="FB695" s="182"/>
      <c r="FC695" s="182"/>
      <c r="FD695" s="182"/>
      <c r="FE695" s="182"/>
      <c r="FF695" s="182"/>
      <c r="FG695" s="182"/>
      <c r="FH695" s="182"/>
      <c r="FI695" s="182"/>
      <c r="FJ695" s="182"/>
      <c r="FK695" s="182"/>
      <c r="FL695" s="182"/>
      <c r="FM695" s="182"/>
      <c r="FN695" s="182"/>
      <c r="FO695" s="182"/>
      <c r="FP695" s="182"/>
      <c r="FQ695" s="182"/>
      <c r="FR695" s="182"/>
      <c r="FS695" s="182"/>
      <c r="FT695" s="182"/>
      <c r="FU695" s="182"/>
      <c r="FV695" s="182"/>
      <c r="FW695" s="182"/>
      <c r="FX695" s="182"/>
      <c r="FY695" s="182"/>
      <c r="FZ695" s="182"/>
      <c r="GA695" s="182"/>
      <c r="GB695" s="182"/>
      <c r="GC695" s="182"/>
      <c r="GD695" s="182"/>
      <c r="GE695" s="182"/>
      <c r="GF695" s="182"/>
      <c r="GG695" s="182"/>
      <c r="GH695" s="182"/>
      <c r="GI695" s="182"/>
      <c r="GJ695" s="182"/>
      <c r="GK695" s="182"/>
      <c r="GL695" s="182"/>
      <c r="GM695" s="182"/>
      <c r="GN695" s="182"/>
      <c r="GO695" s="182"/>
      <c r="GP695" s="182"/>
      <c r="GQ695" s="182"/>
      <c r="GR695" s="182"/>
      <c r="GS695" s="182"/>
      <c r="GT695" s="182"/>
      <c r="GU695" s="182"/>
      <c r="GV695" s="182"/>
      <c r="GW695" s="182"/>
      <c r="GX695" s="182"/>
      <c r="GY695" s="182"/>
      <c r="GZ695" s="182"/>
      <c r="HA695" s="182"/>
      <c r="HB695" s="182"/>
      <c r="HC695" s="182"/>
      <c r="HD695" s="182"/>
      <c r="HE695" s="182"/>
      <c r="HF695" s="182"/>
      <c r="HG695" s="182"/>
      <c r="HH695" s="182"/>
      <c r="HI695" s="182"/>
      <c r="HJ695" s="182"/>
      <c r="HK695" s="182"/>
      <c r="HL695" s="182"/>
      <c r="HM695" s="182"/>
      <c r="HN695" s="182"/>
      <c r="HO695" s="182"/>
      <c r="HP695" s="182"/>
      <c r="HQ695" s="182"/>
      <c r="HR695" s="182"/>
      <c r="HS695" s="182"/>
      <c r="HT695" s="182"/>
      <c r="HU695" s="182"/>
      <c r="HV695" s="182"/>
      <c r="HW695" s="182"/>
      <c r="HX695" s="182"/>
      <c r="HY695" s="182"/>
      <c r="HZ695" s="182"/>
      <c r="IA695" s="182"/>
      <c r="IB695" s="182"/>
      <c r="IC695" s="182"/>
      <c r="ID695" s="182"/>
      <c r="IE695" s="182"/>
      <c r="IF695" s="182"/>
      <c r="IG695" s="182"/>
      <c r="IH695" s="182"/>
      <c r="II695" s="182"/>
      <c r="IJ695" s="182"/>
      <c r="IK695" s="182"/>
      <c r="IL695" s="182"/>
      <c r="IM695" s="182"/>
      <c r="IN695" s="182"/>
      <c r="IO695" s="182"/>
      <c r="IP695" s="182"/>
      <c r="IQ695" s="182"/>
      <c r="IR695" s="182"/>
      <c r="IS695" s="182"/>
      <c r="IT695" s="182"/>
      <c r="IU695" s="182"/>
      <c r="IV695" s="182"/>
      <c r="IW695" s="182"/>
      <c r="IX695" s="182"/>
      <c r="IY695" s="182"/>
      <c r="IZ695" s="182"/>
      <c r="JA695" s="182"/>
      <c r="JB695" s="182"/>
      <c r="JC695" s="182"/>
      <c r="JD695" s="182"/>
      <c r="JE695" s="182"/>
      <c r="JF695" s="182"/>
      <c r="JG695" s="182"/>
      <c r="JH695" s="182"/>
      <c r="JI695" s="182"/>
      <c r="JJ695" s="182"/>
      <c r="JK695" s="182"/>
      <c r="JL695" s="182"/>
      <c r="JM695" s="182"/>
      <c r="JN695" s="182"/>
      <c r="JO695" s="182"/>
      <c r="JP695" s="182"/>
      <c r="JQ695" s="182"/>
      <c r="JR695" s="182"/>
      <c r="JS695" s="182"/>
      <c r="JT695" s="182"/>
      <c r="JU695" s="182"/>
      <c r="JV695" s="182"/>
      <c r="JW695" s="182"/>
      <c r="JX695" s="182"/>
      <c r="JY695" s="182"/>
      <c r="JZ695" s="182"/>
      <c r="KA695" s="182"/>
      <c r="KB695" s="182"/>
      <c r="KC695" s="182"/>
      <c r="KD695" s="182"/>
      <c r="KE695" s="182"/>
      <c r="KF695" s="182"/>
      <c r="KG695" s="182"/>
      <c r="KH695" s="182"/>
      <c r="KI695" s="182"/>
      <c r="KJ695" s="182"/>
      <c r="KK695" s="182"/>
      <c r="KL695" s="182"/>
      <c r="KM695" s="182"/>
      <c r="KN695" s="182"/>
      <c r="KO695" s="182"/>
      <c r="KP695" s="182"/>
      <c r="KQ695" s="182"/>
      <c r="KR695" s="182"/>
      <c r="KS695" s="182"/>
      <c r="KT695" s="182"/>
      <c r="KU695" s="182"/>
      <c r="KV695" s="182"/>
      <c r="KW695" s="182"/>
      <c r="KX695" s="182"/>
      <c r="KY695" s="182"/>
      <c r="KZ695" s="182"/>
      <c r="LA695" s="182"/>
      <c r="LB695" s="182"/>
      <c r="LC695" s="182"/>
      <c r="LD695" s="182"/>
      <c r="LE695" s="182"/>
      <c r="LF695" s="182"/>
      <c r="LG695" s="182"/>
      <c r="LH695" s="182"/>
      <c r="LI695" s="182"/>
      <c r="LJ695" s="182"/>
      <c r="LK695" s="182"/>
      <c r="LL695" s="182"/>
      <c r="LM695" s="182"/>
      <c r="LN695" s="182"/>
      <c r="LO695" s="182"/>
      <c r="LP695" s="182"/>
      <c r="LQ695" s="182"/>
      <c r="LR695" s="182"/>
      <c r="LS695" s="182"/>
      <c r="LT695" s="182"/>
      <c r="LU695" s="182"/>
      <c r="LV695" s="182"/>
      <c r="LW695" s="182"/>
      <c r="LX695" s="182"/>
      <c r="LY695" s="182"/>
      <c r="LZ695" s="182"/>
      <c r="MA695" s="182"/>
      <c r="MB695" s="182"/>
      <c r="MC695" s="182"/>
      <c r="MD695" s="182"/>
      <c r="ME695" s="182"/>
      <c r="MF695" s="182"/>
      <c r="MG695" s="182"/>
      <c r="MH695" s="182"/>
      <c r="MI695" s="182"/>
      <c r="MJ695" s="182"/>
      <c r="MK695" s="182"/>
      <c r="ML695" s="182"/>
      <c r="MM695" s="182"/>
      <c r="MN695" s="182"/>
      <c r="MO695" s="182"/>
      <c r="MP695" s="182"/>
      <c r="MQ695" s="182"/>
      <c r="MR695" s="182"/>
      <c r="MS695" s="182"/>
      <c r="MT695" s="182"/>
      <c r="MU695" s="182"/>
      <c r="MV695" s="182"/>
      <c r="MW695" s="182"/>
      <c r="MX695" s="182"/>
      <c r="MY695" s="182"/>
      <c r="MZ695" s="182"/>
      <c r="NA695" s="182"/>
      <c r="NB695" s="182"/>
      <c r="NC695" s="182"/>
      <c r="ND695" s="182"/>
      <c r="NE695" s="182"/>
      <c r="NF695" s="182"/>
      <c r="NG695" s="182"/>
      <c r="NH695" s="182"/>
      <c r="NI695" s="182"/>
      <c r="NJ695" s="182"/>
      <c r="NK695" s="182"/>
      <c r="NL695" s="182"/>
      <c r="NM695" s="182"/>
      <c r="NN695" s="182"/>
      <c r="NO695" s="182"/>
      <c r="NP695" s="182"/>
      <c r="NQ695" s="182"/>
      <c r="NR695" s="182"/>
      <c r="NS695" s="182"/>
      <c r="NT695" s="182"/>
      <c r="NU695" s="182"/>
      <c r="NV695" s="182"/>
      <c r="NW695" s="182"/>
      <c r="NX695" s="182"/>
      <c r="NY695" s="182"/>
      <c r="NZ695" s="182"/>
      <c r="OA695" s="182"/>
      <c r="OB695" s="182"/>
      <c r="OC695" s="182"/>
      <c r="OD695" s="182"/>
      <c r="OE695" s="182"/>
      <c r="OF695" s="182"/>
      <c r="OG695" s="182"/>
      <c r="OH695" s="182"/>
      <c r="OI695" s="182"/>
      <c r="OJ695" s="182"/>
      <c r="OK695" s="182"/>
      <c r="OL695" s="182"/>
      <c r="OM695" s="182"/>
      <c r="ON695" s="182"/>
      <c r="OO695" s="182"/>
      <c r="OP695" s="182"/>
      <c r="OQ695" s="182"/>
      <c r="OR695" s="182"/>
      <c r="OS695" s="182"/>
      <c r="OT695" s="182"/>
      <c r="OU695" s="182"/>
      <c r="OV695" s="182"/>
      <c r="OW695" s="182"/>
      <c r="OX695" s="182"/>
      <c r="OY695" s="182"/>
      <c r="OZ695" s="182"/>
      <c r="PA695" s="182"/>
      <c r="PB695" s="182"/>
      <c r="PC695" s="182"/>
      <c r="PD695" s="182"/>
      <c r="PE695" s="182"/>
      <c r="PF695" s="182"/>
      <c r="PG695" s="182"/>
      <c r="PH695" s="182"/>
      <c r="PI695" s="182"/>
      <c r="PJ695" s="182"/>
      <c r="PK695" s="182"/>
      <c r="PL695" s="182"/>
      <c r="PM695" s="182"/>
      <c r="PN695" s="182"/>
      <c r="PO695" s="182"/>
      <c r="PP695" s="182"/>
      <c r="PQ695" s="182"/>
      <c r="PR695" s="182"/>
      <c r="PS695" s="182"/>
      <c r="PT695" s="182"/>
      <c r="PU695" s="182"/>
      <c r="PV695" s="182"/>
      <c r="PW695" s="182"/>
      <c r="PX695" s="182"/>
    </row>
    <row r="696" spans="1:440" s="167" customFormat="1" ht="19.899999999999999" customHeight="1" thickBot="1">
      <c r="A696" s="855">
        <v>125</v>
      </c>
      <c r="B696" s="1044"/>
      <c r="C696" s="1047"/>
      <c r="D696" s="843" t="s">
        <v>666</v>
      </c>
      <c r="E696" s="902" t="s">
        <v>623</v>
      </c>
      <c r="F696" s="323" t="s">
        <v>20</v>
      </c>
      <c r="G696" s="298">
        <v>0.4</v>
      </c>
      <c r="H696" s="298"/>
      <c r="I696" s="299">
        <f t="shared" ref="I696" si="835">G696+H696</f>
        <v>0.4</v>
      </c>
      <c r="J696" s="439">
        <v>0</v>
      </c>
      <c r="K696" s="299">
        <f t="shared" si="739"/>
        <v>0.4</v>
      </c>
      <c r="L696" s="359">
        <f t="shared" si="740"/>
        <v>0</v>
      </c>
      <c r="M696" s="440" t="s">
        <v>24</v>
      </c>
      <c r="N696" s="903">
        <f t="shared" ref="N696:O696" si="836">G696+G697+G698</f>
        <v>4.5440000000000005</v>
      </c>
      <c r="O696" s="904">
        <f t="shared" si="836"/>
        <v>0</v>
      </c>
      <c r="P696" s="904">
        <f t="shared" ref="P696" si="837">N696+O696</f>
        <v>4.5440000000000005</v>
      </c>
      <c r="Q696" s="904">
        <f t="shared" ref="Q696" si="838">J696+J697+J698</f>
        <v>2.1040000000000001</v>
      </c>
      <c r="R696" s="904">
        <f t="shared" ref="R696" si="839">P696-Q696</f>
        <v>2.4400000000000004</v>
      </c>
      <c r="S696" s="893">
        <f t="shared" ref="S696" si="840">Q696/P696</f>
        <v>0.4630281690140845</v>
      </c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  <c r="BA696" s="182"/>
      <c r="BB696" s="182"/>
      <c r="BC696" s="182"/>
      <c r="BD696" s="182"/>
      <c r="BE696" s="182"/>
      <c r="BF696" s="182"/>
      <c r="BG696" s="182"/>
      <c r="BH696" s="182"/>
      <c r="BI696" s="182"/>
      <c r="BJ696" s="182"/>
      <c r="BK696" s="182"/>
      <c r="BL696" s="182"/>
      <c r="BM696" s="182"/>
      <c r="BN696" s="182"/>
      <c r="BO696" s="182"/>
      <c r="BP696" s="182"/>
      <c r="BQ696" s="182"/>
      <c r="BR696" s="182"/>
      <c r="BS696" s="182"/>
      <c r="BT696" s="182"/>
      <c r="BU696" s="182"/>
      <c r="BV696" s="182"/>
      <c r="BW696" s="182"/>
      <c r="BX696" s="182"/>
      <c r="BY696" s="182"/>
      <c r="BZ696" s="182"/>
      <c r="CA696" s="182"/>
      <c r="CB696" s="182"/>
      <c r="CC696" s="182"/>
      <c r="CD696" s="182"/>
      <c r="CE696" s="182"/>
      <c r="CF696" s="182"/>
      <c r="CG696" s="182"/>
      <c r="CH696" s="182"/>
      <c r="CI696" s="182"/>
      <c r="CJ696" s="182"/>
      <c r="CK696" s="182"/>
      <c r="CL696" s="182"/>
      <c r="CM696" s="182"/>
      <c r="CN696" s="182"/>
      <c r="CO696" s="182"/>
      <c r="CP696" s="182"/>
      <c r="CQ696" s="182"/>
      <c r="CR696" s="182"/>
      <c r="CS696" s="182"/>
      <c r="CT696" s="182"/>
      <c r="CU696" s="182"/>
      <c r="CV696" s="182"/>
      <c r="CW696" s="182"/>
      <c r="CX696" s="182"/>
      <c r="CY696" s="182"/>
      <c r="CZ696" s="182"/>
      <c r="DA696" s="182"/>
      <c r="DB696" s="182"/>
      <c r="DC696" s="182"/>
      <c r="DD696" s="182"/>
      <c r="DE696" s="182"/>
      <c r="DF696" s="182"/>
      <c r="DG696" s="182"/>
      <c r="DH696" s="182"/>
      <c r="DI696" s="182"/>
      <c r="DJ696" s="182"/>
      <c r="DK696" s="182"/>
      <c r="DL696" s="182"/>
      <c r="DM696" s="182"/>
      <c r="DN696" s="182"/>
      <c r="DO696" s="182"/>
      <c r="DP696" s="182"/>
      <c r="DQ696" s="182"/>
      <c r="DR696" s="182"/>
      <c r="DS696" s="182"/>
      <c r="DT696" s="182"/>
      <c r="DU696" s="182"/>
      <c r="DV696" s="182"/>
      <c r="DW696" s="182"/>
      <c r="DX696" s="182"/>
      <c r="DY696" s="182"/>
      <c r="DZ696" s="182"/>
      <c r="EA696" s="182"/>
      <c r="EB696" s="182"/>
      <c r="EC696" s="182"/>
      <c r="ED696" s="182"/>
      <c r="EE696" s="182"/>
      <c r="EF696" s="182"/>
      <c r="EG696" s="182"/>
      <c r="EH696" s="182"/>
      <c r="EI696" s="182"/>
      <c r="EJ696" s="182"/>
      <c r="EK696" s="182"/>
      <c r="EL696" s="182"/>
      <c r="EM696" s="182"/>
      <c r="EN696" s="182"/>
      <c r="EO696" s="182"/>
      <c r="EP696" s="182"/>
      <c r="EQ696" s="182"/>
      <c r="ER696" s="182"/>
      <c r="ES696" s="182"/>
      <c r="ET696" s="182"/>
      <c r="EU696" s="182"/>
      <c r="EV696" s="182"/>
      <c r="EW696" s="182"/>
      <c r="EX696" s="182"/>
      <c r="EY696" s="182"/>
      <c r="EZ696" s="182"/>
      <c r="FA696" s="182"/>
      <c r="FB696" s="182"/>
      <c r="FC696" s="182"/>
      <c r="FD696" s="182"/>
      <c r="FE696" s="182"/>
      <c r="FF696" s="182"/>
      <c r="FG696" s="182"/>
      <c r="FH696" s="182"/>
      <c r="FI696" s="182"/>
      <c r="FJ696" s="182"/>
      <c r="FK696" s="182"/>
      <c r="FL696" s="182"/>
      <c r="FM696" s="182"/>
      <c r="FN696" s="182"/>
      <c r="FO696" s="182"/>
      <c r="FP696" s="182"/>
      <c r="FQ696" s="182"/>
      <c r="FR696" s="182"/>
      <c r="FS696" s="182"/>
      <c r="FT696" s="182"/>
      <c r="FU696" s="182"/>
      <c r="FV696" s="182"/>
      <c r="FW696" s="182"/>
      <c r="FX696" s="182"/>
      <c r="FY696" s="182"/>
      <c r="FZ696" s="182"/>
      <c r="GA696" s="182"/>
      <c r="GB696" s="182"/>
      <c r="GC696" s="182"/>
      <c r="GD696" s="182"/>
      <c r="GE696" s="182"/>
      <c r="GF696" s="182"/>
      <c r="GG696" s="182"/>
      <c r="GH696" s="182"/>
      <c r="GI696" s="182"/>
      <c r="GJ696" s="182"/>
      <c r="GK696" s="182"/>
      <c r="GL696" s="182"/>
      <c r="GM696" s="182"/>
      <c r="GN696" s="182"/>
      <c r="GO696" s="182"/>
      <c r="GP696" s="182"/>
      <c r="GQ696" s="182"/>
      <c r="GR696" s="182"/>
      <c r="GS696" s="182"/>
      <c r="GT696" s="182"/>
      <c r="GU696" s="182"/>
      <c r="GV696" s="182"/>
      <c r="GW696" s="182"/>
      <c r="GX696" s="182"/>
      <c r="GY696" s="182"/>
      <c r="GZ696" s="182"/>
      <c r="HA696" s="182"/>
      <c r="HB696" s="182"/>
      <c r="HC696" s="182"/>
      <c r="HD696" s="182"/>
      <c r="HE696" s="182"/>
      <c r="HF696" s="182"/>
      <c r="HG696" s="182"/>
      <c r="HH696" s="182"/>
      <c r="HI696" s="182"/>
      <c r="HJ696" s="182"/>
      <c r="HK696" s="182"/>
      <c r="HL696" s="182"/>
      <c r="HM696" s="182"/>
      <c r="HN696" s="182"/>
      <c r="HO696" s="182"/>
      <c r="HP696" s="182"/>
      <c r="HQ696" s="182"/>
      <c r="HR696" s="182"/>
      <c r="HS696" s="182"/>
      <c r="HT696" s="182"/>
      <c r="HU696" s="182"/>
      <c r="HV696" s="182"/>
      <c r="HW696" s="182"/>
      <c r="HX696" s="182"/>
      <c r="HY696" s="182"/>
      <c r="HZ696" s="182"/>
      <c r="IA696" s="182"/>
      <c r="IB696" s="182"/>
      <c r="IC696" s="182"/>
      <c r="ID696" s="182"/>
      <c r="IE696" s="182"/>
      <c r="IF696" s="182"/>
      <c r="IG696" s="182"/>
      <c r="IH696" s="182"/>
      <c r="II696" s="182"/>
      <c r="IJ696" s="182"/>
      <c r="IK696" s="182"/>
      <c r="IL696" s="182"/>
      <c r="IM696" s="182"/>
      <c r="IN696" s="182"/>
      <c r="IO696" s="182"/>
      <c r="IP696" s="182"/>
      <c r="IQ696" s="182"/>
      <c r="IR696" s="182"/>
      <c r="IS696" s="182"/>
      <c r="IT696" s="182"/>
      <c r="IU696" s="182"/>
      <c r="IV696" s="182"/>
      <c r="IW696" s="182"/>
      <c r="IX696" s="182"/>
      <c r="IY696" s="182"/>
      <c r="IZ696" s="182"/>
      <c r="JA696" s="182"/>
      <c r="JB696" s="182"/>
      <c r="JC696" s="182"/>
      <c r="JD696" s="182"/>
      <c r="JE696" s="182"/>
      <c r="JF696" s="182"/>
      <c r="JG696" s="182"/>
      <c r="JH696" s="182"/>
      <c r="JI696" s="182"/>
      <c r="JJ696" s="182"/>
      <c r="JK696" s="182"/>
      <c r="JL696" s="182"/>
      <c r="JM696" s="182"/>
      <c r="JN696" s="182"/>
      <c r="JO696" s="182"/>
      <c r="JP696" s="182"/>
      <c r="JQ696" s="182"/>
      <c r="JR696" s="182"/>
      <c r="JS696" s="182"/>
      <c r="JT696" s="182"/>
      <c r="JU696" s="182"/>
      <c r="JV696" s="182"/>
      <c r="JW696" s="182"/>
      <c r="JX696" s="182"/>
      <c r="JY696" s="182"/>
      <c r="JZ696" s="182"/>
      <c r="KA696" s="182"/>
      <c r="KB696" s="182"/>
      <c r="KC696" s="182"/>
      <c r="KD696" s="182"/>
      <c r="KE696" s="182"/>
      <c r="KF696" s="182"/>
      <c r="KG696" s="182"/>
      <c r="KH696" s="182"/>
      <c r="KI696" s="182"/>
      <c r="KJ696" s="182"/>
      <c r="KK696" s="182"/>
      <c r="KL696" s="182"/>
      <c r="KM696" s="182"/>
      <c r="KN696" s="182"/>
      <c r="KO696" s="182"/>
      <c r="KP696" s="182"/>
      <c r="KQ696" s="182"/>
      <c r="KR696" s="182"/>
      <c r="KS696" s="182"/>
      <c r="KT696" s="182"/>
      <c r="KU696" s="182"/>
      <c r="KV696" s="182"/>
      <c r="KW696" s="182"/>
      <c r="KX696" s="182"/>
      <c r="KY696" s="182"/>
      <c r="KZ696" s="182"/>
      <c r="LA696" s="182"/>
      <c r="LB696" s="182"/>
      <c r="LC696" s="182"/>
      <c r="LD696" s="182"/>
      <c r="LE696" s="182"/>
      <c r="LF696" s="182"/>
      <c r="LG696" s="182"/>
      <c r="LH696" s="182"/>
      <c r="LI696" s="182"/>
      <c r="LJ696" s="182"/>
      <c r="LK696" s="182"/>
      <c r="LL696" s="182"/>
      <c r="LM696" s="182"/>
      <c r="LN696" s="182"/>
      <c r="LO696" s="182"/>
      <c r="LP696" s="182"/>
      <c r="LQ696" s="182"/>
      <c r="LR696" s="182"/>
      <c r="LS696" s="182"/>
      <c r="LT696" s="182"/>
      <c r="LU696" s="182"/>
      <c r="LV696" s="182"/>
      <c r="LW696" s="182"/>
      <c r="LX696" s="182"/>
      <c r="LY696" s="182"/>
      <c r="LZ696" s="182"/>
      <c r="MA696" s="182"/>
      <c r="MB696" s="182"/>
      <c r="MC696" s="182"/>
      <c r="MD696" s="182"/>
      <c r="ME696" s="182"/>
      <c r="MF696" s="182"/>
      <c r="MG696" s="182"/>
      <c r="MH696" s="182"/>
      <c r="MI696" s="182"/>
      <c r="MJ696" s="182"/>
      <c r="MK696" s="182"/>
      <c r="ML696" s="182"/>
      <c r="MM696" s="182"/>
      <c r="MN696" s="182"/>
      <c r="MO696" s="182"/>
      <c r="MP696" s="182"/>
      <c r="MQ696" s="182"/>
      <c r="MR696" s="182"/>
      <c r="MS696" s="182"/>
      <c r="MT696" s="182"/>
      <c r="MU696" s="182"/>
      <c r="MV696" s="182"/>
      <c r="MW696" s="182"/>
      <c r="MX696" s="182"/>
      <c r="MY696" s="182"/>
      <c r="MZ696" s="182"/>
      <c r="NA696" s="182"/>
      <c r="NB696" s="182"/>
      <c r="NC696" s="182"/>
      <c r="ND696" s="182"/>
      <c r="NE696" s="182"/>
      <c r="NF696" s="182"/>
      <c r="NG696" s="182"/>
      <c r="NH696" s="182"/>
      <c r="NI696" s="182"/>
      <c r="NJ696" s="182"/>
      <c r="NK696" s="182"/>
      <c r="NL696" s="182"/>
      <c r="NM696" s="182"/>
      <c r="NN696" s="182"/>
      <c r="NO696" s="182"/>
      <c r="NP696" s="182"/>
      <c r="NQ696" s="182"/>
      <c r="NR696" s="182"/>
      <c r="NS696" s="182"/>
      <c r="NT696" s="182"/>
      <c r="NU696" s="182"/>
      <c r="NV696" s="182"/>
      <c r="NW696" s="182"/>
      <c r="NX696" s="182"/>
      <c r="NY696" s="182"/>
      <c r="NZ696" s="182"/>
      <c r="OA696" s="182"/>
      <c r="OB696" s="182"/>
      <c r="OC696" s="182"/>
      <c r="OD696" s="182"/>
      <c r="OE696" s="182"/>
      <c r="OF696" s="182"/>
      <c r="OG696" s="182"/>
      <c r="OH696" s="182"/>
      <c r="OI696" s="182"/>
      <c r="OJ696" s="182"/>
      <c r="OK696" s="182"/>
      <c r="OL696" s="182"/>
      <c r="OM696" s="182"/>
      <c r="ON696" s="182"/>
      <c r="OO696" s="182"/>
      <c r="OP696" s="182"/>
      <c r="OQ696" s="182"/>
      <c r="OR696" s="182"/>
      <c r="OS696" s="182"/>
      <c r="OT696" s="182"/>
      <c r="OU696" s="182"/>
      <c r="OV696" s="182"/>
      <c r="OW696" s="182"/>
      <c r="OX696" s="182"/>
      <c r="OY696" s="182"/>
      <c r="OZ696" s="182"/>
      <c r="PA696" s="182"/>
      <c r="PB696" s="182"/>
      <c r="PC696" s="182"/>
      <c r="PD696" s="182"/>
      <c r="PE696" s="182"/>
      <c r="PF696" s="182"/>
      <c r="PG696" s="182"/>
      <c r="PH696" s="182"/>
      <c r="PI696" s="182"/>
      <c r="PJ696" s="182"/>
      <c r="PK696" s="182"/>
      <c r="PL696" s="182"/>
      <c r="PM696" s="182"/>
      <c r="PN696" s="182"/>
      <c r="PO696" s="182"/>
      <c r="PP696" s="182"/>
      <c r="PQ696" s="182"/>
      <c r="PR696" s="182"/>
      <c r="PS696" s="182"/>
      <c r="PT696" s="182"/>
      <c r="PU696" s="182"/>
      <c r="PV696" s="182"/>
      <c r="PW696" s="182"/>
      <c r="PX696" s="182"/>
    </row>
    <row r="697" spans="1:440" s="167" customFormat="1" ht="19.899999999999999" customHeight="1" thickBot="1">
      <c r="A697" s="855">
        <v>125</v>
      </c>
      <c r="B697" s="1044"/>
      <c r="C697" s="1047"/>
      <c r="D697" s="844"/>
      <c r="E697" s="902"/>
      <c r="F697" s="323" t="s">
        <v>21</v>
      </c>
      <c r="G697" s="298">
        <v>1.8720000000000001</v>
      </c>
      <c r="H697" s="298"/>
      <c r="I697" s="299">
        <f>G697+H697+K696</f>
        <v>2.2720000000000002</v>
      </c>
      <c r="J697" s="439">
        <v>0</v>
      </c>
      <c r="K697" s="299">
        <f t="shared" si="739"/>
        <v>2.2720000000000002</v>
      </c>
      <c r="L697" s="359">
        <f t="shared" si="740"/>
        <v>0</v>
      </c>
      <c r="M697" s="440" t="s">
        <v>24</v>
      </c>
      <c r="N697" s="903"/>
      <c r="O697" s="904"/>
      <c r="P697" s="904"/>
      <c r="Q697" s="904"/>
      <c r="R697" s="904"/>
      <c r="S697" s="893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  <c r="BA697" s="182"/>
      <c r="BB697" s="182"/>
      <c r="BC697" s="182"/>
      <c r="BD697" s="182"/>
      <c r="BE697" s="182"/>
      <c r="BF697" s="182"/>
      <c r="BG697" s="182"/>
      <c r="BH697" s="182"/>
      <c r="BI697" s="182"/>
      <c r="BJ697" s="182"/>
      <c r="BK697" s="182"/>
      <c r="BL697" s="182"/>
      <c r="BM697" s="182"/>
      <c r="BN697" s="182"/>
      <c r="BO697" s="182"/>
      <c r="BP697" s="182"/>
      <c r="BQ697" s="182"/>
      <c r="BR697" s="182"/>
      <c r="BS697" s="182"/>
      <c r="BT697" s="182"/>
      <c r="BU697" s="182"/>
      <c r="BV697" s="182"/>
      <c r="BW697" s="182"/>
      <c r="BX697" s="182"/>
      <c r="BY697" s="182"/>
      <c r="BZ697" s="182"/>
      <c r="CA697" s="182"/>
      <c r="CB697" s="182"/>
      <c r="CC697" s="182"/>
      <c r="CD697" s="182"/>
      <c r="CE697" s="182"/>
      <c r="CF697" s="182"/>
      <c r="CG697" s="182"/>
      <c r="CH697" s="182"/>
      <c r="CI697" s="182"/>
      <c r="CJ697" s="182"/>
      <c r="CK697" s="182"/>
      <c r="CL697" s="182"/>
      <c r="CM697" s="182"/>
      <c r="CN697" s="182"/>
      <c r="CO697" s="182"/>
      <c r="CP697" s="182"/>
      <c r="CQ697" s="182"/>
      <c r="CR697" s="182"/>
      <c r="CS697" s="182"/>
      <c r="CT697" s="182"/>
      <c r="CU697" s="182"/>
      <c r="CV697" s="182"/>
      <c r="CW697" s="182"/>
      <c r="CX697" s="182"/>
      <c r="CY697" s="182"/>
      <c r="CZ697" s="182"/>
      <c r="DA697" s="182"/>
      <c r="DB697" s="182"/>
      <c r="DC697" s="182"/>
      <c r="DD697" s="182"/>
      <c r="DE697" s="182"/>
      <c r="DF697" s="182"/>
      <c r="DG697" s="182"/>
      <c r="DH697" s="182"/>
      <c r="DI697" s="182"/>
      <c r="DJ697" s="182"/>
      <c r="DK697" s="182"/>
      <c r="DL697" s="182"/>
      <c r="DM697" s="182"/>
      <c r="DN697" s="182"/>
      <c r="DO697" s="182"/>
      <c r="DP697" s="182"/>
      <c r="DQ697" s="182"/>
      <c r="DR697" s="182"/>
      <c r="DS697" s="182"/>
      <c r="DT697" s="182"/>
      <c r="DU697" s="182"/>
      <c r="DV697" s="182"/>
      <c r="DW697" s="182"/>
      <c r="DX697" s="182"/>
      <c r="DY697" s="182"/>
      <c r="DZ697" s="182"/>
      <c r="EA697" s="182"/>
      <c r="EB697" s="182"/>
      <c r="EC697" s="182"/>
      <c r="ED697" s="182"/>
      <c r="EE697" s="182"/>
      <c r="EF697" s="182"/>
      <c r="EG697" s="182"/>
      <c r="EH697" s="182"/>
      <c r="EI697" s="182"/>
      <c r="EJ697" s="182"/>
      <c r="EK697" s="182"/>
      <c r="EL697" s="182"/>
      <c r="EM697" s="182"/>
      <c r="EN697" s="182"/>
      <c r="EO697" s="182"/>
      <c r="EP697" s="182"/>
      <c r="EQ697" s="182"/>
      <c r="ER697" s="182"/>
      <c r="ES697" s="182"/>
      <c r="ET697" s="182"/>
      <c r="EU697" s="182"/>
      <c r="EV697" s="182"/>
      <c r="EW697" s="182"/>
      <c r="EX697" s="182"/>
      <c r="EY697" s="182"/>
      <c r="EZ697" s="182"/>
      <c r="FA697" s="182"/>
      <c r="FB697" s="182"/>
      <c r="FC697" s="182"/>
      <c r="FD697" s="182"/>
      <c r="FE697" s="182"/>
      <c r="FF697" s="182"/>
      <c r="FG697" s="182"/>
      <c r="FH697" s="182"/>
      <c r="FI697" s="182"/>
      <c r="FJ697" s="182"/>
      <c r="FK697" s="182"/>
      <c r="FL697" s="182"/>
      <c r="FM697" s="182"/>
      <c r="FN697" s="182"/>
      <c r="FO697" s="182"/>
      <c r="FP697" s="182"/>
      <c r="FQ697" s="182"/>
      <c r="FR697" s="182"/>
      <c r="FS697" s="182"/>
      <c r="FT697" s="182"/>
      <c r="FU697" s="182"/>
      <c r="FV697" s="182"/>
      <c r="FW697" s="182"/>
      <c r="FX697" s="182"/>
      <c r="FY697" s="182"/>
      <c r="FZ697" s="182"/>
      <c r="GA697" s="182"/>
      <c r="GB697" s="182"/>
      <c r="GC697" s="182"/>
      <c r="GD697" s="182"/>
      <c r="GE697" s="182"/>
      <c r="GF697" s="182"/>
      <c r="GG697" s="182"/>
      <c r="GH697" s="182"/>
      <c r="GI697" s="182"/>
      <c r="GJ697" s="182"/>
      <c r="GK697" s="182"/>
      <c r="GL697" s="182"/>
      <c r="GM697" s="182"/>
      <c r="GN697" s="182"/>
      <c r="GO697" s="182"/>
      <c r="GP697" s="182"/>
      <c r="GQ697" s="182"/>
      <c r="GR697" s="182"/>
      <c r="GS697" s="182"/>
      <c r="GT697" s="182"/>
      <c r="GU697" s="182"/>
      <c r="GV697" s="182"/>
      <c r="GW697" s="182"/>
      <c r="GX697" s="182"/>
      <c r="GY697" s="182"/>
      <c r="GZ697" s="182"/>
      <c r="HA697" s="182"/>
      <c r="HB697" s="182"/>
      <c r="HC697" s="182"/>
      <c r="HD697" s="182"/>
      <c r="HE697" s="182"/>
      <c r="HF697" s="182"/>
      <c r="HG697" s="182"/>
      <c r="HH697" s="182"/>
      <c r="HI697" s="182"/>
      <c r="HJ697" s="182"/>
      <c r="HK697" s="182"/>
      <c r="HL697" s="182"/>
      <c r="HM697" s="182"/>
      <c r="HN697" s="182"/>
      <c r="HO697" s="182"/>
      <c r="HP697" s="182"/>
      <c r="HQ697" s="182"/>
      <c r="HR697" s="182"/>
      <c r="HS697" s="182"/>
      <c r="HT697" s="182"/>
      <c r="HU697" s="182"/>
      <c r="HV697" s="182"/>
      <c r="HW697" s="182"/>
      <c r="HX697" s="182"/>
      <c r="HY697" s="182"/>
      <c r="HZ697" s="182"/>
      <c r="IA697" s="182"/>
      <c r="IB697" s="182"/>
      <c r="IC697" s="182"/>
      <c r="ID697" s="182"/>
      <c r="IE697" s="182"/>
      <c r="IF697" s="182"/>
      <c r="IG697" s="182"/>
      <c r="IH697" s="182"/>
      <c r="II697" s="182"/>
      <c r="IJ697" s="182"/>
      <c r="IK697" s="182"/>
      <c r="IL697" s="182"/>
      <c r="IM697" s="182"/>
      <c r="IN697" s="182"/>
      <c r="IO697" s="182"/>
      <c r="IP697" s="182"/>
      <c r="IQ697" s="182"/>
      <c r="IR697" s="182"/>
      <c r="IS697" s="182"/>
      <c r="IT697" s="182"/>
      <c r="IU697" s="182"/>
      <c r="IV697" s="182"/>
      <c r="IW697" s="182"/>
      <c r="IX697" s="182"/>
      <c r="IY697" s="182"/>
      <c r="IZ697" s="182"/>
      <c r="JA697" s="182"/>
      <c r="JB697" s="182"/>
      <c r="JC697" s="182"/>
      <c r="JD697" s="182"/>
      <c r="JE697" s="182"/>
      <c r="JF697" s="182"/>
      <c r="JG697" s="182"/>
      <c r="JH697" s="182"/>
      <c r="JI697" s="182"/>
      <c r="JJ697" s="182"/>
      <c r="JK697" s="182"/>
      <c r="JL697" s="182"/>
      <c r="JM697" s="182"/>
      <c r="JN697" s="182"/>
      <c r="JO697" s="182"/>
      <c r="JP697" s="182"/>
      <c r="JQ697" s="182"/>
      <c r="JR697" s="182"/>
      <c r="JS697" s="182"/>
      <c r="JT697" s="182"/>
      <c r="JU697" s="182"/>
      <c r="JV697" s="182"/>
      <c r="JW697" s="182"/>
      <c r="JX697" s="182"/>
      <c r="JY697" s="182"/>
      <c r="JZ697" s="182"/>
      <c r="KA697" s="182"/>
      <c r="KB697" s="182"/>
      <c r="KC697" s="182"/>
      <c r="KD697" s="182"/>
      <c r="KE697" s="182"/>
      <c r="KF697" s="182"/>
      <c r="KG697" s="182"/>
      <c r="KH697" s="182"/>
      <c r="KI697" s="182"/>
      <c r="KJ697" s="182"/>
      <c r="KK697" s="182"/>
      <c r="KL697" s="182"/>
      <c r="KM697" s="182"/>
      <c r="KN697" s="182"/>
      <c r="KO697" s="182"/>
      <c r="KP697" s="182"/>
      <c r="KQ697" s="182"/>
      <c r="KR697" s="182"/>
      <c r="KS697" s="182"/>
      <c r="KT697" s="182"/>
      <c r="KU697" s="182"/>
      <c r="KV697" s="182"/>
      <c r="KW697" s="182"/>
      <c r="KX697" s="182"/>
      <c r="KY697" s="182"/>
      <c r="KZ697" s="182"/>
      <c r="LA697" s="182"/>
      <c r="LB697" s="182"/>
      <c r="LC697" s="182"/>
      <c r="LD697" s="182"/>
      <c r="LE697" s="182"/>
      <c r="LF697" s="182"/>
      <c r="LG697" s="182"/>
      <c r="LH697" s="182"/>
      <c r="LI697" s="182"/>
      <c r="LJ697" s="182"/>
      <c r="LK697" s="182"/>
      <c r="LL697" s="182"/>
      <c r="LM697" s="182"/>
      <c r="LN697" s="182"/>
      <c r="LO697" s="182"/>
      <c r="LP697" s="182"/>
      <c r="LQ697" s="182"/>
      <c r="LR697" s="182"/>
      <c r="LS697" s="182"/>
      <c r="LT697" s="182"/>
      <c r="LU697" s="182"/>
      <c r="LV697" s="182"/>
      <c r="LW697" s="182"/>
      <c r="LX697" s="182"/>
      <c r="LY697" s="182"/>
      <c r="LZ697" s="182"/>
      <c r="MA697" s="182"/>
      <c r="MB697" s="182"/>
      <c r="MC697" s="182"/>
      <c r="MD697" s="182"/>
      <c r="ME697" s="182"/>
      <c r="MF697" s="182"/>
      <c r="MG697" s="182"/>
      <c r="MH697" s="182"/>
      <c r="MI697" s="182"/>
      <c r="MJ697" s="182"/>
      <c r="MK697" s="182"/>
      <c r="ML697" s="182"/>
      <c r="MM697" s="182"/>
      <c r="MN697" s="182"/>
      <c r="MO697" s="182"/>
      <c r="MP697" s="182"/>
      <c r="MQ697" s="182"/>
      <c r="MR697" s="182"/>
      <c r="MS697" s="182"/>
      <c r="MT697" s="182"/>
      <c r="MU697" s="182"/>
      <c r="MV697" s="182"/>
      <c r="MW697" s="182"/>
      <c r="MX697" s="182"/>
      <c r="MY697" s="182"/>
      <c r="MZ697" s="182"/>
      <c r="NA697" s="182"/>
      <c r="NB697" s="182"/>
      <c r="NC697" s="182"/>
      <c r="ND697" s="182"/>
      <c r="NE697" s="182"/>
      <c r="NF697" s="182"/>
      <c r="NG697" s="182"/>
      <c r="NH697" s="182"/>
      <c r="NI697" s="182"/>
      <c r="NJ697" s="182"/>
      <c r="NK697" s="182"/>
      <c r="NL697" s="182"/>
      <c r="NM697" s="182"/>
      <c r="NN697" s="182"/>
      <c r="NO697" s="182"/>
      <c r="NP697" s="182"/>
      <c r="NQ697" s="182"/>
      <c r="NR697" s="182"/>
      <c r="NS697" s="182"/>
      <c r="NT697" s="182"/>
      <c r="NU697" s="182"/>
      <c r="NV697" s="182"/>
      <c r="NW697" s="182"/>
      <c r="NX697" s="182"/>
      <c r="NY697" s="182"/>
      <c r="NZ697" s="182"/>
      <c r="OA697" s="182"/>
      <c r="OB697" s="182"/>
      <c r="OC697" s="182"/>
      <c r="OD697" s="182"/>
      <c r="OE697" s="182"/>
      <c r="OF697" s="182"/>
      <c r="OG697" s="182"/>
      <c r="OH697" s="182"/>
      <c r="OI697" s="182"/>
      <c r="OJ697" s="182"/>
      <c r="OK697" s="182"/>
      <c r="OL697" s="182"/>
      <c r="OM697" s="182"/>
      <c r="ON697" s="182"/>
      <c r="OO697" s="182"/>
      <c r="OP697" s="182"/>
      <c r="OQ697" s="182"/>
      <c r="OR697" s="182"/>
      <c r="OS697" s="182"/>
      <c r="OT697" s="182"/>
      <c r="OU697" s="182"/>
      <c r="OV697" s="182"/>
      <c r="OW697" s="182"/>
      <c r="OX697" s="182"/>
      <c r="OY697" s="182"/>
      <c r="OZ697" s="182"/>
      <c r="PA697" s="182"/>
      <c r="PB697" s="182"/>
      <c r="PC697" s="182"/>
      <c r="PD697" s="182"/>
      <c r="PE697" s="182"/>
      <c r="PF697" s="182"/>
      <c r="PG697" s="182"/>
      <c r="PH697" s="182"/>
      <c r="PI697" s="182"/>
      <c r="PJ697" s="182"/>
      <c r="PK697" s="182"/>
      <c r="PL697" s="182"/>
      <c r="PM697" s="182"/>
      <c r="PN697" s="182"/>
      <c r="PO697" s="182"/>
      <c r="PP697" s="182"/>
      <c r="PQ697" s="182"/>
      <c r="PR697" s="182"/>
      <c r="PS697" s="182"/>
      <c r="PT697" s="182"/>
      <c r="PU697" s="182"/>
      <c r="PV697" s="182"/>
      <c r="PW697" s="182"/>
      <c r="PX697" s="182"/>
    </row>
    <row r="698" spans="1:440" s="167" customFormat="1" ht="19.899999999999999" customHeight="1" thickBot="1">
      <c r="A698" s="855">
        <v>125</v>
      </c>
      <c r="B698" s="1044"/>
      <c r="C698" s="1047"/>
      <c r="D698" s="845"/>
      <c r="E698" s="902"/>
      <c r="F698" s="323" t="s">
        <v>22</v>
      </c>
      <c r="G698" s="298">
        <v>2.2719999999999998</v>
      </c>
      <c r="H698" s="298"/>
      <c r="I698" s="299">
        <f>G698+H698+K697</f>
        <v>4.5440000000000005</v>
      </c>
      <c r="J698" s="439">
        <v>2.1040000000000001</v>
      </c>
      <c r="K698" s="299">
        <f t="shared" si="739"/>
        <v>2.4400000000000004</v>
      </c>
      <c r="L698" s="359">
        <f t="shared" si="740"/>
        <v>0.4630281690140845</v>
      </c>
      <c r="M698" s="440" t="s">
        <v>24</v>
      </c>
      <c r="N698" s="903"/>
      <c r="O698" s="904"/>
      <c r="P698" s="904"/>
      <c r="Q698" s="904"/>
      <c r="R698" s="904"/>
      <c r="S698" s="893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  <c r="BA698" s="182"/>
      <c r="BB698" s="182"/>
      <c r="BC698" s="182"/>
      <c r="BD698" s="182"/>
      <c r="BE698" s="182"/>
      <c r="BF698" s="182"/>
      <c r="BG698" s="182"/>
      <c r="BH698" s="182"/>
      <c r="BI698" s="182"/>
      <c r="BJ698" s="182"/>
      <c r="BK698" s="182"/>
      <c r="BL698" s="182"/>
      <c r="BM698" s="182"/>
      <c r="BN698" s="182"/>
      <c r="BO698" s="182"/>
      <c r="BP698" s="182"/>
      <c r="BQ698" s="182"/>
      <c r="BR698" s="182"/>
      <c r="BS698" s="182"/>
      <c r="BT698" s="182"/>
      <c r="BU698" s="182"/>
      <c r="BV698" s="182"/>
      <c r="BW698" s="182"/>
      <c r="BX698" s="182"/>
      <c r="BY698" s="182"/>
      <c r="BZ698" s="182"/>
      <c r="CA698" s="182"/>
      <c r="CB698" s="182"/>
      <c r="CC698" s="182"/>
      <c r="CD698" s="182"/>
      <c r="CE698" s="182"/>
      <c r="CF698" s="182"/>
      <c r="CG698" s="182"/>
      <c r="CH698" s="182"/>
      <c r="CI698" s="182"/>
      <c r="CJ698" s="182"/>
      <c r="CK698" s="182"/>
      <c r="CL698" s="182"/>
      <c r="CM698" s="182"/>
      <c r="CN698" s="182"/>
      <c r="CO698" s="182"/>
      <c r="CP698" s="182"/>
      <c r="CQ698" s="182"/>
      <c r="CR698" s="182"/>
      <c r="CS698" s="182"/>
      <c r="CT698" s="182"/>
      <c r="CU698" s="182"/>
      <c r="CV698" s="182"/>
      <c r="CW698" s="182"/>
      <c r="CX698" s="182"/>
      <c r="CY698" s="182"/>
      <c r="CZ698" s="182"/>
      <c r="DA698" s="182"/>
      <c r="DB698" s="182"/>
      <c r="DC698" s="182"/>
      <c r="DD698" s="182"/>
      <c r="DE698" s="182"/>
      <c r="DF698" s="182"/>
      <c r="DG698" s="182"/>
      <c r="DH698" s="182"/>
      <c r="DI698" s="182"/>
      <c r="DJ698" s="182"/>
      <c r="DK698" s="182"/>
      <c r="DL698" s="182"/>
      <c r="DM698" s="182"/>
      <c r="DN698" s="182"/>
      <c r="DO698" s="182"/>
      <c r="DP698" s="182"/>
      <c r="DQ698" s="182"/>
      <c r="DR698" s="182"/>
      <c r="DS698" s="182"/>
      <c r="DT698" s="182"/>
      <c r="DU698" s="182"/>
      <c r="DV698" s="182"/>
      <c r="DW698" s="182"/>
      <c r="DX698" s="182"/>
      <c r="DY698" s="182"/>
      <c r="DZ698" s="182"/>
      <c r="EA698" s="182"/>
      <c r="EB698" s="182"/>
      <c r="EC698" s="182"/>
      <c r="ED698" s="182"/>
      <c r="EE698" s="182"/>
      <c r="EF698" s="182"/>
      <c r="EG698" s="182"/>
      <c r="EH698" s="182"/>
      <c r="EI698" s="182"/>
      <c r="EJ698" s="182"/>
      <c r="EK698" s="182"/>
      <c r="EL698" s="182"/>
      <c r="EM698" s="182"/>
      <c r="EN698" s="182"/>
      <c r="EO698" s="182"/>
      <c r="EP698" s="182"/>
      <c r="EQ698" s="182"/>
      <c r="ER698" s="182"/>
      <c r="ES698" s="182"/>
      <c r="ET698" s="182"/>
      <c r="EU698" s="182"/>
      <c r="EV698" s="182"/>
      <c r="EW698" s="182"/>
      <c r="EX698" s="182"/>
      <c r="EY698" s="182"/>
      <c r="EZ698" s="182"/>
      <c r="FA698" s="182"/>
      <c r="FB698" s="182"/>
      <c r="FC698" s="182"/>
      <c r="FD698" s="182"/>
      <c r="FE698" s="182"/>
      <c r="FF698" s="182"/>
      <c r="FG698" s="182"/>
      <c r="FH698" s="182"/>
      <c r="FI698" s="182"/>
      <c r="FJ698" s="182"/>
      <c r="FK698" s="182"/>
      <c r="FL698" s="182"/>
      <c r="FM698" s="182"/>
      <c r="FN698" s="182"/>
      <c r="FO698" s="182"/>
      <c r="FP698" s="182"/>
      <c r="FQ698" s="182"/>
      <c r="FR698" s="182"/>
      <c r="FS698" s="182"/>
      <c r="FT698" s="182"/>
      <c r="FU698" s="182"/>
      <c r="FV698" s="182"/>
      <c r="FW698" s="182"/>
      <c r="FX698" s="182"/>
      <c r="FY698" s="182"/>
      <c r="FZ698" s="182"/>
      <c r="GA698" s="182"/>
      <c r="GB698" s="182"/>
      <c r="GC698" s="182"/>
      <c r="GD698" s="182"/>
      <c r="GE698" s="182"/>
      <c r="GF698" s="182"/>
      <c r="GG698" s="182"/>
      <c r="GH698" s="182"/>
      <c r="GI698" s="182"/>
      <c r="GJ698" s="182"/>
      <c r="GK698" s="182"/>
      <c r="GL698" s="182"/>
      <c r="GM698" s="182"/>
      <c r="GN698" s="182"/>
      <c r="GO698" s="182"/>
      <c r="GP698" s="182"/>
      <c r="GQ698" s="182"/>
      <c r="GR698" s="182"/>
      <c r="GS698" s="182"/>
      <c r="GT698" s="182"/>
      <c r="GU698" s="182"/>
      <c r="GV698" s="182"/>
      <c r="GW698" s="182"/>
      <c r="GX698" s="182"/>
      <c r="GY698" s="182"/>
      <c r="GZ698" s="182"/>
      <c r="HA698" s="182"/>
      <c r="HB698" s="182"/>
      <c r="HC698" s="182"/>
      <c r="HD698" s="182"/>
      <c r="HE698" s="182"/>
      <c r="HF698" s="182"/>
      <c r="HG698" s="182"/>
      <c r="HH698" s="182"/>
      <c r="HI698" s="182"/>
      <c r="HJ698" s="182"/>
      <c r="HK698" s="182"/>
      <c r="HL698" s="182"/>
      <c r="HM698" s="182"/>
      <c r="HN698" s="182"/>
      <c r="HO698" s="182"/>
      <c r="HP698" s="182"/>
      <c r="HQ698" s="182"/>
      <c r="HR698" s="182"/>
      <c r="HS698" s="182"/>
      <c r="HT698" s="182"/>
      <c r="HU698" s="182"/>
      <c r="HV698" s="182"/>
      <c r="HW698" s="182"/>
      <c r="HX698" s="182"/>
      <c r="HY698" s="182"/>
      <c r="HZ698" s="182"/>
      <c r="IA698" s="182"/>
      <c r="IB698" s="182"/>
      <c r="IC698" s="182"/>
      <c r="ID698" s="182"/>
      <c r="IE698" s="182"/>
      <c r="IF698" s="182"/>
      <c r="IG698" s="182"/>
      <c r="IH698" s="182"/>
      <c r="II698" s="182"/>
      <c r="IJ698" s="182"/>
      <c r="IK698" s="182"/>
      <c r="IL698" s="182"/>
      <c r="IM698" s="182"/>
      <c r="IN698" s="182"/>
      <c r="IO698" s="182"/>
      <c r="IP698" s="182"/>
      <c r="IQ698" s="182"/>
      <c r="IR698" s="182"/>
      <c r="IS698" s="182"/>
      <c r="IT698" s="182"/>
      <c r="IU698" s="182"/>
      <c r="IV698" s="182"/>
      <c r="IW698" s="182"/>
      <c r="IX698" s="182"/>
      <c r="IY698" s="182"/>
      <c r="IZ698" s="182"/>
      <c r="JA698" s="182"/>
      <c r="JB698" s="182"/>
      <c r="JC698" s="182"/>
      <c r="JD698" s="182"/>
      <c r="JE698" s="182"/>
      <c r="JF698" s="182"/>
      <c r="JG698" s="182"/>
      <c r="JH698" s="182"/>
      <c r="JI698" s="182"/>
      <c r="JJ698" s="182"/>
      <c r="JK698" s="182"/>
      <c r="JL698" s="182"/>
      <c r="JM698" s="182"/>
      <c r="JN698" s="182"/>
      <c r="JO698" s="182"/>
      <c r="JP698" s="182"/>
      <c r="JQ698" s="182"/>
      <c r="JR698" s="182"/>
      <c r="JS698" s="182"/>
      <c r="JT698" s="182"/>
      <c r="JU698" s="182"/>
      <c r="JV698" s="182"/>
      <c r="JW698" s="182"/>
      <c r="JX698" s="182"/>
      <c r="JY698" s="182"/>
      <c r="JZ698" s="182"/>
      <c r="KA698" s="182"/>
      <c r="KB698" s="182"/>
      <c r="KC698" s="182"/>
      <c r="KD698" s="182"/>
      <c r="KE698" s="182"/>
      <c r="KF698" s="182"/>
      <c r="KG698" s="182"/>
      <c r="KH698" s="182"/>
      <c r="KI698" s="182"/>
      <c r="KJ698" s="182"/>
      <c r="KK698" s="182"/>
      <c r="KL698" s="182"/>
      <c r="KM698" s="182"/>
      <c r="KN698" s="182"/>
      <c r="KO698" s="182"/>
      <c r="KP698" s="182"/>
      <c r="KQ698" s="182"/>
      <c r="KR698" s="182"/>
      <c r="KS698" s="182"/>
      <c r="KT698" s="182"/>
      <c r="KU698" s="182"/>
      <c r="KV698" s="182"/>
      <c r="KW698" s="182"/>
      <c r="KX698" s="182"/>
      <c r="KY698" s="182"/>
      <c r="KZ698" s="182"/>
      <c r="LA698" s="182"/>
      <c r="LB698" s="182"/>
      <c r="LC698" s="182"/>
      <c r="LD698" s="182"/>
      <c r="LE698" s="182"/>
      <c r="LF698" s="182"/>
      <c r="LG698" s="182"/>
      <c r="LH698" s="182"/>
      <c r="LI698" s="182"/>
      <c r="LJ698" s="182"/>
      <c r="LK698" s="182"/>
      <c r="LL698" s="182"/>
      <c r="LM698" s="182"/>
      <c r="LN698" s="182"/>
      <c r="LO698" s="182"/>
      <c r="LP698" s="182"/>
      <c r="LQ698" s="182"/>
      <c r="LR698" s="182"/>
      <c r="LS698" s="182"/>
      <c r="LT698" s="182"/>
      <c r="LU698" s="182"/>
      <c r="LV698" s="182"/>
      <c r="LW698" s="182"/>
      <c r="LX698" s="182"/>
      <c r="LY698" s="182"/>
      <c r="LZ698" s="182"/>
      <c r="MA698" s="182"/>
      <c r="MB698" s="182"/>
      <c r="MC698" s="182"/>
      <c r="MD698" s="182"/>
      <c r="ME698" s="182"/>
      <c r="MF698" s="182"/>
      <c r="MG698" s="182"/>
      <c r="MH698" s="182"/>
      <c r="MI698" s="182"/>
      <c r="MJ698" s="182"/>
      <c r="MK698" s="182"/>
      <c r="ML698" s="182"/>
      <c r="MM698" s="182"/>
      <c r="MN698" s="182"/>
      <c r="MO698" s="182"/>
      <c r="MP698" s="182"/>
      <c r="MQ698" s="182"/>
      <c r="MR698" s="182"/>
      <c r="MS698" s="182"/>
      <c r="MT698" s="182"/>
      <c r="MU698" s="182"/>
      <c r="MV698" s="182"/>
      <c r="MW698" s="182"/>
      <c r="MX698" s="182"/>
      <c r="MY698" s="182"/>
      <c r="MZ698" s="182"/>
      <c r="NA698" s="182"/>
      <c r="NB698" s="182"/>
      <c r="NC698" s="182"/>
      <c r="ND698" s="182"/>
      <c r="NE698" s="182"/>
      <c r="NF698" s="182"/>
      <c r="NG698" s="182"/>
      <c r="NH698" s="182"/>
      <c r="NI698" s="182"/>
      <c r="NJ698" s="182"/>
      <c r="NK698" s="182"/>
      <c r="NL698" s="182"/>
      <c r="NM698" s="182"/>
      <c r="NN698" s="182"/>
      <c r="NO698" s="182"/>
      <c r="NP698" s="182"/>
      <c r="NQ698" s="182"/>
      <c r="NR698" s="182"/>
      <c r="NS698" s="182"/>
      <c r="NT698" s="182"/>
      <c r="NU698" s="182"/>
      <c r="NV698" s="182"/>
      <c r="NW698" s="182"/>
      <c r="NX698" s="182"/>
      <c r="NY698" s="182"/>
      <c r="NZ698" s="182"/>
      <c r="OA698" s="182"/>
      <c r="OB698" s="182"/>
      <c r="OC698" s="182"/>
      <c r="OD698" s="182"/>
      <c r="OE698" s="182"/>
      <c r="OF698" s="182"/>
      <c r="OG698" s="182"/>
      <c r="OH698" s="182"/>
      <c r="OI698" s="182"/>
      <c r="OJ698" s="182"/>
      <c r="OK698" s="182"/>
      <c r="OL698" s="182"/>
      <c r="OM698" s="182"/>
      <c r="ON698" s="182"/>
      <c r="OO698" s="182"/>
      <c r="OP698" s="182"/>
      <c r="OQ698" s="182"/>
      <c r="OR698" s="182"/>
      <c r="OS698" s="182"/>
      <c r="OT698" s="182"/>
      <c r="OU698" s="182"/>
      <c r="OV698" s="182"/>
      <c r="OW698" s="182"/>
      <c r="OX698" s="182"/>
      <c r="OY698" s="182"/>
      <c r="OZ698" s="182"/>
      <c r="PA698" s="182"/>
      <c r="PB698" s="182"/>
      <c r="PC698" s="182"/>
      <c r="PD698" s="182"/>
      <c r="PE698" s="182"/>
      <c r="PF698" s="182"/>
      <c r="PG698" s="182"/>
      <c r="PH698" s="182"/>
      <c r="PI698" s="182"/>
      <c r="PJ698" s="182"/>
      <c r="PK698" s="182"/>
      <c r="PL698" s="182"/>
      <c r="PM698" s="182"/>
      <c r="PN698" s="182"/>
      <c r="PO698" s="182"/>
      <c r="PP698" s="182"/>
      <c r="PQ698" s="182"/>
      <c r="PR698" s="182"/>
      <c r="PS698" s="182"/>
      <c r="PT698" s="182"/>
      <c r="PU698" s="182"/>
      <c r="PV698" s="182"/>
      <c r="PW698" s="182"/>
      <c r="PX698" s="182"/>
    </row>
    <row r="699" spans="1:440" s="167" customFormat="1" ht="19.899999999999999" customHeight="1" thickBot="1">
      <c r="A699" s="855">
        <v>126</v>
      </c>
      <c r="B699" s="1044"/>
      <c r="C699" s="1047"/>
      <c r="D699" s="843" t="s">
        <v>666</v>
      </c>
      <c r="E699" s="902" t="s">
        <v>624</v>
      </c>
      <c r="F699" s="323" t="s">
        <v>20</v>
      </c>
      <c r="G699" s="298">
        <v>0.51400000000000001</v>
      </c>
      <c r="H699" s="298"/>
      <c r="I699" s="299">
        <f t="shared" ref="I699" si="841">G699+H699</f>
        <v>0.51400000000000001</v>
      </c>
      <c r="J699" s="439">
        <v>0</v>
      </c>
      <c r="K699" s="299">
        <f t="shared" si="739"/>
        <v>0.51400000000000001</v>
      </c>
      <c r="L699" s="359">
        <f t="shared" si="740"/>
        <v>0</v>
      </c>
      <c r="M699" s="440" t="s">
        <v>24</v>
      </c>
      <c r="N699" s="903">
        <f t="shared" ref="N699:O699" si="842">G699+G700+G701</f>
        <v>5.8480000000000008</v>
      </c>
      <c r="O699" s="904">
        <f t="shared" si="842"/>
        <v>0</v>
      </c>
      <c r="P699" s="904">
        <f t="shared" ref="P699" si="843">N699+O699</f>
        <v>5.8480000000000008</v>
      </c>
      <c r="Q699" s="904">
        <f t="shared" ref="Q699" si="844">J699+J700+J701</f>
        <v>0.252</v>
      </c>
      <c r="R699" s="904">
        <f t="shared" ref="R699" si="845">P699-Q699</f>
        <v>5.596000000000001</v>
      </c>
      <c r="S699" s="893">
        <f t="shared" ref="S699" si="846">Q699/P699</f>
        <v>4.3091655266757858E-2</v>
      </c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  <c r="AV699" s="182"/>
      <c r="AW699" s="182"/>
      <c r="AX699" s="182"/>
      <c r="AY699" s="182"/>
      <c r="AZ699" s="182"/>
      <c r="BA699" s="182"/>
      <c r="BB699" s="182"/>
      <c r="BC699" s="182"/>
      <c r="BD699" s="182"/>
      <c r="BE699" s="182"/>
      <c r="BF699" s="182"/>
      <c r="BG699" s="182"/>
      <c r="BH699" s="182"/>
      <c r="BI699" s="182"/>
      <c r="BJ699" s="182"/>
      <c r="BK699" s="182"/>
      <c r="BL699" s="182"/>
      <c r="BM699" s="182"/>
      <c r="BN699" s="182"/>
      <c r="BO699" s="182"/>
      <c r="BP699" s="182"/>
      <c r="BQ699" s="182"/>
      <c r="BR699" s="182"/>
      <c r="BS699" s="182"/>
      <c r="BT699" s="182"/>
      <c r="BU699" s="182"/>
      <c r="BV699" s="182"/>
      <c r="BW699" s="182"/>
      <c r="BX699" s="182"/>
      <c r="BY699" s="182"/>
      <c r="BZ699" s="182"/>
      <c r="CA699" s="182"/>
      <c r="CB699" s="182"/>
      <c r="CC699" s="182"/>
      <c r="CD699" s="182"/>
      <c r="CE699" s="182"/>
      <c r="CF699" s="182"/>
      <c r="CG699" s="182"/>
      <c r="CH699" s="182"/>
      <c r="CI699" s="182"/>
      <c r="CJ699" s="182"/>
      <c r="CK699" s="182"/>
      <c r="CL699" s="182"/>
      <c r="CM699" s="182"/>
      <c r="CN699" s="182"/>
      <c r="CO699" s="182"/>
      <c r="CP699" s="182"/>
      <c r="CQ699" s="182"/>
      <c r="CR699" s="182"/>
      <c r="CS699" s="182"/>
      <c r="CT699" s="182"/>
      <c r="CU699" s="182"/>
      <c r="CV699" s="182"/>
      <c r="CW699" s="182"/>
      <c r="CX699" s="182"/>
      <c r="CY699" s="182"/>
      <c r="CZ699" s="182"/>
      <c r="DA699" s="182"/>
      <c r="DB699" s="182"/>
      <c r="DC699" s="182"/>
      <c r="DD699" s="182"/>
      <c r="DE699" s="182"/>
      <c r="DF699" s="182"/>
      <c r="DG699" s="182"/>
      <c r="DH699" s="182"/>
      <c r="DI699" s="182"/>
      <c r="DJ699" s="182"/>
      <c r="DK699" s="182"/>
      <c r="DL699" s="182"/>
      <c r="DM699" s="182"/>
      <c r="DN699" s="182"/>
      <c r="DO699" s="182"/>
      <c r="DP699" s="182"/>
      <c r="DQ699" s="182"/>
      <c r="DR699" s="182"/>
      <c r="DS699" s="182"/>
      <c r="DT699" s="182"/>
      <c r="DU699" s="182"/>
      <c r="DV699" s="182"/>
      <c r="DW699" s="182"/>
      <c r="DX699" s="182"/>
      <c r="DY699" s="182"/>
      <c r="DZ699" s="182"/>
      <c r="EA699" s="182"/>
      <c r="EB699" s="182"/>
      <c r="EC699" s="182"/>
      <c r="ED699" s="182"/>
      <c r="EE699" s="182"/>
      <c r="EF699" s="182"/>
      <c r="EG699" s="182"/>
      <c r="EH699" s="182"/>
      <c r="EI699" s="182"/>
      <c r="EJ699" s="182"/>
      <c r="EK699" s="182"/>
      <c r="EL699" s="182"/>
      <c r="EM699" s="182"/>
      <c r="EN699" s="182"/>
      <c r="EO699" s="182"/>
      <c r="EP699" s="182"/>
      <c r="EQ699" s="182"/>
      <c r="ER699" s="182"/>
      <c r="ES699" s="182"/>
      <c r="ET699" s="182"/>
      <c r="EU699" s="182"/>
      <c r="EV699" s="182"/>
      <c r="EW699" s="182"/>
      <c r="EX699" s="182"/>
      <c r="EY699" s="182"/>
      <c r="EZ699" s="182"/>
      <c r="FA699" s="182"/>
      <c r="FB699" s="182"/>
      <c r="FC699" s="182"/>
      <c r="FD699" s="182"/>
      <c r="FE699" s="182"/>
      <c r="FF699" s="182"/>
      <c r="FG699" s="182"/>
      <c r="FH699" s="182"/>
      <c r="FI699" s="182"/>
      <c r="FJ699" s="182"/>
      <c r="FK699" s="182"/>
      <c r="FL699" s="182"/>
      <c r="FM699" s="182"/>
      <c r="FN699" s="182"/>
      <c r="FO699" s="182"/>
      <c r="FP699" s="182"/>
      <c r="FQ699" s="182"/>
      <c r="FR699" s="182"/>
      <c r="FS699" s="182"/>
      <c r="FT699" s="182"/>
      <c r="FU699" s="182"/>
      <c r="FV699" s="182"/>
      <c r="FW699" s="182"/>
      <c r="FX699" s="182"/>
      <c r="FY699" s="182"/>
      <c r="FZ699" s="182"/>
      <c r="GA699" s="182"/>
      <c r="GB699" s="182"/>
      <c r="GC699" s="182"/>
      <c r="GD699" s="182"/>
      <c r="GE699" s="182"/>
      <c r="GF699" s="182"/>
      <c r="GG699" s="182"/>
      <c r="GH699" s="182"/>
      <c r="GI699" s="182"/>
      <c r="GJ699" s="182"/>
      <c r="GK699" s="182"/>
      <c r="GL699" s="182"/>
      <c r="GM699" s="182"/>
      <c r="GN699" s="182"/>
      <c r="GO699" s="182"/>
      <c r="GP699" s="182"/>
      <c r="GQ699" s="182"/>
      <c r="GR699" s="182"/>
      <c r="GS699" s="182"/>
      <c r="GT699" s="182"/>
      <c r="GU699" s="182"/>
      <c r="GV699" s="182"/>
      <c r="GW699" s="182"/>
      <c r="GX699" s="182"/>
      <c r="GY699" s="182"/>
      <c r="GZ699" s="182"/>
      <c r="HA699" s="182"/>
      <c r="HB699" s="182"/>
      <c r="HC699" s="182"/>
      <c r="HD699" s="182"/>
      <c r="HE699" s="182"/>
      <c r="HF699" s="182"/>
      <c r="HG699" s="182"/>
      <c r="HH699" s="182"/>
      <c r="HI699" s="182"/>
      <c r="HJ699" s="182"/>
      <c r="HK699" s="182"/>
      <c r="HL699" s="182"/>
      <c r="HM699" s="182"/>
      <c r="HN699" s="182"/>
      <c r="HO699" s="182"/>
      <c r="HP699" s="182"/>
      <c r="HQ699" s="182"/>
      <c r="HR699" s="182"/>
      <c r="HS699" s="182"/>
      <c r="HT699" s="182"/>
      <c r="HU699" s="182"/>
      <c r="HV699" s="182"/>
      <c r="HW699" s="182"/>
      <c r="HX699" s="182"/>
      <c r="HY699" s="182"/>
      <c r="HZ699" s="182"/>
      <c r="IA699" s="182"/>
      <c r="IB699" s="182"/>
      <c r="IC699" s="182"/>
      <c r="ID699" s="182"/>
      <c r="IE699" s="182"/>
      <c r="IF699" s="182"/>
      <c r="IG699" s="182"/>
      <c r="IH699" s="182"/>
      <c r="II699" s="182"/>
      <c r="IJ699" s="182"/>
      <c r="IK699" s="182"/>
      <c r="IL699" s="182"/>
      <c r="IM699" s="182"/>
      <c r="IN699" s="182"/>
      <c r="IO699" s="182"/>
      <c r="IP699" s="182"/>
      <c r="IQ699" s="182"/>
      <c r="IR699" s="182"/>
      <c r="IS699" s="182"/>
      <c r="IT699" s="182"/>
      <c r="IU699" s="182"/>
      <c r="IV699" s="182"/>
      <c r="IW699" s="182"/>
      <c r="IX699" s="182"/>
      <c r="IY699" s="182"/>
      <c r="IZ699" s="182"/>
      <c r="JA699" s="182"/>
      <c r="JB699" s="182"/>
      <c r="JC699" s="182"/>
      <c r="JD699" s="182"/>
      <c r="JE699" s="182"/>
      <c r="JF699" s="182"/>
      <c r="JG699" s="182"/>
      <c r="JH699" s="182"/>
      <c r="JI699" s="182"/>
      <c r="JJ699" s="182"/>
      <c r="JK699" s="182"/>
      <c r="JL699" s="182"/>
      <c r="JM699" s="182"/>
      <c r="JN699" s="182"/>
      <c r="JO699" s="182"/>
      <c r="JP699" s="182"/>
      <c r="JQ699" s="182"/>
      <c r="JR699" s="182"/>
      <c r="JS699" s="182"/>
      <c r="JT699" s="182"/>
      <c r="JU699" s="182"/>
      <c r="JV699" s="182"/>
      <c r="JW699" s="182"/>
      <c r="JX699" s="182"/>
      <c r="JY699" s="182"/>
      <c r="JZ699" s="182"/>
      <c r="KA699" s="182"/>
      <c r="KB699" s="182"/>
      <c r="KC699" s="182"/>
      <c r="KD699" s="182"/>
      <c r="KE699" s="182"/>
      <c r="KF699" s="182"/>
      <c r="KG699" s="182"/>
      <c r="KH699" s="182"/>
      <c r="KI699" s="182"/>
      <c r="KJ699" s="182"/>
      <c r="KK699" s="182"/>
      <c r="KL699" s="182"/>
      <c r="KM699" s="182"/>
      <c r="KN699" s="182"/>
      <c r="KO699" s="182"/>
      <c r="KP699" s="182"/>
      <c r="KQ699" s="182"/>
      <c r="KR699" s="182"/>
      <c r="KS699" s="182"/>
      <c r="KT699" s="182"/>
      <c r="KU699" s="182"/>
      <c r="KV699" s="182"/>
      <c r="KW699" s="182"/>
      <c r="KX699" s="182"/>
      <c r="KY699" s="182"/>
      <c r="KZ699" s="182"/>
      <c r="LA699" s="182"/>
      <c r="LB699" s="182"/>
      <c r="LC699" s="182"/>
      <c r="LD699" s="182"/>
      <c r="LE699" s="182"/>
      <c r="LF699" s="182"/>
      <c r="LG699" s="182"/>
      <c r="LH699" s="182"/>
      <c r="LI699" s="182"/>
      <c r="LJ699" s="182"/>
      <c r="LK699" s="182"/>
      <c r="LL699" s="182"/>
      <c r="LM699" s="182"/>
      <c r="LN699" s="182"/>
      <c r="LO699" s="182"/>
      <c r="LP699" s="182"/>
      <c r="LQ699" s="182"/>
      <c r="LR699" s="182"/>
      <c r="LS699" s="182"/>
      <c r="LT699" s="182"/>
      <c r="LU699" s="182"/>
      <c r="LV699" s="182"/>
      <c r="LW699" s="182"/>
      <c r="LX699" s="182"/>
      <c r="LY699" s="182"/>
      <c r="LZ699" s="182"/>
      <c r="MA699" s="182"/>
      <c r="MB699" s="182"/>
      <c r="MC699" s="182"/>
      <c r="MD699" s="182"/>
      <c r="ME699" s="182"/>
      <c r="MF699" s="182"/>
      <c r="MG699" s="182"/>
      <c r="MH699" s="182"/>
      <c r="MI699" s="182"/>
      <c r="MJ699" s="182"/>
      <c r="MK699" s="182"/>
      <c r="ML699" s="182"/>
      <c r="MM699" s="182"/>
      <c r="MN699" s="182"/>
      <c r="MO699" s="182"/>
      <c r="MP699" s="182"/>
      <c r="MQ699" s="182"/>
      <c r="MR699" s="182"/>
      <c r="MS699" s="182"/>
      <c r="MT699" s="182"/>
      <c r="MU699" s="182"/>
      <c r="MV699" s="182"/>
      <c r="MW699" s="182"/>
      <c r="MX699" s="182"/>
      <c r="MY699" s="182"/>
      <c r="MZ699" s="182"/>
      <c r="NA699" s="182"/>
      <c r="NB699" s="182"/>
      <c r="NC699" s="182"/>
      <c r="ND699" s="182"/>
      <c r="NE699" s="182"/>
      <c r="NF699" s="182"/>
      <c r="NG699" s="182"/>
      <c r="NH699" s="182"/>
      <c r="NI699" s="182"/>
      <c r="NJ699" s="182"/>
      <c r="NK699" s="182"/>
      <c r="NL699" s="182"/>
      <c r="NM699" s="182"/>
      <c r="NN699" s="182"/>
      <c r="NO699" s="182"/>
      <c r="NP699" s="182"/>
      <c r="NQ699" s="182"/>
      <c r="NR699" s="182"/>
      <c r="NS699" s="182"/>
      <c r="NT699" s="182"/>
      <c r="NU699" s="182"/>
      <c r="NV699" s="182"/>
      <c r="NW699" s="182"/>
      <c r="NX699" s="182"/>
      <c r="NY699" s="182"/>
      <c r="NZ699" s="182"/>
      <c r="OA699" s="182"/>
      <c r="OB699" s="182"/>
      <c r="OC699" s="182"/>
      <c r="OD699" s="182"/>
      <c r="OE699" s="182"/>
      <c r="OF699" s="182"/>
      <c r="OG699" s="182"/>
      <c r="OH699" s="182"/>
      <c r="OI699" s="182"/>
      <c r="OJ699" s="182"/>
      <c r="OK699" s="182"/>
      <c r="OL699" s="182"/>
      <c r="OM699" s="182"/>
      <c r="ON699" s="182"/>
      <c r="OO699" s="182"/>
      <c r="OP699" s="182"/>
      <c r="OQ699" s="182"/>
      <c r="OR699" s="182"/>
      <c r="OS699" s="182"/>
      <c r="OT699" s="182"/>
      <c r="OU699" s="182"/>
      <c r="OV699" s="182"/>
      <c r="OW699" s="182"/>
      <c r="OX699" s="182"/>
      <c r="OY699" s="182"/>
      <c r="OZ699" s="182"/>
      <c r="PA699" s="182"/>
      <c r="PB699" s="182"/>
      <c r="PC699" s="182"/>
      <c r="PD699" s="182"/>
      <c r="PE699" s="182"/>
      <c r="PF699" s="182"/>
      <c r="PG699" s="182"/>
      <c r="PH699" s="182"/>
      <c r="PI699" s="182"/>
      <c r="PJ699" s="182"/>
      <c r="PK699" s="182"/>
      <c r="PL699" s="182"/>
      <c r="PM699" s="182"/>
      <c r="PN699" s="182"/>
      <c r="PO699" s="182"/>
      <c r="PP699" s="182"/>
      <c r="PQ699" s="182"/>
      <c r="PR699" s="182"/>
      <c r="PS699" s="182"/>
      <c r="PT699" s="182"/>
      <c r="PU699" s="182"/>
      <c r="PV699" s="182"/>
      <c r="PW699" s="182"/>
      <c r="PX699" s="182"/>
    </row>
    <row r="700" spans="1:440" s="167" customFormat="1" ht="19.899999999999999" customHeight="1" thickBot="1">
      <c r="A700" s="855">
        <v>126</v>
      </c>
      <c r="B700" s="1044"/>
      <c r="C700" s="1047"/>
      <c r="D700" s="844"/>
      <c r="E700" s="902"/>
      <c r="F700" s="323" t="s">
        <v>21</v>
      </c>
      <c r="G700" s="298">
        <v>2.41</v>
      </c>
      <c r="H700" s="298"/>
      <c r="I700" s="299">
        <f>G700+H700+K699</f>
        <v>2.9240000000000004</v>
      </c>
      <c r="J700" s="439">
        <v>0</v>
      </c>
      <c r="K700" s="299">
        <f t="shared" si="739"/>
        <v>2.9240000000000004</v>
      </c>
      <c r="L700" s="359">
        <f t="shared" si="740"/>
        <v>0</v>
      </c>
      <c r="M700" s="440" t="s">
        <v>24</v>
      </c>
      <c r="N700" s="903"/>
      <c r="O700" s="904"/>
      <c r="P700" s="904"/>
      <c r="Q700" s="904"/>
      <c r="R700" s="904"/>
      <c r="S700" s="893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  <c r="AV700" s="182"/>
      <c r="AW700" s="182"/>
      <c r="AX700" s="182"/>
      <c r="AY700" s="182"/>
      <c r="AZ700" s="182"/>
      <c r="BA700" s="182"/>
      <c r="BB700" s="182"/>
      <c r="BC700" s="182"/>
      <c r="BD700" s="182"/>
      <c r="BE700" s="182"/>
      <c r="BF700" s="182"/>
      <c r="BG700" s="182"/>
      <c r="BH700" s="182"/>
      <c r="BI700" s="182"/>
      <c r="BJ700" s="182"/>
      <c r="BK700" s="182"/>
      <c r="BL700" s="182"/>
      <c r="BM700" s="182"/>
      <c r="BN700" s="182"/>
      <c r="BO700" s="182"/>
      <c r="BP700" s="182"/>
      <c r="BQ700" s="182"/>
      <c r="BR700" s="182"/>
      <c r="BS700" s="182"/>
      <c r="BT700" s="182"/>
      <c r="BU700" s="182"/>
      <c r="BV700" s="182"/>
      <c r="BW700" s="182"/>
      <c r="BX700" s="182"/>
      <c r="BY700" s="182"/>
      <c r="BZ700" s="182"/>
      <c r="CA700" s="182"/>
      <c r="CB700" s="182"/>
      <c r="CC700" s="182"/>
      <c r="CD700" s="182"/>
      <c r="CE700" s="182"/>
      <c r="CF700" s="182"/>
      <c r="CG700" s="182"/>
      <c r="CH700" s="182"/>
      <c r="CI700" s="182"/>
      <c r="CJ700" s="182"/>
      <c r="CK700" s="182"/>
      <c r="CL700" s="182"/>
      <c r="CM700" s="182"/>
      <c r="CN700" s="182"/>
      <c r="CO700" s="182"/>
      <c r="CP700" s="182"/>
      <c r="CQ700" s="182"/>
      <c r="CR700" s="182"/>
      <c r="CS700" s="182"/>
      <c r="CT700" s="182"/>
      <c r="CU700" s="182"/>
      <c r="CV700" s="182"/>
      <c r="CW700" s="182"/>
      <c r="CX700" s="182"/>
      <c r="CY700" s="182"/>
      <c r="CZ700" s="182"/>
      <c r="DA700" s="182"/>
      <c r="DB700" s="182"/>
      <c r="DC700" s="182"/>
      <c r="DD700" s="182"/>
      <c r="DE700" s="182"/>
      <c r="DF700" s="182"/>
      <c r="DG700" s="182"/>
      <c r="DH700" s="182"/>
      <c r="DI700" s="182"/>
      <c r="DJ700" s="182"/>
      <c r="DK700" s="182"/>
      <c r="DL700" s="182"/>
      <c r="DM700" s="182"/>
      <c r="DN700" s="182"/>
      <c r="DO700" s="182"/>
      <c r="DP700" s="182"/>
      <c r="DQ700" s="182"/>
      <c r="DR700" s="182"/>
      <c r="DS700" s="182"/>
      <c r="DT700" s="182"/>
      <c r="DU700" s="182"/>
      <c r="DV700" s="182"/>
      <c r="DW700" s="182"/>
      <c r="DX700" s="182"/>
      <c r="DY700" s="182"/>
      <c r="DZ700" s="182"/>
      <c r="EA700" s="182"/>
      <c r="EB700" s="182"/>
      <c r="EC700" s="182"/>
      <c r="ED700" s="182"/>
      <c r="EE700" s="182"/>
      <c r="EF700" s="182"/>
      <c r="EG700" s="182"/>
      <c r="EH700" s="182"/>
      <c r="EI700" s="182"/>
      <c r="EJ700" s="182"/>
      <c r="EK700" s="182"/>
      <c r="EL700" s="182"/>
      <c r="EM700" s="182"/>
      <c r="EN700" s="182"/>
      <c r="EO700" s="182"/>
      <c r="EP700" s="182"/>
      <c r="EQ700" s="182"/>
      <c r="ER700" s="182"/>
      <c r="ES700" s="182"/>
      <c r="ET700" s="182"/>
      <c r="EU700" s="182"/>
      <c r="EV700" s="182"/>
      <c r="EW700" s="182"/>
      <c r="EX700" s="182"/>
      <c r="EY700" s="182"/>
      <c r="EZ700" s="182"/>
      <c r="FA700" s="182"/>
      <c r="FB700" s="182"/>
      <c r="FC700" s="182"/>
      <c r="FD700" s="182"/>
      <c r="FE700" s="182"/>
      <c r="FF700" s="182"/>
      <c r="FG700" s="182"/>
      <c r="FH700" s="182"/>
      <c r="FI700" s="182"/>
      <c r="FJ700" s="182"/>
      <c r="FK700" s="182"/>
      <c r="FL700" s="182"/>
      <c r="FM700" s="182"/>
      <c r="FN700" s="182"/>
      <c r="FO700" s="182"/>
      <c r="FP700" s="182"/>
      <c r="FQ700" s="182"/>
      <c r="FR700" s="182"/>
      <c r="FS700" s="182"/>
      <c r="FT700" s="182"/>
      <c r="FU700" s="182"/>
      <c r="FV700" s="182"/>
      <c r="FW700" s="182"/>
      <c r="FX700" s="182"/>
      <c r="FY700" s="182"/>
      <c r="FZ700" s="182"/>
      <c r="GA700" s="182"/>
      <c r="GB700" s="182"/>
      <c r="GC700" s="182"/>
      <c r="GD700" s="182"/>
      <c r="GE700" s="182"/>
      <c r="GF700" s="182"/>
      <c r="GG700" s="182"/>
      <c r="GH700" s="182"/>
      <c r="GI700" s="182"/>
      <c r="GJ700" s="182"/>
      <c r="GK700" s="182"/>
      <c r="GL700" s="182"/>
      <c r="GM700" s="182"/>
      <c r="GN700" s="182"/>
      <c r="GO700" s="182"/>
      <c r="GP700" s="182"/>
      <c r="GQ700" s="182"/>
      <c r="GR700" s="182"/>
      <c r="GS700" s="182"/>
      <c r="GT700" s="182"/>
      <c r="GU700" s="182"/>
      <c r="GV700" s="182"/>
      <c r="GW700" s="182"/>
      <c r="GX700" s="182"/>
      <c r="GY700" s="182"/>
      <c r="GZ700" s="182"/>
      <c r="HA700" s="182"/>
      <c r="HB700" s="182"/>
      <c r="HC700" s="182"/>
      <c r="HD700" s="182"/>
      <c r="HE700" s="182"/>
      <c r="HF700" s="182"/>
      <c r="HG700" s="182"/>
      <c r="HH700" s="182"/>
      <c r="HI700" s="182"/>
      <c r="HJ700" s="182"/>
      <c r="HK700" s="182"/>
      <c r="HL700" s="182"/>
      <c r="HM700" s="182"/>
      <c r="HN700" s="182"/>
      <c r="HO700" s="182"/>
      <c r="HP700" s="182"/>
      <c r="HQ700" s="182"/>
      <c r="HR700" s="182"/>
      <c r="HS700" s="182"/>
      <c r="HT700" s="182"/>
      <c r="HU700" s="182"/>
      <c r="HV700" s="182"/>
      <c r="HW700" s="182"/>
      <c r="HX700" s="182"/>
      <c r="HY700" s="182"/>
      <c r="HZ700" s="182"/>
      <c r="IA700" s="182"/>
      <c r="IB700" s="182"/>
      <c r="IC700" s="182"/>
      <c r="ID700" s="182"/>
      <c r="IE700" s="182"/>
      <c r="IF700" s="182"/>
      <c r="IG700" s="182"/>
      <c r="IH700" s="182"/>
      <c r="II700" s="182"/>
      <c r="IJ700" s="182"/>
      <c r="IK700" s="182"/>
      <c r="IL700" s="182"/>
      <c r="IM700" s="182"/>
      <c r="IN700" s="182"/>
      <c r="IO700" s="182"/>
      <c r="IP700" s="182"/>
      <c r="IQ700" s="182"/>
      <c r="IR700" s="182"/>
      <c r="IS700" s="182"/>
      <c r="IT700" s="182"/>
      <c r="IU700" s="182"/>
      <c r="IV700" s="182"/>
      <c r="IW700" s="182"/>
      <c r="IX700" s="182"/>
      <c r="IY700" s="182"/>
      <c r="IZ700" s="182"/>
      <c r="JA700" s="182"/>
      <c r="JB700" s="182"/>
      <c r="JC700" s="182"/>
      <c r="JD700" s="182"/>
      <c r="JE700" s="182"/>
      <c r="JF700" s="182"/>
      <c r="JG700" s="182"/>
      <c r="JH700" s="182"/>
      <c r="JI700" s="182"/>
      <c r="JJ700" s="182"/>
      <c r="JK700" s="182"/>
      <c r="JL700" s="182"/>
      <c r="JM700" s="182"/>
      <c r="JN700" s="182"/>
      <c r="JO700" s="182"/>
      <c r="JP700" s="182"/>
      <c r="JQ700" s="182"/>
      <c r="JR700" s="182"/>
      <c r="JS700" s="182"/>
      <c r="JT700" s="182"/>
      <c r="JU700" s="182"/>
      <c r="JV700" s="182"/>
      <c r="JW700" s="182"/>
      <c r="JX700" s="182"/>
      <c r="JY700" s="182"/>
      <c r="JZ700" s="182"/>
      <c r="KA700" s="182"/>
      <c r="KB700" s="182"/>
      <c r="KC700" s="182"/>
      <c r="KD700" s="182"/>
      <c r="KE700" s="182"/>
      <c r="KF700" s="182"/>
      <c r="KG700" s="182"/>
      <c r="KH700" s="182"/>
      <c r="KI700" s="182"/>
      <c r="KJ700" s="182"/>
      <c r="KK700" s="182"/>
      <c r="KL700" s="182"/>
      <c r="KM700" s="182"/>
      <c r="KN700" s="182"/>
      <c r="KO700" s="182"/>
      <c r="KP700" s="182"/>
      <c r="KQ700" s="182"/>
      <c r="KR700" s="182"/>
      <c r="KS700" s="182"/>
      <c r="KT700" s="182"/>
      <c r="KU700" s="182"/>
      <c r="KV700" s="182"/>
      <c r="KW700" s="182"/>
      <c r="KX700" s="182"/>
      <c r="KY700" s="182"/>
      <c r="KZ700" s="182"/>
      <c r="LA700" s="182"/>
      <c r="LB700" s="182"/>
      <c r="LC700" s="182"/>
      <c r="LD700" s="182"/>
      <c r="LE700" s="182"/>
      <c r="LF700" s="182"/>
      <c r="LG700" s="182"/>
      <c r="LH700" s="182"/>
      <c r="LI700" s="182"/>
      <c r="LJ700" s="182"/>
      <c r="LK700" s="182"/>
      <c r="LL700" s="182"/>
      <c r="LM700" s="182"/>
      <c r="LN700" s="182"/>
      <c r="LO700" s="182"/>
      <c r="LP700" s="182"/>
      <c r="LQ700" s="182"/>
      <c r="LR700" s="182"/>
      <c r="LS700" s="182"/>
      <c r="LT700" s="182"/>
      <c r="LU700" s="182"/>
      <c r="LV700" s="182"/>
      <c r="LW700" s="182"/>
      <c r="LX700" s="182"/>
      <c r="LY700" s="182"/>
      <c r="LZ700" s="182"/>
      <c r="MA700" s="182"/>
      <c r="MB700" s="182"/>
      <c r="MC700" s="182"/>
      <c r="MD700" s="182"/>
      <c r="ME700" s="182"/>
      <c r="MF700" s="182"/>
      <c r="MG700" s="182"/>
      <c r="MH700" s="182"/>
      <c r="MI700" s="182"/>
      <c r="MJ700" s="182"/>
      <c r="MK700" s="182"/>
      <c r="ML700" s="182"/>
      <c r="MM700" s="182"/>
      <c r="MN700" s="182"/>
      <c r="MO700" s="182"/>
      <c r="MP700" s="182"/>
      <c r="MQ700" s="182"/>
      <c r="MR700" s="182"/>
      <c r="MS700" s="182"/>
      <c r="MT700" s="182"/>
      <c r="MU700" s="182"/>
      <c r="MV700" s="182"/>
      <c r="MW700" s="182"/>
      <c r="MX700" s="182"/>
      <c r="MY700" s="182"/>
      <c r="MZ700" s="182"/>
      <c r="NA700" s="182"/>
      <c r="NB700" s="182"/>
      <c r="NC700" s="182"/>
      <c r="ND700" s="182"/>
      <c r="NE700" s="182"/>
      <c r="NF700" s="182"/>
      <c r="NG700" s="182"/>
      <c r="NH700" s="182"/>
      <c r="NI700" s="182"/>
      <c r="NJ700" s="182"/>
      <c r="NK700" s="182"/>
      <c r="NL700" s="182"/>
      <c r="NM700" s="182"/>
      <c r="NN700" s="182"/>
      <c r="NO700" s="182"/>
      <c r="NP700" s="182"/>
      <c r="NQ700" s="182"/>
      <c r="NR700" s="182"/>
      <c r="NS700" s="182"/>
      <c r="NT700" s="182"/>
      <c r="NU700" s="182"/>
      <c r="NV700" s="182"/>
      <c r="NW700" s="182"/>
      <c r="NX700" s="182"/>
      <c r="NY700" s="182"/>
      <c r="NZ700" s="182"/>
      <c r="OA700" s="182"/>
      <c r="OB700" s="182"/>
      <c r="OC700" s="182"/>
      <c r="OD700" s="182"/>
      <c r="OE700" s="182"/>
      <c r="OF700" s="182"/>
      <c r="OG700" s="182"/>
      <c r="OH700" s="182"/>
      <c r="OI700" s="182"/>
      <c r="OJ700" s="182"/>
      <c r="OK700" s="182"/>
      <c r="OL700" s="182"/>
      <c r="OM700" s="182"/>
      <c r="ON700" s="182"/>
      <c r="OO700" s="182"/>
      <c r="OP700" s="182"/>
      <c r="OQ700" s="182"/>
      <c r="OR700" s="182"/>
      <c r="OS700" s="182"/>
      <c r="OT700" s="182"/>
      <c r="OU700" s="182"/>
      <c r="OV700" s="182"/>
      <c r="OW700" s="182"/>
      <c r="OX700" s="182"/>
      <c r="OY700" s="182"/>
      <c r="OZ700" s="182"/>
      <c r="PA700" s="182"/>
      <c r="PB700" s="182"/>
      <c r="PC700" s="182"/>
      <c r="PD700" s="182"/>
      <c r="PE700" s="182"/>
      <c r="PF700" s="182"/>
      <c r="PG700" s="182"/>
      <c r="PH700" s="182"/>
      <c r="PI700" s="182"/>
      <c r="PJ700" s="182"/>
      <c r="PK700" s="182"/>
      <c r="PL700" s="182"/>
      <c r="PM700" s="182"/>
      <c r="PN700" s="182"/>
      <c r="PO700" s="182"/>
      <c r="PP700" s="182"/>
      <c r="PQ700" s="182"/>
      <c r="PR700" s="182"/>
      <c r="PS700" s="182"/>
      <c r="PT700" s="182"/>
      <c r="PU700" s="182"/>
      <c r="PV700" s="182"/>
      <c r="PW700" s="182"/>
      <c r="PX700" s="182"/>
    </row>
    <row r="701" spans="1:440" s="167" customFormat="1" ht="19.899999999999999" customHeight="1" thickBot="1">
      <c r="A701" s="855">
        <v>126</v>
      </c>
      <c r="B701" s="1044"/>
      <c r="C701" s="1047"/>
      <c r="D701" s="845"/>
      <c r="E701" s="902"/>
      <c r="F701" s="323" t="s">
        <v>22</v>
      </c>
      <c r="G701" s="298">
        <v>2.9239999999999999</v>
      </c>
      <c r="H701" s="298"/>
      <c r="I701" s="299">
        <f>G701+H701+K700</f>
        <v>5.8480000000000008</v>
      </c>
      <c r="J701" s="439">
        <v>0.252</v>
      </c>
      <c r="K701" s="299">
        <f t="shared" ref="K701:K761" si="847">I701-J701</f>
        <v>5.596000000000001</v>
      </c>
      <c r="L701" s="359">
        <f t="shared" ref="L701:L761" si="848">J701/I701</f>
        <v>4.3091655266757858E-2</v>
      </c>
      <c r="M701" s="440" t="s">
        <v>24</v>
      </c>
      <c r="N701" s="903"/>
      <c r="O701" s="904"/>
      <c r="P701" s="904"/>
      <c r="Q701" s="904"/>
      <c r="R701" s="904"/>
      <c r="S701" s="893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  <c r="AV701" s="182"/>
      <c r="AW701" s="182"/>
      <c r="AX701" s="182"/>
      <c r="AY701" s="182"/>
      <c r="AZ701" s="182"/>
      <c r="BA701" s="182"/>
      <c r="BB701" s="182"/>
      <c r="BC701" s="182"/>
      <c r="BD701" s="182"/>
      <c r="BE701" s="182"/>
      <c r="BF701" s="182"/>
      <c r="BG701" s="182"/>
      <c r="BH701" s="182"/>
      <c r="BI701" s="182"/>
      <c r="BJ701" s="182"/>
      <c r="BK701" s="182"/>
      <c r="BL701" s="182"/>
      <c r="BM701" s="182"/>
      <c r="BN701" s="182"/>
      <c r="BO701" s="182"/>
      <c r="BP701" s="182"/>
      <c r="BQ701" s="182"/>
      <c r="BR701" s="182"/>
      <c r="BS701" s="182"/>
      <c r="BT701" s="182"/>
      <c r="BU701" s="182"/>
      <c r="BV701" s="182"/>
      <c r="BW701" s="182"/>
      <c r="BX701" s="182"/>
      <c r="BY701" s="182"/>
      <c r="BZ701" s="182"/>
      <c r="CA701" s="182"/>
      <c r="CB701" s="182"/>
      <c r="CC701" s="182"/>
      <c r="CD701" s="182"/>
      <c r="CE701" s="182"/>
      <c r="CF701" s="182"/>
      <c r="CG701" s="182"/>
      <c r="CH701" s="182"/>
      <c r="CI701" s="182"/>
      <c r="CJ701" s="182"/>
      <c r="CK701" s="182"/>
      <c r="CL701" s="182"/>
      <c r="CM701" s="182"/>
      <c r="CN701" s="182"/>
      <c r="CO701" s="182"/>
      <c r="CP701" s="182"/>
      <c r="CQ701" s="182"/>
      <c r="CR701" s="182"/>
      <c r="CS701" s="182"/>
      <c r="CT701" s="182"/>
      <c r="CU701" s="182"/>
      <c r="CV701" s="182"/>
      <c r="CW701" s="182"/>
      <c r="CX701" s="182"/>
      <c r="CY701" s="182"/>
      <c r="CZ701" s="182"/>
      <c r="DA701" s="182"/>
      <c r="DB701" s="182"/>
      <c r="DC701" s="182"/>
      <c r="DD701" s="182"/>
      <c r="DE701" s="182"/>
      <c r="DF701" s="182"/>
      <c r="DG701" s="182"/>
      <c r="DH701" s="182"/>
      <c r="DI701" s="182"/>
      <c r="DJ701" s="182"/>
      <c r="DK701" s="182"/>
      <c r="DL701" s="182"/>
      <c r="DM701" s="182"/>
      <c r="DN701" s="182"/>
      <c r="DO701" s="182"/>
      <c r="DP701" s="182"/>
      <c r="DQ701" s="182"/>
      <c r="DR701" s="182"/>
      <c r="DS701" s="182"/>
      <c r="DT701" s="182"/>
      <c r="DU701" s="182"/>
      <c r="DV701" s="182"/>
      <c r="DW701" s="182"/>
      <c r="DX701" s="182"/>
      <c r="DY701" s="182"/>
      <c r="DZ701" s="182"/>
      <c r="EA701" s="182"/>
      <c r="EB701" s="182"/>
      <c r="EC701" s="182"/>
      <c r="ED701" s="182"/>
      <c r="EE701" s="182"/>
      <c r="EF701" s="182"/>
      <c r="EG701" s="182"/>
      <c r="EH701" s="182"/>
      <c r="EI701" s="182"/>
      <c r="EJ701" s="182"/>
      <c r="EK701" s="182"/>
      <c r="EL701" s="182"/>
      <c r="EM701" s="182"/>
      <c r="EN701" s="182"/>
      <c r="EO701" s="182"/>
      <c r="EP701" s="182"/>
      <c r="EQ701" s="182"/>
      <c r="ER701" s="182"/>
      <c r="ES701" s="182"/>
      <c r="ET701" s="182"/>
      <c r="EU701" s="182"/>
      <c r="EV701" s="182"/>
      <c r="EW701" s="182"/>
      <c r="EX701" s="182"/>
      <c r="EY701" s="182"/>
      <c r="EZ701" s="182"/>
      <c r="FA701" s="182"/>
      <c r="FB701" s="182"/>
      <c r="FC701" s="182"/>
      <c r="FD701" s="182"/>
      <c r="FE701" s="182"/>
      <c r="FF701" s="182"/>
      <c r="FG701" s="182"/>
      <c r="FH701" s="182"/>
      <c r="FI701" s="182"/>
      <c r="FJ701" s="182"/>
      <c r="FK701" s="182"/>
      <c r="FL701" s="182"/>
      <c r="FM701" s="182"/>
      <c r="FN701" s="182"/>
      <c r="FO701" s="182"/>
      <c r="FP701" s="182"/>
      <c r="FQ701" s="182"/>
      <c r="FR701" s="182"/>
      <c r="FS701" s="182"/>
      <c r="FT701" s="182"/>
      <c r="FU701" s="182"/>
      <c r="FV701" s="182"/>
      <c r="FW701" s="182"/>
      <c r="FX701" s="182"/>
      <c r="FY701" s="182"/>
      <c r="FZ701" s="182"/>
      <c r="GA701" s="182"/>
      <c r="GB701" s="182"/>
      <c r="GC701" s="182"/>
      <c r="GD701" s="182"/>
      <c r="GE701" s="182"/>
      <c r="GF701" s="182"/>
      <c r="GG701" s="182"/>
      <c r="GH701" s="182"/>
      <c r="GI701" s="182"/>
      <c r="GJ701" s="182"/>
      <c r="GK701" s="182"/>
      <c r="GL701" s="182"/>
      <c r="GM701" s="182"/>
      <c r="GN701" s="182"/>
      <c r="GO701" s="182"/>
      <c r="GP701" s="182"/>
      <c r="GQ701" s="182"/>
      <c r="GR701" s="182"/>
      <c r="GS701" s="182"/>
      <c r="GT701" s="182"/>
      <c r="GU701" s="182"/>
      <c r="GV701" s="182"/>
      <c r="GW701" s="182"/>
      <c r="GX701" s="182"/>
      <c r="GY701" s="182"/>
      <c r="GZ701" s="182"/>
      <c r="HA701" s="182"/>
      <c r="HB701" s="182"/>
      <c r="HC701" s="182"/>
      <c r="HD701" s="182"/>
      <c r="HE701" s="182"/>
      <c r="HF701" s="182"/>
      <c r="HG701" s="182"/>
      <c r="HH701" s="182"/>
      <c r="HI701" s="182"/>
      <c r="HJ701" s="182"/>
      <c r="HK701" s="182"/>
      <c r="HL701" s="182"/>
      <c r="HM701" s="182"/>
      <c r="HN701" s="182"/>
      <c r="HO701" s="182"/>
      <c r="HP701" s="182"/>
      <c r="HQ701" s="182"/>
      <c r="HR701" s="182"/>
      <c r="HS701" s="182"/>
      <c r="HT701" s="182"/>
      <c r="HU701" s="182"/>
      <c r="HV701" s="182"/>
      <c r="HW701" s="182"/>
      <c r="HX701" s="182"/>
      <c r="HY701" s="182"/>
      <c r="HZ701" s="182"/>
      <c r="IA701" s="182"/>
      <c r="IB701" s="182"/>
      <c r="IC701" s="182"/>
      <c r="ID701" s="182"/>
      <c r="IE701" s="182"/>
      <c r="IF701" s="182"/>
      <c r="IG701" s="182"/>
      <c r="IH701" s="182"/>
      <c r="II701" s="182"/>
      <c r="IJ701" s="182"/>
      <c r="IK701" s="182"/>
      <c r="IL701" s="182"/>
      <c r="IM701" s="182"/>
      <c r="IN701" s="182"/>
      <c r="IO701" s="182"/>
      <c r="IP701" s="182"/>
      <c r="IQ701" s="182"/>
      <c r="IR701" s="182"/>
      <c r="IS701" s="182"/>
      <c r="IT701" s="182"/>
      <c r="IU701" s="182"/>
      <c r="IV701" s="182"/>
      <c r="IW701" s="182"/>
      <c r="IX701" s="182"/>
      <c r="IY701" s="182"/>
      <c r="IZ701" s="182"/>
      <c r="JA701" s="182"/>
      <c r="JB701" s="182"/>
      <c r="JC701" s="182"/>
      <c r="JD701" s="182"/>
      <c r="JE701" s="182"/>
      <c r="JF701" s="182"/>
      <c r="JG701" s="182"/>
      <c r="JH701" s="182"/>
      <c r="JI701" s="182"/>
      <c r="JJ701" s="182"/>
      <c r="JK701" s="182"/>
      <c r="JL701" s="182"/>
      <c r="JM701" s="182"/>
      <c r="JN701" s="182"/>
      <c r="JO701" s="182"/>
      <c r="JP701" s="182"/>
      <c r="JQ701" s="182"/>
      <c r="JR701" s="182"/>
      <c r="JS701" s="182"/>
      <c r="JT701" s="182"/>
      <c r="JU701" s="182"/>
      <c r="JV701" s="182"/>
      <c r="JW701" s="182"/>
      <c r="JX701" s="182"/>
      <c r="JY701" s="182"/>
      <c r="JZ701" s="182"/>
      <c r="KA701" s="182"/>
      <c r="KB701" s="182"/>
      <c r="KC701" s="182"/>
      <c r="KD701" s="182"/>
      <c r="KE701" s="182"/>
      <c r="KF701" s="182"/>
      <c r="KG701" s="182"/>
      <c r="KH701" s="182"/>
      <c r="KI701" s="182"/>
      <c r="KJ701" s="182"/>
      <c r="KK701" s="182"/>
      <c r="KL701" s="182"/>
      <c r="KM701" s="182"/>
      <c r="KN701" s="182"/>
      <c r="KO701" s="182"/>
      <c r="KP701" s="182"/>
      <c r="KQ701" s="182"/>
      <c r="KR701" s="182"/>
      <c r="KS701" s="182"/>
      <c r="KT701" s="182"/>
      <c r="KU701" s="182"/>
      <c r="KV701" s="182"/>
      <c r="KW701" s="182"/>
      <c r="KX701" s="182"/>
      <c r="KY701" s="182"/>
      <c r="KZ701" s="182"/>
      <c r="LA701" s="182"/>
      <c r="LB701" s="182"/>
      <c r="LC701" s="182"/>
      <c r="LD701" s="182"/>
      <c r="LE701" s="182"/>
      <c r="LF701" s="182"/>
      <c r="LG701" s="182"/>
      <c r="LH701" s="182"/>
      <c r="LI701" s="182"/>
      <c r="LJ701" s="182"/>
      <c r="LK701" s="182"/>
      <c r="LL701" s="182"/>
      <c r="LM701" s="182"/>
      <c r="LN701" s="182"/>
      <c r="LO701" s="182"/>
      <c r="LP701" s="182"/>
      <c r="LQ701" s="182"/>
      <c r="LR701" s="182"/>
      <c r="LS701" s="182"/>
      <c r="LT701" s="182"/>
      <c r="LU701" s="182"/>
      <c r="LV701" s="182"/>
      <c r="LW701" s="182"/>
      <c r="LX701" s="182"/>
      <c r="LY701" s="182"/>
      <c r="LZ701" s="182"/>
      <c r="MA701" s="182"/>
      <c r="MB701" s="182"/>
      <c r="MC701" s="182"/>
      <c r="MD701" s="182"/>
      <c r="ME701" s="182"/>
      <c r="MF701" s="182"/>
      <c r="MG701" s="182"/>
      <c r="MH701" s="182"/>
      <c r="MI701" s="182"/>
      <c r="MJ701" s="182"/>
      <c r="MK701" s="182"/>
      <c r="ML701" s="182"/>
      <c r="MM701" s="182"/>
      <c r="MN701" s="182"/>
      <c r="MO701" s="182"/>
      <c r="MP701" s="182"/>
      <c r="MQ701" s="182"/>
      <c r="MR701" s="182"/>
      <c r="MS701" s="182"/>
      <c r="MT701" s="182"/>
      <c r="MU701" s="182"/>
      <c r="MV701" s="182"/>
      <c r="MW701" s="182"/>
      <c r="MX701" s="182"/>
      <c r="MY701" s="182"/>
      <c r="MZ701" s="182"/>
      <c r="NA701" s="182"/>
      <c r="NB701" s="182"/>
      <c r="NC701" s="182"/>
      <c r="ND701" s="182"/>
      <c r="NE701" s="182"/>
      <c r="NF701" s="182"/>
      <c r="NG701" s="182"/>
      <c r="NH701" s="182"/>
      <c r="NI701" s="182"/>
      <c r="NJ701" s="182"/>
      <c r="NK701" s="182"/>
      <c r="NL701" s="182"/>
      <c r="NM701" s="182"/>
      <c r="NN701" s="182"/>
      <c r="NO701" s="182"/>
      <c r="NP701" s="182"/>
      <c r="NQ701" s="182"/>
      <c r="NR701" s="182"/>
      <c r="NS701" s="182"/>
      <c r="NT701" s="182"/>
      <c r="NU701" s="182"/>
      <c r="NV701" s="182"/>
      <c r="NW701" s="182"/>
      <c r="NX701" s="182"/>
      <c r="NY701" s="182"/>
      <c r="NZ701" s="182"/>
      <c r="OA701" s="182"/>
      <c r="OB701" s="182"/>
      <c r="OC701" s="182"/>
      <c r="OD701" s="182"/>
      <c r="OE701" s="182"/>
      <c r="OF701" s="182"/>
      <c r="OG701" s="182"/>
      <c r="OH701" s="182"/>
      <c r="OI701" s="182"/>
      <c r="OJ701" s="182"/>
      <c r="OK701" s="182"/>
      <c r="OL701" s="182"/>
      <c r="OM701" s="182"/>
      <c r="ON701" s="182"/>
      <c r="OO701" s="182"/>
      <c r="OP701" s="182"/>
      <c r="OQ701" s="182"/>
      <c r="OR701" s="182"/>
      <c r="OS701" s="182"/>
      <c r="OT701" s="182"/>
      <c r="OU701" s="182"/>
      <c r="OV701" s="182"/>
      <c r="OW701" s="182"/>
      <c r="OX701" s="182"/>
      <c r="OY701" s="182"/>
      <c r="OZ701" s="182"/>
      <c r="PA701" s="182"/>
      <c r="PB701" s="182"/>
      <c r="PC701" s="182"/>
      <c r="PD701" s="182"/>
      <c r="PE701" s="182"/>
      <c r="PF701" s="182"/>
      <c r="PG701" s="182"/>
      <c r="PH701" s="182"/>
      <c r="PI701" s="182"/>
      <c r="PJ701" s="182"/>
      <c r="PK701" s="182"/>
      <c r="PL701" s="182"/>
      <c r="PM701" s="182"/>
      <c r="PN701" s="182"/>
      <c r="PO701" s="182"/>
      <c r="PP701" s="182"/>
      <c r="PQ701" s="182"/>
      <c r="PR701" s="182"/>
      <c r="PS701" s="182"/>
      <c r="PT701" s="182"/>
      <c r="PU701" s="182"/>
      <c r="PV701" s="182"/>
      <c r="PW701" s="182"/>
      <c r="PX701" s="182"/>
    </row>
    <row r="702" spans="1:440" s="167" customFormat="1" ht="19.899999999999999" customHeight="1" thickBot="1">
      <c r="A702" s="855">
        <v>127</v>
      </c>
      <c r="B702" s="1044"/>
      <c r="C702" s="1047"/>
      <c r="D702" s="843" t="s">
        <v>666</v>
      </c>
      <c r="E702" s="902" t="s">
        <v>625</v>
      </c>
      <c r="F702" s="323" t="s">
        <v>20</v>
      </c>
      <c r="G702" s="298">
        <v>0.35899999999999999</v>
      </c>
      <c r="H702" s="298"/>
      <c r="I702" s="299">
        <f t="shared" ref="I702" si="849">G702+H702</f>
        <v>0.35899999999999999</v>
      </c>
      <c r="J702" s="439">
        <v>0</v>
      </c>
      <c r="K702" s="299">
        <f t="shared" si="847"/>
        <v>0.35899999999999999</v>
      </c>
      <c r="L702" s="359">
        <f t="shared" si="848"/>
        <v>0</v>
      </c>
      <c r="M702" s="440" t="s">
        <v>24</v>
      </c>
      <c r="N702" s="903">
        <f t="shared" ref="N702:O702" si="850">G702+G703+G704</f>
        <v>4.0869999999999997</v>
      </c>
      <c r="O702" s="904">
        <f t="shared" si="850"/>
        <v>0</v>
      </c>
      <c r="P702" s="904">
        <f t="shared" ref="P702" si="851">N702+O702</f>
        <v>4.0869999999999997</v>
      </c>
      <c r="Q702" s="904">
        <f t="shared" ref="Q702" si="852">J702+J703+J704</f>
        <v>4.0299999999999994</v>
      </c>
      <c r="R702" s="904">
        <f t="shared" ref="R702" si="853">P702-Q702</f>
        <v>5.7000000000000384E-2</v>
      </c>
      <c r="S702" s="893">
        <f t="shared" ref="S702" si="854">Q702/P702</f>
        <v>0.98605333985808652</v>
      </c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  <c r="AV702" s="182"/>
      <c r="AW702" s="182"/>
      <c r="AX702" s="182"/>
      <c r="AY702" s="182"/>
      <c r="AZ702" s="182"/>
      <c r="BA702" s="182"/>
      <c r="BB702" s="182"/>
      <c r="BC702" s="182"/>
      <c r="BD702" s="182"/>
      <c r="BE702" s="182"/>
      <c r="BF702" s="182"/>
      <c r="BG702" s="182"/>
      <c r="BH702" s="182"/>
      <c r="BI702" s="182"/>
      <c r="BJ702" s="182"/>
      <c r="BK702" s="182"/>
      <c r="BL702" s="182"/>
      <c r="BM702" s="182"/>
      <c r="BN702" s="182"/>
      <c r="BO702" s="182"/>
      <c r="BP702" s="182"/>
      <c r="BQ702" s="182"/>
      <c r="BR702" s="182"/>
      <c r="BS702" s="182"/>
      <c r="BT702" s="182"/>
      <c r="BU702" s="182"/>
      <c r="BV702" s="182"/>
      <c r="BW702" s="182"/>
      <c r="BX702" s="182"/>
      <c r="BY702" s="182"/>
      <c r="BZ702" s="182"/>
      <c r="CA702" s="182"/>
      <c r="CB702" s="182"/>
      <c r="CC702" s="182"/>
      <c r="CD702" s="182"/>
      <c r="CE702" s="182"/>
      <c r="CF702" s="182"/>
      <c r="CG702" s="182"/>
      <c r="CH702" s="182"/>
      <c r="CI702" s="182"/>
      <c r="CJ702" s="182"/>
      <c r="CK702" s="182"/>
      <c r="CL702" s="182"/>
      <c r="CM702" s="182"/>
      <c r="CN702" s="182"/>
      <c r="CO702" s="182"/>
      <c r="CP702" s="182"/>
      <c r="CQ702" s="182"/>
      <c r="CR702" s="182"/>
      <c r="CS702" s="182"/>
      <c r="CT702" s="182"/>
      <c r="CU702" s="182"/>
      <c r="CV702" s="182"/>
      <c r="CW702" s="182"/>
      <c r="CX702" s="182"/>
      <c r="CY702" s="182"/>
      <c r="CZ702" s="182"/>
      <c r="DA702" s="182"/>
      <c r="DB702" s="182"/>
      <c r="DC702" s="182"/>
      <c r="DD702" s="182"/>
      <c r="DE702" s="182"/>
      <c r="DF702" s="182"/>
      <c r="DG702" s="182"/>
      <c r="DH702" s="182"/>
      <c r="DI702" s="182"/>
      <c r="DJ702" s="182"/>
      <c r="DK702" s="182"/>
      <c r="DL702" s="182"/>
      <c r="DM702" s="182"/>
      <c r="DN702" s="182"/>
      <c r="DO702" s="182"/>
      <c r="DP702" s="182"/>
      <c r="DQ702" s="182"/>
      <c r="DR702" s="182"/>
      <c r="DS702" s="182"/>
      <c r="DT702" s="182"/>
      <c r="DU702" s="182"/>
      <c r="DV702" s="182"/>
      <c r="DW702" s="182"/>
      <c r="DX702" s="182"/>
      <c r="DY702" s="182"/>
      <c r="DZ702" s="182"/>
      <c r="EA702" s="182"/>
      <c r="EB702" s="182"/>
      <c r="EC702" s="182"/>
      <c r="ED702" s="182"/>
      <c r="EE702" s="182"/>
      <c r="EF702" s="182"/>
      <c r="EG702" s="182"/>
      <c r="EH702" s="182"/>
      <c r="EI702" s="182"/>
      <c r="EJ702" s="182"/>
      <c r="EK702" s="182"/>
      <c r="EL702" s="182"/>
      <c r="EM702" s="182"/>
      <c r="EN702" s="182"/>
      <c r="EO702" s="182"/>
      <c r="EP702" s="182"/>
      <c r="EQ702" s="182"/>
      <c r="ER702" s="182"/>
      <c r="ES702" s="182"/>
      <c r="ET702" s="182"/>
      <c r="EU702" s="182"/>
      <c r="EV702" s="182"/>
      <c r="EW702" s="182"/>
      <c r="EX702" s="182"/>
      <c r="EY702" s="182"/>
      <c r="EZ702" s="182"/>
      <c r="FA702" s="182"/>
      <c r="FB702" s="182"/>
      <c r="FC702" s="182"/>
      <c r="FD702" s="182"/>
      <c r="FE702" s="182"/>
      <c r="FF702" s="182"/>
      <c r="FG702" s="182"/>
      <c r="FH702" s="182"/>
      <c r="FI702" s="182"/>
      <c r="FJ702" s="182"/>
      <c r="FK702" s="182"/>
      <c r="FL702" s="182"/>
      <c r="FM702" s="182"/>
      <c r="FN702" s="182"/>
      <c r="FO702" s="182"/>
      <c r="FP702" s="182"/>
      <c r="FQ702" s="182"/>
      <c r="FR702" s="182"/>
      <c r="FS702" s="182"/>
      <c r="FT702" s="182"/>
      <c r="FU702" s="182"/>
      <c r="FV702" s="182"/>
      <c r="FW702" s="182"/>
      <c r="FX702" s="182"/>
      <c r="FY702" s="182"/>
      <c r="FZ702" s="182"/>
      <c r="GA702" s="182"/>
      <c r="GB702" s="182"/>
      <c r="GC702" s="182"/>
      <c r="GD702" s="182"/>
      <c r="GE702" s="182"/>
      <c r="GF702" s="182"/>
      <c r="GG702" s="182"/>
      <c r="GH702" s="182"/>
      <c r="GI702" s="182"/>
      <c r="GJ702" s="182"/>
      <c r="GK702" s="182"/>
      <c r="GL702" s="182"/>
      <c r="GM702" s="182"/>
      <c r="GN702" s="182"/>
      <c r="GO702" s="182"/>
      <c r="GP702" s="182"/>
      <c r="GQ702" s="182"/>
      <c r="GR702" s="182"/>
      <c r="GS702" s="182"/>
      <c r="GT702" s="182"/>
      <c r="GU702" s="182"/>
      <c r="GV702" s="182"/>
      <c r="GW702" s="182"/>
      <c r="GX702" s="182"/>
      <c r="GY702" s="182"/>
      <c r="GZ702" s="182"/>
      <c r="HA702" s="182"/>
      <c r="HB702" s="182"/>
      <c r="HC702" s="182"/>
      <c r="HD702" s="182"/>
      <c r="HE702" s="182"/>
      <c r="HF702" s="182"/>
      <c r="HG702" s="182"/>
      <c r="HH702" s="182"/>
      <c r="HI702" s="182"/>
      <c r="HJ702" s="182"/>
      <c r="HK702" s="182"/>
      <c r="HL702" s="182"/>
      <c r="HM702" s="182"/>
      <c r="HN702" s="182"/>
      <c r="HO702" s="182"/>
      <c r="HP702" s="182"/>
      <c r="HQ702" s="182"/>
      <c r="HR702" s="182"/>
      <c r="HS702" s="182"/>
      <c r="HT702" s="182"/>
      <c r="HU702" s="182"/>
      <c r="HV702" s="182"/>
      <c r="HW702" s="182"/>
      <c r="HX702" s="182"/>
      <c r="HY702" s="182"/>
      <c r="HZ702" s="182"/>
      <c r="IA702" s="182"/>
      <c r="IB702" s="182"/>
      <c r="IC702" s="182"/>
      <c r="ID702" s="182"/>
      <c r="IE702" s="182"/>
      <c r="IF702" s="182"/>
      <c r="IG702" s="182"/>
      <c r="IH702" s="182"/>
      <c r="II702" s="182"/>
      <c r="IJ702" s="182"/>
      <c r="IK702" s="182"/>
      <c r="IL702" s="182"/>
      <c r="IM702" s="182"/>
      <c r="IN702" s="182"/>
      <c r="IO702" s="182"/>
      <c r="IP702" s="182"/>
      <c r="IQ702" s="182"/>
      <c r="IR702" s="182"/>
      <c r="IS702" s="182"/>
      <c r="IT702" s="182"/>
      <c r="IU702" s="182"/>
      <c r="IV702" s="182"/>
      <c r="IW702" s="182"/>
      <c r="IX702" s="182"/>
      <c r="IY702" s="182"/>
      <c r="IZ702" s="182"/>
      <c r="JA702" s="182"/>
      <c r="JB702" s="182"/>
      <c r="JC702" s="182"/>
      <c r="JD702" s="182"/>
      <c r="JE702" s="182"/>
      <c r="JF702" s="182"/>
      <c r="JG702" s="182"/>
      <c r="JH702" s="182"/>
      <c r="JI702" s="182"/>
      <c r="JJ702" s="182"/>
      <c r="JK702" s="182"/>
      <c r="JL702" s="182"/>
      <c r="JM702" s="182"/>
      <c r="JN702" s="182"/>
      <c r="JO702" s="182"/>
      <c r="JP702" s="182"/>
      <c r="JQ702" s="182"/>
      <c r="JR702" s="182"/>
      <c r="JS702" s="182"/>
      <c r="JT702" s="182"/>
      <c r="JU702" s="182"/>
      <c r="JV702" s="182"/>
      <c r="JW702" s="182"/>
      <c r="JX702" s="182"/>
      <c r="JY702" s="182"/>
      <c r="JZ702" s="182"/>
      <c r="KA702" s="182"/>
      <c r="KB702" s="182"/>
      <c r="KC702" s="182"/>
      <c r="KD702" s="182"/>
      <c r="KE702" s="182"/>
      <c r="KF702" s="182"/>
      <c r="KG702" s="182"/>
      <c r="KH702" s="182"/>
      <c r="KI702" s="182"/>
      <c r="KJ702" s="182"/>
      <c r="KK702" s="182"/>
      <c r="KL702" s="182"/>
      <c r="KM702" s="182"/>
      <c r="KN702" s="182"/>
      <c r="KO702" s="182"/>
      <c r="KP702" s="182"/>
      <c r="KQ702" s="182"/>
      <c r="KR702" s="182"/>
      <c r="KS702" s="182"/>
      <c r="KT702" s="182"/>
      <c r="KU702" s="182"/>
      <c r="KV702" s="182"/>
      <c r="KW702" s="182"/>
      <c r="KX702" s="182"/>
      <c r="KY702" s="182"/>
      <c r="KZ702" s="182"/>
      <c r="LA702" s="182"/>
      <c r="LB702" s="182"/>
      <c r="LC702" s="182"/>
      <c r="LD702" s="182"/>
      <c r="LE702" s="182"/>
      <c r="LF702" s="182"/>
      <c r="LG702" s="182"/>
      <c r="LH702" s="182"/>
      <c r="LI702" s="182"/>
      <c r="LJ702" s="182"/>
      <c r="LK702" s="182"/>
      <c r="LL702" s="182"/>
      <c r="LM702" s="182"/>
      <c r="LN702" s="182"/>
      <c r="LO702" s="182"/>
      <c r="LP702" s="182"/>
      <c r="LQ702" s="182"/>
      <c r="LR702" s="182"/>
      <c r="LS702" s="182"/>
      <c r="LT702" s="182"/>
      <c r="LU702" s="182"/>
      <c r="LV702" s="182"/>
      <c r="LW702" s="182"/>
      <c r="LX702" s="182"/>
      <c r="LY702" s="182"/>
      <c r="LZ702" s="182"/>
      <c r="MA702" s="182"/>
      <c r="MB702" s="182"/>
      <c r="MC702" s="182"/>
      <c r="MD702" s="182"/>
      <c r="ME702" s="182"/>
      <c r="MF702" s="182"/>
      <c r="MG702" s="182"/>
      <c r="MH702" s="182"/>
      <c r="MI702" s="182"/>
      <c r="MJ702" s="182"/>
      <c r="MK702" s="182"/>
      <c r="ML702" s="182"/>
      <c r="MM702" s="182"/>
      <c r="MN702" s="182"/>
      <c r="MO702" s="182"/>
      <c r="MP702" s="182"/>
      <c r="MQ702" s="182"/>
      <c r="MR702" s="182"/>
      <c r="MS702" s="182"/>
      <c r="MT702" s="182"/>
      <c r="MU702" s="182"/>
      <c r="MV702" s="182"/>
      <c r="MW702" s="182"/>
      <c r="MX702" s="182"/>
      <c r="MY702" s="182"/>
      <c r="MZ702" s="182"/>
      <c r="NA702" s="182"/>
      <c r="NB702" s="182"/>
      <c r="NC702" s="182"/>
      <c r="ND702" s="182"/>
      <c r="NE702" s="182"/>
      <c r="NF702" s="182"/>
      <c r="NG702" s="182"/>
      <c r="NH702" s="182"/>
      <c r="NI702" s="182"/>
      <c r="NJ702" s="182"/>
      <c r="NK702" s="182"/>
      <c r="NL702" s="182"/>
      <c r="NM702" s="182"/>
      <c r="NN702" s="182"/>
      <c r="NO702" s="182"/>
      <c r="NP702" s="182"/>
      <c r="NQ702" s="182"/>
      <c r="NR702" s="182"/>
      <c r="NS702" s="182"/>
      <c r="NT702" s="182"/>
      <c r="NU702" s="182"/>
      <c r="NV702" s="182"/>
      <c r="NW702" s="182"/>
      <c r="NX702" s="182"/>
      <c r="NY702" s="182"/>
      <c r="NZ702" s="182"/>
      <c r="OA702" s="182"/>
      <c r="OB702" s="182"/>
      <c r="OC702" s="182"/>
      <c r="OD702" s="182"/>
      <c r="OE702" s="182"/>
      <c r="OF702" s="182"/>
      <c r="OG702" s="182"/>
      <c r="OH702" s="182"/>
      <c r="OI702" s="182"/>
      <c r="OJ702" s="182"/>
      <c r="OK702" s="182"/>
      <c r="OL702" s="182"/>
      <c r="OM702" s="182"/>
      <c r="ON702" s="182"/>
      <c r="OO702" s="182"/>
      <c r="OP702" s="182"/>
      <c r="OQ702" s="182"/>
      <c r="OR702" s="182"/>
      <c r="OS702" s="182"/>
      <c r="OT702" s="182"/>
      <c r="OU702" s="182"/>
      <c r="OV702" s="182"/>
      <c r="OW702" s="182"/>
      <c r="OX702" s="182"/>
      <c r="OY702" s="182"/>
      <c r="OZ702" s="182"/>
      <c r="PA702" s="182"/>
      <c r="PB702" s="182"/>
      <c r="PC702" s="182"/>
      <c r="PD702" s="182"/>
      <c r="PE702" s="182"/>
      <c r="PF702" s="182"/>
      <c r="PG702" s="182"/>
      <c r="PH702" s="182"/>
      <c r="PI702" s="182"/>
      <c r="PJ702" s="182"/>
      <c r="PK702" s="182"/>
      <c r="PL702" s="182"/>
      <c r="PM702" s="182"/>
      <c r="PN702" s="182"/>
      <c r="PO702" s="182"/>
      <c r="PP702" s="182"/>
      <c r="PQ702" s="182"/>
      <c r="PR702" s="182"/>
      <c r="PS702" s="182"/>
      <c r="PT702" s="182"/>
      <c r="PU702" s="182"/>
      <c r="PV702" s="182"/>
      <c r="PW702" s="182"/>
      <c r="PX702" s="182"/>
    </row>
    <row r="703" spans="1:440" s="167" customFormat="1" ht="19.899999999999999" customHeight="1" thickBot="1">
      <c r="A703" s="855">
        <v>127</v>
      </c>
      <c r="B703" s="1044"/>
      <c r="C703" s="1047"/>
      <c r="D703" s="844"/>
      <c r="E703" s="902"/>
      <c r="F703" s="323" t="s">
        <v>21</v>
      </c>
      <c r="G703" s="298">
        <v>1.6839999999999999</v>
      </c>
      <c r="H703" s="298"/>
      <c r="I703" s="299">
        <f>G703+H703+K702</f>
        <v>2.0430000000000001</v>
      </c>
      <c r="J703" s="439">
        <v>0.71</v>
      </c>
      <c r="K703" s="299">
        <f t="shared" si="847"/>
        <v>1.3330000000000002</v>
      </c>
      <c r="L703" s="359">
        <f t="shared" si="848"/>
        <v>0.34752814488497302</v>
      </c>
      <c r="M703" s="440" t="s">
        <v>24</v>
      </c>
      <c r="N703" s="903"/>
      <c r="O703" s="904"/>
      <c r="P703" s="904"/>
      <c r="Q703" s="904"/>
      <c r="R703" s="904"/>
      <c r="S703" s="893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  <c r="AV703" s="182"/>
      <c r="AW703" s="182"/>
      <c r="AX703" s="182"/>
      <c r="AY703" s="182"/>
      <c r="AZ703" s="182"/>
      <c r="BA703" s="182"/>
      <c r="BB703" s="182"/>
      <c r="BC703" s="182"/>
      <c r="BD703" s="182"/>
      <c r="BE703" s="182"/>
      <c r="BF703" s="182"/>
      <c r="BG703" s="182"/>
      <c r="BH703" s="182"/>
      <c r="BI703" s="182"/>
      <c r="BJ703" s="182"/>
      <c r="BK703" s="182"/>
      <c r="BL703" s="182"/>
      <c r="BM703" s="182"/>
      <c r="BN703" s="182"/>
      <c r="BO703" s="182"/>
      <c r="BP703" s="182"/>
      <c r="BQ703" s="182"/>
      <c r="BR703" s="182"/>
      <c r="BS703" s="182"/>
      <c r="BT703" s="182"/>
      <c r="BU703" s="182"/>
      <c r="BV703" s="182"/>
      <c r="BW703" s="182"/>
      <c r="BX703" s="182"/>
      <c r="BY703" s="182"/>
      <c r="BZ703" s="182"/>
      <c r="CA703" s="182"/>
      <c r="CB703" s="182"/>
      <c r="CC703" s="182"/>
      <c r="CD703" s="182"/>
      <c r="CE703" s="182"/>
      <c r="CF703" s="182"/>
      <c r="CG703" s="182"/>
      <c r="CH703" s="182"/>
      <c r="CI703" s="182"/>
      <c r="CJ703" s="182"/>
      <c r="CK703" s="182"/>
      <c r="CL703" s="182"/>
      <c r="CM703" s="182"/>
      <c r="CN703" s="182"/>
      <c r="CO703" s="182"/>
      <c r="CP703" s="182"/>
      <c r="CQ703" s="182"/>
      <c r="CR703" s="182"/>
      <c r="CS703" s="182"/>
      <c r="CT703" s="182"/>
      <c r="CU703" s="182"/>
      <c r="CV703" s="182"/>
      <c r="CW703" s="182"/>
      <c r="CX703" s="182"/>
      <c r="CY703" s="182"/>
      <c r="CZ703" s="182"/>
      <c r="DA703" s="182"/>
      <c r="DB703" s="182"/>
      <c r="DC703" s="182"/>
      <c r="DD703" s="182"/>
      <c r="DE703" s="182"/>
      <c r="DF703" s="182"/>
      <c r="DG703" s="182"/>
      <c r="DH703" s="182"/>
      <c r="DI703" s="182"/>
      <c r="DJ703" s="182"/>
      <c r="DK703" s="182"/>
      <c r="DL703" s="182"/>
      <c r="DM703" s="182"/>
      <c r="DN703" s="182"/>
      <c r="DO703" s="182"/>
      <c r="DP703" s="182"/>
      <c r="DQ703" s="182"/>
      <c r="DR703" s="182"/>
      <c r="DS703" s="182"/>
      <c r="DT703" s="182"/>
      <c r="DU703" s="182"/>
      <c r="DV703" s="182"/>
      <c r="DW703" s="182"/>
      <c r="DX703" s="182"/>
      <c r="DY703" s="182"/>
      <c r="DZ703" s="182"/>
      <c r="EA703" s="182"/>
      <c r="EB703" s="182"/>
      <c r="EC703" s="182"/>
      <c r="ED703" s="182"/>
      <c r="EE703" s="182"/>
      <c r="EF703" s="182"/>
      <c r="EG703" s="182"/>
      <c r="EH703" s="182"/>
      <c r="EI703" s="182"/>
      <c r="EJ703" s="182"/>
      <c r="EK703" s="182"/>
      <c r="EL703" s="182"/>
      <c r="EM703" s="182"/>
      <c r="EN703" s="182"/>
      <c r="EO703" s="182"/>
      <c r="EP703" s="182"/>
      <c r="EQ703" s="182"/>
      <c r="ER703" s="182"/>
      <c r="ES703" s="182"/>
      <c r="ET703" s="182"/>
      <c r="EU703" s="182"/>
      <c r="EV703" s="182"/>
      <c r="EW703" s="182"/>
      <c r="EX703" s="182"/>
      <c r="EY703" s="182"/>
      <c r="EZ703" s="182"/>
      <c r="FA703" s="182"/>
      <c r="FB703" s="182"/>
      <c r="FC703" s="182"/>
      <c r="FD703" s="182"/>
      <c r="FE703" s="182"/>
      <c r="FF703" s="182"/>
      <c r="FG703" s="182"/>
      <c r="FH703" s="182"/>
      <c r="FI703" s="182"/>
      <c r="FJ703" s="182"/>
      <c r="FK703" s="182"/>
      <c r="FL703" s="182"/>
      <c r="FM703" s="182"/>
      <c r="FN703" s="182"/>
      <c r="FO703" s="182"/>
      <c r="FP703" s="182"/>
      <c r="FQ703" s="182"/>
      <c r="FR703" s="182"/>
      <c r="FS703" s="182"/>
      <c r="FT703" s="182"/>
      <c r="FU703" s="182"/>
      <c r="FV703" s="182"/>
      <c r="FW703" s="182"/>
      <c r="FX703" s="182"/>
      <c r="FY703" s="182"/>
      <c r="FZ703" s="182"/>
      <c r="GA703" s="182"/>
      <c r="GB703" s="182"/>
      <c r="GC703" s="182"/>
      <c r="GD703" s="182"/>
      <c r="GE703" s="182"/>
      <c r="GF703" s="182"/>
      <c r="GG703" s="182"/>
      <c r="GH703" s="182"/>
      <c r="GI703" s="182"/>
      <c r="GJ703" s="182"/>
      <c r="GK703" s="182"/>
      <c r="GL703" s="182"/>
      <c r="GM703" s="182"/>
      <c r="GN703" s="182"/>
      <c r="GO703" s="182"/>
      <c r="GP703" s="182"/>
      <c r="GQ703" s="182"/>
      <c r="GR703" s="182"/>
      <c r="GS703" s="182"/>
      <c r="GT703" s="182"/>
      <c r="GU703" s="182"/>
      <c r="GV703" s="182"/>
      <c r="GW703" s="182"/>
      <c r="GX703" s="182"/>
      <c r="GY703" s="182"/>
      <c r="GZ703" s="182"/>
      <c r="HA703" s="182"/>
      <c r="HB703" s="182"/>
      <c r="HC703" s="182"/>
      <c r="HD703" s="182"/>
      <c r="HE703" s="182"/>
      <c r="HF703" s="182"/>
      <c r="HG703" s="182"/>
      <c r="HH703" s="182"/>
      <c r="HI703" s="182"/>
      <c r="HJ703" s="182"/>
      <c r="HK703" s="182"/>
      <c r="HL703" s="182"/>
      <c r="HM703" s="182"/>
      <c r="HN703" s="182"/>
      <c r="HO703" s="182"/>
      <c r="HP703" s="182"/>
      <c r="HQ703" s="182"/>
      <c r="HR703" s="182"/>
      <c r="HS703" s="182"/>
      <c r="HT703" s="182"/>
      <c r="HU703" s="182"/>
      <c r="HV703" s="182"/>
      <c r="HW703" s="182"/>
      <c r="HX703" s="182"/>
      <c r="HY703" s="182"/>
      <c r="HZ703" s="182"/>
      <c r="IA703" s="182"/>
      <c r="IB703" s="182"/>
      <c r="IC703" s="182"/>
      <c r="ID703" s="182"/>
      <c r="IE703" s="182"/>
      <c r="IF703" s="182"/>
      <c r="IG703" s="182"/>
      <c r="IH703" s="182"/>
      <c r="II703" s="182"/>
      <c r="IJ703" s="182"/>
      <c r="IK703" s="182"/>
      <c r="IL703" s="182"/>
      <c r="IM703" s="182"/>
      <c r="IN703" s="182"/>
      <c r="IO703" s="182"/>
      <c r="IP703" s="182"/>
      <c r="IQ703" s="182"/>
      <c r="IR703" s="182"/>
      <c r="IS703" s="182"/>
      <c r="IT703" s="182"/>
      <c r="IU703" s="182"/>
      <c r="IV703" s="182"/>
      <c r="IW703" s="182"/>
      <c r="IX703" s="182"/>
      <c r="IY703" s="182"/>
      <c r="IZ703" s="182"/>
      <c r="JA703" s="182"/>
      <c r="JB703" s="182"/>
      <c r="JC703" s="182"/>
      <c r="JD703" s="182"/>
      <c r="JE703" s="182"/>
      <c r="JF703" s="182"/>
      <c r="JG703" s="182"/>
      <c r="JH703" s="182"/>
      <c r="JI703" s="182"/>
      <c r="JJ703" s="182"/>
      <c r="JK703" s="182"/>
      <c r="JL703" s="182"/>
      <c r="JM703" s="182"/>
      <c r="JN703" s="182"/>
      <c r="JO703" s="182"/>
      <c r="JP703" s="182"/>
      <c r="JQ703" s="182"/>
      <c r="JR703" s="182"/>
      <c r="JS703" s="182"/>
      <c r="JT703" s="182"/>
      <c r="JU703" s="182"/>
      <c r="JV703" s="182"/>
      <c r="JW703" s="182"/>
      <c r="JX703" s="182"/>
      <c r="JY703" s="182"/>
      <c r="JZ703" s="182"/>
      <c r="KA703" s="182"/>
      <c r="KB703" s="182"/>
      <c r="KC703" s="182"/>
      <c r="KD703" s="182"/>
      <c r="KE703" s="182"/>
      <c r="KF703" s="182"/>
      <c r="KG703" s="182"/>
      <c r="KH703" s="182"/>
      <c r="KI703" s="182"/>
      <c r="KJ703" s="182"/>
      <c r="KK703" s="182"/>
      <c r="KL703" s="182"/>
      <c r="KM703" s="182"/>
      <c r="KN703" s="182"/>
      <c r="KO703" s="182"/>
      <c r="KP703" s="182"/>
      <c r="KQ703" s="182"/>
      <c r="KR703" s="182"/>
      <c r="KS703" s="182"/>
      <c r="KT703" s="182"/>
      <c r="KU703" s="182"/>
      <c r="KV703" s="182"/>
      <c r="KW703" s="182"/>
      <c r="KX703" s="182"/>
      <c r="KY703" s="182"/>
      <c r="KZ703" s="182"/>
      <c r="LA703" s="182"/>
      <c r="LB703" s="182"/>
      <c r="LC703" s="182"/>
      <c r="LD703" s="182"/>
      <c r="LE703" s="182"/>
      <c r="LF703" s="182"/>
      <c r="LG703" s="182"/>
      <c r="LH703" s="182"/>
      <c r="LI703" s="182"/>
      <c r="LJ703" s="182"/>
      <c r="LK703" s="182"/>
      <c r="LL703" s="182"/>
      <c r="LM703" s="182"/>
      <c r="LN703" s="182"/>
      <c r="LO703" s="182"/>
      <c r="LP703" s="182"/>
      <c r="LQ703" s="182"/>
      <c r="LR703" s="182"/>
      <c r="LS703" s="182"/>
      <c r="LT703" s="182"/>
      <c r="LU703" s="182"/>
      <c r="LV703" s="182"/>
      <c r="LW703" s="182"/>
      <c r="LX703" s="182"/>
      <c r="LY703" s="182"/>
      <c r="LZ703" s="182"/>
      <c r="MA703" s="182"/>
      <c r="MB703" s="182"/>
      <c r="MC703" s="182"/>
      <c r="MD703" s="182"/>
      <c r="ME703" s="182"/>
      <c r="MF703" s="182"/>
      <c r="MG703" s="182"/>
      <c r="MH703" s="182"/>
      <c r="MI703" s="182"/>
      <c r="MJ703" s="182"/>
      <c r="MK703" s="182"/>
      <c r="ML703" s="182"/>
      <c r="MM703" s="182"/>
      <c r="MN703" s="182"/>
      <c r="MO703" s="182"/>
      <c r="MP703" s="182"/>
      <c r="MQ703" s="182"/>
      <c r="MR703" s="182"/>
      <c r="MS703" s="182"/>
      <c r="MT703" s="182"/>
      <c r="MU703" s="182"/>
      <c r="MV703" s="182"/>
      <c r="MW703" s="182"/>
      <c r="MX703" s="182"/>
      <c r="MY703" s="182"/>
      <c r="MZ703" s="182"/>
      <c r="NA703" s="182"/>
      <c r="NB703" s="182"/>
      <c r="NC703" s="182"/>
      <c r="ND703" s="182"/>
      <c r="NE703" s="182"/>
      <c r="NF703" s="182"/>
      <c r="NG703" s="182"/>
      <c r="NH703" s="182"/>
      <c r="NI703" s="182"/>
      <c r="NJ703" s="182"/>
      <c r="NK703" s="182"/>
      <c r="NL703" s="182"/>
      <c r="NM703" s="182"/>
      <c r="NN703" s="182"/>
      <c r="NO703" s="182"/>
      <c r="NP703" s="182"/>
      <c r="NQ703" s="182"/>
      <c r="NR703" s="182"/>
      <c r="NS703" s="182"/>
      <c r="NT703" s="182"/>
      <c r="NU703" s="182"/>
      <c r="NV703" s="182"/>
      <c r="NW703" s="182"/>
      <c r="NX703" s="182"/>
      <c r="NY703" s="182"/>
      <c r="NZ703" s="182"/>
      <c r="OA703" s="182"/>
      <c r="OB703" s="182"/>
      <c r="OC703" s="182"/>
      <c r="OD703" s="182"/>
      <c r="OE703" s="182"/>
      <c r="OF703" s="182"/>
      <c r="OG703" s="182"/>
      <c r="OH703" s="182"/>
      <c r="OI703" s="182"/>
      <c r="OJ703" s="182"/>
      <c r="OK703" s="182"/>
      <c r="OL703" s="182"/>
      <c r="OM703" s="182"/>
      <c r="ON703" s="182"/>
      <c r="OO703" s="182"/>
      <c r="OP703" s="182"/>
      <c r="OQ703" s="182"/>
      <c r="OR703" s="182"/>
      <c r="OS703" s="182"/>
      <c r="OT703" s="182"/>
      <c r="OU703" s="182"/>
      <c r="OV703" s="182"/>
      <c r="OW703" s="182"/>
      <c r="OX703" s="182"/>
      <c r="OY703" s="182"/>
      <c r="OZ703" s="182"/>
      <c r="PA703" s="182"/>
      <c r="PB703" s="182"/>
      <c r="PC703" s="182"/>
      <c r="PD703" s="182"/>
      <c r="PE703" s="182"/>
      <c r="PF703" s="182"/>
      <c r="PG703" s="182"/>
      <c r="PH703" s="182"/>
      <c r="PI703" s="182"/>
      <c r="PJ703" s="182"/>
      <c r="PK703" s="182"/>
      <c r="PL703" s="182"/>
      <c r="PM703" s="182"/>
      <c r="PN703" s="182"/>
      <c r="PO703" s="182"/>
      <c r="PP703" s="182"/>
      <c r="PQ703" s="182"/>
      <c r="PR703" s="182"/>
      <c r="PS703" s="182"/>
      <c r="PT703" s="182"/>
      <c r="PU703" s="182"/>
      <c r="PV703" s="182"/>
      <c r="PW703" s="182"/>
      <c r="PX703" s="182"/>
    </row>
    <row r="704" spans="1:440" s="167" customFormat="1" ht="19.899999999999999" customHeight="1" thickBot="1">
      <c r="A704" s="855">
        <v>127</v>
      </c>
      <c r="B704" s="1044"/>
      <c r="C704" s="1047"/>
      <c r="D704" s="845"/>
      <c r="E704" s="902"/>
      <c r="F704" s="323" t="s">
        <v>22</v>
      </c>
      <c r="G704" s="298">
        <v>2.044</v>
      </c>
      <c r="H704" s="298"/>
      <c r="I704" s="299">
        <f>G704+H704+K703</f>
        <v>3.3770000000000002</v>
      </c>
      <c r="J704" s="439">
        <v>3.32</v>
      </c>
      <c r="K704" s="299">
        <f t="shared" si="847"/>
        <v>5.7000000000000384E-2</v>
      </c>
      <c r="L704" s="359">
        <f t="shared" si="848"/>
        <v>0.98312111341427288</v>
      </c>
      <c r="M704" s="440" t="s">
        <v>24</v>
      </c>
      <c r="N704" s="903"/>
      <c r="O704" s="904"/>
      <c r="P704" s="904"/>
      <c r="Q704" s="904"/>
      <c r="R704" s="904"/>
      <c r="S704" s="893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  <c r="AZ704" s="182"/>
      <c r="BA704" s="182"/>
      <c r="BB704" s="182"/>
      <c r="BC704" s="182"/>
      <c r="BD704" s="182"/>
      <c r="BE704" s="182"/>
      <c r="BF704" s="182"/>
      <c r="BG704" s="182"/>
      <c r="BH704" s="182"/>
      <c r="BI704" s="182"/>
      <c r="BJ704" s="182"/>
      <c r="BK704" s="182"/>
      <c r="BL704" s="182"/>
      <c r="BM704" s="182"/>
      <c r="BN704" s="182"/>
      <c r="BO704" s="182"/>
      <c r="BP704" s="182"/>
      <c r="BQ704" s="182"/>
      <c r="BR704" s="182"/>
      <c r="BS704" s="182"/>
      <c r="BT704" s="182"/>
      <c r="BU704" s="182"/>
      <c r="BV704" s="182"/>
      <c r="BW704" s="182"/>
      <c r="BX704" s="182"/>
      <c r="BY704" s="182"/>
      <c r="BZ704" s="182"/>
      <c r="CA704" s="182"/>
      <c r="CB704" s="182"/>
      <c r="CC704" s="182"/>
      <c r="CD704" s="182"/>
      <c r="CE704" s="182"/>
      <c r="CF704" s="182"/>
      <c r="CG704" s="182"/>
      <c r="CH704" s="182"/>
      <c r="CI704" s="182"/>
      <c r="CJ704" s="182"/>
      <c r="CK704" s="182"/>
      <c r="CL704" s="182"/>
      <c r="CM704" s="182"/>
      <c r="CN704" s="182"/>
      <c r="CO704" s="182"/>
      <c r="CP704" s="182"/>
      <c r="CQ704" s="182"/>
      <c r="CR704" s="182"/>
      <c r="CS704" s="182"/>
      <c r="CT704" s="182"/>
      <c r="CU704" s="182"/>
      <c r="CV704" s="182"/>
      <c r="CW704" s="182"/>
      <c r="CX704" s="182"/>
      <c r="CY704" s="182"/>
      <c r="CZ704" s="182"/>
      <c r="DA704" s="182"/>
      <c r="DB704" s="182"/>
      <c r="DC704" s="182"/>
      <c r="DD704" s="182"/>
      <c r="DE704" s="182"/>
      <c r="DF704" s="182"/>
      <c r="DG704" s="182"/>
      <c r="DH704" s="182"/>
      <c r="DI704" s="182"/>
      <c r="DJ704" s="182"/>
      <c r="DK704" s="182"/>
      <c r="DL704" s="182"/>
      <c r="DM704" s="182"/>
      <c r="DN704" s="182"/>
      <c r="DO704" s="182"/>
      <c r="DP704" s="182"/>
      <c r="DQ704" s="182"/>
      <c r="DR704" s="182"/>
      <c r="DS704" s="182"/>
      <c r="DT704" s="182"/>
      <c r="DU704" s="182"/>
      <c r="DV704" s="182"/>
      <c r="DW704" s="182"/>
      <c r="DX704" s="182"/>
      <c r="DY704" s="182"/>
      <c r="DZ704" s="182"/>
      <c r="EA704" s="182"/>
      <c r="EB704" s="182"/>
      <c r="EC704" s="182"/>
      <c r="ED704" s="182"/>
      <c r="EE704" s="182"/>
      <c r="EF704" s="182"/>
      <c r="EG704" s="182"/>
      <c r="EH704" s="182"/>
      <c r="EI704" s="182"/>
      <c r="EJ704" s="182"/>
      <c r="EK704" s="182"/>
      <c r="EL704" s="182"/>
      <c r="EM704" s="182"/>
      <c r="EN704" s="182"/>
      <c r="EO704" s="182"/>
      <c r="EP704" s="182"/>
      <c r="EQ704" s="182"/>
      <c r="ER704" s="182"/>
      <c r="ES704" s="182"/>
      <c r="ET704" s="182"/>
      <c r="EU704" s="182"/>
      <c r="EV704" s="182"/>
      <c r="EW704" s="182"/>
      <c r="EX704" s="182"/>
      <c r="EY704" s="182"/>
      <c r="EZ704" s="182"/>
      <c r="FA704" s="182"/>
      <c r="FB704" s="182"/>
      <c r="FC704" s="182"/>
      <c r="FD704" s="182"/>
      <c r="FE704" s="182"/>
      <c r="FF704" s="182"/>
      <c r="FG704" s="182"/>
      <c r="FH704" s="182"/>
      <c r="FI704" s="182"/>
      <c r="FJ704" s="182"/>
      <c r="FK704" s="182"/>
      <c r="FL704" s="182"/>
      <c r="FM704" s="182"/>
      <c r="FN704" s="182"/>
      <c r="FO704" s="182"/>
      <c r="FP704" s="182"/>
      <c r="FQ704" s="182"/>
      <c r="FR704" s="182"/>
      <c r="FS704" s="182"/>
      <c r="FT704" s="182"/>
      <c r="FU704" s="182"/>
      <c r="FV704" s="182"/>
      <c r="FW704" s="182"/>
      <c r="FX704" s="182"/>
      <c r="FY704" s="182"/>
      <c r="FZ704" s="182"/>
      <c r="GA704" s="182"/>
      <c r="GB704" s="182"/>
      <c r="GC704" s="182"/>
      <c r="GD704" s="182"/>
      <c r="GE704" s="182"/>
      <c r="GF704" s="182"/>
      <c r="GG704" s="182"/>
      <c r="GH704" s="182"/>
      <c r="GI704" s="182"/>
      <c r="GJ704" s="182"/>
      <c r="GK704" s="182"/>
      <c r="GL704" s="182"/>
      <c r="GM704" s="182"/>
      <c r="GN704" s="182"/>
      <c r="GO704" s="182"/>
      <c r="GP704" s="182"/>
      <c r="GQ704" s="182"/>
      <c r="GR704" s="182"/>
      <c r="GS704" s="182"/>
      <c r="GT704" s="182"/>
      <c r="GU704" s="182"/>
      <c r="GV704" s="182"/>
      <c r="GW704" s="182"/>
      <c r="GX704" s="182"/>
      <c r="GY704" s="182"/>
      <c r="GZ704" s="182"/>
      <c r="HA704" s="182"/>
      <c r="HB704" s="182"/>
      <c r="HC704" s="182"/>
      <c r="HD704" s="182"/>
      <c r="HE704" s="182"/>
      <c r="HF704" s="182"/>
      <c r="HG704" s="182"/>
      <c r="HH704" s="182"/>
      <c r="HI704" s="182"/>
      <c r="HJ704" s="182"/>
      <c r="HK704" s="182"/>
      <c r="HL704" s="182"/>
      <c r="HM704" s="182"/>
      <c r="HN704" s="182"/>
      <c r="HO704" s="182"/>
      <c r="HP704" s="182"/>
      <c r="HQ704" s="182"/>
      <c r="HR704" s="182"/>
      <c r="HS704" s="182"/>
      <c r="HT704" s="182"/>
      <c r="HU704" s="182"/>
      <c r="HV704" s="182"/>
      <c r="HW704" s="182"/>
      <c r="HX704" s="182"/>
      <c r="HY704" s="182"/>
      <c r="HZ704" s="182"/>
      <c r="IA704" s="182"/>
      <c r="IB704" s="182"/>
      <c r="IC704" s="182"/>
      <c r="ID704" s="182"/>
      <c r="IE704" s="182"/>
      <c r="IF704" s="182"/>
      <c r="IG704" s="182"/>
      <c r="IH704" s="182"/>
      <c r="II704" s="182"/>
      <c r="IJ704" s="182"/>
      <c r="IK704" s="182"/>
      <c r="IL704" s="182"/>
      <c r="IM704" s="182"/>
      <c r="IN704" s="182"/>
      <c r="IO704" s="182"/>
      <c r="IP704" s="182"/>
      <c r="IQ704" s="182"/>
      <c r="IR704" s="182"/>
      <c r="IS704" s="182"/>
      <c r="IT704" s="182"/>
      <c r="IU704" s="182"/>
      <c r="IV704" s="182"/>
      <c r="IW704" s="182"/>
      <c r="IX704" s="182"/>
      <c r="IY704" s="182"/>
      <c r="IZ704" s="182"/>
      <c r="JA704" s="182"/>
      <c r="JB704" s="182"/>
      <c r="JC704" s="182"/>
      <c r="JD704" s="182"/>
      <c r="JE704" s="182"/>
      <c r="JF704" s="182"/>
      <c r="JG704" s="182"/>
      <c r="JH704" s="182"/>
      <c r="JI704" s="182"/>
      <c r="JJ704" s="182"/>
      <c r="JK704" s="182"/>
      <c r="JL704" s="182"/>
      <c r="JM704" s="182"/>
      <c r="JN704" s="182"/>
      <c r="JO704" s="182"/>
      <c r="JP704" s="182"/>
      <c r="JQ704" s="182"/>
      <c r="JR704" s="182"/>
      <c r="JS704" s="182"/>
      <c r="JT704" s="182"/>
      <c r="JU704" s="182"/>
      <c r="JV704" s="182"/>
      <c r="JW704" s="182"/>
      <c r="JX704" s="182"/>
      <c r="JY704" s="182"/>
      <c r="JZ704" s="182"/>
      <c r="KA704" s="182"/>
      <c r="KB704" s="182"/>
      <c r="KC704" s="182"/>
      <c r="KD704" s="182"/>
      <c r="KE704" s="182"/>
      <c r="KF704" s="182"/>
      <c r="KG704" s="182"/>
      <c r="KH704" s="182"/>
      <c r="KI704" s="182"/>
      <c r="KJ704" s="182"/>
      <c r="KK704" s="182"/>
      <c r="KL704" s="182"/>
      <c r="KM704" s="182"/>
      <c r="KN704" s="182"/>
      <c r="KO704" s="182"/>
      <c r="KP704" s="182"/>
      <c r="KQ704" s="182"/>
      <c r="KR704" s="182"/>
      <c r="KS704" s="182"/>
      <c r="KT704" s="182"/>
      <c r="KU704" s="182"/>
      <c r="KV704" s="182"/>
      <c r="KW704" s="182"/>
      <c r="KX704" s="182"/>
      <c r="KY704" s="182"/>
      <c r="KZ704" s="182"/>
      <c r="LA704" s="182"/>
      <c r="LB704" s="182"/>
      <c r="LC704" s="182"/>
      <c r="LD704" s="182"/>
      <c r="LE704" s="182"/>
      <c r="LF704" s="182"/>
      <c r="LG704" s="182"/>
      <c r="LH704" s="182"/>
      <c r="LI704" s="182"/>
      <c r="LJ704" s="182"/>
      <c r="LK704" s="182"/>
      <c r="LL704" s="182"/>
      <c r="LM704" s="182"/>
      <c r="LN704" s="182"/>
      <c r="LO704" s="182"/>
      <c r="LP704" s="182"/>
      <c r="LQ704" s="182"/>
      <c r="LR704" s="182"/>
      <c r="LS704" s="182"/>
      <c r="LT704" s="182"/>
      <c r="LU704" s="182"/>
      <c r="LV704" s="182"/>
      <c r="LW704" s="182"/>
      <c r="LX704" s="182"/>
      <c r="LY704" s="182"/>
      <c r="LZ704" s="182"/>
      <c r="MA704" s="182"/>
      <c r="MB704" s="182"/>
      <c r="MC704" s="182"/>
      <c r="MD704" s="182"/>
      <c r="ME704" s="182"/>
      <c r="MF704" s="182"/>
      <c r="MG704" s="182"/>
      <c r="MH704" s="182"/>
      <c r="MI704" s="182"/>
      <c r="MJ704" s="182"/>
      <c r="MK704" s="182"/>
      <c r="ML704" s="182"/>
      <c r="MM704" s="182"/>
      <c r="MN704" s="182"/>
      <c r="MO704" s="182"/>
      <c r="MP704" s="182"/>
      <c r="MQ704" s="182"/>
      <c r="MR704" s="182"/>
      <c r="MS704" s="182"/>
      <c r="MT704" s="182"/>
      <c r="MU704" s="182"/>
      <c r="MV704" s="182"/>
      <c r="MW704" s="182"/>
      <c r="MX704" s="182"/>
      <c r="MY704" s="182"/>
      <c r="MZ704" s="182"/>
      <c r="NA704" s="182"/>
      <c r="NB704" s="182"/>
      <c r="NC704" s="182"/>
      <c r="ND704" s="182"/>
      <c r="NE704" s="182"/>
      <c r="NF704" s="182"/>
      <c r="NG704" s="182"/>
      <c r="NH704" s="182"/>
      <c r="NI704" s="182"/>
      <c r="NJ704" s="182"/>
      <c r="NK704" s="182"/>
      <c r="NL704" s="182"/>
      <c r="NM704" s="182"/>
      <c r="NN704" s="182"/>
      <c r="NO704" s="182"/>
      <c r="NP704" s="182"/>
      <c r="NQ704" s="182"/>
      <c r="NR704" s="182"/>
      <c r="NS704" s="182"/>
      <c r="NT704" s="182"/>
      <c r="NU704" s="182"/>
      <c r="NV704" s="182"/>
      <c r="NW704" s="182"/>
      <c r="NX704" s="182"/>
      <c r="NY704" s="182"/>
      <c r="NZ704" s="182"/>
      <c r="OA704" s="182"/>
      <c r="OB704" s="182"/>
      <c r="OC704" s="182"/>
      <c r="OD704" s="182"/>
      <c r="OE704" s="182"/>
      <c r="OF704" s="182"/>
      <c r="OG704" s="182"/>
      <c r="OH704" s="182"/>
      <c r="OI704" s="182"/>
      <c r="OJ704" s="182"/>
      <c r="OK704" s="182"/>
      <c r="OL704" s="182"/>
      <c r="OM704" s="182"/>
      <c r="ON704" s="182"/>
      <c r="OO704" s="182"/>
      <c r="OP704" s="182"/>
      <c r="OQ704" s="182"/>
      <c r="OR704" s="182"/>
      <c r="OS704" s="182"/>
      <c r="OT704" s="182"/>
      <c r="OU704" s="182"/>
      <c r="OV704" s="182"/>
      <c r="OW704" s="182"/>
      <c r="OX704" s="182"/>
      <c r="OY704" s="182"/>
      <c r="OZ704" s="182"/>
      <c r="PA704" s="182"/>
      <c r="PB704" s="182"/>
      <c r="PC704" s="182"/>
      <c r="PD704" s="182"/>
      <c r="PE704" s="182"/>
      <c r="PF704" s="182"/>
      <c r="PG704" s="182"/>
      <c r="PH704" s="182"/>
      <c r="PI704" s="182"/>
      <c r="PJ704" s="182"/>
      <c r="PK704" s="182"/>
      <c r="PL704" s="182"/>
      <c r="PM704" s="182"/>
      <c r="PN704" s="182"/>
      <c r="PO704" s="182"/>
      <c r="PP704" s="182"/>
      <c r="PQ704" s="182"/>
      <c r="PR704" s="182"/>
      <c r="PS704" s="182"/>
      <c r="PT704" s="182"/>
      <c r="PU704" s="182"/>
      <c r="PV704" s="182"/>
      <c r="PW704" s="182"/>
      <c r="PX704" s="182"/>
    </row>
    <row r="705" spans="1:440" s="167" customFormat="1" ht="19.899999999999999" customHeight="1" thickBot="1">
      <c r="A705" s="855">
        <v>128</v>
      </c>
      <c r="B705" s="1044"/>
      <c r="C705" s="1047"/>
      <c r="D705" s="843" t="s">
        <v>666</v>
      </c>
      <c r="E705" s="902" t="s">
        <v>626</v>
      </c>
      <c r="F705" s="323" t="s">
        <v>20</v>
      </c>
      <c r="G705" s="298">
        <v>0.17299999999999999</v>
      </c>
      <c r="H705" s="298"/>
      <c r="I705" s="299">
        <f t="shared" ref="I705" si="855">G705+H705</f>
        <v>0.17299999999999999</v>
      </c>
      <c r="J705" s="439">
        <v>0</v>
      </c>
      <c r="K705" s="299">
        <f t="shared" si="847"/>
        <v>0.17299999999999999</v>
      </c>
      <c r="L705" s="359">
        <f t="shared" si="848"/>
        <v>0</v>
      </c>
      <c r="M705" s="440" t="s">
        <v>24</v>
      </c>
      <c r="N705" s="903">
        <f t="shared" ref="N705:O705" si="856">G705+G706+G707</f>
        <v>1.9710000000000001</v>
      </c>
      <c r="O705" s="904">
        <f t="shared" si="856"/>
        <v>0</v>
      </c>
      <c r="P705" s="904">
        <f t="shared" ref="P705" si="857">N705+O705</f>
        <v>1.9710000000000001</v>
      </c>
      <c r="Q705" s="904">
        <f t="shared" ref="Q705" si="858">J705+J706+J707</f>
        <v>2.3199999999999998</v>
      </c>
      <c r="R705" s="904">
        <f t="shared" ref="R705" si="859">P705-Q705</f>
        <v>-0.34899999999999975</v>
      </c>
      <c r="S705" s="893">
        <f t="shared" ref="S705" si="860">Q705/P705</f>
        <v>1.1770674784373414</v>
      </c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  <c r="AV705" s="182"/>
      <c r="AW705" s="182"/>
      <c r="AX705" s="182"/>
      <c r="AY705" s="182"/>
      <c r="AZ705" s="182"/>
      <c r="BA705" s="182"/>
      <c r="BB705" s="182"/>
      <c r="BC705" s="182"/>
      <c r="BD705" s="182"/>
      <c r="BE705" s="182"/>
      <c r="BF705" s="182"/>
      <c r="BG705" s="182"/>
      <c r="BH705" s="182"/>
      <c r="BI705" s="182"/>
      <c r="BJ705" s="182"/>
      <c r="BK705" s="182"/>
      <c r="BL705" s="182"/>
      <c r="BM705" s="182"/>
      <c r="BN705" s="182"/>
      <c r="BO705" s="182"/>
      <c r="BP705" s="182"/>
      <c r="BQ705" s="182"/>
      <c r="BR705" s="182"/>
      <c r="BS705" s="182"/>
      <c r="BT705" s="182"/>
      <c r="BU705" s="182"/>
      <c r="BV705" s="182"/>
      <c r="BW705" s="182"/>
      <c r="BX705" s="182"/>
      <c r="BY705" s="182"/>
      <c r="BZ705" s="182"/>
      <c r="CA705" s="182"/>
      <c r="CB705" s="182"/>
      <c r="CC705" s="182"/>
      <c r="CD705" s="182"/>
      <c r="CE705" s="182"/>
      <c r="CF705" s="182"/>
      <c r="CG705" s="182"/>
      <c r="CH705" s="182"/>
      <c r="CI705" s="182"/>
      <c r="CJ705" s="182"/>
      <c r="CK705" s="182"/>
      <c r="CL705" s="182"/>
      <c r="CM705" s="182"/>
      <c r="CN705" s="182"/>
      <c r="CO705" s="182"/>
      <c r="CP705" s="182"/>
      <c r="CQ705" s="182"/>
      <c r="CR705" s="182"/>
      <c r="CS705" s="182"/>
      <c r="CT705" s="182"/>
      <c r="CU705" s="182"/>
      <c r="CV705" s="182"/>
      <c r="CW705" s="182"/>
      <c r="CX705" s="182"/>
      <c r="CY705" s="182"/>
      <c r="CZ705" s="182"/>
      <c r="DA705" s="182"/>
      <c r="DB705" s="182"/>
      <c r="DC705" s="182"/>
      <c r="DD705" s="182"/>
      <c r="DE705" s="182"/>
      <c r="DF705" s="182"/>
      <c r="DG705" s="182"/>
      <c r="DH705" s="182"/>
      <c r="DI705" s="182"/>
      <c r="DJ705" s="182"/>
      <c r="DK705" s="182"/>
      <c r="DL705" s="182"/>
      <c r="DM705" s="182"/>
      <c r="DN705" s="182"/>
      <c r="DO705" s="182"/>
      <c r="DP705" s="182"/>
      <c r="DQ705" s="182"/>
      <c r="DR705" s="182"/>
      <c r="DS705" s="182"/>
      <c r="DT705" s="182"/>
      <c r="DU705" s="182"/>
      <c r="DV705" s="182"/>
      <c r="DW705" s="182"/>
      <c r="DX705" s="182"/>
      <c r="DY705" s="182"/>
      <c r="DZ705" s="182"/>
      <c r="EA705" s="182"/>
      <c r="EB705" s="182"/>
      <c r="EC705" s="182"/>
      <c r="ED705" s="182"/>
      <c r="EE705" s="182"/>
      <c r="EF705" s="182"/>
      <c r="EG705" s="182"/>
      <c r="EH705" s="182"/>
      <c r="EI705" s="182"/>
      <c r="EJ705" s="182"/>
      <c r="EK705" s="182"/>
      <c r="EL705" s="182"/>
      <c r="EM705" s="182"/>
      <c r="EN705" s="182"/>
      <c r="EO705" s="182"/>
      <c r="EP705" s="182"/>
      <c r="EQ705" s="182"/>
      <c r="ER705" s="182"/>
      <c r="ES705" s="182"/>
      <c r="ET705" s="182"/>
      <c r="EU705" s="182"/>
      <c r="EV705" s="182"/>
      <c r="EW705" s="182"/>
      <c r="EX705" s="182"/>
      <c r="EY705" s="182"/>
      <c r="EZ705" s="182"/>
      <c r="FA705" s="182"/>
      <c r="FB705" s="182"/>
      <c r="FC705" s="182"/>
      <c r="FD705" s="182"/>
      <c r="FE705" s="182"/>
      <c r="FF705" s="182"/>
      <c r="FG705" s="182"/>
      <c r="FH705" s="182"/>
      <c r="FI705" s="182"/>
      <c r="FJ705" s="182"/>
      <c r="FK705" s="182"/>
      <c r="FL705" s="182"/>
      <c r="FM705" s="182"/>
      <c r="FN705" s="182"/>
      <c r="FO705" s="182"/>
      <c r="FP705" s="182"/>
      <c r="FQ705" s="182"/>
      <c r="FR705" s="182"/>
      <c r="FS705" s="182"/>
      <c r="FT705" s="182"/>
      <c r="FU705" s="182"/>
      <c r="FV705" s="182"/>
      <c r="FW705" s="182"/>
      <c r="FX705" s="182"/>
      <c r="FY705" s="182"/>
      <c r="FZ705" s="182"/>
      <c r="GA705" s="182"/>
      <c r="GB705" s="182"/>
      <c r="GC705" s="182"/>
      <c r="GD705" s="182"/>
      <c r="GE705" s="182"/>
      <c r="GF705" s="182"/>
      <c r="GG705" s="182"/>
      <c r="GH705" s="182"/>
      <c r="GI705" s="182"/>
      <c r="GJ705" s="182"/>
      <c r="GK705" s="182"/>
      <c r="GL705" s="182"/>
      <c r="GM705" s="182"/>
      <c r="GN705" s="182"/>
      <c r="GO705" s="182"/>
      <c r="GP705" s="182"/>
      <c r="GQ705" s="182"/>
      <c r="GR705" s="182"/>
      <c r="GS705" s="182"/>
      <c r="GT705" s="182"/>
      <c r="GU705" s="182"/>
      <c r="GV705" s="182"/>
      <c r="GW705" s="182"/>
      <c r="GX705" s="182"/>
      <c r="GY705" s="182"/>
      <c r="GZ705" s="182"/>
      <c r="HA705" s="182"/>
      <c r="HB705" s="182"/>
      <c r="HC705" s="182"/>
      <c r="HD705" s="182"/>
      <c r="HE705" s="182"/>
      <c r="HF705" s="182"/>
      <c r="HG705" s="182"/>
      <c r="HH705" s="182"/>
      <c r="HI705" s="182"/>
      <c r="HJ705" s="182"/>
      <c r="HK705" s="182"/>
      <c r="HL705" s="182"/>
      <c r="HM705" s="182"/>
      <c r="HN705" s="182"/>
      <c r="HO705" s="182"/>
      <c r="HP705" s="182"/>
      <c r="HQ705" s="182"/>
      <c r="HR705" s="182"/>
      <c r="HS705" s="182"/>
      <c r="HT705" s="182"/>
      <c r="HU705" s="182"/>
      <c r="HV705" s="182"/>
      <c r="HW705" s="182"/>
      <c r="HX705" s="182"/>
      <c r="HY705" s="182"/>
      <c r="HZ705" s="182"/>
      <c r="IA705" s="182"/>
      <c r="IB705" s="182"/>
      <c r="IC705" s="182"/>
      <c r="ID705" s="182"/>
      <c r="IE705" s="182"/>
      <c r="IF705" s="182"/>
      <c r="IG705" s="182"/>
      <c r="IH705" s="182"/>
      <c r="II705" s="182"/>
      <c r="IJ705" s="182"/>
      <c r="IK705" s="182"/>
      <c r="IL705" s="182"/>
      <c r="IM705" s="182"/>
      <c r="IN705" s="182"/>
      <c r="IO705" s="182"/>
      <c r="IP705" s="182"/>
      <c r="IQ705" s="182"/>
      <c r="IR705" s="182"/>
      <c r="IS705" s="182"/>
      <c r="IT705" s="182"/>
      <c r="IU705" s="182"/>
      <c r="IV705" s="182"/>
      <c r="IW705" s="182"/>
      <c r="IX705" s="182"/>
      <c r="IY705" s="182"/>
      <c r="IZ705" s="182"/>
      <c r="JA705" s="182"/>
      <c r="JB705" s="182"/>
      <c r="JC705" s="182"/>
      <c r="JD705" s="182"/>
      <c r="JE705" s="182"/>
      <c r="JF705" s="182"/>
      <c r="JG705" s="182"/>
      <c r="JH705" s="182"/>
      <c r="JI705" s="182"/>
      <c r="JJ705" s="182"/>
      <c r="JK705" s="182"/>
      <c r="JL705" s="182"/>
      <c r="JM705" s="182"/>
      <c r="JN705" s="182"/>
      <c r="JO705" s="182"/>
      <c r="JP705" s="182"/>
      <c r="JQ705" s="182"/>
      <c r="JR705" s="182"/>
      <c r="JS705" s="182"/>
      <c r="JT705" s="182"/>
      <c r="JU705" s="182"/>
      <c r="JV705" s="182"/>
      <c r="JW705" s="182"/>
      <c r="JX705" s="182"/>
      <c r="JY705" s="182"/>
      <c r="JZ705" s="182"/>
      <c r="KA705" s="182"/>
      <c r="KB705" s="182"/>
      <c r="KC705" s="182"/>
      <c r="KD705" s="182"/>
      <c r="KE705" s="182"/>
      <c r="KF705" s="182"/>
      <c r="KG705" s="182"/>
      <c r="KH705" s="182"/>
      <c r="KI705" s="182"/>
      <c r="KJ705" s="182"/>
      <c r="KK705" s="182"/>
      <c r="KL705" s="182"/>
      <c r="KM705" s="182"/>
      <c r="KN705" s="182"/>
      <c r="KO705" s="182"/>
      <c r="KP705" s="182"/>
      <c r="KQ705" s="182"/>
      <c r="KR705" s="182"/>
      <c r="KS705" s="182"/>
      <c r="KT705" s="182"/>
      <c r="KU705" s="182"/>
      <c r="KV705" s="182"/>
      <c r="KW705" s="182"/>
      <c r="KX705" s="182"/>
      <c r="KY705" s="182"/>
      <c r="KZ705" s="182"/>
      <c r="LA705" s="182"/>
      <c r="LB705" s="182"/>
      <c r="LC705" s="182"/>
      <c r="LD705" s="182"/>
      <c r="LE705" s="182"/>
      <c r="LF705" s="182"/>
      <c r="LG705" s="182"/>
      <c r="LH705" s="182"/>
      <c r="LI705" s="182"/>
      <c r="LJ705" s="182"/>
      <c r="LK705" s="182"/>
      <c r="LL705" s="182"/>
      <c r="LM705" s="182"/>
      <c r="LN705" s="182"/>
      <c r="LO705" s="182"/>
      <c r="LP705" s="182"/>
      <c r="LQ705" s="182"/>
      <c r="LR705" s="182"/>
      <c r="LS705" s="182"/>
      <c r="LT705" s="182"/>
      <c r="LU705" s="182"/>
      <c r="LV705" s="182"/>
      <c r="LW705" s="182"/>
      <c r="LX705" s="182"/>
      <c r="LY705" s="182"/>
      <c r="LZ705" s="182"/>
      <c r="MA705" s="182"/>
      <c r="MB705" s="182"/>
      <c r="MC705" s="182"/>
      <c r="MD705" s="182"/>
      <c r="ME705" s="182"/>
      <c r="MF705" s="182"/>
      <c r="MG705" s="182"/>
      <c r="MH705" s="182"/>
      <c r="MI705" s="182"/>
      <c r="MJ705" s="182"/>
      <c r="MK705" s="182"/>
      <c r="ML705" s="182"/>
      <c r="MM705" s="182"/>
      <c r="MN705" s="182"/>
      <c r="MO705" s="182"/>
      <c r="MP705" s="182"/>
      <c r="MQ705" s="182"/>
      <c r="MR705" s="182"/>
      <c r="MS705" s="182"/>
      <c r="MT705" s="182"/>
      <c r="MU705" s="182"/>
      <c r="MV705" s="182"/>
      <c r="MW705" s="182"/>
      <c r="MX705" s="182"/>
      <c r="MY705" s="182"/>
      <c r="MZ705" s="182"/>
      <c r="NA705" s="182"/>
      <c r="NB705" s="182"/>
      <c r="NC705" s="182"/>
      <c r="ND705" s="182"/>
      <c r="NE705" s="182"/>
      <c r="NF705" s="182"/>
      <c r="NG705" s="182"/>
      <c r="NH705" s="182"/>
      <c r="NI705" s="182"/>
      <c r="NJ705" s="182"/>
      <c r="NK705" s="182"/>
      <c r="NL705" s="182"/>
      <c r="NM705" s="182"/>
      <c r="NN705" s="182"/>
      <c r="NO705" s="182"/>
      <c r="NP705" s="182"/>
      <c r="NQ705" s="182"/>
      <c r="NR705" s="182"/>
      <c r="NS705" s="182"/>
      <c r="NT705" s="182"/>
      <c r="NU705" s="182"/>
      <c r="NV705" s="182"/>
      <c r="NW705" s="182"/>
      <c r="NX705" s="182"/>
      <c r="NY705" s="182"/>
      <c r="NZ705" s="182"/>
      <c r="OA705" s="182"/>
      <c r="OB705" s="182"/>
      <c r="OC705" s="182"/>
      <c r="OD705" s="182"/>
      <c r="OE705" s="182"/>
      <c r="OF705" s="182"/>
      <c r="OG705" s="182"/>
      <c r="OH705" s="182"/>
      <c r="OI705" s="182"/>
      <c r="OJ705" s="182"/>
      <c r="OK705" s="182"/>
      <c r="OL705" s="182"/>
      <c r="OM705" s="182"/>
      <c r="ON705" s="182"/>
      <c r="OO705" s="182"/>
      <c r="OP705" s="182"/>
      <c r="OQ705" s="182"/>
      <c r="OR705" s="182"/>
      <c r="OS705" s="182"/>
      <c r="OT705" s="182"/>
      <c r="OU705" s="182"/>
      <c r="OV705" s="182"/>
      <c r="OW705" s="182"/>
      <c r="OX705" s="182"/>
      <c r="OY705" s="182"/>
      <c r="OZ705" s="182"/>
      <c r="PA705" s="182"/>
      <c r="PB705" s="182"/>
      <c r="PC705" s="182"/>
      <c r="PD705" s="182"/>
      <c r="PE705" s="182"/>
      <c r="PF705" s="182"/>
      <c r="PG705" s="182"/>
      <c r="PH705" s="182"/>
      <c r="PI705" s="182"/>
      <c r="PJ705" s="182"/>
      <c r="PK705" s="182"/>
      <c r="PL705" s="182"/>
      <c r="PM705" s="182"/>
      <c r="PN705" s="182"/>
      <c r="PO705" s="182"/>
      <c r="PP705" s="182"/>
      <c r="PQ705" s="182"/>
      <c r="PR705" s="182"/>
      <c r="PS705" s="182"/>
      <c r="PT705" s="182"/>
      <c r="PU705" s="182"/>
      <c r="PV705" s="182"/>
      <c r="PW705" s="182"/>
      <c r="PX705" s="182"/>
    </row>
    <row r="706" spans="1:440" s="167" customFormat="1" ht="19.899999999999999" customHeight="1" thickBot="1">
      <c r="A706" s="855">
        <v>128</v>
      </c>
      <c r="B706" s="1044"/>
      <c r="C706" s="1047"/>
      <c r="D706" s="844"/>
      <c r="E706" s="902"/>
      <c r="F706" s="323" t="s">
        <v>21</v>
      </c>
      <c r="G706" s="298">
        <v>0.81200000000000006</v>
      </c>
      <c r="H706" s="298"/>
      <c r="I706" s="299">
        <f>G706+H706+K705</f>
        <v>0.9850000000000001</v>
      </c>
      <c r="J706" s="439">
        <v>1.48</v>
      </c>
      <c r="K706" s="299">
        <f t="shared" si="847"/>
        <v>-0.49499999999999988</v>
      </c>
      <c r="L706" s="359">
        <f t="shared" si="848"/>
        <v>1.5025380710659897</v>
      </c>
      <c r="M706" s="440">
        <v>43196</v>
      </c>
      <c r="N706" s="903"/>
      <c r="O706" s="904"/>
      <c r="P706" s="904"/>
      <c r="Q706" s="904"/>
      <c r="R706" s="904"/>
      <c r="S706" s="893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  <c r="AV706" s="182"/>
      <c r="AW706" s="182"/>
      <c r="AX706" s="182"/>
      <c r="AY706" s="182"/>
      <c r="AZ706" s="182"/>
      <c r="BA706" s="182"/>
      <c r="BB706" s="182"/>
      <c r="BC706" s="182"/>
      <c r="BD706" s="182"/>
      <c r="BE706" s="182"/>
      <c r="BF706" s="182"/>
      <c r="BG706" s="182"/>
      <c r="BH706" s="182"/>
      <c r="BI706" s="182"/>
      <c r="BJ706" s="182"/>
      <c r="BK706" s="182"/>
      <c r="BL706" s="182"/>
      <c r="BM706" s="182"/>
      <c r="BN706" s="182"/>
      <c r="BO706" s="182"/>
      <c r="BP706" s="182"/>
      <c r="BQ706" s="182"/>
      <c r="BR706" s="182"/>
      <c r="BS706" s="182"/>
      <c r="BT706" s="182"/>
      <c r="BU706" s="182"/>
      <c r="BV706" s="182"/>
      <c r="BW706" s="182"/>
      <c r="BX706" s="182"/>
      <c r="BY706" s="182"/>
      <c r="BZ706" s="182"/>
      <c r="CA706" s="182"/>
      <c r="CB706" s="182"/>
      <c r="CC706" s="182"/>
      <c r="CD706" s="182"/>
      <c r="CE706" s="182"/>
      <c r="CF706" s="182"/>
      <c r="CG706" s="182"/>
      <c r="CH706" s="182"/>
      <c r="CI706" s="182"/>
      <c r="CJ706" s="182"/>
      <c r="CK706" s="182"/>
      <c r="CL706" s="182"/>
      <c r="CM706" s="182"/>
      <c r="CN706" s="182"/>
      <c r="CO706" s="182"/>
      <c r="CP706" s="182"/>
      <c r="CQ706" s="182"/>
      <c r="CR706" s="182"/>
      <c r="CS706" s="182"/>
      <c r="CT706" s="182"/>
      <c r="CU706" s="182"/>
      <c r="CV706" s="182"/>
      <c r="CW706" s="182"/>
      <c r="CX706" s="182"/>
      <c r="CY706" s="182"/>
      <c r="CZ706" s="182"/>
      <c r="DA706" s="182"/>
      <c r="DB706" s="182"/>
      <c r="DC706" s="182"/>
      <c r="DD706" s="182"/>
      <c r="DE706" s="182"/>
      <c r="DF706" s="182"/>
      <c r="DG706" s="182"/>
      <c r="DH706" s="182"/>
      <c r="DI706" s="182"/>
      <c r="DJ706" s="182"/>
      <c r="DK706" s="182"/>
      <c r="DL706" s="182"/>
      <c r="DM706" s="182"/>
      <c r="DN706" s="182"/>
      <c r="DO706" s="182"/>
      <c r="DP706" s="182"/>
      <c r="DQ706" s="182"/>
      <c r="DR706" s="182"/>
      <c r="DS706" s="182"/>
      <c r="DT706" s="182"/>
      <c r="DU706" s="182"/>
      <c r="DV706" s="182"/>
      <c r="DW706" s="182"/>
      <c r="DX706" s="182"/>
      <c r="DY706" s="182"/>
      <c r="DZ706" s="182"/>
      <c r="EA706" s="182"/>
      <c r="EB706" s="182"/>
      <c r="EC706" s="182"/>
      <c r="ED706" s="182"/>
      <c r="EE706" s="182"/>
      <c r="EF706" s="182"/>
      <c r="EG706" s="182"/>
      <c r="EH706" s="182"/>
      <c r="EI706" s="182"/>
      <c r="EJ706" s="182"/>
      <c r="EK706" s="182"/>
      <c r="EL706" s="182"/>
      <c r="EM706" s="182"/>
      <c r="EN706" s="182"/>
      <c r="EO706" s="182"/>
      <c r="EP706" s="182"/>
      <c r="EQ706" s="182"/>
      <c r="ER706" s="182"/>
      <c r="ES706" s="182"/>
      <c r="ET706" s="182"/>
      <c r="EU706" s="182"/>
      <c r="EV706" s="182"/>
      <c r="EW706" s="182"/>
      <c r="EX706" s="182"/>
      <c r="EY706" s="182"/>
      <c r="EZ706" s="182"/>
      <c r="FA706" s="182"/>
      <c r="FB706" s="182"/>
      <c r="FC706" s="182"/>
      <c r="FD706" s="182"/>
      <c r="FE706" s="182"/>
      <c r="FF706" s="182"/>
      <c r="FG706" s="182"/>
      <c r="FH706" s="182"/>
      <c r="FI706" s="182"/>
      <c r="FJ706" s="182"/>
      <c r="FK706" s="182"/>
      <c r="FL706" s="182"/>
      <c r="FM706" s="182"/>
      <c r="FN706" s="182"/>
      <c r="FO706" s="182"/>
      <c r="FP706" s="182"/>
      <c r="FQ706" s="182"/>
      <c r="FR706" s="182"/>
      <c r="FS706" s="182"/>
      <c r="FT706" s="182"/>
      <c r="FU706" s="182"/>
      <c r="FV706" s="182"/>
      <c r="FW706" s="182"/>
      <c r="FX706" s="182"/>
      <c r="FY706" s="182"/>
      <c r="FZ706" s="182"/>
      <c r="GA706" s="182"/>
      <c r="GB706" s="182"/>
      <c r="GC706" s="182"/>
      <c r="GD706" s="182"/>
      <c r="GE706" s="182"/>
      <c r="GF706" s="182"/>
      <c r="GG706" s="182"/>
      <c r="GH706" s="182"/>
      <c r="GI706" s="182"/>
      <c r="GJ706" s="182"/>
      <c r="GK706" s="182"/>
      <c r="GL706" s="182"/>
      <c r="GM706" s="182"/>
      <c r="GN706" s="182"/>
      <c r="GO706" s="182"/>
      <c r="GP706" s="182"/>
      <c r="GQ706" s="182"/>
      <c r="GR706" s="182"/>
      <c r="GS706" s="182"/>
      <c r="GT706" s="182"/>
      <c r="GU706" s="182"/>
      <c r="GV706" s="182"/>
      <c r="GW706" s="182"/>
      <c r="GX706" s="182"/>
      <c r="GY706" s="182"/>
      <c r="GZ706" s="182"/>
      <c r="HA706" s="182"/>
      <c r="HB706" s="182"/>
      <c r="HC706" s="182"/>
      <c r="HD706" s="182"/>
      <c r="HE706" s="182"/>
      <c r="HF706" s="182"/>
      <c r="HG706" s="182"/>
      <c r="HH706" s="182"/>
      <c r="HI706" s="182"/>
      <c r="HJ706" s="182"/>
      <c r="HK706" s="182"/>
      <c r="HL706" s="182"/>
      <c r="HM706" s="182"/>
      <c r="HN706" s="182"/>
      <c r="HO706" s="182"/>
      <c r="HP706" s="182"/>
      <c r="HQ706" s="182"/>
      <c r="HR706" s="182"/>
      <c r="HS706" s="182"/>
      <c r="HT706" s="182"/>
      <c r="HU706" s="182"/>
      <c r="HV706" s="182"/>
      <c r="HW706" s="182"/>
      <c r="HX706" s="182"/>
      <c r="HY706" s="182"/>
      <c r="HZ706" s="182"/>
      <c r="IA706" s="182"/>
      <c r="IB706" s="182"/>
      <c r="IC706" s="182"/>
      <c r="ID706" s="182"/>
      <c r="IE706" s="182"/>
      <c r="IF706" s="182"/>
      <c r="IG706" s="182"/>
      <c r="IH706" s="182"/>
      <c r="II706" s="182"/>
      <c r="IJ706" s="182"/>
      <c r="IK706" s="182"/>
      <c r="IL706" s="182"/>
      <c r="IM706" s="182"/>
      <c r="IN706" s="182"/>
      <c r="IO706" s="182"/>
      <c r="IP706" s="182"/>
      <c r="IQ706" s="182"/>
      <c r="IR706" s="182"/>
      <c r="IS706" s="182"/>
      <c r="IT706" s="182"/>
      <c r="IU706" s="182"/>
      <c r="IV706" s="182"/>
      <c r="IW706" s="182"/>
      <c r="IX706" s="182"/>
      <c r="IY706" s="182"/>
      <c r="IZ706" s="182"/>
      <c r="JA706" s="182"/>
      <c r="JB706" s="182"/>
      <c r="JC706" s="182"/>
      <c r="JD706" s="182"/>
      <c r="JE706" s="182"/>
      <c r="JF706" s="182"/>
      <c r="JG706" s="182"/>
      <c r="JH706" s="182"/>
      <c r="JI706" s="182"/>
      <c r="JJ706" s="182"/>
      <c r="JK706" s="182"/>
      <c r="JL706" s="182"/>
      <c r="JM706" s="182"/>
      <c r="JN706" s="182"/>
      <c r="JO706" s="182"/>
      <c r="JP706" s="182"/>
      <c r="JQ706" s="182"/>
      <c r="JR706" s="182"/>
      <c r="JS706" s="182"/>
      <c r="JT706" s="182"/>
      <c r="JU706" s="182"/>
      <c r="JV706" s="182"/>
      <c r="JW706" s="182"/>
      <c r="JX706" s="182"/>
      <c r="JY706" s="182"/>
      <c r="JZ706" s="182"/>
      <c r="KA706" s="182"/>
      <c r="KB706" s="182"/>
      <c r="KC706" s="182"/>
      <c r="KD706" s="182"/>
      <c r="KE706" s="182"/>
      <c r="KF706" s="182"/>
      <c r="KG706" s="182"/>
      <c r="KH706" s="182"/>
      <c r="KI706" s="182"/>
      <c r="KJ706" s="182"/>
      <c r="KK706" s="182"/>
      <c r="KL706" s="182"/>
      <c r="KM706" s="182"/>
      <c r="KN706" s="182"/>
      <c r="KO706" s="182"/>
      <c r="KP706" s="182"/>
      <c r="KQ706" s="182"/>
      <c r="KR706" s="182"/>
      <c r="KS706" s="182"/>
      <c r="KT706" s="182"/>
      <c r="KU706" s="182"/>
      <c r="KV706" s="182"/>
      <c r="KW706" s="182"/>
      <c r="KX706" s="182"/>
      <c r="KY706" s="182"/>
      <c r="KZ706" s="182"/>
      <c r="LA706" s="182"/>
      <c r="LB706" s="182"/>
      <c r="LC706" s="182"/>
      <c r="LD706" s="182"/>
      <c r="LE706" s="182"/>
      <c r="LF706" s="182"/>
      <c r="LG706" s="182"/>
      <c r="LH706" s="182"/>
      <c r="LI706" s="182"/>
      <c r="LJ706" s="182"/>
      <c r="LK706" s="182"/>
      <c r="LL706" s="182"/>
      <c r="LM706" s="182"/>
      <c r="LN706" s="182"/>
      <c r="LO706" s="182"/>
      <c r="LP706" s="182"/>
      <c r="LQ706" s="182"/>
      <c r="LR706" s="182"/>
      <c r="LS706" s="182"/>
      <c r="LT706" s="182"/>
      <c r="LU706" s="182"/>
      <c r="LV706" s="182"/>
      <c r="LW706" s="182"/>
      <c r="LX706" s="182"/>
      <c r="LY706" s="182"/>
      <c r="LZ706" s="182"/>
      <c r="MA706" s="182"/>
      <c r="MB706" s="182"/>
      <c r="MC706" s="182"/>
      <c r="MD706" s="182"/>
      <c r="ME706" s="182"/>
      <c r="MF706" s="182"/>
      <c r="MG706" s="182"/>
      <c r="MH706" s="182"/>
      <c r="MI706" s="182"/>
      <c r="MJ706" s="182"/>
      <c r="MK706" s="182"/>
      <c r="ML706" s="182"/>
      <c r="MM706" s="182"/>
      <c r="MN706" s="182"/>
      <c r="MO706" s="182"/>
      <c r="MP706" s="182"/>
      <c r="MQ706" s="182"/>
      <c r="MR706" s="182"/>
      <c r="MS706" s="182"/>
      <c r="MT706" s="182"/>
      <c r="MU706" s="182"/>
      <c r="MV706" s="182"/>
      <c r="MW706" s="182"/>
      <c r="MX706" s="182"/>
      <c r="MY706" s="182"/>
      <c r="MZ706" s="182"/>
      <c r="NA706" s="182"/>
      <c r="NB706" s="182"/>
      <c r="NC706" s="182"/>
      <c r="ND706" s="182"/>
      <c r="NE706" s="182"/>
      <c r="NF706" s="182"/>
      <c r="NG706" s="182"/>
      <c r="NH706" s="182"/>
      <c r="NI706" s="182"/>
      <c r="NJ706" s="182"/>
      <c r="NK706" s="182"/>
      <c r="NL706" s="182"/>
      <c r="NM706" s="182"/>
      <c r="NN706" s="182"/>
      <c r="NO706" s="182"/>
      <c r="NP706" s="182"/>
      <c r="NQ706" s="182"/>
      <c r="NR706" s="182"/>
      <c r="NS706" s="182"/>
      <c r="NT706" s="182"/>
      <c r="NU706" s="182"/>
      <c r="NV706" s="182"/>
      <c r="NW706" s="182"/>
      <c r="NX706" s="182"/>
      <c r="NY706" s="182"/>
      <c r="NZ706" s="182"/>
      <c r="OA706" s="182"/>
      <c r="OB706" s="182"/>
      <c r="OC706" s="182"/>
      <c r="OD706" s="182"/>
      <c r="OE706" s="182"/>
      <c r="OF706" s="182"/>
      <c r="OG706" s="182"/>
      <c r="OH706" s="182"/>
      <c r="OI706" s="182"/>
      <c r="OJ706" s="182"/>
      <c r="OK706" s="182"/>
      <c r="OL706" s="182"/>
      <c r="OM706" s="182"/>
      <c r="ON706" s="182"/>
      <c r="OO706" s="182"/>
      <c r="OP706" s="182"/>
      <c r="OQ706" s="182"/>
      <c r="OR706" s="182"/>
      <c r="OS706" s="182"/>
      <c r="OT706" s="182"/>
      <c r="OU706" s="182"/>
      <c r="OV706" s="182"/>
      <c r="OW706" s="182"/>
      <c r="OX706" s="182"/>
      <c r="OY706" s="182"/>
      <c r="OZ706" s="182"/>
      <c r="PA706" s="182"/>
      <c r="PB706" s="182"/>
      <c r="PC706" s="182"/>
      <c r="PD706" s="182"/>
      <c r="PE706" s="182"/>
      <c r="PF706" s="182"/>
      <c r="PG706" s="182"/>
      <c r="PH706" s="182"/>
      <c r="PI706" s="182"/>
      <c r="PJ706" s="182"/>
      <c r="PK706" s="182"/>
      <c r="PL706" s="182"/>
      <c r="PM706" s="182"/>
      <c r="PN706" s="182"/>
      <c r="PO706" s="182"/>
      <c r="PP706" s="182"/>
      <c r="PQ706" s="182"/>
      <c r="PR706" s="182"/>
      <c r="PS706" s="182"/>
      <c r="PT706" s="182"/>
      <c r="PU706" s="182"/>
      <c r="PV706" s="182"/>
      <c r="PW706" s="182"/>
      <c r="PX706" s="182"/>
    </row>
    <row r="707" spans="1:440" s="167" customFormat="1" ht="19.899999999999999" customHeight="1" thickBot="1">
      <c r="A707" s="855">
        <v>128</v>
      </c>
      <c r="B707" s="1044"/>
      <c r="C707" s="1047"/>
      <c r="D707" s="845"/>
      <c r="E707" s="902"/>
      <c r="F707" s="323" t="s">
        <v>22</v>
      </c>
      <c r="G707" s="298">
        <v>0.98599999999999999</v>
      </c>
      <c r="H707" s="298"/>
      <c r="I707" s="299">
        <f>G707+H707+K706</f>
        <v>0.4910000000000001</v>
      </c>
      <c r="J707" s="439">
        <v>0.84</v>
      </c>
      <c r="K707" s="299">
        <f t="shared" si="847"/>
        <v>-0.34899999999999987</v>
      </c>
      <c r="L707" s="359">
        <f t="shared" si="848"/>
        <v>1.7107942973523418</v>
      </c>
      <c r="M707" s="440">
        <v>43322</v>
      </c>
      <c r="N707" s="903"/>
      <c r="O707" s="904"/>
      <c r="P707" s="904"/>
      <c r="Q707" s="904"/>
      <c r="R707" s="904"/>
      <c r="S707" s="893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  <c r="AV707" s="182"/>
      <c r="AW707" s="182"/>
      <c r="AX707" s="182"/>
      <c r="AY707" s="182"/>
      <c r="AZ707" s="182"/>
      <c r="BA707" s="182"/>
      <c r="BB707" s="182"/>
      <c r="BC707" s="182"/>
      <c r="BD707" s="182"/>
      <c r="BE707" s="182"/>
      <c r="BF707" s="182"/>
      <c r="BG707" s="182"/>
      <c r="BH707" s="182"/>
      <c r="BI707" s="182"/>
      <c r="BJ707" s="182"/>
      <c r="BK707" s="182"/>
      <c r="BL707" s="182"/>
      <c r="BM707" s="182"/>
      <c r="BN707" s="182"/>
      <c r="BO707" s="182"/>
      <c r="BP707" s="182"/>
      <c r="BQ707" s="182"/>
      <c r="BR707" s="182"/>
      <c r="BS707" s="182"/>
      <c r="BT707" s="182"/>
      <c r="BU707" s="182"/>
      <c r="BV707" s="182"/>
      <c r="BW707" s="182"/>
      <c r="BX707" s="182"/>
      <c r="BY707" s="182"/>
      <c r="BZ707" s="182"/>
      <c r="CA707" s="182"/>
      <c r="CB707" s="182"/>
      <c r="CC707" s="182"/>
      <c r="CD707" s="182"/>
      <c r="CE707" s="182"/>
      <c r="CF707" s="182"/>
      <c r="CG707" s="182"/>
      <c r="CH707" s="182"/>
      <c r="CI707" s="182"/>
      <c r="CJ707" s="182"/>
      <c r="CK707" s="182"/>
      <c r="CL707" s="182"/>
      <c r="CM707" s="182"/>
      <c r="CN707" s="182"/>
      <c r="CO707" s="182"/>
      <c r="CP707" s="182"/>
      <c r="CQ707" s="182"/>
      <c r="CR707" s="182"/>
      <c r="CS707" s="182"/>
      <c r="CT707" s="182"/>
      <c r="CU707" s="182"/>
      <c r="CV707" s="182"/>
      <c r="CW707" s="182"/>
      <c r="CX707" s="182"/>
      <c r="CY707" s="182"/>
      <c r="CZ707" s="182"/>
      <c r="DA707" s="182"/>
      <c r="DB707" s="182"/>
      <c r="DC707" s="182"/>
      <c r="DD707" s="182"/>
      <c r="DE707" s="182"/>
      <c r="DF707" s="182"/>
      <c r="DG707" s="182"/>
      <c r="DH707" s="182"/>
      <c r="DI707" s="182"/>
      <c r="DJ707" s="182"/>
      <c r="DK707" s="182"/>
      <c r="DL707" s="182"/>
      <c r="DM707" s="182"/>
      <c r="DN707" s="182"/>
      <c r="DO707" s="182"/>
      <c r="DP707" s="182"/>
      <c r="DQ707" s="182"/>
      <c r="DR707" s="182"/>
      <c r="DS707" s="182"/>
      <c r="DT707" s="182"/>
      <c r="DU707" s="182"/>
      <c r="DV707" s="182"/>
      <c r="DW707" s="182"/>
      <c r="DX707" s="182"/>
      <c r="DY707" s="182"/>
      <c r="DZ707" s="182"/>
      <c r="EA707" s="182"/>
      <c r="EB707" s="182"/>
      <c r="EC707" s="182"/>
      <c r="ED707" s="182"/>
      <c r="EE707" s="182"/>
      <c r="EF707" s="182"/>
      <c r="EG707" s="182"/>
      <c r="EH707" s="182"/>
      <c r="EI707" s="182"/>
      <c r="EJ707" s="182"/>
      <c r="EK707" s="182"/>
      <c r="EL707" s="182"/>
      <c r="EM707" s="182"/>
      <c r="EN707" s="182"/>
      <c r="EO707" s="182"/>
      <c r="EP707" s="182"/>
      <c r="EQ707" s="182"/>
      <c r="ER707" s="182"/>
      <c r="ES707" s="182"/>
      <c r="ET707" s="182"/>
      <c r="EU707" s="182"/>
      <c r="EV707" s="182"/>
      <c r="EW707" s="182"/>
      <c r="EX707" s="182"/>
      <c r="EY707" s="182"/>
      <c r="EZ707" s="182"/>
      <c r="FA707" s="182"/>
      <c r="FB707" s="182"/>
      <c r="FC707" s="182"/>
      <c r="FD707" s="182"/>
      <c r="FE707" s="182"/>
      <c r="FF707" s="182"/>
      <c r="FG707" s="182"/>
      <c r="FH707" s="182"/>
      <c r="FI707" s="182"/>
      <c r="FJ707" s="182"/>
      <c r="FK707" s="182"/>
      <c r="FL707" s="182"/>
      <c r="FM707" s="182"/>
      <c r="FN707" s="182"/>
      <c r="FO707" s="182"/>
      <c r="FP707" s="182"/>
      <c r="FQ707" s="182"/>
      <c r="FR707" s="182"/>
      <c r="FS707" s="182"/>
      <c r="FT707" s="182"/>
      <c r="FU707" s="182"/>
      <c r="FV707" s="182"/>
      <c r="FW707" s="182"/>
      <c r="FX707" s="182"/>
      <c r="FY707" s="182"/>
      <c r="FZ707" s="182"/>
      <c r="GA707" s="182"/>
      <c r="GB707" s="182"/>
      <c r="GC707" s="182"/>
      <c r="GD707" s="182"/>
      <c r="GE707" s="182"/>
      <c r="GF707" s="182"/>
      <c r="GG707" s="182"/>
      <c r="GH707" s="182"/>
      <c r="GI707" s="182"/>
      <c r="GJ707" s="182"/>
      <c r="GK707" s="182"/>
      <c r="GL707" s="182"/>
      <c r="GM707" s="182"/>
      <c r="GN707" s="182"/>
      <c r="GO707" s="182"/>
      <c r="GP707" s="182"/>
      <c r="GQ707" s="182"/>
      <c r="GR707" s="182"/>
      <c r="GS707" s="182"/>
      <c r="GT707" s="182"/>
      <c r="GU707" s="182"/>
      <c r="GV707" s="182"/>
      <c r="GW707" s="182"/>
      <c r="GX707" s="182"/>
      <c r="GY707" s="182"/>
      <c r="GZ707" s="182"/>
      <c r="HA707" s="182"/>
      <c r="HB707" s="182"/>
      <c r="HC707" s="182"/>
      <c r="HD707" s="182"/>
      <c r="HE707" s="182"/>
      <c r="HF707" s="182"/>
      <c r="HG707" s="182"/>
      <c r="HH707" s="182"/>
      <c r="HI707" s="182"/>
      <c r="HJ707" s="182"/>
      <c r="HK707" s="182"/>
      <c r="HL707" s="182"/>
      <c r="HM707" s="182"/>
      <c r="HN707" s="182"/>
      <c r="HO707" s="182"/>
      <c r="HP707" s="182"/>
      <c r="HQ707" s="182"/>
      <c r="HR707" s="182"/>
      <c r="HS707" s="182"/>
      <c r="HT707" s="182"/>
      <c r="HU707" s="182"/>
      <c r="HV707" s="182"/>
      <c r="HW707" s="182"/>
      <c r="HX707" s="182"/>
      <c r="HY707" s="182"/>
      <c r="HZ707" s="182"/>
      <c r="IA707" s="182"/>
      <c r="IB707" s="182"/>
      <c r="IC707" s="182"/>
      <c r="ID707" s="182"/>
      <c r="IE707" s="182"/>
      <c r="IF707" s="182"/>
      <c r="IG707" s="182"/>
      <c r="IH707" s="182"/>
      <c r="II707" s="182"/>
      <c r="IJ707" s="182"/>
      <c r="IK707" s="182"/>
      <c r="IL707" s="182"/>
      <c r="IM707" s="182"/>
      <c r="IN707" s="182"/>
      <c r="IO707" s="182"/>
      <c r="IP707" s="182"/>
      <c r="IQ707" s="182"/>
      <c r="IR707" s="182"/>
      <c r="IS707" s="182"/>
      <c r="IT707" s="182"/>
      <c r="IU707" s="182"/>
      <c r="IV707" s="182"/>
      <c r="IW707" s="182"/>
      <c r="IX707" s="182"/>
      <c r="IY707" s="182"/>
      <c r="IZ707" s="182"/>
      <c r="JA707" s="182"/>
      <c r="JB707" s="182"/>
      <c r="JC707" s="182"/>
      <c r="JD707" s="182"/>
      <c r="JE707" s="182"/>
      <c r="JF707" s="182"/>
      <c r="JG707" s="182"/>
      <c r="JH707" s="182"/>
      <c r="JI707" s="182"/>
      <c r="JJ707" s="182"/>
      <c r="JK707" s="182"/>
      <c r="JL707" s="182"/>
      <c r="JM707" s="182"/>
      <c r="JN707" s="182"/>
      <c r="JO707" s="182"/>
      <c r="JP707" s="182"/>
      <c r="JQ707" s="182"/>
      <c r="JR707" s="182"/>
      <c r="JS707" s="182"/>
      <c r="JT707" s="182"/>
      <c r="JU707" s="182"/>
      <c r="JV707" s="182"/>
      <c r="JW707" s="182"/>
      <c r="JX707" s="182"/>
      <c r="JY707" s="182"/>
      <c r="JZ707" s="182"/>
      <c r="KA707" s="182"/>
      <c r="KB707" s="182"/>
      <c r="KC707" s="182"/>
      <c r="KD707" s="182"/>
      <c r="KE707" s="182"/>
      <c r="KF707" s="182"/>
      <c r="KG707" s="182"/>
      <c r="KH707" s="182"/>
      <c r="KI707" s="182"/>
      <c r="KJ707" s="182"/>
      <c r="KK707" s="182"/>
      <c r="KL707" s="182"/>
      <c r="KM707" s="182"/>
      <c r="KN707" s="182"/>
      <c r="KO707" s="182"/>
      <c r="KP707" s="182"/>
      <c r="KQ707" s="182"/>
      <c r="KR707" s="182"/>
      <c r="KS707" s="182"/>
      <c r="KT707" s="182"/>
      <c r="KU707" s="182"/>
      <c r="KV707" s="182"/>
      <c r="KW707" s="182"/>
      <c r="KX707" s="182"/>
      <c r="KY707" s="182"/>
      <c r="KZ707" s="182"/>
      <c r="LA707" s="182"/>
      <c r="LB707" s="182"/>
      <c r="LC707" s="182"/>
      <c r="LD707" s="182"/>
      <c r="LE707" s="182"/>
      <c r="LF707" s="182"/>
      <c r="LG707" s="182"/>
      <c r="LH707" s="182"/>
      <c r="LI707" s="182"/>
      <c r="LJ707" s="182"/>
      <c r="LK707" s="182"/>
      <c r="LL707" s="182"/>
      <c r="LM707" s="182"/>
      <c r="LN707" s="182"/>
      <c r="LO707" s="182"/>
      <c r="LP707" s="182"/>
      <c r="LQ707" s="182"/>
      <c r="LR707" s="182"/>
      <c r="LS707" s="182"/>
      <c r="LT707" s="182"/>
      <c r="LU707" s="182"/>
      <c r="LV707" s="182"/>
      <c r="LW707" s="182"/>
      <c r="LX707" s="182"/>
      <c r="LY707" s="182"/>
      <c r="LZ707" s="182"/>
      <c r="MA707" s="182"/>
      <c r="MB707" s="182"/>
      <c r="MC707" s="182"/>
      <c r="MD707" s="182"/>
      <c r="ME707" s="182"/>
      <c r="MF707" s="182"/>
      <c r="MG707" s="182"/>
      <c r="MH707" s="182"/>
      <c r="MI707" s="182"/>
      <c r="MJ707" s="182"/>
      <c r="MK707" s="182"/>
      <c r="ML707" s="182"/>
      <c r="MM707" s="182"/>
      <c r="MN707" s="182"/>
      <c r="MO707" s="182"/>
      <c r="MP707" s="182"/>
      <c r="MQ707" s="182"/>
      <c r="MR707" s="182"/>
      <c r="MS707" s="182"/>
      <c r="MT707" s="182"/>
      <c r="MU707" s="182"/>
      <c r="MV707" s="182"/>
      <c r="MW707" s="182"/>
      <c r="MX707" s="182"/>
      <c r="MY707" s="182"/>
      <c r="MZ707" s="182"/>
      <c r="NA707" s="182"/>
      <c r="NB707" s="182"/>
      <c r="NC707" s="182"/>
      <c r="ND707" s="182"/>
      <c r="NE707" s="182"/>
      <c r="NF707" s="182"/>
      <c r="NG707" s="182"/>
      <c r="NH707" s="182"/>
      <c r="NI707" s="182"/>
      <c r="NJ707" s="182"/>
      <c r="NK707" s="182"/>
      <c r="NL707" s="182"/>
      <c r="NM707" s="182"/>
      <c r="NN707" s="182"/>
      <c r="NO707" s="182"/>
      <c r="NP707" s="182"/>
      <c r="NQ707" s="182"/>
      <c r="NR707" s="182"/>
      <c r="NS707" s="182"/>
      <c r="NT707" s="182"/>
      <c r="NU707" s="182"/>
      <c r="NV707" s="182"/>
      <c r="NW707" s="182"/>
      <c r="NX707" s="182"/>
      <c r="NY707" s="182"/>
      <c r="NZ707" s="182"/>
      <c r="OA707" s="182"/>
      <c r="OB707" s="182"/>
      <c r="OC707" s="182"/>
      <c r="OD707" s="182"/>
      <c r="OE707" s="182"/>
      <c r="OF707" s="182"/>
      <c r="OG707" s="182"/>
      <c r="OH707" s="182"/>
      <c r="OI707" s="182"/>
      <c r="OJ707" s="182"/>
      <c r="OK707" s="182"/>
      <c r="OL707" s="182"/>
      <c r="OM707" s="182"/>
      <c r="ON707" s="182"/>
      <c r="OO707" s="182"/>
      <c r="OP707" s="182"/>
      <c r="OQ707" s="182"/>
      <c r="OR707" s="182"/>
      <c r="OS707" s="182"/>
      <c r="OT707" s="182"/>
      <c r="OU707" s="182"/>
      <c r="OV707" s="182"/>
      <c r="OW707" s="182"/>
      <c r="OX707" s="182"/>
      <c r="OY707" s="182"/>
      <c r="OZ707" s="182"/>
      <c r="PA707" s="182"/>
      <c r="PB707" s="182"/>
      <c r="PC707" s="182"/>
      <c r="PD707" s="182"/>
      <c r="PE707" s="182"/>
      <c r="PF707" s="182"/>
      <c r="PG707" s="182"/>
      <c r="PH707" s="182"/>
      <c r="PI707" s="182"/>
      <c r="PJ707" s="182"/>
      <c r="PK707" s="182"/>
      <c r="PL707" s="182"/>
      <c r="PM707" s="182"/>
      <c r="PN707" s="182"/>
      <c r="PO707" s="182"/>
      <c r="PP707" s="182"/>
      <c r="PQ707" s="182"/>
      <c r="PR707" s="182"/>
      <c r="PS707" s="182"/>
      <c r="PT707" s="182"/>
      <c r="PU707" s="182"/>
      <c r="PV707" s="182"/>
      <c r="PW707" s="182"/>
      <c r="PX707" s="182"/>
    </row>
    <row r="708" spans="1:440" s="167" customFormat="1" ht="19.899999999999999" customHeight="1" thickBot="1">
      <c r="A708" s="855">
        <v>129</v>
      </c>
      <c r="B708" s="1044"/>
      <c r="C708" s="1047"/>
      <c r="D708" s="843" t="s">
        <v>666</v>
      </c>
      <c r="E708" s="902" t="s">
        <v>627</v>
      </c>
      <c r="F708" s="323" t="s">
        <v>20</v>
      </c>
      <c r="G708" s="298">
        <v>3.55</v>
      </c>
      <c r="H708" s="298"/>
      <c r="I708" s="299">
        <f t="shared" ref="I708" si="861">G708+H708</f>
        <v>3.55</v>
      </c>
      <c r="J708" s="439">
        <v>0</v>
      </c>
      <c r="K708" s="299">
        <f t="shared" si="847"/>
        <v>3.55</v>
      </c>
      <c r="L708" s="359">
        <f t="shared" si="848"/>
        <v>0</v>
      </c>
      <c r="M708" s="440" t="s">
        <v>24</v>
      </c>
      <c r="N708" s="903">
        <f t="shared" ref="N708:O708" si="862">G708+G709+G710</f>
        <v>40.341999999999999</v>
      </c>
      <c r="O708" s="904">
        <f t="shared" si="862"/>
        <v>-31</v>
      </c>
      <c r="P708" s="904">
        <f t="shared" ref="P708" si="863">N708+O708</f>
        <v>9.3419999999999987</v>
      </c>
      <c r="Q708" s="904">
        <f t="shared" ref="Q708" si="864">J708+J709+J710</f>
        <v>2.2000000000000002</v>
      </c>
      <c r="R708" s="904">
        <f t="shared" ref="R708" si="865">P708-Q708</f>
        <v>7.1419999999999986</v>
      </c>
      <c r="S708" s="893">
        <f t="shared" ref="S708" si="866">Q708/P708</f>
        <v>0.23549561121815463</v>
      </c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  <c r="AZ708" s="182"/>
      <c r="BA708" s="182"/>
      <c r="BB708" s="182"/>
      <c r="BC708" s="182"/>
      <c r="BD708" s="182"/>
      <c r="BE708" s="182"/>
      <c r="BF708" s="182"/>
      <c r="BG708" s="182"/>
      <c r="BH708" s="182"/>
      <c r="BI708" s="182"/>
      <c r="BJ708" s="182"/>
      <c r="BK708" s="182"/>
      <c r="BL708" s="182"/>
      <c r="BM708" s="182"/>
      <c r="BN708" s="182"/>
      <c r="BO708" s="182"/>
      <c r="BP708" s="182"/>
      <c r="BQ708" s="182"/>
      <c r="BR708" s="182"/>
      <c r="BS708" s="182"/>
      <c r="BT708" s="182"/>
      <c r="BU708" s="182"/>
      <c r="BV708" s="182"/>
      <c r="BW708" s="182"/>
      <c r="BX708" s="182"/>
      <c r="BY708" s="182"/>
      <c r="BZ708" s="182"/>
      <c r="CA708" s="182"/>
      <c r="CB708" s="182"/>
      <c r="CC708" s="182"/>
      <c r="CD708" s="182"/>
      <c r="CE708" s="182"/>
      <c r="CF708" s="182"/>
      <c r="CG708" s="182"/>
      <c r="CH708" s="182"/>
      <c r="CI708" s="182"/>
      <c r="CJ708" s="182"/>
      <c r="CK708" s="182"/>
      <c r="CL708" s="182"/>
      <c r="CM708" s="182"/>
      <c r="CN708" s="182"/>
      <c r="CO708" s="182"/>
      <c r="CP708" s="182"/>
      <c r="CQ708" s="182"/>
      <c r="CR708" s="182"/>
      <c r="CS708" s="182"/>
      <c r="CT708" s="182"/>
      <c r="CU708" s="182"/>
      <c r="CV708" s="182"/>
      <c r="CW708" s="182"/>
      <c r="CX708" s="182"/>
      <c r="CY708" s="182"/>
      <c r="CZ708" s="182"/>
      <c r="DA708" s="182"/>
      <c r="DB708" s="182"/>
      <c r="DC708" s="182"/>
      <c r="DD708" s="182"/>
      <c r="DE708" s="182"/>
      <c r="DF708" s="182"/>
      <c r="DG708" s="182"/>
      <c r="DH708" s="182"/>
      <c r="DI708" s="182"/>
      <c r="DJ708" s="182"/>
      <c r="DK708" s="182"/>
      <c r="DL708" s="182"/>
      <c r="DM708" s="182"/>
      <c r="DN708" s="182"/>
      <c r="DO708" s="182"/>
      <c r="DP708" s="182"/>
      <c r="DQ708" s="182"/>
      <c r="DR708" s="182"/>
      <c r="DS708" s="182"/>
      <c r="DT708" s="182"/>
      <c r="DU708" s="182"/>
      <c r="DV708" s="182"/>
      <c r="DW708" s="182"/>
      <c r="DX708" s="182"/>
      <c r="DY708" s="182"/>
      <c r="DZ708" s="182"/>
      <c r="EA708" s="182"/>
      <c r="EB708" s="182"/>
      <c r="EC708" s="182"/>
      <c r="ED708" s="182"/>
      <c r="EE708" s="182"/>
      <c r="EF708" s="182"/>
      <c r="EG708" s="182"/>
      <c r="EH708" s="182"/>
      <c r="EI708" s="182"/>
      <c r="EJ708" s="182"/>
      <c r="EK708" s="182"/>
      <c r="EL708" s="182"/>
      <c r="EM708" s="182"/>
      <c r="EN708" s="182"/>
      <c r="EO708" s="182"/>
      <c r="EP708" s="182"/>
      <c r="EQ708" s="182"/>
      <c r="ER708" s="182"/>
      <c r="ES708" s="182"/>
      <c r="ET708" s="182"/>
      <c r="EU708" s="182"/>
      <c r="EV708" s="182"/>
      <c r="EW708" s="182"/>
      <c r="EX708" s="182"/>
      <c r="EY708" s="182"/>
      <c r="EZ708" s="182"/>
      <c r="FA708" s="182"/>
      <c r="FB708" s="182"/>
      <c r="FC708" s="182"/>
      <c r="FD708" s="182"/>
      <c r="FE708" s="182"/>
      <c r="FF708" s="182"/>
      <c r="FG708" s="182"/>
      <c r="FH708" s="182"/>
      <c r="FI708" s="182"/>
      <c r="FJ708" s="182"/>
      <c r="FK708" s="182"/>
      <c r="FL708" s="182"/>
      <c r="FM708" s="182"/>
      <c r="FN708" s="182"/>
      <c r="FO708" s="182"/>
      <c r="FP708" s="182"/>
      <c r="FQ708" s="182"/>
      <c r="FR708" s="182"/>
      <c r="FS708" s="182"/>
      <c r="FT708" s="182"/>
      <c r="FU708" s="182"/>
      <c r="FV708" s="182"/>
      <c r="FW708" s="182"/>
      <c r="FX708" s="182"/>
      <c r="FY708" s="182"/>
      <c r="FZ708" s="182"/>
      <c r="GA708" s="182"/>
      <c r="GB708" s="182"/>
      <c r="GC708" s="182"/>
      <c r="GD708" s="182"/>
      <c r="GE708" s="182"/>
      <c r="GF708" s="182"/>
      <c r="GG708" s="182"/>
      <c r="GH708" s="182"/>
      <c r="GI708" s="182"/>
      <c r="GJ708" s="182"/>
      <c r="GK708" s="182"/>
      <c r="GL708" s="182"/>
      <c r="GM708" s="182"/>
      <c r="GN708" s="182"/>
      <c r="GO708" s="182"/>
      <c r="GP708" s="182"/>
      <c r="GQ708" s="182"/>
      <c r="GR708" s="182"/>
      <c r="GS708" s="182"/>
      <c r="GT708" s="182"/>
      <c r="GU708" s="182"/>
      <c r="GV708" s="182"/>
      <c r="GW708" s="182"/>
      <c r="GX708" s="182"/>
      <c r="GY708" s="182"/>
      <c r="GZ708" s="182"/>
      <c r="HA708" s="182"/>
      <c r="HB708" s="182"/>
      <c r="HC708" s="182"/>
      <c r="HD708" s="182"/>
      <c r="HE708" s="182"/>
      <c r="HF708" s="182"/>
      <c r="HG708" s="182"/>
      <c r="HH708" s="182"/>
      <c r="HI708" s="182"/>
      <c r="HJ708" s="182"/>
      <c r="HK708" s="182"/>
      <c r="HL708" s="182"/>
      <c r="HM708" s="182"/>
      <c r="HN708" s="182"/>
      <c r="HO708" s="182"/>
      <c r="HP708" s="182"/>
      <c r="HQ708" s="182"/>
      <c r="HR708" s="182"/>
      <c r="HS708" s="182"/>
      <c r="HT708" s="182"/>
      <c r="HU708" s="182"/>
      <c r="HV708" s="182"/>
      <c r="HW708" s="182"/>
      <c r="HX708" s="182"/>
      <c r="HY708" s="182"/>
      <c r="HZ708" s="182"/>
      <c r="IA708" s="182"/>
      <c r="IB708" s="182"/>
      <c r="IC708" s="182"/>
      <c r="ID708" s="182"/>
      <c r="IE708" s="182"/>
      <c r="IF708" s="182"/>
      <c r="IG708" s="182"/>
      <c r="IH708" s="182"/>
      <c r="II708" s="182"/>
      <c r="IJ708" s="182"/>
      <c r="IK708" s="182"/>
      <c r="IL708" s="182"/>
      <c r="IM708" s="182"/>
      <c r="IN708" s="182"/>
      <c r="IO708" s="182"/>
      <c r="IP708" s="182"/>
      <c r="IQ708" s="182"/>
      <c r="IR708" s="182"/>
      <c r="IS708" s="182"/>
      <c r="IT708" s="182"/>
      <c r="IU708" s="182"/>
      <c r="IV708" s="182"/>
      <c r="IW708" s="182"/>
      <c r="IX708" s="182"/>
      <c r="IY708" s="182"/>
      <c r="IZ708" s="182"/>
      <c r="JA708" s="182"/>
      <c r="JB708" s="182"/>
      <c r="JC708" s="182"/>
      <c r="JD708" s="182"/>
      <c r="JE708" s="182"/>
      <c r="JF708" s="182"/>
      <c r="JG708" s="182"/>
      <c r="JH708" s="182"/>
      <c r="JI708" s="182"/>
      <c r="JJ708" s="182"/>
      <c r="JK708" s="182"/>
      <c r="JL708" s="182"/>
      <c r="JM708" s="182"/>
      <c r="JN708" s="182"/>
      <c r="JO708" s="182"/>
      <c r="JP708" s="182"/>
      <c r="JQ708" s="182"/>
      <c r="JR708" s="182"/>
      <c r="JS708" s="182"/>
      <c r="JT708" s="182"/>
      <c r="JU708" s="182"/>
      <c r="JV708" s="182"/>
      <c r="JW708" s="182"/>
      <c r="JX708" s="182"/>
      <c r="JY708" s="182"/>
      <c r="JZ708" s="182"/>
      <c r="KA708" s="182"/>
      <c r="KB708" s="182"/>
      <c r="KC708" s="182"/>
      <c r="KD708" s="182"/>
      <c r="KE708" s="182"/>
      <c r="KF708" s="182"/>
      <c r="KG708" s="182"/>
      <c r="KH708" s="182"/>
      <c r="KI708" s="182"/>
      <c r="KJ708" s="182"/>
      <c r="KK708" s="182"/>
      <c r="KL708" s="182"/>
      <c r="KM708" s="182"/>
      <c r="KN708" s="182"/>
      <c r="KO708" s="182"/>
      <c r="KP708" s="182"/>
      <c r="KQ708" s="182"/>
      <c r="KR708" s="182"/>
      <c r="KS708" s="182"/>
      <c r="KT708" s="182"/>
      <c r="KU708" s="182"/>
      <c r="KV708" s="182"/>
      <c r="KW708" s="182"/>
      <c r="KX708" s="182"/>
      <c r="KY708" s="182"/>
      <c r="KZ708" s="182"/>
      <c r="LA708" s="182"/>
      <c r="LB708" s="182"/>
      <c r="LC708" s="182"/>
      <c r="LD708" s="182"/>
      <c r="LE708" s="182"/>
      <c r="LF708" s="182"/>
      <c r="LG708" s="182"/>
      <c r="LH708" s="182"/>
      <c r="LI708" s="182"/>
      <c r="LJ708" s="182"/>
      <c r="LK708" s="182"/>
      <c r="LL708" s="182"/>
      <c r="LM708" s="182"/>
      <c r="LN708" s="182"/>
      <c r="LO708" s="182"/>
      <c r="LP708" s="182"/>
      <c r="LQ708" s="182"/>
      <c r="LR708" s="182"/>
      <c r="LS708" s="182"/>
      <c r="LT708" s="182"/>
      <c r="LU708" s="182"/>
      <c r="LV708" s="182"/>
      <c r="LW708" s="182"/>
      <c r="LX708" s="182"/>
      <c r="LY708" s="182"/>
      <c r="LZ708" s="182"/>
      <c r="MA708" s="182"/>
      <c r="MB708" s="182"/>
      <c r="MC708" s="182"/>
      <c r="MD708" s="182"/>
      <c r="ME708" s="182"/>
      <c r="MF708" s="182"/>
      <c r="MG708" s="182"/>
      <c r="MH708" s="182"/>
      <c r="MI708" s="182"/>
      <c r="MJ708" s="182"/>
      <c r="MK708" s="182"/>
      <c r="ML708" s="182"/>
      <c r="MM708" s="182"/>
      <c r="MN708" s="182"/>
      <c r="MO708" s="182"/>
      <c r="MP708" s="182"/>
      <c r="MQ708" s="182"/>
      <c r="MR708" s="182"/>
      <c r="MS708" s="182"/>
      <c r="MT708" s="182"/>
      <c r="MU708" s="182"/>
      <c r="MV708" s="182"/>
      <c r="MW708" s="182"/>
      <c r="MX708" s="182"/>
      <c r="MY708" s="182"/>
      <c r="MZ708" s="182"/>
      <c r="NA708" s="182"/>
      <c r="NB708" s="182"/>
      <c r="NC708" s="182"/>
      <c r="ND708" s="182"/>
      <c r="NE708" s="182"/>
      <c r="NF708" s="182"/>
      <c r="NG708" s="182"/>
      <c r="NH708" s="182"/>
      <c r="NI708" s="182"/>
      <c r="NJ708" s="182"/>
      <c r="NK708" s="182"/>
      <c r="NL708" s="182"/>
      <c r="NM708" s="182"/>
      <c r="NN708" s="182"/>
      <c r="NO708" s="182"/>
      <c r="NP708" s="182"/>
      <c r="NQ708" s="182"/>
      <c r="NR708" s="182"/>
      <c r="NS708" s="182"/>
      <c r="NT708" s="182"/>
      <c r="NU708" s="182"/>
      <c r="NV708" s="182"/>
      <c r="NW708" s="182"/>
      <c r="NX708" s="182"/>
      <c r="NY708" s="182"/>
      <c r="NZ708" s="182"/>
      <c r="OA708" s="182"/>
      <c r="OB708" s="182"/>
      <c r="OC708" s="182"/>
      <c r="OD708" s="182"/>
      <c r="OE708" s="182"/>
      <c r="OF708" s="182"/>
      <c r="OG708" s="182"/>
      <c r="OH708" s="182"/>
      <c r="OI708" s="182"/>
      <c r="OJ708" s="182"/>
      <c r="OK708" s="182"/>
      <c r="OL708" s="182"/>
      <c r="OM708" s="182"/>
      <c r="ON708" s="182"/>
      <c r="OO708" s="182"/>
      <c r="OP708" s="182"/>
      <c r="OQ708" s="182"/>
      <c r="OR708" s="182"/>
      <c r="OS708" s="182"/>
      <c r="OT708" s="182"/>
      <c r="OU708" s="182"/>
      <c r="OV708" s="182"/>
      <c r="OW708" s="182"/>
      <c r="OX708" s="182"/>
      <c r="OY708" s="182"/>
      <c r="OZ708" s="182"/>
      <c r="PA708" s="182"/>
      <c r="PB708" s="182"/>
      <c r="PC708" s="182"/>
      <c r="PD708" s="182"/>
      <c r="PE708" s="182"/>
      <c r="PF708" s="182"/>
      <c r="PG708" s="182"/>
      <c r="PH708" s="182"/>
      <c r="PI708" s="182"/>
      <c r="PJ708" s="182"/>
      <c r="PK708" s="182"/>
      <c r="PL708" s="182"/>
      <c r="PM708" s="182"/>
      <c r="PN708" s="182"/>
      <c r="PO708" s="182"/>
      <c r="PP708" s="182"/>
      <c r="PQ708" s="182"/>
      <c r="PR708" s="182"/>
      <c r="PS708" s="182"/>
      <c r="PT708" s="182"/>
      <c r="PU708" s="182"/>
      <c r="PV708" s="182"/>
      <c r="PW708" s="182"/>
      <c r="PX708" s="182"/>
    </row>
    <row r="709" spans="1:440" s="167" customFormat="1" ht="19.899999999999999" customHeight="1" thickBot="1">
      <c r="A709" s="855">
        <v>129</v>
      </c>
      <c r="B709" s="1044"/>
      <c r="C709" s="1047"/>
      <c r="D709" s="844"/>
      <c r="E709" s="902"/>
      <c r="F709" s="323" t="s">
        <v>21</v>
      </c>
      <c r="G709" s="298">
        <v>16.620999999999999</v>
      </c>
      <c r="H709" s="299"/>
      <c r="I709" s="299">
        <f>G709+H709+K708</f>
        <v>20.170999999999999</v>
      </c>
      <c r="J709" s="439">
        <v>0</v>
      </c>
      <c r="K709" s="299">
        <f t="shared" si="847"/>
        <v>20.170999999999999</v>
      </c>
      <c r="L709" s="359">
        <f t="shared" si="848"/>
        <v>0</v>
      </c>
      <c r="M709" s="440" t="s">
        <v>24</v>
      </c>
      <c r="N709" s="903"/>
      <c r="O709" s="904"/>
      <c r="P709" s="904"/>
      <c r="Q709" s="904"/>
      <c r="R709" s="904"/>
      <c r="S709" s="893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  <c r="AZ709" s="182"/>
      <c r="BA709" s="182"/>
      <c r="BB709" s="182"/>
      <c r="BC709" s="182"/>
      <c r="BD709" s="182"/>
      <c r="BE709" s="182"/>
      <c r="BF709" s="182"/>
      <c r="BG709" s="182"/>
      <c r="BH709" s="182"/>
      <c r="BI709" s="182"/>
      <c r="BJ709" s="182"/>
      <c r="BK709" s="182"/>
      <c r="BL709" s="182"/>
      <c r="BM709" s="182"/>
      <c r="BN709" s="182"/>
      <c r="BO709" s="182"/>
      <c r="BP709" s="182"/>
      <c r="BQ709" s="182"/>
      <c r="BR709" s="182"/>
      <c r="BS709" s="182"/>
      <c r="BT709" s="182"/>
      <c r="BU709" s="182"/>
      <c r="BV709" s="182"/>
      <c r="BW709" s="182"/>
      <c r="BX709" s="182"/>
      <c r="BY709" s="182"/>
      <c r="BZ709" s="182"/>
      <c r="CA709" s="182"/>
      <c r="CB709" s="182"/>
      <c r="CC709" s="182"/>
      <c r="CD709" s="182"/>
      <c r="CE709" s="182"/>
      <c r="CF709" s="182"/>
      <c r="CG709" s="182"/>
      <c r="CH709" s="182"/>
      <c r="CI709" s="182"/>
      <c r="CJ709" s="182"/>
      <c r="CK709" s="182"/>
      <c r="CL709" s="182"/>
      <c r="CM709" s="182"/>
      <c r="CN709" s="182"/>
      <c r="CO709" s="182"/>
      <c r="CP709" s="182"/>
      <c r="CQ709" s="182"/>
      <c r="CR709" s="182"/>
      <c r="CS709" s="182"/>
      <c r="CT709" s="182"/>
      <c r="CU709" s="182"/>
      <c r="CV709" s="182"/>
      <c r="CW709" s="182"/>
      <c r="CX709" s="182"/>
      <c r="CY709" s="182"/>
      <c r="CZ709" s="182"/>
      <c r="DA709" s="182"/>
      <c r="DB709" s="182"/>
      <c r="DC709" s="182"/>
      <c r="DD709" s="182"/>
      <c r="DE709" s="182"/>
      <c r="DF709" s="182"/>
      <c r="DG709" s="182"/>
      <c r="DH709" s="182"/>
      <c r="DI709" s="182"/>
      <c r="DJ709" s="182"/>
      <c r="DK709" s="182"/>
      <c r="DL709" s="182"/>
      <c r="DM709" s="182"/>
      <c r="DN709" s="182"/>
      <c r="DO709" s="182"/>
      <c r="DP709" s="182"/>
      <c r="DQ709" s="182"/>
      <c r="DR709" s="182"/>
      <c r="DS709" s="182"/>
      <c r="DT709" s="182"/>
      <c r="DU709" s="182"/>
      <c r="DV709" s="182"/>
      <c r="DW709" s="182"/>
      <c r="DX709" s="182"/>
      <c r="DY709" s="182"/>
      <c r="DZ709" s="182"/>
      <c r="EA709" s="182"/>
      <c r="EB709" s="182"/>
      <c r="EC709" s="182"/>
      <c r="ED709" s="182"/>
      <c r="EE709" s="182"/>
      <c r="EF709" s="182"/>
      <c r="EG709" s="182"/>
      <c r="EH709" s="182"/>
      <c r="EI709" s="182"/>
      <c r="EJ709" s="182"/>
      <c r="EK709" s="182"/>
      <c r="EL709" s="182"/>
      <c r="EM709" s="182"/>
      <c r="EN709" s="182"/>
      <c r="EO709" s="182"/>
      <c r="EP709" s="182"/>
      <c r="EQ709" s="182"/>
      <c r="ER709" s="182"/>
      <c r="ES709" s="182"/>
      <c r="ET709" s="182"/>
      <c r="EU709" s="182"/>
      <c r="EV709" s="182"/>
      <c r="EW709" s="182"/>
      <c r="EX709" s="182"/>
      <c r="EY709" s="182"/>
      <c r="EZ709" s="182"/>
      <c r="FA709" s="182"/>
      <c r="FB709" s="182"/>
      <c r="FC709" s="182"/>
      <c r="FD709" s="182"/>
      <c r="FE709" s="182"/>
      <c r="FF709" s="182"/>
      <c r="FG709" s="182"/>
      <c r="FH709" s="182"/>
      <c r="FI709" s="182"/>
      <c r="FJ709" s="182"/>
      <c r="FK709" s="182"/>
      <c r="FL709" s="182"/>
      <c r="FM709" s="182"/>
      <c r="FN709" s="182"/>
      <c r="FO709" s="182"/>
      <c r="FP709" s="182"/>
      <c r="FQ709" s="182"/>
      <c r="FR709" s="182"/>
      <c r="FS709" s="182"/>
      <c r="FT709" s="182"/>
      <c r="FU709" s="182"/>
      <c r="FV709" s="182"/>
      <c r="FW709" s="182"/>
      <c r="FX709" s="182"/>
      <c r="FY709" s="182"/>
      <c r="FZ709" s="182"/>
      <c r="GA709" s="182"/>
      <c r="GB709" s="182"/>
      <c r="GC709" s="182"/>
      <c r="GD709" s="182"/>
      <c r="GE709" s="182"/>
      <c r="GF709" s="182"/>
      <c r="GG709" s="182"/>
      <c r="GH709" s="182"/>
      <c r="GI709" s="182"/>
      <c r="GJ709" s="182"/>
      <c r="GK709" s="182"/>
      <c r="GL709" s="182"/>
      <c r="GM709" s="182"/>
      <c r="GN709" s="182"/>
      <c r="GO709" s="182"/>
      <c r="GP709" s="182"/>
      <c r="GQ709" s="182"/>
      <c r="GR709" s="182"/>
      <c r="GS709" s="182"/>
      <c r="GT709" s="182"/>
      <c r="GU709" s="182"/>
      <c r="GV709" s="182"/>
      <c r="GW709" s="182"/>
      <c r="GX709" s="182"/>
      <c r="GY709" s="182"/>
      <c r="GZ709" s="182"/>
      <c r="HA709" s="182"/>
      <c r="HB709" s="182"/>
      <c r="HC709" s="182"/>
      <c r="HD709" s="182"/>
      <c r="HE709" s="182"/>
      <c r="HF709" s="182"/>
      <c r="HG709" s="182"/>
      <c r="HH709" s="182"/>
      <c r="HI709" s="182"/>
      <c r="HJ709" s="182"/>
      <c r="HK709" s="182"/>
      <c r="HL709" s="182"/>
      <c r="HM709" s="182"/>
      <c r="HN709" s="182"/>
      <c r="HO709" s="182"/>
      <c r="HP709" s="182"/>
      <c r="HQ709" s="182"/>
      <c r="HR709" s="182"/>
      <c r="HS709" s="182"/>
      <c r="HT709" s="182"/>
      <c r="HU709" s="182"/>
      <c r="HV709" s="182"/>
      <c r="HW709" s="182"/>
      <c r="HX709" s="182"/>
      <c r="HY709" s="182"/>
      <c r="HZ709" s="182"/>
      <c r="IA709" s="182"/>
      <c r="IB709" s="182"/>
      <c r="IC709" s="182"/>
      <c r="ID709" s="182"/>
      <c r="IE709" s="182"/>
      <c r="IF709" s="182"/>
      <c r="IG709" s="182"/>
      <c r="IH709" s="182"/>
      <c r="II709" s="182"/>
      <c r="IJ709" s="182"/>
      <c r="IK709" s="182"/>
      <c r="IL709" s="182"/>
      <c r="IM709" s="182"/>
      <c r="IN709" s="182"/>
      <c r="IO709" s="182"/>
      <c r="IP709" s="182"/>
      <c r="IQ709" s="182"/>
      <c r="IR709" s="182"/>
      <c r="IS709" s="182"/>
      <c r="IT709" s="182"/>
      <c r="IU709" s="182"/>
      <c r="IV709" s="182"/>
      <c r="IW709" s="182"/>
      <c r="IX709" s="182"/>
      <c r="IY709" s="182"/>
      <c r="IZ709" s="182"/>
      <c r="JA709" s="182"/>
      <c r="JB709" s="182"/>
      <c r="JC709" s="182"/>
      <c r="JD709" s="182"/>
      <c r="JE709" s="182"/>
      <c r="JF709" s="182"/>
      <c r="JG709" s="182"/>
      <c r="JH709" s="182"/>
      <c r="JI709" s="182"/>
      <c r="JJ709" s="182"/>
      <c r="JK709" s="182"/>
      <c r="JL709" s="182"/>
      <c r="JM709" s="182"/>
      <c r="JN709" s="182"/>
      <c r="JO709" s="182"/>
      <c r="JP709" s="182"/>
      <c r="JQ709" s="182"/>
      <c r="JR709" s="182"/>
      <c r="JS709" s="182"/>
      <c r="JT709" s="182"/>
      <c r="JU709" s="182"/>
      <c r="JV709" s="182"/>
      <c r="JW709" s="182"/>
      <c r="JX709" s="182"/>
      <c r="JY709" s="182"/>
      <c r="JZ709" s="182"/>
      <c r="KA709" s="182"/>
      <c r="KB709" s="182"/>
      <c r="KC709" s="182"/>
      <c r="KD709" s="182"/>
      <c r="KE709" s="182"/>
      <c r="KF709" s="182"/>
      <c r="KG709" s="182"/>
      <c r="KH709" s="182"/>
      <c r="KI709" s="182"/>
      <c r="KJ709" s="182"/>
      <c r="KK709" s="182"/>
      <c r="KL709" s="182"/>
      <c r="KM709" s="182"/>
      <c r="KN709" s="182"/>
      <c r="KO709" s="182"/>
      <c r="KP709" s="182"/>
      <c r="KQ709" s="182"/>
      <c r="KR709" s="182"/>
      <c r="KS709" s="182"/>
      <c r="KT709" s="182"/>
      <c r="KU709" s="182"/>
      <c r="KV709" s="182"/>
      <c r="KW709" s="182"/>
      <c r="KX709" s="182"/>
      <c r="KY709" s="182"/>
      <c r="KZ709" s="182"/>
      <c r="LA709" s="182"/>
      <c r="LB709" s="182"/>
      <c r="LC709" s="182"/>
      <c r="LD709" s="182"/>
      <c r="LE709" s="182"/>
      <c r="LF709" s="182"/>
      <c r="LG709" s="182"/>
      <c r="LH709" s="182"/>
      <c r="LI709" s="182"/>
      <c r="LJ709" s="182"/>
      <c r="LK709" s="182"/>
      <c r="LL709" s="182"/>
      <c r="LM709" s="182"/>
      <c r="LN709" s="182"/>
      <c r="LO709" s="182"/>
      <c r="LP709" s="182"/>
      <c r="LQ709" s="182"/>
      <c r="LR709" s="182"/>
      <c r="LS709" s="182"/>
      <c r="LT709" s="182"/>
      <c r="LU709" s="182"/>
      <c r="LV709" s="182"/>
      <c r="LW709" s="182"/>
      <c r="LX709" s="182"/>
      <c r="LY709" s="182"/>
      <c r="LZ709" s="182"/>
      <c r="MA709" s="182"/>
      <c r="MB709" s="182"/>
      <c r="MC709" s="182"/>
      <c r="MD709" s="182"/>
      <c r="ME709" s="182"/>
      <c r="MF709" s="182"/>
      <c r="MG709" s="182"/>
      <c r="MH709" s="182"/>
      <c r="MI709" s="182"/>
      <c r="MJ709" s="182"/>
      <c r="MK709" s="182"/>
      <c r="ML709" s="182"/>
      <c r="MM709" s="182"/>
      <c r="MN709" s="182"/>
      <c r="MO709" s="182"/>
      <c r="MP709" s="182"/>
      <c r="MQ709" s="182"/>
      <c r="MR709" s="182"/>
      <c r="MS709" s="182"/>
      <c r="MT709" s="182"/>
      <c r="MU709" s="182"/>
      <c r="MV709" s="182"/>
      <c r="MW709" s="182"/>
      <c r="MX709" s="182"/>
      <c r="MY709" s="182"/>
      <c r="MZ709" s="182"/>
      <c r="NA709" s="182"/>
      <c r="NB709" s="182"/>
      <c r="NC709" s="182"/>
      <c r="ND709" s="182"/>
      <c r="NE709" s="182"/>
      <c r="NF709" s="182"/>
      <c r="NG709" s="182"/>
      <c r="NH709" s="182"/>
      <c r="NI709" s="182"/>
      <c r="NJ709" s="182"/>
      <c r="NK709" s="182"/>
      <c r="NL709" s="182"/>
      <c r="NM709" s="182"/>
      <c r="NN709" s="182"/>
      <c r="NO709" s="182"/>
      <c r="NP709" s="182"/>
      <c r="NQ709" s="182"/>
      <c r="NR709" s="182"/>
      <c r="NS709" s="182"/>
      <c r="NT709" s="182"/>
      <c r="NU709" s="182"/>
      <c r="NV709" s="182"/>
      <c r="NW709" s="182"/>
      <c r="NX709" s="182"/>
      <c r="NY709" s="182"/>
      <c r="NZ709" s="182"/>
      <c r="OA709" s="182"/>
      <c r="OB709" s="182"/>
      <c r="OC709" s="182"/>
      <c r="OD709" s="182"/>
      <c r="OE709" s="182"/>
      <c r="OF709" s="182"/>
      <c r="OG709" s="182"/>
      <c r="OH709" s="182"/>
      <c r="OI709" s="182"/>
      <c r="OJ709" s="182"/>
      <c r="OK709" s="182"/>
      <c r="OL709" s="182"/>
      <c r="OM709" s="182"/>
      <c r="ON709" s="182"/>
      <c r="OO709" s="182"/>
      <c r="OP709" s="182"/>
      <c r="OQ709" s="182"/>
      <c r="OR709" s="182"/>
      <c r="OS709" s="182"/>
      <c r="OT709" s="182"/>
      <c r="OU709" s="182"/>
      <c r="OV709" s="182"/>
      <c r="OW709" s="182"/>
      <c r="OX709" s="182"/>
      <c r="OY709" s="182"/>
      <c r="OZ709" s="182"/>
      <c r="PA709" s="182"/>
      <c r="PB709" s="182"/>
      <c r="PC709" s="182"/>
      <c r="PD709" s="182"/>
      <c r="PE709" s="182"/>
      <c r="PF709" s="182"/>
      <c r="PG709" s="182"/>
      <c r="PH709" s="182"/>
      <c r="PI709" s="182"/>
      <c r="PJ709" s="182"/>
      <c r="PK709" s="182"/>
      <c r="PL709" s="182"/>
      <c r="PM709" s="182"/>
      <c r="PN709" s="182"/>
      <c r="PO709" s="182"/>
      <c r="PP709" s="182"/>
      <c r="PQ709" s="182"/>
      <c r="PR709" s="182"/>
      <c r="PS709" s="182"/>
      <c r="PT709" s="182"/>
      <c r="PU709" s="182"/>
      <c r="PV709" s="182"/>
      <c r="PW709" s="182"/>
      <c r="PX709" s="182"/>
    </row>
    <row r="710" spans="1:440" s="167" customFormat="1" ht="19.899999999999999" customHeight="1" thickBot="1">
      <c r="A710" s="855">
        <v>129</v>
      </c>
      <c r="B710" s="1044"/>
      <c r="C710" s="1047"/>
      <c r="D710" s="845"/>
      <c r="E710" s="902"/>
      <c r="F710" s="323" t="s">
        <v>22</v>
      </c>
      <c r="G710" s="298">
        <v>20.170999999999999</v>
      </c>
      <c r="H710" s="298">
        <f>-31</f>
        <v>-31</v>
      </c>
      <c r="I710" s="299">
        <f>G710+H710+K709</f>
        <v>9.3419999999999987</v>
      </c>
      <c r="J710" s="439">
        <v>2.2000000000000002</v>
      </c>
      <c r="K710" s="299">
        <f t="shared" si="847"/>
        <v>7.1419999999999986</v>
      </c>
      <c r="L710" s="359">
        <f t="shared" si="848"/>
        <v>0.23549561121815463</v>
      </c>
      <c r="M710" s="440" t="s">
        <v>24</v>
      </c>
      <c r="N710" s="903"/>
      <c r="O710" s="904"/>
      <c r="P710" s="904"/>
      <c r="Q710" s="904"/>
      <c r="R710" s="904"/>
      <c r="S710" s="893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  <c r="AZ710" s="182"/>
      <c r="BA710" s="182"/>
      <c r="BB710" s="182"/>
      <c r="BC710" s="182"/>
      <c r="BD710" s="182"/>
      <c r="BE710" s="182"/>
      <c r="BF710" s="182"/>
      <c r="BG710" s="182"/>
      <c r="BH710" s="182"/>
      <c r="BI710" s="182"/>
      <c r="BJ710" s="182"/>
      <c r="BK710" s="182"/>
      <c r="BL710" s="182"/>
      <c r="BM710" s="182"/>
      <c r="BN710" s="182"/>
      <c r="BO710" s="182"/>
      <c r="BP710" s="182"/>
      <c r="BQ710" s="182"/>
      <c r="BR710" s="182"/>
      <c r="BS710" s="182"/>
      <c r="BT710" s="182"/>
      <c r="BU710" s="182"/>
      <c r="BV710" s="182"/>
      <c r="BW710" s="182"/>
      <c r="BX710" s="182"/>
      <c r="BY710" s="182"/>
      <c r="BZ710" s="182"/>
      <c r="CA710" s="182"/>
      <c r="CB710" s="182"/>
      <c r="CC710" s="182"/>
      <c r="CD710" s="182"/>
      <c r="CE710" s="182"/>
      <c r="CF710" s="182"/>
      <c r="CG710" s="182"/>
      <c r="CH710" s="182"/>
      <c r="CI710" s="182"/>
      <c r="CJ710" s="182"/>
      <c r="CK710" s="182"/>
      <c r="CL710" s="182"/>
      <c r="CM710" s="182"/>
      <c r="CN710" s="182"/>
      <c r="CO710" s="182"/>
      <c r="CP710" s="182"/>
      <c r="CQ710" s="182"/>
      <c r="CR710" s="182"/>
      <c r="CS710" s="182"/>
      <c r="CT710" s="182"/>
      <c r="CU710" s="182"/>
      <c r="CV710" s="182"/>
      <c r="CW710" s="182"/>
      <c r="CX710" s="182"/>
      <c r="CY710" s="182"/>
      <c r="CZ710" s="182"/>
      <c r="DA710" s="182"/>
      <c r="DB710" s="182"/>
      <c r="DC710" s="182"/>
      <c r="DD710" s="182"/>
      <c r="DE710" s="182"/>
      <c r="DF710" s="182"/>
      <c r="DG710" s="182"/>
      <c r="DH710" s="182"/>
      <c r="DI710" s="182"/>
      <c r="DJ710" s="182"/>
      <c r="DK710" s="182"/>
      <c r="DL710" s="182"/>
      <c r="DM710" s="182"/>
      <c r="DN710" s="182"/>
      <c r="DO710" s="182"/>
      <c r="DP710" s="182"/>
      <c r="DQ710" s="182"/>
      <c r="DR710" s="182"/>
      <c r="DS710" s="182"/>
      <c r="DT710" s="182"/>
      <c r="DU710" s="182"/>
      <c r="DV710" s="182"/>
      <c r="DW710" s="182"/>
      <c r="DX710" s="182"/>
      <c r="DY710" s="182"/>
      <c r="DZ710" s="182"/>
      <c r="EA710" s="182"/>
      <c r="EB710" s="182"/>
      <c r="EC710" s="182"/>
      <c r="ED710" s="182"/>
      <c r="EE710" s="182"/>
      <c r="EF710" s="182"/>
      <c r="EG710" s="182"/>
      <c r="EH710" s="182"/>
      <c r="EI710" s="182"/>
      <c r="EJ710" s="182"/>
      <c r="EK710" s="182"/>
      <c r="EL710" s="182"/>
      <c r="EM710" s="182"/>
      <c r="EN710" s="182"/>
      <c r="EO710" s="182"/>
      <c r="EP710" s="182"/>
      <c r="EQ710" s="182"/>
      <c r="ER710" s="182"/>
      <c r="ES710" s="182"/>
      <c r="ET710" s="182"/>
      <c r="EU710" s="182"/>
      <c r="EV710" s="182"/>
      <c r="EW710" s="182"/>
      <c r="EX710" s="182"/>
      <c r="EY710" s="182"/>
      <c r="EZ710" s="182"/>
      <c r="FA710" s="182"/>
      <c r="FB710" s="182"/>
      <c r="FC710" s="182"/>
      <c r="FD710" s="182"/>
      <c r="FE710" s="182"/>
      <c r="FF710" s="182"/>
      <c r="FG710" s="182"/>
      <c r="FH710" s="182"/>
      <c r="FI710" s="182"/>
      <c r="FJ710" s="182"/>
      <c r="FK710" s="182"/>
      <c r="FL710" s="182"/>
      <c r="FM710" s="182"/>
      <c r="FN710" s="182"/>
      <c r="FO710" s="182"/>
      <c r="FP710" s="182"/>
      <c r="FQ710" s="182"/>
      <c r="FR710" s="182"/>
      <c r="FS710" s="182"/>
      <c r="FT710" s="182"/>
      <c r="FU710" s="182"/>
      <c r="FV710" s="182"/>
      <c r="FW710" s="182"/>
      <c r="FX710" s="182"/>
      <c r="FY710" s="182"/>
      <c r="FZ710" s="182"/>
      <c r="GA710" s="182"/>
      <c r="GB710" s="182"/>
      <c r="GC710" s="182"/>
      <c r="GD710" s="182"/>
      <c r="GE710" s="182"/>
      <c r="GF710" s="182"/>
      <c r="GG710" s="182"/>
      <c r="GH710" s="182"/>
      <c r="GI710" s="182"/>
      <c r="GJ710" s="182"/>
      <c r="GK710" s="182"/>
      <c r="GL710" s="182"/>
      <c r="GM710" s="182"/>
      <c r="GN710" s="182"/>
      <c r="GO710" s="182"/>
      <c r="GP710" s="182"/>
      <c r="GQ710" s="182"/>
      <c r="GR710" s="182"/>
      <c r="GS710" s="182"/>
      <c r="GT710" s="182"/>
      <c r="GU710" s="182"/>
      <c r="GV710" s="182"/>
      <c r="GW710" s="182"/>
      <c r="GX710" s="182"/>
      <c r="GY710" s="182"/>
      <c r="GZ710" s="182"/>
      <c r="HA710" s="182"/>
      <c r="HB710" s="182"/>
      <c r="HC710" s="182"/>
      <c r="HD710" s="182"/>
      <c r="HE710" s="182"/>
      <c r="HF710" s="182"/>
      <c r="HG710" s="182"/>
      <c r="HH710" s="182"/>
      <c r="HI710" s="182"/>
      <c r="HJ710" s="182"/>
      <c r="HK710" s="182"/>
      <c r="HL710" s="182"/>
      <c r="HM710" s="182"/>
      <c r="HN710" s="182"/>
      <c r="HO710" s="182"/>
      <c r="HP710" s="182"/>
      <c r="HQ710" s="182"/>
      <c r="HR710" s="182"/>
      <c r="HS710" s="182"/>
      <c r="HT710" s="182"/>
      <c r="HU710" s="182"/>
      <c r="HV710" s="182"/>
      <c r="HW710" s="182"/>
      <c r="HX710" s="182"/>
      <c r="HY710" s="182"/>
      <c r="HZ710" s="182"/>
      <c r="IA710" s="182"/>
      <c r="IB710" s="182"/>
      <c r="IC710" s="182"/>
      <c r="ID710" s="182"/>
      <c r="IE710" s="182"/>
      <c r="IF710" s="182"/>
      <c r="IG710" s="182"/>
      <c r="IH710" s="182"/>
      <c r="II710" s="182"/>
      <c r="IJ710" s="182"/>
      <c r="IK710" s="182"/>
      <c r="IL710" s="182"/>
      <c r="IM710" s="182"/>
      <c r="IN710" s="182"/>
      <c r="IO710" s="182"/>
      <c r="IP710" s="182"/>
      <c r="IQ710" s="182"/>
      <c r="IR710" s="182"/>
      <c r="IS710" s="182"/>
      <c r="IT710" s="182"/>
      <c r="IU710" s="182"/>
      <c r="IV710" s="182"/>
      <c r="IW710" s="182"/>
      <c r="IX710" s="182"/>
      <c r="IY710" s="182"/>
      <c r="IZ710" s="182"/>
      <c r="JA710" s="182"/>
      <c r="JB710" s="182"/>
      <c r="JC710" s="182"/>
      <c r="JD710" s="182"/>
      <c r="JE710" s="182"/>
      <c r="JF710" s="182"/>
      <c r="JG710" s="182"/>
      <c r="JH710" s="182"/>
      <c r="JI710" s="182"/>
      <c r="JJ710" s="182"/>
      <c r="JK710" s="182"/>
      <c r="JL710" s="182"/>
      <c r="JM710" s="182"/>
      <c r="JN710" s="182"/>
      <c r="JO710" s="182"/>
      <c r="JP710" s="182"/>
      <c r="JQ710" s="182"/>
      <c r="JR710" s="182"/>
      <c r="JS710" s="182"/>
      <c r="JT710" s="182"/>
      <c r="JU710" s="182"/>
      <c r="JV710" s="182"/>
      <c r="JW710" s="182"/>
      <c r="JX710" s="182"/>
      <c r="JY710" s="182"/>
      <c r="JZ710" s="182"/>
      <c r="KA710" s="182"/>
      <c r="KB710" s="182"/>
      <c r="KC710" s="182"/>
      <c r="KD710" s="182"/>
      <c r="KE710" s="182"/>
      <c r="KF710" s="182"/>
      <c r="KG710" s="182"/>
      <c r="KH710" s="182"/>
      <c r="KI710" s="182"/>
      <c r="KJ710" s="182"/>
      <c r="KK710" s="182"/>
      <c r="KL710" s="182"/>
      <c r="KM710" s="182"/>
      <c r="KN710" s="182"/>
      <c r="KO710" s="182"/>
      <c r="KP710" s="182"/>
      <c r="KQ710" s="182"/>
      <c r="KR710" s="182"/>
      <c r="KS710" s="182"/>
      <c r="KT710" s="182"/>
      <c r="KU710" s="182"/>
      <c r="KV710" s="182"/>
      <c r="KW710" s="182"/>
      <c r="KX710" s="182"/>
      <c r="KY710" s="182"/>
      <c r="KZ710" s="182"/>
      <c r="LA710" s="182"/>
      <c r="LB710" s="182"/>
      <c r="LC710" s="182"/>
      <c r="LD710" s="182"/>
      <c r="LE710" s="182"/>
      <c r="LF710" s="182"/>
      <c r="LG710" s="182"/>
      <c r="LH710" s="182"/>
      <c r="LI710" s="182"/>
      <c r="LJ710" s="182"/>
      <c r="LK710" s="182"/>
      <c r="LL710" s="182"/>
      <c r="LM710" s="182"/>
      <c r="LN710" s="182"/>
      <c r="LO710" s="182"/>
      <c r="LP710" s="182"/>
      <c r="LQ710" s="182"/>
      <c r="LR710" s="182"/>
      <c r="LS710" s="182"/>
      <c r="LT710" s="182"/>
      <c r="LU710" s="182"/>
      <c r="LV710" s="182"/>
      <c r="LW710" s="182"/>
      <c r="LX710" s="182"/>
      <c r="LY710" s="182"/>
      <c r="LZ710" s="182"/>
      <c r="MA710" s="182"/>
      <c r="MB710" s="182"/>
      <c r="MC710" s="182"/>
      <c r="MD710" s="182"/>
      <c r="ME710" s="182"/>
      <c r="MF710" s="182"/>
      <c r="MG710" s="182"/>
      <c r="MH710" s="182"/>
      <c r="MI710" s="182"/>
      <c r="MJ710" s="182"/>
      <c r="MK710" s="182"/>
      <c r="ML710" s="182"/>
      <c r="MM710" s="182"/>
      <c r="MN710" s="182"/>
      <c r="MO710" s="182"/>
      <c r="MP710" s="182"/>
      <c r="MQ710" s="182"/>
      <c r="MR710" s="182"/>
      <c r="MS710" s="182"/>
      <c r="MT710" s="182"/>
      <c r="MU710" s="182"/>
      <c r="MV710" s="182"/>
      <c r="MW710" s="182"/>
      <c r="MX710" s="182"/>
      <c r="MY710" s="182"/>
      <c r="MZ710" s="182"/>
      <c r="NA710" s="182"/>
      <c r="NB710" s="182"/>
      <c r="NC710" s="182"/>
      <c r="ND710" s="182"/>
      <c r="NE710" s="182"/>
      <c r="NF710" s="182"/>
      <c r="NG710" s="182"/>
      <c r="NH710" s="182"/>
      <c r="NI710" s="182"/>
      <c r="NJ710" s="182"/>
      <c r="NK710" s="182"/>
      <c r="NL710" s="182"/>
      <c r="NM710" s="182"/>
      <c r="NN710" s="182"/>
      <c r="NO710" s="182"/>
      <c r="NP710" s="182"/>
      <c r="NQ710" s="182"/>
      <c r="NR710" s="182"/>
      <c r="NS710" s="182"/>
      <c r="NT710" s="182"/>
      <c r="NU710" s="182"/>
      <c r="NV710" s="182"/>
      <c r="NW710" s="182"/>
      <c r="NX710" s="182"/>
      <c r="NY710" s="182"/>
      <c r="NZ710" s="182"/>
      <c r="OA710" s="182"/>
      <c r="OB710" s="182"/>
      <c r="OC710" s="182"/>
      <c r="OD710" s="182"/>
      <c r="OE710" s="182"/>
      <c r="OF710" s="182"/>
      <c r="OG710" s="182"/>
      <c r="OH710" s="182"/>
      <c r="OI710" s="182"/>
      <c r="OJ710" s="182"/>
      <c r="OK710" s="182"/>
      <c r="OL710" s="182"/>
      <c r="OM710" s="182"/>
      <c r="ON710" s="182"/>
      <c r="OO710" s="182"/>
      <c r="OP710" s="182"/>
      <c r="OQ710" s="182"/>
      <c r="OR710" s="182"/>
      <c r="OS710" s="182"/>
      <c r="OT710" s="182"/>
      <c r="OU710" s="182"/>
      <c r="OV710" s="182"/>
      <c r="OW710" s="182"/>
      <c r="OX710" s="182"/>
      <c r="OY710" s="182"/>
      <c r="OZ710" s="182"/>
      <c r="PA710" s="182"/>
      <c r="PB710" s="182"/>
      <c r="PC710" s="182"/>
      <c r="PD710" s="182"/>
      <c r="PE710" s="182"/>
      <c r="PF710" s="182"/>
      <c r="PG710" s="182"/>
      <c r="PH710" s="182"/>
      <c r="PI710" s="182"/>
      <c r="PJ710" s="182"/>
      <c r="PK710" s="182"/>
      <c r="PL710" s="182"/>
      <c r="PM710" s="182"/>
      <c r="PN710" s="182"/>
      <c r="PO710" s="182"/>
      <c r="PP710" s="182"/>
      <c r="PQ710" s="182"/>
      <c r="PR710" s="182"/>
      <c r="PS710" s="182"/>
      <c r="PT710" s="182"/>
      <c r="PU710" s="182"/>
      <c r="PV710" s="182"/>
      <c r="PW710" s="182"/>
      <c r="PX710" s="182"/>
    </row>
    <row r="711" spans="1:440" s="167" customFormat="1" ht="19.899999999999999" customHeight="1" thickBot="1">
      <c r="A711" s="855">
        <v>130</v>
      </c>
      <c r="B711" s="1044"/>
      <c r="C711" s="1047"/>
      <c r="D711" s="843" t="s">
        <v>666</v>
      </c>
      <c r="E711" s="902" t="s">
        <v>628</v>
      </c>
      <c r="F711" s="323" t="s">
        <v>20</v>
      </c>
      <c r="G711" s="298">
        <v>13.164999999999999</v>
      </c>
      <c r="H711" s="298"/>
      <c r="I711" s="299">
        <f t="shared" ref="I711" si="867">G711+H711</f>
        <v>13.164999999999999</v>
      </c>
      <c r="J711" s="439">
        <v>0.78700000000000003</v>
      </c>
      <c r="K711" s="299">
        <f t="shared" si="847"/>
        <v>12.377999999999998</v>
      </c>
      <c r="L711" s="359">
        <f t="shared" si="848"/>
        <v>5.977971895176605E-2</v>
      </c>
      <c r="M711" s="440" t="s">
        <v>24</v>
      </c>
      <c r="N711" s="903">
        <f t="shared" ref="N711:O711" si="868">G711+G712+G713</f>
        <v>149.60900000000001</v>
      </c>
      <c r="O711" s="904">
        <f t="shared" si="868"/>
        <v>0</v>
      </c>
      <c r="P711" s="904">
        <f t="shared" ref="P711" si="869">N711+O711</f>
        <v>149.60900000000001</v>
      </c>
      <c r="Q711" s="904">
        <f t="shared" ref="Q711" si="870">J711+J712+J713</f>
        <v>124.29899999999999</v>
      </c>
      <c r="R711" s="904">
        <f t="shared" ref="R711" si="871">P711-Q711</f>
        <v>25.310000000000016</v>
      </c>
      <c r="S711" s="893">
        <f t="shared" ref="S711" si="872">Q711/P711</f>
        <v>0.8308256856205174</v>
      </c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  <c r="AZ711" s="182"/>
      <c r="BA711" s="182"/>
      <c r="BB711" s="182"/>
      <c r="BC711" s="182"/>
      <c r="BD711" s="182"/>
      <c r="BE711" s="182"/>
      <c r="BF711" s="182"/>
      <c r="BG711" s="182"/>
      <c r="BH711" s="182"/>
      <c r="BI711" s="182"/>
      <c r="BJ711" s="182"/>
      <c r="BK711" s="182"/>
      <c r="BL711" s="182"/>
      <c r="BM711" s="182"/>
      <c r="BN711" s="182"/>
      <c r="BO711" s="182"/>
      <c r="BP711" s="182"/>
      <c r="BQ711" s="182"/>
      <c r="BR711" s="182"/>
      <c r="BS711" s="182"/>
      <c r="BT711" s="182"/>
      <c r="BU711" s="182"/>
      <c r="BV711" s="182"/>
      <c r="BW711" s="182"/>
      <c r="BX711" s="182"/>
      <c r="BY711" s="182"/>
      <c r="BZ711" s="182"/>
      <c r="CA711" s="182"/>
      <c r="CB711" s="182"/>
      <c r="CC711" s="182"/>
      <c r="CD711" s="182"/>
      <c r="CE711" s="182"/>
      <c r="CF711" s="182"/>
      <c r="CG711" s="182"/>
      <c r="CH711" s="182"/>
      <c r="CI711" s="182"/>
      <c r="CJ711" s="182"/>
      <c r="CK711" s="182"/>
      <c r="CL711" s="182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  <c r="DT711" s="182"/>
      <c r="DU711" s="182"/>
      <c r="DV711" s="182"/>
      <c r="DW711" s="182"/>
      <c r="DX711" s="182"/>
      <c r="DY711" s="182"/>
      <c r="DZ711" s="182"/>
      <c r="EA711" s="182"/>
      <c r="EB711" s="182"/>
      <c r="EC711" s="182"/>
      <c r="ED711" s="182"/>
      <c r="EE711" s="182"/>
      <c r="EF711" s="182"/>
      <c r="EG711" s="182"/>
      <c r="EH711" s="182"/>
      <c r="EI711" s="182"/>
      <c r="EJ711" s="182"/>
      <c r="EK711" s="182"/>
      <c r="EL711" s="182"/>
      <c r="EM711" s="182"/>
      <c r="EN711" s="182"/>
      <c r="EO711" s="182"/>
      <c r="EP711" s="182"/>
      <c r="EQ711" s="182"/>
      <c r="ER711" s="182"/>
      <c r="ES711" s="182"/>
      <c r="ET711" s="182"/>
      <c r="EU711" s="182"/>
      <c r="EV711" s="182"/>
      <c r="EW711" s="182"/>
      <c r="EX711" s="182"/>
      <c r="EY711" s="182"/>
      <c r="EZ711" s="182"/>
      <c r="FA711" s="182"/>
      <c r="FB711" s="182"/>
      <c r="FC711" s="182"/>
      <c r="FD711" s="182"/>
      <c r="FE711" s="182"/>
      <c r="FF711" s="182"/>
      <c r="FG711" s="182"/>
      <c r="FH711" s="182"/>
      <c r="FI711" s="182"/>
      <c r="FJ711" s="182"/>
      <c r="FK711" s="182"/>
      <c r="FL711" s="182"/>
      <c r="FM711" s="182"/>
      <c r="FN711" s="182"/>
      <c r="FO711" s="182"/>
      <c r="FP711" s="182"/>
      <c r="FQ711" s="182"/>
      <c r="FR711" s="182"/>
      <c r="FS711" s="182"/>
      <c r="FT711" s="182"/>
      <c r="FU711" s="182"/>
      <c r="FV711" s="182"/>
      <c r="FW711" s="182"/>
      <c r="FX711" s="182"/>
      <c r="FY711" s="182"/>
      <c r="FZ711" s="182"/>
      <c r="GA711" s="182"/>
      <c r="GB711" s="182"/>
      <c r="GC711" s="182"/>
      <c r="GD711" s="182"/>
      <c r="GE711" s="182"/>
      <c r="GF711" s="182"/>
      <c r="GG711" s="182"/>
      <c r="GH711" s="182"/>
      <c r="GI711" s="182"/>
      <c r="GJ711" s="182"/>
      <c r="GK711" s="182"/>
      <c r="GL711" s="182"/>
      <c r="GM711" s="182"/>
      <c r="GN711" s="182"/>
      <c r="GO711" s="182"/>
      <c r="GP711" s="182"/>
      <c r="GQ711" s="182"/>
      <c r="GR711" s="182"/>
      <c r="GS711" s="182"/>
      <c r="GT711" s="182"/>
      <c r="GU711" s="182"/>
      <c r="GV711" s="182"/>
      <c r="GW711" s="182"/>
      <c r="GX711" s="182"/>
      <c r="GY711" s="182"/>
      <c r="GZ711" s="182"/>
      <c r="HA711" s="182"/>
      <c r="HB711" s="182"/>
      <c r="HC711" s="182"/>
      <c r="HD711" s="182"/>
      <c r="HE711" s="182"/>
      <c r="HF711" s="182"/>
      <c r="HG711" s="182"/>
      <c r="HH711" s="182"/>
      <c r="HI711" s="182"/>
      <c r="HJ711" s="182"/>
      <c r="HK711" s="182"/>
      <c r="HL711" s="182"/>
      <c r="HM711" s="182"/>
      <c r="HN711" s="182"/>
      <c r="HO711" s="182"/>
      <c r="HP711" s="182"/>
      <c r="HQ711" s="182"/>
      <c r="HR711" s="182"/>
      <c r="HS711" s="182"/>
      <c r="HT711" s="182"/>
      <c r="HU711" s="182"/>
      <c r="HV711" s="182"/>
      <c r="HW711" s="182"/>
      <c r="HX711" s="182"/>
      <c r="HY711" s="182"/>
      <c r="HZ711" s="182"/>
      <c r="IA711" s="182"/>
      <c r="IB711" s="182"/>
      <c r="IC711" s="182"/>
      <c r="ID711" s="182"/>
      <c r="IE711" s="182"/>
      <c r="IF711" s="182"/>
      <c r="IG711" s="182"/>
      <c r="IH711" s="182"/>
      <c r="II711" s="182"/>
      <c r="IJ711" s="182"/>
      <c r="IK711" s="182"/>
      <c r="IL711" s="182"/>
      <c r="IM711" s="182"/>
      <c r="IN711" s="182"/>
      <c r="IO711" s="182"/>
      <c r="IP711" s="182"/>
      <c r="IQ711" s="182"/>
      <c r="IR711" s="182"/>
      <c r="IS711" s="182"/>
      <c r="IT711" s="182"/>
      <c r="IU711" s="182"/>
      <c r="IV711" s="182"/>
      <c r="IW711" s="182"/>
      <c r="IX711" s="182"/>
      <c r="IY711" s="182"/>
      <c r="IZ711" s="182"/>
      <c r="JA711" s="182"/>
      <c r="JB711" s="182"/>
      <c r="JC711" s="182"/>
      <c r="JD711" s="182"/>
      <c r="JE711" s="182"/>
      <c r="JF711" s="182"/>
      <c r="JG711" s="182"/>
      <c r="JH711" s="182"/>
      <c r="JI711" s="182"/>
      <c r="JJ711" s="182"/>
      <c r="JK711" s="182"/>
      <c r="JL711" s="182"/>
      <c r="JM711" s="182"/>
      <c r="JN711" s="182"/>
      <c r="JO711" s="182"/>
      <c r="JP711" s="182"/>
      <c r="JQ711" s="182"/>
      <c r="JR711" s="182"/>
      <c r="JS711" s="182"/>
      <c r="JT711" s="182"/>
      <c r="JU711" s="182"/>
      <c r="JV711" s="182"/>
      <c r="JW711" s="182"/>
      <c r="JX711" s="182"/>
      <c r="JY711" s="182"/>
      <c r="JZ711" s="182"/>
      <c r="KA711" s="182"/>
      <c r="KB711" s="182"/>
      <c r="KC711" s="182"/>
      <c r="KD711" s="182"/>
      <c r="KE711" s="182"/>
      <c r="KF711" s="182"/>
      <c r="KG711" s="182"/>
      <c r="KH711" s="182"/>
      <c r="KI711" s="182"/>
      <c r="KJ711" s="182"/>
      <c r="KK711" s="182"/>
      <c r="KL711" s="182"/>
      <c r="KM711" s="182"/>
      <c r="KN711" s="182"/>
      <c r="KO711" s="182"/>
      <c r="KP711" s="182"/>
      <c r="KQ711" s="182"/>
      <c r="KR711" s="182"/>
      <c r="KS711" s="182"/>
      <c r="KT711" s="182"/>
      <c r="KU711" s="182"/>
      <c r="KV711" s="182"/>
      <c r="KW711" s="182"/>
      <c r="KX711" s="182"/>
      <c r="KY711" s="182"/>
      <c r="KZ711" s="182"/>
      <c r="LA711" s="182"/>
      <c r="LB711" s="182"/>
      <c r="LC711" s="182"/>
      <c r="LD711" s="182"/>
      <c r="LE711" s="182"/>
      <c r="LF711" s="182"/>
      <c r="LG711" s="182"/>
      <c r="LH711" s="182"/>
      <c r="LI711" s="182"/>
      <c r="LJ711" s="182"/>
      <c r="LK711" s="182"/>
      <c r="LL711" s="182"/>
      <c r="LM711" s="182"/>
      <c r="LN711" s="182"/>
      <c r="LO711" s="182"/>
      <c r="LP711" s="182"/>
      <c r="LQ711" s="182"/>
      <c r="LR711" s="182"/>
      <c r="LS711" s="182"/>
      <c r="LT711" s="182"/>
      <c r="LU711" s="182"/>
      <c r="LV711" s="182"/>
      <c r="LW711" s="182"/>
      <c r="LX711" s="182"/>
      <c r="LY711" s="182"/>
      <c r="LZ711" s="182"/>
      <c r="MA711" s="182"/>
      <c r="MB711" s="182"/>
      <c r="MC711" s="182"/>
      <c r="MD711" s="182"/>
      <c r="ME711" s="182"/>
      <c r="MF711" s="182"/>
      <c r="MG711" s="182"/>
      <c r="MH711" s="182"/>
      <c r="MI711" s="182"/>
      <c r="MJ711" s="182"/>
      <c r="MK711" s="182"/>
      <c r="ML711" s="182"/>
      <c r="MM711" s="182"/>
      <c r="MN711" s="182"/>
      <c r="MO711" s="182"/>
      <c r="MP711" s="182"/>
      <c r="MQ711" s="182"/>
      <c r="MR711" s="182"/>
      <c r="MS711" s="182"/>
      <c r="MT711" s="182"/>
      <c r="MU711" s="182"/>
      <c r="MV711" s="182"/>
      <c r="MW711" s="182"/>
      <c r="MX711" s="182"/>
      <c r="MY711" s="182"/>
      <c r="MZ711" s="182"/>
      <c r="NA711" s="182"/>
      <c r="NB711" s="182"/>
      <c r="NC711" s="182"/>
      <c r="ND711" s="182"/>
      <c r="NE711" s="182"/>
      <c r="NF711" s="182"/>
      <c r="NG711" s="182"/>
      <c r="NH711" s="182"/>
      <c r="NI711" s="182"/>
      <c r="NJ711" s="182"/>
      <c r="NK711" s="182"/>
      <c r="NL711" s="182"/>
      <c r="NM711" s="182"/>
      <c r="NN711" s="182"/>
      <c r="NO711" s="182"/>
      <c r="NP711" s="182"/>
      <c r="NQ711" s="182"/>
      <c r="NR711" s="182"/>
      <c r="NS711" s="182"/>
      <c r="NT711" s="182"/>
      <c r="NU711" s="182"/>
      <c r="NV711" s="182"/>
      <c r="NW711" s="182"/>
      <c r="NX711" s="182"/>
      <c r="NY711" s="182"/>
      <c r="NZ711" s="182"/>
      <c r="OA711" s="182"/>
      <c r="OB711" s="182"/>
      <c r="OC711" s="182"/>
      <c r="OD711" s="182"/>
      <c r="OE711" s="182"/>
      <c r="OF711" s="182"/>
      <c r="OG711" s="182"/>
      <c r="OH711" s="182"/>
      <c r="OI711" s="182"/>
      <c r="OJ711" s="182"/>
      <c r="OK711" s="182"/>
      <c r="OL711" s="182"/>
      <c r="OM711" s="182"/>
      <c r="ON711" s="182"/>
      <c r="OO711" s="182"/>
      <c r="OP711" s="182"/>
      <c r="OQ711" s="182"/>
      <c r="OR711" s="182"/>
      <c r="OS711" s="182"/>
      <c r="OT711" s="182"/>
      <c r="OU711" s="182"/>
      <c r="OV711" s="182"/>
      <c r="OW711" s="182"/>
      <c r="OX711" s="182"/>
      <c r="OY711" s="182"/>
      <c r="OZ711" s="182"/>
      <c r="PA711" s="182"/>
      <c r="PB711" s="182"/>
      <c r="PC711" s="182"/>
      <c r="PD711" s="182"/>
      <c r="PE711" s="182"/>
      <c r="PF711" s="182"/>
      <c r="PG711" s="182"/>
      <c r="PH711" s="182"/>
      <c r="PI711" s="182"/>
      <c r="PJ711" s="182"/>
      <c r="PK711" s="182"/>
      <c r="PL711" s="182"/>
      <c r="PM711" s="182"/>
      <c r="PN711" s="182"/>
      <c r="PO711" s="182"/>
      <c r="PP711" s="182"/>
      <c r="PQ711" s="182"/>
      <c r="PR711" s="182"/>
      <c r="PS711" s="182"/>
      <c r="PT711" s="182"/>
      <c r="PU711" s="182"/>
      <c r="PV711" s="182"/>
      <c r="PW711" s="182"/>
      <c r="PX711" s="182"/>
    </row>
    <row r="712" spans="1:440" s="167" customFormat="1" ht="19.899999999999999" customHeight="1" thickBot="1">
      <c r="A712" s="855">
        <v>130</v>
      </c>
      <c r="B712" s="1044"/>
      <c r="C712" s="1047"/>
      <c r="D712" s="844"/>
      <c r="E712" s="902"/>
      <c r="F712" s="323" t="s">
        <v>21</v>
      </c>
      <c r="G712" s="298">
        <v>61.639000000000003</v>
      </c>
      <c r="H712" s="298"/>
      <c r="I712" s="299">
        <f>G712+H712+K711</f>
        <v>74.016999999999996</v>
      </c>
      <c r="J712" s="439">
        <v>32.189</v>
      </c>
      <c r="K712" s="299">
        <f t="shared" si="847"/>
        <v>41.827999999999996</v>
      </c>
      <c r="L712" s="359">
        <f t="shared" si="848"/>
        <v>0.43488658010997477</v>
      </c>
      <c r="M712" s="440" t="s">
        <v>24</v>
      </c>
      <c r="N712" s="903"/>
      <c r="O712" s="904"/>
      <c r="P712" s="904"/>
      <c r="Q712" s="904"/>
      <c r="R712" s="904"/>
      <c r="S712" s="893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  <c r="AZ712" s="182"/>
      <c r="BA712" s="182"/>
      <c r="BB712" s="182"/>
      <c r="BC712" s="182"/>
      <c r="BD712" s="182"/>
      <c r="BE712" s="182"/>
      <c r="BF712" s="182"/>
      <c r="BG712" s="182"/>
      <c r="BH712" s="182"/>
      <c r="BI712" s="182"/>
      <c r="BJ712" s="182"/>
      <c r="BK712" s="182"/>
      <c r="BL712" s="182"/>
      <c r="BM712" s="182"/>
      <c r="BN712" s="182"/>
      <c r="BO712" s="182"/>
      <c r="BP712" s="182"/>
      <c r="BQ712" s="182"/>
      <c r="BR712" s="182"/>
      <c r="BS712" s="182"/>
      <c r="BT712" s="182"/>
      <c r="BU712" s="182"/>
      <c r="BV712" s="182"/>
      <c r="BW712" s="182"/>
      <c r="BX712" s="182"/>
      <c r="BY712" s="182"/>
      <c r="BZ712" s="182"/>
      <c r="CA712" s="182"/>
      <c r="CB712" s="182"/>
      <c r="CC712" s="182"/>
      <c r="CD712" s="182"/>
      <c r="CE712" s="182"/>
      <c r="CF712" s="182"/>
      <c r="CG712" s="182"/>
      <c r="CH712" s="182"/>
      <c r="CI712" s="182"/>
      <c r="CJ712" s="182"/>
      <c r="CK712" s="182"/>
      <c r="CL712" s="182"/>
      <c r="CM712" s="182"/>
      <c r="CN712" s="182"/>
      <c r="CO712" s="182"/>
      <c r="CP712" s="182"/>
      <c r="CQ712" s="182"/>
      <c r="CR712" s="182"/>
      <c r="CS712" s="182"/>
      <c r="CT712" s="182"/>
      <c r="CU712" s="182"/>
      <c r="CV712" s="182"/>
      <c r="CW712" s="182"/>
      <c r="CX712" s="182"/>
      <c r="CY712" s="182"/>
      <c r="CZ712" s="182"/>
      <c r="DA712" s="182"/>
      <c r="DB712" s="182"/>
      <c r="DC712" s="182"/>
      <c r="DD712" s="182"/>
      <c r="DE712" s="182"/>
      <c r="DF712" s="182"/>
      <c r="DG712" s="182"/>
      <c r="DH712" s="182"/>
      <c r="DI712" s="182"/>
      <c r="DJ712" s="182"/>
      <c r="DK712" s="182"/>
      <c r="DL712" s="182"/>
      <c r="DM712" s="182"/>
      <c r="DN712" s="182"/>
      <c r="DO712" s="182"/>
      <c r="DP712" s="182"/>
      <c r="DQ712" s="182"/>
      <c r="DR712" s="182"/>
      <c r="DS712" s="182"/>
      <c r="DT712" s="182"/>
      <c r="DU712" s="182"/>
      <c r="DV712" s="182"/>
      <c r="DW712" s="182"/>
      <c r="DX712" s="182"/>
      <c r="DY712" s="182"/>
      <c r="DZ712" s="182"/>
      <c r="EA712" s="182"/>
      <c r="EB712" s="182"/>
      <c r="EC712" s="182"/>
      <c r="ED712" s="182"/>
      <c r="EE712" s="182"/>
      <c r="EF712" s="182"/>
      <c r="EG712" s="182"/>
      <c r="EH712" s="182"/>
      <c r="EI712" s="182"/>
      <c r="EJ712" s="182"/>
      <c r="EK712" s="182"/>
      <c r="EL712" s="182"/>
      <c r="EM712" s="182"/>
      <c r="EN712" s="182"/>
      <c r="EO712" s="182"/>
      <c r="EP712" s="182"/>
      <c r="EQ712" s="182"/>
      <c r="ER712" s="182"/>
      <c r="ES712" s="182"/>
      <c r="ET712" s="182"/>
      <c r="EU712" s="182"/>
      <c r="EV712" s="182"/>
      <c r="EW712" s="182"/>
      <c r="EX712" s="182"/>
      <c r="EY712" s="182"/>
      <c r="EZ712" s="182"/>
      <c r="FA712" s="182"/>
      <c r="FB712" s="182"/>
      <c r="FC712" s="182"/>
      <c r="FD712" s="182"/>
      <c r="FE712" s="182"/>
      <c r="FF712" s="182"/>
      <c r="FG712" s="182"/>
      <c r="FH712" s="182"/>
      <c r="FI712" s="182"/>
      <c r="FJ712" s="182"/>
      <c r="FK712" s="182"/>
      <c r="FL712" s="182"/>
      <c r="FM712" s="182"/>
      <c r="FN712" s="182"/>
      <c r="FO712" s="182"/>
      <c r="FP712" s="182"/>
      <c r="FQ712" s="182"/>
      <c r="FR712" s="182"/>
      <c r="FS712" s="182"/>
      <c r="FT712" s="182"/>
      <c r="FU712" s="182"/>
      <c r="FV712" s="182"/>
      <c r="FW712" s="182"/>
      <c r="FX712" s="182"/>
      <c r="FY712" s="182"/>
      <c r="FZ712" s="182"/>
      <c r="GA712" s="182"/>
      <c r="GB712" s="182"/>
      <c r="GC712" s="182"/>
      <c r="GD712" s="182"/>
      <c r="GE712" s="182"/>
      <c r="GF712" s="182"/>
      <c r="GG712" s="182"/>
      <c r="GH712" s="182"/>
      <c r="GI712" s="182"/>
      <c r="GJ712" s="182"/>
      <c r="GK712" s="182"/>
      <c r="GL712" s="182"/>
      <c r="GM712" s="182"/>
      <c r="GN712" s="182"/>
      <c r="GO712" s="182"/>
      <c r="GP712" s="182"/>
      <c r="GQ712" s="182"/>
      <c r="GR712" s="182"/>
      <c r="GS712" s="182"/>
      <c r="GT712" s="182"/>
      <c r="GU712" s="182"/>
      <c r="GV712" s="182"/>
      <c r="GW712" s="182"/>
      <c r="GX712" s="182"/>
      <c r="GY712" s="182"/>
      <c r="GZ712" s="182"/>
      <c r="HA712" s="182"/>
      <c r="HB712" s="182"/>
      <c r="HC712" s="182"/>
      <c r="HD712" s="182"/>
      <c r="HE712" s="182"/>
      <c r="HF712" s="182"/>
      <c r="HG712" s="182"/>
      <c r="HH712" s="182"/>
      <c r="HI712" s="182"/>
      <c r="HJ712" s="182"/>
      <c r="HK712" s="182"/>
      <c r="HL712" s="182"/>
      <c r="HM712" s="182"/>
      <c r="HN712" s="182"/>
      <c r="HO712" s="182"/>
      <c r="HP712" s="182"/>
      <c r="HQ712" s="182"/>
      <c r="HR712" s="182"/>
      <c r="HS712" s="182"/>
      <c r="HT712" s="182"/>
      <c r="HU712" s="182"/>
      <c r="HV712" s="182"/>
      <c r="HW712" s="182"/>
      <c r="HX712" s="182"/>
      <c r="HY712" s="182"/>
      <c r="HZ712" s="182"/>
      <c r="IA712" s="182"/>
      <c r="IB712" s="182"/>
      <c r="IC712" s="182"/>
      <c r="ID712" s="182"/>
      <c r="IE712" s="182"/>
      <c r="IF712" s="182"/>
      <c r="IG712" s="182"/>
      <c r="IH712" s="182"/>
      <c r="II712" s="182"/>
      <c r="IJ712" s="182"/>
      <c r="IK712" s="182"/>
      <c r="IL712" s="182"/>
      <c r="IM712" s="182"/>
      <c r="IN712" s="182"/>
      <c r="IO712" s="182"/>
      <c r="IP712" s="182"/>
      <c r="IQ712" s="182"/>
      <c r="IR712" s="182"/>
      <c r="IS712" s="182"/>
      <c r="IT712" s="182"/>
      <c r="IU712" s="182"/>
      <c r="IV712" s="182"/>
      <c r="IW712" s="182"/>
      <c r="IX712" s="182"/>
      <c r="IY712" s="182"/>
      <c r="IZ712" s="182"/>
      <c r="JA712" s="182"/>
      <c r="JB712" s="182"/>
      <c r="JC712" s="182"/>
      <c r="JD712" s="182"/>
      <c r="JE712" s="182"/>
      <c r="JF712" s="182"/>
      <c r="JG712" s="182"/>
      <c r="JH712" s="182"/>
      <c r="JI712" s="182"/>
      <c r="JJ712" s="182"/>
      <c r="JK712" s="182"/>
      <c r="JL712" s="182"/>
      <c r="JM712" s="182"/>
      <c r="JN712" s="182"/>
      <c r="JO712" s="182"/>
      <c r="JP712" s="182"/>
      <c r="JQ712" s="182"/>
      <c r="JR712" s="182"/>
      <c r="JS712" s="182"/>
      <c r="JT712" s="182"/>
      <c r="JU712" s="182"/>
      <c r="JV712" s="182"/>
      <c r="JW712" s="182"/>
      <c r="JX712" s="182"/>
      <c r="JY712" s="182"/>
      <c r="JZ712" s="182"/>
      <c r="KA712" s="182"/>
      <c r="KB712" s="182"/>
      <c r="KC712" s="182"/>
      <c r="KD712" s="182"/>
      <c r="KE712" s="182"/>
      <c r="KF712" s="182"/>
      <c r="KG712" s="182"/>
      <c r="KH712" s="182"/>
      <c r="KI712" s="182"/>
      <c r="KJ712" s="182"/>
      <c r="KK712" s="182"/>
      <c r="KL712" s="182"/>
      <c r="KM712" s="182"/>
      <c r="KN712" s="182"/>
      <c r="KO712" s="182"/>
      <c r="KP712" s="182"/>
      <c r="KQ712" s="182"/>
      <c r="KR712" s="182"/>
      <c r="KS712" s="182"/>
      <c r="KT712" s="182"/>
      <c r="KU712" s="182"/>
      <c r="KV712" s="182"/>
      <c r="KW712" s="182"/>
      <c r="KX712" s="182"/>
      <c r="KY712" s="182"/>
      <c r="KZ712" s="182"/>
      <c r="LA712" s="182"/>
      <c r="LB712" s="182"/>
      <c r="LC712" s="182"/>
      <c r="LD712" s="182"/>
      <c r="LE712" s="182"/>
      <c r="LF712" s="182"/>
      <c r="LG712" s="182"/>
      <c r="LH712" s="182"/>
      <c r="LI712" s="182"/>
      <c r="LJ712" s="182"/>
      <c r="LK712" s="182"/>
      <c r="LL712" s="182"/>
      <c r="LM712" s="182"/>
      <c r="LN712" s="182"/>
      <c r="LO712" s="182"/>
      <c r="LP712" s="182"/>
      <c r="LQ712" s="182"/>
      <c r="LR712" s="182"/>
      <c r="LS712" s="182"/>
      <c r="LT712" s="182"/>
      <c r="LU712" s="182"/>
      <c r="LV712" s="182"/>
      <c r="LW712" s="182"/>
      <c r="LX712" s="182"/>
      <c r="LY712" s="182"/>
      <c r="LZ712" s="182"/>
      <c r="MA712" s="182"/>
      <c r="MB712" s="182"/>
      <c r="MC712" s="182"/>
      <c r="MD712" s="182"/>
      <c r="ME712" s="182"/>
      <c r="MF712" s="182"/>
      <c r="MG712" s="182"/>
      <c r="MH712" s="182"/>
      <c r="MI712" s="182"/>
      <c r="MJ712" s="182"/>
      <c r="MK712" s="182"/>
      <c r="ML712" s="182"/>
      <c r="MM712" s="182"/>
      <c r="MN712" s="182"/>
      <c r="MO712" s="182"/>
      <c r="MP712" s="182"/>
      <c r="MQ712" s="182"/>
      <c r="MR712" s="182"/>
      <c r="MS712" s="182"/>
      <c r="MT712" s="182"/>
      <c r="MU712" s="182"/>
      <c r="MV712" s="182"/>
      <c r="MW712" s="182"/>
      <c r="MX712" s="182"/>
      <c r="MY712" s="182"/>
      <c r="MZ712" s="182"/>
      <c r="NA712" s="182"/>
      <c r="NB712" s="182"/>
      <c r="NC712" s="182"/>
      <c r="ND712" s="182"/>
      <c r="NE712" s="182"/>
      <c r="NF712" s="182"/>
      <c r="NG712" s="182"/>
      <c r="NH712" s="182"/>
      <c r="NI712" s="182"/>
      <c r="NJ712" s="182"/>
      <c r="NK712" s="182"/>
      <c r="NL712" s="182"/>
      <c r="NM712" s="182"/>
      <c r="NN712" s="182"/>
      <c r="NO712" s="182"/>
      <c r="NP712" s="182"/>
      <c r="NQ712" s="182"/>
      <c r="NR712" s="182"/>
      <c r="NS712" s="182"/>
      <c r="NT712" s="182"/>
      <c r="NU712" s="182"/>
      <c r="NV712" s="182"/>
      <c r="NW712" s="182"/>
      <c r="NX712" s="182"/>
      <c r="NY712" s="182"/>
      <c r="NZ712" s="182"/>
      <c r="OA712" s="182"/>
      <c r="OB712" s="182"/>
      <c r="OC712" s="182"/>
      <c r="OD712" s="182"/>
      <c r="OE712" s="182"/>
      <c r="OF712" s="182"/>
      <c r="OG712" s="182"/>
      <c r="OH712" s="182"/>
      <c r="OI712" s="182"/>
      <c r="OJ712" s="182"/>
      <c r="OK712" s="182"/>
      <c r="OL712" s="182"/>
      <c r="OM712" s="182"/>
      <c r="ON712" s="182"/>
      <c r="OO712" s="182"/>
      <c r="OP712" s="182"/>
      <c r="OQ712" s="182"/>
      <c r="OR712" s="182"/>
      <c r="OS712" s="182"/>
      <c r="OT712" s="182"/>
      <c r="OU712" s="182"/>
      <c r="OV712" s="182"/>
      <c r="OW712" s="182"/>
      <c r="OX712" s="182"/>
      <c r="OY712" s="182"/>
      <c r="OZ712" s="182"/>
      <c r="PA712" s="182"/>
      <c r="PB712" s="182"/>
      <c r="PC712" s="182"/>
      <c r="PD712" s="182"/>
      <c r="PE712" s="182"/>
      <c r="PF712" s="182"/>
      <c r="PG712" s="182"/>
      <c r="PH712" s="182"/>
      <c r="PI712" s="182"/>
      <c r="PJ712" s="182"/>
      <c r="PK712" s="182"/>
      <c r="PL712" s="182"/>
      <c r="PM712" s="182"/>
      <c r="PN712" s="182"/>
      <c r="PO712" s="182"/>
      <c r="PP712" s="182"/>
      <c r="PQ712" s="182"/>
      <c r="PR712" s="182"/>
      <c r="PS712" s="182"/>
      <c r="PT712" s="182"/>
      <c r="PU712" s="182"/>
      <c r="PV712" s="182"/>
      <c r="PW712" s="182"/>
      <c r="PX712" s="182"/>
    </row>
    <row r="713" spans="1:440" s="167" customFormat="1" ht="19.899999999999999" customHeight="1" thickBot="1">
      <c r="A713" s="855">
        <v>130</v>
      </c>
      <c r="B713" s="1044"/>
      <c r="C713" s="1047"/>
      <c r="D713" s="845"/>
      <c r="E713" s="902"/>
      <c r="F713" s="323" t="s">
        <v>22</v>
      </c>
      <c r="G713" s="298">
        <v>74.805000000000007</v>
      </c>
      <c r="H713" s="298"/>
      <c r="I713" s="299">
        <f>G713+H713+K712</f>
        <v>116.63300000000001</v>
      </c>
      <c r="J713" s="439">
        <v>91.322999999999993</v>
      </c>
      <c r="K713" s="299">
        <f t="shared" si="847"/>
        <v>25.310000000000016</v>
      </c>
      <c r="L713" s="359">
        <f t="shared" si="848"/>
        <v>0.78299452127613955</v>
      </c>
      <c r="M713" s="440" t="s">
        <v>24</v>
      </c>
      <c r="N713" s="903"/>
      <c r="O713" s="904"/>
      <c r="P713" s="904"/>
      <c r="Q713" s="904"/>
      <c r="R713" s="904"/>
      <c r="S713" s="893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  <c r="AZ713" s="182"/>
      <c r="BA713" s="182"/>
      <c r="BB713" s="182"/>
      <c r="BC713" s="182"/>
      <c r="BD713" s="182"/>
      <c r="BE713" s="182"/>
      <c r="BF713" s="182"/>
      <c r="BG713" s="182"/>
      <c r="BH713" s="182"/>
      <c r="BI713" s="182"/>
      <c r="BJ713" s="182"/>
      <c r="BK713" s="182"/>
      <c r="BL713" s="182"/>
      <c r="BM713" s="182"/>
      <c r="BN713" s="182"/>
      <c r="BO713" s="182"/>
      <c r="BP713" s="182"/>
      <c r="BQ713" s="182"/>
      <c r="BR713" s="182"/>
      <c r="BS713" s="182"/>
      <c r="BT713" s="182"/>
      <c r="BU713" s="182"/>
      <c r="BV713" s="182"/>
      <c r="BW713" s="182"/>
      <c r="BX713" s="182"/>
      <c r="BY713" s="182"/>
      <c r="BZ713" s="182"/>
      <c r="CA713" s="182"/>
      <c r="CB713" s="182"/>
      <c r="CC713" s="182"/>
      <c r="CD713" s="182"/>
      <c r="CE713" s="182"/>
      <c r="CF713" s="182"/>
      <c r="CG713" s="182"/>
      <c r="CH713" s="182"/>
      <c r="CI713" s="182"/>
      <c r="CJ713" s="182"/>
      <c r="CK713" s="182"/>
      <c r="CL713" s="182"/>
      <c r="CM713" s="182"/>
      <c r="CN713" s="182"/>
      <c r="CO713" s="182"/>
      <c r="CP713" s="182"/>
      <c r="CQ713" s="182"/>
      <c r="CR713" s="182"/>
      <c r="CS713" s="182"/>
      <c r="CT713" s="182"/>
      <c r="CU713" s="182"/>
      <c r="CV713" s="182"/>
      <c r="CW713" s="182"/>
      <c r="CX713" s="182"/>
      <c r="CY713" s="182"/>
      <c r="CZ713" s="182"/>
      <c r="DA713" s="182"/>
      <c r="DB713" s="182"/>
      <c r="DC713" s="182"/>
      <c r="DD713" s="182"/>
      <c r="DE713" s="182"/>
      <c r="DF713" s="182"/>
      <c r="DG713" s="182"/>
      <c r="DH713" s="182"/>
      <c r="DI713" s="182"/>
      <c r="DJ713" s="182"/>
      <c r="DK713" s="182"/>
      <c r="DL713" s="182"/>
      <c r="DM713" s="182"/>
      <c r="DN713" s="182"/>
      <c r="DO713" s="182"/>
      <c r="DP713" s="182"/>
      <c r="DQ713" s="182"/>
      <c r="DR713" s="182"/>
      <c r="DS713" s="182"/>
      <c r="DT713" s="182"/>
      <c r="DU713" s="182"/>
      <c r="DV713" s="182"/>
      <c r="DW713" s="182"/>
      <c r="DX713" s="182"/>
      <c r="DY713" s="182"/>
      <c r="DZ713" s="182"/>
      <c r="EA713" s="182"/>
      <c r="EB713" s="182"/>
      <c r="EC713" s="182"/>
      <c r="ED713" s="182"/>
      <c r="EE713" s="182"/>
      <c r="EF713" s="182"/>
      <c r="EG713" s="182"/>
      <c r="EH713" s="182"/>
      <c r="EI713" s="182"/>
      <c r="EJ713" s="182"/>
      <c r="EK713" s="182"/>
      <c r="EL713" s="182"/>
      <c r="EM713" s="182"/>
      <c r="EN713" s="182"/>
      <c r="EO713" s="182"/>
      <c r="EP713" s="182"/>
      <c r="EQ713" s="182"/>
      <c r="ER713" s="182"/>
      <c r="ES713" s="182"/>
      <c r="ET713" s="182"/>
      <c r="EU713" s="182"/>
      <c r="EV713" s="182"/>
      <c r="EW713" s="182"/>
      <c r="EX713" s="182"/>
      <c r="EY713" s="182"/>
      <c r="EZ713" s="182"/>
      <c r="FA713" s="182"/>
      <c r="FB713" s="182"/>
      <c r="FC713" s="182"/>
      <c r="FD713" s="182"/>
      <c r="FE713" s="182"/>
      <c r="FF713" s="182"/>
      <c r="FG713" s="182"/>
      <c r="FH713" s="182"/>
      <c r="FI713" s="182"/>
      <c r="FJ713" s="182"/>
      <c r="FK713" s="182"/>
      <c r="FL713" s="182"/>
      <c r="FM713" s="182"/>
      <c r="FN713" s="182"/>
      <c r="FO713" s="182"/>
      <c r="FP713" s="182"/>
      <c r="FQ713" s="182"/>
      <c r="FR713" s="182"/>
      <c r="FS713" s="182"/>
      <c r="FT713" s="182"/>
      <c r="FU713" s="182"/>
      <c r="FV713" s="182"/>
      <c r="FW713" s="182"/>
      <c r="FX713" s="182"/>
      <c r="FY713" s="182"/>
      <c r="FZ713" s="182"/>
      <c r="GA713" s="182"/>
      <c r="GB713" s="182"/>
      <c r="GC713" s="182"/>
      <c r="GD713" s="182"/>
      <c r="GE713" s="182"/>
      <c r="GF713" s="182"/>
      <c r="GG713" s="182"/>
      <c r="GH713" s="182"/>
      <c r="GI713" s="182"/>
      <c r="GJ713" s="182"/>
      <c r="GK713" s="182"/>
      <c r="GL713" s="182"/>
      <c r="GM713" s="182"/>
      <c r="GN713" s="182"/>
      <c r="GO713" s="182"/>
      <c r="GP713" s="182"/>
      <c r="GQ713" s="182"/>
      <c r="GR713" s="182"/>
      <c r="GS713" s="182"/>
      <c r="GT713" s="182"/>
      <c r="GU713" s="182"/>
      <c r="GV713" s="182"/>
      <c r="GW713" s="182"/>
      <c r="GX713" s="182"/>
      <c r="GY713" s="182"/>
      <c r="GZ713" s="182"/>
      <c r="HA713" s="182"/>
      <c r="HB713" s="182"/>
      <c r="HC713" s="182"/>
      <c r="HD713" s="182"/>
      <c r="HE713" s="182"/>
      <c r="HF713" s="182"/>
      <c r="HG713" s="182"/>
      <c r="HH713" s="182"/>
      <c r="HI713" s="182"/>
      <c r="HJ713" s="182"/>
      <c r="HK713" s="182"/>
      <c r="HL713" s="182"/>
      <c r="HM713" s="182"/>
      <c r="HN713" s="182"/>
      <c r="HO713" s="182"/>
      <c r="HP713" s="182"/>
      <c r="HQ713" s="182"/>
      <c r="HR713" s="182"/>
      <c r="HS713" s="182"/>
      <c r="HT713" s="182"/>
      <c r="HU713" s="182"/>
      <c r="HV713" s="182"/>
      <c r="HW713" s="182"/>
      <c r="HX713" s="182"/>
      <c r="HY713" s="182"/>
      <c r="HZ713" s="182"/>
      <c r="IA713" s="182"/>
      <c r="IB713" s="182"/>
      <c r="IC713" s="182"/>
      <c r="ID713" s="182"/>
      <c r="IE713" s="182"/>
      <c r="IF713" s="182"/>
      <c r="IG713" s="182"/>
      <c r="IH713" s="182"/>
      <c r="II713" s="182"/>
      <c r="IJ713" s="182"/>
      <c r="IK713" s="182"/>
      <c r="IL713" s="182"/>
      <c r="IM713" s="182"/>
      <c r="IN713" s="182"/>
      <c r="IO713" s="182"/>
      <c r="IP713" s="182"/>
      <c r="IQ713" s="182"/>
      <c r="IR713" s="182"/>
      <c r="IS713" s="182"/>
      <c r="IT713" s="182"/>
      <c r="IU713" s="182"/>
      <c r="IV713" s="182"/>
      <c r="IW713" s="182"/>
      <c r="IX713" s="182"/>
      <c r="IY713" s="182"/>
      <c r="IZ713" s="182"/>
      <c r="JA713" s="182"/>
      <c r="JB713" s="182"/>
      <c r="JC713" s="182"/>
      <c r="JD713" s="182"/>
      <c r="JE713" s="182"/>
      <c r="JF713" s="182"/>
      <c r="JG713" s="182"/>
      <c r="JH713" s="182"/>
      <c r="JI713" s="182"/>
      <c r="JJ713" s="182"/>
      <c r="JK713" s="182"/>
      <c r="JL713" s="182"/>
      <c r="JM713" s="182"/>
      <c r="JN713" s="182"/>
      <c r="JO713" s="182"/>
      <c r="JP713" s="182"/>
      <c r="JQ713" s="182"/>
      <c r="JR713" s="182"/>
      <c r="JS713" s="182"/>
      <c r="JT713" s="182"/>
      <c r="JU713" s="182"/>
      <c r="JV713" s="182"/>
      <c r="JW713" s="182"/>
      <c r="JX713" s="182"/>
      <c r="JY713" s="182"/>
      <c r="JZ713" s="182"/>
      <c r="KA713" s="182"/>
      <c r="KB713" s="182"/>
      <c r="KC713" s="182"/>
      <c r="KD713" s="182"/>
      <c r="KE713" s="182"/>
      <c r="KF713" s="182"/>
      <c r="KG713" s="182"/>
      <c r="KH713" s="182"/>
      <c r="KI713" s="182"/>
      <c r="KJ713" s="182"/>
      <c r="KK713" s="182"/>
      <c r="KL713" s="182"/>
      <c r="KM713" s="182"/>
      <c r="KN713" s="182"/>
      <c r="KO713" s="182"/>
      <c r="KP713" s="182"/>
      <c r="KQ713" s="182"/>
      <c r="KR713" s="182"/>
      <c r="KS713" s="182"/>
      <c r="KT713" s="182"/>
      <c r="KU713" s="182"/>
      <c r="KV713" s="182"/>
      <c r="KW713" s="182"/>
      <c r="KX713" s="182"/>
      <c r="KY713" s="182"/>
      <c r="KZ713" s="182"/>
      <c r="LA713" s="182"/>
      <c r="LB713" s="182"/>
      <c r="LC713" s="182"/>
      <c r="LD713" s="182"/>
      <c r="LE713" s="182"/>
      <c r="LF713" s="182"/>
      <c r="LG713" s="182"/>
      <c r="LH713" s="182"/>
      <c r="LI713" s="182"/>
      <c r="LJ713" s="182"/>
      <c r="LK713" s="182"/>
      <c r="LL713" s="182"/>
      <c r="LM713" s="182"/>
      <c r="LN713" s="182"/>
      <c r="LO713" s="182"/>
      <c r="LP713" s="182"/>
      <c r="LQ713" s="182"/>
      <c r="LR713" s="182"/>
      <c r="LS713" s="182"/>
      <c r="LT713" s="182"/>
      <c r="LU713" s="182"/>
      <c r="LV713" s="182"/>
      <c r="LW713" s="182"/>
      <c r="LX713" s="182"/>
      <c r="LY713" s="182"/>
      <c r="LZ713" s="182"/>
      <c r="MA713" s="182"/>
      <c r="MB713" s="182"/>
      <c r="MC713" s="182"/>
      <c r="MD713" s="182"/>
      <c r="ME713" s="182"/>
      <c r="MF713" s="182"/>
      <c r="MG713" s="182"/>
      <c r="MH713" s="182"/>
      <c r="MI713" s="182"/>
      <c r="MJ713" s="182"/>
      <c r="MK713" s="182"/>
      <c r="ML713" s="182"/>
      <c r="MM713" s="182"/>
      <c r="MN713" s="182"/>
      <c r="MO713" s="182"/>
      <c r="MP713" s="182"/>
      <c r="MQ713" s="182"/>
      <c r="MR713" s="182"/>
      <c r="MS713" s="182"/>
      <c r="MT713" s="182"/>
      <c r="MU713" s="182"/>
      <c r="MV713" s="182"/>
      <c r="MW713" s="182"/>
      <c r="MX713" s="182"/>
      <c r="MY713" s="182"/>
      <c r="MZ713" s="182"/>
      <c r="NA713" s="182"/>
      <c r="NB713" s="182"/>
      <c r="NC713" s="182"/>
      <c r="ND713" s="182"/>
      <c r="NE713" s="182"/>
      <c r="NF713" s="182"/>
      <c r="NG713" s="182"/>
      <c r="NH713" s="182"/>
      <c r="NI713" s="182"/>
      <c r="NJ713" s="182"/>
      <c r="NK713" s="182"/>
      <c r="NL713" s="182"/>
      <c r="NM713" s="182"/>
      <c r="NN713" s="182"/>
      <c r="NO713" s="182"/>
      <c r="NP713" s="182"/>
      <c r="NQ713" s="182"/>
      <c r="NR713" s="182"/>
      <c r="NS713" s="182"/>
      <c r="NT713" s="182"/>
      <c r="NU713" s="182"/>
      <c r="NV713" s="182"/>
      <c r="NW713" s="182"/>
      <c r="NX713" s="182"/>
      <c r="NY713" s="182"/>
      <c r="NZ713" s="182"/>
      <c r="OA713" s="182"/>
      <c r="OB713" s="182"/>
      <c r="OC713" s="182"/>
      <c r="OD713" s="182"/>
      <c r="OE713" s="182"/>
      <c r="OF713" s="182"/>
      <c r="OG713" s="182"/>
      <c r="OH713" s="182"/>
      <c r="OI713" s="182"/>
      <c r="OJ713" s="182"/>
      <c r="OK713" s="182"/>
      <c r="OL713" s="182"/>
      <c r="OM713" s="182"/>
      <c r="ON713" s="182"/>
      <c r="OO713" s="182"/>
      <c r="OP713" s="182"/>
      <c r="OQ713" s="182"/>
      <c r="OR713" s="182"/>
      <c r="OS713" s="182"/>
      <c r="OT713" s="182"/>
      <c r="OU713" s="182"/>
      <c r="OV713" s="182"/>
      <c r="OW713" s="182"/>
      <c r="OX713" s="182"/>
      <c r="OY713" s="182"/>
      <c r="OZ713" s="182"/>
      <c r="PA713" s="182"/>
      <c r="PB713" s="182"/>
      <c r="PC713" s="182"/>
      <c r="PD713" s="182"/>
      <c r="PE713" s="182"/>
      <c r="PF713" s="182"/>
      <c r="PG713" s="182"/>
      <c r="PH713" s="182"/>
      <c r="PI713" s="182"/>
      <c r="PJ713" s="182"/>
      <c r="PK713" s="182"/>
      <c r="PL713" s="182"/>
      <c r="PM713" s="182"/>
      <c r="PN713" s="182"/>
      <c r="PO713" s="182"/>
      <c r="PP713" s="182"/>
      <c r="PQ713" s="182"/>
      <c r="PR713" s="182"/>
      <c r="PS713" s="182"/>
      <c r="PT713" s="182"/>
      <c r="PU713" s="182"/>
      <c r="PV713" s="182"/>
      <c r="PW713" s="182"/>
      <c r="PX713" s="182"/>
    </row>
    <row r="714" spans="1:440" s="167" customFormat="1" ht="19.899999999999999" customHeight="1" thickBot="1">
      <c r="A714" s="855">
        <v>131</v>
      </c>
      <c r="B714" s="1044"/>
      <c r="C714" s="1047"/>
      <c r="D714" s="843" t="s">
        <v>666</v>
      </c>
      <c r="E714" s="902" t="s">
        <v>629</v>
      </c>
      <c r="F714" s="323" t="s">
        <v>20</v>
      </c>
      <c r="G714" s="298">
        <v>0.55300000000000005</v>
      </c>
      <c r="H714" s="298"/>
      <c r="I714" s="299">
        <f t="shared" ref="I714" si="873">G714+H714</f>
        <v>0.55300000000000005</v>
      </c>
      <c r="J714" s="439">
        <v>0</v>
      </c>
      <c r="K714" s="299">
        <f t="shared" si="847"/>
        <v>0.55300000000000005</v>
      </c>
      <c r="L714" s="359">
        <f t="shared" si="848"/>
        <v>0</v>
      </c>
      <c r="M714" s="440" t="s">
        <v>24</v>
      </c>
      <c r="N714" s="903">
        <f t="shared" ref="N714:O714" si="874">G714+G715+G716</f>
        <v>6.2859999999999996</v>
      </c>
      <c r="O714" s="904">
        <f t="shared" si="874"/>
        <v>0</v>
      </c>
      <c r="P714" s="904">
        <f t="shared" ref="P714" si="875">N714+O714</f>
        <v>6.2859999999999996</v>
      </c>
      <c r="Q714" s="904">
        <f>J714+J715+J716</f>
        <v>4.1400000000000006</v>
      </c>
      <c r="R714" s="904">
        <f t="shared" ref="R714" si="876">P714-Q714</f>
        <v>2.145999999999999</v>
      </c>
      <c r="S714" s="893">
        <f t="shared" ref="S714" si="877">Q714/P714</f>
        <v>0.65860642698059191</v>
      </c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  <c r="AZ714" s="182"/>
      <c r="BA714" s="182"/>
      <c r="BB714" s="182"/>
      <c r="BC714" s="182"/>
      <c r="BD714" s="182"/>
      <c r="BE714" s="182"/>
      <c r="BF714" s="182"/>
      <c r="BG714" s="182"/>
      <c r="BH714" s="182"/>
      <c r="BI714" s="182"/>
      <c r="BJ714" s="182"/>
      <c r="BK714" s="182"/>
      <c r="BL714" s="182"/>
      <c r="BM714" s="182"/>
      <c r="BN714" s="182"/>
      <c r="BO714" s="182"/>
      <c r="BP714" s="182"/>
      <c r="BQ714" s="182"/>
      <c r="BR714" s="182"/>
      <c r="BS714" s="182"/>
      <c r="BT714" s="182"/>
      <c r="BU714" s="182"/>
      <c r="BV714" s="182"/>
      <c r="BW714" s="182"/>
      <c r="BX714" s="182"/>
      <c r="BY714" s="182"/>
      <c r="BZ714" s="182"/>
      <c r="CA714" s="182"/>
      <c r="CB714" s="182"/>
      <c r="CC714" s="182"/>
      <c r="CD714" s="182"/>
      <c r="CE714" s="182"/>
      <c r="CF714" s="182"/>
      <c r="CG714" s="182"/>
      <c r="CH714" s="182"/>
      <c r="CI714" s="182"/>
      <c r="CJ714" s="182"/>
      <c r="CK714" s="182"/>
      <c r="CL714" s="182"/>
      <c r="CM714" s="182"/>
      <c r="CN714" s="182"/>
      <c r="CO714" s="182"/>
      <c r="CP714" s="182"/>
      <c r="CQ714" s="182"/>
      <c r="CR714" s="182"/>
      <c r="CS714" s="182"/>
      <c r="CT714" s="182"/>
      <c r="CU714" s="182"/>
      <c r="CV714" s="182"/>
      <c r="CW714" s="182"/>
      <c r="CX714" s="182"/>
      <c r="CY714" s="182"/>
      <c r="CZ714" s="182"/>
      <c r="DA714" s="182"/>
      <c r="DB714" s="182"/>
      <c r="DC714" s="182"/>
      <c r="DD714" s="182"/>
      <c r="DE714" s="182"/>
      <c r="DF714" s="182"/>
      <c r="DG714" s="182"/>
      <c r="DH714" s="182"/>
      <c r="DI714" s="182"/>
      <c r="DJ714" s="182"/>
      <c r="DK714" s="182"/>
      <c r="DL714" s="182"/>
      <c r="DM714" s="182"/>
      <c r="DN714" s="182"/>
      <c r="DO714" s="182"/>
      <c r="DP714" s="182"/>
      <c r="DQ714" s="182"/>
      <c r="DR714" s="182"/>
      <c r="DS714" s="182"/>
      <c r="DT714" s="182"/>
      <c r="DU714" s="182"/>
      <c r="DV714" s="182"/>
      <c r="DW714" s="182"/>
      <c r="DX714" s="182"/>
      <c r="DY714" s="182"/>
      <c r="DZ714" s="182"/>
      <c r="EA714" s="182"/>
      <c r="EB714" s="182"/>
      <c r="EC714" s="182"/>
      <c r="ED714" s="182"/>
      <c r="EE714" s="182"/>
      <c r="EF714" s="182"/>
      <c r="EG714" s="182"/>
      <c r="EH714" s="182"/>
      <c r="EI714" s="182"/>
      <c r="EJ714" s="182"/>
      <c r="EK714" s="182"/>
      <c r="EL714" s="182"/>
      <c r="EM714" s="182"/>
      <c r="EN714" s="182"/>
      <c r="EO714" s="182"/>
      <c r="EP714" s="182"/>
      <c r="EQ714" s="182"/>
      <c r="ER714" s="182"/>
      <c r="ES714" s="182"/>
      <c r="ET714" s="182"/>
      <c r="EU714" s="182"/>
      <c r="EV714" s="182"/>
      <c r="EW714" s="182"/>
      <c r="EX714" s="182"/>
      <c r="EY714" s="182"/>
      <c r="EZ714" s="182"/>
      <c r="FA714" s="182"/>
      <c r="FB714" s="182"/>
      <c r="FC714" s="182"/>
      <c r="FD714" s="182"/>
      <c r="FE714" s="182"/>
      <c r="FF714" s="182"/>
      <c r="FG714" s="182"/>
      <c r="FH714" s="182"/>
      <c r="FI714" s="182"/>
      <c r="FJ714" s="182"/>
      <c r="FK714" s="182"/>
      <c r="FL714" s="182"/>
      <c r="FM714" s="182"/>
      <c r="FN714" s="182"/>
      <c r="FO714" s="182"/>
      <c r="FP714" s="182"/>
      <c r="FQ714" s="182"/>
      <c r="FR714" s="182"/>
      <c r="FS714" s="182"/>
      <c r="FT714" s="182"/>
      <c r="FU714" s="182"/>
      <c r="FV714" s="182"/>
      <c r="FW714" s="182"/>
      <c r="FX714" s="182"/>
      <c r="FY714" s="182"/>
      <c r="FZ714" s="182"/>
      <c r="GA714" s="182"/>
      <c r="GB714" s="182"/>
      <c r="GC714" s="182"/>
      <c r="GD714" s="182"/>
      <c r="GE714" s="182"/>
      <c r="GF714" s="182"/>
      <c r="GG714" s="182"/>
      <c r="GH714" s="182"/>
      <c r="GI714" s="182"/>
      <c r="GJ714" s="182"/>
      <c r="GK714" s="182"/>
      <c r="GL714" s="182"/>
      <c r="GM714" s="182"/>
      <c r="GN714" s="182"/>
      <c r="GO714" s="182"/>
      <c r="GP714" s="182"/>
      <c r="GQ714" s="182"/>
      <c r="GR714" s="182"/>
      <c r="GS714" s="182"/>
      <c r="GT714" s="182"/>
      <c r="GU714" s="182"/>
      <c r="GV714" s="182"/>
      <c r="GW714" s="182"/>
      <c r="GX714" s="182"/>
      <c r="GY714" s="182"/>
      <c r="GZ714" s="182"/>
      <c r="HA714" s="182"/>
      <c r="HB714" s="182"/>
      <c r="HC714" s="182"/>
      <c r="HD714" s="182"/>
      <c r="HE714" s="182"/>
      <c r="HF714" s="182"/>
      <c r="HG714" s="182"/>
      <c r="HH714" s="182"/>
      <c r="HI714" s="182"/>
      <c r="HJ714" s="182"/>
      <c r="HK714" s="182"/>
      <c r="HL714" s="182"/>
      <c r="HM714" s="182"/>
      <c r="HN714" s="182"/>
      <c r="HO714" s="182"/>
      <c r="HP714" s="182"/>
      <c r="HQ714" s="182"/>
      <c r="HR714" s="182"/>
      <c r="HS714" s="182"/>
      <c r="HT714" s="182"/>
      <c r="HU714" s="182"/>
      <c r="HV714" s="182"/>
      <c r="HW714" s="182"/>
      <c r="HX714" s="182"/>
      <c r="HY714" s="182"/>
      <c r="HZ714" s="182"/>
      <c r="IA714" s="182"/>
      <c r="IB714" s="182"/>
      <c r="IC714" s="182"/>
      <c r="ID714" s="182"/>
      <c r="IE714" s="182"/>
      <c r="IF714" s="182"/>
      <c r="IG714" s="182"/>
      <c r="IH714" s="182"/>
      <c r="II714" s="182"/>
      <c r="IJ714" s="182"/>
      <c r="IK714" s="182"/>
      <c r="IL714" s="182"/>
      <c r="IM714" s="182"/>
      <c r="IN714" s="182"/>
      <c r="IO714" s="182"/>
      <c r="IP714" s="182"/>
      <c r="IQ714" s="182"/>
      <c r="IR714" s="182"/>
      <c r="IS714" s="182"/>
      <c r="IT714" s="182"/>
      <c r="IU714" s="182"/>
      <c r="IV714" s="182"/>
      <c r="IW714" s="182"/>
      <c r="IX714" s="182"/>
      <c r="IY714" s="182"/>
      <c r="IZ714" s="182"/>
      <c r="JA714" s="182"/>
      <c r="JB714" s="182"/>
      <c r="JC714" s="182"/>
      <c r="JD714" s="182"/>
      <c r="JE714" s="182"/>
      <c r="JF714" s="182"/>
      <c r="JG714" s="182"/>
      <c r="JH714" s="182"/>
      <c r="JI714" s="182"/>
      <c r="JJ714" s="182"/>
      <c r="JK714" s="182"/>
      <c r="JL714" s="182"/>
      <c r="JM714" s="182"/>
      <c r="JN714" s="182"/>
      <c r="JO714" s="182"/>
      <c r="JP714" s="182"/>
      <c r="JQ714" s="182"/>
      <c r="JR714" s="182"/>
      <c r="JS714" s="182"/>
      <c r="JT714" s="182"/>
      <c r="JU714" s="182"/>
      <c r="JV714" s="182"/>
      <c r="JW714" s="182"/>
      <c r="JX714" s="182"/>
      <c r="JY714" s="182"/>
      <c r="JZ714" s="182"/>
      <c r="KA714" s="182"/>
      <c r="KB714" s="182"/>
      <c r="KC714" s="182"/>
      <c r="KD714" s="182"/>
      <c r="KE714" s="182"/>
      <c r="KF714" s="182"/>
      <c r="KG714" s="182"/>
      <c r="KH714" s="182"/>
      <c r="KI714" s="182"/>
      <c r="KJ714" s="182"/>
      <c r="KK714" s="182"/>
      <c r="KL714" s="182"/>
      <c r="KM714" s="182"/>
      <c r="KN714" s="182"/>
      <c r="KO714" s="182"/>
      <c r="KP714" s="182"/>
      <c r="KQ714" s="182"/>
      <c r="KR714" s="182"/>
      <c r="KS714" s="182"/>
      <c r="KT714" s="182"/>
      <c r="KU714" s="182"/>
      <c r="KV714" s="182"/>
      <c r="KW714" s="182"/>
      <c r="KX714" s="182"/>
      <c r="KY714" s="182"/>
      <c r="KZ714" s="182"/>
      <c r="LA714" s="182"/>
      <c r="LB714" s="182"/>
      <c r="LC714" s="182"/>
      <c r="LD714" s="182"/>
      <c r="LE714" s="182"/>
      <c r="LF714" s="182"/>
      <c r="LG714" s="182"/>
      <c r="LH714" s="182"/>
      <c r="LI714" s="182"/>
      <c r="LJ714" s="182"/>
      <c r="LK714" s="182"/>
      <c r="LL714" s="182"/>
      <c r="LM714" s="182"/>
      <c r="LN714" s="182"/>
      <c r="LO714" s="182"/>
      <c r="LP714" s="182"/>
      <c r="LQ714" s="182"/>
      <c r="LR714" s="182"/>
      <c r="LS714" s="182"/>
      <c r="LT714" s="182"/>
      <c r="LU714" s="182"/>
      <c r="LV714" s="182"/>
      <c r="LW714" s="182"/>
      <c r="LX714" s="182"/>
      <c r="LY714" s="182"/>
      <c r="LZ714" s="182"/>
      <c r="MA714" s="182"/>
      <c r="MB714" s="182"/>
      <c r="MC714" s="182"/>
      <c r="MD714" s="182"/>
      <c r="ME714" s="182"/>
      <c r="MF714" s="182"/>
      <c r="MG714" s="182"/>
      <c r="MH714" s="182"/>
      <c r="MI714" s="182"/>
      <c r="MJ714" s="182"/>
      <c r="MK714" s="182"/>
      <c r="ML714" s="182"/>
      <c r="MM714" s="182"/>
      <c r="MN714" s="182"/>
      <c r="MO714" s="182"/>
      <c r="MP714" s="182"/>
      <c r="MQ714" s="182"/>
      <c r="MR714" s="182"/>
      <c r="MS714" s="182"/>
      <c r="MT714" s="182"/>
      <c r="MU714" s="182"/>
      <c r="MV714" s="182"/>
      <c r="MW714" s="182"/>
      <c r="MX714" s="182"/>
      <c r="MY714" s="182"/>
      <c r="MZ714" s="182"/>
      <c r="NA714" s="182"/>
      <c r="NB714" s="182"/>
      <c r="NC714" s="182"/>
      <c r="ND714" s="182"/>
      <c r="NE714" s="182"/>
      <c r="NF714" s="182"/>
      <c r="NG714" s="182"/>
      <c r="NH714" s="182"/>
      <c r="NI714" s="182"/>
      <c r="NJ714" s="182"/>
      <c r="NK714" s="182"/>
      <c r="NL714" s="182"/>
      <c r="NM714" s="182"/>
      <c r="NN714" s="182"/>
      <c r="NO714" s="182"/>
      <c r="NP714" s="182"/>
      <c r="NQ714" s="182"/>
      <c r="NR714" s="182"/>
      <c r="NS714" s="182"/>
      <c r="NT714" s="182"/>
      <c r="NU714" s="182"/>
      <c r="NV714" s="182"/>
      <c r="NW714" s="182"/>
      <c r="NX714" s="182"/>
      <c r="NY714" s="182"/>
      <c r="NZ714" s="182"/>
      <c r="OA714" s="182"/>
      <c r="OB714" s="182"/>
      <c r="OC714" s="182"/>
      <c r="OD714" s="182"/>
      <c r="OE714" s="182"/>
      <c r="OF714" s="182"/>
      <c r="OG714" s="182"/>
      <c r="OH714" s="182"/>
      <c r="OI714" s="182"/>
      <c r="OJ714" s="182"/>
      <c r="OK714" s="182"/>
      <c r="OL714" s="182"/>
      <c r="OM714" s="182"/>
      <c r="ON714" s="182"/>
      <c r="OO714" s="182"/>
      <c r="OP714" s="182"/>
      <c r="OQ714" s="182"/>
      <c r="OR714" s="182"/>
      <c r="OS714" s="182"/>
      <c r="OT714" s="182"/>
      <c r="OU714" s="182"/>
      <c r="OV714" s="182"/>
      <c r="OW714" s="182"/>
      <c r="OX714" s="182"/>
      <c r="OY714" s="182"/>
      <c r="OZ714" s="182"/>
      <c r="PA714" s="182"/>
      <c r="PB714" s="182"/>
      <c r="PC714" s="182"/>
      <c r="PD714" s="182"/>
      <c r="PE714" s="182"/>
      <c r="PF714" s="182"/>
      <c r="PG714" s="182"/>
      <c r="PH714" s="182"/>
      <c r="PI714" s="182"/>
      <c r="PJ714" s="182"/>
      <c r="PK714" s="182"/>
      <c r="PL714" s="182"/>
      <c r="PM714" s="182"/>
      <c r="PN714" s="182"/>
      <c r="PO714" s="182"/>
      <c r="PP714" s="182"/>
      <c r="PQ714" s="182"/>
      <c r="PR714" s="182"/>
      <c r="PS714" s="182"/>
      <c r="PT714" s="182"/>
      <c r="PU714" s="182"/>
      <c r="PV714" s="182"/>
      <c r="PW714" s="182"/>
      <c r="PX714" s="182"/>
    </row>
    <row r="715" spans="1:440" s="167" customFormat="1" ht="19.899999999999999" customHeight="1" thickBot="1">
      <c r="A715" s="855">
        <v>131</v>
      </c>
      <c r="B715" s="1044"/>
      <c r="C715" s="1047"/>
      <c r="D715" s="844"/>
      <c r="E715" s="902"/>
      <c r="F715" s="323" t="s">
        <v>21</v>
      </c>
      <c r="G715" s="298">
        <v>2.59</v>
      </c>
      <c r="H715" s="298"/>
      <c r="I715" s="299">
        <f>G715+H715+K714</f>
        <v>3.1429999999999998</v>
      </c>
      <c r="J715" s="439">
        <v>2.04</v>
      </c>
      <c r="K715" s="299">
        <f t="shared" si="847"/>
        <v>1.1029999999999998</v>
      </c>
      <c r="L715" s="359">
        <f t="shared" si="848"/>
        <v>0.64906140629971365</v>
      </c>
      <c r="M715" s="440" t="s">
        <v>24</v>
      </c>
      <c r="N715" s="903"/>
      <c r="O715" s="904"/>
      <c r="P715" s="904"/>
      <c r="Q715" s="904"/>
      <c r="R715" s="904"/>
      <c r="S715" s="893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  <c r="AV715" s="182"/>
      <c r="AW715" s="182"/>
      <c r="AX715" s="182"/>
      <c r="AY715" s="182"/>
      <c r="AZ715" s="182"/>
      <c r="BA715" s="182"/>
      <c r="BB715" s="182"/>
      <c r="BC715" s="182"/>
      <c r="BD715" s="182"/>
      <c r="BE715" s="182"/>
      <c r="BF715" s="182"/>
      <c r="BG715" s="182"/>
      <c r="BH715" s="182"/>
      <c r="BI715" s="182"/>
      <c r="BJ715" s="182"/>
      <c r="BK715" s="182"/>
      <c r="BL715" s="182"/>
      <c r="BM715" s="182"/>
      <c r="BN715" s="182"/>
      <c r="BO715" s="182"/>
      <c r="BP715" s="182"/>
      <c r="BQ715" s="182"/>
      <c r="BR715" s="182"/>
      <c r="BS715" s="182"/>
      <c r="BT715" s="182"/>
      <c r="BU715" s="182"/>
      <c r="BV715" s="182"/>
      <c r="BW715" s="182"/>
      <c r="BX715" s="182"/>
      <c r="BY715" s="182"/>
      <c r="BZ715" s="182"/>
      <c r="CA715" s="182"/>
      <c r="CB715" s="182"/>
      <c r="CC715" s="182"/>
      <c r="CD715" s="182"/>
      <c r="CE715" s="182"/>
      <c r="CF715" s="182"/>
      <c r="CG715" s="182"/>
      <c r="CH715" s="182"/>
      <c r="CI715" s="182"/>
      <c r="CJ715" s="182"/>
      <c r="CK715" s="182"/>
      <c r="CL715" s="182"/>
      <c r="CM715" s="182"/>
      <c r="CN715" s="182"/>
      <c r="CO715" s="182"/>
      <c r="CP715" s="182"/>
      <c r="CQ715" s="182"/>
      <c r="CR715" s="182"/>
      <c r="CS715" s="182"/>
      <c r="CT715" s="182"/>
      <c r="CU715" s="182"/>
      <c r="CV715" s="182"/>
      <c r="CW715" s="182"/>
      <c r="CX715" s="182"/>
      <c r="CY715" s="182"/>
      <c r="CZ715" s="182"/>
      <c r="DA715" s="182"/>
      <c r="DB715" s="182"/>
      <c r="DC715" s="182"/>
      <c r="DD715" s="182"/>
      <c r="DE715" s="182"/>
      <c r="DF715" s="182"/>
      <c r="DG715" s="182"/>
      <c r="DH715" s="182"/>
      <c r="DI715" s="182"/>
      <c r="DJ715" s="182"/>
      <c r="DK715" s="182"/>
      <c r="DL715" s="182"/>
      <c r="DM715" s="182"/>
      <c r="DN715" s="182"/>
      <c r="DO715" s="182"/>
      <c r="DP715" s="182"/>
      <c r="DQ715" s="182"/>
      <c r="DR715" s="182"/>
      <c r="DS715" s="182"/>
      <c r="DT715" s="182"/>
      <c r="DU715" s="182"/>
      <c r="DV715" s="182"/>
      <c r="DW715" s="182"/>
      <c r="DX715" s="182"/>
      <c r="DY715" s="182"/>
      <c r="DZ715" s="182"/>
      <c r="EA715" s="182"/>
      <c r="EB715" s="182"/>
      <c r="EC715" s="182"/>
      <c r="ED715" s="182"/>
      <c r="EE715" s="182"/>
      <c r="EF715" s="182"/>
      <c r="EG715" s="182"/>
      <c r="EH715" s="182"/>
      <c r="EI715" s="182"/>
      <c r="EJ715" s="182"/>
      <c r="EK715" s="182"/>
      <c r="EL715" s="182"/>
      <c r="EM715" s="182"/>
      <c r="EN715" s="182"/>
      <c r="EO715" s="182"/>
      <c r="EP715" s="182"/>
      <c r="EQ715" s="182"/>
      <c r="ER715" s="182"/>
      <c r="ES715" s="182"/>
      <c r="ET715" s="182"/>
      <c r="EU715" s="182"/>
      <c r="EV715" s="182"/>
      <c r="EW715" s="182"/>
      <c r="EX715" s="182"/>
      <c r="EY715" s="182"/>
      <c r="EZ715" s="182"/>
      <c r="FA715" s="182"/>
      <c r="FB715" s="182"/>
      <c r="FC715" s="182"/>
      <c r="FD715" s="182"/>
      <c r="FE715" s="182"/>
      <c r="FF715" s="182"/>
      <c r="FG715" s="182"/>
      <c r="FH715" s="182"/>
      <c r="FI715" s="182"/>
      <c r="FJ715" s="182"/>
      <c r="FK715" s="182"/>
      <c r="FL715" s="182"/>
      <c r="FM715" s="182"/>
      <c r="FN715" s="182"/>
      <c r="FO715" s="182"/>
      <c r="FP715" s="182"/>
      <c r="FQ715" s="182"/>
      <c r="FR715" s="182"/>
      <c r="FS715" s="182"/>
      <c r="FT715" s="182"/>
      <c r="FU715" s="182"/>
      <c r="FV715" s="182"/>
      <c r="FW715" s="182"/>
      <c r="FX715" s="182"/>
      <c r="FY715" s="182"/>
      <c r="FZ715" s="182"/>
      <c r="GA715" s="182"/>
      <c r="GB715" s="182"/>
      <c r="GC715" s="182"/>
      <c r="GD715" s="182"/>
      <c r="GE715" s="182"/>
      <c r="GF715" s="182"/>
      <c r="GG715" s="182"/>
      <c r="GH715" s="182"/>
      <c r="GI715" s="182"/>
      <c r="GJ715" s="182"/>
      <c r="GK715" s="182"/>
      <c r="GL715" s="182"/>
      <c r="GM715" s="182"/>
      <c r="GN715" s="182"/>
      <c r="GO715" s="182"/>
      <c r="GP715" s="182"/>
      <c r="GQ715" s="182"/>
      <c r="GR715" s="182"/>
      <c r="GS715" s="182"/>
      <c r="GT715" s="182"/>
      <c r="GU715" s="182"/>
      <c r="GV715" s="182"/>
      <c r="GW715" s="182"/>
      <c r="GX715" s="182"/>
      <c r="GY715" s="182"/>
      <c r="GZ715" s="182"/>
      <c r="HA715" s="182"/>
      <c r="HB715" s="182"/>
      <c r="HC715" s="182"/>
      <c r="HD715" s="182"/>
      <c r="HE715" s="182"/>
      <c r="HF715" s="182"/>
      <c r="HG715" s="182"/>
      <c r="HH715" s="182"/>
      <c r="HI715" s="182"/>
      <c r="HJ715" s="182"/>
      <c r="HK715" s="182"/>
      <c r="HL715" s="182"/>
      <c r="HM715" s="182"/>
      <c r="HN715" s="182"/>
      <c r="HO715" s="182"/>
      <c r="HP715" s="182"/>
      <c r="HQ715" s="182"/>
      <c r="HR715" s="182"/>
      <c r="HS715" s="182"/>
      <c r="HT715" s="182"/>
      <c r="HU715" s="182"/>
      <c r="HV715" s="182"/>
      <c r="HW715" s="182"/>
      <c r="HX715" s="182"/>
      <c r="HY715" s="182"/>
      <c r="HZ715" s="182"/>
      <c r="IA715" s="182"/>
      <c r="IB715" s="182"/>
      <c r="IC715" s="182"/>
      <c r="ID715" s="182"/>
      <c r="IE715" s="182"/>
      <c r="IF715" s="182"/>
      <c r="IG715" s="182"/>
      <c r="IH715" s="182"/>
      <c r="II715" s="182"/>
      <c r="IJ715" s="182"/>
      <c r="IK715" s="182"/>
      <c r="IL715" s="182"/>
      <c r="IM715" s="182"/>
      <c r="IN715" s="182"/>
      <c r="IO715" s="182"/>
      <c r="IP715" s="182"/>
      <c r="IQ715" s="182"/>
      <c r="IR715" s="182"/>
      <c r="IS715" s="182"/>
      <c r="IT715" s="182"/>
      <c r="IU715" s="182"/>
      <c r="IV715" s="182"/>
      <c r="IW715" s="182"/>
      <c r="IX715" s="182"/>
      <c r="IY715" s="182"/>
      <c r="IZ715" s="182"/>
      <c r="JA715" s="182"/>
      <c r="JB715" s="182"/>
      <c r="JC715" s="182"/>
      <c r="JD715" s="182"/>
      <c r="JE715" s="182"/>
      <c r="JF715" s="182"/>
      <c r="JG715" s="182"/>
      <c r="JH715" s="182"/>
      <c r="JI715" s="182"/>
      <c r="JJ715" s="182"/>
      <c r="JK715" s="182"/>
      <c r="JL715" s="182"/>
      <c r="JM715" s="182"/>
      <c r="JN715" s="182"/>
      <c r="JO715" s="182"/>
      <c r="JP715" s="182"/>
      <c r="JQ715" s="182"/>
      <c r="JR715" s="182"/>
      <c r="JS715" s="182"/>
      <c r="JT715" s="182"/>
      <c r="JU715" s="182"/>
      <c r="JV715" s="182"/>
      <c r="JW715" s="182"/>
      <c r="JX715" s="182"/>
      <c r="JY715" s="182"/>
      <c r="JZ715" s="182"/>
      <c r="KA715" s="182"/>
      <c r="KB715" s="182"/>
      <c r="KC715" s="182"/>
      <c r="KD715" s="182"/>
      <c r="KE715" s="182"/>
      <c r="KF715" s="182"/>
      <c r="KG715" s="182"/>
      <c r="KH715" s="182"/>
      <c r="KI715" s="182"/>
      <c r="KJ715" s="182"/>
      <c r="KK715" s="182"/>
      <c r="KL715" s="182"/>
      <c r="KM715" s="182"/>
      <c r="KN715" s="182"/>
      <c r="KO715" s="182"/>
      <c r="KP715" s="182"/>
      <c r="KQ715" s="182"/>
      <c r="KR715" s="182"/>
      <c r="KS715" s="182"/>
      <c r="KT715" s="182"/>
      <c r="KU715" s="182"/>
      <c r="KV715" s="182"/>
      <c r="KW715" s="182"/>
      <c r="KX715" s="182"/>
      <c r="KY715" s="182"/>
      <c r="KZ715" s="182"/>
      <c r="LA715" s="182"/>
      <c r="LB715" s="182"/>
      <c r="LC715" s="182"/>
      <c r="LD715" s="182"/>
      <c r="LE715" s="182"/>
      <c r="LF715" s="182"/>
      <c r="LG715" s="182"/>
      <c r="LH715" s="182"/>
      <c r="LI715" s="182"/>
      <c r="LJ715" s="182"/>
      <c r="LK715" s="182"/>
      <c r="LL715" s="182"/>
      <c r="LM715" s="182"/>
      <c r="LN715" s="182"/>
      <c r="LO715" s="182"/>
      <c r="LP715" s="182"/>
      <c r="LQ715" s="182"/>
      <c r="LR715" s="182"/>
      <c r="LS715" s="182"/>
      <c r="LT715" s="182"/>
      <c r="LU715" s="182"/>
      <c r="LV715" s="182"/>
      <c r="LW715" s="182"/>
      <c r="LX715" s="182"/>
      <c r="LY715" s="182"/>
      <c r="LZ715" s="182"/>
      <c r="MA715" s="182"/>
      <c r="MB715" s="182"/>
      <c r="MC715" s="182"/>
      <c r="MD715" s="182"/>
      <c r="ME715" s="182"/>
      <c r="MF715" s="182"/>
      <c r="MG715" s="182"/>
      <c r="MH715" s="182"/>
      <c r="MI715" s="182"/>
      <c r="MJ715" s="182"/>
      <c r="MK715" s="182"/>
      <c r="ML715" s="182"/>
      <c r="MM715" s="182"/>
      <c r="MN715" s="182"/>
      <c r="MO715" s="182"/>
      <c r="MP715" s="182"/>
      <c r="MQ715" s="182"/>
      <c r="MR715" s="182"/>
      <c r="MS715" s="182"/>
      <c r="MT715" s="182"/>
      <c r="MU715" s="182"/>
      <c r="MV715" s="182"/>
      <c r="MW715" s="182"/>
      <c r="MX715" s="182"/>
      <c r="MY715" s="182"/>
      <c r="MZ715" s="182"/>
      <c r="NA715" s="182"/>
      <c r="NB715" s="182"/>
      <c r="NC715" s="182"/>
      <c r="ND715" s="182"/>
      <c r="NE715" s="182"/>
      <c r="NF715" s="182"/>
      <c r="NG715" s="182"/>
      <c r="NH715" s="182"/>
      <c r="NI715" s="182"/>
      <c r="NJ715" s="182"/>
      <c r="NK715" s="182"/>
      <c r="NL715" s="182"/>
      <c r="NM715" s="182"/>
      <c r="NN715" s="182"/>
      <c r="NO715" s="182"/>
      <c r="NP715" s="182"/>
      <c r="NQ715" s="182"/>
      <c r="NR715" s="182"/>
      <c r="NS715" s="182"/>
      <c r="NT715" s="182"/>
      <c r="NU715" s="182"/>
      <c r="NV715" s="182"/>
      <c r="NW715" s="182"/>
      <c r="NX715" s="182"/>
      <c r="NY715" s="182"/>
      <c r="NZ715" s="182"/>
      <c r="OA715" s="182"/>
      <c r="OB715" s="182"/>
      <c r="OC715" s="182"/>
      <c r="OD715" s="182"/>
      <c r="OE715" s="182"/>
      <c r="OF715" s="182"/>
      <c r="OG715" s="182"/>
      <c r="OH715" s="182"/>
      <c r="OI715" s="182"/>
      <c r="OJ715" s="182"/>
      <c r="OK715" s="182"/>
      <c r="OL715" s="182"/>
      <c r="OM715" s="182"/>
      <c r="ON715" s="182"/>
      <c r="OO715" s="182"/>
      <c r="OP715" s="182"/>
      <c r="OQ715" s="182"/>
      <c r="OR715" s="182"/>
      <c r="OS715" s="182"/>
      <c r="OT715" s="182"/>
      <c r="OU715" s="182"/>
      <c r="OV715" s="182"/>
      <c r="OW715" s="182"/>
      <c r="OX715" s="182"/>
      <c r="OY715" s="182"/>
      <c r="OZ715" s="182"/>
      <c r="PA715" s="182"/>
      <c r="PB715" s="182"/>
      <c r="PC715" s="182"/>
      <c r="PD715" s="182"/>
      <c r="PE715" s="182"/>
      <c r="PF715" s="182"/>
      <c r="PG715" s="182"/>
      <c r="PH715" s="182"/>
      <c r="PI715" s="182"/>
      <c r="PJ715" s="182"/>
      <c r="PK715" s="182"/>
      <c r="PL715" s="182"/>
      <c r="PM715" s="182"/>
      <c r="PN715" s="182"/>
      <c r="PO715" s="182"/>
      <c r="PP715" s="182"/>
      <c r="PQ715" s="182"/>
      <c r="PR715" s="182"/>
      <c r="PS715" s="182"/>
      <c r="PT715" s="182"/>
      <c r="PU715" s="182"/>
      <c r="PV715" s="182"/>
      <c r="PW715" s="182"/>
      <c r="PX715" s="182"/>
    </row>
    <row r="716" spans="1:440" s="167" customFormat="1" ht="19.899999999999999" customHeight="1" thickBot="1">
      <c r="A716" s="855">
        <v>131</v>
      </c>
      <c r="B716" s="1044"/>
      <c r="C716" s="1047"/>
      <c r="D716" s="845"/>
      <c r="E716" s="902"/>
      <c r="F716" s="323" t="s">
        <v>22</v>
      </c>
      <c r="G716" s="298">
        <v>3.1429999999999998</v>
      </c>
      <c r="H716" s="298"/>
      <c r="I716" s="299">
        <f>G716+H716+K715</f>
        <v>4.2459999999999996</v>
      </c>
      <c r="J716" s="439">
        <v>2.1</v>
      </c>
      <c r="K716" s="299">
        <f t="shared" si="847"/>
        <v>2.1459999999999995</v>
      </c>
      <c r="L716" s="359">
        <f t="shared" si="848"/>
        <v>0.49458313707018375</v>
      </c>
      <c r="M716" s="440" t="s">
        <v>24</v>
      </c>
      <c r="N716" s="903"/>
      <c r="O716" s="904"/>
      <c r="P716" s="904"/>
      <c r="Q716" s="904"/>
      <c r="R716" s="904"/>
      <c r="S716" s="893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  <c r="BA716" s="182"/>
      <c r="BB716" s="182"/>
      <c r="BC716" s="182"/>
      <c r="BD716" s="182"/>
      <c r="BE716" s="182"/>
      <c r="BF716" s="182"/>
      <c r="BG716" s="182"/>
      <c r="BH716" s="182"/>
      <c r="BI716" s="182"/>
      <c r="BJ716" s="182"/>
      <c r="BK716" s="182"/>
      <c r="BL716" s="182"/>
      <c r="BM716" s="182"/>
      <c r="BN716" s="182"/>
      <c r="BO716" s="182"/>
      <c r="BP716" s="182"/>
      <c r="BQ716" s="182"/>
      <c r="BR716" s="182"/>
      <c r="BS716" s="182"/>
      <c r="BT716" s="182"/>
      <c r="BU716" s="182"/>
      <c r="BV716" s="182"/>
      <c r="BW716" s="182"/>
      <c r="BX716" s="182"/>
      <c r="BY716" s="182"/>
      <c r="BZ716" s="182"/>
      <c r="CA716" s="182"/>
      <c r="CB716" s="182"/>
      <c r="CC716" s="182"/>
      <c r="CD716" s="182"/>
      <c r="CE716" s="182"/>
      <c r="CF716" s="182"/>
      <c r="CG716" s="182"/>
      <c r="CH716" s="182"/>
      <c r="CI716" s="182"/>
      <c r="CJ716" s="182"/>
      <c r="CK716" s="182"/>
      <c r="CL716" s="182"/>
      <c r="CM716" s="182"/>
      <c r="CN716" s="182"/>
      <c r="CO716" s="182"/>
      <c r="CP716" s="182"/>
      <c r="CQ716" s="182"/>
      <c r="CR716" s="182"/>
      <c r="CS716" s="182"/>
      <c r="CT716" s="182"/>
      <c r="CU716" s="182"/>
      <c r="CV716" s="182"/>
      <c r="CW716" s="182"/>
      <c r="CX716" s="182"/>
      <c r="CY716" s="182"/>
      <c r="CZ716" s="182"/>
      <c r="DA716" s="182"/>
      <c r="DB716" s="182"/>
      <c r="DC716" s="182"/>
      <c r="DD716" s="182"/>
      <c r="DE716" s="182"/>
      <c r="DF716" s="182"/>
      <c r="DG716" s="182"/>
      <c r="DH716" s="182"/>
      <c r="DI716" s="182"/>
      <c r="DJ716" s="182"/>
      <c r="DK716" s="182"/>
      <c r="DL716" s="182"/>
      <c r="DM716" s="182"/>
      <c r="DN716" s="182"/>
      <c r="DO716" s="182"/>
      <c r="DP716" s="182"/>
      <c r="DQ716" s="182"/>
      <c r="DR716" s="182"/>
      <c r="DS716" s="182"/>
      <c r="DT716" s="182"/>
      <c r="DU716" s="182"/>
      <c r="DV716" s="182"/>
      <c r="DW716" s="182"/>
      <c r="DX716" s="182"/>
      <c r="DY716" s="182"/>
      <c r="DZ716" s="182"/>
      <c r="EA716" s="182"/>
      <c r="EB716" s="182"/>
      <c r="EC716" s="182"/>
      <c r="ED716" s="182"/>
      <c r="EE716" s="182"/>
      <c r="EF716" s="182"/>
      <c r="EG716" s="182"/>
      <c r="EH716" s="182"/>
      <c r="EI716" s="182"/>
      <c r="EJ716" s="182"/>
      <c r="EK716" s="182"/>
      <c r="EL716" s="182"/>
      <c r="EM716" s="182"/>
      <c r="EN716" s="182"/>
      <c r="EO716" s="182"/>
      <c r="EP716" s="182"/>
      <c r="EQ716" s="182"/>
      <c r="ER716" s="182"/>
      <c r="ES716" s="182"/>
      <c r="ET716" s="182"/>
      <c r="EU716" s="182"/>
      <c r="EV716" s="182"/>
      <c r="EW716" s="182"/>
      <c r="EX716" s="182"/>
      <c r="EY716" s="182"/>
      <c r="EZ716" s="182"/>
      <c r="FA716" s="182"/>
      <c r="FB716" s="182"/>
      <c r="FC716" s="182"/>
      <c r="FD716" s="182"/>
      <c r="FE716" s="182"/>
      <c r="FF716" s="182"/>
      <c r="FG716" s="182"/>
      <c r="FH716" s="182"/>
      <c r="FI716" s="182"/>
      <c r="FJ716" s="182"/>
      <c r="FK716" s="182"/>
      <c r="FL716" s="182"/>
      <c r="FM716" s="182"/>
      <c r="FN716" s="182"/>
      <c r="FO716" s="182"/>
      <c r="FP716" s="182"/>
      <c r="FQ716" s="182"/>
      <c r="FR716" s="182"/>
      <c r="FS716" s="182"/>
      <c r="FT716" s="182"/>
      <c r="FU716" s="182"/>
      <c r="FV716" s="182"/>
      <c r="FW716" s="182"/>
      <c r="FX716" s="182"/>
      <c r="FY716" s="182"/>
      <c r="FZ716" s="182"/>
      <c r="GA716" s="182"/>
      <c r="GB716" s="182"/>
      <c r="GC716" s="182"/>
      <c r="GD716" s="182"/>
      <c r="GE716" s="182"/>
      <c r="GF716" s="182"/>
      <c r="GG716" s="182"/>
      <c r="GH716" s="182"/>
      <c r="GI716" s="182"/>
      <c r="GJ716" s="182"/>
      <c r="GK716" s="182"/>
      <c r="GL716" s="182"/>
      <c r="GM716" s="182"/>
      <c r="GN716" s="182"/>
      <c r="GO716" s="182"/>
      <c r="GP716" s="182"/>
      <c r="GQ716" s="182"/>
      <c r="GR716" s="182"/>
      <c r="GS716" s="182"/>
      <c r="GT716" s="182"/>
      <c r="GU716" s="182"/>
      <c r="GV716" s="182"/>
      <c r="GW716" s="182"/>
      <c r="GX716" s="182"/>
      <c r="GY716" s="182"/>
      <c r="GZ716" s="182"/>
      <c r="HA716" s="182"/>
      <c r="HB716" s="182"/>
      <c r="HC716" s="182"/>
      <c r="HD716" s="182"/>
      <c r="HE716" s="182"/>
      <c r="HF716" s="182"/>
      <c r="HG716" s="182"/>
      <c r="HH716" s="182"/>
      <c r="HI716" s="182"/>
      <c r="HJ716" s="182"/>
      <c r="HK716" s="182"/>
      <c r="HL716" s="182"/>
      <c r="HM716" s="182"/>
      <c r="HN716" s="182"/>
      <c r="HO716" s="182"/>
      <c r="HP716" s="182"/>
      <c r="HQ716" s="182"/>
      <c r="HR716" s="182"/>
      <c r="HS716" s="182"/>
      <c r="HT716" s="182"/>
      <c r="HU716" s="182"/>
      <c r="HV716" s="182"/>
      <c r="HW716" s="182"/>
      <c r="HX716" s="182"/>
      <c r="HY716" s="182"/>
      <c r="HZ716" s="182"/>
      <c r="IA716" s="182"/>
      <c r="IB716" s="182"/>
      <c r="IC716" s="182"/>
      <c r="ID716" s="182"/>
      <c r="IE716" s="182"/>
      <c r="IF716" s="182"/>
      <c r="IG716" s="182"/>
      <c r="IH716" s="182"/>
      <c r="II716" s="182"/>
      <c r="IJ716" s="182"/>
      <c r="IK716" s="182"/>
      <c r="IL716" s="182"/>
      <c r="IM716" s="182"/>
      <c r="IN716" s="182"/>
      <c r="IO716" s="182"/>
      <c r="IP716" s="182"/>
      <c r="IQ716" s="182"/>
      <c r="IR716" s="182"/>
      <c r="IS716" s="182"/>
      <c r="IT716" s="182"/>
      <c r="IU716" s="182"/>
      <c r="IV716" s="182"/>
      <c r="IW716" s="182"/>
      <c r="IX716" s="182"/>
      <c r="IY716" s="182"/>
      <c r="IZ716" s="182"/>
      <c r="JA716" s="182"/>
      <c r="JB716" s="182"/>
      <c r="JC716" s="182"/>
      <c r="JD716" s="182"/>
      <c r="JE716" s="182"/>
      <c r="JF716" s="182"/>
      <c r="JG716" s="182"/>
      <c r="JH716" s="182"/>
      <c r="JI716" s="182"/>
      <c r="JJ716" s="182"/>
      <c r="JK716" s="182"/>
      <c r="JL716" s="182"/>
      <c r="JM716" s="182"/>
      <c r="JN716" s="182"/>
      <c r="JO716" s="182"/>
      <c r="JP716" s="182"/>
      <c r="JQ716" s="182"/>
      <c r="JR716" s="182"/>
      <c r="JS716" s="182"/>
      <c r="JT716" s="182"/>
      <c r="JU716" s="182"/>
      <c r="JV716" s="182"/>
      <c r="JW716" s="182"/>
      <c r="JX716" s="182"/>
      <c r="JY716" s="182"/>
      <c r="JZ716" s="182"/>
      <c r="KA716" s="182"/>
      <c r="KB716" s="182"/>
      <c r="KC716" s="182"/>
      <c r="KD716" s="182"/>
      <c r="KE716" s="182"/>
      <c r="KF716" s="182"/>
      <c r="KG716" s="182"/>
      <c r="KH716" s="182"/>
      <c r="KI716" s="182"/>
      <c r="KJ716" s="182"/>
      <c r="KK716" s="182"/>
      <c r="KL716" s="182"/>
      <c r="KM716" s="182"/>
      <c r="KN716" s="182"/>
      <c r="KO716" s="182"/>
      <c r="KP716" s="182"/>
      <c r="KQ716" s="182"/>
      <c r="KR716" s="182"/>
      <c r="KS716" s="182"/>
      <c r="KT716" s="182"/>
      <c r="KU716" s="182"/>
      <c r="KV716" s="182"/>
      <c r="KW716" s="182"/>
      <c r="KX716" s="182"/>
      <c r="KY716" s="182"/>
      <c r="KZ716" s="182"/>
      <c r="LA716" s="182"/>
      <c r="LB716" s="182"/>
      <c r="LC716" s="182"/>
      <c r="LD716" s="182"/>
      <c r="LE716" s="182"/>
      <c r="LF716" s="182"/>
      <c r="LG716" s="182"/>
      <c r="LH716" s="182"/>
      <c r="LI716" s="182"/>
      <c r="LJ716" s="182"/>
      <c r="LK716" s="182"/>
      <c r="LL716" s="182"/>
      <c r="LM716" s="182"/>
      <c r="LN716" s="182"/>
      <c r="LO716" s="182"/>
      <c r="LP716" s="182"/>
      <c r="LQ716" s="182"/>
      <c r="LR716" s="182"/>
      <c r="LS716" s="182"/>
      <c r="LT716" s="182"/>
      <c r="LU716" s="182"/>
      <c r="LV716" s="182"/>
      <c r="LW716" s="182"/>
      <c r="LX716" s="182"/>
      <c r="LY716" s="182"/>
      <c r="LZ716" s="182"/>
      <c r="MA716" s="182"/>
      <c r="MB716" s="182"/>
      <c r="MC716" s="182"/>
      <c r="MD716" s="182"/>
      <c r="ME716" s="182"/>
      <c r="MF716" s="182"/>
      <c r="MG716" s="182"/>
      <c r="MH716" s="182"/>
      <c r="MI716" s="182"/>
      <c r="MJ716" s="182"/>
      <c r="MK716" s="182"/>
      <c r="ML716" s="182"/>
      <c r="MM716" s="182"/>
      <c r="MN716" s="182"/>
      <c r="MO716" s="182"/>
      <c r="MP716" s="182"/>
      <c r="MQ716" s="182"/>
      <c r="MR716" s="182"/>
      <c r="MS716" s="182"/>
      <c r="MT716" s="182"/>
      <c r="MU716" s="182"/>
      <c r="MV716" s="182"/>
      <c r="MW716" s="182"/>
      <c r="MX716" s="182"/>
      <c r="MY716" s="182"/>
      <c r="MZ716" s="182"/>
      <c r="NA716" s="182"/>
      <c r="NB716" s="182"/>
      <c r="NC716" s="182"/>
      <c r="ND716" s="182"/>
      <c r="NE716" s="182"/>
      <c r="NF716" s="182"/>
      <c r="NG716" s="182"/>
      <c r="NH716" s="182"/>
      <c r="NI716" s="182"/>
      <c r="NJ716" s="182"/>
      <c r="NK716" s="182"/>
      <c r="NL716" s="182"/>
      <c r="NM716" s="182"/>
      <c r="NN716" s="182"/>
      <c r="NO716" s="182"/>
      <c r="NP716" s="182"/>
      <c r="NQ716" s="182"/>
      <c r="NR716" s="182"/>
      <c r="NS716" s="182"/>
      <c r="NT716" s="182"/>
      <c r="NU716" s="182"/>
      <c r="NV716" s="182"/>
      <c r="NW716" s="182"/>
      <c r="NX716" s="182"/>
      <c r="NY716" s="182"/>
      <c r="NZ716" s="182"/>
      <c r="OA716" s="182"/>
      <c r="OB716" s="182"/>
      <c r="OC716" s="182"/>
      <c r="OD716" s="182"/>
      <c r="OE716" s="182"/>
      <c r="OF716" s="182"/>
      <c r="OG716" s="182"/>
      <c r="OH716" s="182"/>
      <c r="OI716" s="182"/>
      <c r="OJ716" s="182"/>
      <c r="OK716" s="182"/>
      <c r="OL716" s="182"/>
      <c r="OM716" s="182"/>
      <c r="ON716" s="182"/>
      <c r="OO716" s="182"/>
      <c r="OP716" s="182"/>
      <c r="OQ716" s="182"/>
      <c r="OR716" s="182"/>
      <c r="OS716" s="182"/>
      <c r="OT716" s="182"/>
      <c r="OU716" s="182"/>
      <c r="OV716" s="182"/>
      <c r="OW716" s="182"/>
      <c r="OX716" s="182"/>
      <c r="OY716" s="182"/>
      <c r="OZ716" s="182"/>
      <c r="PA716" s="182"/>
      <c r="PB716" s="182"/>
      <c r="PC716" s="182"/>
      <c r="PD716" s="182"/>
      <c r="PE716" s="182"/>
      <c r="PF716" s="182"/>
      <c r="PG716" s="182"/>
      <c r="PH716" s="182"/>
      <c r="PI716" s="182"/>
      <c r="PJ716" s="182"/>
      <c r="PK716" s="182"/>
      <c r="PL716" s="182"/>
      <c r="PM716" s="182"/>
      <c r="PN716" s="182"/>
      <c r="PO716" s="182"/>
      <c r="PP716" s="182"/>
      <c r="PQ716" s="182"/>
      <c r="PR716" s="182"/>
      <c r="PS716" s="182"/>
      <c r="PT716" s="182"/>
      <c r="PU716" s="182"/>
      <c r="PV716" s="182"/>
      <c r="PW716" s="182"/>
      <c r="PX716" s="182"/>
    </row>
    <row r="717" spans="1:440" s="167" customFormat="1" ht="19.899999999999999" customHeight="1" thickBot="1">
      <c r="A717" s="855">
        <v>133</v>
      </c>
      <c r="B717" s="1044"/>
      <c r="C717" s="1047"/>
      <c r="D717" s="843" t="s">
        <v>666</v>
      </c>
      <c r="E717" s="902" t="s">
        <v>630</v>
      </c>
      <c r="F717" s="323" t="s">
        <v>20</v>
      </c>
      <c r="G717" s="298">
        <v>2.2669999999999999</v>
      </c>
      <c r="H717" s="298"/>
      <c r="I717" s="299">
        <f t="shared" ref="I717:I723" si="878">G717+H717</f>
        <v>2.2669999999999999</v>
      </c>
      <c r="J717" s="439">
        <v>0</v>
      </c>
      <c r="K717" s="299">
        <f t="shared" si="847"/>
        <v>2.2669999999999999</v>
      </c>
      <c r="L717" s="359">
        <f t="shared" si="848"/>
        <v>0</v>
      </c>
      <c r="M717" s="440" t="s">
        <v>24</v>
      </c>
      <c r="N717" s="903">
        <f t="shared" ref="N717" si="879">G717+G718+G719</f>
        <v>25.762</v>
      </c>
      <c r="O717" s="904">
        <f t="shared" ref="O717" si="880">H717+H718+H719</f>
        <v>0</v>
      </c>
      <c r="P717" s="904">
        <f t="shared" ref="P717" si="881">N717+O717</f>
        <v>25.762</v>
      </c>
      <c r="Q717" s="904">
        <f t="shared" ref="Q717" si="882">J717+J718+J719</f>
        <v>9.77</v>
      </c>
      <c r="R717" s="904">
        <f t="shared" ref="R717" si="883">P717-Q717</f>
        <v>15.992000000000001</v>
      </c>
      <c r="S717" s="893">
        <f t="shared" ref="S717" si="884">Q717/P717</f>
        <v>0.37924074217840226</v>
      </c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  <c r="AV717" s="182"/>
      <c r="AW717" s="182"/>
      <c r="AX717" s="182"/>
      <c r="AY717" s="182"/>
      <c r="AZ717" s="182"/>
      <c r="BA717" s="182"/>
      <c r="BB717" s="182"/>
      <c r="BC717" s="182"/>
      <c r="BD717" s="182"/>
      <c r="BE717" s="182"/>
      <c r="BF717" s="182"/>
      <c r="BG717" s="182"/>
      <c r="BH717" s="182"/>
      <c r="BI717" s="182"/>
      <c r="BJ717" s="182"/>
      <c r="BK717" s="182"/>
      <c r="BL717" s="182"/>
      <c r="BM717" s="182"/>
      <c r="BN717" s="182"/>
      <c r="BO717" s="182"/>
      <c r="BP717" s="182"/>
      <c r="BQ717" s="182"/>
      <c r="BR717" s="182"/>
      <c r="BS717" s="182"/>
      <c r="BT717" s="182"/>
      <c r="BU717" s="182"/>
      <c r="BV717" s="182"/>
      <c r="BW717" s="182"/>
      <c r="BX717" s="182"/>
      <c r="BY717" s="182"/>
      <c r="BZ717" s="182"/>
      <c r="CA717" s="182"/>
      <c r="CB717" s="182"/>
      <c r="CC717" s="182"/>
      <c r="CD717" s="182"/>
      <c r="CE717" s="182"/>
      <c r="CF717" s="182"/>
      <c r="CG717" s="182"/>
      <c r="CH717" s="182"/>
      <c r="CI717" s="182"/>
      <c r="CJ717" s="182"/>
      <c r="CK717" s="182"/>
      <c r="CL717" s="182"/>
      <c r="CM717" s="182"/>
      <c r="CN717" s="182"/>
      <c r="CO717" s="182"/>
      <c r="CP717" s="182"/>
      <c r="CQ717" s="182"/>
      <c r="CR717" s="182"/>
      <c r="CS717" s="182"/>
      <c r="CT717" s="182"/>
      <c r="CU717" s="182"/>
      <c r="CV717" s="182"/>
      <c r="CW717" s="182"/>
      <c r="CX717" s="182"/>
      <c r="CY717" s="182"/>
      <c r="CZ717" s="182"/>
      <c r="DA717" s="182"/>
      <c r="DB717" s="182"/>
      <c r="DC717" s="182"/>
      <c r="DD717" s="182"/>
      <c r="DE717" s="182"/>
      <c r="DF717" s="182"/>
      <c r="DG717" s="182"/>
      <c r="DH717" s="182"/>
      <c r="DI717" s="182"/>
      <c r="DJ717" s="182"/>
      <c r="DK717" s="182"/>
      <c r="DL717" s="182"/>
      <c r="DM717" s="182"/>
      <c r="DN717" s="182"/>
      <c r="DO717" s="182"/>
      <c r="DP717" s="182"/>
      <c r="DQ717" s="182"/>
      <c r="DR717" s="182"/>
      <c r="DS717" s="182"/>
      <c r="DT717" s="182"/>
      <c r="DU717" s="182"/>
      <c r="DV717" s="182"/>
      <c r="DW717" s="182"/>
      <c r="DX717" s="182"/>
      <c r="DY717" s="182"/>
      <c r="DZ717" s="182"/>
      <c r="EA717" s="182"/>
      <c r="EB717" s="182"/>
      <c r="EC717" s="182"/>
      <c r="ED717" s="182"/>
      <c r="EE717" s="182"/>
      <c r="EF717" s="182"/>
      <c r="EG717" s="182"/>
      <c r="EH717" s="182"/>
      <c r="EI717" s="182"/>
      <c r="EJ717" s="182"/>
      <c r="EK717" s="182"/>
      <c r="EL717" s="182"/>
      <c r="EM717" s="182"/>
      <c r="EN717" s="182"/>
      <c r="EO717" s="182"/>
      <c r="EP717" s="182"/>
      <c r="EQ717" s="182"/>
      <c r="ER717" s="182"/>
      <c r="ES717" s="182"/>
      <c r="ET717" s="182"/>
      <c r="EU717" s="182"/>
      <c r="EV717" s="182"/>
      <c r="EW717" s="182"/>
      <c r="EX717" s="182"/>
      <c r="EY717" s="182"/>
      <c r="EZ717" s="182"/>
      <c r="FA717" s="182"/>
      <c r="FB717" s="182"/>
      <c r="FC717" s="182"/>
      <c r="FD717" s="182"/>
      <c r="FE717" s="182"/>
      <c r="FF717" s="182"/>
      <c r="FG717" s="182"/>
      <c r="FH717" s="182"/>
      <c r="FI717" s="182"/>
      <c r="FJ717" s="182"/>
      <c r="FK717" s="182"/>
      <c r="FL717" s="182"/>
      <c r="FM717" s="182"/>
      <c r="FN717" s="182"/>
      <c r="FO717" s="182"/>
      <c r="FP717" s="182"/>
      <c r="FQ717" s="182"/>
      <c r="FR717" s="182"/>
      <c r="FS717" s="182"/>
      <c r="FT717" s="182"/>
      <c r="FU717" s="182"/>
      <c r="FV717" s="182"/>
      <c r="FW717" s="182"/>
      <c r="FX717" s="182"/>
      <c r="FY717" s="182"/>
      <c r="FZ717" s="182"/>
      <c r="GA717" s="182"/>
      <c r="GB717" s="182"/>
      <c r="GC717" s="182"/>
      <c r="GD717" s="182"/>
      <c r="GE717" s="182"/>
      <c r="GF717" s="182"/>
      <c r="GG717" s="182"/>
      <c r="GH717" s="182"/>
      <c r="GI717" s="182"/>
      <c r="GJ717" s="182"/>
      <c r="GK717" s="182"/>
      <c r="GL717" s="182"/>
      <c r="GM717" s="182"/>
      <c r="GN717" s="182"/>
      <c r="GO717" s="182"/>
      <c r="GP717" s="182"/>
      <c r="GQ717" s="182"/>
      <c r="GR717" s="182"/>
      <c r="GS717" s="182"/>
      <c r="GT717" s="182"/>
      <c r="GU717" s="182"/>
      <c r="GV717" s="182"/>
      <c r="GW717" s="182"/>
      <c r="GX717" s="182"/>
      <c r="GY717" s="182"/>
      <c r="GZ717" s="182"/>
      <c r="HA717" s="182"/>
      <c r="HB717" s="182"/>
      <c r="HC717" s="182"/>
      <c r="HD717" s="182"/>
      <c r="HE717" s="182"/>
      <c r="HF717" s="182"/>
      <c r="HG717" s="182"/>
      <c r="HH717" s="182"/>
      <c r="HI717" s="182"/>
      <c r="HJ717" s="182"/>
      <c r="HK717" s="182"/>
      <c r="HL717" s="182"/>
      <c r="HM717" s="182"/>
      <c r="HN717" s="182"/>
      <c r="HO717" s="182"/>
      <c r="HP717" s="182"/>
      <c r="HQ717" s="182"/>
      <c r="HR717" s="182"/>
      <c r="HS717" s="182"/>
      <c r="HT717" s="182"/>
      <c r="HU717" s="182"/>
      <c r="HV717" s="182"/>
      <c r="HW717" s="182"/>
      <c r="HX717" s="182"/>
      <c r="HY717" s="182"/>
      <c r="HZ717" s="182"/>
      <c r="IA717" s="182"/>
      <c r="IB717" s="182"/>
      <c r="IC717" s="182"/>
      <c r="ID717" s="182"/>
      <c r="IE717" s="182"/>
      <c r="IF717" s="182"/>
      <c r="IG717" s="182"/>
      <c r="IH717" s="182"/>
      <c r="II717" s="182"/>
      <c r="IJ717" s="182"/>
      <c r="IK717" s="182"/>
      <c r="IL717" s="182"/>
      <c r="IM717" s="182"/>
      <c r="IN717" s="182"/>
      <c r="IO717" s="182"/>
      <c r="IP717" s="182"/>
      <c r="IQ717" s="182"/>
      <c r="IR717" s="182"/>
      <c r="IS717" s="182"/>
      <c r="IT717" s="182"/>
      <c r="IU717" s="182"/>
      <c r="IV717" s="182"/>
      <c r="IW717" s="182"/>
      <c r="IX717" s="182"/>
      <c r="IY717" s="182"/>
      <c r="IZ717" s="182"/>
      <c r="JA717" s="182"/>
      <c r="JB717" s="182"/>
      <c r="JC717" s="182"/>
      <c r="JD717" s="182"/>
      <c r="JE717" s="182"/>
      <c r="JF717" s="182"/>
      <c r="JG717" s="182"/>
      <c r="JH717" s="182"/>
      <c r="JI717" s="182"/>
      <c r="JJ717" s="182"/>
      <c r="JK717" s="182"/>
      <c r="JL717" s="182"/>
      <c r="JM717" s="182"/>
      <c r="JN717" s="182"/>
      <c r="JO717" s="182"/>
      <c r="JP717" s="182"/>
      <c r="JQ717" s="182"/>
      <c r="JR717" s="182"/>
      <c r="JS717" s="182"/>
      <c r="JT717" s="182"/>
      <c r="JU717" s="182"/>
      <c r="JV717" s="182"/>
      <c r="JW717" s="182"/>
      <c r="JX717" s="182"/>
      <c r="JY717" s="182"/>
      <c r="JZ717" s="182"/>
      <c r="KA717" s="182"/>
      <c r="KB717" s="182"/>
      <c r="KC717" s="182"/>
      <c r="KD717" s="182"/>
      <c r="KE717" s="182"/>
      <c r="KF717" s="182"/>
      <c r="KG717" s="182"/>
      <c r="KH717" s="182"/>
      <c r="KI717" s="182"/>
      <c r="KJ717" s="182"/>
      <c r="KK717" s="182"/>
      <c r="KL717" s="182"/>
      <c r="KM717" s="182"/>
      <c r="KN717" s="182"/>
      <c r="KO717" s="182"/>
      <c r="KP717" s="182"/>
      <c r="KQ717" s="182"/>
      <c r="KR717" s="182"/>
      <c r="KS717" s="182"/>
      <c r="KT717" s="182"/>
      <c r="KU717" s="182"/>
      <c r="KV717" s="182"/>
      <c r="KW717" s="182"/>
      <c r="KX717" s="182"/>
      <c r="KY717" s="182"/>
      <c r="KZ717" s="182"/>
      <c r="LA717" s="182"/>
      <c r="LB717" s="182"/>
      <c r="LC717" s="182"/>
      <c r="LD717" s="182"/>
      <c r="LE717" s="182"/>
      <c r="LF717" s="182"/>
      <c r="LG717" s="182"/>
      <c r="LH717" s="182"/>
      <c r="LI717" s="182"/>
      <c r="LJ717" s="182"/>
      <c r="LK717" s="182"/>
      <c r="LL717" s="182"/>
      <c r="LM717" s="182"/>
      <c r="LN717" s="182"/>
      <c r="LO717" s="182"/>
      <c r="LP717" s="182"/>
      <c r="LQ717" s="182"/>
      <c r="LR717" s="182"/>
      <c r="LS717" s="182"/>
      <c r="LT717" s="182"/>
      <c r="LU717" s="182"/>
      <c r="LV717" s="182"/>
      <c r="LW717" s="182"/>
      <c r="LX717" s="182"/>
      <c r="LY717" s="182"/>
      <c r="LZ717" s="182"/>
      <c r="MA717" s="182"/>
      <c r="MB717" s="182"/>
      <c r="MC717" s="182"/>
      <c r="MD717" s="182"/>
      <c r="ME717" s="182"/>
      <c r="MF717" s="182"/>
      <c r="MG717" s="182"/>
      <c r="MH717" s="182"/>
      <c r="MI717" s="182"/>
      <c r="MJ717" s="182"/>
      <c r="MK717" s="182"/>
      <c r="ML717" s="182"/>
      <c r="MM717" s="182"/>
      <c r="MN717" s="182"/>
      <c r="MO717" s="182"/>
      <c r="MP717" s="182"/>
      <c r="MQ717" s="182"/>
      <c r="MR717" s="182"/>
      <c r="MS717" s="182"/>
      <c r="MT717" s="182"/>
      <c r="MU717" s="182"/>
      <c r="MV717" s="182"/>
      <c r="MW717" s="182"/>
      <c r="MX717" s="182"/>
      <c r="MY717" s="182"/>
      <c r="MZ717" s="182"/>
      <c r="NA717" s="182"/>
      <c r="NB717" s="182"/>
      <c r="NC717" s="182"/>
      <c r="ND717" s="182"/>
      <c r="NE717" s="182"/>
      <c r="NF717" s="182"/>
      <c r="NG717" s="182"/>
      <c r="NH717" s="182"/>
      <c r="NI717" s="182"/>
      <c r="NJ717" s="182"/>
      <c r="NK717" s="182"/>
      <c r="NL717" s="182"/>
      <c r="NM717" s="182"/>
      <c r="NN717" s="182"/>
      <c r="NO717" s="182"/>
      <c r="NP717" s="182"/>
      <c r="NQ717" s="182"/>
      <c r="NR717" s="182"/>
      <c r="NS717" s="182"/>
      <c r="NT717" s="182"/>
      <c r="NU717" s="182"/>
      <c r="NV717" s="182"/>
      <c r="NW717" s="182"/>
      <c r="NX717" s="182"/>
      <c r="NY717" s="182"/>
      <c r="NZ717" s="182"/>
      <c r="OA717" s="182"/>
      <c r="OB717" s="182"/>
      <c r="OC717" s="182"/>
      <c r="OD717" s="182"/>
      <c r="OE717" s="182"/>
      <c r="OF717" s="182"/>
      <c r="OG717" s="182"/>
      <c r="OH717" s="182"/>
      <c r="OI717" s="182"/>
      <c r="OJ717" s="182"/>
      <c r="OK717" s="182"/>
      <c r="OL717" s="182"/>
      <c r="OM717" s="182"/>
      <c r="ON717" s="182"/>
      <c r="OO717" s="182"/>
      <c r="OP717" s="182"/>
      <c r="OQ717" s="182"/>
      <c r="OR717" s="182"/>
      <c r="OS717" s="182"/>
      <c r="OT717" s="182"/>
      <c r="OU717" s="182"/>
      <c r="OV717" s="182"/>
      <c r="OW717" s="182"/>
      <c r="OX717" s="182"/>
      <c r="OY717" s="182"/>
      <c r="OZ717" s="182"/>
      <c r="PA717" s="182"/>
      <c r="PB717" s="182"/>
      <c r="PC717" s="182"/>
      <c r="PD717" s="182"/>
      <c r="PE717" s="182"/>
      <c r="PF717" s="182"/>
      <c r="PG717" s="182"/>
      <c r="PH717" s="182"/>
      <c r="PI717" s="182"/>
      <c r="PJ717" s="182"/>
      <c r="PK717" s="182"/>
      <c r="PL717" s="182"/>
      <c r="PM717" s="182"/>
      <c r="PN717" s="182"/>
      <c r="PO717" s="182"/>
      <c r="PP717" s="182"/>
      <c r="PQ717" s="182"/>
      <c r="PR717" s="182"/>
      <c r="PS717" s="182"/>
      <c r="PT717" s="182"/>
      <c r="PU717" s="182"/>
      <c r="PV717" s="182"/>
      <c r="PW717" s="182"/>
      <c r="PX717" s="182"/>
    </row>
    <row r="718" spans="1:440" s="167" customFormat="1" ht="19.899999999999999" customHeight="1" thickBot="1">
      <c r="A718" s="855">
        <v>133</v>
      </c>
      <c r="B718" s="1044"/>
      <c r="C718" s="1047"/>
      <c r="D718" s="844"/>
      <c r="E718" s="902"/>
      <c r="F718" s="323" t="s">
        <v>21</v>
      </c>
      <c r="G718" s="298">
        <v>10.614000000000001</v>
      </c>
      <c r="H718" s="298"/>
      <c r="I718" s="299">
        <f>G718+H718+K717</f>
        <v>12.881</v>
      </c>
      <c r="J718" s="439">
        <v>2.2400000000000002</v>
      </c>
      <c r="K718" s="299">
        <f t="shared" si="847"/>
        <v>10.641</v>
      </c>
      <c r="L718" s="359">
        <f t="shared" si="848"/>
        <v>0.17389954196102789</v>
      </c>
      <c r="M718" s="440" t="s">
        <v>24</v>
      </c>
      <c r="N718" s="903"/>
      <c r="O718" s="904"/>
      <c r="P718" s="904"/>
      <c r="Q718" s="904"/>
      <c r="R718" s="904"/>
      <c r="S718" s="893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  <c r="AV718" s="182"/>
      <c r="AW718" s="182"/>
      <c r="AX718" s="182"/>
      <c r="AY718" s="182"/>
      <c r="AZ718" s="182"/>
      <c r="BA718" s="182"/>
      <c r="BB718" s="182"/>
      <c r="BC718" s="182"/>
      <c r="BD718" s="182"/>
      <c r="BE718" s="182"/>
      <c r="BF718" s="182"/>
      <c r="BG718" s="182"/>
      <c r="BH718" s="182"/>
      <c r="BI718" s="182"/>
      <c r="BJ718" s="182"/>
      <c r="BK718" s="182"/>
      <c r="BL718" s="182"/>
      <c r="BM718" s="182"/>
      <c r="BN718" s="182"/>
      <c r="BO718" s="182"/>
      <c r="BP718" s="182"/>
      <c r="BQ718" s="182"/>
      <c r="BR718" s="182"/>
      <c r="BS718" s="182"/>
      <c r="BT718" s="182"/>
      <c r="BU718" s="182"/>
      <c r="BV718" s="182"/>
      <c r="BW718" s="182"/>
      <c r="BX718" s="182"/>
      <c r="BY718" s="182"/>
      <c r="BZ718" s="182"/>
      <c r="CA718" s="182"/>
      <c r="CB718" s="182"/>
      <c r="CC718" s="182"/>
      <c r="CD718" s="182"/>
      <c r="CE718" s="182"/>
      <c r="CF718" s="182"/>
      <c r="CG718" s="182"/>
      <c r="CH718" s="182"/>
      <c r="CI718" s="182"/>
      <c r="CJ718" s="182"/>
      <c r="CK718" s="182"/>
      <c r="CL718" s="182"/>
      <c r="CM718" s="182"/>
      <c r="CN718" s="182"/>
      <c r="CO718" s="182"/>
      <c r="CP718" s="182"/>
      <c r="CQ718" s="182"/>
      <c r="CR718" s="182"/>
      <c r="CS718" s="182"/>
      <c r="CT718" s="182"/>
      <c r="CU718" s="182"/>
      <c r="CV718" s="182"/>
      <c r="CW718" s="182"/>
      <c r="CX718" s="182"/>
      <c r="CY718" s="182"/>
      <c r="CZ718" s="182"/>
      <c r="DA718" s="182"/>
      <c r="DB718" s="182"/>
      <c r="DC718" s="182"/>
      <c r="DD718" s="182"/>
      <c r="DE718" s="182"/>
      <c r="DF718" s="182"/>
      <c r="DG718" s="182"/>
      <c r="DH718" s="182"/>
      <c r="DI718" s="182"/>
      <c r="DJ718" s="182"/>
      <c r="DK718" s="182"/>
      <c r="DL718" s="182"/>
      <c r="DM718" s="182"/>
      <c r="DN718" s="182"/>
      <c r="DO718" s="182"/>
      <c r="DP718" s="182"/>
      <c r="DQ718" s="182"/>
      <c r="DR718" s="182"/>
      <c r="DS718" s="182"/>
      <c r="DT718" s="182"/>
      <c r="DU718" s="182"/>
      <c r="DV718" s="182"/>
      <c r="DW718" s="182"/>
      <c r="DX718" s="182"/>
      <c r="DY718" s="182"/>
      <c r="DZ718" s="182"/>
      <c r="EA718" s="182"/>
      <c r="EB718" s="182"/>
      <c r="EC718" s="182"/>
      <c r="ED718" s="182"/>
      <c r="EE718" s="182"/>
      <c r="EF718" s="182"/>
      <c r="EG718" s="182"/>
      <c r="EH718" s="182"/>
      <c r="EI718" s="182"/>
      <c r="EJ718" s="182"/>
      <c r="EK718" s="182"/>
      <c r="EL718" s="182"/>
      <c r="EM718" s="182"/>
      <c r="EN718" s="182"/>
      <c r="EO718" s="182"/>
      <c r="EP718" s="182"/>
      <c r="EQ718" s="182"/>
      <c r="ER718" s="182"/>
      <c r="ES718" s="182"/>
      <c r="ET718" s="182"/>
      <c r="EU718" s="182"/>
      <c r="EV718" s="182"/>
      <c r="EW718" s="182"/>
      <c r="EX718" s="182"/>
      <c r="EY718" s="182"/>
      <c r="EZ718" s="182"/>
      <c r="FA718" s="182"/>
      <c r="FB718" s="182"/>
      <c r="FC718" s="182"/>
      <c r="FD718" s="182"/>
      <c r="FE718" s="182"/>
      <c r="FF718" s="182"/>
      <c r="FG718" s="182"/>
      <c r="FH718" s="182"/>
      <c r="FI718" s="182"/>
      <c r="FJ718" s="182"/>
      <c r="FK718" s="182"/>
      <c r="FL718" s="182"/>
      <c r="FM718" s="182"/>
      <c r="FN718" s="182"/>
      <c r="FO718" s="182"/>
      <c r="FP718" s="182"/>
      <c r="FQ718" s="182"/>
      <c r="FR718" s="182"/>
      <c r="FS718" s="182"/>
      <c r="FT718" s="182"/>
      <c r="FU718" s="182"/>
      <c r="FV718" s="182"/>
      <c r="FW718" s="182"/>
      <c r="FX718" s="182"/>
      <c r="FY718" s="182"/>
      <c r="FZ718" s="182"/>
      <c r="GA718" s="182"/>
      <c r="GB718" s="182"/>
      <c r="GC718" s="182"/>
      <c r="GD718" s="182"/>
      <c r="GE718" s="182"/>
      <c r="GF718" s="182"/>
      <c r="GG718" s="182"/>
      <c r="GH718" s="182"/>
      <c r="GI718" s="182"/>
      <c r="GJ718" s="182"/>
      <c r="GK718" s="182"/>
      <c r="GL718" s="182"/>
      <c r="GM718" s="182"/>
      <c r="GN718" s="182"/>
      <c r="GO718" s="182"/>
      <c r="GP718" s="182"/>
      <c r="GQ718" s="182"/>
      <c r="GR718" s="182"/>
      <c r="GS718" s="182"/>
      <c r="GT718" s="182"/>
      <c r="GU718" s="182"/>
      <c r="GV718" s="182"/>
      <c r="GW718" s="182"/>
      <c r="GX718" s="182"/>
      <c r="GY718" s="182"/>
      <c r="GZ718" s="182"/>
      <c r="HA718" s="182"/>
      <c r="HB718" s="182"/>
      <c r="HC718" s="182"/>
      <c r="HD718" s="182"/>
      <c r="HE718" s="182"/>
      <c r="HF718" s="182"/>
      <c r="HG718" s="182"/>
      <c r="HH718" s="182"/>
      <c r="HI718" s="182"/>
      <c r="HJ718" s="182"/>
      <c r="HK718" s="182"/>
      <c r="HL718" s="182"/>
      <c r="HM718" s="182"/>
      <c r="HN718" s="182"/>
      <c r="HO718" s="182"/>
      <c r="HP718" s="182"/>
      <c r="HQ718" s="182"/>
      <c r="HR718" s="182"/>
      <c r="HS718" s="182"/>
      <c r="HT718" s="182"/>
      <c r="HU718" s="182"/>
      <c r="HV718" s="182"/>
      <c r="HW718" s="182"/>
      <c r="HX718" s="182"/>
      <c r="HY718" s="182"/>
      <c r="HZ718" s="182"/>
      <c r="IA718" s="182"/>
      <c r="IB718" s="182"/>
      <c r="IC718" s="182"/>
      <c r="ID718" s="182"/>
      <c r="IE718" s="182"/>
      <c r="IF718" s="182"/>
      <c r="IG718" s="182"/>
      <c r="IH718" s="182"/>
      <c r="II718" s="182"/>
      <c r="IJ718" s="182"/>
      <c r="IK718" s="182"/>
      <c r="IL718" s="182"/>
      <c r="IM718" s="182"/>
      <c r="IN718" s="182"/>
      <c r="IO718" s="182"/>
      <c r="IP718" s="182"/>
      <c r="IQ718" s="182"/>
      <c r="IR718" s="182"/>
      <c r="IS718" s="182"/>
      <c r="IT718" s="182"/>
      <c r="IU718" s="182"/>
      <c r="IV718" s="182"/>
      <c r="IW718" s="182"/>
      <c r="IX718" s="182"/>
      <c r="IY718" s="182"/>
      <c r="IZ718" s="182"/>
      <c r="JA718" s="182"/>
      <c r="JB718" s="182"/>
      <c r="JC718" s="182"/>
      <c r="JD718" s="182"/>
      <c r="JE718" s="182"/>
      <c r="JF718" s="182"/>
      <c r="JG718" s="182"/>
      <c r="JH718" s="182"/>
      <c r="JI718" s="182"/>
      <c r="JJ718" s="182"/>
      <c r="JK718" s="182"/>
      <c r="JL718" s="182"/>
      <c r="JM718" s="182"/>
      <c r="JN718" s="182"/>
      <c r="JO718" s="182"/>
      <c r="JP718" s="182"/>
      <c r="JQ718" s="182"/>
      <c r="JR718" s="182"/>
      <c r="JS718" s="182"/>
      <c r="JT718" s="182"/>
      <c r="JU718" s="182"/>
      <c r="JV718" s="182"/>
      <c r="JW718" s="182"/>
      <c r="JX718" s="182"/>
      <c r="JY718" s="182"/>
      <c r="JZ718" s="182"/>
      <c r="KA718" s="182"/>
      <c r="KB718" s="182"/>
      <c r="KC718" s="182"/>
      <c r="KD718" s="182"/>
      <c r="KE718" s="182"/>
      <c r="KF718" s="182"/>
      <c r="KG718" s="182"/>
      <c r="KH718" s="182"/>
      <c r="KI718" s="182"/>
      <c r="KJ718" s="182"/>
      <c r="KK718" s="182"/>
      <c r="KL718" s="182"/>
      <c r="KM718" s="182"/>
      <c r="KN718" s="182"/>
      <c r="KO718" s="182"/>
      <c r="KP718" s="182"/>
      <c r="KQ718" s="182"/>
      <c r="KR718" s="182"/>
      <c r="KS718" s="182"/>
      <c r="KT718" s="182"/>
      <c r="KU718" s="182"/>
      <c r="KV718" s="182"/>
      <c r="KW718" s="182"/>
      <c r="KX718" s="182"/>
      <c r="KY718" s="182"/>
      <c r="KZ718" s="182"/>
      <c r="LA718" s="182"/>
      <c r="LB718" s="182"/>
      <c r="LC718" s="182"/>
      <c r="LD718" s="182"/>
      <c r="LE718" s="182"/>
      <c r="LF718" s="182"/>
      <c r="LG718" s="182"/>
      <c r="LH718" s="182"/>
      <c r="LI718" s="182"/>
      <c r="LJ718" s="182"/>
      <c r="LK718" s="182"/>
      <c r="LL718" s="182"/>
      <c r="LM718" s="182"/>
      <c r="LN718" s="182"/>
      <c r="LO718" s="182"/>
      <c r="LP718" s="182"/>
      <c r="LQ718" s="182"/>
      <c r="LR718" s="182"/>
      <c r="LS718" s="182"/>
      <c r="LT718" s="182"/>
      <c r="LU718" s="182"/>
      <c r="LV718" s="182"/>
      <c r="LW718" s="182"/>
      <c r="LX718" s="182"/>
      <c r="LY718" s="182"/>
      <c r="LZ718" s="182"/>
      <c r="MA718" s="182"/>
      <c r="MB718" s="182"/>
      <c r="MC718" s="182"/>
      <c r="MD718" s="182"/>
      <c r="ME718" s="182"/>
      <c r="MF718" s="182"/>
      <c r="MG718" s="182"/>
      <c r="MH718" s="182"/>
      <c r="MI718" s="182"/>
      <c r="MJ718" s="182"/>
      <c r="MK718" s="182"/>
      <c r="ML718" s="182"/>
      <c r="MM718" s="182"/>
      <c r="MN718" s="182"/>
      <c r="MO718" s="182"/>
      <c r="MP718" s="182"/>
      <c r="MQ718" s="182"/>
      <c r="MR718" s="182"/>
      <c r="MS718" s="182"/>
      <c r="MT718" s="182"/>
      <c r="MU718" s="182"/>
      <c r="MV718" s="182"/>
      <c r="MW718" s="182"/>
      <c r="MX718" s="182"/>
      <c r="MY718" s="182"/>
      <c r="MZ718" s="182"/>
      <c r="NA718" s="182"/>
      <c r="NB718" s="182"/>
      <c r="NC718" s="182"/>
      <c r="ND718" s="182"/>
      <c r="NE718" s="182"/>
      <c r="NF718" s="182"/>
      <c r="NG718" s="182"/>
      <c r="NH718" s="182"/>
      <c r="NI718" s="182"/>
      <c r="NJ718" s="182"/>
      <c r="NK718" s="182"/>
      <c r="NL718" s="182"/>
      <c r="NM718" s="182"/>
      <c r="NN718" s="182"/>
      <c r="NO718" s="182"/>
      <c r="NP718" s="182"/>
      <c r="NQ718" s="182"/>
      <c r="NR718" s="182"/>
      <c r="NS718" s="182"/>
      <c r="NT718" s="182"/>
      <c r="NU718" s="182"/>
      <c r="NV718" s="182"/>
      <c r="NW718" s="182"/>
      <c r="NX718" s="182"/>
      <c r="NY718" s="182"/>
      <c r="NZ718" s="182"/>
      <c r="OA718" s="182"/>
      <c r="OB718" s="182"/>
      <c r="OC718" s="182"/>
      <c r="OD718" s="182"/>
      <c r="OE718" s="182"/>
      <c r="OF718" s="182"/>
      <c r="OG718" s="182"/>
      <c r="OH718" s="182"/>
      <c r="OI718" s="182"/>
      <c r="OJ718" s="182"/>
      <c r="OK718" s="182"/>
      <c r="OL718" s="182"/>
      <c r="OM718" s="182"/>
      <c r="ON718" s="182"/>
      <c r="OO718" s="182"/>
      <c r="OP718" s="182"/>
      <c r="OQ718" s="182"/>
      <c r="OR718" s="182"/>
      <c r="OS718" s="182"/>
      <c r="OT718" s="182"/>
      <c r="OU718" s="182"/>
      <c r="OV718" s="182"/>
      <c r="OW718" s="182"/>
      <c r="OX718" s="182"/>
      <c r="OY718" s="182"/>
      <c r="OZ718" s="182"/>
      <c r="PA718" s="182"/>
      <c r="PB718" s="182"/>
      <c r="PC718" s="182"/>
      <c r="PD718" s="182"/>
      <c r="PE718" s="182"/>
      <c r="PF718" s="182"/>
      <c r="PG718" s="182"/>
      <c r="PH718" s="182"/>
      <c r="PI718" s="182"/>
      <c r="PJ718" s="182"/>
      <c r="PK718" s="182"/>
      <c r="PL718" s="182"/>
      <c r="PM718" s="182"/>
      <c r="PN718" s="182"/>
      <c r="PO718" s="182"/>
      <c r="PP718" s="182"/>
      <c r="PQ718" s="182"/>
      <c r="PR718" s="182"/>
      <c r="PS718" s="182"/>
      <c r="PT718" s="182"/>
      <c r="PU718" s="182"/>
      <c r="PV718" s="182"/>
      <c r="PW718" s="182"/>
      <c r="PX718" s="182"/>
    </row>
    <row r="719" spans="1:440" s="167" customFormat="1" ht="19.899999999999999" customHeight="1" thickBot="1">
      <c r="A719" s="855">
        <v>133</v>
      </c>
      <c r="B719" s="1044"/>
      <c r="C719" s="1047"/>
      <c r="D719" s="845"/>
      <c r="E719" s="902"/>
      <c r="F719" s="323" t="s">
        <v>22</v>
      </c>
      <c r="G719" s="298">
        <v>12.881</v>
      </c>
      <c r="H719" s="298"/>
      <c r="I719" s="299">
        <f>G719+H719+K718</f>
        <v>23.521999999999998</v>
      </c>
      <c r="J719" s="439">
        <v>7.53</v>
      </c>
      <c r="K719" s="299">
        <f t="shared" si="847"/>
        <v>15.991999999999997</v>
      </c>
      <c r="L719" s="359">
        <f t="shared" si="848"/>
        <v>0.32012583963948649</v>
      </c>
      <c r="M719" s="440" t="s">
        <v>24</v>
      </c>
      <c r="N719" s="903"/>
      <c r="O719" s="904"/>
      <c r="P719" s="904"/>
      <c r="Q719" s="904"/>
      <c r="R719" s="904"/>
      <c r="S719" s="893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  <c r="AV719" s="182"/>
      <c r="AW719" s="182"/>
      <c r="AX719" s="182"/>
      <c r="AY719" s="182"/>
      <c r="AZ719" s="182"/>
      <c r="BA719" s="182"/>
      <c r="BB719" s="182"/>
      <c r="BC719" s="182"/>
      <c r="BD719" s="182"/>
      <c r="BE719" s="182"/>
      <c r="BF719" s="182"/>
      <c r="BG719" s="182"/>
      <c r="BH719" s="182"/>
      <c r="BI719" s="182"/>
      <c r="BJ719" s="182"/>
      <c r="BK719" s="182"/>
      <c r="BL719" s="182"/>
      <c r="BM719" s="182"/>
      <c r="BN719" s="182"/>
      <c r="BO719" s="182"/>
      <c r="BP719" s="182"/>
      <c r="BQ719" s="182"/>
      <c r="BR719" s="182"/>
      <c r="BS719" s="182"/>
      <c r="BT719" s="182"/>
      <c r="BU719" s="182"/>
      <c r="BV719" s="182"/>
      <c r="BW719" s="182"/>
      <c r="BX719" s="182"/>
      <c r="BY719" s="182"/>
      <c r="BZ719" s="182"/>
      <c r="CA719" s="182"/>
      <c r="CB719" s="182"/>
      <c r="CC719" s="182"/>
      <c r="CD719" s="182"/>
      <c r="CE719" s="182"/>
      <c r="CF719" s="182"/>
      <c r="CG719" s="182"/>
      <c r="CH719" s="182"/>
      <c r="CI719" s="182"/>
      <c r="CJ719" s="182"/>
      <c r="CK719" s="182"/>
      <c r="CL719" s="182"/>
      <c r="CM719" s="182"/>
      <c r="CN719" s="182"/>
      <c r="CO719" s="182"/>
      <c r="CP719" s="182"/>
      <c r="CQ719" s="182"/>
      <c r="CR719" s="182"/>
      <c r="CS719" s="182"/>
      <c r="CT719" s="182"/>
      <c r="CU719" s="182"/>
      <c r="CV719" s="182"/>
      <c r="CW719" s="182"/>
      <c r="CX719" s="182"/>
      <c r="CY719" s="182"/>
      <c r="CZ719" s="182"/>
      <c r="DA719" s="182"/>
      <c r="DB719" s="182"/>
      <c r="DC719" s="182"/>
      <c r="DD719" s="182"/>
      <c r="DE719" s="182"/>
      <c r="DF719" s="182"/>
      <c r="DG719" s="182"/>
      <c r="DH719" s="182"/>
      <c r="DI719" s="182"/>
      <c r="DJ719" s="182"/>
      <c r="DK719" s="182"/>
      <c r="DL719" s="182"/>
      <c r="DM719" s="182"/>
      <c r="DN719" s="182"/>
      <c r="DO719" s="182"/>
      <c r="DP719" s="182"/>
      <c r="DQ719" s="182"/>
      <c r="DR719" s="182"/>
      <c r="DS719" s="182"/>
      <c r="DT719" s="182"/>
      <c r="DU719" s="182"/>
      <c r="DV719" s="182"/>
      <c r="DW719" s="182"/>
      <c r="DX719" s="182"/>
      <c r="DY719" s="182"/>
      <c r="DZ719" s="182"/>
      <c r="EA719" s="182"/>
      <c r="EB719" s="182"/>
      <c r="EC719" s="182"/>
      <c r="ED719" s="182"/>
      <c r="EE719" s="182"/>
      <c r="EF719" s="182"/>
      <c r="EG719" s="182"/>
      <c r="EH719" s="182"/>
      <c r="EI719" s="182"/>
      <c r="EJ719" s="182"/>
      <c r="EK719" s="182"/>
      <c r="EL719" s="182"/>
      <c r="EM719" s="182"/>
      <c r="EN719" s="182"/>
      <c r="EO719" s="182"/>
      <c r="EP719" s="182"/>
      <c r="EQ719" s="182"/>
      <c r="ER719" s="182"/>
      <c r="ES719" s="182"/>
      <c r="ET719" s="182"/>
      <c r="EU719" s="182"/>
      <c r="EV719" s="182"/>
      <c r="EW719" s="182"/>
      <c r="EX719" s="182"/>
      <c r="EY719" s="182"/>
      <c r="EZ719" s="182"/>
      <c r="FA719" s="182"/>
      <c r="FB719" s="182"/>
      <c r="FC719" s="182"/>
      <c r="FD719" s="182"/>
      <c r="FE719" s="182"/>
      <c r="FF719" s="182"/>
      <c r="FG719" s="182"/>
      <c r="FH719" s="182"/>
      <c r="FI719" s="182"/>
      <c r="FJ719" s="182"/>
      <c r="FK719" s="182"/>
      <c r="FL719" s="182"/>
      <c r="FM719" s="182"/>
      <c r="FN719" s="182"/>
      <c r="FO719" s="182"/>
      <c r="FP719" s="182"/>
      <c r="FQ719" s="182"/>
      <c r="FR719" s="182"/>
      <c r="FS719" s="182"/>
      <c r="FT719" s="182"/>
      <c r="FU719" s="182"/>
      <c r="FV719" s="182"/>
      <c r="FW719" s="182"/>
      <c r="FX719" s="182"/>
      <c r="FY719" s="182"/>
      <c r="FZ719" s="182"/>
      <c r="GA719" s="182"/>
      <c r="GB719" s="182"/>
      <c r="GC719" s="182"/>
      <c r="GD719" s="182"/>
      <c r="GE719" s="182"/>
      <c r="GF719" s="182"/>
      <c r="GG719" s="182"/>
      <c r="GH719" s="182"/>
      <c r="GI719" s="182"/>
      <c r="GJ719" s="182"/>
      <c r="GK719" s="182"/>
      <c r="GL719" s="182"/>
      <c r="GM719" s="182"/>
      <c r="GN719" s="182"/>
      <c r="GO719" s="182"/>
      <c r="GP719" s="182"/>
      <c r="GQ719" s="182"/>
      <c r="GR719" s="182"/>
      <c r="GS719" s="182"/>
      <c r="GT719" s="182"/>
      <c r="GU719" s="182"/>
      <c r="GV719" s="182"/>
      <c r="GW719" s="182"/>
      <c r="GX719" s="182"/>
      <c r="GY719" s="182"/>
      <c r="GZ719" s="182"/>
      <c r="HA719" s="182"/>
      <c r="HB719" s="182"/>
      <c r="HC719" s="182"/>
      <c r="HD719" s="182"/>
      <c r="HE719" s="182"/>
      <c r="HF719" s="182"/>
      <c r="HG719" s="182"/>
      <c r="HH719" s="182"/>
      <c r="HI719" s="182"/>
      <c r="HJ719" s="182"/>
      <c r="HK719" s="182"/>
      <c r="HL719" s="182"/>
      <c r="HM719" s="182"/>
      <c r="HN719" s="182"/>
      <c r="HO719" s="182"/>
      <c r="HP719" s="182"/>
      <c r="HQ719" s="182"/>
      <c r="HR719" s="182"/>
      <c r="HS719" s="182"/>
      <c r="HT719" s="182"/>
      <c r="HU719" s="182"/>
      <c r="HV719" s="182"/>
      <c r="HW719" s="182"/>
      <c r="HX719" s="182"/>
      <c r="HY719" s="182"/>
      <c r="HZ719" s="182"/>
      <c r="IA719" s="182"/>
      <c r="IB719" s="182"/>
      <c r="IC719" s="182"/>
      <c r="ID719" s="182"/>
      <c r="IE719" s="182"/>
      <c r="IF719" s="182"/>
      <c r="IG719" s="182"/>
      <c r="IH719" s="182"/>
      <c r="II719" s="182"/>
      <c r="IJ719" s="182"/>
      <c r="IK719" s="182"/>
      <c r="IL719" s="182"/>
      <c r="IM719" s="182"/>
      <c r="IN719" s="182"/>
      <c r="IO719" s="182"/>
      <c r="IP719" s="182"/>
      <c r="IQ719" s="182"/>
      <c r="IR719" s="182"/>
      <c r="IS719" s="182"/>
      <c r="IT719" s="182"/>
      <c r="IU719" s="182"/>
      <c r="IV719" s="182"/>
      <c r="IW719" s="182"/>
      <c r="IX719" s="182"/>
      <c r="IY719" s="182"/>
      <c r="IZ719" s="182"/>
      <c r="JA719" s="182"/>
      <c r="JB719" s="182"/>
      <c r="JC719" s="182"/>
      <c r="JD719" s="182"/>
      <c r="JE719" s="182"/>
      <c r="JF719" s="182"/>
      <c r="JG719" s="182"/>
      <c r="JH719" s="182"/>
      <c r="JI719" s="182"/>
      <c r="JJ719" s="182"/>
      <c r="JK719" s="182"/>
      <c r="JL719" s="182"/>
      <c r="JM719" s="182"/>
      <c r="JN719" s="182"/>
      <c r="JO719" s="182"/>
      <c r="JP719" s="182"/>
      <c r="JQ719" s="182"/>
      <c r="JR719" s="182"/>
      <c r="JS719" s="182"/>
      <c r="JT719" s="182"/>
      <c r="JU719" s="182"/>
      <c r="JV719" s="182"/>
      <c r="JW719" s="182"/>
      <c r="JX719" s="182"/>
      <c r="JY719" s="182"/>
      <c r="JZ719" s="182"/>
      <c r="KA719" s="182"/>
      <c r="KB719" s="182"/>
      <c r="KC719" s="182"/>
      <c r="KD719" s="182"/>
      <c r="KE719" s="182"/>
      <c r="KF719" s="182"/>
      <c r="KG719" s="182"/>
      <c r="KH719" s="182"/>
      <c r="KI719" s="182"/>
      <c r="KJ719" s="182"/>
      <c r="KK719" s="182"/>
      <c r="KL719" s="182"/>
      <c r="KM719" s="182"/>
      <c r="KN719" s="182"/>
      <c r="KO719" s="182"/>
      <c r="KP719" s="182"/>
      <c r="KQ719" s="182"/>
      <c r="KR719" s="182"/>
      <c r="KS719" s="182"/>
      <c r="KT719" s="182"/>
      <c r="KU719" s="182"/>
      <c r="KV719" s="182"/>
      <c r="KW719" s="182"/>
      <c r="KX719" s="182"/>
      <c r="KY719" s="182"/>
      <c r="KZ719" s="182"/>
      <c r="LA719" s="182"/>
      <c r="LB719" s="182"/>
      <c r="LC719" s="182"/>
      <c r="LD719" s="182"/>
      <c r="LE719" s="182"/>
      <c r="LF719" s="182"/>
      <c r="LG719" s="182"/>
      <c r="LH719" s="182"/>
      <c r="LI719" s="182"/>
      <c r="LJ719" s="182"/>
      <c r="LK719" s="182"/>
      <c r="LL719" s="182"/>
      <c r="LM719" s="182"/>
      <c r="LN719" s="182"/>
      <c r="LO719" s="182"/>
      <c r="LP719" s="182"/>
      <c r="LQ719" s="182"/>
      <c r="LR719" s="182"/>
      <c r="LS719" s="182"/>
      <c r="LT719" s="182"/>
      <c r="LU719" s="182"/>
      <c r="LV719" s="182"/>
      <c r="LW719" s="182"/>
      <c r="LX719" s="182"/>
      <c r="LY719" s="182"/>
      <c r="LZ719" s="182"/>
      <c r="MA719" s="182"/>
      <c r="MB719" s="182"/>
      <c r="MC719" s="182"/>
      <c r="MD719" s="182"/>
      <c r="ME719" s="182"/>
      <c r="MF719" s="182"/>
      <c r="MG719" s="182"/>
      <c r="MH719" s="182"/>
      <c r="MI719" s="182"/>
      <c r="MJ719" s="182"/>
      <c r="MK719" s="182"/>
      <c r="ML719" s="182"/>
      <c r="MM719" s="182"/>
      <c r="MN719" s="182"/>
      <c r="MO719" s="182"/>
      <c r="MP719" s="182"/>
      <c r="MQ719" s="182"/>
      <c r="MR719" s="182"/>
      <c r="MS719" s="182"/>
      <c r="MT719" s="182"/>
      <c r="MU719" s="182"/>
      <c r="MV719" s="182"/>
      <c r="MW719" s="182"/>
      <c r="MX719" s="182"/>
      <c r="MY719" s="182"/>
      <c r="MZ719" s="182"/>
      <c r="NA719" s="182"/>
      <c r="NB719" s="182"/>
      <c r="NC719" s="182"/>
      <c r="ND719" s="182"/>
      <c r="NE719" s="182"/>
      <c r="NF719" s="182"/>
      <c r="NG719" s="182"/>
      <c r="NH719" s="182"/>
      <c r="NI719" s="182"/>
      <c r="NJ719" s="182"/>
      <c r="NK719" s="182"/>
      <c r="NL719" s="182"/>
      <c r="NM719" s="182"/>
      <c r="NN719" s="182"/>
      <c r="NO719" s="182"/>
      <c r="NP719" s="182"/>
      <c r="NQ719" s="182"/>
      <c r="NR719" s="182"/>
      <c r="NS719" s="182"/>
      <c r="NT719" s="182"/>
      <c r="NU719" s="182"/>
      <c r="NV719" s="182"/>
      <c r="NW719" s="182"/>
      <c r="NX719" s="182"/>
      <c r="NY719" s="182"/>
      <c r="NZ719" s="182"/>
      <c r="OA719" s="182"/>
      <c r="OB719" s="182"/>
      <c r="OC719" s="182"/>
      <c r="OD719" s="182"/>
      <c r="OE719" s="182"/>
      <c r="OF719" s="182"/>
      <c r="OG719" s="182"/>
      <c r="OH719" s="182"/>
      <c r="OI719" s="182"/>
      <c r="OJ719" s="182"/>
      <c r="OK719" s="182"/>
      <c r="OL719" s="182"/>
      <c r="OM719" s="182"/>
      <c r="ON719" s="182"/>
      <c r="OO719" s="182"/>
      <c r="OP719" s="182"/>
      <c r="OQ719" s="182"/>
      <c r="OR719" s="182"/>
      <c r="OS719" s="182"/>
      <c r="OT719" s="182"/>
      <c r="OU719" s="182"/>
      <c r="OV719" s="182"/>
      <c r="OW719" s="182"/>
      <c r="OX719" s="182"/>
      <c r="OY719" s="182"/>
      <c r="OZ719" s="182"/>
      <c r="PA719" s="182"/>
      <c r="PB719" s="182"/>
      <c r="PC719" s="182"/>
      <c r="PD719" s="182"/>
      <c r="PE719" s="182"/>
      <c r="PF719" s="182"/>
      <c r="PG719" s="182"/>
      <c r="PH719" s="182"/>
      <c r="PI719" s="182"/>
      <c r="PJ719" s="182"/>
      <c r="PK719" s="182"/>
      <c r="PL719" s="182"/>
      <c r="PM719" s="182"/>
      <c r="PN719" s="182"/>
      <c r="PO719" s="182"/>
      <c r="PP719" s="182"/>
      <c r="PQ719" s="182"/>
      <c r="PR719" s="182"/>
      <c r="PS719" s="182"/>
      <c r="PT719" s="182"/>
      <c r="PU719" s="182"/>
      <c r="PV719" s="182"/>
      <c r="PW719" s="182"/>
      <c r="PX719" s="182"/>
    </row>
    <row r="720" spans="1:440" s="167" customFormat="1" ht="19.899999999999999" customHeight="1" thickBot="1">
      <c r="A720" s="855">
        <v>134</v>
      </c>
      <c r="B720" s="1044"/>
      <c r="C720" s="1047"/>
      <c r="D720" s="843" t="s">
        <v>666</v>
      </c>
      <c r="E720" s="902" t="s">
        <v>631</v>
      </c>
      <c r="F720" s="323" t="s">
        <v>20</v>
      </c>
      <c r="G720" s="298">
        <v>0.45600000000000002</v>
      </c>
      <c r="H720" s="298"/>
      <c r="I720" s="299">
        <f t="shared" ref="I720" si="885">G720+H720</f>
        <v>0.45600000000000002</v>
      </c>
      <c r="J720" s="439">
        <v>0</v>
      </c>
      <c r="K720" s="299">
        <f t="shared" si="847"/>
        <v>0.45600000000000002</v>
      </c>
      <c r="L720" s="359">
        <f t="shared" si="848"/>
        <v>0</v>
      </c>
      <c r="M720" s="440" t="s">
        <v>24</v>
      </c>
      <c r="N720" s="903">
        <f t="shared" ref="N720" si="886">G720+G721+G722</f>
        <v>5.1820000000000004</v>
      </c>
      <c r="O720" s="904">
        <f t="shared" ref="O720" si="887">H720+H721+H722</f>
        <v>0</v>
      </c>
      <c r="P720" s="904">
        <f t="shared" ref="P720" si="888">N720+O720</f>
        <v>5.1820000000000004</v>
      </c>
      <c r="Q720" s="904">
        <f t="shared" ref="Q720" si="889">J720+J721+J722</f>
        <v>0</v>
      </c>
      <c r="R720" s="904">
        <f t="shared" ref="R720" si="890">P720-Q720</f>
        <v>5.1820000000000004</v>
      </c>
      <c r="S720" s="893">
        <f t="shared" ref="S720" si="891">Q720/P720</f>
        <v>0</v>
      </c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  <c r="AV720" s="182"/>
      <c r="AW720" s="182"/>
      <c r="AX720" s="182"/>
      <c r="AY720" s="182"/>
      <c r="AZ720" s="182"/>
      <c r="BA720" s="182"/>
      <c r="BB720" s="182"/>
      <c r="BC720" s="182"/>
      <c r="BD720" s="182"/>
      <c r="BE720" s="182"/>
      <c r="BF720" s="182"/>
      <c r="BG720" s="182"/>
      <c r="BH720" s="182"/>
      <c r="BI720" s="182"/>
      <c r="BJ720" s="182"/>
      <c r="BK720" s="182"/>
      <c r="BL720" s="182"/>
      <c r="BM720" s="182"/>
      <c r="BN720" s="182"/>
      <c r="BO720" s="182"/>
      <c r="BP720" s="182"/>
      <c r="BQ720" s="182"/>
      <c r="BR720" s="182"/>
      <c r="BS720" s="182"/>
      <c r="BT720" s="182"/>
      <c r="BU720" s="182"/>
      <c r="BV720" s="182"/>
      <c r="BW720" s="182"/>
      <c r="BX720" s="182"/>
      <c r="BY720" s="182"/>
      <c r="BZ720" s="182"/>
      <c r="CA720" s="182"/>
      <c r="CB720" s="182"/>
      <c r="CC720" s="182"/>
      <c r="CD720" s="182"/>
      <c r="CE720" s="182"/>
      <c r="CF720" s="182"/>
      <c r="CG720" s="182"/>
      <c r="CH720" s="182"/>
      <c r="CI720" s="182"/>
      <c r="CJ720" s="182"/>
      <c r="CK720" s="182"/>
      <c r="CL720" s="182"/>
      <c r="CM720" s="182"/>
      <c r="CN720" s="182"/>
      <c r="CO720" s="182"/>
      <c r="CP720" s="182"/>
      <c r="CQ720" s="182"/>
      <c r="CR720" s="182"/>
      <c r="CS720" s="182"/>
      <c r="CT720" s="182"/>
      <c r="CU720" s="182"/>
      <c r="CV720" s="182"/>
      <c r="CW720" s="182"/>
      <c r="CX720" s="182"/>
      <c r="CY720" s="182"/>
      <c r="CZ720" s="182"/>
      <c r="DA720" s="182"/>
      <c r="DB720" s="182"/>
      <c r="DC720" s="182"/>
      <c r="DD720" s="182"/>
      <c r="DE720" s="182"/>
      <c r="DF720" s="182"/>
      <c r="DG720" s="182"/>
      <c r="DH720" s="182"/>
      <c r="DI720" s="182"/>
      <c r="DJ720" s="182"/>
      <c r="DK720" s="182"/>
      <c r="DL720" s="182"/>
      <c r="DM720" s="182"/>
      <c r="DN720" s="182"/>
      <c r="DO720" s="182"/>
      <c r="DP720" s="182"/>
      <c r="DQ720" s="182"/>
      <c r="DR720" s="182"/>
      <c r="DS720" s="182"/>
      <c r="DT720" s="182"/>
      <c r="DU720" s="182"/>
      <c r="DV720" s="182"/>
      <c r="DW720" s="182"/>
      <c r="DX720" s="182"/>
      <c r="DY720" s="182"/>
      <c r="DZ720" s="182"/>
      <c r="EA720" s="182"/>
      <c r="EB720" s="182"/>
      <c r="EC720" s="182"/>
      <c r="ED720" s="182"/>
      <c r="EE720" s="182"/>
      <c r="EF720" s="182"/>
      <c r="EG720" s="182"/>
      <c r="EH720" s="182"/>
      <c r="EI720" s="182"/>
      <c r="EJ720" s="182"/>
      <c r="EK720" s="182"/>
      <c r="EL720" s="182"/>
      <c r="EM720" s="182"/>
      <c r="EN720" s="182"/>
      <c r="EO720" s="182"/>
      <c r="EP720" s="182"/>
      <c r="EQ720" s="182"/>
      <c r="ER720" s="182"/>
      <c r="ES720" s="182"/>
      <c r="ET720" s="182"/>
      <c r="EU720" s="182"/>
      <c r="EV720" s="182"/>
      <c r="EW720" s="182"/>
      <c r="EX720" s="182"/>
      <c r="EY720" s="182"/>
      <c r="EZ720" s="182"/>
      <c r="FA720" s="182"/>
      <c r="FB720" s="182"/>
      <c r="FC720" s="182"/>
      <c r="FD720" s="182"/>
      <c r="FE720" s="182"/>
      <c r="FF720" s="182"/>
      <c r="FG720" s="182"/>
      <c r="FH720" s="182"/>
      <c r="FI720" s="182"/>
      <c r="FJ720" s="182"/>
      <c r="FK720" s="182"/>
      <c r="FL720" s="182"/>
      <c r="FM720" s="182"/>
      <c r="FN720" s="182"/>
      <c r="FO720" s="182"/>
      <c r="FP720" s="182"/>
      <c r="FQ720" s="182"/>
      <c r="FR720" s="182"/>
      <c r="FS720" s="182"/>
      <c r="FT720" s="182"/>
      <c r="FU720" s="182"/>
      <c r="FV720" s="182"/>
      <c r="FW720" s="182"/>
      <c r="FX720" s="182"/>
      <c r="FY720" s="182"/>
      <c r="FZ720" s="182"/>
      <c r="GA720" s="182"/>
      <c r="GB720" s="182"/>
      <c r="GC720" s="182"/>
      <c r="GD720" s="182"/>
      <c r="GE720" s="182"/>
      <c r="GF720" s="182"/>
      <c r="GG720" s="182"/>
      <c r="GH720" s="182"/>
      <c r="GI720" s="182"/>
      <c r="GJ720" s="182"/>
      <c r="GK720" s="182"/>
      <c r="GL720" s="182"/>
      <c r="GM720" s="182"/>
      <c r="GN720" s="182"/>
      <c r="GO720" s="182"/>
      <c r="GP720" s="182"/>
      <c r="GQ720" s="182"/>
      <c r="GR720" s="182"/>
      <c r="GS720" s="182"/>
      <c r="GT720" s="182"/>
      <c r="GU720" s="182"/>
      <c r="GV720" s="182"/>
      <c r="GW720" s="182"/>
      <c r="GX720" s="182"/>
      <c r="GY720" s="182"/>
      <c r="GZ720" s="182"/>
      <c r="HA720" s="182"/>
      <c r="HB720" s="182"/>
      <c r="HC720" s="182"/>
      <c r="HD720" s="182"/>
      <c r="HE720" s="182"/>
      <c r="HF720" s="182"/>
      <c r="HG720" s="182"/>
      <c r="HH720" s="182"/>
      <c r="HI720" s="182"/>
      <c r="HJ720" s="182"/>
      <c r="HK720" s="182"/>
      <c r="HL720" s="182"/>
      <c r="HM720" s="182"/>
      <c r="HN720" s="182"/>
      <c r="HO720" s="182"/>
      <c r="HP720" s="182"/>
      <c r="HQ720" s="182"/>
      <c r="HR720" s="182"/>
      <c r="HS720" s="182"/>
      <c r="HT720" s="182"/>
      <c r="HU720" s="182"/>
      <c r="HV720" s="182"/>
      <c r="HW720" s="182"/>
      <c r="HX720" s="182"/>
      <c r="HY720" s="182"/>
      <c r="HZ720" s="182"/>
      <c r="IA720" s="182"/>
      <c r="IB720" s="182"/>
      <c r="IC720" s="182"/>
      <c r="ID720" s="182"/>
      <c r="IE720" s="182"/>
      <c r="IF720" s="182"/>
      <c r="IG720" s="182"/>
      <c r="IH720" s="182"/>
      <c r="II720" s="182"/>
      <c r="IJ720" s="182"/>
      <c r="IK720" s="182"/>
      <c r="IL720" s="182"/>
      <c r="IM720" s="182"/>
      <c r="IN720" s="182"/>
      <c r="IO720" s="182"/>
      <c r="IP720" s="182"/>
      <c r="IQ720" s="182"/>
      <c r="IR720" s="182"/>
      <c r="IS720" s="182"/>
      <c r="IT720" s="182"/>
      <c r="IU720" s="182"/>
      <c r="IV720" s="182"/>
      <c r="IW720" s="182"/>
      <c r="IX720" s="182"/>
      <c r="IY720" s="182"/>
      <c r="IZ720" s="182"/>
      <c r="JA720" s="182"/>
      <c r="JB720" s="182"/>
      <c r="JC720" s="182"/>
      <c r="JD720" s="182"/>
      <c r="JE720" s="182"/>
      <c r="JF720" s="182"/>
      <c r="JG720" s="182"/>
      <c r="JH720" s="182"/>
      <c r="JI720" s="182"/>
      <c r="JJ720" s="182"/>
      <c r="JK720" s="182"/>
      <c r="JL720" s="182"/>
      <c r="JM720" s="182"/>
      <c r="JN720" s="182"/>
      <c r="JO720" s="182"/>
      <c r="JP720" s="182"/>
      <c r="JQ720" s="182"/>
      <c r="JR720" s="182"/>
      <c r="JS720" s="182"/>
      <c r="JT720" s="182"/>
      <c r="JU720" s="182"/>
      <c r="JV720" s="182"/>
      <c r="JW720" s="182"/>
      <c r="JX720" s="182"/>
      <c r="JY720" s="182"/>
      <c r="JZ720" s="182"/>
      <c r="KA720" s="182"/>
      <c r="KB720" s="182"/>
      <c r="KC720" s="182"/>
      <c r="KD720" s="182"/>
      <c r="KE720" s="182"/>
      <c r="KF720" s="182"/>
      <c r="KG720" s="182"/>
      <c r="KH720" s="182"/>
      <c r="KI720" s="182"/>
      <c r="KJ720" s="182"/>
      <c r="KK720" s="182"/>
      <c r="KL720" s="182"/>
      <c r="KM720" s="182"/>
      <c r="KN720" s="182"/>
      <c r="KO720" s="182"/>
      <c r="KP720" s="182"/>
      <c r="KQ720" s="182"/>
      <c r="KR720" s="182"/>
      <c r="KS720" s="182"/>
      <c r="KT720" s="182"/>
      <c r="KU720" s="182"/>
      <c r="KV720" s="182"/>
      <c r="KW720" s="182"/>
      <c r="KX720" s="182"/>
      <c r="KY720" s="182"/>
      <c r="KZ720" s="182"/>
      <c r="LA720" s="182"/>
      <c r="LB720" s="182"/>
      <c r="LC720" s="182"/>
      <c r="LD720" s="182"/>
      <c r="LE720" s="182"/>
      <c r="LF720" s="182"/>
      <c r="LG720" s="182"/>
      <c r="LH720" s="182"/>
      <c r="LI720" s="182"/>
      <c r="LJ720" s="182"/>
      <c r="LK720" s="182"/>
      <c r="LL720" s="182"/>
      <c r="LM720" s="182"/>
      <c r="LN720" s="182"/>
      <c r="LO720" s="182"/>
      <c r="LP720" s="182"/>
      <c r="LQ720" s="182"/>
      <c r="LR720" s="182"/>
      <c r="LS720" s="182"/>
      <c r="LT720" s="182"/>
      <c r="LU720" s="182"/>
      <c r="LV720" s="182"/>
      <c r="LW720" s="182"/>
      <c r="LX720" s="182"/>
      <c r="LY720" s="182"/>
      <c r="LZ720" s="182"/>
      <c r="MA720" s="182"/>
      <c r="MB720" s="182"/>
      <c r="MC720" s="182"/>
      <c r="MD720" s="182"/>
      <c r="ME720" s="182"/>
      <c r="MF720" s="182"/>
      <c r="MG720" s="182"/>
      <c r="MH720" s="182"/>
      <c r="MI720" s="182"/>
      <c r="MJ720" s="182"/>
      <c r="MK720" s="182"/>
      <c r="ML720" s="182"/>
      <c r="MM720" s="182"/>
      <c r="MN720" s="182"/>
      <c r="MO720" s="182"/>
      <c r="MP720" s="182"/>
      <c r="MQ720" s="182"/>
      <c r="MR720" s="182"/>
      <c r="MS720" s="182"/>
      <c r="MT720" s="182"/>
      <c r="MU720" s="182"/>
      <c r="MV720" s="182"/>
      <c r="MW720" s="182"/>
      <c r="MX720" s="182"/>
      <c r="MY720" s="182"/>
      <c r="MZ720" s="182"/>
      <c r="NA720" s="182"/>
      <c r="NB720" s="182"/>
      <c r="NC720" s="182"/>
      <c r="ND720" s="182"/>
      <c r="NE720" s="182"/>
      <c r="NF720" s="182"/>
      <c r="NG720" s="182"/>
      <c r="NH720" s="182"/>
      <c r="NI720" s="182"/>
      <c r="NJ720" s="182"/>
      <c r="NK720" s="182"/>
      <c r="NL720" s="182"/>
      <c r="NM720" s="182"/>
      <c r="NN720" s="182"/>
      <c r="NO720" s="182"/>
      <c r="NP720" s="182"/>
      <c r="NQ720" s="182"/>
      <c r="NR720" s="182"/>
      <c r="NS720" s="182"/>
      <c r="NT720" s="182"/>
      <c r="NU720" s="182"/>
      <c r="NV720" s="182"/>
      <c r="NW720" s="182"/>
      <c r="NX720" s="182"/>
      <c r="NY720" s="182"/>
      <c r="NZ720" s="182"/>
      <c r="OA720" s="182"/>
      <c r="OB720" s="182"/>
      <c r="OC720" s="182"/>
      <c r="OD720" s="182"/>
      <c r="OE720" s="182"/>
      <c r="OF720" s="182"/>
      <c r="OG720" s="182"/>
      <c r="OH720" s="182"/>
      <c r="OI720" s="182"/>
      <c r="OJ720" s="182"/>
      <c r="OK720" s="182"/>
      <c r="OL720" s="182"/>
      <c r="OM720" s="182"/>
      <c r="ON720" s="182"/>
      <c r="OO720" s="182"/>
      <c r="OP720" s="182"/>
      <c r="OQ720" s="182"/>
      <c r="OR720" s="182"/>
      <c r="OS720" s="182"/>
      <c r="OT720" s="182"/>
      <c r="OU720" s="182"/>
      <c r="OV720" s="182"/>
      <c r="OW720" s="182"/>
      <c r="OX720" s="182"/>
      <c r="OY720" s="182"/>
      <c r="OZ720" s="182"/>
      <c r="PA720" s="182"/>
      <c r="PB720" s="182"/>
      <c r="PC720" s="182"/>
      <c r="PD720" s="182"/>
      <c r="PE720" s="182"/>
      <c r="PF720" s="182"/>
      <c r="PG720" s="182"/>
      <c r="PH720" s="182"/>
      <c r="PI720" s="182"/>
      <c r="PJ720" s="182"/>
      <c r="PK720" s="182"/>
      <c r="PL720" s="182"/>
      <c r="PM720" s="182"/>
      <c r="PN720" s="182"/>
      <c r="PO720" s="182"/>
      <c r="PP720" s="182"/>
      <c r="PQ720" s="182"/>
      <c r="PR720" s="182"/>
      <c r="PS720" s="182"/>
      <c r="PT720" s="182"/>
      <c r="PU720" s="182"/>
      <c r="PV720" s="182"/>
      <c r="PW720" s="182"/>
      <c r="PX720" s="182"/>
    </row>
    <row r="721" spans="1:440" s="167" customFormat="1" ht="19.899999999999999" customHeight="1" thickBot="1">
      <c r="A721" s="855">
        <v>134</v>
      </c>
      <c r="B721" s="1044"/>
      <c r="C721" s="1047"/>
      <c r="D721" s="844"/>
      <c r="E721" s="902"/>
      <c r="F721" s="323" t="s">
        <v>21</v>
      </c>
      <c r="G721" s="298">
        <v>2.1349999999999998</v>
      </c>
      <c r="H721" s="298"/>
      <c r="I721" s="299">
        <f>G721+H721+K720</f>
        <v>2.5909999999999997</v>
      </c>
      <c r="J721" s="439">
        <v>0</v>
      </c>
      <c r="K721" s="299">
        <f t="shared" si="847"/>
        <v>2.5909999999999997</v>
      </c>
      <c r="L721" s="359">
        <f t="shared" si="848"/>
        <v>0</v>
      </c>
      <c r="M721" s="440" t="s">
        <v>24</v>
      </c>
      <c r="N721" s="903"/>
      <c r="O721" s="904"/>
      <c r="P721" s="904"/>
      <c r="Q721" s="904"/>
      <c r="R721" s="904"/>
      <c r="S721" s="893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  <c r="AV721" s="182"/>
      <c r="AW721" s="182"/>
      <c r="AX721" s="182"/>
      <c r="AY721" s="182"/>
      <c r="AZ721" s="182"/>
      <c r="BA721" s="182"/>
      <c r="BB721" s="182"/>
      <c r="BC721" s="182"/>
      <c r="BD721" s="182"/>
      <c r="BE721" s="182"/>
      <c r="BF721" s="182"/>
      <c r="BG721" s="182"/>
      <c r="BH721" s="182"/>
      <c r="BI721" s="182"/>
      <c r="BJ721" s="182"/>
      <c r="BK721" s="182"/>
      <c r="BL721" s="182"/>
      <c r="BM721" s="182"/>
      <c r="BN721" s="182"/>
      <c r="BO721" s="182"/>
      <c r="BP721" s="182"/>
      <c r="BQ721" s="182"/>
      <c r="BR721" s="182"/>
      <c r="BS721" s="182"/>
      <c r="BT721" s="182"/>
      <c r="BU721" s="182"/>
      <c r="BV721" s="182"/>
      <c r="BW721" s="182"/>
      <c r="BX721" s="182"/>
      <c r="BY721" s="182"/>
      <c r="BZ721" s="182"/>
      <c r="CA721" s="182"/>
      <c r="CB721" s="182"/>
      <c r="CC721" s="182"/>
      <c r="CD721" s="182"/>
      <c r="CE721" s="182"/>
      <c r="CF721" s="182"/>
      <c r="CG721" s="182"/>
      <c r="CH721" s="182"/>
      <c r="CI721" s="182"/>
      <c r="CJ721" s="182"/>
      <c r="CK721" s="182"/>
      <c r="CL721" s="182"/>
      <c r="CM721" s="182"/>
      <c r="CN721" s="182"/>
      <c r="CO721" s="182"/>
      <c r="CP721" s="182"/>
      <c r="CQ721" s="182"/>
      <c r="CR721" s="182"/>
      <c r="CS721" s="182"/>
      <c r="CT721" s="182"/>
      <c r="CU721" s="182"/>
      <c r="CV721" s="182"/>
      <c r="CW721" s="182"/>
      <c r="CX721" s="182"/>
      <c r="CY721" s="182"/>
      <c r="CZ721" s="182"/>
      <c r="DA721" s="182"/>
      <c r="DB721" s="182"/>
      <c r="DC721" s="182"/>
      <c r="DD721" s="182"/>
      <c r="DE721" s="182"/>
      <c r="DF721" s="182"/>
      <c r="DG721" s="182"/>
      <c r="DH721" s="182"/>
      <c r="DI721" s="182"/>
      <c r="DJ721" s="182"/>
      <c r="DK721" s="182"/>
      <c r="DL721" s="182"/>
      <c r="DM721" s="182"/>
      <c r="DN721" s="182"/>
      <c r="DO721" s="182"/>
      <c r="DP721" s="182"/>
      <c r="DQ721" s="182"/>
      <c r="DR721" s="182"/>
      <c r="DS721" s="182"/>
      <c r="DT721" s="182"/>
      <c r="DU721" s="182"/>
      <c r="DV721" s="182"/>
      <c r="DW721" s="182"/>
      <c r="DX721" s="182"/>
      <c r="DY721" s="182"/>
      <c r="DZ721" s="182"/>
      <c r="EA721" s="182"/>
      <c r="EB721" s="182"/>
      <c r="EC721" s="182"/>
      <c r="ED721" s="182"/>
      <c r="EE721" s="182"/>
      <c r="EF721" s="182"/>
      <c r="EG721" s="182"/>
      <c r="EH721" s="182"/>
      <c r="EI721" s="182"/>
      <c r="EJ721" s="182"/>
      <c r="EK721" s="182"/>
      <c r="EL721" s="182"/>
      <c r="EM721" s="182"/>
      <c r="EN721" s="182"/>
      <c r="EO721" s="182"/>
      <c r="EP721" s="182"/>
      <c r="EQ721" s="182"/>
      <c r="ER721" s="182"/>
      <c r="ES721" s="182"/>
      <c r="ET721" s="182"/>
      <c r="EU721" s="182"/>
      <c r="EV721" s="182"/>
      <c r="EW721" s="182"/>
      <c r="EX721" s="182"/>
      <c r="EY721" s="182"/>
      <c r="EZ721" s="182"/>
      <c r="FA721" s="182"/>
      <c r="FB721" s="182"/>
      <c r="FC721" s="182"/>
      <c r="FD721" s="182"/>
      <c r="FE721" s="182"/>
      <c r="FF721" s="182"/>
      <c r="FG721" s="182"/>
      <c r="FH721" s="182"/>
      <c r="FI721" s="182"/>
      <c r="FJ721" s="182"/>
      <c r="FK721" s="182"/>
      <c r="FL721" s="182"/>
      <c r="FM721" s="182"/>
      <c r="FN721" s="182"/>
      <c r="FO721" s="182"/>
      <c r="FP721" s="182"/>
      <c r="FQ721" s="182"/>
      <c r="FR721" s="182"/>
      <c r="FS721" s="182"/>
      <c r="FT721" s="182"/>
      <c r="FU721" s="182"/>
      <c r="FV721" s="182"/>
      <c r="FW721" s="182"/>
      <c r="FX721" s="182"/>
      <c r="FY721" s="182"/>
      <c r="FZ721" s="182"/>
      <c r="GA721" s="182"/>
      <c r="GB721" s="182"/>
      <c r="GC721" s="182"/>
      <c r="GD721" s="182"/>
      <c r="GE721" s="182"/>
      <c r="GF721" s="182"/>
      <c r="GG721" s="182"/>
      <c r="GH721" s="182"/>
      <c r="GI721" s="182"/>
      <c r="GJ721" s="182"/>
      <c r="GK721" s="182"/>
      <c r="GL721" s="182"/>
      <c r="GM721" s="182"/>
      <c r="GN721" s="182"/>
      <c r="GO721" s="182"/>
      <c r="GP721" s="182"/>
      <c r="GQ721" s="182"/>
      <c r="GR721" s="182"/>
      <c r="GS721" s="182"/>
      <c r="GT721" s="182"/>
      <c r="GU721" s="182"/>
      <c r="GV721" s="182"/>
      <c r="GW721" s="182"/>
      <c r="GX721" s="182"/>
      <c r="GY721" s="182"/>
      <c r="GZ721" s="182"/>
      <c r="HA721" s="182"/>
      <c r="HB721" s="182"/>
      <c r="HC721" s="182"/>
      <c r="HD721" s="182"/>
      <c r="HE721" s="182"/>
      <c r="HF721" s="182"/>
      <c r="HG721" s="182"/>
      <c r="HH721" s="182"/>
      <c r="HI721" s="182"/>
      <c r="HJ721" s="182"/>
      <c r="HK721" s="182"/>
      <c r="HL721" s="182"/>
      <c r="HM721" s="182"/>
      <c r="HN721" s="182"/>
      <c r="HO721" s="182"/>
      <c r="HP721" s="182"/>
      <c r="HQ721" s="182"/>
      <c r="HR721" s="182"/>
      <c r="HS721" s="182"/>
      <c r="HT721" s="182"/>
      <c r="HU721" s="182"/>
      <c r="HV721" s="182"/>
      <c r="HW721" s="182"/>
      <c r="HX721" s="182"/>
      <c r="HY721" s="182"/>
      <c r="HZ721" s="182"/>
      <c r="IA721" s="182"/>
      <c r="IB721" s="182"/>
      <c r="IC721" s="182"/>
      <c r="ID721" s="182"/>
      <c r="IE721" s="182"/>
      <c r="IF721" s="182"/>
      <c r="IG721" s="182"/>
      <c r="IH721" s="182"/>
      <c r="II721" s="182"/>
      <c r="IJ721" s="182"/>
      <c r="IK721" s="182"/>
      <c r="IL721" s="182"/>
      <c r="IM721" s="182"/>
      <c r="IN721" s="182"/>
      <c r="IO721" s="182"/>
      <c r="IP721" s="182"/>
      <c r="IQ721" s="182"/>
      <c r="IR721" s="182"/>
      <c r="IS721" s="182"/>
      <c r="IT721" s="182"/>
      <c r="IU721" s="182"/>
      <c r="IV721" s="182"/>
      <c r="IW721" s="182"/>
      <c r="IX721" s="182"/>
      <c r="IY721" s="182"/>
      <c r="IZ721" s="182"/>
      <c r="JA721" s="182"/>
      <c r="JB721" s="182"/>
      <c r="JC721" s="182"/>
      <c r="JD721" s="182"/>
      <c r="JE721" s="182"/>
      <c r="JF721" s="182"/>
      <c r="JG721" s="182"/>
      <c r="JH721" s="182"/>
      <c r="JI721" s="182"/>
      <c r="JJ721" s="182"/>
      <c r="JK721" s="182"/>
      <c r="JL721" s="182"/>
      <c r="JM721" s="182"/>
      <c r="JN721" s="182"/>
      <c r="JO721" s="182"/>
      <c r="JP721" s="182"/>
      <c r="JQ721" s="182"/>
      <c r="JR721" s="182"/>
      <c r="JS721" s="182"/>
      <c r="JT721" s="182"/>
      <c r="JU721" s="182"/>
      <c r="JV721" s="182"/>
      <c r="JW721" s="182"/>
      <c r="JX721" s="182"/>
      <c r="JY721" s="182"/>
      <c r="JZ721" s="182"/>
      <c r="KA721" s="182"/>
      <c r="KB721" s="182"/>
      <c r="KC721" s="182"/>
      <c r="KD721" s="182"/>
      <c r="KE721" s="182"/>
      <c r="KF721" s="182"/>
      <c r="KG721" s="182"/>
      <c r="KH721" s="182"/>
      <c r="KI721" s="182"/>
      <c r="KJ721" s="182"/>
      <c r="KK721" s="182"/>
      <c r="KL721" s="182"/>
      <c r="KM721" s="182"/>
      <c r="KN721" s="182"/>
      <c r="KO721" s="182"/>
      <c r="KP721" s="182"/>
      <c r="KQ721" s="182"/>
      <c r="KR721" s="182"/>
      <c r="KS721" s="182"/>
      <c r="KT721" s="182"/>
      <c r="KU721" s="182"/>
      <c r="KV721" s="182"/>
      <c r="KW721" s="182"/>
      <c r="KX721" s="182"/>
      <c r="KY721" s="182"/>
      <c r="KZ721" s="182"/>
      <c r="LA721" s="182"/>
      <c r="LB721" s="182"/>
      <c r="LC721" s="182"/>
      <c r="LD721" s="182"/>
      <c r="LE721" s="182"/>
      <c r="LF721" s="182"/>
      <c r="LG721" s="182"/>
      <c r="LH721" s="182"/>
      <c r="LI721" s="182"/>
      <c r="LJ721" s="182"/>
      <c r="LK721" s="182"/>
      <c r="LL721" s="182"/>
      <c r="LM721" s="182"/>
      <c r="LN721" s="182"/>
      <c r="LO721" s="182"/>
      <c r="LP721" s="182"/>
      <c r="LQ721" s="182"/>
      <c r="LR721" s="182"/>
      <c r="LS721" s="182"/>
      <c r="LT721" s="182"/>
      <c r="LU721" s="182"/>
      <c r="LV721" s="182"/>
      <c r="LW721" s="182"/>
      <c r="LX721" s="182"/>
      <c r="LY721" s="182"/>
      <c r="LZ721" s="182"/>
      <c r="MA721" s="182"/>
      <c r="MB721" s="182"/>
      <c r="MC721" s="182"/>
      <c r="MD721" s="182"/>
      <c r="ME721" s="182"/>
      <c r="MF721" s="182"/>
      <c r="MG721" s="182"/>
      <c r="MH721" s="182"/>
      <c r="MI721" s="182"/>
      <c r="MJ721" s="182"/>
      <c r="MK721" s="182"/>
      <c r="ML721" s="182"/>
      <c r="MM721" s="182"/>
      <c r="MN721" s="182"/>
      <c r="MO721" s="182"/>
      <c r="MP721" s="182"/>
      <c r="MQ721" s="182"/>
      <c r="MR721" s="182"/>
      <c r="MS721" s="182"/>
      <c r="MT721" s="182"/>
      <c r="MU721" s="182"/>
      <c r="MV721" s="182"/>
      <c r="MW721" s="182"/>
      <c r="MX721" s="182"/>
      <c r="MY721" s="182"/>
      <c r="MZ721" s="182"/>
      <c r="NA721" s="182"/>
      <c r="NB721" s="182"/>
      <c r="NC721" s="182"/>
      <c r="ND721" s="182"/>
      <c r="NE721" s="182"/>
      <c r="NF721" s="182"/>
      <c r="NG721" s="182"/>
      <c r="NH721" s="182"/>
      <c r="NI721" s="182"/>
      <c r="NJ721" s="182"/>
      <c r="NK721" s="182"/>
      <c r="NL721" s="182"/>
      <c r="NM721" s="182"/>
      <c r="NN721" s="182"/>
      <c r="NO721" s="182"/>
      <c r="NP721" s="182"/>
      <c r="NQ721" s="182"/>
      <c r="NR721" s="182"/>
      <c r="NS721" s="182"/>
      <c r="NT721" s="182"/>
      <c r="NU721" s="182"/>
      <c r="NV721" s="182"/>
      <c r="NW721" s="182"/>
      <c r="NX721" s="182"/>
      <c r="NY721" s="182"/>
      <c r="NZ721" s="182"/>
      <c r="OA721" s="182"/>
      <c r="OB721" s="182"/>
      <c r="OC721" s="182"/>
      <c r="OD721" s="182"/>
      <c r="OE721" s="182"/>
      <c r="OF721" s="182"/>
      <c r="OG721" s="182"/>
      <c r="OH721" s="182"/>
      <c r="OI721" s="182"/>
      <c r="OJ721" s="182"/>
      <c r="OK721" s="182"/>
      <c r="OL721" s="182"/>
      <c r="OM721" s="182"/>
      <c r="ON721" s="182"/>
      <c r="OO721" s="182"/>
      <c r="OP721" s="182"/>
      <c r="OQ721" s="182"/>
      <c r="OR721" s="182"/>
      <c r="OS721" s="182"/>
      <c r="OT721" s="182"/>
      <c r="OU721" s="182"/>
      <c r="OV721" s="182"/>
      <c r="OW721" s="182"/>
      <c r="OX721" s="182"/>
      <c r="OY721" s="182"/>
      <c r="OZ721" s="182"/>
      <c r="PA721" s="182"/>
      <c r="PB721" s="182"/>
      <c r="PC721" s="182"/>
      <c r="PD721" s="182"/>
      <c r="PE721" s="182"/>
      <c r="PF721" s="182"/>
      <c r="PG721" s="182"/>
      <c r="PH721" s="182"/>
      <c r="PI721" s="182"/>
      <c r="PJ721" s="182"/>
      <c r="PK721" s="182"/>
      <c r="PL721" s="182"/>
      <c r="PM721" s="182"/>
      <c r="PN721" s="182"/>
      <c r="PO721" s="182"/>
      <c r="PP721" s="182"/>
      <c r="PQ721" s="182"/>
      <c r="PR721" s="182"/>
      <c r="PS721" s="182"/>
      <c r="PT721" s="182"/>
      <c r="PU721" s="182"/>
      <c r="PV721" s="182"/>
      <c r="PW721" s="182"/>
      <c r="PX721" s="182"/>
    </row>
    <row r="722" spans="1:440" s="167" customFormat="1" ht="19.899999999999999" customHeight="1" thickBot="1">
      <c r="A722" s="855">
        <v>134</v>
      </c>
      <c r="B722" s="1044"/>
      <c r="C722" s="1047"/>
      <c r="D722" s="845"/>
      <c r="E722" s="902"/>
      <c r="F722" s="323" t="s">
        <v>22</v>
      </c>
      <c r="G722" s="298">
        <v>2.5910000000000002</v>
      </c>
      <c r="H722" s="298"/>
      <c r="I722" s="299">
        <f>G722+H722+K721</f>
        <v>5.1820000000000004</v>
      </c>
      <c r="J722" s="439">
        <v>0</v>
      </c>
      <c r="K722" s="299">
        <f t="shared" si="847"/>
        <v>5.1820000000000004</v>
      </c>
      <c r="L722" s="359">
        <f t="shared" si="848"/>
        <v>0</v>
      </c>
      <c r="M722" s="440" t="s">
        <v>24</v>
      </c>
      <c r="N722" s="903"/>
      <c r="O722" s="904"/>
      <c r="P722" s="904"/>
      <c r="Q722" s="904"/>
      <c r="R722" s="904"/>
      <c r="S722" s="893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  <c r="AV722" s="182"/>
      <c r="AW722" s="182"/>
      <c r="AX722" s="182"/>
      <c r="AY722" s="182"/>
      <c r="AZ722" s="182"/>
      <c r="BA722" s="182"/>
      <c r="BB722" s="182"/>
      <c r="BC722" s="182"/>
      <c r="BD722" s="182"/>
      <c r="BE722" s="182"/>
      <c r="BF722" s="182"/>
      <c r="BG722" s="182"/>
      <c r="BH722" s="182"/>
      <c r="BI722" s="182"/>
      <c r="BJ722" s="182"/>
      <c r="BK722" s="182"/>
      <c r="BL722" s="182"/>
      <c r="BM722" s="182"/>
      <c r="BN722" s="182"/>
      <c r="BO722" s="182"/>
      <c r="BP722" s="182"/>
      <c r="BQ722" s="182"/>
      <c r="BR722" s="182"/>
      <c r="BS722" s="182"/>
      <c r="BT722" s="182"/>
      <c r="BU722" s="182"/>
      <c r="BV722" s="182"/>
      <c r="BW722" s="182"/>
      <c r="BX722" s="182"/>
      <c r="BY722" s="182"/>
      <c r="BZ722" s="182"/>
      <c r="CA722" s="182"/>
      <c r="CB722" s="182"/>
      <c r="CC722" s="182"/>
      <c r="CD722" s="182"/>
      <c r="CE722" s="182"/>
      <c r="CF722" s="182"/>
      <c r="CG722" s="182"/>
      <c r="CH722" s="182"/>
      <c r="CI722" s="182"/>
      <c r="CJ722" s="182"/>
      <c r="CK722" s="182"/>
      <c r="CL722" s="182"/>
      <c r="CM722" s="182"/>
      <c r="CN722" s="182"/>
      <c r="CO722" s="182"/>
      <c r="CP722" s="182"/>
      <c r="CQ722" s="182"/>
      <c r="CR722" s="182"/>
      <c r="CS722" s="182"/>
      <c r="CT722" s="182"/>
      <c r="CU722" s="182"/>
      <c r="CV722" s="182"/>
      <c r="CW722" s="182"/>
      <c r="CX722" s="182"/>
      <c r="CY722" s="182"/>
      <c r="CZ722" s="182"/>
      <c r="DA722" s="182"/>
      <c r="DB722" s="182"/>
      <c r="DC722" s="182"/>
      <c r="DD722" s="182"/>
      <c r="DE722" s="182"/>
      <c r="DF722" s="182"/>
      <c r="DG722" s="182"/>
      <c r="DH722" s="182"/>
      <c r="DI722" s="182"/>
      <c r="DJ722" s="182"/>
      <c r="DK722" s="182"/>
      <c r="DL722" s="182"/>
      <c r="DM722" s="182"/>
      <c r="DN722" s="182"/>
      <c r="DO722" s="182"/>
      <c r="DP722" s="182"/>
      <c r="DQ722" s="182"/>
      <c r="DR722" s="182"/>
      <c r="DS722" s="182"/>
      <c r="DT722" s="182"/>
      <c r="DU722" s="182"/>
      <c r="DV722" s="182"/>
      <c r="DW722" s="182"/>
      <c r="DX722" s="182"/>
      <c r="DY722" s="182"/>
      <c r="DZ722" s="182"/>
      <c r="EA722" s="182"/>
      <c r="EB722" s="182"/>
      <c r="EC722" s="182"/>
      <c r="ED722" s="182"/>
      <c r="EE722" s="182"/>
      <c r="EF722" s="182"/>
      <c r="EG722" s="182"/>
      <c r="EH722" s="182"/>
      <c r="EI722" s="182"/>
      <c r="EJ722" s="182"/>
      <c r="EK722" s="182"/>
      <c r="EL722" s="182"/>
      <c r="EM722" s="182"/>
      <c r="EN722" s="182"/>
      <c r="EO722" s="182"/>
      <c r="EP722" s="182"/>
      <c r="EQ722" s="182"/>
      <c r="ER722" s="182"/>
      <c r="ES722" s="182"/>
      <c r="ET722" s="182"/>
      <c r="EU722" s="182"/>
      <c r="EV722" s="182"/>
      <c r="EW722" s="182"/>
      <c r="EX722" s="182"/>
      <c r="EY722" s="182"/>
      <c r="EZ722" s="182"/>
      <c r="FA722" s="182"/>
      <c r="FB722" s="182"/>
      <c r="FC722" s="182"/>
      <c r="FD722" s="182"/>
      <c r="FE722" s="182"/>
      <c r="FF722" s="182"/>
      <c r="FG722" s="182"/>
      <c r="FH722" s="182"/>
      <c r="FI722" s="182"/>
      <c r="FJ722" s="182"/>
      <c r="FK722" s="182"/>
      <c r="FL722" s="182"/>
      <c r="FM722" s="182"/>
      <c r="FN722" s="182"/>
      <c r="FO722" s="182"/>
      <c r="FP722" s="182"/>
      <c r="FQ722" s="182"/>
      <c r="FR722" s="182"/>
      <c r="FS722" s="182"/>
      <c r="FT722" s="182"/>
      <c r="FU722" s="182"/>
      <c r="FV722" s="182"/>
      <c r="FW722" s="182"/>
      <c r="FX722" s="182"/>
      <c r="FY722" s="182"/>
      <c r="FZ722" s="182"/>
      <c r="GA722" s="182"/>
      <c r="GB722" s="182"/>
      <c r="GC722" s="182"/>
      <c r="GD722" s="182"/>
      <c r="GE722" s="182"/>
      <c r="GF722" s="182"/>
      <c r="GG722" s="182"/>
      <c r="GH722" s="182"/>
      <c r="GI722" s="182"/>
      <c r="GJ722" s="182"/>
      <c r="GK722" s="182"/>
      <c r="GL722" s="182"/>
      <c r="GM722" s="182"/>
      <c r="GN722" s="182"/>
      <c r="GO722" s="182"/>
      <c r="GP722" s="182"/>
      <c r="GQ722" s="182"/>
      <c r="GR722" s="182"/>
      <c r="GS722" s="182"/>
      <c r="GT722" s="182"/>
      <c r="GU722" s="182"/>
      <c r="GV722" s="182"/>
      <c r="GW722" s="182"/>
      <c r="GX722" s="182"/>
      <c r="GY722" s="182"/>
      <c r="GZ722" s="182"/>
      <c r="HA722" s="182"/>
      <c r="HB722" s="182"/>
      <c r="HC722" s="182"/>
      <c r="HD722" s="182"/>
      <c r="HE722" s="182"/>
      <c r="HF722" s="182"/>
      <c r="HG722" s="182"/>
      <c r="HH722" s="182"/>
      <c r="HI722" s="182"/>
      <c r="HJ722" s="182"/>
      <c r="HK722" s="182"/>
      <c r="HL722" s="182"/>
      <c r="HM722" s="182"/>
      <c r="HN722" s="182"/>
      <c r="HO722" s="182"/>
      <c r="HP722" s="182"/>
      <c r="HQ722" s="182"/>
      <c r="HR722" s="182"/>
      <c r="HS722" s="182"/>
      <c r="HT722" s="182"/>
      <c r="HU722" s="182"/>
      <c r="HV722" s="182"/>
      <c r="HW722" s="182"/>
      <c r="HX722" s="182"/>
      <c r="HY722" s="182"/>
      <c r="HZ722" s="182"/>
      <c r="IA722" s="182"/>
      <c r="IB722" s="182"/>
      <c r="IC722" s="182"/>
      <c r="ID722" s="182"/>
      <c r="IE722" s="182"/>
      <c r="IF722" s="182"/>
      <c r="IG722" s="182"/>
      <c r="IH722" s="182"/>
      <c r="II722" s="182"/>
      <c r="IJ722" s="182"/>
      <c r="IK722" s="182"/>
      <c r="IL722" s="182"/>
      <c r="IM722" s="182"/>
      <c r="IN722" s="182"/>
      <c r="IO722" s="182"/>
      <c r="IP722" s="182"/>
      <c r="IQ722" s="182"/>
      <c r="IR722" s="182"/>
      <c r="IS722" s="182"/>
      <c r="IT722" s="182"/>
      <c r="IU722" s="182"/>
      <c r="IV722" s="182"/>
      <c r="IW722" s="182"/>
      <c r="IX722" s="182"/>
      <c r="IY722" s="182"/>
      <c r="IZ722" s="182"/>
      <c r="JA722" s="182"/>
      <c r="JB722" s="182"/>
      <c r="JC722" s="182"/>
      <c r="JD722" s="182"/>
      <c r="JE722" s="182"/>
      <c r="JF722" s="182"/>
      <c r="JG722" s="182"/>
      <c r="JH722" s="182"/>
      <c r="JI722" s="182"/>
      <c r="JJ722" s="182"/>
      <c r="JK722" s="182"/>
      <c r="JL722" s="182"/>
      <c r="JM722" s="182"/>
      <c r="JN722" s="182"/>
      <c r="JO722" s="182"/>
      <c r="JP722" s="182"/>
      <c r="JQ722" s="182"/>
      <c r="JR722" s="182"/>
      <c r="JS722" s="182"/>
      <c r="JT722" s="182"/>
      <c r="JU722" s="182"/>
      <c r="JV722" s="182"/>
      <c r="JW722" s="182"/>
      <c r="JX722" s="182"/>
      <c r="JY722" s="182"/>
      <c r="JZ722" s="182"/>
      <c r="KA722" s="182"/>
      <c r="KB722" s="182"/>
      <c r="KC722" s="182"/>
      <c r="KD722" s="182"/>
      <c r="KE722" s="182"/>
      <c r="KF722" s="182"/>
      <c r="KG722" s="182"/>
      <c r="KH722" s="182"/>
      <c r="KI722" s="182"/>
      <c r="KJ722" s="182"/>
      <c r="KK722" s="182"/>
      <c r="KL722" s="182"/>
      <c r="KM722" s="182"/>
      <c r="KN722" s="182"/>
      <c r="KO722" s="182"/>
      <c r="KP722" s="182"/>
      <c r="KQ722" s="182"/>
      <c r="KR722" s="182"/>
      <c r="KS722" s="182"/>
      <c r="KT722" s="182"/>
      <c r="KU722" s="182"/>
      <c r="KV722" s="182"/>
      <c r="KW722" s="182"/>
      <c r="KX722" s="182"/>
      <c r="KY722" s="182"/>
      <c r="KZ722" s="182"/>
      <c r="LA722" s="182"/>
      <c r="LB722" s="182"/>
      <c r="LC722" s="182"/>
      <c r="LD722" s="182"/>
      <c r="LE722" s="182"/>
      <c r="LF722" s="182"/>
      <c r="LG722" s="182"/>
      <c r="LH722" s="182"/>
      <c r="LI722" s="182"/>
      <c r="LJ722" s="182"/>
      <c r="LK722" s="182"/>
      <c r="LL722" s="182"/>
      <c r="LM722" s="182"/>
      <c r="LN722" s="182"/>
      <c r="LO722" s="182"/>
      <c r="LP722" s="182"/>
      <c r="LQ722" s="182"/>
      <c r="LR722" s="182"/>
      <c r="LS722" s="182"/>
      <c r="LT722" s="182"/>
      <c r="LU722" s="182"/>
      <c r="LV722" s="182"/>
      <c r="LW722" s="182"/>
      <c r="LX722" s="182"/>
      <c r="LY722" s="182"/>
      <c r="LZ722" s="182"/>
      <c r="MA722" s="182"/>
      <c r="MB722" s="182"/>
      <c r="MC722" s="182"/>
      <c r="MD722" s="182"/>
      <c r="ME722" s="182"/>
      <c r="MF722" s="182"/>
      <c r="MG722" s="182"/>
      <c r="MH722" s="182"/>
      <c r="MI722" s="182"/>
      <c r="MJ722" s="182"/>
      <c r="MK722" s="182"/>
      <c r="ML722" s="182"/>
      <c r="MM722" s="182"/>
      <c r="MN722" s="182"/>
      <c r="MO722" s="182"/>
      <c r="MP722" s="182"/>
      <c r="MQ722" s="182"/>
      <c r="MR722" s="182"/>
      <c r="MS722" s="182"/>
      <c r="MT722" s="182"/>
      <c r="MU722" s="182"/>
      <c r="MV722" s="182"/>
      <c r="MW722" s="182"/>
      <c r="MX722" s="182"/>
      <c r="MY722" s="182"/>
      <c r="MZ722" s="182"/>
      <c r="NA722" s="182"/>
      <c r="NB722" s="182"/>
      <c r="NC722" s="182"/>
      <c r="ND722" s="182"/>
      <c r="NE722" s="182"/>
      <c r="NF722" s="182"/>
      <c r="NG722" s="182"/>
      <c r="NH722" s="182"/>
      <c r="NI722" s="182"/>
      <c r="NJ722" s="182"/>
      <c r="NK722" s="182"/>
      <c r="NL722" s="182"/>
      <c r="NM722" s="182"/>
      <c r="NN722" s="182"/>
      <c r="NO722" s="182"/>
      <c r="NP722" s="182"/>
      <c r="NQ722" s="182"/>
      <c r="NR722" s="182"/>
      <c r="NS722" s="182"/>
      <c r="NT722" s="182"/>
      <c r="NU722" s="182"/>
      <c r="NV722" s="182"/>
      <c r="NW722" s="182"/>
      <c r="NX722" s="182"/>
      <c r="NY722" s="182"/>
      <c r="NZ722" s="182"/>
      <c r="OA722" s="182"/>
      <c r="OB722" s="182"/>
      <c r="OC722" s="182"/>
      <c r="OD722" s="182"/>
      <c r="OE722" s="182"/>
      <c r="OF722" s="182"/>
      <c r="OG722" s="182"/>
      <c r="OH722" s="182"/>
      <c r="OI722" s="182"/>
      <c r="OJ722" s="182"/>
      <c r="OK722" s="182"/>
      <c r="OL722" s="182"/>
      <c r="OM722" s="182"/>
      <c r="ON722" s="182"/>
      <c r="OO722" s="182"/>
      <c r="OP722" s="182"/>
      <c r="OQ722" s="182"/>
      <c r="OR722" s="182"/>
      <c r="OS722" s="182"/>
      <c r="OT722" s="182"/>
      <c r="OU722" s="182"/>
      <c r="OV722" s="182"/>
      <c r="OW722" s="182"/>
      <c r="OX722" s="182"/>
      <c r="OY722" s="182"/>
      <c r="OZ722" s="182"/>
      <c r="PA722" s="182"/>
      <c r="PB722" s="182"/>
      <c r="PC722" s="182"/>
      <c r="PD722" s="182"/>
      <c r="PE722" s="182"/>
      <c r="PF722" s="182"/>
      <c r="PG722" s="182"/>
      <c r="PH722" s="182"/>
      <c r="PI722" s="182"/>
      <c r="PJ722" s="182"/>
      <c r="PK722" s="182"/>
      <c r="PL722" s="182"/>
      <c r="PM722" s="182"/>
      <c r="PN722" s="182"/>
      <c r="PO722" s="182"/>
      <c r="PP722" s="182"/>
      <c r="PQ722" s="182"/>
      <c r="PR722" s="182"/>
      <c r="PS722" s="182"/>
      <c r="PT722" s="182"/>
      <c r="PU722" s="182"/>
      <c r="PV722" s="182"/>
      <c r="PW722" s="182"/>
      <c r="PX722" s="182"/>
    </row>
    <row r="723" spans="1:440" s="167" customFormat="1" ht="19.899999999999999" customHeight="1" thickBot="1">
      <c r="A723" s="855">
        <v>135</v>
      </c>
      <c r="B723" s="1044"/>
      <c r="C723" s="1047"/>
      <c r="D723" s="843" t="s">
        <v>666</v>
      </c>
      <c r="E723" s="902" t="s">
        <v>632</v>
      </c>
      <c r="F723" s="323" t="s">
        <v>20</v>
      </c>
      <c r="G723" s="298">
        <v>1.4999999999999999E-2</v>
      </c>
      <c r="H723" s="298"/>
      <c r="I723" s="299">
        <f t="shared" si="878"/>
        <v>1.4999999999999999E-2</v>
      </c>
      <c r="J723" s="439">
        <v>0</v>
      </c>
      <c r="K723" s="299">
        <f t="shared" si="847"/>
        <v>1.4999999999999999E-2</v>
      </c>
      <c r="L723" s="359">
        <f t="shared" si="848"/>
        <v>0</v>
      </c>
      <c r="M723" s="440" t="s">
        <v>24</v>
      </c>
      <c r="N723" s="903">
        <f t="shared" ref="N723" si="892">G723+G724+G725</f>
        <v>0.17499999999999999</v>
      </c>
      <c r="O723" s="904">
        <f t="shared" ref="O723" si="893">H723+H724+H725</f>
        <v>0</v>
      </c>
      <c r="P723" s="904">
        <f t="shared" ref="P723" si="894">N723+O723</f>
        <v>0.17499999999999999</v>
      </c>
      <c r="Q723" s="904">
        <f t="shared" ref="Q723" si="895">J723+J724+J725</f>
        <v>0</v>
      </c>
      <c r="R723" s="904">
        <f t="shared" ref="R723" si="896">P723-Q723</f>
        <v>0.17499999999999999</v>
      </c>
      <c r="S723" s="893">
        <f t="shared" ref="S723" si="897">Q723/P723</f>
        <v>0</v>
      </c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  <c r="AV723" s="182"/>
      <c r="AW723" s="182"/>
      <c r="AX723" s="182"/>
      <c r="AY723" s="182"/>
      <c r="AZ723" s="182"/>
      <c r="BA723" s="182"/>
      <c r="BB723" s="182"/>
      <c r="BC723" s="182"/>
      <c r="BD723" s="182"/>
      <c r="BE723" s="182"/>
      <c r="BF723" s="182"/>
      <c r="BG723" s="182"/>
      <c r="BH723" s="182"/>
      <c r="BI723" s="182"/>
      <c r="BJ723" s="182"/>
      <c r="BK723" s="182"/>
      <c r="BL723" s="182"/>
      <c r="BM723" s="182"/>
      <c r="BN723" s="182"/>
      <c r="BO723" s="182"/>
      <c r="BP723" s="182"/>
      <c r="BQ723" s="182"/>
      <c r="BR723" s="182"/>
      <c r="BS723" s="182"/>
      <c r="BT723" s="182"/>
      <c r="BU723" s="182"/>
      <c r="BV723" s="182"/>
      <c r="BW723" s="182"/>
      <c r="BX723" s="182"/>
      <c r="BY723" s="182"/>
      <c r="BZ723" s="182"/>
      <c r="CA723" s="182"/>
      <c r="CB723" s="182"/>
      <c r="CC723" s="182"/>
      <c r="CD723" s="182"/>
      <c r="CE723" s="182"/>
      <c r="CF723" s="182"/>
      <c r="CG723" s="182"/>
      <c r="CH723" s="182"/>
      <c r="CI723" s="182"/>
      <c r="CJ723" s="182"/>
      <c r="CK723" s="182"/>
      <c r="CL723" s="182"/>
      <c r="CM723" s="182"/>
      <c r="CN723" s="182"/>
      <c r="CO723" s="182"/>
      <c r="CP723" s="182"/>
      <c r="CQ723" s="182"/>
      <c r="CR723" s="182"/>
      <c r="CS723" s="182"/>
      <c r="CT723" s="182"/>
      <c r="CU723" s="182"/>
      <c r="CV723" s="182"/>
      <c r="CW723" s="182"/>
      <c r="CX723" s="182"/>
      <c r="CY723" s="182"/>
      <c r="CZ723" s="182"/>
      <c r="DA723" s="182"/>
      <c r="DB723" s="182"/>
      <c r="DC723" s="182"/>
      <c r="DD723" s="182"/>
      <c r="DE723" s="182"/>
      <c r="DF723" s="182"/>
      <c r="DG723" s="182"/>
      <c r="DH723" s="182"/>
      <c r="DI723" s="182"/>
      <c r="DJ723" s="182"/>
      <c r="DK723" s="182"/>
      <c r="DL723" s="182"/>
      <c r="DM723" s="182"/>
      <c r="DN723" s="182"/>
      <c r="DO723" s="182"/>
      <c r="DP723" s="182"/>
      <c r="DQ723" s="182"/>
      <c r="DR723" s="182"/>
      <c r="DS723" s="182"/>
      <c r="DT723" s="182"/>
      <c r="DU723" s="182"/>
      <c r="DV723" s="182"/>
      <c r="DW723" s="182"/>
      <c r="DX723" s="182"/>
      <c r="DY723" s="182"/>
      <c r="DZ723" s="182"/>
      <c r="EA723" s="182"/>
      <c r="EB723" s="182"/>
      <c r="EC723" s="182"/>
      <c r="ED723" s="182"/>
      <c r="EE723" s="182"/>
      <c r="EF723" s="182"/>
      <c r="EG723" s="182"/>
      <c r="EH723" s="182"/>
      <c r="EI723" s="182"/>
      <c r="EJ723" s="182"/>
      <c r="EK723" s="182"/>
      <c r="EL723" s="182"/>
      <c r="EM723" s="182"/>
      <c r="EN723" s="182"/>
      <c r="EO723" s="182"/>
      <c r="EP723" s="182"/>
      <c r="EQ723" s="182"/>
      <c r="ER723" s="182"/>
      <c r="ES723" s="182"/>
      <c r="ET723" s="182"/>
      <c r="EU723" s="182"/>
      <c r="EV723" s="182"/>
      <c r="EW723" s="182"/>
      <c r="EX723" s="182"/>
      <c r="EY723" s="182"/>
      <c r="EZ723" s="182"/>
      <c r="FA723" s="182"/>
      <c r="FB723" s="182"/>
      <c r="FC723" s="182"/>
      <c r="FD723" s="182"/>
      <c r="FE723" s="182"/>
      <c r="FF723" s="182"/>
      <c r="FG723" s="182"/>
      <c r="FH723" s="182"/>
      <c r="FI723" s="182"/>
      <c r="FJ723" s="182"/>
      <c r="FK723" s="182"/>
      <c r="FL723" s="182"/>
      <c r="FM723" s="182"/>
      <c r="FN723" s="182"/>
      <c r="FO723" s="182"/>
      <c r="FP723" s="182"/>
      <c r="FQ723" s="182"/>
      <c r="FR723" s="182"/>
      <c r="FS723" s="182"/>
      <c r="FT723" s="182"/>
      <c r="FU723" s="182"/>
      <c r="FV723" s="182"/>
      <c r="FW723" s="182"/>
      <c r="FX723" s="182"/>
      <c r="FY723" s="182"/>
      <c r="FZ723" s="182"/>
      <c r="GA723" s="182"/>
      <c r="GB723" s="182"/>
      <c r="GC723" s="182"/>
      <c r="GD723" s="182"/>
      <c r="GE723" s="182"/>
      <c r="GF723" s="182"/>
      <c r="GG723" s="182"/>
      <c r="GH723" s="182"/>
      <c r="GI723" s="182"/>
      <c r="GJ723" s="182"/>
      <c r="GK723" s="182"/>
      <c r="GL723" s="182"/>
      <c r="GM723" s="182"/>
      <c r="GN723" s="182"/>
      <c r="GO723" s="182"/>
      <c r="GP723" s="182"/>
      <c r="GQ723" s="182"/>
      <c r="GR723" s="182"/>
      <c r="GS723" s="182"/>
      <c r="GT723" s="182"/>
      <c r="GU723" s="182"/>
      <c r="GV723" s="182"/>
      <c r="GW723" s="182"/>
      <c r="GX723" s="182"/>
      <c r="GY723" s="182"/>
      <c r="GZ723" s="182"/>
      <c r="HA723" s="182"/>
      <c r="HB723" s="182"/>
      <c r="HC723" s="182"/>
      <c r="HD723" s="182"/>
      <c r="HE723" s="182"/>
      <c r="HF723" s="182"/>
      <c r="HG723" s="182"/>
      <c r="HH723" s="182"/>
      <c r="HI723" s="182"/>
      <c r="HJ723" s="182"/>
      <c r="HK723" s="182"/>
      <c r="HL723" s="182"/>
      <c r="HM723" s="182"/>
      <c r="HN723" s="182"/>
      <c r="HO723" s="182"/>
      <c r="HP723" s="182"/>
      <c r="HQ723" s="182"/>
      <c r="HR723" s="182"/>
      <c r="HS723" s="182"/>
      <c r="HT723" s="182"/>
      <c r="HU723" s="182"/>
      <c r="HV723" s="182"/>
      <c r="HW723" s="182"/>
      <c r="HX723" s="182"/>
      <c r="HY723" s="182"/>
      <c r="HZ723" s="182"/>
      <c r="IA723" s="182"/>
      <c r="IB723" s="182"/>
      <c r="IC723" s="182"/>
      <c r="ID723" s="182"/>
      <c r="IE723" s="182"/>
      <c r="IF723" s="182"/>
      <c r="IG723" s="182"/>
      <c r="IH723" s="182"/>
      <c r="II723" s="182"/>
      <c r="IJ723" s="182"/>
      <c r="IK723" s="182"/>
      <c r="IL723" s="182"/>
      <c r="IM723" s="182"/>
      <c r="IN723" s="182"/>
      <c r="IO723" s="182"/>
      <c r="IP723" s="182"/>
      <c r="IQ723" s="182"/>
      <c r="IR723" s="182"/>
      <c r="IS723" s="182"/>
      <c r="IT723" s="182"/>
      <c r="IU723" s="182"/>
      <c r="IV723" s="182"/>
      <c r="IW723" s="182"/>
      <c r="IX723" s="182"/>
      <c r="IY723" s="182"/>
      <c r="IZ723" s="182"/>
      <c r="JA723" s="182"/>
      <c r="JB723" s="182"/>
      <c r="JC723" s="182"/>
      <c r="JD723" s="182"/>
      <c r="JE723" s="182"/>
      <c r="JF723" s="182"/>
      <c r="JG723" s="182"/>
      <c r="JH723" s="182"/>
      <c r="JI723" s="182"/>
      <c r="JJ723" s="182"/>
      <c r="JK723" s="182"/>
      <c r="JL723" s="182"/>
      <c r="JM723" s="182"/>
      <c r="JN723" s="182"/>
      <c r="JO723" s="182"/>
      <c r="JP723" s="182"/>
      <c r="JQ723" s="182"/>
      <c r="JR723" s="182"/>
      <c r="JS723" s="182"/>
      <c r="JT723" s="182"/>
      <c r="JU723" s="182"/>
      <c r="JV723" s="182"/>
      <c r="JW723" s="182"/>
      <c r="JX723" s="182"/>
      <c r="JY723" s="182"/>
      <c r="JZ723" s="182"/>
      <c r="KA723" s="182"/>
      <c r="KB723" s="182"/>
      <c r="KC723" s="182"/>
      <c r="KD723" s="182"/>
      <c r="KE723" s="182"/>
      <c r="KF723" s="182"/>
      <c r="KG723" s="182"/>
      <c r="KH723" s="182"/>
      <c r="KI723" s="182"/>
      <c r="KJ723" s="182"/>
      <c r="KK723" s="182"/>
      <c r="KL723" s="182"/>
      <c r="KM723" s="182"/>
      <c r="KN723" s="182"/>
      <c r="KO723" s="182"/>
      <c r="KP723" s="182"/>
      <c r="KQ723" s="182"/>
      <c r="KR723" s="182"/>
      <c r="KS723" s="182"/>
      <c r="KT723" s="182"/>
      <c r="KU723" s="182"/>
      <c r="KV723" s="182"/>
      <c r="KW723" s="182"/>
      <c r="KX723" s="182"/>
      <c r="KY723" s="182"/>
      <c r="KZ723" s="182"/>
      <c r="LA723" s="182"/>
      <c r="LB723" s="182"/>
      <c r="LC723" s="182"/>
      <c r="LD723" s="182"/>
      <c r="LE723" s="182"/>
      <c r="LF723" s="182"/>
      <c r="LG723" s="182"/>
      <c r="LH723" s="182"/>
      <c r="LI723" s="182"/>
      <c r="LJ723" s="182"/>
      <c r="LK723" s="182"/>
      <c r="LL723" s="182"/>
      <c r="LM723" s="182"/>
      <c r="LN723" s="182"/>
      <c r="LO723" s="182"/>
      <c r="LP723" s="182"/>
      <c r="LQ723" s="182"/>
      <c r="LR723" s="182"/>
      <c r="LS723" s="182"/>
      <c r="LT723" s="182"/>
      <c r="LU723" s="182"/>
      <c r="LV723" s="182"/>
      <c r="LW723" s="182"/>
      <c r="LX723" s="182"/>
      <c r="LY723" s="182"/>
      <c r="LZ723" s="182"/>
      <c r="MA723" s="182"/>
      <c r="MB723" s="182"/>
      <c r="MC723" s="182"/>
      <c r="MD723" s="182"/>
      <c r="ME723" s="182"/>
      <c r="MF723" s="182"/>
      <c r="MG723" s="182"/>
      <c r="MH723" s="182"/>
      <c r="MI723" s="182"/>
      <c r="MJ723" s="182"/>
      <c r="MK723" s="182"/>
      <c r="ML723" s="182"/>
      <c r="MM723" s="182"/>
      <c r="MN723" s="182"/>
      <c r="MO723" s="182"/>
      <c r="MP723" s="182"/>
      <c r="MQ723" s="182"/>
      <c r="MR723" s="182"/>
      <c r="MS723" s="182"/>
      <c r="MT723" s="182"/>
      <c r="MU723" s="182"/>
      <c r="MV723" s="182"/>
      <c r="MW723" s="182"/>
      <c r="MX723" s="182"/>
      <c r="MY723" s="182"/>
      <c r="MZ723" s="182"/>
      <c r="NA723" s="182"/>
      <c r="NB723" s="182"/>
      <c r="NC723" s="182"/>
      <c r="ND723" s="182"/>
      <c r="NE723" s="182"/>
      <c r="NF723" s="182"/>
      <c r="NG723" s="182"/>
      <c r="NH723" s="182"/>
      <c r="NI723" s="182"/>
      <c r="NJ723" s="182"/>
      <c r="NK723" s="182"/>
      <c r="NL723" s="182"/>
      <c r="NM723" s="182"/>
      <c r="NN723" s="182"/>
      <c r="NO723" s="182"/>
      <c r="NP723" s="182"/>
      <c r="NQ723" s="182"/>
      <c r="NR723" s="182"/>
      <c r="NS723" s="182"/>
      <c r="NT723" s="182"/>
      <c r="NU723" s="182"/>
      <c r="NV723" s="182"/>
      <c r="NW723" s="182"/>
      <c r="NX723" s="182"/>
      <c r="NY723" s="182"/>
      <c r="NZ723" s="182"/>
      <c r="OA723" s="182"/>
      <c r="OB723" s="182"/>
      <c r="OC723" s="182"/>
      <c r="OD723" s="182"/>
      <c r="OE723" s="182"/>
      <c r="OF723" s="182"/>
      <c r="OG723" s="182"/>
      <c r="OH723" s="182"/>
      <c r="OI723" s="182"/>
      <c r="OJ723" s="182"/>
      <c r="OK723" s="182"/>
      <c r="OL723" s="182"/>
      <c r="OM723" s="182"/>
      <c r="ON723" s="182"/>
      <c r="OO723" s="182"/>
      <c r="OP723" s="182"/>
      <c r="OQ723" s="182"/>
      <c r="OR723" s="182"/>
      <c r="OS723" s="182"/>
      <c r="OT723" s="182"/>
      <c r="OU723" s="182"/>
      <c r="OV723" s="182"/>
      <c r="OW723" s="182"/>
      <c r="OX723" s="182"/>
      <c r="OY723" s="182"/>
      <c r="OZ723" s="182"/>
      <c r="PA723" s="182"/>
      <c r="PB723" s="182"/>
      <c r="PC723" s="182"/>
      <c r="PD723" s="182"/>
      <c r="PE723" s="182"/>
      <c r="PF723" s="182"/>
      <c r="PG723" s="182"/>
      <c r="PH723" s="182"/>
      <c r="PI723" s="182"/>
      <c r="PJ723" s="182"/>
      <c r="PK723" s="182"/>
      <c r="PL723" s="182"/>
      <c r="PM723" s="182"/>
      <c r="PN723" s="182"/>
      <c r="PO723" s="182"/>
      <c r="PP723" s="182"/>
      <c r="PQ723" s="182"/>
      <c r="PR723" s="182"/>
      <c r="PS723" s="182"/>
      <c r="PT723" s="182"/>
      <c r="PU723" s="182"/>
      <c r="PV723" s="182"/>
      <c r="PW723" s="182"/>
      <c r="PX723" s="182"/>
    </row>
    <row r="724" spans="1:440" s="167" customFormat="1" ht="19.899999999999999" customHeight="1" thickBot="1">
      <c r="A724" s="855">
        <v>135</v>
      </c>
      <c r="B724" s="1044"/>
      <c r="C724" s="1047"/>
      <c r="D724" s="844"/>
      <c r="E724" s="902"/>
      <c r="F724" s="323" t="s">
        <v>21</v>
      </c>
      <c r="G724" s="298">
        <v>7.1999999999999995E-2</v>
      </c>
      <c r="H724" s="298"/>
      <c r="I724" s="299">
        <f>G724+H724+K723</f>
        <v>8.6999999999999994E-2</v>
      </c>
      <c r="J724" s="439">
        <v>0</v>
      </c>
      <c r="K724" s="299">
        <f t="shared" si="847"/>
        <v>8.6999999999999994E-2</v>
      </c>
      <c r="L724" s="359">
        <f t="shared" si="848"/>
        <v>0</v>
      </c>
      <c r="M724" s="440" t="s">
        <v>24</v>
      </c>
      <c r="N724" s="903"/>
      <c r="O724" s="904"/>
      <c r="P724" s="904"/>
      <c r="Q724" s="904"/>
      <c r="R724" s="904"/>
      <c r="S724" s="893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  <c r="AV724" s="182"/>
      <c r="AW724" s="182"/>
      <c r="AX724" s="182"/>
      <c r="AY724" s="182"/>
      <c r="AZ724" s="182"/>
      <c r="BA724" s="182"/>
      <c r="BB724" s="182"/>
      <c r="BC724" s="182"/>
      <c r="BD724" s="182"/>
      <c r="BE724" s="182"/>
      <c r="BF724" s="182"/>
      <c r="BG724" s="182"/>
      <c r="BH724" s="182"/>
      <c r="BI724" s="182"/>
      <c r="BJ724" s="182"/>
      <c r="BK724" s="182"/>
      <c r="BL724" s="182"/>
      <c r="BM724" s="182"/>
      <c r="BN724" s="182"/>
      <c r="BO724" s="182"/>
      <c r="BP724" s="182"/>
      <c r="BQ724" s="182"/>
      <c r="BR724" s="182"/>
      <c r="BS724" s="182"/>
      <c r="BT724" s="182"/>
      <c r="BU724" s="182"/>
      <c r="BV724" s="182"/>
      <c r="BW724" s="182"/>
      <c r="BX724" s="182"/>
      <c r="BY724" s="182"/>
      <c r="BZ724" s="182"/>
      <c r="CA724" s="182"/>
      <c r="CB724" s="182"/>
      <c r="CC724" s="182"/>
      <c r="CD724" s="182"/>
      <c r="CE724" s="182"/>
      <c r="CF724" s="182"/>
      <c r="CG724" s="182"/>
      <c r="CH724" s="182"/>
      <c r="CI724" s="182"/>
      <c r="CJ724" s="182"/>
      <c r="CK724" s="182"/>
      <c r="CL724" s="182"/>
      <c r="CM724" s="182"/>
      <c r="CN724" s="182"/>
      <c r="CO724" s="182"/>
      <c r="CP724" s="182"/>
      <c r="CQ724" s="182"/>
      <c r="CR724" s="182"/>
      <c r="CS724" s="182"/>
      <c r="CT724" s="182"/>
      <c r="CU724" s="182"/>
      <c r="CV724" s="182"/>
      <c r="CW724" s="182"/>
      <c r="CX724" s="182"/>
      <c r="CY724" s="182"/>
      <c r="CZ724" s="182"/>
      <c r="DA724" s="182"/>
      <c r="DB724" s="182"/>
      <c r="DC724" s="182"/>
      <c r="DD724" s="182"/>
      <c r="DE724" s="182"/>
      <c r="DF724" s="182"/>
      <c r="DG724" s="182"/>
      <c r="DH724" s="182"/>
      <c r="DI724" s="182"/>
      <c r="DJ724" s="182"/>
      <c r="DK724" s="182"/>
      <c r="DL724" s="182"/>
      <c r="DM724" s="182"/>
      <c r="DN724" s="182"/>
      <c r="DO724" s="182"/>
      <c r="DP724" s="182"/>
      <c r="DQ724" s="182"/>
      <c r="DR724" s="182"/>
      <c r="DS724" s="182"/>
      <c r="DT724" s="182"/>
      <c r="DU724" s="182"/>
      <c r="DV724" s="182"/>
      <c r="DW724" s="182"/>
      <c r="DX724" s="182"/>
      <c r="DY724" s="182"/>
      <c r="DZ724" s="182"/>
      <c r="EA724" s="182"/>
      <c r="EB724" s="182"/>
      <c r="EC724" s="182"/>
      <c r="ED724" s="182"/>
      <c r="EE724" s="182"/>
      <c r="EF724" s="182"/>
      <c r="EG724" s="182"/>
      <c r="EH724" s="182"/>
      <c r="EI724" s="182"/>
      <c r="EJ724" s="182"/>
      <c r="EK724" s="182"/>
      <c r="EL724" s="182"/>
      <c r="EM724" s="182"/>
      <c r="EN724" s="182"/>
      <c r="EO724" s="182"/>
      <c r="EP724" s="182"/>
      <c r="EQ724" s="182"/>
      <c r="ER724" s="182"/>
      <c r="ES724" s="182"/>
      <c r="ET724" s="182"/>
      <c r="EU724" s="182"/>
      <c r="EV724" s="182"/>
      <c r="EW724" s="182"/>
      <c r="EX724" s="182"/>
      <c r="EY724" s="182"/>
      <c r="EZ724" s="182"/>
      <c r="FA724" s="182"/>
      <c r="FB724" s="182"/>
      <c r="FC724" s="182"/>
      <c r="FD724" s="182"/>
      <c r="FE724" s="182"/>
      <c r="FF724" s="182"/>
      <c r="FG724" s="182"/>
      <c r="FH724" s="182"/>
      <c r="FI724" s="182"/>
      <c r="FJ724" s="182"/>
      <c r="FK724" s="182"/>
      <c r="FL724" s="182"/>
      <c r="FM724" s="182"/>
      <c r="FN724" s="182"/>
      <c r="FO724" s="182"/>
      <c r="FP724" s="182"/>
      <c r="FQ724" s="182"/>
      <c r="FR724" s="182"/>
      <c r="FS724" s="182"/>
      <c r="FT724" s="182"/>
      <c r="FU724" s="182"/>
      <c r="FV724" s="182"/>
      <c r="FW724" s="182"/>
      <c r="FX724" s="182"/>
      <c r="FY724" s="182"/>
      <c r="FZ724" s="182"/>
      <c r="GA724" s="182"/>
      <c r="GB724" s="182"/>
      <c r="GC724" s="182"/>
      <c r="GD724" s="182"/>
      <c r="GE724" s="182"/>
      <c r="GF724" s="182"/>
      <c r="GG724" s="182"/>
      <c r="GH724" s="182"/>
      <c r="GI724" s="182"/>
      <c r="GJ724" s="182"/>
      <c r="GK724" s="182"/>
      <c r="GL724" s="182"/>
      <c r="GM724" s="182"/>
      <c r="GN724" s="182"/>
      <c r="GO724" s="182"/>
      <c r="GP724" s="182"/>
      <c r="GQ724" s="182"/>
      <c r="GR724" s="182"/>
      <c r="GS724" s="182"/>
      <c r="GT724" s="182"/>
      <c r="GU724" s="182"/>
      <c r="GV724" s="182"/>
      <c r="GW724" s="182"/>
      <c r="GX724" s="182"/>
      <c r="GY724" s="182"/>
      <c r="GZ724" s="182"/>
      <c r="HA724" s="182"/>
      <c r="HB724" s="182"/>
      <c r="HC724" s="182"/>
      <c r="HD724" s="182"/>
      <c r="HE724" s="182"/>
      <c r="HF724" s="182"/>
      <c r="HG724" s="182"/>
      <c r="HH724" s="182"/>
      <c r="HI724" s="182"/>
      <c r="HJ724" s="182"/>
      <c r="HK724" s="182"/>
      <c r="HL724" s="182"/>
      <c r="HM724" s="182"/>
      <c r="HN724" s="182"/>
      <c r="HO724" s="182"/>
      <c r="HP724" s="182"/>
      <c r="HQ724" s="182"/>
      <c r="HR724" s="182"/>
      <c r="HS724" s="182"/>
      <c r="HT724" s="182"/>
      <c r="HU724" s="182"/>
      <c r="HV724" s="182"/>
      <c r="HW724" s="182"/>
      <c r="HX724" s="182"/>
      <c r="HY724" s="182"/>
      <c r="HZ724" s="182"/>
      <c r="IA724" s="182"/>
      <c r="IB724" s="182"/>
      <c r="IC724" s="182"/>
      <c r="ID724" s="182"/>
      <c r="IE724" s="182"/>
      <c r="IF724" s="182"/>
      <c r="IG724" s="182"/>
      <c r="IH724" s="182"/>
      <c r="II724" s="182"/>
      <c r="IJ724" s="182"/>
      <c r="IK724" s="182"/>
      <c r="IL724" s="182"/>
      <c r="IM724" s="182"/>
      <c r="IN724" s="182"/>
      <c r="IO724" s="182"/>
      <c r="IP724" s="182"/>
      <c r="IQ724" s="182"/>
      <c r="IR724" s="182"/>
      <c r="IS724" s="182"/>
      <c r="IT724" s="182"/>
      <c r="IU724" s="182"/>
      <c r="IV724" s="182"/>
      <c r="IW724" s="182"/>
      <c r="IX724" s="182"/>
      <c r="IY724" s="182"/>
      <c r="IZ724" s="182"/>
      <c r="JA724" s="182"/>
      <c r="JB724" s="182"/>
      <c r="JC724" s="182"/>
      <c r="JD724" s="182"/>
      <c r="JE724" s="182"/>
      <c r="JF724" s="182"/>
      <c r="JG724" s="182"/>
      <c r="JH724" s="182"/>
      <c r="JI724" s="182"/>
      <c r="JJ724" s="182"/>
      <c r="JK724" s="182"/>
      <c r="JL724" s="182"/>
      <c r="JM724" s="182"/>
      <c r="JN724" s="182"/>
      <c r="JO724" s="182"/>
      <c r="JP724" s="182"/>
      <c r="JQ724" s="182"/>
      <c r="JR724" s="182"/>
      <c r="JS724" s="182"/>
      <c r="JT724" s="182"/>
      <c r="JU724" s="182"/>
      <c r="JV724" s="182"/>
      <c r="JW724" s="182"/>
      <c r="JX724" s="182"/>
      <c r="JY724" s="182"/>
      <c r="JZ724" s="182"/>
      <c r="KA724" s="182"/>
      <c r="KB724" s="182"/>
      <c r="KC724" s="182"/>
      <c r="KD724" s="182"/>
      <c r="KE724" s="182"/>
      <c r="KF724" s="182"/>
      <c r="KG724" s="182"/>
      <c r="KH724" s="182"/>
      <c r="KI724" s="182"/>
      <c r="KJ724" s="182"/>
      <c r="KK724" s="182"/>
      <c r="KL724" s="182"/>
      <c r="KM724" s="182"/>
      <c r="KN724" s="182"/>
      <c r="KO724" s="182"/>
      <c r="KP724" s="182"/>
      <c r="KQ724" s="182"/>
      <c r="KR724" s="182"/>
      <c r="KS724" s="182"/>
      <c r="KT724" s="182"/>
      <c r="KU724" s="182"/>
      <c r="KV724" s="182"/>
      <c r="KW724" s="182"/>
      <c r="KX724" s="182"/>
      <c r="KY724" s="182"/>
      <c r="KZ724" s="182"/>
      <c r="LA724" s="182"/>
      <c r="LB724" s="182"/>
      <c r="LC724" s="182"/>
      <c r="LD724" s="182"/>
      <c r="LE724" s="182"/>
      <c r="LF724" s="182"/>
      <c r="LG724" s="182"/>
      <c r="LH724" s="182"/>
      <c r="LI724" s="182"/>
      <c r="LJ724" s="182"/>
      <c r="LK724" s="182"/>
      <c r="LL724" s="182"/>
      <c r="LM724" s="182"/>
      <c r="LN724" s="182"/>
      <c r="LO724" s="182"/>
      <c r="LP724" s="182"/>
      <c r="LQ724" s="182"/>
      <c r="LR724" s="182"/>
      <c r="LS724" s="182"/>
      <c r="LT724" s="182"/>
      <c r="LU724" s="182"/>
      <c r="LV724" s="182"/>
      <c r="LW724" s="182"/>
      <c r="LX724" s="182"/>
      <c r="LY724" s="182"/>
      <c r="LZ724" s="182"/>
      <c r="MA724" s="182"/>
      <c r="MB724" s="182"/>
      <c r="MC724" s="182"/>
      <c r="MD724" s="182"/>
      <c r="ME724" s="182"/>
      <c r="MF724" s="182"/>
      <c r="MG724" s="182"/>
      <c r="MH724" s="182"/>
      <c r="MI724" s="182"/>
      <c r="MJ724" s="182"/>
      <c r="MK724" s="182"/>
      <c r="ML724" s="182"/>
      <c r="MM724" s="182"/>
      <c r="MN724" s="182"/>
      <c r="MO724" s="182"/>
      <c r="MP724" s="182"/>
      <c r="MQ724" s="182"/>
      <c r="MR724" s="182"/>
      <c r="MS724" s="182"/>
      <c r="MT724" s="182"/>
      <c r="MU724" s="182"/>
      <c r="MV724" s="182"/>
      <c r="MW724" s="182"/>
      <c r="MX724" s="182"/>
      <c r="MY724" s="182"/>
      <c r="MZ724" s="182"/>
      <c r="NA724" s="182"/>
      <c r="NB724" s="182"/>
      <c r="NC724" s="182"/>
      <c r="ND724" s="182"/>
      <c r="NE724" s="182"/>
      <c r="NF724" s="182"/>
      <c r="NG724" s="182"/>
      <c r="NH724" s="182"/>
      <c r="NI724" s="182"/>
      <c r="NJ724" s="182"/>
      <c r="NK724" s="182"/>
      <c r="NL724" s="182"/>
      <c r="NM724" s="182"/>
      <c r="NN724" s="182"/>
      <c r="NO724" s="182"/>
      <c r="NP724" s="182"/>
      <c r="NQ724" s="182"/>
      <c r="NR724" s="182"/>
      <c r="NS724" s="182"/>
      <c r="NT724" s="182"/>
      <c r="NU724" s="182"/>
      <c r="NV724" s="182"/>
      <c r="NW724" s="182"/>
      <c r="NX724" s="182"/>
      <c r="NY724" s="182"/>
      <c r="NZ724" s="182"/>
      <c r="OA724" s="182"/>
      <c r="OB724" s="182"/>
      <c r="OC724" s="182"/>
      <c r="OD724" s="182"/>
      <c r="OE724" s="182"/>
      <c r="OF724" s="182"/>
      <c r="OG724" s="182"/>
      <c r="OH724" s="182"/>
      <c r="OI724" s="182"/>
      <c r="OJ724" s="182"/>
      <c r="OK724" s="182"/>
      <c r="OL724" s="182"/>
      <c r="OM724" s="182"/>
      <c r="ON724" s="182"/>
      <c r="OO724" s="182"/>
      <c r="OP724" s="182"/>
      <c r="OQ724" s="182"/>
      <c r="OR724" s="182"/>
      <c r="OS724" s="182"/>
      <c r="OT724" s="182"/>
      <c r="OU724" s="182"/>
      <c r="OV724" s="182"/>
      <c r="OW724" s="182"/>
      <c r="OX724" s="182"/>
      <c r="OY724" s="182"/>
      <c r="OZ724" s="182"/>
      <c r="PA724" s="182"/>
      <c r="PB724" s="182"/>
      <c r="PC724" s="182"/>
      <c r="PD724" s="182"/>
      <c r="PE724" s="182"/>
      <c r="PF724" s="182"/>
      <c r="PG724" s="182"/>
      <c r="PH724" s="182"/>
      <c r="PI724" s="182"/>
      <c r="PJ724" s="182"/>
      <c r="PK724" s="182"/>
      <c r="PL724" s="182"/>
      <c r="PM724" s="182"/>
      <c r="PN724" s="182"/>
      <c r="PO724" s="182"/>
      <c r="PP724" s="182"/>
      <c r="PQ724" s="182"/>
      <c r="PR724" s="182"/>
      <c r="PS724" s="182"/>
      <c r="PT724" s="182"/>
      <c r="PU724" s="182"/>
      <c r="PV724" s="182"/>
      <c r="PW724" s="182"/>
      <c r="PX724" s="182"/>
    </row>
    <row r="725" spans="1:440" s="167" customFormat="1" ht="19.899999999999999" customHeight="1" thickBot="1">
      <c r="A725" s="855">
        <v>135</v>
      </c>
      <c r="B725" s="1044"/>
      <c r="C725" s="1047"/>
      <c r="D725" s="845"/>
      <c r="E725" s="902"/>
      <c r="F725" s="323" t="s">
        <v>22</v>
      </c>
      <c r="G725" s="298">
        <v>8.7999999999999995E-2</v>
      </c>
      <c r="H725" s="298"/>
      <c r="I725" s="299">
        <f>G725+H725+K724</f>
        <v>0.17499999999999999</v>
      </c>
      <c r="J725" s="439">
        <v>0</v>
      </c>
      <c r="K725" s="299">
        <f t="shared" si="847"/>
        <v>0.17499999999999999</v>
      </c>
      <c r="L725" s="359">
        <f t="shared" si="848"/>
        <v>0</v>
      </c>
      <c r="M725" s="440" t="s">
        <v>24</v>
      </c>
      <c r="N725" s="903"/>
      <c r="O725" s="904"/>
      <c r="P725" s="904"/>
      <c r="Q725" s="904"/>
      <c r="R725" s="904"/>
      <c r="S725" s="893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  <c r="AV725" s="182"/>
      <c r="AW725" s="182"/>
      <c r="AX725" s="182"/>
      <c r="AY725" s="182"/>
      <c r="AZ725" s="182"/>
      <c r="BA725" s="182"/>
      <c r="BB725" s="182"/>
      <c r="BC725" s="182"/>
      <c r="BD725" s="182"/>
      <c r="BE725" s="182"/>
      <c r="BF725" s="182"/>
      <c r="BG725" s="182"/>
      <c r="BH725" s="182"/>
      <c r="BI725" s="182"/>
      <c r="BJ725" s="182"/>
      <c r="BK725" s="182"/>
      <c r="BL725" s="182"/>
      <c r="BM725" s="182"/>
      <c r="BN725" s="182"/>
      <c r="BO725" s="182"/>
      <c r="BP725" s="182"/>
      <c r="BQ725" s="182"/>
      <c r="BR725" s="182"/>
      <c r="BS725" s="182"/>
      <c r="BT725" s="182"/>
      <c r="BU725" s="182"/>
      <c r="BV725" s="182"/>
      <c r="BW725" s="182"/>
      <c r="BX725" s="182"/>
      <c r="BY725" s="182"/>
      <c r="BZ725" s="182"/>
      <c r="CA725" s="182"/>
      <c r="CB725" s="182"/>
      <c r="CC725" s="182"/>
      <c r="CD725" s="182"/>
      <c r="CE725" s="182"/>
      <c r="CF725" s="182"/>
      <c r="CG725" s="182"/>
      <c r="CH725" s="182"/>
      <c r="CI725" s="182"/>
      <c r="CJ725" s="182"/>
      <c r="CK725" s="182"/>
      <c r="CL725" s="182"/>
      <c r="CM725" s="182"/>
      <c r="CN725" s="182"/>
      <c r="CO725" s="182"/>
      <c r="CP725" s="182"/>
      <c r="CQ725" s="182"/>
      <c r="CR725" s="182"/>
      <c r="CS725" s="182"/>
      <c r="CT725" s="182"/>
      <c r="CU725" s="182"/>
      <c r="CV725" s="182"/>
      <c r="CW725" s="182"/>
      <c r="CX725" s="182"/>
      <c r="CY725" s="182"/>
      <c r="CZ725" s="182"/>
      <c r="DA725" s="182"/>
      <c r="DB725" s="182"/>
      <c r="DC725" s="182"/>
      <c r="DD725" s="182"/>
      <c r="DE725" s="182"/>
      <c r="DF725" s="182"/>
      <c r="DG725" s="182"/>
      <c r="DH725" s="182"/>
      <c r="DI725" s="182"/>
      <c r="DJ725" s="182"/>
      <c r="DK725" s="182"/>
      <c r="DL725" s="182"/>
      <c r="DM725" s="182"/>
      <c r="DN725" s="182"/>
      <c r="DO725" s="182"/>
      <c r="DP725" s="182"/>
      <c r="DQ725" s="182"/>
      <c r="DR725" s="182"/>
      <c r="DS725" s="182"/>
      <c r="DT725" s="182"/>
      <c r="DU725" s="182"/>
      <c r="DV725" s="182"/>
      <c r="DW725" s="182"/>
      <c r="DX725" s="182"/>
      <c r="DY725" s="182"/>
      <c r="DZ725" s="182"/>
      <c r="EA725" s="182"/>
      <c r="EB725" s="182"/>
      <c r="EC725" s="182"/>
      <c r="ED725" s="182"/>
      <c r="EE725" s="182"/>
      <c r="EF725" s="182"/>
      <c r="EG725" s="182"/>
      <c r="EH725" s="182"/>
      <c r="EI725" s="182"/>
      <c r="EJ725" s="182"/>
      <c r="EK725" s="182"/>
      <c r="EL725" s="182"/>
      <c r="EM725" s="182"/>
      <c r="EN725" s="182"/>
      <c r="EO725" s="182"/>
      <c r="EP725" s="182"/>
      <c r="EQ725" s="182"/>
      <c r="ER725" s="182"/>
      <c r="ES725" s="182"/>
      <c r="ET725" s="182"/>
      <c r="EU725" s="182"/>
      <c r="EV725" s="182"/>
      <c r="EW725" s="182"/>
      <c r="EX725" s="182"/>
      <c r="EY725" s="182"/>
      <c r="EZ725" s="182"/>
      <c r="FA725" s="182"/>
      <c r="FB725" s="182"/>
      <c r="FC725" s="182"/>
      <c r="FD725" s="182"/>
      <c r="FE725" s="182"/>
      <c r="FF725" s="182"/>
      <c r="FG725" s="182"/>
      <c r="FH725" s="182"/>
      <c r="FI725" s="182"/>
      <c r="FJ725" s="182"/>
      <c r="FK725" s="182"/>
      <c r="FL725" s="182"/>
      <c r="FM725" s="182"/>
      <c r="FN725" s="182"/>
      <c r="FO725" s="182"/>
      <c r="FP725" s="182"/>
      <c r="FQ725" s="182"/>
      <c r="FR725" s="182"/>
      <c r="FS725" s="182"/>
      <c r="FT725" s="182"/>
      <c r="FU725" s="182"/>
      <c r="FV725" s="182"/>
      <c r="FW725" s="182"/>
      <c r="FX725" s="182"/>
      <c r="FY725" s="182"/>
      <c r="FZ725" s="182"/>
      <c r="GA725" s="182"/>
      <c r="GB725" s="182"/>
      <c r="GC725" s="182"/>
      <c r="GD725" s="182"/>
      <c r="GE725" s="182"/>
      <c r="GF725" s="182"/>
      <c r="GG725" s="182"/>
      <c r="GH725" s="182"/>
      <c r="GI725" s="182"/>
      <c r="GJ725" s="182"/>
      <c r="GK725" s="182"/>
      <c r="GL725" s="182"/>
      <c r="GM725" s="182"/>
      <c r="GN725" s="182"/>
      <c r="GO725" s="182"/>
      <c r="GP725" s="182"/>
      <c r="GQ725" s="182"/>
      <c r="GR725" s="182"/>
      <c r="GS725" s="182"/>
      <c r="GT725" s="182"/>
      <c r="GU725" s="182"/>
      <c r="GV725" s="182"/>
      <c r="GW725" s="182"/>
      <c r="GX725" s="182"/>
      <c r="GY725" s="182"/>
      <c r="GZ725" s="182"/>
      <c r="HA725" s="182"/>
      <c r="HB725" s="182"/>
      <c r="HC725" s="182"/>
      <c r="HD725" s="182"/>
      <c r="HE725" s="182"/>
      <c r="HF725" s="182"/>
      <c r="HG725" s="182"/>
      <c r="HH725" s="182"/>
      <c r="HI725" s="182"/>
      <c r="HJ725" s="182"/>
      <c r="HK725" s="182"/>
      <c r="HL725" s="182"/>
      <c r="HM725" s="182"/>
      <c r="HN725" s="182"/>
      <c r="HO725" s="182"/>
      <c r="HP725" s="182"/>
      <c r="HQ725" s="182"/>
      <c r="HR725" s="182"/>
      <c r="HS725" s="182"/>
      <c r="HT725" s="182"/>
      <c r="HU725" s="182"/>
      <c r="HV725" s="182"/>
      <c r="HW725" s="182"/>
      <c r="HX725" s="182"/>
      <c r="HY725" s="182"/>
      <c r="HZ725" s="182"/>
      <c r="IA725" s="182"/>
      <c r="IB725" s="182"/>
      <c r="IC725" s="182"/>
      <c r="ID725" s="182"/>
      <c r="IE725" s="182"/>
      <c r="IF725" s="182"/>
      <c r="IG725" s="182"/>
      <c r="IH725" s="182"/>
      <c r="II725" s="182"/>
      <c r="IJ725" s="182"/>
      <c r="IK725" s="182"/>
      <c r="IL725" s="182"/>
      <c r="IM725" s="182"/>
      <c r="IN725" s="182"/>
      <c r="IO725" s="182"/>
      <c r="IP725" s="182"/>
      <c r="IQ725" s="182"/>
      <c r="IR725" s="182"/>
      <c r="IS725" s="182"/>
      <c r="IT725" s="182"/>
      <c r="IU725" s="182"/>
      <c r="IV725" s="182"/>
      <c r="IW725" s="182"/>
      <c r="IX725" s="182"/>
      <c r="IY725" s="182"/>
      <c r="IZ725" s="182"/>
      <c r="JA725" s="182"/>
      <c r="JB725" s="182"/>
      <c r="JC725" s="182"/>
      <c r="JD725" s="182"/>
      <c r="JE725" s="182"/>
      <c r="JF725" s="182"/>
      <c r="JG725" s="182"/>
      <c r="JH725" s="182"/>
      <c r="JI725" s="182"/>
      <c r="JJ725" s="182"/>
      <c r="JK725" s="182"/>
      <c r="JL725" s="182"/>
      <c r="JM725" s="182"/>
      <c r="JN725" s="182"/>
      <c r="JO725" s="182"/>
      <c r="JP725" s="182"/>
      <c r="JQ725" s="182"/>
      <c r="JR725" s="182"/>
      <c r="JS725" s="182"/>
      <c r="JT725" s="182"/>
      <c r="JU725" s="182"/>
      <c r="JV725" s="182"/>
      <c r="JW725" s="182"/>
      <c r="JX725" s="182"/>
      <c r="JY725" s="182"/>
      <c r="JZ725" s="182"/>
      <c r="KA725" s="182"/>
      <c r="KB725" s="182"/>
      <c r="KC725" s="182"/>
      <c r="KD725" s="182"/>
      <c r="KE725" s="182"/>
      <c r="KF725" s="182"/>
      <c r="KG725" s="182"/>
      <c r="KH725" s="182"/>
      <c r="KI725" s="182"/>
      <c r="KJ725" s="182"/>
      <c r="KK725" s="182"/>
      <c r="KL725" s="182"/>
      <c r="KM725" s="182"/>
      <c r="KN725" s="182"/>
      <c r="KO725" s="182"/>
      <c r="KP725" s="182"/>
      <c r="KQ725" s="182"/>
      <c r="KR725" s="182"/>
      <c r="KS725" s="182"/>
      <c r="KT725" s="182"/>
      <c r="KU725" s="182"/>
      <c r="KV725" s="182"/>
      <c r="KW725" s="182"/>
      <c r="KX725" s="182"/>
      <c r="KY725" s="182"/>
      <c r="KZ725" s="182"/>
      <c r="LA725" s="182"/>
      <c r="LB725" s="182"/>
      <c r="LC725" s="182"/>
      <c r="LD725" s="182"/>
      <c r="LE725" s="182"/>
      <c r="LF725" s="182"/>
      <c r="LG725" s="182"/>
      <c r="LH725" s="182"/>
      <c r="LI725" s="182"/>
      <c r="LJ725" s="182"/>
      <c r="LK725" s="182"/>
      <c r="LL725" s="182"/>
      <c r="LM725" s="182"/>
      <c r="LN725" s="182"/>
      <c r="LO725" s="182"/>
      <c r="LP725" s="182"/>
      <c r="LQ725" s="182"/>
      <c r="LR725" s="182"/>
      <c r="LS725" s="182"/>
      <c r="LT725" s="182"/>
      <c r="LU725" s="182"/>
      <c r="LV725" s="182"/>
      <c r="LW725" s="182"/>
      <c r="LX725" s="182"/>
      <c r="LY725" s="182"/>
      <c r="LZ725" s="182"/>
      <c r="MA725" s="182"/>
      <c r="MB725" s="182"/>
      <c r="MC725" s="182"/>
      <c r="MD725" s="182"/>
      <c r="ME725" s="182"/>
      <c r="MF725" s="182"/>
      <c r="MG725" s="182"/>
      <c r="MH725" s="182"/>
      <c r="MI725" s="182"/>
      <c r="MJ725" s="182"/>
      <c r="MK725" s="182"/>
      <c r="ML725" s="182"/>
      <c r="MM725" s="182"/>
      <c r="MN725" s="182"/>
      <c r="MO725" s="182"/>
      <c r="MP725" s="182"/>
      <c r="MQ725" s="182"/>
      <c r="MR725" s="182"/>
      <c r="MS725" s="182"/>
      <c r="MT725" s="182"/>
      <c r="MU725" s="182"/>
      <c r="MV725" s="182"/>
      <c r="MW725" s="182"/>
      <c r="MX725" s="182"/>
      <c r="MY725" s="182"/>
      <c r="MZ725" s="182"/>
      <c r="NA725" s="182"/>
      <c r="NB725" s="182"/>
      <c r="NC725" s="182"/>
      <c r="ND725" s="182"/>
      <c r="NE725" s="182"/>
      <c r="NF725" s="182"/>
      <c r="NG725" s="182"/>
      <c r="NH725" s="182"/>
      <c r="NI725" s="182"/>
      <c r="NJ725" s="182"/>
      <c r="NK725" s="182"/>
      <c r="NL725" s="182"/>
      <c r="NM725" s="182"/>
      <c r="NN725" s="182"/>
      <c r="NO725" s="182"/>
      <c r="NP725" s="182"/>
      <c r="NQ725" s="182"/>
      <c r="NR725" s="182"/>
      <c r="NS725" s="182"/>
      <c r="NT725" s="182"/>
      <c r="NU725" s="182"/>
      <c r="NV725" s="182"/>
      <c r="NW725" s="182"/>
      <c r="NX725" s="182"/>
      <c r="NY725" s="182"/>
      <c r="NZ725" s="182"/>
      <c r="OA725" s="182"/>
      <c r="OB725" s="182"/>
      <c r="OC725" s="182"/>
      <c r="OD725" s="182"/>
      <c r="OE725" s="182"/>
      <c r="OF725" s="182"/>
      <c r="OG725" s="182"/>
      <c r="OH725" s="182"/>
      <c r="OI725" s="182"/>
      <c r="OJ725" s="182"/>
      <c r="OK725" s="182"/>
      <c r="OL725" s="182"/>
      <c r="OM725" s="182"/>
      <c r="ON725" s="182"/>
      <c r="OO725" s="182"/>
      <c r="OP725" s="182"/>
      <c r="OQ725" s="182"/>
      <c r="OR725" s="182"/>
      <c r="OS725" s="182"/>
      <c r="OT725" s="182"/>
      <c r="OU725" s="182"/>
      <c r="OV725" s="182"/>
      <c r="OW725" s="182"/>
      <c r="OX725" s="182"/>
      <c r="OY725" s="182"/>
      <c r="OZ725" s="182"/>
      <c r="PA725" s="182"/>
      <c r="PB725" s="182"/>
      <c r="PC725" s="182"/>
      <c r="PD725" s="182"/>
      <c r="PE725" s="182"/>
      <c r="PF725" s="182"/>
      <c r="PG725" s="182"/>
      <c r="PH725" s="182"/>
      <c r="PI725" s="182"/>
      <c r="PJ725" s="182"/>
      <c r="PK725" s="182"/>
      <c r="PL725" s="182"/>
      <c r="PM725" s="182"/>
      <c r="PN725" s="182"/>
      <c r="PO725" s="182"/>
      <c r="PP725" s="182"/>
      <c r="PQ725" s="182"/>
      <c r="PR725" s="182"/>
      <c r="PS725" s="182"/>
      <c r="PT725" s="182"/>
      <c r="PU725" s="182"/>
      <c r="PV725" s="182"/>
      <c r="PW725" s="182"/>
      <c r="PX725" s="182"/>
    </row>
    <row r="726" spans="1:440" s="167" customFormat="1" ht="19.899999999999999" customHeight="1" thickBot="1">
      <c r="A726" s="855">
        <v>145</v>
      </c>
      <c r="B726" s="1044"/>
      <c r="C726" s="1047"/>
      <c r="D726" s="843" t="s">
        <v>666</v>
      </c>
      <c r="E726" s="957" t="s">
        <v>633</v>
      </c>
      <c r="F726" s="323" t="s">
        <v>20</v>
      </c>
      <c r="G726" s="298">
        <v>3.9350000000000001</v>
      </c>
      <c r="H726" s="298"/>
      <c r="I726" s="299">
        <f t="shared" ref="I726" si="898">G726+H726</f>
        <v>3.9350000000000001</v>
      </c>
      <c r="J726" s="439">
        <v>5.75</v>
      </c>
      <c r="K726" s="299">
        <f t="shared" si="847"/>
        <v>-1.8149999999999999</v>
      </c>
      <c r="L726" s="359">
        <f>J726/I726</f>
        <v>1.4612452350698857</v>
      </c>
      <c r="M726" s="440" t="s">
        <v>24</v>
      </c>
      <c r="N726" s="903">
        <f t="shared" ref="N726:O726" si="899">G726+G727+G728</f>
        <v>44.72</v>
      </c>
      <c r="O726" s="904">
        <f t="shared" si="899"/>
        <v>0</v>
      </c>
      <c r="P726" s="904">
        <f t="shared" ref="P726" si="900">N726+O726</f>
        <v>44.72</v>
      </c>
      <c r="Q726" s="904">
        <f t="shared" ref="Q726" si="901">J726+J727+J728</f>
        <v>12.460999999999999</v>
      </c>
      <c r="R726" s="904">
        <f t="shared" ref="R726" si="902">P726-Q726</f>
        <v>32.259</v>
      </c>
      <c r="S726" s="893">
        <f t="shared" ref="S726" si="903">Q726/P726</f>
        <v>0.27864490161001787</v>
      </c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  <c r="AV726" s="182"/>
      <c r="AW726" s="182"/>
      <c r="AX726" s="182"/>
      <c r="AY726" s="182"/>
      <c r="AZ726" s="182"/>
      <c r="BA726" s="182"/>
      <c r="BB726" s="182"/>
      <c r="BC726" s="182"/>
      <c r="BD726" s="182"/>
      <c r="BE726" s="182"/>
      <c r="BF726" s="182"/>
      <c r="BG726" s="182"/>
      <c r="BH726" s="182"/>
      <c r="BI726" s="182"/>
      <c r="BJ726" s="182"/>
      <c r="BK726" s="182"/>
      <c r="BL726" s="182"/>
      <c r="BM726" s="182"/>
      <c r="BN726" s="182"/>
      <c r="BO726" s="182"/>
      <c r="BP726" s="182"/>
      <c r="BQ726" s="182"/>
      <c r="BR726" s="182"/>
      <c r="BS726" s="182"/>
      <c r="BT726" s="182"/>
      <c r="BU726" s="182"/>
      <c r="BV726" s="182"/>
      <c r="BW726" s="182"/>
      <c r="BX726" s="182"/>
      <c r="BY726" s="182"/>
      <c r="BZ726" s="182"/>
      <c r="CA726" s="182"/>
      <c r="CB726" s="182"/>
      <c r="CC726" s="182"/>
      <c r="CD726" s="182"/>
      <c r="CE726" s="182"/>
      <c r="CF726" s="182"/>
      <c r="CG726" s="182"/>
      <c r="CH726" s="182"/>
      <c r="CI726" s="182"/>
      <c r="CJ726" s="182"/>
      <c r="CK726" s="182"/>
      <c r="CL726" s="182"/>
      <c r="CM726" s="182"/>
      <c r="CN726" s="182"/>
      <c r="CO726" s="182"/>
      <c r="CP726" s="182"/>
      <c r="CQ726" s="182"/>
      <c r="CR726" s="182"/>
      <c r="CS726" s="182"/>
      <c r="CT726" s="182"/>
      <c r="CU726" s="182"/>
      <c r="CV726" s="182"/>
      <c r="CW726" s="182"/>
      <c r="CX726" s="182"/>
      <c r="CY726" s="182"/>
      <c r="CZ726" s="182"/>
      <c r="DA726" s="182"/>
      <c r="DB726" s="182"/>
      <c r="DC726" s="182"/>
      <c r="DD726" s="182"/>
      <c r="DE726" s="182"/>
      <c r="DF726" s="182"/>
      <c r="DG726" s="182"/>
      <c r="DH726" s="182"/>
      <c r="DI726" s="182"/>
      <c r="DJ726" s="182"/>
      <c r="DK726" s="182"/>
      <c r="DL726" s="182"/>
      <c r="DM726" s="182"/>
      <c r="DN726" s="182"/>
      <c r="DO726" s="182"/>
      <c r="DP726" s="182"/>
      <c r="DQ726" s="182"/>
      <c r="DR726" s="182"/>
      <c r="DS726" s="182"/>
      <c r="DT726" s="182"/>
      <c r="DU726" s="182"/>
      <c r="DV726" s="182"/>
      <c r="DW726" s="182"/>
      <c r="DX726" s="182"/>
      <c r="DY726" s="182"/>
      <c r="DZ726" s="182"/>
      <c r="EA726" s="182"/>
      <c r="EB726" s="182"/>
      <c r="EC726" s="182"/>
      <c r="ED726" s="182"/>
      <c r="EE726" s="182"/>
      <c r="EF726" s="182"/>
      <c r="EG726" s="182"/>
      <c r="EH726" s="182"/>
      <c r="EI726" s="182"/>
      <c r="EJ726" s="182"/>
      <c r="EK726" s="182"/>
      <c r="EL726" s="182"/>
      <c r="EM726" s="182"/>
      <c r="EN726" s="182"/>
      <c r="EO726" s="182"/>
      <c r="EP726" s="182"/>
      <c r="EQ726" s="182"/>
      <c r="ER726" s="182"/>
      <c r="ES726" s="182"/>
      <c r="ET726" s="182"/>
      <c r="EU726" s="182"/>
      <c r="EV726" s="182"/>
      <c r="EW726" s="182"/>
      <c r="EX726" s="182"/>
      <c r="EY726" s="182"/>
      <c r="EZ726" s="182"/>
      <c r="FA726" s="182"/>
      <c r="FB726" s="182"/>
      <c r="FC726" s="182"/>
      <c r="FD726" s="182"/>
      <c r="FE726" s="182"/>
      <c r="FF726" s="182"/>
      <c r="FG726" s="182"/>
      <c r="FH726" s="182"/>
      <c r="FI726" s="182"/>
      <c r="FJ726" s="182"/>
      <c r="FK726" s="182"/>
      <c r="FL726" s="182"/>
      <c r="FM726" s="182"/>
      <c r="FN726" s="182"/>
      <c r="FO726" s="182"/>
      <c r="FP726" s="182"/>
      <c r="FQ726" s="182"/>
      <c r="FR726" s="182"/>
      <c r="FS726" s="182"/>
      <c r="FT726" s="182"/>
      <c r="FU726" s="182"/>
      <c r="FV726" s="182"/>
      <c r="FW726" s="182"/>
      <c r="FX726" s="182"/>
      <c r="FY726" s="182"/>
      <c r="FZ726" s="182"/>
      <c r="GA726" s="182"/>
      <c r="GB726" s="182"/>
      <c r="GC726" s="182"/>
      <c r="GD726" s="182"/>
      <c r="GE726" s="182"/>
      <c r="GF726" s="182"/>
      <c r="GG726" s="182"/>
      <c r="GH726" s="182"/>
      <c r="GI726" s="182"/>
      <c r="GJ726" s="182"/>
      <c r="GK726" s="182"/>
      <c r="GL726" s="182"/>
      <c r="GM726" s="182"/>
      <c r="GN726" s="182"/>
      <c r="GO726" s="182"/>
      <c r="GP726" s="182"/>
      <c r="GQ726" s="182"/>
      <c r="GR726" s="182"/>
      <c r="GS726" s="182"/>
      <c r="GT726" s="182"/>
      <c r="GU726" s="182"/>
      <c r="GV726" s="182"/>
      <c r="GW726" s="182"/>
      <c r="GX726" s="182"/>
      <c r="GY726" s="182"/>
      <c r="GZ726" s="182"/>
      <c r="HA726" s="182"/>
      <c r="HB726" s="182"/>
      <c r="HC726" s="182"/>
      <c r="HD726" s="182"/>
      <c r="HE726" s="182"/>
      <c r="HF726" s="182"/>
      <c r="HG726" s="182"/>
      <c r="HH726" s="182"/>
      <c r="HI726" s="182"/>
      <c r="HJ726" s="182"/>
      <c r="HK726" s="182"/>
      <c r="HL726" s="182"/>
      <c r="HM726" s="182"/>
      <c r="HN726" s="182"/>
      <c r="HO726" s="182"/>
      <c r="HP726" s="182"/>
      <c r="HQ726" s="182"/>
      <c r="HR726" s="182"/>
      <c r="HS726" s="182"/>
      <c r="HT726" s="182"/>
      <c r="HU726" s="182"/>
      <c r="HV726" s="182"/>
      <c r="HW726" s="182"/>
      <c r="HX726" s="182"/>
      <c r="HY726" s="182"/>
      <c r="HZ726" s="182"/>
      <c r="IA726" s="182"/>
      <c r="IB726" s="182"/>
      <c r="IC726" s="182"/>
      <c r="ID726" s="182"/>
      <c r="IE726" s="182"/>
      <c r="IF726" s="182"/>
      <c r="IG726" s="182"/>
      <c r="IH726" s="182"/>
      <c r="II726" s="182"/>
      <c r="IJ726" s="182"/>
      <c r="IK726" s="182"/>
      <c r="IL726" s="182"/>
      <c r="IM726" s="182"/>
      <c r="IN726" s="182"/>
      <c r="IO726" s="182"/>
      <c r="IP726" s="182"/>
      <c r="IQ726" s="182"/>
      <c r="IR726" s="182"/>
      <c r="IS726" s="182"/>
      <c r="IT726" s="182"/>
      <c r="IU726" s="182"/>
      <c r="IV726" s="182"/>
      <c r="IW726" s="182"/>
      <c r="IX726" s="182"/>
      <c r="IY726" s="182"/>
      <c r="IZ726" s="182"/>
      <c r="JA726" s="182"/>
      <c r="JB726" s="182"/>
      <c r="JC726" s="182"/>
      <c r="JD726" s="182"/>
      <c r="JE726" s="182"/>
      <c r="JF726" s="182"/>
      <c r="JG726" s="182"/>
      <c r="JH726" s="182"/>
      <c r="JI726" s="182"/>
      <c r="JJ726" s="182"/>
      <c r="JK726" s="182"/>
      <c r="JL726" s="182"/>
      <c r="JM726" s="182"/>
      <c r="JN726" s="182"/>
      <c r="JO726" s="182"/>
      <c r="JP726" s="182"/>
      <c r="JQ726" s="182"/>
      <c r="JR726" s="182"/>
      <c r="JS726" s="182"/>
      <c r="JT726" s="182"/>
      <c r="JU726" s="182"/>
      <c r="JV726" s="182"/>
      <c r="JW726" s="182"/>
      <c r="JX726" s="182"/>
      <c r="JY726" s="182"/>
      <c r="JZ726" s="182"/>
      <c r="KA726" s="182"/>
      <c r="KB726" s="182"/>
      <c r="KC726" s="182"/>
      <c r="KD726" s="182"/>
      <c r="KE726" s="182"/>
      <c r="KF726" s="182"/>
      <c r="KG726" s="182"/>
      <c r="KH726" s="182"/>
      <c r="KI726" s="182"/>
      <c r="KJ726" s="182"/>
      <c r="KK726" s="182"/>
      <c r="KL726" s="182"/>
      <c r="KM726" s="182"/>
      <c r="KN726" s="182"/>
      <c r="KO726" s="182"/>
      <c r="KP726" s="182"/>
      <c r="KQ726" s="182"/>
      <c r="KR726" s="182"/>
      <c r="KS726" s="182"/>
      <c r="KT726" s="182"/>
      <c r="KU726" s="182"/>
      <c r="KV726" s="182"/>
      <c r="KW726" s="182"/>
      <c r="KX726" s="182"/>
      <c r="KY726" s="182"/>
      <c r="KZ726" s="182"/>
      <c r="LA726" s="182"/>
      <c r="LB726" s="182"/>
      <c r="LC726" s="182"/>
      <c r="LD726" s="182"/>
      <c r="LE726" s="182"/>
      <c r="LF726" s="182"/>
      <c r="LG726" s="182"/>
      <c r="LH726" s="182"/>
      <c r="LI726" s="182"/>
      <c r="LJ726" s="182"/>
      <c r="LK726" s="182"/>
      <c r="LL726" s="182"/>
      <c r="LM726" s="182"/>
      <c r="LN726" s="182"/>
      <c r="LO726" s="182"/>
      <c r="LP726" s="182"/>
      <c r="LQ726" s="182"/>
      <c r="LR726" s="182"/>
      <c r="LS726" s="182"/>
      <c r="LT726" s="182"/>
      <c r="LU726" s="182"/>
      <c r="LV726" s="182"/>
      <c r="LW726" s="182"/>
      <c r="LX726" s="182"/>
      <c r="LY726" s="182"/>
      <c r="LZ726" s="182"/>
      <c r="MA726" s="182"/>
      <c r="MB726" s="182"/>
      <c r="MC726" s="182"/>
      <c r="MD726" s="182"/>
      <c r="ME726" s="182"/>
      <c r="MF726" s="182"/>
      <c r="MG726" s="182"/>
      <c r="MH726" s="182"/>
      <c r="MI726" s="182"/>
      <c r="MJ726" s="182"/>
      <c r="MK726" s="182"/>
      <c r="ML726" s="182"/>
      <c r="MM726" s="182"/>
      <c r="MN726" s="182"/>
      <c r="MO726" s="182"/>
      <c r="MP726" s="182"/>
      <c r="MQ726" s="182"/>
      <c r="MR726" s="182"/>
      <c r="MS726" s="182"/>
      <c r="MT726" s="182"/>
      <c r="MU726" s="182"/>
      <c r="MV726" s="182"/>
      <c r="MW726" s="182"/>
      <c r="MX726" s="182"/>
      <c r="MY726" s="182"/>
      <c r="MZ726" s="182"/>
      <c r="NA726" s="182"/>
      <c r="NB726" s="182"/>
      <c r="NC726" s="182"/>
      <c r="ND726" s="182"/>
      <c r="NE726" s="182"/>
      <c r="NF726" s="182"/>
      <c r="NG726" s="182"/>
      <c r="NH726" s="182"/>
      <c r="NI726" s="182"/>
      <c r="NJ726" s="182"/>
      <c r="NK726" s="182"/>
      <c r="NL726" s="182"/>
      <c r="NM726" s="182"/>
      <c r="NN726" s="182"/>
      <c r="NO726" s="182"/>
      <c r="NP726" s="182"/>
      <c r="NQ726" s="182"/>
      <c r="NR726" s="182"/>
      <c r="NS726" s="182"/>
      <c r="NT726" s="182"/>
      <c r="NU726" s="182"/>
      <c r="NV726" s="182"/>
      <c r="NW726" s="182"/>
      <c r="NX726" s="182"/>
      <c r="NY726" s="182"/>
      <c r="NZ726" s="182"/>
      <c r="OA726" s="182"/>
      <c r="OB726" s="182"/>
      <c r="OC726" s="182"/>
      <c r="OD726" s="182"/>
      <c r="OE726" s="182"/>
      <c r="OF726" s="182"/>
      <c r="OG726" s="182"/>
      <c r="OH726" s="182"/>
      <c r="OI726" s="182"/>
      <c r="OJ726" s="182"/>
      <c r="OK726" s="182"/>
      <c r="OL726" s="182"/>
      <c r="OM726" s="182"/>
      <c r="ON726" s="182"/>
      <c r="OO726" s="182"/>
      <c r="OP726" s="182"/>
      <c r="OQ726" s="182"/>
      <c r="OR726" s="182"/>
      <c r="OS726" s="182"/>
      <c r="OT726" s="182"/>
      <c r="OU726" s="182"/>
      <c r="OV726" s="182"/>
      <c r="OW726" s="182"/>
      <c r="OX726" s="182"/>
      <c r="OY726" s="182"/>
      <c r="OZ726" s="182"/>
      <c r="PA726" s="182"/>
      <c r="PB726" s="182"/>
      <c r="PC726" s="182"/>
      <c r="PD726" s="182"/>
      <c r="PE726" s="182"/>
      <c r="PF726" s="182"/>
      <c r="PG726" s="182"/>
      <c r="PH726" s="182"/>
      <c r="PI726" s="182"/>
      <c r="PJ726" s="182"/>
      <c r="PK726" s="182"/>
      <c r="PL726" s="182"/>
      <c r="PM726" s="182"/>
      <c r="PN726" s="182"/>
      <c r="PO726" s="182"/>
      <c r="PP726" s="182"/>
      <c r="PQ726" s="182"/>
      <c r="PR726" s="182"/>
      <c r="PS726" s="182"/>
      <c r="PT726" s="182"/>
      <c r="PU726" s="182"/>
      <c r="PV726" s="182"/>
      <c r="PW726" s="182"/>
      <c r="PX726" s="182"/>
    </row>
    <row r="727" spans="1:440" s="167" customFormat="1" ht="19.899999999999999" customHeight="1" thickBot="1">
      <c r="A727" s="855">
        <v>145</v>
      </c>
      <c r="B727" s="1044"/>
      <c r="C727" s="1047"/>
      <c r="D727" s="844"/>
      <c r="E727" s="958"/>
      <c r="F727" s="323" t="s">
        <v>21</v>
      </c>
      <c r="G727" s="298">
        <v>18.425000000000001</v>
      </c>
      <c r="H727" s="298"/>
      <c r="I727" s="299">
        <f>G727+H727+K726</f>
        <v>16.61</v>
      </c>
      <c r="J727" s="439">
        <v>5.601</v>
      </c>
      <c r="K727" s="299">
        <f t="shared" si="847"/>
        <v>11.009</v>
      </c>
      <c r="L727" s="359">
        <f t="shared" si="848"/>
        <v>0.33720650210716435</v>
      </c>
      <c r="M727" s="440" t="s">
        <v>24</v>
      </c>
      <c r="N727" s="903"/>
      <c r="O727" s="904"/>
      <c r="P727" s="904"/>
      <c r="Q727" s="904"/>
      <c r="R727" s="904"/>
      <c r="S727" s="893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  <c r="AV727" s="182"/>
      <c r="AW727" s="182"/>
      <c r="AX727" s="182"/>
      <c r="AY727" s="182"/>
      <c r="AZ727" s="182"/>
      <c r="BA727" s="182"/>
      <c r="BB727" s="182"/>
      <c r="BC727" s="182"/>
      <c r="BD727" s="182"/>
      <c r="BE727" s="182"/>
      <c r="BF727" s="182"/>
      <c r="BG727" s="182"/>
      <c r="BH727" s="182"/>
      <c r="BI727" s="182"/>
      <c r="BJ727" s="182"/>
      <c r="BK727" s="182"/>
      <c r="BL727" s="182"/>
      <c r="BM727" s="182"/>
      <c r="BN727" s="182"/>
      <c r="BO727" s="182"/>
      <c r="BP727" s="182"/>
      <c r="BQ727" s="182"/>
      <c r="BR727" s="182"/>
      <c r="BS727" s="182"/>
      <c r="BT727" s="182"/>
      <c r="BU727" s="182"/>
      <c r="BV727" s="182"/>
      <c r="BW727" s="182"/>
      <c r="BX727" s="182"/>
      <c r="BY727" s="182"/>
      <c r="BZ727" s="182"/>
      <c r="CA727" s="182"/>
      <c r="CB727" s="182"/>
      <c r="CC727" s="182"/>
      <c r="CD727" s="182"/>
      <c r="CE727" s="182"/>
      <c r="CF727" s="182"/>
      <c r="CG727" s="182"/>
      <c r="CH727" s="182"/>
      <c r="CI727" s="182"/>
      <c r="CJ727" s="182"/>
      <c r="CK727" s="182"/>
      <c r="CL727" s="182"/>
      <c r="CM727" s="182"/>
      <c r="CN727" s="182"/>
      <c r="CO727" s="182"/>
      <c r="CP727" s="182"/>
      <c r="CQ727" s="182"/>
      <c r="CR727" s="182"/>
      <c r="CS727" s="182"/>
      <c r="CT727" s="182"/>
      <c r="CU727" s="182"/>
      <c r="CV727" s="182"/>
      <c r="CW727" s="182"/>
      <c r="CX727" s="182"/>
      <c r="CY727" s="182"/>
      <c r="CZ727" s="182"/>
      <c r="DA727" s="182"/>
      <c r="DB727" s="182"/>
      <c r="DC727" s="182"/>
      <c r="DD727" s="182"/>
      <c r="DE727" s="182"/>
      <c r="DF727" s="182"/>
      <c r="DG727" s="182"/>
      <c r="DH727" s="182"/>
      <c r="DI727" s="182"/>
      <c r="DJ727" s="182"/>
      <c r="DK727" s="182"/>
      <c r="DL727" s="182"/>
      <c r="DM727" s="182"/>
      <c r="DN727" s="182"/>
      <c r="DO727" s="182"/>
      <c r="DP727" s="182"/>
      <c r="DQ727" s="182"/>
      <c r="DR727" s="182"/>
      <c r="DS727" s="182"/>
      <c r="DT727" s="182"/>
      <c r="DU727" s="182"/>
      <c r="DV727" s="182"/>
      <c r="DW727" s="182"/>
      <c r="DX727" s="182"/>
      <c r="DY727" s="182"/>
      <c r="DZ727" s="182"/>
      <c r="EA727" s="182"/>
      <c r="EB727" s="182"/>
      <c r="EC727" s="182"/>
      <c r="ED727" s="182"/>
      <c r="EE727" s="182"/>
      <c r="EF727" s="182"/>
      <c r="EG727" s="182"/>
      <c r="EH727" s="182"/>
      <c r="EI727" s="182"/>
      <c r="EJ727" s="182"/>
      <c r="EK727" s="182"/>
      <c r="EL727" s="182"/>
      <c r="EM727" s="182"/>
      <c r="EN727" s="182"/>
      <c r="EO727" s="182"/>
      <c r="EP727" s="182"/>
      <c r="EQ727" s="182"/>
      <c r="ER727" s="182"/>
      <c r="ES727" s="182"/>
      <c r="ET727" s="182"/>
      <c r="EU727" s="182"/>
      <c r="EV727" s="182"/>
      <c r="EW727" s="182"/>
      <c r="EX727" s="182"/>
      <c r="EY727" s="182"/>
      <c r="EZ727" s="182"/>
      <c r="FA727" s="182"/>
      <c r="FB727" s="182"/>
      <c r="FC727" s="182"/>
      <c r="FD727" s="182"/>
      <c r="FE727" s="182"/>
      <c r="FF727" s="182"/>
      <c r="FG727" s="182"/>
      <c r="FH727" s="182"/>
      <c r="FI727" s="182"/>
      <c r="FJ727" s="182"/>
      <c r="FK727" s="182"/>
      <c r="FL727" s="182"/>
      <c r="FM727" s="182"/>
      <c r="FN727" s="182"/>
      <c r="FO727" s="182"/>
      <c r="FP727" s="182"/>
      <c r="FQ727" s="182"/>
      <c r="FR727" s="182"/>
      <c r="FS727" s="182"/>
      <c r="FT727" s="182"/>
      <c r="FU727" s="182"/>
      <c r="FV727" s="182"/>
      <c r="FW727" s="182"/>
      <c r="FX727" s="182"/>
      <c r="FY727" s="182"/>
      <c r="FZ727" s="182"/>
      <c r="GA727" s="182"/>
      <c r="GB727" s="182"/>
      <c r="GC727" s="182"/>
      <c r="GD727" s="182"/>
      <c r="GE727" s="182"/>
      <c r="GF727" s="182"/>
      <c r="GG727" s="182"/>
      <c r="GH727" s="182"/>
      <c r="GI727" s="182"/>
      <c r="GJ727" s="182"/>
      <c r="GK727" s="182"/>
      <c r="GL727" s="182"/>
      <c r="GM727" s="182"/>
      <c r="GN727" s="182"/>
      <c r="GO727" s="182"/>
      <c r="GP727" s="182"/>
      <c r="GQ727" s="182"/>
      <c r="GR727" s="182"/>
      <c r="GS727" s="182"/>
      <c r="GT727" s="182"/>
      <c r="GU727" s="182"/>
      <c r="GV727" s="182"/>
      <c r="GW727" s="182"/>
      <c r="GX727" s="182"/>
      <c r="GY727" s="182"/>
      <c r="GZ727" s="182"/>
      <c r="HA727" s="182"/>
      <c r="HB727" s="182"/>
      <c r="HC727" s="182"/>
      <c r="HD727" s="182"/>
      <c r="HE727" s="182"/>
      <c r="HF727" s="182"/>
      <c r="HG727" s="182"/>
      <c r="HH727" s="182"/>
      <c r="HI727" s="182"/>
      <c r="HJ727" s="182"/>
      <c r="HK727" s="182"/>
      <c r="HL727" s="182"/>
      <c r="HM727" s="182"/>
      <c r="HN727" s="182"/>
      <c r="HO727" s="182"/>
      <c r="HP727" s="182"/>
      <c r="HQ727" s="182"/>
      <c r="HR727" s="182"/>
      <c r="HS727" s="182"/>
      <c r="HT727" s="182"/>
      <c r="HU727" s="182"/>
      <c r="HV727" s="182"/>
      <c r="HW727" s="182"/>
      <c r="HX727" s="182"/>
      <c r="HY727" s="182"/>
      <c r="HZ727" s="182"/>
      <c r="IA727" s="182"/>
      <c r="IB727" s="182"/>
      <c r="IC727" s="182"/>
      <c r="ID727" s="182"/>
      <c r="IE727" s="182"/>
      <c r="IF727" s="182"/>
      <c r="IG727" s="182"/>
      <c r="IH727" s="182"/>
      <c r="II727" s="182"/>
      <c r="IJ727" s="182"/>
      <c r="IK727" s="182"/>
      <c r="IL727" s="182"/>
      <c r="IM727" s="182"/>
      <c r="IN727" s="182"/>
      <c r="IO727" s="182"/>
      <c r="IP727" s="182"/>
      <c r="IQ727" s="182"/>
      <c r="IR727" s="182"/>
      <c r="IS727" s="182"/>
      <c r="IT727" s="182"/>
      <c r="IU727" s="182"/>
      <c r="IV727" s="182"/>
      <c r="IW727" s="182"/>
      <c r="IX727" s="182"/>
      <c r="IY727" s="182"/>
      <c r="IZ727" s="182"/>
      <c r="JA727" s="182"/>
      <c r="JB727" s="182"/>
      <c r="JC727" s="182"/>
      <c r="JD727" s="182"/>
      <c r="JE727" s="182"/>
      <c r="JF727" s="182"/>
      <c r="JG727" s="182"/>
      <c r="JH727" s="182"/>
      <c r="JI727" s="182"/>
      <c r="JJ727" s="182"/>
      <c r="JK727" s="182"/>
      <c r="JL727" s="182"/>
      <c r="JM727" s="182"/>
      <c r="JN727" s="182"/>
      <c r="JO727" s="182"/>
      <c r="JP727" s="182"/>
      <c r="JQ727" s="182"/>
      <c r="JR727" s="182"/>
      <c r="JS727" s="182"/>
      <c r="JT727" s="182"/>
      <c r="JU727" s="182"/>
      <c r="JV727" s="182"/>
      <c r="JW727" s="182"/>
      <c r="JX727" s="182"/>
      <c r="JY727" s="182"/>
      <c r="JZ727" s="182"/>
      <c r="KA727" s="182"/>
      <c r="KB727" s="182"/>
      <c r="KC727" s="182"/>
      <c r="KD727" s="182"/>
      <c r="KE727" s="182"/>
      <c r="KF727" s="182"/>
      <c r="KG727" s="182"/>
      <c r="KH727" s="182"/>
      <c r="KI727" s="182"/>
      <c r="KJ727" s="182"/>
      <c r="KK727" s="182"/>
      <c r="KL727" s="182"/>
      <c r="KM727" s="182"/>
      <c r="KN727" s="182"/>
      <c r="KO727" s="182"/>
      <c r="KP727" s="182"/>
      <c r="KQ727" s="182"/>
      <c r="KR727" s="182"/>
      <c r="KS727" s="182"/>
      <c r="KT727" s="182"/>
      <c r="KU727" s="182"/>
      <c r="KV727" s="182"/>
      <c r="KW727" s="182"/>
      <c r="KX727" s="182"/>
      <c r="KY727" s="182"/>
      <c r="KZ727" s="182"/>
      <c r="LA727" s="182"/>
      <c r="LB727" s="182"/>
      <c r="LC727" s="182"/>
      <c r="LD727" s="182"/>
      <c r="LE727" s="182"/>
      <c r="LF727" s="182"/>
      <c r="LG727" s="182"/>
      <c r="LH727" s="182"/>
      <c r="LI727" s="182"/>
      <c r="LJ727" s="182"/>
      <c r="LK727" s="182"/>
      <c r="LL727" s="182"/>
      <c r="LM727" s="182"/>
      <c r="LN727" s="182"/>
      <c r="LO727" s="182"/>
      <c r="LP727" s="182"/>
      <c r="LQ727" s="182"/>
      <c r="LR727" s="182"/>
      <c r="LS727" s="182"/>
      <c r="LT727" s="182"/>
      <c r="LU727" s="182"/>
      <c r="LV727" s="182"/>
      <c r="LW727" s="182"/>
      <c r="LX727" s="182"/>
      <c r="LY727" s="182"/>
      <c r="LZ727" s="182"/>
      <c r="MA727" s="182"/>
      <c r="MB727" s="182"/>
      <c r="MC727" s="182"/>
      <c r="MD727" s="182"/>
      <c r="ME727" s="182"/>
      <c r="MF727" s="182"/>
      <c r="MG727" s="182"/>
      <c r="MH727" s="182"/>
      <c r="MI727" s="182"/>
      <c r="MJ727" s="182"/>
      <c r="MK727" s="182"/>
      <c r="ML727" s="182"/>
      <c r="MM727" s="182"/>
      <c r="MN727" s="182"/>
      <c r="MO727" s="182"/>
      <c r="MP727" s="182"/>
      <c r="MQ727" s="182"/>
      <c r="MR727" s="182"/>
      <c r="MS727" s="182"/>
      <c r="MT727" s="182"/>
      <c r="MU727" s="182"/>
      <c r="MV727" s="182"/>
      <c r="MW727" s="182"/>
      <c r="MX727" s="182"/>
      <c r="MY727" s="182"/>
      <c r="MZ727" s="182"/>
      <c r="NA727" s="182"/>
      <c r="NB727" s="182"/>
      <c r="NC727" s="182"/>
      <c r="ND727" s="182"/>
      <c r="NE727" s="182"/>
      <c r="NF727" s="182"/>
      <c r="NG727" s="182"/>
      <c r="NH727" s="182"/>
      <c r="NI727" s="182"/>
      <c r="NJ727" s="182"/>
      <c r="NK727" s="182"/>
      <c r="NL727" s="182"/>
      <c r="NM727" s="182"/>
      <c r="NN727" s="182"/>
      <c r="NO727" s="182"/>
      <c r="NP727" s="182"/>
      <c r="NQ727" s="182"/>
      <c r="NR727" s="182"/>
      <c r="NS727" s="182"/>
      <c r="NT727" s="182"/>
      <c r="NU727" s="182"/>
      <c r="NV727" s="182"/>
      <c r="NW727" s="182"/>
      <c r="NX727" s="182"/>
      <c r="NY727" s="182"/>
      <c r="NZ727" s="182"/>
      <c r="OA727" s="182"/>
      <c r="OB727" s="182"/>
      <c r="OC727" s="182"/>
      <c r="OD727" s="182"/>
      <c r="OE727" s="182"/>
      <c r="OF727" s="182"/>
      <c r="OG727" s="182"/>
      <c r="OH727" s="182"/>
      <c r="OI727" s="182"/>
      <c r="OJ727" s="182"/>
      <c r="OK727" s="182"/>
      <c r="OL727" s="182"/>
      <c r="OM727" s="182"/>
      <c r="ON727" s="182"/>
      <c r="OO727" s="182"/>
      <c r="OP727" s="182"/>
      <c r="OQ727" s="182"/>
      <c r="OR727" s="182"/>
      <c r="OS727" s="182"/>
      <c r="OT727" s="182"/>
      <c r="OU727" s="182"/>
      <c r="OV727" s="182"/>
      <c r="OW727" s="182"/>
      <c r="OX727" s="182"/>
      <c r="OY727" s="182"/>
      <c r="OZ727" s="182"/>
      <c r="PA727" s="182"/>
      <c r="PB727" s="182"/>
      <c r="PC727" s="182"/>
      <c r="PD727" s="182"/>
      <c r="PE727" s="182"/>
      <c r="PF727" s="182"/>
      <c r="PG727" s="182"/>
      <c r="PH727" s="182"/>
      <c r="PI727" s="182"/>
      <c r="PJ727" s="182"/>
      <c r="PK727" s="182"/>
      <c r="PL727" s="182"/>
      <c r="PM727" s="182"/>
      <c r="PN727" s="182"/>
      <c r="PO727" s="182"/>
      <c r="PP727" s="182"/>
      <c r="PQ727" s="182"/>
      <c r="PR727" s="182"/>
      <c r="PS727" s="182"/>
      <c r="PT727" s="182"/>
      <c r="PU727" s="182"/>
      <c r="PV727" s="182"/>
      <c r="PW727" s="182"/>
      <c r="PX727" s="182"/>
    </row>
    <row r="728" spans="1:440" s="167" customFormat="1" ht="19.899999999999999" customHeight="1" thickBot="1">
      <c r="A728" s="855">
        <v>145</v>
      </c>
      <c r="B728" s="1044"/>
      <c r="C728" s="1047"/>
      <c r="D728" s="845"/>
      <c r="E728" s="959"/>
      <c r="F728" s="323" t="s">
        <v>22</v>
      </c>
      <c r="G728" s="298">
        <v>22.36</v>
      </c>
      <c r="H728" s="298"/>
      <c r="I728" s="299">
        <f>G728+H728+K727</f>
        <v>33.369</v>
      </c>
      <c r="J728" s="439">
        <v>1.1100000000000001</v>
      </c>
      <c r="K728" s="299">
        <f t="shared" si="847"/>
        <v>32.259</v>
      </c>
      <c r="L728" s="359">
        <f t="shared" si="848"/>
        <v>3.3264407084419675E-2</v>
      </c>
      <c r="M728" s="440" t="s">
        <v>24</v>
      </c>
      <c r="N728" s="903"/>
      <c r="O728" s="904"/>
      <c r="P728" s="904"/>
      <c r="Q728" s="904"/>
      <c r="R728" s="904"/>
      <c r="S728" s="893"/>
      <c r="T728" s="170">
        <f>N645+N648+N651+N654+N657+N660+N663+N666+N669+N672+N675+N678+N681+N684+N687+N690+N693+N696+N699+N702+N705+N708+N711+N714+N717+N720+N723+N726</f>
        <v>1765.702</v>
      </c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  <c r="AV728" s="182"/>
      <c r="AW728" s="182"/>
      <c r="AX728" s="182"/>
      <c r="AY728" s="182"/>
      <c r="AZ728" s="182"/>
      <c r="BA728" s="182"/>
      <c r="BB728" s="182"/>
      <c r="BC728" s="182"/>
      <c r="BD728" s="182"/>
      <c r="BE728" s="182"/>
      <c r="BF728" s="182"/>
      <c r="BG728" s="182"/>
      <c r="BH728" s="182"/>
      <c r="BI728" s="182"/>
      <c r="BJ728" s="182"/>
      <c r="BK728" s="182"/>
      <c r="BL728" s="182"/>
      <c r="BM728" s="182"/>
      <c r="BN728" s="182"/>
      <c r="BO728" s="182"/>
      <c r="BP728" s="182"/>
      <c r="BQ728" s="182"/>
      <c r="BR728" s="182"/>
      <c r="BS728" s="182"/>
      <c r="BT728" s="182"/>
      <c r="BU728" s="182"/>
      <c r="BV728" s="182"/>
      <c r="BW728" s="182"/>
      <c r="BX728" s="182"/>
      <c r="BY728" s="182"/>
      <c r="BZ728" s="182"/>
      <c r="CA728" s="182"/>
      <c r="CB728" s="182"/>
      <c r="CC728" s="182"/>
      <c r="CD728" s="182"/>
      <c r="CE728" s="182"/>
      <c r="CF728" s="182"/>
      <c r="CG728" s="182"/>
      <c r="CH728" s="182"/>
      <c r="CI728" s="182"/>
      <c r="CJ728" s="182"/>
      <c r="CK728" s="182"/>
      <c r="CL728" s="182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  <c r="DT728" s="182"/>
      <c r="DU728" s="182"/>
      <c r="DV728" s="182"/>
      <c r="DW728" s="182"/>
      <c r="DX728" s="182"/>
      <c r="DY728" s="182"/>
      <c r="DZ728" s="182"/>
      <c r="EA728" s="182"/>
      <c r="EB728" s="182"/>
      <c r="EC728" s="182"/>
      <c r="ED728" s="182"/>
      <c r="EE728" s="182"/>
      <c r="EF728" s="182"/>
      <c r="EG728" s="182"/>
      <c r="EH728" s="182"/>
      <c r="EI728" s="182"/>
      <c r="EJ728" s="182"/>
      <c r="EK728" s="182"/>
      <c r="EL728" s="182"/>
      <c r="EM728" s="182"/>
      <c r="EN728" s="182"/>
      <c r="EO728" s="182"/>
      <c r="EP728" s="182"/>
      <c r="EQ728" s="182"/>
      <c r="ER728" s="182"/>
      <c r="ES728" s="182"/>
      <c r="ET728" s="182"/>
      <c r="EU728" s="182"/>
      <c r="EV728" s="182"/>
      <c r="EW728" s="182"/>
      <c r="EX728" s="182"/>
      <c r="EY728" s="182"/>
      <c r="EZ728" s="182"/>
      <c r="FA728" s="182"/>
      <c r="FB728" s="182"/>
      <c r="FC728" s="182"/>
      <c r="FD728" s="182"/>
      <c r="FE728" s="182"/>
      <c r="FF728" s="182"/>
      <c r="FG728" s="182"/>
      <c r="FH728" s="182"/>
      <c r="FI728" s="182"/>
      <c r="FJ728" s="182"/>
      <c r="FK728" s="182"/>
      <c r="FL728" s="182"/>
      <c r="FM728" s="182"/>
      <c r="FN728" s="182"/>
      <c r="FO728" s="182"/>
      <c r="FP728" s="182"/>
      <c r="FQ728" s="182"/>
      <c r="FR728" s="182"/>
      <c r="FS728" s="182"/>
      <c r="FT728" s="182"/>
      <c r="FU728" s="182"/>
      <c r="FV728" s="182"/>
      <c r="FW728" s="182"/>
      <c r="FX728" s="182"/>
      <c r="FY728" s="182"/>
      <c r="FZ728" s="182"/>
      <c r="GA728" s="182"/>
      <c r="GB728" s="182"/>
      <c r="GC728" s="182"/>
      <c r="GD728" s="182"/>
      <c r="GE728" s="182"/>
      <c r="GF728" s="182"/>
      <c r="GG728" s="182"/>
      <c r="GH728" s="182"/>
      <c r="GI728" s="182"/>
      <c r="GJ728" s="182"/>
      <c r="GK728" s="182"/>
      <c r="GL728" s="182"/>
      <c r="GM728" s="182"/>
      <c r="GN728" s="182"/>
      <c r="GO728" s="182"/>
      <c r="GP728" s="182"/>
      <c r="GQ728" s="182"/>
      <c r="GR728" s="182"/>
      <c r="GS728" s="182"/>
      <c r="GT728" s="182"/>
      <c r="GU728" s="182"/>
      <c r="GV728" s="182"/>
      <c r="GW728" s="182"/>
      <c r="GX728" s="182"/>
      <c r="GY728" s="182"/>
      <c r="GZ728" s="182"/>
      <c r="HA728" s="182"/>
      <c r="HB728" s="182"/>
      <c r="HC728" s="182"/>
      <c r="HD728" s="182"/>
      <c r="HE728" s="182"/>
      <c r="HF728" s="182"/>
      <c r="HG728" s="182"/>
      <c r="HH728" s="182"/>
      <c r="HI728" s="182"/>
      <c r="HJ728" s="182"/>
      <c r="HK728" s="182"/>
      <c r="HL728" s="182"/>
      <c r="HM728" s="182"/>
      <c r="HN728" s="182"/>
      <c r="HO728" s="182"/>
      <c r="HP728" s="182"/>
      <c r="HQ728" s="182"/>
      <c r="HR728" s="182"/>
      <c r="HS728" s="182"/>
      <c r="HT728" s="182"/>
      <c r="HU728" s="182"/>
      <c r="HV728" s="182"/>
      <c r="HW728" s="182"/>
      <c r="HX728" s="182"/>
      <c r="HY728" s="182"/>
      <c r="HZ728" s="182"/>
      <c r="IA728" s="182"/>
      <c r="IB728" s="182"/>
      <c r="IC728" s="182"/>
      <c r="ID728" s="182"/>
      <c r="IE728" s="182"/>
      <c r="IF728" s="182"/>
      <c r="IG728" s="182"/>
      <c r="IH728" s="182"/>
      <c r="II728" s="182"/>
      <c r="IJ728" s="182"/>
      <c r="IK728" s="182"/>
      <c r="IL728" s="182"/>
      <c r="IM728" s="182"/>
      <c r="IN728" s="182"/>
      <c r="IO728" s="182"/>
      <c r="IP728" s="182"/>
      <c r="IQ728" s="182"/>
      <c r="IR728" s="182"/>
      <c r="IS728" s="182"/>
      <c r="IT728" s="182"/>
      <c r="IU728" s="182"/>
      <c r="IV728" s="182"/>
      <c r="IW728" s="182"/>
      <c r="IX728" s="182"/>
      <c r="IY728" s="182"/>
      <c r="IZ728" s="182"/>
      <c r="JA728" s="182"/>
      <c r="JB728" s="182"/>
      <c r="JC728" s="182"/>
      <c r="JD728" s="182"/>
      <c r="JE728" s="182"/>
      <c r="JF728" s="182"/>
      <c r="JG728" s="182"/>
      <c r="JH728" s="182"/>
      <c r="JI728" s="182"/>
      <c r="JJ728" s="182"/>
      <c r="JK728" s="182"/>
      <c r="JL728" s="182"/>
      <c r="JM728" s="182"/>
      <c r="JN728" s="182"/>
      <c r="JO728" s="182"/>
      <c r="JP728" s="182"/>
      <c r="JQ728" s="182"/>
      <c r="JR728" s="182"/>
      <c r="JS728" s="182"/>
      <c r="JT728" s="182"/>
      <c r="JU728" s="182"/>
      <c r="JV728" s="182"/>
      <c r="JW728" s="182"/>
      <c r="JX728" s="182"/>
      <c r="JY728" s="182"/>
      <c r="JZ728" s="182"/>
      <c r="KA728" s="182"/>
      <c r="KB728" s="182"/>
      <c r="KC728" s="182"/>
      <c r="KD728" s="182"/>
      <c r="KE728" s="182"/>
      <c r="KF728" s="182"/>
      <c r="KG728" s="182"/>
      <c r="KH728" s="182"/>
      <c r="KI728" s="182"/>
      <c r="KJ728" s="182"/>
      <c r="KK728" s="182"/>
      <c r="KL728" s="182"/>
      <c r="KM728" s="182"/>
      <c r="KN728" s="182"/>
      <c r="KO728" s="182"/>
      <c r="KP728" s="182"/>
      <c r="KQ728" s="182"/>
      <c r="KR728" s="182"/>
      <c r="KS728" s="182"/>
      <c r="KT728" s="182"/>
      <c r="KU728" s="182"/>
      <c r="KV728" s="182"/>
      <c r="KW728" s="182"/>
      <c r="KX728" s="182"/>
      <c r="KY728" s="182"/>
      <c r="KZ728" s="182"/>
      <c r="LA728" s="182"/>
      <c r="LB728" s="182"/>
      <c r="LC728" s="182"/>
      <c r="LD728" s="182"/>
      <c r="LE728" s="182"/>
      <c r="LF728" s="182"/>
      <c r="LG728" s="182"/>
      <c r="LH728" s="182"/>
      <c r="LI728" s="182"/>
      <c r="LJ728" s="182"/>
      <c r="LK728" s="182"/>
      <c r="LL728" s="182"/>
      <c r="LM728" s="182"/>
      <c r="LN728" s="182"/>
      <c r="LO728" s="182"/>
      <c r="LP728" s="182"/>
      <c r="LQ728" s="182"/>
      <c r="LR728" s="182"/>
      <c r="LS728" s="182"/>
      <c r="LT728" s="182"/>
      <c r="LU728" s="182"/>
      <c r="LV728" s="182"/>
      <c r="LW728" s="182"/>
      <c r="LX728" s="182"/>
      <c r="LY728" s="182"/>
      <c r="LZ728" s="182"/>
      <c r="MA728" s="182"/>
      <c r="MB728" s="182"/>
      <c r="MC728" s="182"/>
      <c r="MD728" s="182"/>
      <c r="ME728" s="182"/>
      <c r="MF728" s="182"/>
      <c r="MG728" s="182"/>
      <c r="MH728" s="182"/>
      <c r="MI728" s="182"/>
      <c r="MJ728" s="182"/>
      <c r="MK728" s="182"/>
      <c r="ML728" s="182"/>
      <c r="MM728" s="182"/>
      <c r="MN728" s="182"/>
      <c r="MO728" s="182"/>
      <c r="MP728" s="182"/>
      <c r="MQ728" s="182"/>
      <c r="MR728" s="182"/>
      <c r="MS728" s="182"/>
      <c r="MT728" s="182"/>
      <c r="MU728" s="182"/>
      <c r="MV728" s="182"/>
      <c r="MW728" s="182"/>
      <c r="MX728" s="182"/>
      <c r="MY728" s="182"/>
      <c r="MZ728" s="182"/>
      <c r="NA728" s="182"/>
      <c r="NB728" s="182"/>
      <c r="NC728" s="182"/>
      <c r="ND728" s="182"/>
      <c r="NE728" s="182"/>
      <c r="NF728" s="182"/>
      <c r="NG728" s="182"/>
      <c r="NH728" s="182"/>
      <c r="NI728" s="182"/>
      <c r="NJ728" s="182"/>
      <c r="NK728" s="182"/>
      <c r="NL728" s="182"/>
      <c r="NM728" s="182"/>
      <c r="NN728" s="182"/>
      <c r="NO728" s="182"/>
      <c r="NP728" s="182"/>
      <c r="NQ728" s="182"/>
      <c r="NR728" s="182"/>
      <c r="NS728" s="182"/>
      <c r="NT728" s="182"/>
      <c r="NU728" s="182"/>
      <c r="NV728" s="182"/>
      <c r="NW728" s="182"/>
      <c r="NX728" s="182"/>
      <c r="NY728" s="182"/>
      <c r="NZ728" s="182"/>
      <c r="OA728" s="182"/>
      <c r="OB728" s="182"/>
      <c r="OC728" s="182"/>
      <c r="OD728" s="182"/>
      <c r="OE728" s="182"/>
      <c r="OF728" s="182"/>
      <c r="OG728" s="182"/>
      <c r="OH728" s="182"/>
      <c r="OI728" s="182"/>
      <c r="OJ728" s="182"/>
      <c r="OK728" s="182"/>
      <c r="OL728" s="182"/>
      <c r="OM728" s="182"/>
      <c r="ON728" s="182"/>
      <c r="OO728" s="182"/>
      <c r="OP728" s="182"/>
      <c r="OQ728" s="182"/>
      <c r="OR728" s="182"/>
      <c r="OS728" s="182"/>
      <c r="OT728" s="182"/>
      <c r="OU728" s="182"/>
      <c r="OV728" s="182"/>
      <c r="OW728" s="182"/>
      <c r="OX728" s="182"/>
      <c r="OY728" s="182"/>
      <c r="OZ728" s="182"/>
      <c r="PA728" s="182"/>
      <c r="PB728" s="182"/>
      <c r="PC728" s="182"/>
      <c r="PD728" s="182"/>
      <c r="PE728" s="182"/>
      <c r="PF728" s="182"/>
      <c r="PG728" s="182"/>
      <c r="PH728" s="182"/>
      <c r="PI728" s="182"/>
      <c r="PJ728" s="182"/>
      <c r="PK728" s="182"/>
      <c r="PL728" s="182"/>
      <c r="PM728" s="182"/>
      <c r="PN728" s="182"/>
      <c r="PO728" s="182"/>
      <c r="PP728" s="182"/>
      <c r="PQ728" s="182"/>
      <c r="PR728" s="182"/>
      <c r="PS728" s="182"/>
      <c r="PT728" s="182"/>
      <c r="PU728" s="182"/>
      <c r="PV728" s="182"/>
      <c r="PW728" s="182"/>
      <c r="PX728" s="182"/>
    </row>
    <row r="729" spans="1:440" s="167" customFormat="1" ht="19.899999999999999" customHeight="1">
      <c r="A729" s="855">
        <v>201</v>
      </c>
      <c r="B729" s="1044"/>
      <c r="C729" s="956" t="s">
        <v>739</v>
      </c>
      <c r="D729" s="865" t="s">
        <v>667</v>
      </c>
      <c r="E729" s="951" t="s">
        <v>634</v>
      </c>
      <c r="F729" s="326" t="s">
        <v>20</v>
      </c>
      <c r="G729" s="301">
        <v>10.817</v>
      </c>
      <c r="H729" s="473"/>
      <c r="I729" s="302">
        <f t="shared" ref="I729" si="904">G729+H729</f>
        <v>10.817</v>
      </c>
      <c r="J729" s="286">
        <v>0</v>
      </c>
      <c r="K729" s="302">
        <f t="shared" si="847"/>
        <v>10.817</v>
      </c>
      <c r="L729" s="385">
        <f t="shared" si="848"/>
        <v>0</v>
      </c>
      <c r="M729" s="456" t="s">
        <v>24</v>
      </c>
      <c r="N729" s="903">
        <f t="shared" ref="N729:O729" si="905">G729+G730+G731</f>
        <v>122.929</v>
      </c>
      <c r="O729" s="904">
        <f t="shared" si="905"/>
        <v>-20</v>
      </c>
      <c r="P729" s="904">
        <f t="shared" ref="P729" si="906">N729+O729</f>
        <v>102.929</v>
      </c>
      <c r="Q729" s="904">
        <f t="shared" ref="Q729" si="907">J729+J730+J731</f>
        <v>12.295999999999999</v>
      </c>
      <c r="R729" s="904">
        <f t="shared" ref="R729" si="908">P729-Q729</f>
        <v>90.63300000000001</v>
      </c>
      <c r="S729" s="893">
        <f t="shared" ref="S729" si="909">Q729/P729</f>
        <v>0.11946098767111309</v>
      </c>
      <c r="T729" s="182"/>
      <c r="U729" s="182"/>
      <c r="V729" s="182"/>
      <c r="W729" s="191">
        <f>G729+G732+G735+G738+G741+G744+G747+G750+G753+G756+G759+G762+G780+G765+G768+G771+G774+G777</f>
        <v>84.547999999999988</v>
      </c>
      <c r="X729" s="217">
        <f t="shared" ref="W729:X731" si="910">H729+H732+H735+H738+H741+H744+H747+H750+H753+H756+H759+H762+H780+H765+H768+H771+H774+H777</f>
        <v>0</v>
      </c>
      <c r="Y729" s="218">
        <f>J729+J732+J735+J738+J741+J744+J747+J750+J753+J756+J759+J762+J780+J765+J768+J771+J774+J777</f>
        <v>21.74</v>
      </c>
      <c r="Z729" s="185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  <c r="AZ729" s="182"/>
      <c r="BA729" s="182"/>
      <c r="BB729" s="182"/>
      <c r="BC729" s="182"/>
      <c r="BD729" s="182"/>
      <c r="BE729" s="182"/>
      <c r="BF729" s="182"/>
      <c r="BG729" s="182"/>
      <c r="BH729" s="182"/>
      <c r="BI729" s="182"/>
      <c r="BJ729" s="182"/>
      <c r="BK729" s="182"/>
      <c r="BL729" s="182"/>
      <c r="BM729" s="182"/>
      <c r="BN729" s="182"/>
      <c r="BO729" s="182"/>
      <c r="BP729" s="182"/>
      <c r="BQ729" s="182"/>
      <c r="BR729" s="182"/>
      <c r="BS729" s="182"/>
      <c r="BT729" s="182"/>
      <c r="BU729" s="182"/>
      <c r="BV729" s="182"/>
      <c r="BW729" s="182"/>
      <c r="BX729" s="182"/>
      <c r="BY729" s="182"/>
      <c r="BZ729" s="182"/>
      <c r="CA729" s="182"/>
      <c r="CB729" s="182"/>
      <c r="CC729" s="182"/>
      <c r="CD729" s="182"/>
      <c r="CE729" s="182"/>
      <c r="CF729" s="182"/>
      <c r="CG729" s="182"/>
      <c r="CH729" s="182"/>
      <c r="CI729" s="182"/>
      <c r="CJ729" s="182"/>
      <c r="CK729" s="182"/>
      <c r="CL729" s="182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  <c r="DT729" s="182"/>
      <c r="DU729" s="182"/>
      <c r="DV729" s="182"/>
      <c r="DW729" s="182"/>
      <c r="DX729" s="182"/>
      <c r="DY729" s="182"/>
      <c r="DZ729" s="182"/>
      <c r="EA729" s="182"/>
      <c r="EB729" s="182"/>
      <c r="EC729" s="182"/>
      <c r="ED729" s="182"/>
      <c r="EE729" s="182"/>
      <c r="EF729" s="182"/>
      <c r="EG729" s="182"/>
      <c r="EH729" s="182"/>
      <c r="EI729" s="182"/>
      <c r="EJ729" s="182"/>
      <c r="EK729" s="182"/>
      <c r="EL729" s="182"/>
      <c r="EM729" s="182"/>
      <c r="EN729" s="182"/>
      <c r="EO729" s="182"/>
      <c r="EP729" s="182"/>
      <c r="EQ729" s="182"/>
      <c r="ER729" s="182"/>
      <c r="ES729" s="182"/>
      <c r="ET729" s="182"/>
      <c r="EU729" s="182"/>
      <c r="EV729" s="182"/>
      <c r="EW729" s="182"/>
      <c r="EX729" s="182"/>
      <c r="EY729" s="182"/>
      <c r="EZ729" s="182"/>
      <c r="FA729" s="182"/>
      <c r="FB729" s="182"/>
      <c r="FC729" s="182"/>
      <c r="FD729" s="182"/>
      <c r="FE729" s="182"/>
      <c r="FF729" s="182"/>
      <c r="FG729" s="182"/>
      <c r="FH729" s="182"/>
      <c r="FI729" s="182"/>
      <c r="FJ729" s="182"/>
      <c r="FK729" s="182"/>
      <c r="FL729" s="182"/>
      <c r="FM729" s="182"/>
      <c r="FN729" s="182"/>
      <c r="FO729" s="182"/>
      <c r="FP729" s="182"/>
      <c r="FQ729" s="182"/>
      <c r="FR729" s="182"/>
      <c r="FS729" s="182"/>
      <c r="FT729" s="182"/>
      <c r="FU729" s="182"/>
      <c r="FV729" s="182"/>
      <c r="FW729" s="182"/>
      <c r="FX729" s="182"/>
      <c r="FY729" s="182"/>
      <c r="FZ729" s="182"/>
      <c r="GA729" s="182"/>
      <c r="GB729" s="182"/>
      <c r="GC729" s="182"/>
      <c r="GD729" s="182"/>
      <c r="GE729" s="182"/>
      <c r="GF729" s="182"/>
      <c r="GG729" s="182"/>
      <c r="GH729" s="182"/>
      <c r="GI729" s="182"/>
      <c r="GJ729" s="182"/>
      <c r="GK729" s="182"/>
      <c r="GL729" s="182"/>
      <c r="GM729" s="182"/>
      <c r="GN729" s="182"/>
      <c r="GO729" s="182"/>
      <c r="GP729" s="182"/>
      <c r="GQ729" s="182"/>
      <c r="GR729" s="182"/>
      <c r="GS729" s="182"/>
      <c r="GT729" s="182"/>
      <c r="GU729" s="182"/>
      <c r="GV729" s="182"/>
      <c r="GW729" s="182"/>
      <c r="GX729" s="182"/>
      <c r="GY729" s="182"/>
      <c r="GZ729" s="182"/>
      <c r="HA729" s="182"/>
      <c r="HB729" s="182"/>
      <c r="HC729" s="182"/>
      <c r="HD729" s="182"/>
      <c r="HE729" s="182"/>
      <c r="HF729" s="182"/>
      <c r="HG729" s="182"/>
      <c r="HH729" s="182"/>
      <c r="HI729" s="182"/>
      <c r="HJ729" s="182"/>
      <c r="HK729" s="182"/>
      <c r="HL729" s="182"/>
      <c r="HM729" s="182"/>
      <c r="HN729" s="182"/>
      <c r="HO729" s="182"/>
      <c r="HP729" s="182"/>
      <c r="HQ729" s="182"/>
      <c r="HR729" s="182"/>
      <c r="HS729" s="182"/>
      <c r="HT729" s="182"/>
      <c r="HU729" s="182"/>
      <c r="HV729" s="182"/>
      <c r="HW729" s="182"/>
      <c r="HX729" s="182"/>
      <c r="HY729" s="182"/>
      <c r="HZ729" s="182"/>
      <c r="IA729" s="182"/>
      <c r="IB729" s="182"/>
      <c r="IC729" s="182"/>
      <c r="ID729" s="182"/>
      <c r="IE729" s="182"/>
      <c r="IF729" s="182"/>
      <c r="IG729" s="182"/>
      <c r="IH729" s="182"/>
      <c r="II729" s="182"/>
      <c r="IJ729" s="182"/>
      <c r="IK729" s="182"/>
      <c r="IL729" s="182"/>
      <c r="IM729" s="182"/>
      <c r="IN729" s="182"/>
      <c r="IO729" s="182"/>
      <c r="IP729" s="182"/>
      <c r="IQ729" s="182"/>
      <c r="IR729" s="182"/>
      <c r="IS729" s="182"/>
      <c r="IT729" s="182"/>
      <c r="IU729" s="182"/>
      <c r="IV729" s="182"/>
      <c r="IW729" s="182"/>
      <c r="IX729" s="182"/>
      <c r="IY729" s="182"/>
      <c r="IZ729" s="182"/>
      <c r="JA729" s="182"/>
      <c r="JB729" s="182"/>
      <c r="JC729" s="182"/>
      <c r="JD729" s="182"/>
      <c r="JE729" s="182"/>
      <c r="JF729" s="182"/>
      <c r="JG729" s="182"/>
      <c r="JH729" s="182"/>
      <c r="JI729" s="182"/>
      <c r="JJ729" s="182"/>
      <c r="JK729" s="182"/>
      <c r="JL729" s="182"/>
      <c r="JM729" s="182"/>
      <c r="JN729" s="182"/>
      <c r="JO729" s="182"/>
      <c r="JP729" s="182"/>
      <c r="JQ729" s="182"/>
      <c r="JR729" s="182"/>
      <c r="JS729" s="182"/>
      <c r="JT729" s="182"/>
      <c r="JU729" s="182"/>
      <c r="JV729" s="182"/>
      <c r="JW729" s="182"/>
      <c r="JX729" s="182"/>
      <c r="JY729" s="182"/>
      <c r="JZ729" s="182"/>
      <c r="KA729" s="182"/>
      <c r="KB729" s="182"/>
      <c r="KC729" s="182"/>
      <c r="KD729" s="182"/>
      <c r="KE729" s="182"/>
      <c r="KF729" s="182"/>
      <c r="KG729" s="182"/>
      <c r="KH729" s="182"/>
      <c r="KI729" s="182"/>
      <c r="KJ729" s="182"/>
      <c r="KK729" s="182"/>
      <c r="KL729" s="182"/>
      <c r="KM729" s="182"/>
      <c r="KN729" s="182"/>
      <c r="KO729" s="182"/>
      <c r="KP729" s="182"/>
      <c r="KQ729" s="182"/>
      <c r="KR729" s="182"/>
      <c r="KS729" s="182"/>
      <c r="KT729" s="182"/>
      <c r="KU729" s="182"/>
      <c r="KV729" s="182"/>
      <c r="KW729" s="182"/>
      <c r="KX729" s="182"/>
      <c r="KY729" s="182"/>
      <c r="KZ729" s="182"/>
      <c r="LA729" s="182"/>
      <c r="LB729" s="182"/>
      <c r="LC729" s="182"/>
      <c r="LD729" s="182"/>
      <c r="LE729" s="182"/>
      <c r="LF729" s="182"/>
      <c r="LG729" s="182"/>
      <c r="LH729" s="182"/>
      <c r="LI729" s="182"/>
      <c r="LJ729" s="182"/>
      <c r="LK729" s="182"/>
      <c r="LL729" s="182"/>
      <c r="LM729" s="182"/>
      <c r="LN729" s="182"/>
      <c r="LO729" s="182"/>
      <c r="LP729" s="182"/>
      <c r="LQ729" s="182"/>
      <c r="LR729" s="182"/>
      <c r="LS729" s="182"/>
      <c r="LT729" s="182"/>
      <c r="LU729" s="182"/>
      <c r="LV729" s="182"/>
      <c r="LW729" s="182"/>
      <c r="LX729" s="182"/>
      <c r="LY729" s="182"/>
      <c r="LZ729" s="182"/>
      <c r="MA729" s="182"/>
      <c r="MB729" s="182"/>
      <c r="MC729" s="182"/>
      <c r="MD729" s="182"/>
      <c r="ME729" s="182"/>
      <c r="MF729" s="182"/>
      <c r="MG729" s="182"/>
      <c r="MH729" s="182"/>
      <c r="MI729" s="182"/>
      <c r="MJ729" s="182"/>
      <c r="MK729" s="182"/>
      <c r="ML729" s="182"/>
      <c r="MM729" s="182"/>
      <c r="MN729" s="182"/>
      <c r="MO729" s="182"/>
      <c r="MP729" s="182"/>
      <c r="MQ729" s="182"/>
      <c r="MR729" s="182"/>
      <c r="MS729" s="182"/>
      <c r="MT729" s="182"/>
      <c r="MU729" s="182"/>
      <c r="MV729" s="182"/>
      <c r="MW729" s="182"/>
      <c r="MX729" s="182"/>
      <c r="MY729" s="182"/>
      <c r="MZ729" s="182"/>
      <c r="NA729" s="182"/>
      <c r="NB729" s="182"/>
      <c r="NC729" s="182"/>
      <c r="ND729" s="182"/>
      <c r="NE729" s="182"/>
      <c r="NF729" s="182"/>
      <c r="NG729" s="182"/>
      <c r="NH729" s="182"/>
      <c r="NI729" s="182"/>
      <c r="NJ729" s="182"/>
      <c r="NK729" s="182"/>
      <c r="NL729" s="182"/>
      <c r="NM729" s="182"/>
      <c r="NN729" s="182"/>
      <c r="NO729" s="182"/>
      <c r="NP729" s="182"/>
      <c r="NQ729" s="182"/>
      <c r="NR729" s="182"/>
      <c r="NS729" s="182"/>
      <c r="NT729" s="182"/>
      <c r="NU729" s="182"/>
      <c r="NV729" s="182"/>
      <c r="NW729" s="182"/>
      <c r="NX729" s="182"/>
      <c r="NY729" s="182"/>
      <c r="NZ729" s="182"/>
      <c r="OA729" s="182"/>
      <c r="OB729" s="182"/>
      <c r="OC729" s="182"/>
      <c r="OD729" s="182"/>
      <c r="OE729" s="182"/>
      <c r="OF729" s="182"/>
      <c r="OG729" s="182"/>
      <c r="OH729" s="182"/>
      <c r="OI729" s="182"/>
      <c r="OJ729" s="182"/>
      <c r="OK729" s="182"/>
      <c r="OL729" s="182"/>
      <c r="OM729" s="182"/>
      <c r="ON729" s="182"/>
      <c r="OO729" s="182"/>
      <c r="OP729" s="182"/>
      <c r="OQ729" s="182"/>
      <c r="OR729" s="182"/>
      <c r="OS729" s="182"/>
      <c r="OT729" s="182"/>
      <c r="OU729" s="182"/>
      <c r="OV729" s="182"/>
      <c r="OW729" s="182"/>
      <c r="OX729" s="182"/>
      <c r="OY729" s="182"/>
      <c r="OZ729" s="182"/>
      <c r="PA729" s="182"/>
      <c r="PB729" s="182"/>
      <c r="PC729" s="182"/>
      <c r="PD729" s="182"/>
      <c r="PE729" s="182"/>
      <c r="PF729" s="182"/>
      <c r="PG729" s="182"/>
      <c r="PH729" s="182"/>
      <c r="PI729" s="182"/>
      <c r="PJ729" s="182"/>
      <c r="PK729" s="182"/>
      <c r="PL729" s="182"/>
      <c r="PM729" s="182"/>
      <c r="PN729" s="182"/>
      <c r="PO729" s="182"/>
      <c r="PP729" s="182"/>
      <c r="PQ729" s="182"/>
      <c r="PR729" s="182"/>
      <c r="PS729" s="182"/>
      <c r="PT729" s="182"/>
      <c r="PU729" s="182"/>
      <c r="PV729" s="182"/>
      <c r="PW729" s="182"/>
      <c r="PX729" s="182"/>
    </row>
    <row r="730" spans="1:440" s="167" customFormat="1" ht="19.899999999999999" customHeight="1">
      <c r="A730" s="855">
        <v>201</v>
      </c>
      <c r="B730" s="1044"/>
      <c r="C730" s="956"/>
      <c r="D730" s="866"/>
      <c r="E730" s="951"/>
      <c r="F730" s="326" t="s">
        <v>21</v>
      </c>
      <c r="G730" s="301">
        <v>50.646999999999998</v>
      </c>
      <c r="H730" s="319">
        <f>-20</f>
        <v>-20</v>
      </c>
      <c r="I730" s="302">
        <f>G730+H730+K729</f>
        <v>41.463999999999999</v>
      </c>
      <c r="J730" s="286">
        <v>7.9260000000000002</v>
      </c>
      <c r="K730" s="302">
        <f t="shared" si="847"/>
        <v>33.537999999999997</v>
      </c>
      <c r="L730" s="385">
        <f t="shared" si="848"/>
        <v>0.19115377194674898</v>
      </c>
      <c r="M730" s="456" t="s">
        <v>24</v>
      </c>
      <c r="N730" s="903"/>
      <c r="O730" s="904"/>
      <c r="P730" s="904"/>
      <c r="Q730" s="904"/>
      <c r="R730" s="904"/>
      <c r="S730" s="893"/>
      <c r="T730" s="182"/>
      <c r="U730" s="182"/>
      <c r="V730" s="182"/>
      <c r="W730" s="192">
        <f t="shared" si="910"/>
        <v>395.87900000000002</v>
      </c>
      <c r="X730" s="219">
        <f t="shared" si="910"/>
        <v>-121.7</v>
      </c>
      <c r="Y730" s="220">
        <f>J730+J733+J736+J739+J742+J745+J748+J751+J754+J757+J760+J763+J781+J766+J769+J772+J775+J778</f>
        <v>117.52700000000002</v>
      </c>
      <c r="Z730" s="185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  <c r="AV730" s="182"/>
      <c r="AW730" s="182"/>
      <c r="AX730" s="182"/>
      <c r="AY730" s="182"/>
      <c r="AZ730" s="182"/>
      <c r="BA730" s="182"/>
      <c r="BB730" s="182"/>
      <c r="BC730" s="182"/>
      <c r="BD730" s="182"/>
      <c r="BE730" s="182"/>
      <c r="BF730" s="182"/>
      <c r="BG730" s="182"/>
      <c r="BH730" s="182"/>
      <c r="BI730" s="182"/>
      <c r="BJ730" s="182"/>
      <c r="BK730" s="182"/>
      <c r="BL730" s="182"/>
      <c r="BM730" s="182"/>
      <c r="BN730" s="182"/>
      <c r="BO730" s="182"/>
      <c r="BP730" s="182"/>
      <c r="BQ730" s="182"/>
      <c r="BR730" s="182"/>
      <c r="BS730" s="182"/>
      <c r="BT730" s="182"/>
      <c r="BU730" s="182"/>
      <c r="BV730" s="182"/>
      <c r="BW730" s="182"/>
      <c r="BX730" s="182"/>
      <c r="BY730" s="182"/>
      <c r="BZ730" s="182"/>
      <c r="CA730" s="182"/>
      <c r="CB730" s="182"/>
      <c r="CC730" s="182"/>
      <c r="CD730" s="182"/>
      <c r="CE730" s="182"/>
      <c r="CF730" s="182"/>
      <c r="CG730" s="182"/>
      <c r="CH730" s="182"/>
      <c r="CI730" s="182"/>
      <c r="CJ730" s="182"/>
      <c r="CK730" s="182"/>
      <c r="CL730" s="182"/>
      <c r="CM730" s="182"/>
      <c r="CN730" s="182"/>
      <c r="CO730" s="182"/>
      <c r="CP730" s="182"/>
      <c r="CQ730" s="182"/>
      <c r="CR730" s="182"/>
      <c r="CS730" s="182"/>
      <c r="CT730" s="182"/>
      <c r="CU730" s="182"/>
      <c r="CV730" s="182"/>
      <c r="CW730" s="182"/>
      <c r="CX730" s="182"/>
      <c r="CY730" s="182"/>
      <c r="CZ730" s="182"/>
      <c r="DA730" s="182"/>
      <c r="DB730" s="182"/>
      <c r="DC730" s="182"/>
      <c r="DD730" s="182"/>
      <c r="DE730" s="182"/>
      <c r="DF730" s="182"/>
      <c r="DG730" s="182"/>
      <c r="DH730" s="182"/>
      <c r="DI730" s="182"/>
      <c r="DJ730" s="182"/>
      <c r="DK730" s="182"/>
      <c r="DL730" s="182"/>
      <c r="DM730" s="182"/>
      <c r="DN730" s="182"/>
      <c r="DO730" s="182"/>
      <c r="DP730" s="182"/>
      <c r="DQ730" s="182"/>
      <c r="DR730" s="182"/>
      <c r="DS730" s="182"/>
      <c r="DT730" s="182"/>
      <c r="DU730" s="182"/>
      <c r="DV730" s="182"/>
      <c r="DW730" s="182"/>
      <c r="DX730" s="182"/>
      <c r="DY730" s="182"/>
      <c r="DZ730" s="182"/>
      <c r="EA730" s="182"/>
      <c r="EB730" s="182"/>
      <c r="EC730" s="182"/>
      <c r="ED730" s="182"/>
      <c r="EE730" s="182"/>
      <c r="EF730" s="182"/>
      <c r="EG730" s="182"/>
      <c r="EH730" s="182"/>
      <c r="EI730" s="182"/>
      <c r="EJ730" s="182"/>
      <c r="EK730" s="182"/>
      <c r="EL730" s="182"/>
      <c r="EM730" s="182"/>
      <c r="EN730" s="182"/>
      <c r="EO730" s="182"/>
      <c r="EP730" s="182"/>
      <c r="EQ730" s="182"/>
      <c r="ER730" s="182"/>
      <c r="ES730" s="182"/>
      <c r="ET730" s="182"/>
      <c r="EU730" s="182"/>
      <c r="EV730" s="182"/>
      <c r="EW730" s="182"/>
      <c r="EX730" s="182"/>
      <c r="EY730" s="182"/>
      <c r="EZ730" s="182"/>
      <c r="FA730" s="182"/>
      <c r="FB730" s="182"/>
      <c r="FC730" s="182"/>
      <c r="FD730" s="182"/>
      <c r="FE730" s="182"/>
      <c r="FF730" s="182"/>
      <c r="FG730" s="182"/>
      <c r="FH730" s="182"/>
      <c r="FI730" s="182"/>
      <c r="FJ730" s="182"/>
      <c r="FK730" s="182"/>
      <c r="FL730" s="182"/>
      <c r="FM730" s="182"/>
      <c r="FN730" s="182"/>
      <c r="FO730" s="182"/>
      <c r="FP730" s="182"/>
      <c r="FQ730" s="182"/>
      <c r="FR730" s="182"/>
      <c r="FS730" s="182"/>
      <c r="FT730" s="182"/>
      <c r="FU730" s="182"/>
      <c r="FV730" s="182"/>
      <c r="FW730" s="182"/>
      <c r="FX730" s="182"/>
      <c r="FY730" s="182"/>
      <c r="FZ730" s="182"/>
      <c r="GA730" s="182"/>
      <c r="GB730" s="182"/>
      <c r="GC730" s="182"/>
      <c r="GD730" s="182"/>
      <c r="GE730" s="182"/>
      <c r="GF730" s="182"/>
      <c r="GG730" s="182"/>
      <c r="GH730" s="182"/>
      <c r="GI730" s="182"/>
      <c r="GJ730" s="182"/>
      <c r="GK730" s="182"/>
      <c r="GL730" s="182"/>
      <c r="GM730" s="182"/>
      <c r="GN730" s="182"/>
      <c r="GO730" s="182"/>
      <c r="GP730" s="182"/>
      <c r="GQ730" s="182"/>
      <c r="GR730" s="182"/>
      <c r="GS730" s="182"/>
      <c r="GT730" s="182"/>
      <c r="GU730" s="182"/>
      <c r="GV730" s="182"/>
      <c r="GW730" s="182"/>
      <c r="GX730" s="182"/>
      <c r="GY730" s="182"/>
      <c r="GZ730" s="182"/>
      <c r="HA730" s="182"/>
      <c r="HB730" s="182"/>
      <c r="HC730" s="182"/>
      <c r="HD730" s="182"/>
      <c r="HE730" s="182"/>
      <c r="HF730" s="182"/>
      <c r="HG730" s="182"/>
      <c r="HH730" s="182"/>
      <c r="HI730" s="182"/>
      <c r="HJ730" s="182"/>
      <c r="HK730" s="182"/>
      <c r="HL730" s="182"/>
      <c r="HM730" s="182"/>
      <c r="HN730" s="182"/>
      <c r="HO730" s="182"/>
      <c r="HP730" s="182"/>
      <c r="HQ730" s="182"/>
      <c r="HR730" s="182"/>
      <c r="HS730" s="182"/>
      <c r="HT730" s="182"/>
      <c r="HU730" s="182"/>
      <c r="HV730" s="182"/>
      <c r="HW730" s="182"/>
      <c r="HX730" s="182"/>
      <c r="HY730" s="182"/>
      <c r="HZ730" s="182"/>
      <c r="IA730" s="182"/>
      <c r="IB730" s="182"/>
      <c r="IC730" s="182"/>
      <c r="ID730" s="182"/>
      <c r="IE730" s="182"/>
      <c r="IF730" s="182"/>
      <c r="IG730" s="182"/>
      <c r="IH730" s="182"/>
      <c r="II730" s="182"/>
      <c r="IJ730" s="182"/>
      <c r="IK730" s="182"/>
      <c r="IL730" s="182"/>
      <c r="IM730" s="182"/>
      <c r="IN730" s="182"/>
      <c r="IO730" s="182"/>
      <c r="IP730" s="182"/>
      <c r="IQ730" s="182"/>
      <c r="IR730" s="182"/>
      <c r="IS730" s="182"/>
      <c r="IT730" s="182"/>
      <c r="IU730" s="182"/>
      <c r="IV730" s="182"/>
      <c r="IW730" s="182"/>
      <c r="IX730" s="182"/>
      <c r="IY730" s="182"/>
      <c r="IZ730" s="182"/>
      <c r="JA730" s="182"/>
      <c r="JB730" s="182"/>
      <c r="JC730" s="182"/>
      <c r="JD730" s="182"/>
      <c r="JE730" s="182"/>
      <c r="JF730" s="182"/>
      <c r="JG730" s="182"/>
      <c r="JH730" s="182"/>
      <c r="JI730" s="182"/>
      <c r="JJ730" s="182"/>
      <c r="JK730" s="182"/>
      <c r="JL730" s="182"/>
      <c r="JM730" s="182"/>
      <c r="JN730" s="182"/>
      <c r="JO730" s="182"/>
      <c r="JP730" s="182"/>
      <c r="JQ730" s="182"/>
      <c r="JR730" s="182"/>
      <c r="JS730" s="182"/>
      <c r="JT730" s="182"/>
      <c r="JU730" s="182"/>
      <c r="JV730" s="182"/>
      <c r="JW730" s="182"/>
      <c r="JX730" s="182"/>
      <c r="JY730" s="182"/>
      <c r="JZ730" s="182"/>
      <c r="KA730" s="182"/>
      <c r="KB730" s="182"/>
      <c r="KC730" s="182"/>
      <c r="KD730" s="182"/>
      <c r="KE730" s="182"/>
      <c r="KF730" s="182"/>
      <c r="KG730" s="182"/>
      <c r="KH730" s="182"/>
      <c r="KI730" s="182"/>
      <c r="KJ730" s="182"/>
      <c r="KK730" s="182"/>
      <c r="KL730" s="182"/>
      <c r="KM730" s="182"/>
      <c r="KN730" s="182"/>
      <c r="KO730" s="182"/>
      <c r="KP730" s="182"/>
      <c r="KQ730" s="182"/>
      <c r="KR730" s="182"/>
      <c r="KS730" s="182"/>
      <c r="KT730" s="182"/>
      <c r="KU730" s="182"/>
      <c r="KV730" s="182"/>
      <c r="KW730" s="182"/>
      <c r="KX730" s="182"/>
      <c r="KY730" s="182"/>
      <c r="KZ730" s="182"/>
      <c r="LA730" s="182"/>
      <c r="LB730" s="182"/>
      <c r="LC730" s="182"/>
      <c r="LD730" s="182"/>
      <c r="LE730" s="182"/>
      <c r="LF730" s="182"/>
      <c r="LG730" s="182"/>
      <c r="LH730" s="182"/>
      <c r="LI730" s="182"/>
      <c r="LJ730" s="182"/>
      <c r="LK730" s="182"/>
      <c r="LL730" s="182"/>
      <c r="LM730" s="182"/>
      <c r="LN730" s="182"/>
      <c r="LO730" s="182"/>
      <c r="LP730" s="182"/>
      <c r="LQ730" s="182"/>
      <c r="LR730" s="182"/>
      <c r="LS730" s="182"/>
      <c r="LT730" s="182"/>
      <c r="LU730" s="182"/>
      <c r="LV730" s="182"/>
      <c r="LW730" s="182"/>
      <c r="LX730" s="182"/>
      <c r="LY730" s="182"/>
      <c r="LZ730" s="182"/>
      <c r="MA730" s="182"/>
      <c r="MB730" s="182"/>
      <c r="MC730" s="182"/>
      <c r="MD730" s="182"/>
      <c r="ME730" s="182"/>
      <c r="MF730" s="182"/>
      <c r="MG730" s="182"/>
      <c r="MH730" s="182"/>
      <c r="MI730" s="182"/>
      <c r="MJ730" s="182"/>
      <c r="MK730" s="182"/>
      <c r="ML730" s="182"/>
      <c r="MM730" s="182"/>
      <c r="MN730" s="182"/>
      <c r="MO730" s="182"/>
      <c r="MP730" s="182"/>
      <c r="MQ730" s="182"/>
      <c r="MR730" s="182"/>
      <c r="MS730" s="182"/>
      <c r="MT730" s="182"/>
      <c r="MU730" s="182"/>
      <c r="MV730" s="182"/>
      <c r="MW730" s="182"/>
      <c r="MX730" s="182"/>
      <c r="MY730" s="182"/>
      <c r="MZ730" s="182"/>
      <c r="NA730" s="182"/>
      <c r="NB730" s="182"/>
      <c r="NC730" s="182"/>
      <c r="ND730" s="182"/>
      <c r="NE730" s="182"/>
      <c r="NF730" s="182"/>
      <c r="NG730" s="182"/>
      <c r="NH730" s="182"/>
      <c r="NI730" s="182"/>
      <c r="NJ730" s="182"/>
      <c r="NK730" s="182"/>
      <c r="NL730" s="182"/>
      <c r="NM730" s="182"/>
      <c r="NN730" s="182"/>
      <c r="NO730" s="182"/>
      <c r="NP730" s="182"/>
      <c r="NQ730" s="182"/>
      <c r="NR730" s="182"/>
      <c r="NS730" s="182"/>
      <c r="NT730" s="182"/>
      <c r="NU730" s="182"/>
      <c r="NV730" s="182"/>
      <c r="NW730" s="182"/>
      <c r="NX730" s="182"/>
      <c r="NY730" s="182"/>
      <c r="NZ730" s="182"/>
      <c r="OA730" s="182"/>
      <c r="OB730" s="182"/>
      <c r="OC730" s="182"/>
      <c r="OD730" s="182"/>
      <c r="OE730" s="182"/>
      <c r="OF730" s="182"/>
      <c r="OG730" s="182"/>
      <c r="OH730" s="182"/>
      <c r="OI730" s="182"/>
      <c r="OJ730" s="182"/>
      <c r="OK730" s="182"/>
      <c r="OL730" s="182"/>
      <c r="OM730" s="182"/>
      <c r="ON730" s="182"/>
      <c r="OO730" s="182"/>
      <c r="OP730" s="182"/>
      <c r="OQ730" s="182"/>
      <c r="OR730" s="182"/>
      <c r="OS730" s="182"/>
      <c r="OT730" s="182"/>
      <c r="OU730" s="182"/>
      <c r="OV730" s="182"/>
      <c r="OW730" s="182"/>
      <c r="OX730" s="182"/>
      <c r="OY730" s="182"/>
      <c r="OZ730" s="182"/>
      <c r="PA730" s="182"/>
      <c r="PB730" s="182"/>
      <c r="PC730" s="182"/>
      <c r="PD730" s="182"/>
      <c r="PE730" s="182"/>
      <c r="PF730" s="182"/>
      <c r="PG730" s="182"/>
      <c r="PH730" s="182"/>
      <c r="PI730" s="182"/>
      <c r="PJ730" s="182"/>
      <c r="PK730" s="182"/>
      <c r="PL730" s="182"/>
      <c r="PM730" s="182"/>
      <c r="PN730" s="182"/>
      <c r="PO730" s="182"/>
      <c r="PP730" s="182"/>
      <c r="PQ730" s="182"/>
      <c r="PR730" s="182"/>
      <c r="PS730" s="182"/>
      <c r="PT730" s="182"/>
      <c r="PU730" s="182"/>
      <c r="PV730" s="182"/>
      <c r="PW730" s="182"/>
      <c r="PX730" s="182"/>
    </row>
    <row r="731" spans="1:440" s="167" customFormat="1" ht="19.899999999999999" customHeight="1" thickBot="1">
      <c r="A731" s="855">
        <v>201</v>
      </c>
      <c r="B731" s="1044"/>
      <c r="C731" s="956"/>
      <c r="D731" s="867"/>
      <c r="E731" s="951"/>
      <c r="F731" s="326" t="s">
        <v>22</v>
      </c>
      <c r="G731" s="301">
        <v>61.465000000000003</v>
      </c>
      <c r="H731" s="473"/>
      <c r="I731" s="302">
        <f>G731+H731+K730</f>
        <v>95.003</v>
      </c>
      <c r="J731" s="286">
        <v>4.37</v>
      </c>
      <c r="K731" s="302">
        <f t="shared" si="847"/>
        <v>90.632999999999996</v>
      </c>
      <c r="L731" s="385">
        <f t="shared" si="848"/>
        <v>4.5998547414292185E-2</v>
      </c>
      <c r="M731" s="456" t="s">
        <v>24</v>
      </c>
      <c r="N731" s="903"/>
      <c r="O731" s="904"/>
      <c r="P731" s="904"/>
      <c r="Q731" s="904"/>
      <c r="R731" s="904"/>
      <c r="S731" s="893"/>
      <c r="T731" s="182"/>
      <c r="U731" s="182"/>
      <c r="V731" s="182"/>
      <c r="W731" s="193">
        <f t="shared" si="910"/>
        <v>480.43700000000001</v>
      </c>
      <c r="X731" s="221">
        <f t="shared" si="910"/>
        <v>-39.968000000000004</v>
      </c>
      <c r="Y731" s="222">
        <f>J731+J734+J737+J740+J743+J746+J749+J752+J755+J758+J761+J764+J782+J767+J770+J773+J776+J779</f>
        <v>123.22900000000001</v>
      </c>
      <c r="Z731" s="185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  <c r="AV731" s="182"/>
      <c r="AW731" s="182"/>
      <c r="AX731" s="182"/>
      <c r="AY731" s="182"/>
      <c r="AZ731" s="182"/>
      <c r="BA731" s="182"/>
      <c r="BB731" s="182"/>
      <c r="BC731" s="182"/>
      <c r="BD731" s="182"/>
      <c r="BE731" s="182"/>
      <c r="BF731" s="182"/>
      <c r="BG731" s="182"/>
      <c r="BH731" s="182"/>
      <c r="BI731" s="182"/>
      <c r="BJ731" s="182"/>
      <c r="BK731" s="182"/>
      <c r="BL731" s="182"/>
      <c r="BM731" s="182"/>
      <c r="BN731" s="182"/>
      <c r="BO731" s="182"/>
      <c r="BP731" s="182"/>
      <c r="BQ731" s="182"/>
      <c r="BR731" s="182"/>
      <c r="BS731" s="182"/>
      <c r="BT731" s="182"/>
      <c r="BU731" s="182"/>
      <c r="BV731" s="182"/>
      <c r="BW731" s="182"/>
      <c r="BX731" s="182"/>
      <c r="BY731" s="182"/>
      <c r="BZ731" s="182"/>
      <c r="CA731" s="182"/>
      <c r="CB731" s="182"/>
      <c r="CC731" s="182"/>
      <c r="CD731" s="182"/>
      <c r="CE731" s="182"/>
      <c r="CF731" s="182"/>
      <c r="CG731" s="182"/>
      <c r="CH731" s="182"/>
      <c r="CI731" s="182"/>
      <c r="CJ731" s="182"/>
      <c r="CK731" s="182"/>
      <c r="CL731" s="182"/>
      <c r="CM731" s="182"/>
      <c r="CN731" s="182"/>
      <c r="CO731" s="182"/>
      <c r="CP731" s="182"/>
      <c r="CQ731" s="182"/>
      <c r="CR731" s="182"/>
      <c r="CS731" s="182"/>
      <c r="CT731" s="182"/>
      <c r="CU731" s="182"/>
      <c r="CV731" s="182"/>
      <c r="CW731" s="182"/>
      <c r="CX731" s="182"/>
      <c r="CY731" s="182"/>
      <c r="CZ731" s="182"/>
      <c r="DA731" s="182"/>
      <c r="DB731" s="182"/>
      <c r="DC731" s="182"/>
      <c r="DD731" s="182"/>
      <c r="DE731" s="182"/>
      <c r="DF731" s="182"/>
      <c r="DG731" s="182"/>
      <c r="DH731" s="182"/>
      <c r="DI731" s="182"/>
      <c r="DJ731" s="182"/>
      <c r="DK731" s="182"/>
      <c r="DL731" s="182"/>
      <c r="DM731" s="182"/>
      <c r="DN731" s="182"/>
      <c r="DO731" s="182"/>
      <c r="DP731" s="182"/>
      <c r="DQ731" s="182"/>
      <c r="DR731" s="182"/>
      <c r="DS731" s="182"/>
      <c r="DT731" s="182"/>
      <c r="DU731" s="182"/>
      <c r="DV731" s="182"/>
      <c r="DW731" s="182"/>
      <c r="DX731" s="182"/>
      <c r="DY731" s="182"/>
      <c r="DZ731" s="182"/>
      <c r="EA731" s="182"/>
      <c r="EB731" s="182"/>
      <c r="EC731" s="182"/>
      <c r="ED731" s="182"/>
      <c r="EE731" s="182"/>
      <c r="EF731" s="182"/>
      <c r="EG731" s="182"/>
      <c r="EH731" s="182"/>
      <c r="EI731" s="182"/>
      <c r="EJ731" s="182"/>
      <c r="EK731" s="182"/>
      <c r="EL731" s="182"/>
      <c r="EM731" s="182"/>
      <c r="EN731" s="182"/>
      <c r="EO731" s="182"/>
      <c r="EP731" s="182"/>
      <c r="EQ731" s="182"/>
      <c r="ER731" s="182"/>
      <c r="ES731" s="182"/>
      <c r="ET731" s="182"/>
      <c r="EU731" s="182"/>
      <c r="EV731" s="182"/>
      <c r="EW731" s="182"/>
      <c r="EX731" s="182"/>
      <c r="EY731" s="182"/>
      <c r="EZ731" s="182"/>
      <c r="FA731" s="182"/>
      <c r="FB731" s="182"/>
      <c r="FC731" s="182"/>
      <c r="FD731" s="182"/>
      <c r="FE731" s="182"/>
      <c r="FF731" s="182"/>
      <c r="FG731" s="182"/>
      <c r="FH731" s="182"/>
      <c r="FI731" s="182"/>
      <c r="FJ731" s="182"/>
      <c r="FK731" s="182"/>
      <c r="FL731" s="182"/>
      <c r="FM731" s="182"/>
      <c r="FN731" s="182"/>
      <c r="FO731" s="182"/>
      <c r="FP731" s="182"/>
      <c r="FQ731" s="182"/>
      <c r="FR731" s="182"/>
      <c r="FS731" s="182"/>
      <c r="FT731" s="182"/>
      <c r="FU731" s="182"/>
      <c r="FV731" s="182"/>
      <c r="FW731" s="182"/>
      <c r="FX731" s="182"/>
      <c r="FY731" s="182"/>
      <c r="FZ731" s="182"/>
      <c r="GA731" s="182"/>
      <c r="GB731" s="182"/>
      <c r="GC731" s="182"/>
      <c r="GD731" s="182"/>
      <c r="GE731" s="182"/>
      <c r="GF731" s="182"/>
      <c r="GG731" s="182"/>
      <c r="GH731" s="182"/>
      <c r="GI731" s="182"/>
      <c r="GJ731" s="182"/>
      <c r="GK731" s="182"/>
      <c r="GL731" s="182"/>
      <c r="GM731" s="182"/>
      <c r="GN731" s="182"/>
      <c r="GO731" s="182"/>
      <c r="GP731" s="182"/>
      <c r="GQ731" s="182"/>
      <c r="GR731" s="182"/>
      <c r="GS731" s="182"/>
      <c r="GT731" s="182"/>
      <c r="GU731" s="182"/>
      <c r="GV731" s="182"/>
      <c r="GW731" s="182"/>
      <c r="GX731" s="182"/>
      <c r="GY731" s="182"/>
      <c r="GZ731" s="182"/>
      <c r="HA731" s="182"/>
      <c r="HB731" s="182"/>
      <c r="HC731" s="182"/>
      <c r="HD731" s="182"/>
      <c r="HE731" s="182"/>
      <c r="HF731" s="182"/>
      <c r="HG731" s="182"/>
      <c r="HH731" s="182"/>
      <c r="HI731" s="182"/>
      <c r="HJ731" s="182"/>
      <c r="HK731" s="182"/>
      <c r="HL731" s="182"/>
      <c r="HM731" s="182"/>
      <c r="HN731" s="182"/>
      <c r="HO731" s="182"/>
      <c r="HP731" s="182"/>
      <c r="HQ731" s="182"/>
      <c r="HR731" s="182"/>
      <c r="HS731" s="182"/>
      <c r="HT731" s="182"/>
      <c r="HU731" s="182"/>
      <c r="HV731" s="182"/>
      <c r="HW731" s="182"/>
      <c r="HX731" s="182"/>
      <c r="HY731" s="182"/>
      <c r="HZ731" s="182"/>
      <c r="IA731" s="182"/>
      <c r="IB731" s="182"/>
      <c r="IC731" s="182"/>
      <c r="ID731" s="182"/>
      <c r="IE731" s="182"/>
      <c r="IF731" s="182"/>
      <c r="IG731" s="182"/>
      <c r="IH731" s="182"/>
      <c r="II731" s="182"/>
      <c r="IJ731" s="182"/>
      <c r="IK731" s="182"/>
      <c r="IL731" s="182"/>
      <c r="IM731" s="182"/>
      <c r="IN731" s="182"/>
      <c r="IO731" s="182"/>
      <c r="IP731" s="182"/>
      <c r="IQ731" s="182"/>
      <c r="IR731" s="182"/>
      <c r="IS731" s="182"/>
      <c r="IT731" s="182"/>
      <c r="IU731" s="182"/>
      <c r="IV731" s="182"/>
      <c r="IW731" s="182"/>
      <c r="IX731" s="182"/>
      <c r="IY731" s="182"/>
      <c r="IZ731" s="182"/>
      <c r="JA731" s="182"/>
      <c r="JB731" s="182"/>
      <c r="JC731" s="182"/>
      <c r="JD731" s="182"/>
      <c r="JE731" s="182"/>
      <c r="JF731" s="182"/>
      <c r="JG731" s="182"/>
      <c r="JH731" s="182"/>
      <c r="JI731" s="182"/>
      <c r="JJ731" s="182"/>
      <c r="JK731" s="182"/>
      <c r="JL731" s="182"/>
      <c r="JM731" s="182"/>
      <c r="JN731" s="182"/>
      <c r="JO731" s="182"/>
      <c r="JP731" s="182"/>
      <c r="JQ731" s="182"/>
      <c r="JR731" s="182"/>
      <c r="JS731" s="182"/>
      <c r="JT731" s="182"/>
      <c r="JU731" s="182"/>
      <c r="JV731" s="182"/>
      <c r="JW731" s="182"/>
      <c r="JX731" s="182"/>
      <c r="JY731" s="182"/>
      <c r="JZ731" s="182"/>
      <c r="KA731" s="182"/>
      <c r="KB731" s="182"/>
      <c r="KC731" s="182"/>
      <c r="KD731" s="182"/>
      <c r="KE731" s="182"/>
      <c r="KF731" s="182"/>
      <c r="KG731" s="182"/>
      <c r="KH731" s="182"/>
      <c r="KI731" s="182"/>
      <c r="KJ731" s="182"/>
      <c r="KK731" s="182"/>
      <c r="KL731" s="182"/>
      <c r="KM731" s="182"/>
      <c r="KN731" s="182"/>
      <c r="KO731" s="182"/>
      <c r="KP731" s="182"/>
      <c r="KQ731" s="182"/>
      <c r="KR731" s="182"/>
      <c r="KS731" s="182"/>
      <c r="KT731" s="182"/>
      <c r="KU731" s="182"/>
      <c r="KV731" s="182"/>
      <c r="KW731" s="182"/>
      <c r="KX731" s="182"/>
      <c r="KY731" s="182"/>
      <c r="KZ731" s="182"/>
      <c r="LA731" s="182"/>
      <c r="LB731" s="182"/>
      <c r="LC731" s="182"/>
      <c r="LD731" s="182"/>
      <c r="LE731" s="182"/>
      <c r="LF731" s="182"/>
      <c r="LG731" s="182"/>
      <c r="LH731" s="182"/>
      <c r="LI731" s="182"/>
      <c r="LJ731" s="182"/>
      <c r="LK731" s="182"/>
      <c r="LL731" s="182"/>
      <c r="LM731" s="182"/>
      <c r="LN731" s="182"/>
      <c r="LO731" s="182"/>
      <c r="LP731" s="182"/>
      <c r="LQ731" s="182"/>
      <c r="LR731" s="182"/>
      <c r="LS731" s="182"/>
      <c r="LT731" s="182"/>
      <c r="LU731" s="182"/>
      <c r="LV731" s="182"/>
      <c r="LW731" s="182"/>
      <c r="LX731" s="182"/>
      <c r="LY731" s="182"/>
      <c r="LZ731" s="182"/>
      <c r="MA731" s="182"/>
      <c r="MB731" s="182"/>
      <c r="MC731" s="182"/>
      <c r="MD731" s="182"/>
      <c r="ME731" s="182"/>
      <c r="MF731" s="182"/>
      <c r="MG731" s="182"/>
      <c r="MH731" s="182"/>
      <c r="MI731" s="182"/>
      <c r="MJ731" s="182"/>
      <c r="MK731" s="182"/>
      <c r="ML731" s="182"/>
      <c r="MM731" s="182"/>
      <c r="MN731" s="182"/>
      <c r="MO731" s="182"/>
      <c r="MP731" s="182"/>
      <c r="MQ731" s="182"/>
      <c r="MR731" s="182"/>
      <c r="MS731" s="182"/>
      <c r="MT731" s="182"/>
      <c r="MU731" s="182"/>
      <c r="MV731" s="182"/>
      <c r="MW731" s="182"/>
      <c r="MX731" s="182"/>
      <c r="MY731" s="182"/>
      <c r="MZ731" s="182"/>
      <c r="NA731" s="182"/>
      <c r="NB731" s="182"/>
      <c r="NC731" s="182"/>
      <c r="ND731" s="182"/>
      <c r="NE731" s="182"/>
      <c r="NF731" s="182"/>
      <c r="NG731" s="182"/>
      <c r="NH731" s="182"/>
      <c r="NI731" s="182"/>
      <c r="NJ731" s="182"/>
      <c r="NK731" s="182"/>
      <c r="NL731" s="182"/>
      <c r="NM731" s="182"/>
      <c r="NN731" s="182"/>
      <c r="NO731" s="182"/>
      <c r="NP731" s="182"/>
      <c r="NQ731" s="182"/>
      <c r="NR731" s="182"/>
      <c r="NS731" s="182"/>
      <c r="NT731" s="182"/>
      <c r="NU731" s="182"/>
      <c r="NV731" s="182"/>
      <c r="NW731" s="182"/>
      <c r="NX731" s="182"/>
      <c r="NY731" s="182"/>
      <c r="NZ731" s="182"/>
      <c r="OA731" s="182"/>
      <c r="OB731" s="182"/>
      <c r="OC731" s="182"/>
      <c r="OD731" s="182"/>
      <c r="OE731" s="182"/>
      <c r="OF731" s="182"/>
      <c r="OG731" s="182"/>
      <c r="OH731" s="182"/>
      <c r="OI731" s="182"/>
      <c r="OJ731" s="182"/>
      <c r="OK731" s="182"/>
      <c r="OL731" s="182"/>
      <c r="OM731" s="182"/>
      <c r="ON731" s="182"/>
      <c r="OO731" s="182"/>
      <c r="OP731" s="182"/>
      <c r="OQ731" s="182"/>
      <c r="OR731" s="182"/>
      <c r="OS731" s="182"/>
      <c r="OT731" s="182"/>
      <c r="OU731" s="182"/>
      <c r="OV731" s="182"/>
      <c r="OW731" s="182"/>
      <c r="OX731" s="182"/>
      <c r="OY731" s="182"/>
      <c r="OZ731" s="182"/>
      <c r="PA731" s="182"/>
      <c r="PB731" s="182"/>
      <c r="PC731" s="182"/>
      <c r="PD731" s="182"/>
      <c r="PE731" s="182"/>
      <c r="PF731" s="182"/>
      <c r="PG731" s="182"/>
      <c r="PH731" s="182"/>
      <c r="PI731" s="182"/>
      <c r="PJ731" s="182"/>
      <c r="PK731" s="182"/>
      <c r="PL731" s="182"/>
      <c r="PM731" s="182"/>
      <c r="PN731" s="182"/>
      <c r="PO731" s="182"/>
      <c r="PP731" s="182"/>
      <c r="PQ731" s="182"/>
      <c r="PR731" s="182"/>
      <c r="PS731" s="182"/>
      <c r="PT731" s="182"/>
      <c r="PU731" s="182"/>
      <c r="PV731" s="182"/>
      <c r="PW731" s="182"/>
      <c r="PX731" s="182"/>
    </row>
    <row r="732" spans="1:440" s="167" customFormat="1" ht="19.899999999999999" customHeight="1">
      <c r="A732" s="855">
        <v>202</v>
      </c>
      <c r="B732" s="1044"/>
      <c r="C732" s="956"/>
      <c r="D732" s="865" t="s">
        <v>667</v>
      </c>
      <c r="E732" s="951" t="s">
        <v>661</v>
      </c>
      <c r="F732" s="326" t="s">
        <v>20</v>
      </c>
      <c r="G732" s="301">
        <v>18.533000000000001</v>
      </c>
      <c r="H732" s="473"/>
      <c r="I732" s="302">
        <f t="shared" ref="I732" si="911">G732+H732</f>
        <v>18.533000000000001</v>
      </c>
      <c r="J732" s="286">
        <v>4</v>
      </c>
      <c r="K732" s="302">
        <f t="shared" si="847"/>
        <v>14.533000000000001</v>
      </c>
      <c r="L732" s="385">
        <f t="shared" si="848"/>
        <v>0.21583121998597096</v>
      </c>
      <c r="M732" s="456" t="s">
        <v>24</v>
      </c>
      <c r="N732" s="903">
        <f t="shared" ref="N732:O732" si="912">G732+G733+G734</f>
        <v>210.61099999999999</v>
      </c>
      <c r="O732" s="904">
        <f t="shared" si="912"/>
        <v>-67</v>
      </c>
      <c r="P732" s="904">
        <f t="shared" ref="P732" si="913">N732+O732</f>
        <v>143.61099999999999</v>
      </c>
      <c r="Q732" s="904">
        <f t="shared" ref="Q732" si="914">J732+J733+J734</f>
        <v>22.18</v>
      </c>
      <c r="R732" s="904">
        <f t="shared" ref="R732" si="915">P732-Q732</f>
        <v>121.43099999999998</v>
      </c>
      <c r="S732" s="893">
        <f t="shared" ref="S732" si="916">Q732/P732</f>
        <v>0.15444499376788687</v>
      </c>
      <c r="T732" s="182"/>
      <c r="U732" s="182"/>
      <c r="V732" s="182"/>
      <c r="W732" s="182"/>
      <c r="X732" s="185"/>
      <c r="Y732" s="185"/>
      <c r="Z732" s="185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  <c r="AV732" s="182"/>
      <c r="AW732" s="182"/>
      <c r="AX732" s="182"/>
      <c r="AY732" s="182"/>
      <c r="AZ732" s="182"/>
      <c r="BA732" s="182"/>
      <c r="BB732" s="182"/>
      <c r="BC732" s="182"/>
      <c r="BD732" s="182"/>
      <c r="BE732" s="182"/>
      <c r="BF732" s="182"/>
      <c r="BG732" s="182"/>
      <c r="BH732" s="182"/>
      <c r="BI732" s="182"/>
      <c r="BJ732" s="182"/>
      <c r="BK732" s="182"/>
      <c r="BL732" s="182"/>
      <c r="BM732" s="182"/>
      <c r="BN732" s="182"/>
      <c r="BO732" s="182"/>
      <c r="BP732" s="182"/>
      <c r="BQ732" s="182"/>
      <c r="BR732" s="182"/>
      <c r="BS732" s="182"/>
      <c r="BT732" s="182"/>
      <c r="BU732" s="182"/>
      <c r="BV732" s="182"/>
      <c r="BW732" s="182"/>
      <c r="BX732" s="182"/>
      <c r="BY732" s="182"/>
      <c r="BZ732" s="182"/>
      <c r="CA732" s="182"/>
      <c r="CB732" s="182"/>
      <c r="CC732" s="182"/>
      <c r="CD732" s="182"/>
      <c r="CE732" s="182"/>
      <c r="CF732" s="182"/>
      <c r="CG732" s="182"/>
      <c r="CH732" s="182"/>
      <c r="CI732" s="182"/>
      <c r="CJ732" s="182"/>
      <c r="CK732" s="182"/>
      <c r="CL732" s="182"/>
      <c r="CM732" s="182"/>
      <c r="CN732" s="182"/>
      <c r="CO732" s="182"/>
      <c r="CP732" s="182"/>
      <c r="CQ732" s="182"/>
      <c r="CR732" s="182"/>
      <c r="CS732" s="182"/>
      <c r="CT732" s="182"/>
      <c r="CU732" s="182"/>
      <c r="CV732" s="182"/>
      <c r="CW732" s="182"/>
      <c r="CX732" s="182"/>
      <c r="CY732" s="182"/>
      <c r="CZ732" s="182"/>
      <c r="DA732" s="182"/>
      <c r="DB732" s="182"/>
      <c r="DC732" s="182"/>
      <c r="DD732" s="182"/>
      <c r="DE732" s="182"/>
      <c r="DF732" s="182"/>
      <c r="DG732" s="182"/>
      <c r="DH732" s="182"/>
      <c r="DI732" s="182"/>
      <c r="DJ732" s="182"/>
      <c r="DK732" s="182"/>
      <c r="DL732" s="182"/>
      <c r="DM732" s="182"/>
      <c r="DN732" s="182"/>
      <c r="DO732" s="182"/>
      <c r="DP732" s="182"/>
      <c r="DQ732" s="182"/>
      <c r="DR732" s="182"/>
      <c r="DS732" s="182"/>
      <c r="DT732" s="182"/>
      <c r="DU732" s="182"/>
      <c r="DV732" s="182"/>
      <c r="DW732" s="182"/>
      <c r="DX732" s="182"/>
      <c r="DY732" s="182"/>
      <c r="DZ732" s="182"/>
      <c r="EA732" s="182"/>
      <c r="EB732" s="182"/>
      <c r="EC732" s="182"/>
      <c r="ED732" s="182"/>
      <c r="EE732" s="182"/>
      <c r="EF732" s="182"/>
      <c r="EG732" s="182"/>
      <c r="EH732" s="182"/>
      <c r="EI732" s="182"/>
      <c r="EJ732" s="182"/>
      <c r="EK732" s="182"/>
      <c r="EL732" s="182"/>
      <c r="EM732" s="182"/>
      <c r="EN732" s="182"/>
      <c r="EO732" s="182"/>
      <c r="EP732" s="182"/>
      <c r="EQ732" s="182"/>
      <c r="ER732" s="182"/>
      <c r="ES732" s="182"/>
      <c r="ET732" s="182"/>
      <c r="EU732" s="182"/>
      <c r="EV732" s="182"/>
      <c r="EW732" s="182"/>
      <c r="EX732" s="182"/>
      <c r="EY732" s="182"/>
      <c r="EZ732" s="182"/>
      <c r="FA732" s="182"/>
      <c r="FB732" s="182"/>
      <c r="FC732" s="182"/>
      <c r="FD732" s="182"/>
      <c r="FE732" s="182"/>
      <c r="FF732" s="182"/>
      <c r="FG732" s="182"/>
      <c r="FH732" s="182"/>
      <c r="FI732" s="182"/>
      <c r="FJ732" s="182"/>
      <c r="FK732" s="182"/>
      <c r="FL732" s="182"/>
      <c r="FM732" s="182"/>
      <c r="FN732" s="182"/>
      <c r="FO732" s="182"/>
      <c r="FP732" s="182"/>
      <c r="FQ732" s="182"/>
      <c r="FR732" s="182"/>
      <c r="FS732" s="182"/>
      <c r="FT732" s="182"/>
      <c r="FU732" s="182"/>
      <c r="FV732" s="182"/>
      <c r="FW732" s="182"/>
      <c r="FX732" s="182"/>
      <c r="FY732" s="182"/>
      <c r="FZ732" s="182"/>
      <c r="GA732" s="182"/>
      <c r="GB732" s="182"/>
      <c r="GC732" s="182"/>
      <c r="GD732" s="182"/>
      <c r="GE732" s="182"/>
      <c r="GF732" s="182"/>
      <c r="GG732" s="182"/>
      <c r="GH732" s="182"/>
      <c r="GI732" s="182"/>
      <c r="GJ732" s="182"/>
      <c r="GK732" s="182"/>
      <c r="GL732" s="182"/>
      <c r="GM732" s="182"/>
      <c r="GN732" s="182"/>
      <c r="GO732" s="182"/>
      <c r="GP732" s="182"/>
      <c r="GQ732" s="182"/>
      <c r="GR732" s="182"/>
      <c r="GS732" s="182"/>
      <c r="GT732" s="182"/>
      <c r="GU732" s="182"/>
      <c r="GV732" s="182"/>
      <c r="GW732" s="182"/>
      <c r="GX732" s="182"/>
      <c r="GY732" s="182"/>
      <c r="GZ732" s="182"/>
      <c r="HA732" s="182"/>
      <c r="HB732" s="182"/>
      <c r="HC732" s="182"/>
      <c r="HD732" s="182"/>
      <c r="HE732" s="182"/>
      <c r="HF732" s="182"/>
      <c r="HG732" s="182"/>
      <c r="HH732" s="182"/>
      <c r="HI732" s="182"/>
      <c r="HJ732" s="182"/>
      <c r="HK732" s="182"/>
      <c r="HL732" s="182"/>
      <c r="HM732" s="182"/>
      <c r="HN732" s="182"/>
      <c r="HO732" s="182"/>
      <c r="HP732" s="182"/>
      <c r="HQ732" s="182"/>
      <c r="HR732" s="182"/>
      <c r="HS732" s="182"/>
      <c r="HT732" s="182"/>
      <c r="HU732" s="182"/>
      <c r="HV732" s="182"/>
      <c r="HW732" s="182"/>
      <c r="HX732" s="182"/>
      <c r="HY732" s="182"/>
      <c r="HZ732" s="182"/>
      <c r="IA732" s="182"/>
      <c r="IB732" s="182"/>
      <c r="IC732" s="182"/>
      <c r="ID732" s="182"/>
      <c r="IE732" s="182"/>
      <c r="IF732" s="182"/>
      <c r="IG732" s="182"/>
      <c r="IH732" s="182"/>
      <c r="II732" s="182"/>
      <c r="IJ732" s="182"/>
      <c r="IK732" s="182"/>
      <c r="IL732" s="182"/>
      <c r="IM732" s="182"/>
      <c r="IN732" s="182"/>
      <c r="IO732" s="182"/>
      <c r="IP732" s="182"/>
      <c r="IQ732" s="182"/>
      <c r="IR732" s="182"/>
      <c r="IS732" s="182"/>
      <c r="IT732" s="182"/>
      <c r="IU732" s="182"/>
      <c r="IV732" s="182"/>
      <c r="IW732" s="182"/>
      <c r="IX732" s="182"/>
      <c r="IY732" s="182"/>
      <c r="IZ732" s="182"/>
      <c r="JA732" s="182"/>
      <c r="JB732" s="182"/>
      <c r="JC732" s="182"/>
      <c r="JD732" s="182"/>
      <c r="JE732" s="182"/>
      <c r="JF732" s="182"/>
      <c r="JG732" s="182"/>
      <c r="JH732" s="182"/>
      <c r="JI732" s="182"/>
      <c r="JJ732" s="182"/>
      <c r="JK732" s="182"/>
      <c r="JL732" s="182"/>
      <c r="JM732" s="182"/>
      <c r="JN732" s="182"/>
      <c r="JO732" s="182"/>
      <c r="JP732" s="182"/>
      <c r="JQ732" s="182"/>
      <c r="JR732" s="182"/>
      <c r="JS732" s="182"/>
      <c r="JT732" s="182"/>
      <c r="JU732" s="182"/>
      <c r="JV732" s="182"/>
      <c r="JW732" s="182"/>
      <c r="JX732" s="182"/>
      <c r="JY732" s="182"/>
      <c r="JZ732" s="182"/>
      <c r="KA732" s="182"/>
      <c r="KB732" s="182"/>
      <c r="KC732" s="182"/>
      <c r="KD732" s="182"/>
      <c r="KE732" s="182"/>
      <c r="KF732" s="182"/>
      <c r="KG732" s="182"/>
      <c r="KH732" s="182"/>
      <c r="KI732" s="182"/>
      <c r="KJ732" s="182"/>
      <c r="KK732" s="182"/>
      <c r="KL732" s="182"/>
      <c r="KM732" s="182"/>
      <c r="KN732" s="182"/>
      <c r="KO732" s="182"/>
      <c r="KP732" s="182"/>
      <c r="KQ732" s="182"/>
      <c r="KR732" s="182"/>
      <c r="KS732" s="182"/>
      <c r="KT732" s="182"/>
      <c r="KU732" s="182"/>
      <c r="KV732" s="182"/>
      <c r="KW732" s="182"/>
      <c r="KX732" s="182"/>
      <c r="KY732" s="182"/>
      <c r="KZ732" s="182"/>
      <c r="LA732" s="182"/>
      <c r="LB732" s="182"/>
      <c r="LC732" s="182"/>
      <c r="LD732" s="182"/>
      <c r="LE732" s="182"/>
      <c r="LF732" s="182"/>
      <c r="LG732" s="182"/>
      <c r="LH732" s="182"/>
      <c r="LI732" s="182"/>
      <c r="LJ732" s="182"/>
      <c r="LK732" s="182"/>
      <c r="LL732" s="182"/>
      <c r="LM732" s="182"/>
      <c r="LN732" s="182"/>
      <c r="LO732" s="182"/>
      <c r="LP732" s="182"/>
      <c r="LQ732" s="182"/>
      <c r="LR732" s="182"/>
      <c r="LS732" s="182"/>
      <c r="LT732" s="182"/>
      <c r="LU732" s="182"/>
      <c r="LV732" s="182"/>
      <c r="LW732" s="182"/>
      <c r="LX732" s="182"/>
      <c r="LY732" s="182"/>
      <c r="LZ732" s="182"/>
      <c r="MA732" s="182"/>
      <c r="MB732" s="182"/>
      <c r="MC732" s="182"/>
      <c r="MD732" s="182"/>
      <c r="ME732" s="182"/>
      <c r="MF732" s="182"/>
      <c r="MG732" s="182"/>
      <c r="MH732" s="182"/>
      <c r="MI732" s="182"/>
      <c r="MJ732" s="182"/>
      <c r="MK732" s="182"/>
      <c r="ML732" s="182"/>
      <c r="MM732" s="182"/>
      <c r="MN732" s="182"/>
      <c r="MO732" s="182"/>
      <c r="MP732" s="182"/>
      <c r="MQ732" s="182"/>
      <c r="MR732" s="182"/>
      <c r="MS732" s="182"/>
      <c r="MT732" s="182"/>
      <c r="MU732" s="182"/>
      <c r="MV732" s="182"/>
      <c r="MW732" s="182"/>
      <c r="MX732" s="182"/>
      <c r="MY732" s="182"/>
      <c r="MZ732" s="182"/>
      <c r="NA732" s="182"/>
      <c r="NB732" s="182"/>
      <c r="NC732" s="182"/>
      <c r="ND732" s="182"/>
      <c r="NE732" s="182"/>
      <c r="NF732" s="182"/>
      <c r="NG732" s="182"/>
      <c r="NH732" s="182"/>
      <c r="NI732" s="182"/>
      <c r="NJ732" s="182"/>
      <c r="NK732" s="182"/>
      <c r="NL732" s="182"/>
      <c r="NM732" s="182"/>
      <c r="NN732" s="182"/>
      <c r="NO732" s="182"/>
      <c r="NP732" s="182"/>
      <c r="NQ732" s="182"/>
      <c r="NR732" s="182"/>
      <c r="NS732" s="182"/>
      <c r="NT732" s="182"/>
      <c r="NU732" s="182"/>
      <c r="NV732" s="182"/>
      <c r="NW732" s="182"/>
      <c r="NX732" s="182"/>
      <c r="NY732" s="182"/>
      <c r="NZ732" s="182"/>
      <c r="OA732" s="182"/>
      <c r="OB732" s="182"/>
      <c r="OC732" s="182"/>
      <c r="OD732" s="182"/>
      <c r="OE732" s="182"/>
      <c r="OF732" s="182"/>
      <c r="OG732" s="182"/>
      <c r="OH732" s="182"/>
      <c r="OI732" s="182"/>
      <c r="OJ732" s="182"/>
      <c r="OK732" s="182"/>
      <c r="OL732" s="182"/>
      <c r="OM732" s="182"/>
      <c r="ON732" s="182"/>
      <c r="OO732" s="182"/>
      <c r="OP732" s="182"/>
      <c r="OQ732" s="182"/>
      <c r="OR732" s="182"/>
      <c r="OS732" s="182"/>
      <c r="OT732" s="182"/>
      <c r="OU732" s="182"/>
      <c r="OV732" s="182"/>
      <c r="OW732" s="182"/>
      <c r="OX732" s="182"/>
      <c r="OY732" s="182"/>
      <c r="OZ732" s="182"/>
      <c r="PA732" s="182"/>
      <c r="PB732" s="182"/>
      <c r="PC732" s="182"/>
      <c r="PD732" s="182"/>
      <c r="PE732" s="182"/>
      <c r="PF732" s="182"/>
      <c r="PG732" s="182"/>
      <c r="PH732" s="182"/>
      <c r="PI732" s="182"/>
      <c r="PJ732" s="182"/>
      <c r="PK732" s="182"/>
      <c r="PL732" s="182"/>
      <c r="PM732" s="182"/>
      <c r="PN732" s="182"/>
      <c r="PO732" s="182"/>
      <c r="PP732" s="182"/>
      <c r="PQ732" s="182"/>
      <c r="PR732" s="182"/>
      <c r="PS732" s="182"/>
      <c r="PT732" s="182"/>
      <c r="PU732" s="182"/>
      <c r="PV732" s="182"/>
      <c r="PW732" s="182"/>
      <c r="PX732" s="182"/>
    </row>
    <row r="733" spans="1:440" s="167" customFormat="1" ht="19.899999999999999" customHeight="1">
      <c r="A733" s="855">
        <v>202</v>
      </c>
      <c r="B733" s="1044"/>
      <c r="C733" s="956"/>
      <c r="D733" s="866"/>
      <c r="E733" s="951"/>
      <c r="F733" s="326" t="s">
        <v>21</v>
      </c>
      <c r="G733" s="301">
        <v>86.772000000000006</v>
      </c>
      <c r="H733" s="319">
        <f>-10-21-8-18</f>
        <v>-57</v>
      </c>
      <c r="I733" s="302">
        <f>G733+H733+K732</f>
        <v>44.305000000000007</v>
      </c>
      <c r="J733" s="286">
        <v>1.64</v>
      </c>
      <c r="K733" s="302">
        <f t="shared" si="847"/>
        <v>42.665000000000006</v>
      </c>
      <c r="L733" s="385">
        <f t="shared" si="848"/>
        <v>3.7016138133393515E-2</v>
      </c>
      <c r="M733" s="456" t="s">
        <v>24</v>
      </c>
      <c r="N733" s="903"/>
      <c r="O733" s="904"/>
      <c r="P733" s="904"/>
      <c r="Q733" s="904"/>
      <c r="R733" s="904"/>
      <c r="S733" s="893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  <c r="AV733" s="182"/>
      <c r="AW733" s="182"/>
      <c r="AX733" s="182"/>
      <c r="AY733" s="182"/>
      <c r="AZ733" s="182"/>
      <c r="BA733" s="182"/>
      <c r="BB733" s="182"/>
      <c r="BC733" s="182"/>
      <c r="BD733" s="182"/>
      <c r="BE733" s="182"/>
      <c r="BF733" s="182"/>
      <c r="BG733" s="182"/>
      <c r="BH733" s="182"/>
      <c r="BI733" s="182"/>
      <c r="BJ733" s="182"/>
      <c r="BK733" s="182"/>
      <c r="BL733" s="182"/>
      <c r="BM733" s="182"/>
      <c r="BN733" s="182"/>
      <c r="BO733" s="182"/>
      <c r="BP733" s="182"/>
      <c r="BQ733" s="182"/>
      <c r="BR733" s="182"/>
      <c r="BS733" s="182"/>
      <c r="BT733" s="182"/>
      <c r="BU733" s="182"/>
      <c r="BV733" s="182"/>
      <c r="BW733" s="182"/>
      <c r="BX733" s="182"/>
      <c r="BY733" s="182"/>
      <c r="BZ733" s="182"/>
      <c r="CA733" s="182"/>
      <c r="CB733" s="182"/>
      <c r="CC733" s="182"/>
      <c r="CD733" s="182"/>
      <c r="CE733" s="182"/>
      <c r="CF733" s="182"/>
      <c r="CG733" s="182"/>
      <c r="CH733" s="182"/>
      <c r="CI733" s="182"/>
      <c r="CJ733" s="182"/>
      <c r="CK733" s="182"/>
      <c r="CL733" s="182"/>
      <c r="CM733" s="182"/>
      <c r="CN733" s="182"/>
      <c r="CO733" s="182"/>
      <c r="CP733" s="182"/>
      <c r="CQ733" s="182"/>
      <c r="CR733" s="182"/>
      <c r="CS733" s="182"/>
      <c r="CT733" s="182"/>
      <c r="CU733" s="182"/>
      <c r="CV733" s="182"/>
      <c r="CW733" s="182"/>
      <c r="CX733" s="182"/>
      <c r="CY733" s="182"/>
      <c r="CZ733" s="182"/>
      <c r="DA733" s="182"/>
      <c r="DB733" s="182"/>
      <c r="DC733" s="182"/>
      <c r="DD733" s="182"/>
      <c r="DE733" s="182"/>
      <c r="DF733" s="182"/>
      <c r="DG733" s="182"/>
      <c r="DH733" s="182"/>
      <c r="DI733" s="182"/>
      <c r="DJ733" s="182"/>
      <c r="DK733" s="182"/>
      <c r="DL733" s="182"/>
      <c r="DM733" s="182"/>
      <c r="DN733" s="182"/>
      <c r="DO733" s="182"/>
      <c r="DP733" s="182"/>
      <c r="DQ733" s="182"/>
      <c r="DR733" s="182"/>
      <c r="DS733" s="182"/>
      <c r="DT733" s="182"/>
      <c r="DU733" s="182"/>
      <c r="DV733" s="182"/>
      <c r="DW733" s="182"/>
      <c r="DX733" s="182"/>
      <c r="DY733" s="182"/>
      <c r="DZ733" s="182"/>
      <c r="EA733" s="182"/>
      <c r="EB733" s="182"/>
      <c r="EC733" s="182"/>
      <c r="ED733" s="182"/>
      <c r="EE733" s="182"/>
      <c r="EF733" s="182"/>
      <c r="EG733" s="182"/>
      <c r="EH733" s="182"/>
      <c r="EI733" s="182"/>
      <c r="EJ733" s="182"/>
      <c r="EK733" s="182"/>
      <c r="EL733" s="182"/>
      <c r="EM733" s="182"/>
      <c r="EN733" s="182"/>
      <c r="EO733" s="182"/>
      <c r="EP733" s="182"/>
      <c r="EQ733" s="182"/>
      <c r="ER733" s="182"/>
      <c r="ES733" s="182"/>
      <c r="ET733" s="182"/>
      <c r="EU733" s="182"/>
      <c r="EV733" s="182"/>
      <c r="EW733" s="182"/>
      <c r="EX733" s="182"/>
      <c r="EY733" s="182"/>
      <c r="EZ733" s="182"/>
      <c r="FA733" s="182"/>
      <c r="FB733" s="182"/>
      <c r="FC733" s="182"/>
      <c r="FD733" s="182"/>
      <c r="FE733" s="182"/>
      <c r="FF733" s="182"/>
      <c r="FG733" s="182"/>
      <c r="FH733" s="182"/>
      <c r="FI733" s="182"/>
      <c r="FJ733" s="182"/>
      <c r="FK733" s="182"/>
      <c r="FL733" s="182"/>
      <c r="FM733" s="182"/>
      <c r="FN733" s="182"/>
      <c r="FO733" s="182"/>
      <c r="FP733" s="182"/>
      <c r="FQ733" s="182"/>
      <c r="FR733" s="182"/>
      <c r="FS733" s="182"/>
      <c r="FT733" s="182"/>
      <c r="FU733" s="182"/>
      <c r="FV733" s="182"/>
      <c r="FW733" s="182"/>
      <c r="FX733" s="182"/>
      <c r="FY733" s="182"/>
      <c r="FZ733" s="182"/>
      <c r="GA733" s="182"/>
      <c r="GB733" s="182"/>
      <c r="GC733" s="182"/>
      <c r="GD733" s="182"/>
      <c r="GE733" s="182"/>
      <c r="GF733" s="182"/>
      <c r="GG733" s="182"/>
      <c r="GH733" s="182"/>
      <c r="GI733" s="182"/>
      <c r="GJ733" s="182"/>
      <c r="GK733" s="182"/>
      <c r="GL733" s="182"/>
      <c r="GM733" s="182"/>
      <c r="GN733" s="182"/>
      <c r="GO733" s="182"/>
      <c r="GP733" s="182"/>
      <c r="GQ733" s="182"/>
      <c r="GR733" s="182"/>
      <c r="GS733" s="182"/>
      <c r="GT733" s="182"/>
      <c r="GU733" s="182"/>
      <c r="GV733" s="182"/>
      <c r="GW733" s="182"/>
      <c r="GX733" s="182"/>
      <c r="GY733" s="182"/>
      <c r="GZ733" s="182"/>
      <c r="HA733" s="182"/>
      <c r="HB733" s="182"/>
      <c r="HC733" s="182"/>
      <c r="HD733" s="182"/>
      <c r="HE733" s="182"/>
      <c r="HF733" s="182"/>
      <c r="HG733" s="182"/>
      <c r="HH733" s="182"/>
      <c r="HI733" s="182"/>
      <c r="HJ733" s="182"/>
      <c r="HK733" s="182"/>
      <c r="HL733" s="182"/>
      <c r="HM733" s="182"/>
      <c r="HN733" s="182"/>
      <c r="HO733" s="182"/>
      <c r="HP733" s="182"/>
      <c r="HQ733" s="182"/>
      <c r="HR733" s="182"/>
      <c r="HS733" s="182"/>
      <c r="HT733" s="182"/>
      <c r="HU733" s="182"/>
      <c r="HV733" s="182"/>
      <c r="HW733" s="182"/>
      <c r="HX733" s="182"/>
      <c r="HY733" s="182"/>
      <c r="HZ733" s="182"/>
      <c r="IA733" s="182"/>
      <c r="IB733" s="182"/>
      <c r="IC733" s="182"/>
      <c r="ID733" s="182"/>
      <c r="IE733" s="182"/>
      <c r="IF733" s="182"/>
      <c r="IG733" s="182"/>
      <c r="IH733" s="182"/>
      <c r="II733" s="182"/>
      <c r="IJ733" s="182"/>
      <c r="IK733" s="182"/>
      <c r="IL733" s="182"/>
      <c r="IM733" s="182"/>
      <c r="IN733" s="182"/>
      <c r="IO733" s="182"/>
      <c r="IP733" s="182"/>
      <c r="IQ733" s="182"/>
      <c r="IR733" s="182"/>
      <c r="IS733" s="182"/>
      <c r="IT733" s="182"/>
      <c r="IU733" s="182"/>
      <c r="IV733" s="182"/>
      <c r="IW733" s="182"/>
      <c r="IX733" s="182"/>
      <c r="IY733" s="182"/>
      <c r="IZ733" s="182"/>
      <c r="JA733" s="182"/>
      <c r="JB733" s="182"/>
      <c r="JC733" s="182"/>
      <c r="JD733" s="182"/>
      <c r="JE733" s="182"/>
      <c r="JF733" s="182"/>
      <c r="JG733" s="182"/>
      <c r="JH733" s="182"/>
      <c r="JI733" s="182"/>
      <c r="JJ733" s="182"/>
      <c r="JK733" s="182"/>
      <c r="JL733" s="182"/>
      <c r="JM733" s="182"/>
      <c r="JN733" s="182"/>
      <c r="JO733" s="182"/>
      <c r="JP733" s="182"/>
      <c r="JQ733" s="182"/>
      <c r="JR733" s="182"/>
      <c r="JS733" s="182"/>
      <c r="JT733" s="182"/>
      <c r="JU733" s="182"/>
      <c r="JV733" s="182"/>
      <c r="JW733" s="182"/>
      <c r="JX733" s="182"/>
      <c r="JY733" s="182"/>
      <c r="JZ733" s="182"/>
      <c r="KA733" s="182"/>
      <c r="KB733" s="182"/>
      <c r="KC733" s="182"/>
      <c r="KD733" s="182"/>
      <c r="KE733" s="182"/>
      <c r="KF733" s="182"/>
      <c r="KG733" s="182"/>
      <c r="KH733" s="182"/>
      <c r="KI733" s="182"/>
      <c r="KJ733" s="182"/>
      <c r="KK733" s="182"/>
      <c r="KL733" s="182"/>
      <c r="KM733" s="182"/>
      <c r="KN733" s="182"/>
      <c r="KO733" s="182"/>
      <c r="KP733" s="182"/>
      <c r="KQ733" s="182"/>
      <c r="KR733" s="182"/>
      <c r="KS733" s="182"/>
      <c r="KT733" s="182"/>
      <c r="KU733" s="182"/>
      <c r="KV733" s="182"/>
      <c r="KW733" s="182"/>
      <c r="KX733" s="182"/>
      <c r="KY733" s="182"/>
      <c r="KZ733" s="182"/>
      <c r="LA733" s="182"/>
      <c r="LB733" s="182"/>
      <c r="LC733" s="182"/>
      <c r="LD733" s="182"/>
      <c r="LE733" s="182"/>
      <c r="LF733" s="182"/>
      <c r="LG733" s="182"/>
      <c r="LH733" s="182"/>
      <c r="LI733" s="182"/>
      <c r="LJ733" s="182"/>
      <c r="LK733" s="182"/>
      <c r="LL733" s="182"/>
      <c r="LM733" s="182"/>
      <c r="LN733" s="182"/>
      <c r="LO733" s="182"/>
      <c r="LP733" s="182"/>
      <c r="LQ733" s="182"/>
      <c r="LR733" s="182"/>
      <c r="LS733" s="182"/>
      <c r="LT733" s="182"/>
      <c r="LU733" s="182"/>
      <c r="LV733" s="182"/>
      <c r="LW733" s="182"/>
      <c r="LX733" s="182"/>
      <c r="LY733" s="182"/>
      <c r="LZ733" s="182"/>
      <c r="MA733" s="182"/>
      <c r="MB733" s="182"/>
      <c r="MC733" s="182"/>
      <c r="MD733" s="182"/>
      <c r="ME733" s="182"/>
      <c r="MF733" s="182"/>
      <c r="MG733" s="182"/>
      <c r="MH733" s="182"/>
      <c r="MI733" s="182"/>
      <c r="MJ733" s="182"/>
      <c r="MK733" s="182"/>
      <c r="ML733" s="182"/>
      <c r="MM733" s="182"/>
      <c r="MN733" s="182"/>
      <c r="MO733" s="182"/>
      <c r="MP733" s="182"/>
      <c r="MQ733" s="182"/>
      <c r="MR733" s="182"/>
      <c r="MS733" s="182"/>
      <c r="MT733" s="182"/>
      <c r="MU733" s="182"/>
      <c r="MV733" s="182"/>
      <c r="MW733" s="182"/>
      <c r="MX733" s="182"/>
      <c r="MY733" s="182"/>
      <c r="MZ733" s="182"/>
      <c r="NA733" s="182"/>
      <c r="NB733" s="182"/>
      <c r="NC733" s="182"/>
      <c r="ND733" s="182"/>
      <c r="NE733" s="182"/>
      <c r="NF733" s="182"/>
      <c r="NG733" s="182"/>
      <c r="NH733" s="182"/>
      <c r="NI733" s="182"/>
      <c r="NJ733" s="182"/>
      <c r="NK733" s="182"/>
      <c r="NL733" s="182"/>
      <c r="NM733" s="182"/>
      <c r="NN733" s="182"/>
      <c r="NO733" s="182"/>
      <c r="NP733" s="182"/>
      <c r="NQ733" s="182"/>
      <c r="NR733" s="182"/>
      <c r="NS733" s="182"/>
      <c r="NT733" s="182"/>
      <c r="NU733" s="182"/>
      <c r="NV733" s="182"/>
      <c r="NW733" s="182"/>
      <c r="NX733" s="182"/>
      <c r="NY733" s="182"/>
      <c r="NZ733" s="182"/>
      <c r="OA733" s="182"/>
      <c r="OB733" s="182"/>
      <c r="OC733" s="182"/>
      <c r="OD733" s="182"/>
      <c r="OE733" s="182"/>
      <c r="OF733" s="182"/>
      <c r="OG733" s="182"/>
      <c r="OH733" s="182"/>
      <c r="OI733" s="182"/>
      <c r="OJ733" s="182"/>
      <c r="OK733" s="182"/>
      <c r="OL733" s="182"/>
      <c r="OM733" s="182"/>
      <c r="ON733" s="182"/>
      <c r="OO733" s="182"/>
      <c r="OP733" s="182"/>
      <c r="OQ733" s="182"/>
      <c r="OR733" s="182"/>
      <c r="OS733" s="182"/>
      <c r="OT733" s="182"/>
      <c r="OU733" s="182"/>
      <c r="OV733" s="182"/>
      <c r="OW733" s="182"/>
      <c r="OX733" s="182"/>
      <c r="OY733" s="182"/>
      <c r="OZ733" s="182"/>
      <c r="PA733" s="182"/>
      <c r="PB733" s="182"/>
      <c r="PC733" s="182"/>
      <c r="PD733" s="182"/>
      <c r="PE733" s="182"/>
      <c r="PF733" s="182"/>
      <c r="PG733" s="182"/>
      <c r="PH733" s="182"/>
      <c r="PI733" s="182"/>
      <c r="PJ733" s="182"/>
      <c r="PK733" s="182"/>
      <c r="PL733" s="182"/>
      <c r="PM733" s="182"/>
      <c r="PN733" s="182"/>
      <c r="PO733" s="182"/>
      <c r="PP733" s="182"/>
      <c r="PQ733" s="182"/>
      <c r="PR733" s="182"/>
      <c r="PS733" s="182"/>
      <c r="PT733" s="182"/>
      <c r="PU733" s="182"/>
      <c r="PV733" s="182"/>
      <c r="PW733" s="182"/>
      <c r="PX733" s="182"/>
    </row>
    <row r="734" spans="1:440" s="167" customFormat="1" ht="19.899999999999999" customHeight="1">
      <c r="A734" s="855">
        <v>202</v>
      </c>
      <c r="B734" s="1044"/>
      <c r="C734" s="956"/>
      <c r="D734" s="867"/>
      <c r="E734" s="951"/>
      <c r="F734" s="326" t="s">
        <v>22</v>
      </c>
      <c r="G734" s="301">
        <v>105.306</v>
      </c>
      <c r="H734" s="319">
        <f>-10</f>
        <v>-10</v>
      </c>
      <c r="I734" s="302">
        <f>G734+H734+K733</f>
        <v>137.971</v>
      </c>
      <c r="J734" s="286">
        <f>16.54</f>
        <v>16.54</v>
      </c>
      <c r="K734" s="302">
        <f t="shared" si="847"/>
        <v>121.43100000000001</v>
      </c>
      <c r="L734" s="385">
        <f t="shared" si="848"/>
        <v>0.11988026469330511</v>
      </c>
      <c r="M734" s="456" t="s">
        <v>24</v>
      </c>
      <c r="N734" s="903"/>
      <c r="O734" s="904"/>
      <c r="P734" s="904"/>
      <c r="Q734" s="904"/>
      <c r="R734" s="904"/>
      <c r="S734" s="893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  <c r="AV734" s="182"/>
      <c r="AW734" s="182"/>
      <c r="AX734" s="182"/>
      <c r="AY734" s="182"/>
      <c r="AZ734" s="182"/>
      <c r="BA734" s="182"/>
      <c r="BB734" s="182"/>
      <c r="BC734" s="182"/>
      <c r="BD734" s="182"/>
      <c r="BE734" s="182"/>
      <c r="BF734" s="182"/>
      <c r="BG734" s="182"/>
      <c r="BH734" s="182"/>
      <c r="BI734" s="182"/>
      <c r="BJ734" s="182"/>
      <c r="BK734" s="182"/>
      <c r="BL734" s="182"/>
      <c r="BM734" s="182"/>
      <c r="BN734" s="182"/>
      <c r="BO734" s="182"/>
      <c r="BP734" s="182"/>
      <c r="BQ734" s="182"/>
      <c r="BR734" s="182"/>
      <c r="BS734" s="182"/>
      <c r="BT734" s="182"/>
      <c r="BU734" s="182"/>
      <c r="BV734" s="182"/>
      <c r="BW734" s="182"/>
      <c r="BX734" s="182"/>
      <c r="BY734" s="182"/>
      <c r="BZ734" s="182"/>
      <c r="CA734" s="182"/>
      <c r="CB734" s="182"/>
      <c r="CC734" s="182"/>
      <c r="CD734" s="182"/>
      <c r="CE734" s="182"/>
      <c r="CF734" s="182"/>
      <c r="CG734" s="182"/>
      <c r="CH734" s="182"/>
      <c r="CI734" s="182"/>
      <c r="CJ734" s="182"/>
      <c r="CK734" s="182"/>
      <c r="CL734" s="182"/>
      <c r="CM734" s="182"/>
      <c r="CN734" s="182"/>
      <c r="CO734" s="182"/>
      <c r="CP734" s="182"/>
      <c r="CQ734" s="182"/>
      <c r="CR734" s="182"/>
      <c r="CS734" s="182"/>
      <c r="CT734" s="182"/>
      <c r="CU734" s="182"/>
      <c r="CV734" s="182"/>
      <c r="CW734" s="182"/>
      <c r="CX734" s="182"/>
      <c r="CY734" s="182"/>
      <c r="CZ734" s="182"/>
      <c r="DA734" s="182"/>
      <c r="DB734" s="182"/>
      <c r="DC734" s="182"/>
      <c r="DD734" s="182"/>
      <c r="DE734" s="182"/>
      <c r="DF734" s="182"/>
      <c r="DG734" s="182"/>
      <c r="DH734" s="182"/>
      <c r="DI734" s="182"/>
      <c r="DJ734" s="182"/>
      <c r="DK734" s="182"/>
      <c r="DL734" s="182"/>
      <c r="DM734" s="182"/>
      <c r="DN734" s="182"/>
      <c r="DO734" s="182"/>
      <c r="DP734" s="182"/>
      <c r="DQ734" s="182"/>
      <c r="DR734" s="182"/>
      <c r="DS734" s="182"/>
      <c r="DT734" s="182"/>
      <c r="DU734" s="182"/>
      <c r="DV734" s="182"/>
      <c r="DW734" s="182"/>
      <c r="DX734" s="182"/>
      <c r="DY734" s="182"/>
      <c r="DZ734" s="182"/>
      <c r="EA734" s="182"/>
      <c r="EB734" s="182"/>
      <c r="EC734" s="182"/>
      <c r="ED734" s="182"/>
      <c r="EE734" s="182"/>
      <c r="EF734" s="182"/>
      <c r="EG734" s="182"/>
      <c r="EH734" s="182"/>
      <c r="EI734" s="182"/>
      <c r="EJ734" s="182"/>
      <c r="EK734" s="182"/>
      <c r="EL734" s="182"/>
      <c r="EM734" s="182"/>
      <c r="EN734" s="182"/>
      <c r="EO734" s="182"/>
      <c r="EP734" s="182"/>
      <c r="EQ734" s="182"/>
      <c r="ER734" s="182"/>
      <c r="ES734" s="182"/>
      <c r="ET734" s="182"/>
      <c r="EU734" s="182"/>
      <c r="EV734" s="182"/>
      <c r="EW734" s="182"/>
      <c r="EX734" s="182"/>
      <c r="EY734" s="182"/>
      <c r="EZ734" s="182"/>
      <c r="FA734" s="182"/>
      <c r="FB734" s="182"/>
      <c r="FC734" s="182"/>
      <c r="FD734" s="182"/>
      <c r="FE734" s="182"/>
      <c r="FF734" s="182"/>
      <c r="FG734" s="182"/>
      <c r="FH734" s="182"/>
      <c r="FI734" s="182"/>
      <c r="FJ734" s="182"/>
      <c r="FK734" s="182"/>
      <c r="FL734" s="182"/>
      <c r="FM734" s="182"/>
      <c r="FN734" s="182"/>
      <c r="FO734" s="182"/>
      <c r="FP734" s="182"/>
      <c r="FQ734" s="182"/>
      <c r="FR734" s="182"/>
      <c r="FS734" s="182"/>
      <c r="FT734" s="182"/>
      <c r="FU734" s="182"/>
      <c r="FV734" s="182"/>
      <c r="FW734" s="182"/>
      <c r="FX734" s="182"/>
      <c r="FY734" s="182"/>
      <c r="FZ734" s="182"/>
      <c r="GA734" s="182"/>
      <c r="GB734" s="182"/>
      <c r="GC734" s="182"/>
      <c r="GD734" s="182"/>
      <c r="GE734" s="182"/>
      <c r="GF734" s="182"/>
      <c r="GG734" s="182"/>
      <c r="GH734" s="182"/>
      <c r="GI734" s="182"/>
      <c r="GJ734" s="182"/>
      <c r="GK734" s="182"/>
      <c r="GL734" s="182"/>
      <c r="GM734" s="182"/>
      <c r="GN734" s="182"/>
      <c r="GO734" s="182"/>
      <c r="GP734" s="182"/>
      <c r="GQ734" s="182"/>
      <c r="GR734" s="182"/>
      <c r="GS734" s="182"/>
      <c r="GT734" s="182"/>
      <c r="GU734" s="182"/>
      <c r="GV734" s="182"/>
      <c r="GW734" s="182"/>
      <c r="GX734" s="182"/>
      <c r="GY734" s="182"/>
      <c r="GZ734" s="182"/>
      <c r="HA734" s="182"/>
      <c r="HB734" s="182"/>
      <c r="HC734" s="182"/>
      <c r="HD734" s="182"/>
      <c r="HE734" s="182"/>
      <c r="HF734" s="182"/>
      <c r="HG734" s="182"/>
      <c r="HH734" s="182"/>
      <c r="HI734" s="182"/>
      <c r="HJ734" s="182"/>
      <c r="HK734" s="182"/>
      <c r="HL734" s="182"/>
      <c r="HM734" s="182"/>
      <c r="HN734" s="182"/>
      <c r="HO734" s="182"/>
      <c r="HP734" s="182"/>
      <c r="HQ734" s="182"/>
      <c r="HR734" s="182"/>
      <c r="HS734" s="182"/>
      <c r="HT734" s="182"/>
      <c r="HU734" s="182"/>
      <c r="HV734" s="182"/>
      <c r="HW734" s="182"/>
      <c r="HX734" s="182"/>
      <c r="HY734" s="182"/>
      <c r="HZ734" s="182"/>
      <c r="IA734" s="182"/>
      <c r="IB734" s="182"/>
      <c r="IC734" s="182"/>
      <c r="ID734" s="182"/>
      <c r="IE734" s="182"/>
      <c r="IF734" s="182"/>
      <c r="IG734" s="182"/>
      <c r="IH734" s="182"/>
      <c r="II734" s="182"/>
      <c r="IJ734" s="182"/>
      <c r="IK734" s="182"/>
      <c r="IL734" s="182"/>
      <c r="IM734" s="182"/>
      <c r="IN734" s="182"/>
      <c r="IO734" s="182"/>
      <c r="IP734" s="182"/>
      <c r="IQ734" s="182"/>
      <c r="IR734" s="182"/>
      <c r="IS734" s="182"/>
      <c r="IT734" s="182"/>
      <c r="IU734" s="182"/>
      <c r="IV734" s="182"/>
      <c r="IW734" s="182"/>
      <c r="IX734" s="182"/>
      <c r="IY734" s="182"/>
      <c r="IZ734" s="182"/>
      <c r="JA734" s="182"/>
      <c r="JB734" s="182"/>
      <c r="JC734" s="182"/>
      <c r="JD734" s="182"/>
      <c r="JE734" s="182"/>
      <c r="JF734" s="182"/>
      <c r="JG734" s="182"/>
      <c r="JH734" s="182"/>
      <c r="JI734" s="182"/>
      <c r="JJ734" s="182"/>
      <c r="JK734" s="182"/>
      <c r="JL734" s="182"/>
      <c r="JM734" s="182"/>
      <c r="JN734" s="182"/>
      <c r="JO734" s="182"/>
      <c r="JP734" s="182"/>
      <c r="JQ734" s="182"/>
      <c r="JR734" s="182"/>
      <c r="JS734" s="182"/>
      <c r="JT734" s="182"/>
      <c r="JU734" s="182"/>
      <c r="JV734" s="182"/>
      <c r="JW734" s="182"/>
      <c r="JX734" s="182"/>
      <c r="JY734" s="182"/>
      <c r="JZ734" s="182"/>
      <c r="KA734" s="182"/>
      <c r="KB734" s="182"/>
      <c r="KC734" s="182"/>
      <c r="KD734" s="182"/>
      <c r="KE734" s="182"/>
      <c r="KF734" s="182"/>
      <c r="KG734" s="182"/>
      <c r="KH734" s="182"/>
      <c r="KI734" s="182"/>
      <c r="KJ734" s="182"/>
      <c r="KK734" s="182"/>
      <c r="KL734" s="182"/>
      <c r="KM734" s="182"/>
      <c r="KN734" s="182"/>
      <c r="KO734" s="182"/>
      <c r="KP734" s="182"/>
      <c r="KQ734" s="182"/>
      <c r="KR734" s="182"/>
      <c r="KS734" s="182"/>
      <c r="KT734" s="182"/>
      <c r="KU734" s="182"/>
      <c r="KV734" s="182"/>
      <c r="KW734" s="182"/>
      <c r="KX734" s="182"/>
      <c r="KY734" s="182"/>
      <c r="KZ734" s="182"/>
      <c r="LA734" s="182"/>
      <c r="LB734" s="182"/>
      <c r="LC734" s="182"/>
      <c r="LD734" s="182"/>
      <c r="LE734" s="182"/>
      <c r="LF734" s="182"/>
      <c r="LG734" s="182"/>
      <c r="LH734" s="182"/>
      <c r="LI734" s="182"/>
      <c r="LJ734" s="182"/>
      <c r="LK734" s="182"/>
      <c r="LL734" s="182"/>
      <c r="LM734" s="182"/>
      <c r="LN734" s="182"/>
      <c r="LO734" s="182"/>
      <c r="LP734" s="182"/>
      <c r="LQ734" s="182"/>
      <c r="LR734" s="182"/>
      <c r="LS734" s="182"/>
      <c r="LT734" s="182"/>
      <c r="LU734" s="182"/>
      <c r="LV734" s="182"/>
      <c r="LW734" s="182"/>
      <c r="LX734" s="182"/>
      <c r="LY734" s="182"/>
      <c r="LZ734" s="182"/>
      <c r="MA734" s="182"/>
      <c r="MB734" s="182"/>
      <c r="MC734" s="182"/>
      <c r="MD734" s="182"/>
      <c r="ME734" s="182"/>
      <c r="MF734" s="182"/>
      <c r="MG734" s="182"/>
      <c r="MH734" s="182"/>
      <c r="MI734" s="182"/>
      <c r="MJ734" s="182"/>
      <c r="MK734" s="182"/>
      <c r="ML734" s="182"/>
      <c r="MM734" s="182"/>
      <c r="MN734" s="182"/>
      <c r="MO734" s="182"/>
      <c r="MP734" s="182"/>
      <c r="MQ734" s="182"/>
      <c r="MR734" s="182"/>
      <c r="MS734" s="182"/>
      <c r="MT734" s="182"/>
      <c r="MU734" s="182"/>
      <c r="MV734" s="182"/>
      <c r="MW734" s="182"/>
      <c r="MX734" s="182"/>
      <c r="MY734" s="182"/>
      <c r="MZ734" s="182"/>
      <c r="NA734" s="182"/>
      <c r="NB734" s="182"/>
      <c r="NC734" s="182"/>
      <c r="ND734" s="182"/>
      <c r="NE734" s="182"/>
      <c r="NF734" s="182"/>
      <c r="NG734" s="182"/>
      <c r="NH734" s="182"/>
      <c r="NI734" s="182"/>
      <c r="NJ734" s="182"/>
      <c r="NK734" s="182"/>
      <c r="NL734" s="182"/>
      <c r="NM734" s="182"/>
      <c r="NN734" s="182"/>
      <c r="NO734" s="182"/>
      <c r="NP734" s="182"/>
      <c r="NQ734" s="182"/>
      <c r="NR734" s="182"/>
      <c r="NS734" s="182"/>
      <c r="NT734" s="182"/>
      <c r="NU734" s="182"/>
      <c r="NV734" s="182"/>
      <c r="NW734" s="182"/>
      <c r="NX734" s="182"/>
      <c r="NY734" s="182"/>
      <c r="NZ734" s="182"/>
      <c r="OA734" s="182"/>
      <c r="OB734" s="182"/>
      <c r="OC734" s="182"/>
      <c r="OD734" s="182"/>
      <c r="OE734" s="182"/>
      <c r="OF734" s="182"/>
      <c r="OG734" s="182"/>
      <c r="OH734" s="182"/>
      <c r="OI734" s="182"/>
      <c r="OJ734" s="182"/>
      <c r="OK734" s="182"/>
      <c r="OL734" s="182"/>
      <c r="OM734" s="182"/>
      <c r="ON734" s="182"/>
      <c r="OO734" s="182"/>
      <c r="OP734" s="182"/>
      <c r="OQ734" s="182"/>
      <c r="OR734" s="182"/>
      <c r="OS734" s="182"/>
      <c r="OT734" s="182"/>
      <c r="OU734" s="182"/>
      <c r="OV734" s="182"/>
      <c r="OW734" s="182"/>
      <c r="OX734" s="182"/>
      <c r="OY734" s="182"/>
      <c r="OZ734" s="182"/>
      <c r="PA734" s="182"/>
      <c r="PB734" s="182"/>
      <c r="PC734" s="182"/>
      <c r="PD734" s="182"/>
      <c r="PE734" s="182"/>
      <c r="PF734" s="182"/>
      <c r="PG734" s="182"/>
      <c r="PH734" s="182"/>
      <c r="PI734" s="182"/>
      <c r="PJ734" s="182"/>
      <c r="PK734" s="182"/>
      <c r="PL734" s="182"/>
      <c r="PM734" s="182"/>
      <c r="PN734" s="182"/>
      <c r="PO734" s="182"/>
      <c r="PP734" s="182"/>
      <c r="PQ734" s="182"/>
      <c r="PR734" s="182"/>
      <c r="PS734" s="182"/>
      <c r="PT734" s="182"/>
      <c r="PU734" s="182"/>
      <c r="PV734" s="182"/>
      <c r="PW734" s="182"/>
      <c r="PX734" s="182"/>
    </row>
    <row r="735" spans="1:440" s="167" customFormat="1" ht="19.899999999999999" customHeight="1">
      <c r="A735" s="855">
        <v>204</v>
      </c>
      <c r="B735" s="1044"/>
      <c r="C735" s="956"/>
      <c r="D735" s="865" t="s">
        <v>667</v>
      </c>
      <c r="E735" s="951" t="s">
        <v>635</v>
      </c>
      <c r="F735" s="326" t="s">
        <v>20</v>
      </c>
      <c r="G735" s="301">
        <v>1.784</v>
      </c>
      <c r="H735" s="301"/>
      <c r="I735" s="302">
        <f t="shared" ref="I735" si="917">G735+H735</f>
        <v>1.784</v>
      </c>
      <c r="J735" s="286">
        <v>0</v>
      </c>
      <c r="K735" s="302">
        <f t="shared" si="847"/>
        <v>1.784</v>
      </c>
      <c r="L735" s="385">
        <f t="shared" si="848"/>
        <v>0</v>
      </c>
      <c r="M735" s="456" t="s">
        <v>24</v>
      </c>
      <c r="N735" s="903">
        <f t="shared" ref="N735:O735" si="918">G735+G736+G737</f>
        <v>20.277999999999999</v>
      </c>
      <c r="O735" s="904">
        <f t="shared" si="918"/>
        <v>0</v>
      </c>
      <c r="P735" s="904">
        <f t="shared" ref="P735" si="919">N735+O735</f>
        <v>20.277999999999999</v>
      </c>
      <c r="Q735" s="904">
        <f t="shared" ref="Q735" si="920">J735+J736+J737</f>
        <v>12.733000000000001</v>
      </c>
      <c r="R735" s="904">
        <f t="shared" ref="R735" si="921">P735-Q735</f>
        <v>7.5449999999999982</v>
      </c>
      <c r="S735" s="893">
        <f t="shared" ref="S735" si="922">Q735/P735</f>
        <v>0.62792188578755304</v>
      </c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  <c r="AU735" s="182"/>
      <c r="AV735" s="182"/>
      <c r="AW735" s="182"/>
      <c r="AX735" s="182"/>
      <c r="AY735" s="182"/>
      <c r="AZ735" s="182"/>
      <c r="BA735" s="182"/>
      <c r="BB735" s="182"/>
      <c r="BC735" s="182"/>
      <c r="BD735" s="182"/>
      <c r="BE735" s="182"/>
      <c r="BF735" s="182"/>
      <c r="BG735" s="182"/>
      <c r="BH735" s="182"/>
      <c r="BI735" s="182"/>
      <c r="BJ735" s="182"/>
      <c r="BK735" s="182"/>
      <c r="BL735" s="182"/>
      <c r="BM735" s="182"/>
      <c r="BN735" s="182"/>
      <c r="BO735" s="182"/>
      <c r="BP735" s="182"/>
      <c r="BQ735" s="182"/>
      <c r="BR735" s="182"/>
      <c r="BS735" s="182"/>
      <c r="BT735" s="182"/>
      <c r="BU735" s="182"/>
      <c r="BV735" s="182"/>
      <c r="BW735" s="182"/>
      <c r="BX735" s="182"/>
      <c r="BY735" s="182"/>
      <c r="BZ735" s="182"/>
      <c r="CA735" s="182"/>
      <c r="CB735" s="182"/>
      <c r="CC735" s="182"/>
      <c r="CD735" s="182"/>
      <c r="CE735" s="182"/>
      <c r="CF735" s="182"/>
      <c r="CG735" s="182"/>
      <c r="CH735" s="182"/>
      <c r="CI735" s="182"/>
      <c r="CJ735" s="182"/>
      <c r="CK735" s="182"/>
      <c r="CL735" s="182"/>
      <c r="CM735" s="182"/>
      <c r="CN735" s="182"/>
      <c r="CO735" s="182"/>
      <c r="CP735" s="182"/>
      <c r="CQ735" s="182"/>
      <c r="CR735" s="182"/>
      <c r="CS735" s="182"/>
      <c r="CT735" s="182"/>
      <c r="CU735" s="182"/>
      <c r="CV735" s="182"/>
      <c r="CW735" s="182"/>
      <c r="CX735" s="182"/>
      <c r="CY735" s="182"/>
      <c r="CZ735" s="182"/>
      <c r="DA735" s="182"/>
      <c r="DB735" s="182"/>
      <c r="DC735" s="182"/>
      <c r="DD735" s="182"/>
      <c r="DE735" s="182"/>
      <c r="DF735" s="182"/>
      <c r="DG735" s="182"/>
      <c r="DH735" s="182"/>
      <c r="DI735" s="182"/>
      <c r="DJ735" s="182"/>
      <c r="DK735" s="182"/>
      <c r="DL735" s="182"/>
      <c r="DM735" s="182"/>
      <c r="DN735" s="182"/>
      <c r="DO735" s="182"/>
      <c r="DP735" s="182"/>
      <c r="DQ735" s="182"/>
      <c r="DR735" s="182"/>
      <c r="DS735" s="182"/>
      <c r="DT735" s="182"/>
      <c r="DU735" s="182"/>
      <c r="DV735" s="182"/>
      <c r="DW735" s="182"/>
      <c r="DX735" s="182"/>
      <c r="DY735" s="182"/>
      <c r="DZ735" s="182"/>
      <c r="EA735" s="182"/>
      <c r="EB735" s="182"/>
      <c r="EC735" s="182"/>
      <c r="ED735" s="182"/>
      <c r="EE735" s="182"/>
      <c r="EF735" s="182"/>
      <c r="EG735" s="182"/>
      <c r="EH735" s="182"/>
      <c r="EI735" s="182"/>
      <c r="EJ735" s="182"/>
      <c r="EK735" s="182"/>
      <c r="EL735" s="182"/>
      <c r="EM735" s="182"/>
      <c r="EN735" s="182"/>
      <c r="EO735" s="182"/>
      <c r="EP735" s="182"/>
      <c r="EQ735" s="182"/>
      <c r="ER735" s="182"/>
      <c r="ES735" s="182"/>
      <c r="ET735" s="182"/>
      <c r="EU735" s="182"/>
      <c r="EV735" s="182"/>
      <c r="EW735" s="182"/>
      <c r="EX735" s="182"/>
      <c r="EY735" s="182"/>
      <c r="EZ735" s="182"/>
      <c r="FA735" s="182"/>
      <c r="FB735" s="182"/>
      <c r="FC735" s="182"/>
      <c r="FD735" s="182"/>
      <c r="FE735" s="182"/>
      <c r="FF735" s="182"/>
      <c r="FG735" s="182"/>
      <c r="FH735" s="182"/>
      <c r="FI735" s="182"/>
      <c r="FJ735" s="182"/>
      <c r="FK735" s="182"/>
      <c r="FL735" s="182"/>
      <c r="FM735" s="182"/>
      <c r="FN735" s="182"/>
      <c r="FO735" s="182"/>
      <c r="FP735" s="182"/>
      <c r="FQ735" s="182"/>
      <c r="FR735" s="182"/>
      <c r="FS735" s="182"/>
      <c r="FT735" s="182"/>
      <c r="FU735" s="182"/>
      <c r="FV735" s="182"/>
      <c r="FW735" s="182"/>
      <c r="FX735" s="182"/>
      <c r="FY735" s="182"/>
      <c r="FZ735" s="182"/>
      <c r="GA735" s="182"/>
      <c r="GB735" s="182"/>
      <c r="GC735" s="182"/>
      <c r="GD735" s="182"/>
      <c r="GE735" s="182"/>
      <c r="GF735" s="182"/>
      <c r="GG735" s="182"/>
      <c r="GH735" s="182"/>
      <c r="GI735" s="182"/>
      <c r="GJ735" s="182"/>
      <c r="GK735" s="182"/>
      <c r="GL735" s="182"/>
      <c r="GM735" s="182"/>
      <c r="GN735" s="182"/>
      <c r="GO735" s="182"/>
      <c r="GP735" s="182"/>
      <c r="GQ735" s="182"/>
      <c r="GR735" s="182"/>
      <c r="GS735" s="182"/>
      <c r="GT735" s="182"/>
      <c r="GU735" s="182"/>
      <c r="GV735" s="182"/>
      <c r="GW735" s="182"/>
      <c r="GX735" s="182"/>
      <c r="GY735" s="182"/>
      <c r="GZ735" s="182"/>
      <c r="HA735" s="182"/>
      <c r="HB735" s="182"/>
      <c r="HC735" s="182"/>
      <c r="HD735" s="182"/>
      <c r="HE735" s="182"/>
      <c r="HF735" s="182"/>
      <c r="HG735" s="182"/>
      <c r="HH735" s="182"/>
      <c r="HI735" s="182"/>
      <c r="HJ735" s="182"/>
      <c r="HK735" s="182"/>
      <c r="HL735" s="182"/>
      <c r="HM735" s="182"/>
      <c r="HN735" s="182"/>
      <c r="HO735" s="182"/>
      <c r="HP735" s="182"/>
      <c r="HQ735" s="182"/>
      <c r="HR735" s="182"/>
      <c r="HS735" s="182"/>
      <c r="HT735" s="182"/>
      <c r="HU735" s="182"/>
      <c r="HV735" s="182"/>
      <c r="HW735" s="182"/>
      <c r="HX735" s="182"/>
      <c r="HY735" s="182"/>
      <c r="HZ735" s="182"/>
      <c r="IA735" s="182"/>
      <c r="IB735" s="182"/>
      <c r="IC735" s="182"/>
      <c r="ID735" s="182"/>
      <c r="IE735" s="182"/>
      <c r="IF735" s="182"/>
      <c r="IG735" s="182"/>
      <c r="IH735" s="182"/>
      <c r="II735" s="182"/>
      <c r="IJ735" s="182"/>
      <c r="IK735" s="182"/>
      <c r="IL735" s="182"/>
      <c r="IM735" s="182"/>
      <c r="IN735" s="182"/>
      <c r="IO735" s="182"/>
      <c r="IP735" s="182"/>
      <c r="IQ735" s="182"/>
      <c r="IR735" s="182"/>
      <c r="IS735" s="182"/>
      <c r="IT735" s="182"/>
      <c r="IU735" s="182"/>
      <c r="IV735" s="182"/>
      <c r="IW735" s="182"/>
      <c r="IX735" s="182"/>
      <c r="IY735" s="182"/>
      <c r="IZ735" s="182"/>
      <c r="JA735" s="182"/>
      <c r="JB735" s="182"/>
      <c r="JC735" s="182"/>
      <c r="JD735" s="182"/>
      <c r="JE735" s="182"/>
      <c r="JF735" s="182"/>
      <c r="JG735" s="182"/>
      <c r="JH735" s="182"/>
      <c r="JI735" s="182"/>
      <c r="JJ735" s="182"/>
      <c r="JK735" s="182"/>
      <c r="JL735" s="182"/>
      <c r="JM735" s="182"/>
      <c r="JN735" s="182"/>
      <c r="JO735" s="182"/>
      <c r="JP735" s="182"/>
      <c r="JQ735" s="182"/>
      <c r="JR735" s="182"/>
      <c r="JS735" s="182"/>
      <c r="JT735" s="182"/>
      <c r="JU735" s="182"/>
      <c r="JV735" s="182"/>
      <c r="JW735" s="182"/>
      <c r="JX735" s="182"/>
      <c r="JY735" s="182"/>
      <c r="JZ735" s="182"/>
      <c r="KA735" s="182"/>
      <c r="KB735" s="182"/>
      <c r="KC735" s="182"/>
      <c r="KD735" s="182"/>
      <c r="KE735" s="182"/>
      <c r="KF735" s="182"/>
      <c r="KG735" s="182"/>
      <c r="KH735" s="182"/>
      <c r="KI735" s="182"/>
      <c r="KJ735" s="182"/>
      <c r="KK735" s="182"/>
      <c r="KL735" s="182"/>
      <c r="KM735" s="182"/>
      <c r="KN735" s="182"/>
      <c r="KO735" s="182"/>
      <c r="KP735" s="182"/>
      <c r="KQ735" s="182"/>
      <c r="KR735" s="182"/>
      <c r="KS735" s="182"/>
      <c r="KT735" s="182"/>
      <c r="KU735" s="182"/>
      <c r="KV735" s="182"/>
      <c r="KW735" s="182"/>
      <c r="KX735" s="182"/>
      <c r="KY735" s="182"/>
      <c r="KZ735" s="182"/>
      <c r="LA735" s="182"/>
      <c r="LB735" s="182"/>
      <c r="LC735" s="182"/>
      <c r="LD735" s="182"/>
      <c r="LE735" s="182"/>
      <c r="LF735" s="182"/>
      <c r="LG735" s="182"/>
      <c r="LH735" s="182"/>
      <c r="LI735" s="182"/>
      <c r="LJ735" s="182"/>
      <c r="LK735" s="182"/>
      <c r="LL735" s="182"/>
      <c r="LM735" s="182"/>
      <c r="LN735" s="182"/>
      <c r="LO735" s="182"/>
      <c r="LP735" s="182"/>
      <c r="LQ735" s="182"/>
      <c r="LR735" s="182"/>
      <c r="LS735" s="182"/>
      <c r="LT735" s="182"/>
      <c r="LU735" s="182"/>
      <c r="LV735" s="182"/>
      <c r="LW735" s="182"/>
      <c r="LX735" s="182"/>
      <c r="LY735" s="182"/>
      <c r="LZ735" s="182"/>
      <c r="MA735" s="182"/>
      <c r="MB735" s="182"/>
      <c r="MC735" s="182"/>
      <c r="MD735" s="182"/>
      <c r="ME735" s="182"/>
      <c r="MF735" s="182"/>
      <c r="MG735" s="182"/>
      <c r="MH735" s="182"/>
      <c r="MI735" s="182"/>
      <c r="MJ735" s="182"/>
      <c r="MK735" s="182"/>
      <c r="ML735" s="182"/>
      <c r="MM735" s="182"/>
      <c r="MN735" s="182"/>
      <c r="MO735" s="182"/>
      <c r="MP735" s="182"/>
      <c r="MQ735" s="182"/>
      <c r="MR735" s="182"/>
      <c r="MS735" s="182"/>
      <c r="MT735" s="182"/>
      <c r="MU735" s="182"/>
      <c r="MV735" s="182"/>
      <c r="MW735" s="182"/>
      <c r="MX735" s="182"/>
      <c r="MY735" s="182"/>
      <c r="MZ735" s="182"/>
      <c r="NA735" s="182"/>
      <c r="NB735" s="182"/>
      <c r="NC735" s="182"/>
      <c r="ND735" s="182"/>
      <c r="NE735" s="182"/>
      <c r="NF735" s="182"/>
      <c r="NG735" s="182"/>
      <c r="NH735" s="182"/>
      <c r="NI735" s="182"/>
      <c r="NJ735" s="182"/>
      <c r="NK735" s="182"/>
      <c r="NL735" s="182"/>
      <c r="NM735" s="182"/>
      <c r="NN735" s="182"/>
      <c r="NO735" s="182"/>
      <c r="NP735" s="182"/>
      <c r="NQ735" s="182"/>
      <c r="NR735" s="182"/>
      <c r="NS735" s="182"/>
      <c r="NT735" s="182"/>
      <c r="NU735" s="182"/>
      <c r="NV735" s="182"/>
      <c r="NW735" s="182"/>
      <c r="NX735" s="182"/>
      <c r="NY735" s="182"/>
      <c r="NZ735" s="182"/>
      <c r="OA735" s="182"/>
      <c r="OB735" s="182"/>
      <c r="OC735" s="182"/>
      <c r="OD735" s="182"/>
      <c r="OE735" s="182"/>
      <c r="OF735" s="182"/>
      <c r="OG735" s="182"/>
      <c r="OH735" s="182"/>
      <c r="OI735" s="182"/>
      <c r="OJ735" s="182"/>
      <c r="OK735" s="182"/>
      <c r="OL735" s="182"/>
      <c r="OM735" s="182"/>
      <c r="ON735" s="182"/>
      <c r="OO735" s="182"/>
      <c r="OP735" s="182"/>
      <c r="OQ735" s="182"/>
      <c r="OR735" s="182"/>
      <c r="OS735" s="182"/>
      <c r="OT735" s="182"/>
      <c r="OU735" s="182"/>
      <c r="OV735" s="182"/>
      <c r="OW735" s="182"/>
      <c r="OX735" s="182"/>
      <c r="OY735" s="182"/>
      <c r="OZ735" s="182"/>
      <c r="PA735" s="182"/>
      <c r="PB735" s="182"/>
      <c r="PC735" s="182"/>
      <c r="PD735" s="182"/>
      <c r="PE735" s="182"/>
      <c r="PF735" s="182"/>
      <c r="PG735" s="182"/>
      <c r="PH735" s="182"/>
      <c r="PI735" s="182"/>
      <c r="PJ735" s="182"/>
      <c r="PK735" s="182"/>
      <c r="PL735" s="182"/>
      <c r="PM735" s="182"/>
      <c r="PN735" s="182"/>
      <c r="PO735" s="182"/>
      <c r="PP735" s="182"/>
      <c r="PQ735" s="182"/>
      <c r="PR735" s="182"/>
      <c r="PS735" s="182"/>
      <c r="PT735" s="182"/>
      <c r="PU735" s="182"/>
      <c r="PV735" s="182"/>
      <c r="PW735" s="182"/>
      <c r="PX735" s="182"/>
    </row>
    <row r="736" spans="1:440" s="167" customFormat="1" ht="19.899999999999999" customHeight="1">
      <c r="A736" s="855">
        <v>204</v>
      </c>
      <c r="B736" s="1044"/>
      <c r="C736" s="956"/>
      <c r="D736" s="866"/>
      <c r="E736" s="951"/>
      <c r="F736" s="326" t="s">
        <v>21</v>
      </c>
      <c r="G736" s="301">
        <v>8.3550000000000004</v>
      </c>
      <c r="H736" s="301"/>
      <c r="I736" s="302">
        <f>G736+H736+K735</f>
        <v>10.139000000000001</v>
      </c>
      <c r="J736" s="286">
        <v>6.8929999999999998</v>
      </c>
      <c r="K736" s="302">
        <f t="shared" si="847"/>
        <v>3.2460000000000013</v>
      </c>
      <c r="L736" s="385">
        <f t="shared" si="848"/>
        <v>0.67985008383469758</v>
      </c>
      <c r="M736" s="456" t="s">
        <v>24</v>
      </c>
      <c r="N736" s="903"/>
      <c r="O736" s="904"/>
      <c r="P736" s="904"/>
      <c r="Q736" s="904"/>
      <c r="R736" s="904"/>
      <c r="S736" s="893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  <c r="AU736" s="182"/>
      <c r="AV736" s="182"/>
      <c r="AW736" s="182"/>
      <c r="AX736" s="182"/>
      <c r="AY736" s="182"/>
      <c r="AZ736" s="182"/>
      <c r="BA736" s="182"/>
      <c r="BB736" s="182"/>
      <c r="BC736" s="182"/>
      <c r="BD736" s="182"/>
      <c r="BE736" s="182"/>
      <c r="BF736" s="182"/>
      <c r="BG736" s="182"/>
      <c r="BH736" s="182"/>
      <c r="BI736" s="182"/>
      <c r="BJ736" s="182"/>
      <c r="BK736" s="182"/>
      <c r="BL736" s="182"/>
      <c r="BM736" s="182"/>
      <c r="BN736" s="182"/>
      <c r="BO736" s="182"/>
      <c r="BP736" s="182"/>
      <c r="BQ736" s="182"/>
      <c r="BR736" s="182"/>
      <c r="BS736" s="182"/>
      <c r="BT736" s="182"/>
      <c r="BU736" s="182"/>
      <c r="BV736" s="182"/>
      <c r="BW736" s="182"/>
      <c r="BX736" s="182"/>
      <c r="BY736" s="182"/>
      <c r="BZ736" s="182"/>
      <c r="CA736" s="182"/>
      <c r="CB736" s="182"/>
      <c r="CC736" s="182"/>
      <c r="CD736" s="182"/>
      <c r="CE736" s="182"/>
      <c r="CF736" s="182"/>
      <c r="CG736" s="182"/>
      <c r="CH736" s="182"/>
      <c r="CI736" s="182"/>
      <c r="CJ736" s="182"/>
      <c r="CK736" s="182"/>
      <c r="CL736" s="182"/>
      <c r="CM736" s="182"/>
      <c r="CN736" s="182"/>
      <c r="CO736" s="182"/>
      <c r="CP736" s="182"/>
      <c r="CQ736" s="182"/>
      <c r="CR736" s="182"/>
      <c r="CS736" s="182"/>
      <c r="CT736" s="182"/>
      <c r="CU736" s="182"/>
      <c r="CV736" s="182"/>
      <c r="CW736" s="182"/>
      <c r="CX736" s="182"/>
      <c r="CY736" s="182"/>
      <c r="CZ736" s="182"/>
      <c r="DA736" s="182"/>
      <c r="DB736" s="182"/>
      <c r="DC736" s="182"/>
      <c r="DD736" s="182"/>
      <c r="DE736" s="182"/>
      <c r="DF736" s="182"/>
      <c r="DG736" s="182"/>
      <c r="DH736" s="182"/>
      <c r="DI736" s="182"/>
      <c r="DJ736" s="182"/>
      <c r="DK736" s="182"/>
      <c r="DL736" s="182"/>
      <c r="DM736" s="182"/>
      <c r="DN736" s="182"/>
      <c r="DO736" s="182"/>
      <c r="DP736" s="182"/>
      <c r="DQ736" s="182"/>
      <c r="DR736" s="182"/>
      <c r="DS736" s="182"/>
      <c r="DT736" s="182"/>
      <c r="DU736" s="182"/>
      <c r="DV736" s="182"/>
      <c r="DW736" s="182"/>
      <c r="DX736" s="182"/>
      <c r="DY736" s="182"/>
      <c r="DZ736" s="182"/>
      <c r="EA736" s="182"/>
      <c r="EB736" s="182"/>
      <c r="EC736" s="182"/>
      <c r="ED736" s="182"/>
      <c r="EE736" s="182"/>
      <c r="EF736" s="182"/>
      <c r="EG736" s="182"/>
      <c r="EH736" s="182"/>
      <c r="EI736" s="182"/>
      <c r="EJ736" s="182"/>
      <c r="EK736" s="182"/>
      <c r="EL736" s="182"/>
      <c r="EM736" s="182"/>
      <c r="EN736" s="182"/>
      <c r="EO736" s="182"/>
      <c r="EP736" s="182"/>
      <c r="EQ736" s="182"/>
      <c r="ER736" s="182"/>
      <c r="ES736" s="182"/>
      <c r="ET736" s="182"/>
      <c r="EU736" s="182"/>
      <c r="EV736" s="182"/>
      <c r="EW736" s="182"/>
      <c r="EX736" s="182"/>
      <c r="EY736" s="182"/>
      <c r="EZ736" s="182"/>
      <c r="FA736" s="182"/>
      <c r="FB736" s="182"/>
      <c r="FC736" s="182"/>
      <c r="FD736" s="182"/>
      <c r="FE736" s="182"/>
      <c r="FF736" s="182"/>
      <c r="FG736" s="182"/>
      <c r="FH736" s="182"/>
      <c r="FI736" s="182"/>
      <c r="FJ736" s="182"/>
      <c r="FK736" s="182"/>
      <c r="FL736" s="182"/>
      <c r="FM736" s="182"/>
      <c r="FN736" s="182"/>
      <c r="FO736" s="182"/>
      <c r="FP736" s="182"/>
      <c r="FQ736" s="182"/>
      <c r="FR736" s="182"/>
      <c r="FS736" s="182"/>
      <c r="FT736" s="182"/>
      <c r="FU736" s="182"/>
      <c r="FV736" s="182"/>
      <c r="FW736" s="182"/>
      <c r="FX736" s="182"/>
      <c r="FY736" s="182"/>
      <c r="FZ736" s="182"/>
      <c r="GA736" s="182"/>
      <c r="GB736" s="182"/>
      <c r="GC736" s="182"/>
      <c r="GD736" s="182"/>
      <c r="GE736" s="182"/>
      <c r="GF736" s="182"/>
      <c r="GG736" s="182"/>
      <c r="GH736" s="182"/>
      <c r="GI736" s="182"/>
      <c r="GJ736" s="182"/>
      <c r="GK736" s="182"/>
      <c r="GL736" s="182"/>
      <c r="GM736" s="182"/>
      <c r="GN736" s="182"/>
      <c r="GO736" s="182"/>
      <c r="GP736" s="182"/>
      <c r="GQ736" s="182"/>
      <c r="GR736" s="182"/>
      <c r="GS736" s="182"/>
      <c r="GT736" s="182"/>
      <c r="GU736" s="182"/>
      <c r="GV736" s="182"/>
      <c r="GW736" s="182"/>
      <c r="GX736" s="182"/>
      <c r="GY736" s="182"/>
      <c r="GZ736" s="182"/>
      <c r="HA736" s="182"/>
      <c r="HB736" s="182"/>
      <c r="HC736" s="182"/>
      <c r="HD736" s="182"/>
      <c r="HE736" s="182"/>
      <c r="HF736" s="182"/>
      <c r="HG736" s="182"/>
      <c r="HH736" s="182"/>
      <c r="HI736" s="182"/>
      <c r="HJ736" s="182"/>
      <c r="HK736" s="182"/>
      <c r="HL736" s="182"/>
      <c r="HM736" s="182"/>
      <c r="HN736" s="182"/>
      <c r="HO736" s="182"/>
      <c r="HP736" s="182"/>
      <c r="HQ736" s="182"/>
      <c r="HR736" s="182"/>
      <c r="HS736" s="182"/>
      <c r="HT736" s="182"/>
      <c r="HU736" s="182"/>
      <c r="HV736" s="182"/>
      <c r="HW736" s="182"/>
      <c r="HX736" s="182"/>
      <c r="HY736" s="182"/>
      <c r="HZ736" s="182"/>
      <c r="IA736" s="182"/>
      <c r="IB736" s="182"/>
      <c r="IC736" s="182"/>
      <c r="ID736" s="182"/>
      <c r="IE736" s="182"/>
      <c r="IF736" s="182"/>
      <c r="IG736" s="182"/>
      <c r="IH736" s="182"/>
      <c r="II736" s="182"/>
      <c r="IJ736" s="182"/>
      <c r="IK736" s="182"/>
      <c r="IL736" s="182"/>
      <c r="IM736" s="182"/>
      <c r="IN736" s="182"/>
      <c r="IO736" s="182"/>
      <c r="IP736" s="182"/>
      <c r="IQ736" s="182"/>
      <c r="IR736" s="182"/>
      <c r="IS736" s="182"/>
      <c r="IT736" s="182"/>
      <c r="IU736" s="182"/>
      <c r="IV736" s="182"/>
      <c r="IW736" s="182"/>
      <c r="IX736" s="182"/>
      <c r="IY736" s="182"/>
      <c r="IZ736" s="182"/>
      <c r="JA736" s="182"/>
      <c r="JB736" s="182"/>
      <c r="JC736" s="182"/>
      <c r="JD736" s="182"/>
      <c r="JE736" s="182"/>
      <c r="JF736" s="182"/>
      <c r="JG736" s="182"/>
      <c r="JH736" s="182"/>
      <c r="JI736" s="182"/>
      <c r="JJ736" s="182"/>
      <c r="JK736" s="182"/>
      <c r="JL736" s="182"/>
      <c r="JM736" s="182"/>
      <c r="JN736" s="182"/>
      <c r="JO736" s="182"/>
      <c r="JP736" s="182"/>
      <c r="JQ736" s="182"/>
      <c r="JR736" s="182"/>
      <c r="JS736" s="182"/>
      <c r="JT736" s="182"/>
      <c r="JU736" s="182"/>
      <c r="JV736" s="182"/>
      <c r="JW736" s="182"/>
      <c r="JX736" s="182"/>
      <c r="JY736" s="182"/>
      <c r="JZ736" s="182"/>
      <c r="KA736" s="182"/>
      <c r="KB736" s="182"/>
      <c r="KC736" s="182"/>
      <c r="KD736" s="182"/>
      <c r="KE736" s="182"/>
      <c r="KF736" s="182"/>
      <c r="KG736" s="182"/>
      <c r="KH736" s="182"/>
      <c r="KI736" s="182"/>
      <c r="KJ736" s="182"/>
      <c r="KK736" s="182"/>
      <c r="KL736" s="182"/>
      <c r="KM736" s="182"/>
      <c r="KN736" s="182"/>
      <c r="KO736" s="182"/>
      <c r="KP736" s="182"/>
      <c r="KQ736" s="182"/>
      <c r="KR736" s="182"/>
      <c r="KS736" s="182"/>
      <c r="KT736" s="182"/>
      <c r="KU736" s="182"/>
      <c r="KV736" s="182"/>
      <c r="KW736" s="182"/>
      <c r="KX736" s="182"/>
      <c r="KY736" s="182"/>
      <c r="KZ736" s="182"/>
      <c r="LA736" s="182"/>
      <c r="LB736" s="182"/>
      <c r="LC736" s="182"/>
      <c r="LD736" s="182"/>
      <c r="LE736" s="182"/>
      <c r="LF736" s="182"/>
      <c r="LG736" s="182"/>
      <c r="LH736" s="182"/>
      <c r="LI736" s="182"/>
      <c r="LJ736" s="182"/>
      <c r="LK736" s="182"/>
      <c r="LL736" s="182"/>
      <c r="LM736" s="182"/>
      <c r="LN736" s="182"/>
      <c r="LO736" s="182"/>
      <c r="LP736" s="182"/>
      <c r="LQ736" s="182"/>
      <c r="LR736" s="182"/>
      <c r="LS736" s="182"/>
      <c r="LT736" s="182"/>
      <c r="LU736" s="182"/>
      <c r="LV736" s="182"/>
      <c r="LW736" s="182"/>
      <c r="LX736" s="182"/>
      <c r="LY736" s="182"/>
      <c r="LZ736" s="182"/>
      <c r="MA736" s="182"/>
      <c r="MB736" s="182"/>
      <c r="MC736" s="182"/>
      <c r="MD736" s="182"/>
      <c r="ME736" s="182"/>
      <c r="MF736" s="182"/>
      <c r="MG736" s="182"/>
      <c r="MH736" s="182"/>
      <c r="MI736" s="182"/>
      <c r="MJ736" s="182"/>
      <c r="MK736" s="182"/>
      <c r="ML736" s="182"/>
      <c r="MM736" s="182"/>
      <c r="MN736" s="182"/>
      <c r="MO736" s="182"/>
      <c r="MP736" s="182"/>
      <c r="MQ736" s="182"/>
      <c r="MR736" s="182"/>
      <c r="MS736" s="182"/>
      <c r="MT736" s="182"/>
      <c r="MU736" s="182"/>
      <c r="MV736" s="182"/>
      <c r="MW736" s="182"/>
      <c r="MX736" s="182"/>
      <c r="MY736" s="182"/>
      <c r="MZ736" s="182"/>
      <c r="NA736" s="182"/>
      <c r="NB736" s="182"/>
      <c r="NC736" s="182"/>
      <c r="ND736" s="182"/>
      <c r="NE736" s="182"/>
      <c r="NF736" s="182"/>
      <c r="NG736" s="182"/>
      <c r="NH736" s="182"/>
      <c r="NI736" s="182"/>
      <c r="NJ736" s="182"/>
      <c r="NK736" s="182"/>
      <c r="NL736" s="182"/>
      <c r="NM736" s="182"/>
      <c r="NN736" s="182"/>
      <c r="NO736" s="182"/>
      <c r="NP736" s="182"/>
      <c r="NQ736" s="182"/>
      <c r="NR736" s="182"/>
      <c r="NS736" s="182"/>
      <c r="NT736" s="182"/>
      <c r="NU736" s="182"/>
      <c r="NV736" s="182"/>
      <c r="NW736" s="182"/>
      <c r="NX736" s="182"/>
      <c r="NY736" s="182"/>
      <c r="NZ736" s="182"/>
      <c r="OA736" s="182"/>
      <c r="OB736" s="182"/>
      <c r="OC736" s="182"/>
      <c r="OD736" s="182"/>
      <c r="OE736" s="182"/>
      <c r="OF736" s="182"/>
      <c r="OG736" s="182"/>
      <c r="OH736" s="182"/>
      <c r="OI736" s="182"/>
      <c r="OJ736" s="182"/>
      <c r="OK736" s="182"/>
      <c r="OL736" s="182"/>
      <c r="OM736" s="182"/>
      <c r="ON736" s="182"/>
      <c r="OO736" s="182"/>
      <c r="OP736" s="182"/>
      <c r="OQ736" s="182"/>
      <c r="OR736" s="182"/>
      <c r="OS736" s="182"/>
      <c r="OT736" s="182"/>
      <c r="OU736" s="182"/>
      <c r="OV736" s="182"/>
      <c r="OW736" s="182"/>
      <c r="OX736" s="182"/>
      <c r="OY736" s="182"/>
      <c r="OZ736" s="182"/>
      <c r="PA736" s="182"/>
      <c r="PB736" s="182"/>
      <c r="PC736" s="182"/>
      <c r="PD736" s="182"/>
      <c r="PE736" s="182"/>
      <c r="PF736" s="182"/>
      <c r="PG736" s="182"/>
      <c r="PH736" s="182"/>
      <c r="PI736" s="182"/>
      <c r="PJ736" s="182"/>
      <c r="PK736" s="182"/>
      <c r="PL736" s="182"/>
      <c r="PM736" s="182"/>
      <c r="PN736" s="182"/>
      <c r="PO736" s="182"/>
      <c r="PP736" s="182"/>
      <c r="PQ736" s="182"/>
      <c r="PR736" s="182"/>
      <c r="PS736" s="182"/>
      <c r="PT736" s="182"/>
      <c r="PU736" s="182"/>
      <c r="PV736" s="182"/>
      <c r="PW736" s="182"/>
      <c r="PX736" s="182"/>
    </row>
    <row r="737" spans="1:440" s="167" customFormat="1" ht="19.899999999999999" customHeight="1">
      <c r="A737" s="855">
        <v>204</v>
      </c>
      <c r="B737" s="1044"/>
      <c r="C737" s="956"/>
      <c r="D737" s="867"/>
      <c r="E737" s="951"/>
      <c r="F737" s="326" t="s">
        <v>22</v>
      </c>
      <c r="G737" s="301">
        <v>10.138999999999999</v>
      </c>
      <c r="H737" s="301"/>
      <c r="I737" s="302">
        <f>G737+H737+K736</f>
        <v>13.385000000000002</v>
      </c>
      <c r="J737" s="286">
        <v>5.84</v>
      </c>
      <c r="K737" s="302">
        <f t="shared" si="847"/>
        <v>7.5450000000000017</v>
      </c>
      <c r="L737" s="385">
        <f t="shared" si="848"/>
        <v>0.43630930145685465</v>
      </c>
      <c r="M737" s="456" t="s">
        <v>24</v>
      </c>
      <c r="N737" s="903"/>
      <c r="O737" s="904"/>
      <c r="P737" s="904"/>
      <c r="Q737" s="904"/>
      <c r="R737" s="904"/>
      <c r="S737" s="893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  <c r="AU737" s="182"/>
      <c r="AV737" s="182"/>
      <c r="AW737" s="182"/>
      <c r="AX737" s="182"/>
      <c r="AY737" s="182"/>
      <c r="AZ737" s="182"/>
      <c r="BA737" s="182"/>
      <c r="BB737" s="182"/>
      <c r="BC737" s="182"/>
      <c r="BD737" s="182"/>
      <c r="BE737" s="182"/>
      <c r="BF737" s="182"/>
      <c r="BG737" s="182"/>
      <c r="BH737" s="182"/>
      <c r="BI737" s="182"/>
      <c r="BJ737" s="182"/>
      <c r="BK737" s="182"/>
      <c r="BL737" s="182"/>
      <c r="BM737" s="182"/>
      <c r="BN737" s="182"/>
      <c r="BO737" s="182"/>
      <c r="BP737" s="182"/>
      <c r="BQ737" s="182"/>
      <c r="BR737" s="182"/>
      <c r="BS737" s="182"/>
      <c r="BT737" s="182"/>
      <c r="BU737" s="182"/>
      <c r="BV737" s="182"/>
      <c r="BW737" s="182"/>
      <c r="BX737" s="182"/>
      <c r="BY737" s="182"/>
      <c r="BZ737" s="182"/>
      <c r="CA737" s="182"/>
      <c r="CB737" s="182"/>
      <c r="CC737" s="182"/>
      <c r="CD737" s="182"/>
      <c r="CE737" s="182"/>
      <c r="CF737" s="182"/>
      <c r="CG737" s="182"/>
      <c r="CH737" s="182"/>
      <c r="CI737" s="182"/>
      <c r="CJ737" s="182"/>
      <c r="CK737" s="182"/>
      <c r="CL737" s="182"/>
      <c r="CM737" s="182"/>
      <c r="CN737" s="182"/>
      <c r="CO737" s="182"/>
      <c r="CP737" s="182"/>
      <c r="CQ737" s="182"/>
      <c r="CR737" s="182"/>
      <c r="CS737" s="182"/>
      <c r="CT737" s="182"/>
      <c r="CU737" s="182"/>
      <c r="CV737" s="182"/>
      <c r="CW737" s="182"/>
      <c r="CX737" s="182"/>
      <c r="CY737" s="182"/>
      <c r="CZ737" s="182"/>
      <c r="DA737" s="182"/>
      <c r="DB737" s="182"/>
      <c r="DC737" s="182"/>
      <c r="DD737" s="182"/>
      <c r="DE737" s="182"/>
      <c r="DF737" s="182"/>
      <c r="DG737" s="182"/>
      <c r="DH737" s="182"/>
      <c r="DI737" s="182"/>
      <c r="DJ737" s="182"/>
      <c r="DK737" s="182"/>
      <c r="DL737" s="182"/>
      <c r="DM737" s="182"/>
      <c r="DN737" s="182"/>
      <c r="DO737" s="182"/>
      <c r="DP737" s="182"/>
      <c r="DQ737" s="182"/>
      <c r="DR737" s="182"/>
      <c r="DS737" s="182"/>
      <c r="DT737" s="182"/>
      <c r="DU737" s="182"/>
      <c r="DV737" s="182"/>
      <c r="DW737" s="182"/>
      <c r="DX737" s="182"/>
      <c r="DY737" s="182"/>
      <c r="DZ737" s="182"/>
      <c r="EA737" s="182"/>
      <c r="EB737" s="182"/>
      <c r="EC737" s="182"/>
      <c r="ED737" s="182"/>
      <c r="EE737" s="182"/>
      <c r="EF737" s="182"/>
      <c r="EG737" s="182"/>
      <c r="EH737" s="182"/>
      <c r="EI737" s="182"/>
      <c r="EJ737" s="182"/>
      <c r="EK737" s="182"/>
      <c r="EL737" s="182"/>
      <c r="EM737" s="182"/>
      <c r="EN737" s="182"/>
      <c r="EO737" s="182"/>
      <c r="EP737" s="182"/>
      <c r="EQ737" s="182"/>
      <c r="ER737" s="182"/>
      <c r="ES737" s="182"/>
      <c r="ET737" s="182"/>
      <c r="EU737" s="182"/>
      <c r="EV737" s="182"/>
      <c r="EW737" s="182"/>
      <c r="EX737" s="182"/>
      <c r="EY737" s="182"/>
      <c r="EZ737" s="182"/>
      <c r="FA737" s="182"/>
      <c r="FB737" s="182"/>
      <c r="FC737" s="182"/>
      <c r="FD737" s="182"/>
      <c r="FE737" s="182"/>
      <c r="FF737" s="182"/>
      <c r="FG737" s="182"/>
      <c r="FH737" s="182"/>
      <c r="FI737" s="182"/>
      <c r="FJ737" s="182"/>
      <c r="FK737" s="182"/>
      <c r="FL737" s="182"/>
      <c r="FM737" s="182"/>
      <c r="FN737" s="182"/>
      <c r="FO737" s="182"/>
      <c r="FP737" s="182"/>
      <c r="FQ737" s="182"/>
      <c r="FR737" s="182"/>
      <c r="FS737" s="182"/>
      <c r="FT737" s="182"/>
      <c r="FU737" s="182"/>
      <c r="FV737" s="182"/>
      <c r="FW737" s="182"/>
      <c r="FX737" s="182"/>
      <c r="FY737" s="182"/>
      <c r="FZ737" s="182"/>
      <c r="GA737" s="182"/>
      <c r="GB737" s="182"/>
      <c r="GC737" s="182"/>
      <c r="GD737" s="182"/>
      <c r="GE737" s="182"/>
      <c r="GF737" s="182"/>
      <c r="GG737" s="182"/>
      <c r="GH737" s="182"/>
      <c r="GI737" s="182"/>
      <c r="GJ737" s="182"/>
      <c r="GK737" s="182"/>
      <c r="GL737" s="182"/>
      <c r="GM737" s="182"/>
      <c r="GN737" s="182"/>
      <c r="GO737" s="182"/>
      <c r="GP737" s="182"/>
      <c r="GQ737" s="182"/>
      <c r="GR737" s="182"/>
      <c r="GS737" s="182"/>
      <c r="GT737" s="182"/>
      <c r="GU737" s="182"/>
      <c r="GV737" s="182"/>
      <c r="GW737" s="182"/>
      <c r="GX737" s="182"/>
      <c r="GY737" s="182"/>
      <c r="GZ737" s="182"/>
      <c r="HA737" s="182"/>
      <c r="HB737" s="182"/>
      <c r="HC737" s="182"/>
      <c r="HD737" s="182"/>
      <c r="HE737" s="182"/>
      <c r="HF737" s="182"/>
      <c r="HG737" s="182"/>
      <c r="HH737" s="182"/>
      <c r="HI737" s="182"/>
      <c r="HJ737" s="182"/>
      <c r="HK737" s="182"/>
      <c r="HL737" s="182"/>
      <c r="HM737" s="182"/>
      <c r="HN737" s="182"/>
      <c r="HO737" s="182"/>
      <c r="HP737" s="182"/>
      <c r="HQ737" s="182"/>
      <c r="HR737" s="182"/>
      <c r="HS737" s="182"/>
      <c r="HT737" s="182"/>
      <c r="HU737" s="182"/>
      <c r="HV737" s="182"/>
      <c r="HW737" s="182"/>
      <c r="HX737" s="182"/>
      <c r="HY737" s="182"/>
      <c r="HZ737" s="182"/>
      <c r="IA737" s="182"/>
      <c r="IB737" s="182"/>
      <c r="IC737" s="182"/>
      <c r="ID737" s="182"/>
      <c r="IE737" s="182"/>
      <c r="IF737" s="182"/>
      <c r="IG737" s="182"/>
      <c r="IH737" s="182"/>
      <c r="II737" s="182"/>
      <c r="IJ737" s="182"/>
      <c r="IK737" s="182"/>
      <c r="IL737" s="182"/>
      <c r="IM737" s="182"/>
      <c r="IN737" s="182"/>
      <c r="IO737" s="182"/>
      <c r="IP737" s="182"/>
      <c r="IQ737" s="182"/>
      <c r="IR737" s="182"/>
      <c r="IS737" s="182"/>
      <c r="IT737" s="182"/>
      <c r="IU737" s="182"/>
      <c r="IV737" s="182"/>
      <c r="IW737" s="182"/>
      <c r="IX737" s="182"/>
      <c r="IY737" s="182"/>
      <c r="IZ737" s="182"/>
      <c r="JA737" s="182"/>
      <c r="JB737" s="182"/>
      <c r="JC737" s="182"/>
      <c r="JD737" s="182"/>
      <c r="JE737" s="182"/>
      <c r="JF737" s="182"/>
      <c r="JG737" s="182"/>
      <c r="JH737" s="182"/>
      <c r="JI737" s="182"/>
      <c r="JJ737" s="182"/>
      <c r="JK737" s="182"/>
      <c r="JL737" s="182"/>
      <c r="JM737" s="182"/>
      <c r="JN737" s="182"/>
      <c r="JO737" s="182"/>
      <c r="JP737" s="182"/>
      <c r="JQ737" s="182"/>
      <c r="JR737" s="182"/>
      <c r="JS737" s="182"/>
      <c r="JT737" s="182"/>
      <c r="JU737" s="182"/>
      <c r="JV737" s="182"/>
      <c r="JW737" s="182"/>
      <c r="JX737" s="182"/>
      <c r="JY737" s="182"/>
      <c r="JZ737" s="182"/>
      <c r="KA737" s="182"/>
      <c r="KB737" s="182"/>
      <c r="KC737" s="182"/>
      <c r="KD737" s="182"/>
      <c r="KE737" s="182"/>
      <c r="KF737" s="182"/>
      <c r="KG737" s="182"/>
      <c r="KH737" s="182"/>
      <c r="KI737" s="182"/>
      <c r="KJ737" s="182"/>
      <c r="KK737" s="182"/>
      <c r="KL737" s="182"/>
      <c r="KM737" s="182"/>
      <c r="KN737" s="182"/>
      <c r="KO737" s="182"/>
      <c r="KP737" s="182"/>
      <c r="KQ737" s="182"/>
      <c r="KR737" s="182"/>
      <c r="KS737" s="182"/>
      <c r="KT737" s="182"/>
      <c r="KU737" s="182"/>
      <c r="KV737" s="182"/>
      <c r="KW737" s="182"/>
      <c r="KX737" s="182"/>
      <c r="KY737" s="182"/>
      <c r="KZ737" s="182"/>
      <c r="LA737" s="182"/>
      <c r="LB737" s="182"/>
      <c r="LC737" s="182"/>
      <c r="LD737" s="182"/>
      <c r="LE737" s="182"/>
      <c r="LF737" s="182"/>
      <c r="LG737" s="182"/>
      <c r="LH737" s="182"/>
      <c r="LI737" s="182"/>
      <c r="LJ737" s="182"/>
      <c r="LK737" s="182"/>
      <c r="LL737" s="182"/>
      <c r="LM737" s="182"/>
      <c r="LN737" s="182"/>
      <c r="LO737" s="182"/>
      <c r="LP737" s="182"/>
      <c r="LQ737" s="182"/>
      <c r="LR737" s="182"/>
      <c r="LS737" s="182"/>
      <c r="LT737" s="182"/>
      <c r="LU737" s="182"/>
      <c r="LV737" s="182"/>
      <c r="LW737" s="182"/>
      <c r="LX737" s="182"/>
      <c r="LY737" s="182"/>
      <c r="LZ737" s="182"/>
      <c r="MA737" s="182"/>
      <c r="MB737" s="182"/>
      <c r="MC737" s="182"/>
      <c r="MD737" s="182"/>
      <c r="ME737" s="182"/>
      <c r="MF737" s="182"/>
      <c r="MG737" s="182"/>
      <c r="MH737" s="182"/>
      <c r="MI737" s="182"/>
      <c r="MJ737" s="182"/>
      <c r="MK737" s="182"/>
      <c r="ML737" s="182"/>
      <c r="MM737" s="182"/>
      <c r="MN737" s="182"/>
      <c r="MO737" s="182"/>
      <c r="MP737" s="182"/>
      <c r="MQ737" s="182"/>
      <c r="MR737" s="182"/>
      <c r="MS737" s="182"/>
      <c r="MT737" s="182"/>
      <c r="MU737" s="182"/>
      <c r="MV737" s="182"/>
      <c r="MW737" s="182"/>
      <c r="MX737" s="182"/>
      <c r="MY737" s="182"/>
      <c r="MZ737" s="182"/>
      <c r="NA737" s="182"/>
      <c r="NB737" s="182"/>
      <c r="NC737" s="182"/>
      <c r="ND737" s="182"/>
      <c r="NE737" s="182"/>
      <c r="NF737" s="182"/>
      <c r="NG737" s="182"/>
      <c r="NH737" s="182"/>
      <c r="NI737" s="182"/>
      <c r="NJ737" s="182"/>
      <c r="NK737" s="182"/>
      <c r="NL737" s="182"/>
      <c r="NM737" s="182"/>
      <c r="NN737" s="182"/>
      <c r="NO737" s="182"/>
      <c r="NP737" s="182"/>
      <c r="NQ737" s="182"/>
      <c r="NR737" s="182"/>
      <c r="NS737" s="182"/>
      <c r="NT737" s="182"/>
      <c r="NU737" s="182"/>
      <c r="NV737" s="182"/>
      <c r="NW737" s="182"/>
      <c r="NX737" s="182"/>
      <c r="NY737" s="182"/>
      <c r="NZ737" s="182"/>
      <c r="OA737" s="182"/>
      <c r="OB737" s="182"/>
      <c r="OC737" s="182"/>
      <c r="OD737" s="182"/>
      <c r="OE737" s="182"/>
      <c r="OF737" s="182"/>
      <c r="OG737" s="182"/>
      <c r="OH737" s="182"/>
      <c r="OI737" s="182"/>
      <c r="OJ737" s="182"/>
      <c r="OK737" s="182"/>
      <c r="OL737" s="182"/>
      <c r="OM737" s="182"/>
      <c r="ON737" s="182"/>
      <c r="OO737" s="182"/>
      <c r="OP737" s="182"/>
      <c r="OQ737" s="182"/>
      <c r="OR737" s="182"/>
      <c r="OS737" s="182"/>
      <c r="OT737" s="182"/>
      <c r="OU737" s="182"/>
      <c r="OV737" s="182"/>
      <c r="OW737" s="182"/>
      <c r="OX737" s="182"/>
      <c r="OY737" s="182"/>
      <c r="OZ737" s="182"/>
      <c r="PA737" s="182"/>
      <c r="PB737" s="182"/>
      <c r="PC737" s="182"/>
      <c r="PD737" s="182"/>
      <c r="PE737" s="182"/>
      <c r="PF737" s="182"/>
      <c r="PG737" s="182"/>
      <c r="PH737" s="182"/>
      <c r="PI737" s="182"/>
      <c r="PJ737" s="182"/>
      <c r="PK737" s="182"/>
      <c r="PL737" s="182"/>
      <c r="PM737" s="182"/>
      <c r="PN737" s="182"/>
      <c r="PO737" s="182"/>
      <c r="PP737" s="182"/>
      <c r="PQ737" s="182"/>
      <c r="PR737" s="182"/>
      <c r="PS737" s="182"/>
      <c r="PT737" s="182"/>
      <c r="PU737" s="182"/>
      <c r="PV737" s="182"/>
      <c r="PW737" s="182"/>
      <c r="PX737" s="182"/>
    </row>
    <row r="738" spans="1:440" s="167" customFormat="1" ht="19.899999999999999" customHeight="1">
      <c r="A738" s="855">
        <v>205</v>
      </c>
      <c r="B738" s="1044"/>
      <c r="C738" s="956"/>
      <c r="D738" s="865" t="s">
        <v>667</v>
      </c>
      <c r="E738" s="951" t="s">
        <v>636</v>
      </c>
      <c r="F738" s="326" t="s">
        <v>20</v>
      </c>
      <c r="G738" s="301">
        <v>25.5</v>
      </c>
      <c r="H738" s="301"/>
      <c r="I738" s="302">
        <f t="shared" ref="I738" si="923">G738+H738</f>
        <v>25.5</v>
      </c>
      <c r="J738" s="286">
        <v>3.84</v>
      </c>
      <c r="K738" s="302">
        <f t="shared" si="847"/>
        <v>21.66</v>
      </c>
      <c r="L738" s="385">
        <f t="shared" si="848"/>
        <v>0.15058823529411763</v>
      </c>
      <c r="M738" s="456" t="s">
        <v>24</v>
      </c>
      <c r="N738" s="903">
        <f t="shared" ref="N738:O738" si="924">G738+G739+G740</f>
        <v>289.779</v>
      </c>
      <c r="O738" s="904">
        <f t="shared" si="924"/>
        <v>0</v>
      </c>
      <c r="P738" s="904">
        <f t="shared" ref="P738" si="925">N738+O738</f>
        <v>289.779</v>
      </c>
      <c r="Q738" s="904">
        <f t="shared" ref="Q738" si="926">J738+J739+J740</f>
        <v>120.837</v>
      </c>
      <c r="R738" s="904">
        <f t="shared" ref="R738" si="927">P738-Q738</f>
        <v>168.94200000000001</v>
      </c>
      <c r="S738" s="893">
        <f t="shared" ref="S738" si="928">Q738/P738</f>
        <v>0.41699709088650316</v>
      </c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  <c r="AU738" s="182"/>
      <c r="AV738" s="182"/>
      <c r="AW738" s="182"/>
      <c r="AX738" s="182"/>
      <c r="AY738" s="182"/>
      <c r="AZ738" s="182"/>
      <c r="BA738" s="182"/>
      <c r="BB738" s="182"/>
      <c r="BC738" s="182"/>
      <c r="BD738" s="182"/>
      <c r="BE738" s="182"/>
      <c r="BF738" s="182"/>
      <c r="BG738" s="182"/>
      <c r="BH738" s="182"/>
      <c r="BI738" s="182"/>
      <c r="BJ738" s="182"/>
      <c r="BK738" s="182"/>
      <c r="BL738" s="182"/>
      <c r="BM738" s="182"/>
      <c r="BN738" s="182"/>
      <c r="BO738" s="182"/>
      <c r="BP738" s="182"/>
      <c r="BQ738" s="182"/>
      <c r="BR738" s="182"/>
      <c r="BS738" s="182"/>
      <c r="BT738" s="182"/>
      <c r="BU738" s="182"/>
      <c r="BV738" s="182"/>
      <c r="BW738" s="182"/>
      <c r="BX738" s="182"/>
      <c r="BY738" s="182"/>
      <c r="BZ738" s="182"/>
      <c r="CA738" s="182"/>
      <c r="CB738" s="182"/>
      <c r="CC738" s="182"/>
      <c r="CD738" s="182"/>
      <c r="CE738" s="182"/>
      <c r="CF738" s="182"/>
      <c r="CG738" s="182"/>
      <c r="CH738" s="182"/>
      <c r="CI738" s="182"/>
      <c r="CJ738" s="182"/>
      <c r="CK738" s="182"/>
      <c r="CL738" s="182"/>
      <c r="CM738" s="182"/>
      <c r="CN738" s="182"/>
      <c r="CO738" s="182"/>
      <c r="CP738" s="182"/>
      <c r="CQ738" s="182"/>
      <c r="CR738" s="182"/>
      <c r="CS738" s="182"/>
      <c r="CT738" s="182"/>
      <c r="CU738" s="182"/>
      <c r="CV738" s="182"/>
      <c r="CW738" s="182"/>
      <c r="CX738" s="182"/>
      <c r="CY738" s="182"/>
      <c r="CZ738" s="182"/>
      <c r="DA738" s="182"/>
      <c r="DB738" s="182"/>
      <c r="DC738" s="182"/>
      <c r="DD738" s="182"/>
      <c r="DE738" s="182"/>
      <c r="DF738" s="182"/>
      <c r="DG738" s="182"/>
      <c r="DH738" s="182"/>
      <c r="DI738" s="182"/>
      <c r="DJ738" s="182"/>
      <c r="DK738" s="182"/>
      <c r="DL738" s="182"/>
      <c r="DM738" s="182"/>
      <c r="DN738" s="182"/>
      <c r="DO738" s="182"/>
      <c r="DP738" s="182"/>
      <c r="DQ738" s="182"/>
      <c r="DR738" s="182"/>
      <c r="DS738" s="182"/>
      <c r="DT738" s="182"/>
      <c r="DU738" s="182"/>
      <c r="DV738" s="182"/>
      <c r="DW738" s="182"/>
      <c r="DX738" s="182"/>
      <c r="DY738" s="182"/>
      <c r="DZ738" s="182"/>
      <c r="EA738" s="182"/>
      <c r="EB738" s="182"/>
      <c r="EC738" s="182"/>
      <c r="ED738" s="182"/>
      <c r="EE738" s="182"/>
      <c r="EF738" s="182"/>
      <c r="EG738" s="182"/>
      <c r="EH738" s="182"/>
      <c r="EI738" s="182"/>
      <c r="EJ738" s="182"/>
      <c r="EK738" s="182"/>
      <c r="EL738" s="182"/>
      <c r="EM738" s="182"/>
      <c r="EN738" s="182"/>
      <c r="EO738" s="182"/>
      <c r="EP738" s="182"/>
      <c r="EQ738" s="182"/>
      <c r="ER738" s="182"/>
      <c r="ES738" s="182"/>
      <c r="ET738" s="182"/>
      <c r="EU738" s="182"/>
      <c r="EV738" s="182"/>
      <c r="EW738" s="182"/>
      <c r="EX738" s="182"/>
      <c r="EY738" s="182"/>
      <c r="EZ738" s="182"/>
      <c r="FA738" s="182"/>
      <c r="FB738" s="182"/>
      <c r="FC738" s="182"/>
      <c r="FD738" s="182"/>
      <c r="FE738" s="182"/>
      <c r="FF738" s="182"/>
      <c r="FG738" s="182"/>
      <c r="FH738" s="182"/>
      <c r="FI738" s="182"/>
      <c r="FJ738" s="182"/>
      <c r="FK738" s="182"/>
      <c r="FL738" s="182"/>
      <c r="FM738" s="182"/>
      <c r="FN738" s="182"/>
      <c r="FO738" s="182"/>
      <c r="FP738" s="182"/>
      <c r="FQ738" s="182"/>
      <c r="FR738" s="182"/>
      <c r="FS738" s="182"/>
      <c r="FT738" s="182"/>
      <c r="FU738" s="182"/>
      <c r="FV738" s="182"/>
      <c r="FW738" s="182"/>
      <c r="FX738" s="182"/>
      <c r="FY738" s="182"/>
      <c r="FZ738" s="182"/>
      <c r="GA738" s="182"/>
      <c r="GB738" s="182"/>
      <c r="GC738" s="182"/>
      <c r="GD738" s="182"/>
      <c r="GE738" s="182"/>
      <c r="GF738" s="182"/>
      <c r="GG738" s="182"/>
      <c r="GH738" s="182"/>
      <c r="GI738" s="182"/>
      <c r="GJ738" s="182"/>
      <c r="GK738" s="182"/>
      <c r="GL738" s="182"/>
      <c r="GM738" s="182"/>
      <c r="GN738" s="182"/>
      <c r="GO738" s="182"/>
      <c r="GP738" s="182"/>
      <c r="GQ738" s="182"/>
      <c r="GR738" s="182"/>
      <c r="GS738" s="182"/>
      <c r="GT738" s="182"/>
      <c r="GU738" s="182"/>
      <c r="GV738" s="182"/>
      <c r="GW738" s="182"/>
      <c r="GX738" s="182"/>
      <c r="GY738" s="182"/>
      <c r="GZ738" s="182"/>
      <c r="HA738" s="182"/>
      <c r="HB738" s="182"/>
      <c r="HC738" s="182"/>
      <c r="HD738" s="182"/>
      <c r="HE738" s="182"/>
      <c r="HF738" s="182"/>
      <c r="HG738" s="182"/>
      <c r="HH738" s="182"/>
      <c r="HI738" s="182"/>
      <c r="HJ738" s="182"/>
      <c r="HK738" s="182"/>
      <c r="HL738" s="182"/>
      <c r="HM738" s="182"/>
      <c r="HN738" s="182"/>
      <c r="HO738" s="182"/>
      <c r="HP738" s="182"/>
      <c r="HQ738" s="182"/>
      <c r="HR738" s="182"/>
      <c r="HS738" s="182"/>
      <c r="HT738" s="182"/>
      <c r="HU738" s="182"/>
      <c r="HV738" s="182"/>
      <c r="HW738" s="182"/>
      <c r="HX738" s="182"/>
      <c r="HY738" s="182"/>
      <c r="HZ738" s="182"/>
      <c r="IA738" s="182"/>
      <c r="IB738" s="182"/>
      <c r="IC738" s="182"/>
      <c r="ID738" s="182"/>
      <c r="IE738" s="182"/>
      <c r="IF738" s="182"/>
      <c r="IG738" s="182"/>
      <c r="IH738" s="182"/>
      <c r="II738" s="182"/>
      <c r="IJ738" s="182"/>
      <c r="IK738" s="182"/>
      <c r="IL738" s="182"/>
      <c r="IM738" s="182"/>
      <c r="IN738" s="182"/>
      <c r="IO738" s="182"/>
      <c r="IP738" s="182"/>
      <c r="IQ738" s="182"/>
      <c r="IR738" s="182"/>
      <c r="IS738" s="182"/>
      <c r="IT738" s="182"/>
      <c r="IU738" s="182"/>
      <c r="IV738" s="182"/>
      <c r="IW738" s="182"/>
      <c r="IX738" s="182"/>
      <c r="IY738" s="182"/>
      <c r="IZ738" s="182"/>
      <c r="JA738" s="182"/>
      <c r="JB738" s="182"/>
      <c r="JC738" s="182"/>
      <c r="JD738" s="182"/>
      <c r="JE738" s="182"/>
      <c r="JF738" s="182"/>
      <c r="JG738" s="182"/>
      <c r="JH738" s="182"/>
      <c r="JI738" s="182"/>
      <c r="JJ738" s="182"/>
      <c r="JK738" s="182"/>
      <c r="JL738" s="182"/>
      <c r="JM738" s="182"/>
      <c r="JN738" s="182"/>
      <c r="JO738" s="182"/>
      <c r="JP738" s="182"/>
      <c r="JQ738" s="182"/>
      <c r="JR738" s="182"/>
      <c r="JS738" s="182"/>
      <c r="JT738" s="182"/>
      <c r="JU738" s="182"/>
      <c r="JV738" s="182"/>
      <c r="JW738" s="182"/>
      <c r="JX738" s="182"/>
      <c r="JY738" s="182"/>
      <c r="JZ738" s="182"/>
      <c r="KA738" s="182"/>
      <c r="KB738" s="182"/>
      <c r="KC738" s="182"/>
      <c r="KD738" s="182"/>
      <c r="KE738" s="182"/>
      <c r="KF738" s="182"/>
      <c r="KG738" s="182"/>
      <c r="KH738" s="182"/>
      <c r="KI738" s="182"/>
      <c r="KJ738" s="182"/>
      <c r="KK738" s="182"/>
      <c r="KL738" s="182"/>
      <c r="KM738" s="182"/>
      <c r="KN738" s="182"/>
      <c r="KO738" s="182"/>
      <c r="KP738" s="182"/>
      <c r="KQ738" s="182"/>
      <c r="KR738" s="182"/>
      <c r="KS738" s="182"/>
      <c r="KT738" s="182"/>
      <c r="KU738" s="182"/>
      <c r="KV738" s="182"/>
      <c r="KW738" s="182"/>
      <c r="KX738" s="182"/>
      <c r="KY738" s="182"/>
      <c r="KZ738" s="182"/>
      <c r="LA738" s="182"/>
      <c r="LB738" s="182"/>
      <c r="LC738" s="182"/>
      <c r="LD738" s="182"/>
      <c r="LE738" s="182"/>
      <c r="LF738" s="182"/>
      <c r="LG738" s="182"/>
      <c r="LH738" s="182"/>
      <c r="LI738" s="182"/>
      <c r="LJ738" s="182"/>
      <c r="LK738" s="182"/>
      <c r="LL738" s="182"/>
      <c r="LM738" s="182"/>
      <c r="LN738" s="182"/>
      <c r="LO738" s="182"/>
      <c r="LP738" s="182"/>
      <c r="LQ738" s="182"/>
      <c r="LR738" s="182"/>
      <c r="LS738" s="182"/>
      <c r="LT738" s="182"/>
      <c r="LU738" s="182"/>
      <c r="LV738" s="182"/>
      <c r="LW738" s="182"/>
      <c r="LX738" s="182"/>
      <c r="LY738" s="182"/>
      <c r="LZ738" s="182"/>
      <c r="MA738" s="182"/>
      <c r="MB738" s="182"/>
      <c r="MC738" s="182"/>
      <c r="MD738" s="182"/>
      <c r="ME738" s="182"/>
      <c r="MF738" s="182"/>
      <c r="MG738" s="182"/>
      <c r="MH738" s="182"/>
      <c r="MI738" s="182"/>
      <c r="MJ738" s="182"/>
      <c r="MK738" s="182"/>
      <c r="ML738" s="182"/>
      <c r="MM738" s="182"/>
      <c r="MN738" s="182"/>
      <c r="MO738" s="182"/>
      <c r="MP738" s="182"/>
      <c r="MQ738" s="182"/>
      <c r="MR738" s="182"/>
      <c r="MS738" s="182"/>
      <c r="MT738" s="182"/>
      <c r="MU738" s="182"/>
      <c r="MV738" s="182"/>
      <c r="MW738" s="182"/>
      <c r="MX738" s="182"/>
      <c r="MY738" s="182"/>
      <c r="MZ738" s="182"/>
      <c r="NA738" s="182"/>
      <c r="NB738" s="182"/>
      <c r="NC738" s="182"/>
      <c r="ND738" s="182"/>
      <c r="NE738" s="182"/>
      <c r="NF738" s="182"/>
      <c r="NG738" s="182"/>
      <c r="NH738" s="182"/>
      <c r="NI738" s="182"/>
      <c r="NJ738" s="182"/>
      <c r="NK738" s="182"/>
      <c r="NL738" s="182"/>
      <c r="NM738" s="182"/>
      <c r="NN738" s="182"/>
      <c r="NO738" s="182"/>
      <c r="NP738" s="182"/>
      <c r="NQ738" s="182"/>
      <c r="NR738" s="182"/>
      <c r="NS738" s="182"/>
      <c r="NT738" s="182"/>
      <c r="NU738" s="182"/>
      <c r="NV738" s="182"/>
      <c r="NW738" s="182"/>
      <c r="NX738" s="182"/>
      <c r="NY738" s="182"/>
      <c r="NZ738" s="182"/>
      <c r="OA738" s="182"/>
      <c r="OB738" s="182"/>
      <c r="OC738" s="182"/>
      <c r="OD738" s="182"/>
      <c r="OE738" s="182"/>
      <c r="OF738" s="182"/>
      <c r="OG738" s="182"/>
      <c r="OH738" s="182"/>
      <c r="OI738" s="182"/>
      <c r="OJ738" s="182"/>
      <c r="OK738" s="182"/>
      <c r="OL738" s="182"/>
      <c r="OM738" s="182"/>
      <c r="ON738" s="182"/>
      <c r="OO738" s="182"/>
      <c r="OP738" s="182"/>
      <c r="OQ738" s="182"/>
      <c r="OR738" s="182"/>
      <c r="OS738" s="182"/>
      <c r="OT738" s="182"/>
      <c r="OU738" s="182"/>
      <c r="OV738" s="182"/>
      <c r="OW738" s="182"/>
      <c r="OX738" s="182"/>
      <c r="OY738" s="182"/>
      <c r="OZ738" s="182"/>
      <c r="PA738" s="182"/>
      <c r="PB738" s="182"/>
      <c r="PC738" s="182"/>
      <c r="PD738" s="182"/>
      <c r="PE738" s="182"/>
      <c r="PF738" s="182"/>
      <c r="PG738" s="182"/>
      <c r="PH738" s="182"/>
      <c r="PI738" s="182"/>
      <c r="PJ738" s="182"/>
      <c r="PK738" s="182"/>
      <c r="PL738" s="182"/>
      <c r="PM738" s="182"/>
      <c r="PN738" s="182"/>
      <c r="PO738" s="182"/>
      <c r="PP738" s="182"/>
      <c r="PQ738" s="182"/>
      <c r="PR738" s="182"/>
      <c r="PS738" s="182"/>
      <c r="PT738" s="182"/>
      <c r="PU738" s="182"/>
      <c r="PV738" s="182"/>
      <c r="PW738" s="182"/>
      <c r="PX738" s="182"/>
    </row>
    <row r="739" spans="1:440" s="167" customFormat="1" ht="19.899999999999999" customHeight="1">
      <c r="A739" s="855">
        <v>205</v>
      </c>
      <c r="B739" s="1044"/>
      <c r="C739" s="956"/>
      <c r="D739" s="866"/>
      <c r="E739" s="951"/>
      <c r="F739" s="326" t="s">
        <v>21</v>
      </c>
      <c r="G739" s="301">
        <v>119.389</v>
      </c>
      <c r="H739" s="301"/>
      <c r="I739" s="302">
        <f>G739+H739+K738</f>
        <v>141.04900000000001</v>
      </c>
      <c r="J739" s="286">
        <v>67.787999999999997</v>
      </c>
      <c r="K739" s="302">
        <f t="shared" si="847"/>
        <v>73.26100000000001</v>
      </c>
      <c r="L739" s="385">
        <f t="shared" si="848"/>
        <v>0.48059894079362486</v>
      </c>
      <c r="M739" s="456" t="s">
        <v>24</v>
      </c>
      <c r="N739" s="903"/>
      <c r="O739" s="904"/>
      <c r="P739" s="904"/>
      <c r="Q739" s="904"/>
      <c r="R739" s="904"/>
      <c r="S739" s="893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  <c r="AU739" s="182"/>
      <c r="AV739" s="182"/>
      <c r="AW739" s="182"/>
      <c r="AX739" s="182"/>
      <c r="AY739" s="182"/>
      <c r="AZ739" s="182"/>
      <c r="BA739" s="182"/>
      <c r="BB739" s="182"/>
      <c r="BC739" s="182"/>
      <c r="BD739" s="182"/>
      <c r="BE739" s="182"/>
      <c r="BF739" s="182"/>
      <c r="BG739" s="182"/>
      <c r="BH739" s="182"/>
      <c r="BI739" s="182"/>
      <c r="BJ739" s="182"/>
      <c r="BK739" s="182"/>
      <c r="BL739" s="182"/>
      <c r="BM739" s="182"/>
      <c r="BN739" s="182"/>
      <c r="BO739" s="182"/>
      <c r="BP739" s="182"/>
      <c r="BQ739" s="182"/>
      <c r="BR739" s="182"/>
      <c r="BS739" s="182"/>
      <c r="BT739" s="182"/>
      <c r="BU739" s="182"/>
      <c r="BV739" s="182"/>
      <c r="BW739" s="182"/>
      <c r="BX739" s="182"/>
      <c r="BY739" s="182"/>
      <c r="BZ739" s="182"/>
      <c r="CA739" s="182"/>
      <c r="CB739" s="182"/>
      <c r="CC739" s="182"/>
      <c r="CD739" s="182"/>
      <c r="CE739" s="182"/>
      <c r="CF739" s="182"/>
      <c r="CG739" s="182"/>
      <c r="CH739" s="182"/>
      <c r="CI739" s="182"/>
      <c r="CJ739" s="182"/>
      <c r="CK739" s="182"/>
      <c r="CL739" s="182"/>
      <c r="CM739" s="182"/>
      <c r="CN739" s="182"/>
      <c r="CO739" s="182"/>
      <c r="CP739" s="182"/>
      <c r="CQ739" s="182"/>
      <c r="CR739" s="182"/>
      <c r="CS739" s="182"/>
      <c r="CT739" s="182"/>
      <c r="CU739" s="182"/>
      <c r="CV739" s="182"/>
      <c r="CW739" s="182"/>
      <c r="CX739" s="182"/>
      <c r="CY739" s="182"/>
      <c r="CZ739" s="182"/>
      <c r="DA739" s="182"/>
      <c r="DB739" s="182"/>
      <c r="DC739" s="182"/>
      <c r="DD739" s="182"/>
      <c r="DE739" s="182"/>
      <c r="DF739" s="182"/>
      <c r="DG739" s="182"/>
      <c r="DH739" s="182"/>
      <c r="DI739" s="182"/>
      <c r="DJ739" s="182"/>
      <c r="DK739" s="182"/>
      <c r="DL739" s="182"/>
      <c r="DM739" s="182"/>
      <c r="DN739" s="182"/>
      <c r="DO739" s="182"/>
      <c r="DP739" s="182"/>
      <c r="DQ739" s="182"/>
      <c r="DR739" s="182"/>
      <c r="DS739" s="182"/>
      <c r="DT739" s="182"/>
      <c r="DU739" s="182"/>
      <c r="DV739" s="182"/>
      <c r="DW739" s="182"/>
      <c r="DX739" s="182"/>
      <c r="DY739" s="182"/>
      <c r="DZ739" s="182"/>
      <c r="EA739" s="182"/>
      <c r="EB739" s="182"/>
      <c r="EC739" s="182"/>
      <c r="ED739" s="182"/>
      <c r="EE739" s="182"/>
      <c r="EF739" s="182"/>
      <c r="EG739" s="182"/>
      <c r="EH739" s="182"/>
      <c r="EI739" s="182"/>
      <c r="EJ739" s="182"/>
      <c r="EK739" s="182"/>
      <c r="EL739" s="182"/>
      <c r="EM739" s="182"/>
      <c r="EN739" s="182"/>
      <c r="EO739" s="182"/>
      <c r="EP739" s="182"/>
      <c r="EQ739" s="182"/>
      <c r="ER739" s="182"/>
      <c r="ES739" s="182"/>
      <c r="ET739" s="182"/>
      <c r="EU739" s="182"/>
      <c r="EV739" s="182"/>
      <c r="EW739" s="182"/>
      <c r="EX739" s="182"/>
      <c r="EY739" s="182"/>
      <c r="EZ739" s="182"/>
      <c r="FA739" s="182"/>
      <c r="FB739" s="182"/>
      <c r="FC739" s="182"/>
      <c r="FD739" s="182"/>
      <c r="FE739" s="182"/>
      <c r="FF739" s="182"/>
      <c r="FG739" s="182"/>
      <c r="FH739" s="182"/>
      <c r="FI739" s="182"/>
      <c r="FJ739" s="182"/>
      <c r="FK739" s="182"/>
      <c r="FL739" s="182"/>
      <c r="FM739" s="182"/>
      <c r="FN739" s="182"/>
      <c r="FO739" s="182"/>
      <c r="FP739" s="182"/>
      <c r="FQ739" s="182"/>
      <c r="FR739" s="182"/>
      <c r="FS739" s="182"/>
      <c r="FT739" s="182"/>
      <c r="FU739" s="182"/>
      <c r="FV739" s="182"/>
      <c r="FW739" s="182"/>
      <c r="FX739" s="182"/>
      <c r="FY739" s="182"/>
      <c r="FZ739" s="182"/>
      <c r="GA739" s="182"/>
      <c r="GB739" s="182"/>
      <c r="GC739" s="182"/>
      <c r="GD739" s="182"/>
      <c r="GE739" s="182"/>
      <c r="GF739" s="182"/>
      <c r="GG739" s="182"/>
      <c r="GH739" s="182"/>
      <c r="GI739" s="182"/>
      <c r="GJ739" s="182"/>
      <c r="GK739" s="182"/>
      <c r="GL739" s="182"/>
      <c r="GM739" s="182"/>
      <c r="GN739" s="182"/>
      <c r="GO739" s="182"/>
      <c r="GP739" s="182"/>
      <c r="GQ739" s="182"/>
      <c r="GR739" s="182"/>
      <c r="GS739" s="182"/>
      <c r="GT739" s="182"/>
      <c r="GU739" s="182"/>
      <c r="GV739" s="182"/>
      <c r="GW739" s="182"/>
      <c r="GX739" s="182"/>
      <c r="GY739" s="182"/>
      <c r="GZ739" s="182"/>
      <c r="HA739" s="182"/>
      <c r="HB739" s="182"/>
      <c r="HC739" s="182"/>
      <c r="HD739" s="182"/>
      <c r="HE739" s="182"/>
      <c r="HF739" s="182"/>
      <c r="HG739" s="182"/>
      <c r="HH739" s="182"/>
      <c r="HI739" s="182"/>
      <c r="HJ739" s="182"/>
      <c r="HK739" s="182"/>
      <c r="HL739" s="182"/>
      <c r="HM739" s="182"/>
      <c r="HN739" s="182"/>
      <c r="HO739" s="182"/>
      <c r="HP739" s="182"/>
      <c r="HQ739" s="182"/>
      <c r="HR739" s="182"/>
      <c r="HS739" s="182"/>
      <c r="HT739" s="182"/>
      <c r="HU739" s="182"/>
      <c r="HV739" s="182"/>
      <c r="HW739" s="182"/>
      <c r="HX739" s="182"/>
      <c r="HY739" s="182"/>
      <c r="HZ739" s="182"/>
      <c r="IA739" s="182"/>
      <c r="IB739" s="182"/>
      <c r="IC739" s="182"/>
      <c r="ID739" s="182"/>
      <c r="IE739" s="182"/>
      <c r="IF739" s="182"/>
      <c r="IG739" s="182"/>
      <c r="IH739" s="182"/>
      <c r="II739" s="182"/>
      <c r="IJ739" s="182"/>
      <c r="IK739" s="182"/>
      <c r="IL739" s="182"/>
      <c r="IM739" s="182"/>
      <c r="IN739" s="182"/>
      <c r="IO739" s="182"/>
      <c r="IP739" s="182"/>
      <c r="IQ739" s="182"/>
      <c r="IR739" s="182"/>
      <c r="IS739" s="182"/>
      <c r="IT739" s="182"/>
      <c r="IU739" s="182"/>
      <c r="IV739" s="182"/>
      <c r="IW739" s="182"/>
      <c r="IX739" s="182"/>
      <c r="IY739" s="182"/>
      <c r="IZ739" s="182"/>
      <c r="JA739" s="182"/>
      <c r="JB739" s="182"/>
      <c r="JC739" s="182"/>
      <c r="JD739" s="182"/>
      <c r="JE739" s="182"/>
      <c r="JF739" s="182"/>
      <c r="JG739" s="182"/>
      <c r="JH739" s="182"/>
      <c r="JI739" s="182"/>
      <c r="JJ739" s="182"/>
      <c r="JK739" s="182"/>
      <c r="JL739" s="182"/>
      <c r="JM739" s="182"/>
      <c r="JN739" s="182"/>
      <c r="JO739" s="182"/>
      <c r="JP739" s="182"/>
      <c r="JQ739" s="182"/>
      <c r="JR739" s="182"/>
      <c r="JS739" s="182"/>
      <c r="JT739" s="182"/>
      <c r="JU739" s="182"/>
      <c r="JV739" s="182"/>
      <c r="JW739" s="182"/>
      <c r="JX739" s="182"/>
      <c r="JY739" s="182"/>
      <c r="JZ739" s="182"/>
      <c r="KA739" s="182"/>
      <c r="KB739" s="182"/>
      <c r="KC739" s="182"/>
      <c r="KD739" s="182"/>
      <c r="KE739" s="182"/>
      <c r="KF739" s="182"/>
      <c r="KG739" s="182"/>
      <c r="KH739" s="182"/>
      <c r="KI739" s="182"/>
      <c r="KJ739" s="182"/>
      <c r="KK739" s="182"/>
      <c r="KL739" s="182"/>
      <c r="KM739" s="182"/>
      <c r="KN739" s="182"/>
      <c r="KO739" s="182"/>
      <c r="KP739" s="182"/>
      <c r="KQ739" s="182"/>
      <c r="KR739" s="182"/>
      <c r="KS739" s="182"/>
      <c r="KT739" s="182"/>
      <c r="KU739" s="182"/>
      <c r="KV739" s="182"/>
      <c r="KW739" s="182"/>
      <c r="KX739" s="182"/>
      <c r="KY739" s="182"/>
      <c r="KZ739" s="182"/>
      <c r="LA739" s="182"/>
      <c r="LB739" s="182"/>
      <c r="LC739" s="182"/>
      <c r="LD739" s="182"/>
      <c r="LE739" s="182"/>
      <c r="LF739" s="182"/>
      <c r="LG739" s="182"/>
      <c r="LH739" s="182"/>
      <c r="LI739" s="182"/>
      <c r="LJ739" s="182"/>
      <c r="LK739" s="182"/>
      <c r="LL739" s="182"/>
      <c r="LM739" s="182"/>
      <c r="LN739" s="182"/>
      <c r="LO739" s="182"/>
      <c r="LP739" s="182"/>
      <c r="LQ739" s="182"/>
      <c r="LR739" s="182"/>
      <c r="LS739" s="182"/>
      <c r="LT739" s="182"/>
      <c r="LU739" s="182"/>
      <c r="LV739" s="182"/>
      <c r="LW739" s="182"/>
      <c r="LX739" s="182"/>
      <c r="LY739" s="182"/>
      <c r="LZ739" s="182"/>
      <c r="MA739" s="182"/>
      <c r="MB739" s="182"/>
      <c r="MC739" s="182"/>
      <c r="MD739" s="182"/>
      <c r="ME739" s="182"/>
      <c r="MF739" s="182"/>
      <c r="MG739" s="182"/>
      <c r="MH739" s="182"/>
      <c r="MI739" s="182"/>
      <c r="MJ739" s="182"/>
      <c r="MK739" s="182"/>
      <c r="ML739" s="182"/>
      <c r="MM739" s="182"/>
      <c r="MN739" s="182"/>
      <c r="MO739" s="182"/>
      <c r="MP739" s="182"/>
      <c r="MQ739" s="182"/>
      <c r="MR739" s="182"/>
      <c r="MS739" s="182"/>
      <c r="MT739" s="182"/>
      <c r="MU739" s="182"/>
      <c r="MV739" s="182"/>
      <c r="MW739" s="182"/>
      <c r="MX739" s="182"/>
      <c r="MY739" s="182"/>
      <c r="MZ739" s="182"/>
      <c r="NA739" s="182"/>
      <c r="NB739" s="182"/>
      <c r="NC739" s="182"/>
      <c r="ND739" s="182"/>
      <c r="NE739" s="182"/>
      <c r="NF739" s="182"/>
      <c r="NG739" s="182"/>
      <c r="NH739" s="182"/>
      <c r="NI739" s="182"/>
      <c r="NJ739" s="182"/>
      <c r="NK739" s="182"/>
      <c r="NL739" s="182"/>
      <c r="NM739" s="182"/>
      <c r="NN739" s="182"/>
      <c r="NO739" s="182"/>
      <c r="NP739" s="182"/>
      <c r="NQ739" s="182"/>
      <c r="NR739" s="182"/>
      <c r="NS739" s="182"/>
      <c r="NT739" s="182"/>
      <c r="NU739" s="182"/>
      <c r="NV739" s="182"/>
      <c r="NW739" s="182"/>
      <c r="NX739" s="182"/>
      <c r="NY739" s="182"/>
      <c r="NZ739" s="182"/>
      <c r="OA739" s="182"/>
      <c r="OB739" s="182"/>
      <c r="OC739" s="182"/>
      <c r="OD739" s="182"/>
      <c r="OE739" s="182"/>
      <c r="OF739" s="182"/>
      <c r="OG739" s="182"/>
      <c r="OH739" s="182"/>
      <c r="OI739" s="182"/>
      <c r="OJ739" s="182"/>
      <c r="OK739" s="182"/>
      <c r="OL739" s="182"/>
      <c r="OM739" s="182"/>
      <c r="ON739" s="182"/>
      <c r="OO739" s="182"/>
      <c r="OP739" s="182"/>
      <c r="OQ739" s="182"/>
      <c r="OR739" s="182"/>
      <c r="OS739" s="182"/>
      <c r="OT739" s="182"/>
      <c r="OU739" s="182"/>
      <c r="OV739" s="182"/>
      <c r="OW739" s="182"/>
      <c r="OX739" s="182"/>
      <c r="OY739" s="182"/>
      <c r="OZ739" s="182"/>
      <c r="PA739" s="182"/>
      <c r="PB739" s="182"/>
      <c r="PC739" s="182"/>
      <c r="PD739" s="182"/>
      <c r="PE739" s="182"/>
      <c r="PF739" s="182"/>
      <c r="PG739" s="182"/>
      <c r="PH739" s="182"/>
      <c r="PI739" s="182"/>
      <c r="PJ739" s="182"/>
      <c r="PK739" s="182"/>
      <c r="PL739" s="182"/>
      <c r="PM739" s="182"/>
      <c r="PN739" s="182"/>
      <c r="PO739" s="182"/>
      <c r="PP739" s="182"/>
      <c r="PQ739" s="182"/>
      <c r="PR739" s="182"/>
      <c r="PS739" s="182"/>
      <c r="PT739" s="182"/>
      <c r="PU739" s="182"/>
      <c r="PV739" s="182"/>
      <c r="PW739" s="182"/>
      <c r="PX739" s="182"/>
    </row>
    <row r="740" spans="1:440" s="167" customFormat="1" ht="19.899999999999999" customHeight="1">
      <c r="A740" s="855">
        <v>205</v>
      </c>
      <c r="B740" s="1044"/>
      <c r="C740" s="956"/>
      <c r="D740" s="867"/>
      <c r="E740" s="951"/>
      <c r="F740" s="326" t="s">
        <v>22</v>
      </c>
      <c r="G740" s="301">
        <v>144.88999999999999</v>
      </c>
      <c r="H740" s="302"/>
      <c r="I740" s="302">
        <f>G740+H740+K739</f>
        <v>218.15100000000001</v>
      </c>
      <c r="J740" s="286">
        <v>49.209000000000003</v>
      </c>
      <c r="K740" s="302">
        <f t="shared" si="847"/>
        <v>168.94200000000001</v>
      </c>
      <c r="L740" s="385">
        <f t="shared" si="848"/>
        <v>0.22557311220209855</v>
      </c>
      <c r="M740" s="456" t="s">
        <v>24</v>
      </c>
      <c r="N740" s="903"/>
      <c r="O740" s="904"/>
      <c r="P740" s="904"/>
      <c r="Q740" s="904"/>
      <c r="R740" s="904"/>
      <c r="S740" s="893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  <c r="AU740" s="182"/>
      <c r="AV740" s="182"/>
      <c r="AW740" s="182"/>
      <c r="AX740" s="182"/>
      <c r="AY740" s="182"/>
      <c r="AZ740" s="182"/>
      <c r="BA740" s="182"/>
      <c r="BB740" s="182"/>
      <c r="BC740" s="182"/>
      <c r="BD740" s="182"/>
      <c r="BE740" s="182"/>
      <c r="BF740" s="182"/>
      <c r="BG740" s="182"/>
      <c r="BH740" s="182"/>
      <c r="BI740" s="182"/>
      <c r="BJ740" s="182"/>
      <c r="BK740" s="182"/>
      <c r="BL740" s="182"/>
      <c r="BM740" s="182"/>
      <c r="BN740" s="182"/>
      <c r="BO740" s="182"/>
      <c r="BP740" s="182"/>
      <c r="BQ740" s="182"/>
      <c r="BR740" s="182"/>
      <c r="BS740" s="182"/>
      <c r="BT740" s="182"/>
      <c r="BU740" s="182"/>
      <c r="BV740" s="182"/>
      <c r="BW740" s="182"/>
      <c r="BX740" s="182"/>
      <c r="BY740" s="182"/>
      <c r="BZ740" s="182"/>
      <c r="CA740" s="182"/>
      <c r="CB740" s="182"/>
      <c r="CC740" s="182"/>
      <c r="CD740" s="182"/>
      <c r="CE740" s="182"/>
      <c r="CF740" s="182"/>
      <c r="CG740" s="182"/>
      <c r="CH740" s="182"/>
      <c r="CI740" s="182"/>
      <c r="CJ740" s="182"/>
      <c r="CK740" s="182"/>
      <c r="CL740" s="182"/>
      <c r="CM740" s="182"/>
      <c r="CN740" s="182"/>
      <c r="CO740" s="182"/>
      <c r="CP740" s="182"/>
      <c r="CQ740" s="182"/>
      <c r="CR740" s="182"/>
      <c r="CS740" s="182"/>
      <c r="CT740" s="182"/>
      <c r="CU740" s="182"/>
      <c r="CV740" s="182"/>
      <c r="CW740" s="182"/>
      <c r="CX740" s="182"/>
      <c r="CY740" s="182"/>
      <c r="CZ740" s="182"/>
      <c r="DA740" s="182"/>
      <c r="DB740" s="182"/>
      <c r="DC740" s="182"/>
      <c r="DD740" s="182"/>
      <c r="DE740" s="182"/>
      <c r="DF740" s="182"/>
      <c r="DG740" s="182"/>
      <c r="DH740" s="182"/>
      <c r="DI740" s="182"/>
      <c r="DJ740" s="182"/>
      <c r="DK740" s="182"/>
      <c r="DL740" s="182"/>
      <c r="DM740" s="182"/>
      <c r="DN740" s="182"/>
      <c r="DO740" s="182"/>
      <c r="DP740" s="182"/>
      <c r="DQ740" s="182"/>
      <c r="DR740" s="182"/>
      <c r="DS740" s="182"/>
      <c r="DT740" s="182"/>
      <c r="DU740" s="182"/>
      <c r="DV740" s="182"/>
      <c r="DW740" s="182"/>
      <c r="DX740" s="182"/>
      <c r="DY740" s="182"/>
      <c r="DZ740" s="182"/>
      <c r="EA740" s="182"/>
      <c r="EB740" s="182"/>
      <c r="EC740" s="182"/>
      <c r="ED740" s="182"/>
      <c r="EE740" s="182"/>
      <c r="EF740" s="182"/>
      <c r="EG740" s="182"/>
      <c r="EH740" s="182"/>
      <c r="EI740" s="182"/>
      <c r="EJ740" s="182"/>
      <c r="EK740" s="182"/>
      <c r="EL740" s="182"/>
      <c r="EM740" s="182"/>
      <c r="EN740" s="182"/>
      <c r="EO740" s="182"/>
      <c r="EP740" s="182"/>
      <c r="EQ740" s="182"/>
      <c r="ER740" s="182"/>
      <c r="ES740" s="182"/>
      <c r="ET740" s="182"/>
      <c r="EU740" s="182"/>
      <c r="EV740" s="182"/>
      <c r="EW740" s="182"/>
      <c r="EX740" s="182"/>
      <c r="EY740" s="182"/>
      <c r="EZ740" s="182"/>
      <c r="FA740" s="182"/>
      <c r="FB740" s="182"/>
      <c r="FC740" s="182"/>
      <c r="FD740" s="182"/>
      <c r="FE740" s="182"/>
      <c r="FF740" s="182"/>
      <c r="FG740" s="182"/>
      <c r="FH740" s="182"/>
      <c r="FI740" s="182"/>
      <c r="FJ740" s="182"/>
      <c r="FK740" s="182"/>
      <c r="FL740" s="182"/>
      <c r="FM740" s="182"/>
      <c r="FN740" s="182"/>
      <c r="FO740" s="182"/>
      <c r="FP740" s="182"/>
      <c r="FQ740" s="182"/>
      <c r="FR740" s="182"/>
      <c r="FS740" s="182"/>
      <c r="FT740" s="182"/>
      <c r="FU740" s="182"/>
      <c r="FV740" s="182"/>
      <c r="FW740" s="182"/>
      <c r="FX740" s="182"/>
      <c r="FY740" s="182"/>
      <c r="FZ740" s="182"/>
      <c r="GA740" s="182"/>
      <c r="GB740" s="182"/>
      <c r="GC740" s="182"/>
      <c r="GD740" s="182"/>
      <c r="GE740" s="182"/>
      <c r="GF740" s="182"/>
      <c r="GG740" s="182"/>
      <c r="GH740" s="182"/>
      <c r="GI740" s="182"/>
      <c r="GJ740" s="182"/>
      <c r="GK740" s="182"/>
      <c r="GL740" s="182"/>
      <c r="GM740" s="182"/>
      <c r="GN740" s="182"/>
      <c r="GO740" s="182"/>
      <c r="GP740" s="182"/>
      <c r="GQ740" s="182"/>
      <c r="GR740" s="182"/>
      <c r="GS740" s="182"/>
      <c r="GT740" s="182"/>
      <c r="GU740" s="182"/>
      <c r="GV740" s="182"/>
      <c r="GW740" s="182"/>
      <c r="GX740" s="182"/>
      <c r="GY740" s="182"/>
      <c r="GZ740" s="182"/>
      <c r="HA740" s="182"/>
      <c r="HB740" s="182"/>
      <c r="HC740" s="182"/>
      <c r="HD740" s="182"/>
      <c r="HE740" s="182"/>
      <c r="HF740" s="182"/>
      <c r="HG740" s="182"/>
      <c r="HH740" s="182"/>
      <c r="HI740" s="182"/>
      <c r="HJ740" s="182"/>
      <c r="HK740" s="182"/>
      <c r="HL740" s="182"/>
      <c r="HM740" s="182"/>
      <c r="HN740" s="182"/>
      <c r="HO740" s="182"/>
      <c r="HP740" s="182"/>
      <c r="HQ740" s="182"/>
      <c r="HR740" s="182"/>
      <c r="HS740" s="182"/>
      <c r="HT740" s="182"/>
      <c r="HU740" s="182"/>
      <c r="HV740" s="182"/>
      <c r="HW740" s="182"/>
      <c r="HX740" s="182"/>
      <c r="HY740" s="182"/>
      <c r="HZ740" s="182"/>
      <c r="IA740" s="182"/>
      <c r="IB740" s="182"/>
      <c r="IC740" s="182"/>
      <c r="ID740" s="182"/>
      <c r="IE740" s="182"/>
      <c r="IF740" s="182"/>
      <c r="IG740" s="182"/>
      <c r="IH740" s="182"/>
      <c r="II740" s="182"/>
      <c r="IJ740" s="182"/>
      <c r="IK740" s="182"/>
      <c r="IL740" s="182"/>
      <c r="IM740" s="182"/>
      <c r="IN740" s="182"/>
      <c r="IO740" s="182"/>
      <c r="IP740" s="182"/>
      <c r="IQ740" s="182"/>
      <c r="IR740" s="182"/>
      <c r="IS740" s="182"/>
      <c r="IT740" s="182"/>
      <c r="IU740" s="182"/>
      <c r="IV740" s="182"/>
      <c r="IW740" s="182"/>
      <c r="IX740" s="182"/>
      <c r="IY740" s="182"/>
      <c r="IZ740" s="182"/>
      <c r="JA740" s="182"/>
      <c r="JB740" s="182"/>
      <c r="JC740" s="182"/>
      <c r="JD740" s="182"/>
      <c r="JE740" s="182"/>
      <c r="JF740" s="182"/>
      <c r="JG740" s="182"/>
      <c r="JH740" s="182"/>
      <c r="JI740" s="182"/>
      <c r="JJ740" s="182"/>
      <c r="JK740" s="182"/>
      <c r="JL740" s="182"/>
      <c r="JM740" s="182"/>
      <c r="JN740" s="182"/>
      <c r="JO740" s="182"/>
      <c r="JP740" s="182"/>
      <c r="JQ740" s="182"/>
      <c r="JR740" s="182"/>
      <c r="JS740" s="182"/>
      <c r="JT740" s="182"/>
      <c r="JU740" s="182"/>
      <c r="JV740" s="182"/>
      <c r="JW740" s="182"/>
      <c r="JX740" s="182"/>
      <c r="JY740" s="182"/>
      <c r="JZ740" s="182"/>
      <c r="KA740" s="182"/>
      <c r="KB740" s="182"/>
      <c r="KC740" s="182"/>
      <c r="KD740" s="182"/>
      <c r="KE740" s="182"/>
      <c r="KF740" s="182"/>
      <c r="KG740" s="182"/>
      <c r="KH740" s="182"/>
      <c r="KI740" s="182"/>
      <c r="KJ740" s="182"/>
      <c r="KK740" s="182"/>
      <c r="KL740" s="182"/>
      <c r="KM740" s="182"/>
      <c r="KN740" s="182"/>
      <c r="KO740" s="182"/>
      <c r="KP740" s="182"/>
      <c r="KQ740" s="182"/>
      <c r="KR740" s="182"/>
      <c r="KS740" s="182"/>
      <c r="KT740" s="182"/>
      <c r="KU740" s="182"/>
      <c r="KV740" s="182"/>
      <c r="KW740" s="182"/>
      <c r="KX740" s="182"/>
      <c r="KY740" s="182"/>
      <c r="KZ740" s="182"/>
      <c r="LA740" s="182"/>
      <c r="LB740" s="182"/>
      <c r="LC740" s="182"/>
      <c r="LD740" s="182"/>
      <c r="LE740" s="182"/>
      <c r="LF740" s="182"/>
      <c r="LG740" s="182"/>
      <c r="LH740" s="182"/>
      <c r="LI740" s="182"/>
      <c r="LJ740" s="182"/>
      <c r="LK740" s="182"/>
      <c r="LL740" s="182"/>
      <c r="LM740" s="182"/>
      <c r="LN740" s="182"/>
      <c r="LO740" s="182"/>
      <c r="LP740" s="182"/>
      <c r="LQ740" s="182"/>
      <c r="LR740" s="182"/>
      <c r="LS740" s="182"/>
      <c r="LT740" s="182"/>
      <c r="LU740" s="182"/>
      <c r="LV740" s="182"/>
      <c r="LW740" s="182"/>
      <c r="LX740" s="182"/>
      <c r="LY740" s="182"/>
      <c r="LZ740" s="182"/>
      <c r="MA740" s="182"/>
      <c r="MB740" s="182"/>
      <c r="MC740" s="182"/>
      <c r="MD740" s="182"/>
      <c r="ME740" s="182"/>
      <c r="MF740" s="182"/>
      <c r="MG740" s="182"/>
      <c r="MH740" s="182"/>
      <c r="MI740" s="182"/>
      <c r="MJ740" s="182"/>
      <c r="MK740" s="182"/>
      <c r="ML740" s="182"/>
      <c r="MM740" s="182"/>
      <c r="MN740" s="182"/>
      <c r="MO740" s="182"/>
      <c r="MP740" s="182"/>
      <c r="MQ740" s="182"/>
      <c r="MR740" s="182"/>
      <c r="MS740" s="182"/>
      <c r="MT740" s="182"/>
      <c r="MU740" s="182"/>
      <c r="MV740" s="182"/>
      <c r="MW740" s="182"/>
      <c r="MX740" s="182"/>
      <c r="MY740" s="182"/>
      <c r="MZ740" s="182"/>
      <c r="NA740" s="182"/>
      <c r="NB740" s="182"/>
      <c r="NC740" s="182"/>
      <c r="ND740" s="182"/>
      <c r="NE740" s="182"/>
      <c r="NF740" s="182"/>
      <c r="NG740" s="182"/>
      <c r="NH740" s="182"/>
      <c r="NI740" s="182"/>
      <c r="NJ740" s="182"/>
      <c r="NK740" s="182"/>
      <c r="NL740" s="182"/>
      <c r="NM740" s="182"/>
      <c r="NN740" s="182"/>
      <c r="NO740" s="182"/>
      <c r="NP740" s="182"/>
      <c r="NQ740" s="182"/>
      <c r="NR740" s="182"/>
      <c r="NS740" s="182"/>
      <c r="NT740" s="182"/>
      <c r="NU740" s="182"/>
      <c r="NV740" s="182"/>
      <c r="NW740" s="182"/>
      <c r="NX740" s="182"/>
      <c r="NY740" s="182"/>
      <c r="NZ740" s="182"/>
      <c r="OA740" s="182"/>
      <c r="OB740" s="182"/>
      <c r="OC740" s="182"/>
      <c r="OD740" s="182"/>
      <c r="OE740" s="182"/>
      <c r="OF740" s="182"/>
      <c r="OG740" s="182"/>
      <c r="OH740" s="182"/>
      <c r="OI740" s="182"/>
      <c r="OJ740" s="182"/>
      <c r="OK740" s="182"/>
      <c r="OL740" s="182"/>
      <c r="OM740" s="182"/>
      <c r="ON740" s="182"/>
      <c r="OO740" s="182"/>
      <c r="OP740" s="182"/>
      <c r="OQ740" s="182"/>
      <c r="OR740" s="182"/>
      <c r="OS740" s="182"/>
      <c r="OT740" s="182"/>
      <c r="OU740" s="182"/>
      <c r="OV740" s="182"/>
      <c r="OW740" s="182"/>
      <c r="OX740" s="182"/>
      <c r="OY740" s="182"/>
      <c r="OZ740" s="182"/>
      <c r="PA740" s="182"/>
      <c r="PB740" s="182"/>
      <c r="PC740" s="182"/>
      <c r="PD740" s="182"/>
      <c r="PE740" s="182"/>
      <c r="PF740" s="182"/>
      <c r="PG740" s="182"/>
      <c r="PH740" s="182"/>
      <c r="PI740" s="182"/>
      <c r="PJ740" s="182"/>
      <c r="PK740" s="182"/>
      <c r="PL740" s="182"/>
      <c r="PM740" s="182"/>
      <c r="PN740" s="182"/>
      <c r="PO740" s="182"/>
      <c r="PP740" s="182"/>
      <c r="PQ740" s="182"/>
      <c r="PR740" s="182"/>
      <c r="PS740" s="182"/>
      <c r="PT740" s="182"/>
      <c r="PU740" s="182"/>
      <c r="PV740" s="182"/>
      <c r="PW740" s="182"/>
      <c r="PX740" s="182"/>
    </row>
    <row r="741" spans="1:440" s="167" customFormat="1" ht="19.899999999999999" customHeight="1">
      <c r="A741" s="855">
        <v>206</v>
      </c>
      <c r="B741" s="1044"/>
      <c r="C741" s="956"/>
      <c r="D741" s="865" t="s">
        <v>667</v>
      </c>
      <c r="E741" s="951" t="s">
        <v>637</v>
      </c>
      <c r="F741" s="326" t="s">
        <v>20</v>
      </c>
      <c r="G741" s="301">
        <v>2.1469999999999998</v>
      </c>
      <c r="H741" s="301"/>
      <c r="I741" s="302">
        <f t="shared" ref="I741" si="929">G741+H741</f>
        <v>2.1469999999999998</v>
      </c>
      <c r="J741" s="286">
        <v>0</v>
      </c>
      <c r="K741" s="302">
        <f t="shared" si="847"/>
        <v>2.1469999999999998</v>
      </c>
      <c r="L741" s="385">
        <f t="shared" si="848"/>
        <v>0</v>
      </c>
      <c r="M741" s="456" t="s">
        <v>24</v>
      </c>
      <c r="N741" s="903">
        <f t="shared" ref="N741:O741" si="930">G741+G742+G743</f>
        <v>24.405000000000001</v>
      </c>
      <c r="O741" s="904">
        <f t="shared" si="930"/>
        <v>0</v>
      </c>
      <c r="P741" s="904">
        <f t="shared" ref="P741" si="931">N741+O741</f>
        <v>24.405000000000001</v>
      </c>
      <c r="Q741" s="904">
        <f t="shared" ref="Q741" si="932">J741+J742+J743</f>
        <v>0</v>
      </c>
      <c r="R741" s="904">
        <f t="shared" ref="R741" si="933">P741-Q741</f>
        <v>24.405000000000001</v>
      </c>
      <c r="S741" s="893">
        <f t="shared" ref="S741" si="934">Q741/P741</f>
        <v>0</v>
      </c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  <c r="AU741" s="182"/>
      <c r="AV741" s="182"/>
      <c r="AW741" s="182"/>
      <c r="AX741" s="182"/>
      <c r="AY741" s="182"/>
      <c r="AZ741" s="182"/>
      <c r="BA741" s="182"/>
      <c r="BB741" s="182"/>
      <c r="BC741" s="182"/>
      <c r="BD741" s="182"/>
      <c r="BE741" s="182"/>
      <c r="BF741" s="182"/>
      <c r="BG741" s="182"/>
      <c r="BH741" s="182"/>
      <c r="BI741" s="182"/>
      <c r="BJ741" s="182"/>
      <c r="BK741" s="182"/>
      <c r="BL741" s="182"/>
      <c r="BM741" s="182"/>
      <c r="BN741" s="182"/>
      <c r="BO741" s="182"/>
      <c r="BP741" s="182"/>
      <c r="BQ741" s="182"/>
      <c r="BR741" s="182"/>
      <c r="BS741" s="182"/>
      <c r="BT741" s="182"/>
      <c r="BU741" s="182"/>
      <c r="BV741" s="182"/>
      <c r="BW741" s="182"/>
      <c r="BX741" s="182"/>
      <c r="BY741" s="182"/>
      <c r="BZ741" s="182"/>
      <c r="CA741" s="182"/>
      <c r="CB741" s="182"/>
      <c r="CC741" s="182"/>
      <c r="CD741" s="182"/>
      <c r="CE741" s="182"/>
      <c r="CF741" s="182"/>
      <c r="CG741" s="182"/>
      <c r="CH741" s="182"/>
      <c r="CI741" s="182"/>
      <c r="CJ741" s="182"/>
      <c r="CK741" s="182"/>
      <c r="CL741" s="182"/>
      <c r="CM741" s="182"/>
      <c r="CN741" s="182"/>
      <c r="CO741" s="182"/>
      <c r="CP741" s="182"/>
      <c r="CQ741" s="182"/>
      <c r="CR741" s="182"/>
      <c r="CS741" s="182"/>
      <c r="CT741" s="182"/>
      <c r="CU741" s="182"/>
      <c r="CV741" s="182"/>
      <c r="CW741" s="182"/>
      <c r="CX741" s="182"/>
      <c r="CY741" s="182"/>
      <c r="CZ741" s="182"/>
      <c r="DA741" s="182"/>
      <c r="DB741" s="182"/>
      <c r="DC741" s="182"/>
      <c r="DD741" s="182"/>
      <c r="DE741" s="182"/>
      <c r="DF741" s="182"/>
      <c r="DG741" s="182"/>
      <c r="DH741" s="182"/>
      <c r="DI741" s="182"/>
      <c r="DJ741" s="182"/>
      <c r="DK741" s="182"/>
      <c r="DL741" s="182"/>
      <c r="DM741" s="182"/>
      <c r="DN741" s="182"/>
      <c r="DO741" s="182"/>
      <c r="DP741" s="182"/>
      <c r="DQ741" s="182"/>
      <c r="DR741" s="182"/>
      <c r="DS741" s="182"/>
      <c r="DT741" s="182"/>
      <c r="DU741" s="182"/>
      <c r="DV741" s="182"/>
      <c r="DW741" s="182"/>
      <c r="DX741" s="182"/>
      <c r="DY741" s="182"/>
      <c r="DZ741" s="182"/>
      <c r="EA741" s="182"/>
      <c r="EB741" s="182"/>
      <c r="EC741" s="182"/>
      <c r="ED741" s="182"/>
      <c r="EE741" s="182"/>
      <c r="EF741" s="182"/>
      <c r="EG741" s="182"/>
      <c r="EH741" s="182"/>
      <c r="EI741" s="182"/>
      <c r="EJ741" s="182"/>
      <c r="EK741" s="182"/>
      <c r="EL741" s="182"/>
      <c r="EM741" s="182"/>
      <c r="EN741" s="182"/>
      <c r="EO741" s="182"/>
      <c r="EP741" s="182"/>
      <c r="EQ741" s="182"/>
      <c r="ER741" s="182"/>
      <c r="ES741" s="182"/>
      <c r="ET741" s="182"/>
      <c r="EU741" s="182"/>
      <c r="EV741" s="182"/>
      <c r="EW741" s="182"/>
      <c r="EX741" s="182"/>
      <c r="EY741" s="182"/>
      <c r="EZ741" s="182"/>
      <c r="FA741" s="182"/>
      <c r="FB741" s="182"/>
      <c r="FC741" s="182"/>
      <c r="FD741" s="182"/>
      <c r="FE741" s="182"/>
      <c r="FF741" s="182"/>
      <c r="FG741" s="182"/>
      <c r="FH741" s="182"/>
      <c r="FI741" s="182"/>
      <c r="FJ741" s="182"/>
      <c r="FK741" s="182"/>
      <c r="FL741" s="182"/>
      <c r="FM741" s="182"/>
      <c r="FN741" s="182"/>
      <c r="FO741" s="182"/>
      <c r="FP741" s="182"/>
      <c r="FQ741" s="182"/>
      <c r="FR741" s="182"/>
      <c r="FS741" s="182"/>
      <c r="FT741" s="182"/>
      <c r="FU741" s="182"/>
      <c r="FV741" s="182"/>
      <c r="FW741" s="182"/>
      <c r="FX741" s="182"/>
      <c r="FY741" s="182"/>
      <c r="FZ741" s="182"/>
      <c r="GA741" s="182"/>
      <c r="GB741" s="182"/>
      <c r="GC741" s="182"/>
      <c r="GD741" s="182"/>
      <c r="GE741" s="182"/>
      <c r="GF741" s="182"/>
      <c r="GG741" s="182"/>
      <c r="GH741" s="182"/>
      <c r="GI741" s="182"/>
      <c r="GJ741" s="182"/>
      <c r="GK741" s="182"/>
      <c r="GL741" s="182"/>
      <c r="GM741" s="182"/>
      <c r="GN741" s="182"/>
      <c r="GO741" s="182"/>
      <c r="GP741" s="182"/>
      <c r="GQ741" s="182"/>
      <c r="GR741" s="182"/>
      <c r="GS741" s="182"/>
      <c r="GT741" s="182"/>
      <c r="GU741" s="182"/>
      <c r="GV741" s="182"/>
      <c r="GW741" s="182"/>
      <c r="GX741" s="182"/>
      <c r="GY741" s="182"/>
      <c r="GZ741" s="182"/>
      <c r="HA741" s="182"/>
      <c r="HB741" s="182"/>
      <c r="HC741" s="182"/>
      <c r="HD741" s="182"/>
      <c r="HE741" s="182"/>
      <c r="HF741" s="182"/>
      <c r="HG741" s="182"/>
      <c r="HH741" s="182"/>
      <c r="HI741" s="182"/>
      <c r="HJ741" s="182"/>
      <c r="HK741" s="182"/>
      <c r="HL741" s="182"/>
      <c r="HM741" s="182"/>
      <c r="HN741" s="182"/>
      <c r="HO741" s="182"/>
      <c r="HP741" s="182"/>
      <c r="HQ741" s="182"/>
      <c r="HR741" s="182"/>
      <c r="HS741" s="182"/>
      <c r="HT741" s="182"/>
      <c r="HU741" s="182"/>
      <c r="HV741" s="182"/>
      <c r="HW741" s="182"/>
      <c r="HX741" s="182"/>
      <c r="HY741" s="182"/>
      <c r="HZ741" s="182"/>
      <c r="IA741" s="182"/>
      <c r="IB741" s="182"/>
      <c r="IC741" s="182"/>
      <c r="ID741" s="182"/>
      <c r="IE741" s="182"/>
      <c r="IF741" s="182"/>
      <c r="IG741" s="182"/>
      <c r="IH741" s="182"/>
      <c r="II741" s="182"/>
      <c r="IJ741" s="182"/>
      <c r="IK741" s="182"/>
      <c r="IL741" s="182"/>
      <c r="IM741" s="182"/>
      <c r="IN741" s="182"/>
      <c r="IO741" s="182"/>
      <c r="IP741" s="182"/>
      <c r="IQ741" s="182"/>
      <c r="IR741" s="182"/>
      <c r="IS741" s="182"/>
      <c r="IT741" s="182"/>
      <c r="IU741" s="182"/>
      <c r="IV741" s="182"/>
      <c r="IW741" s="182"/>
      <c r="IX741" s="182"/>
      <c r="IY741" s="182"/>
      <c r="IZ741" s="182"/>
      <c r="JA741" s="182"/>
      <c r="JB741" s="182"/>
      <c r="JC741" s="182"/>
      <c r="JD741" s="182"/>
      <c r="JE741" s="182"/>
      <c r="JF741" s="182"/>
      <c r="JG741" s="182"/>
      <c r="JH741" s="182"/>
      <c r="JI741" s="182"/>
      <c r="JJ741" s="182"/>
      <c r="JK741" s="182"/>
      <c r="JL741" s="182"/>
      <c r="JM741" s="182"/>
      <c r="JN741" s="182"/>
      <c r="JO741" s="182"/>
      <c r="JP741" s="182"/>
      <c r="JQ741" s="182"/>
      <c r="JR741" s="182"/>
      <c r="JS741" s="182"/>
      <c r="JT741" s="182"/>
      <c r="JU741" s="182"/>
      <c r="JV741" s="182"/>
      <c r="JW741" s="182"/>
      <c r="JX741" s="182"/>
      <c r="JY741" s="182"/>
      <c r="JZ741" s="182"/>
      <c r="KA741" s="182"/>
      <c r="KB741" s="182"/>
      <c r="KC741" s="182"/>
      <c r="KD741" s="182"/>
      <c r="KE741" s="182"/>
      <c r="KF741" s="182"/>
      <c r="KG741" s="182"/>
      <c r="KH741" s="182"/>
      <c r="KI741" s="182"/>
      <c r="KJ741" s="182"/>
      <c r="KK741" s="182"/>
      <c r="KL741" s="182"/>
      <c r="KM741" s="182"/>
      <c r="KN741" s="182"/>
      <c r="KO741" s="182"/>
      <c r="KP741" s="182"/>
      <c r="KQ741" s="182"/>
      <c r="KR741" s="182"/>
      <c r="KS741" s="182"/>
      <c r="KT741" s="182"/>
      <c r="KU741" s="182"/>
      <c r="KV741" s="182"/>
      <c r="KW741" s="182"/>
      <c r="KX741" s="182"/>
      <c r="KY741" s="182"/>
      <c r="KZ741" s="182"/>
      <c r="LA741" s="182"/>
      <c r="LB741" s="182"/>
      <c r="LC741" s="182"/>
      <c r="LD741" s="182"/>
      <c r="LE741" s="182"/>
      <c r="LF741" s="182"/>
      <c r="LG741" s="182"/>
      <c r="LH741" s="182"/>
      <c r="LI741" s="182"/>
      <c r="LJ741" s="182"/>
      <c r="LK741" s="182"/>
      <c r="LL741" s="182"/>
      <c r="LM741" s="182"/>
      <c r="LN741" s="182"/>
      <c r="LO741" s="182"/>
      <c r="LP741" s="182"/>
      <c r="LQ741" s="182"/>
      <c r="LR741" s="182"/>
      <c r="LS741" s="182"/>
      <c r="LT741" s="182"/>
      <c r="LU741" s="182"/>
      <c r="LV741" s="182"/>
      <c r="LW741" s="182"/>
      <c r="LX741" s="182"/>
      <c r="LY741" s="182"/>
      <c r="LZ741" s="182"/>
      <c r="MA741" s="182"/>
      <c r="MB741" s="182"/>
      <c r="MC741" s="182"/>
      <c r="MD741" s="182"/>
      <c r="ME741" s="182"/>
      <c r="MF741" s="182"/>
      <c r="MG741" s="182"/>
      <c r="MH741" s="182"/>
      <c r="MI741" s="182"/>
      <c r="MJ741" s="182"/>
      <c r="MK741" s="182"/>
      <c r="ML741" s="182"/>
      <c r="MM741" s="182"/>
      <c r="MN741" s="182"/>
      <c r="MO741" s="182"/>
      <c r="MP741" s="182"/>
      <c r="MQ741" s="182"/>
      <c r="MR741" s="182"/>
      <c r="MS741" s="182"/>
      <c r="MT741" s="182"/>
      <c r="MU741" s="182"/>
      <c r="MV741" s="182"/>
      <c r="MW741" s="182"/>
      <c r="MX741" s="182"/>
      <c r="MY741" s="182"/>
      <c r="MZ741" s="182"/>
      <c r="NA741" s="182"/>
      <c r="NB741" s="182"/>
      <c r="NC741" s="182"/>
      <c r="ND741" s="182"/>
      <c r="NE741" s="182"/>
      <c r="NF741" s="182"/>
      <c r="NG741" s="182"/>
      <c r="NH741" s="182"/>
      <c r="NI741" s="182"/>
      <c r="NJ741" s="182"/>
      <c r="NK741" s="182"/>
      <c r="NL741" s="182"/>
      <c r="NM741" s="182"/>
      <c r="NN741" s="182"/>
      <c r="NO741" s="182"/>
      <c r="NP741" s="182"/>
      <c r="NQ741" s="182"/>
      <c r="NR741" s="182"/>
      <c r="NS741" s="182"/>
      <c r="NT741" s="182"/>
      <c r="NU741" s="182"/>
      <c r="NV741" s="182"/>
      <c r="NW741" s="182"/>
      <c r="NX741" s="182"/>
      <c r="NY741" s="182"/>
      <c r="NZ741" s="182"/>
      <c r="OA741" s="182"/>
      <c r="OB741" s="182"/>
      <c r="OC741" s="182"/>
      <c r="OD741" s="182"/>
      <c r="OE741" s="182"/>
      <c r="OF741" s="182"/>
      <c r="OG741" s="182"/>
      <c r="OH741" s="182"/>
      <c r="OI741" s="182"/>
      <c r="OJ741" s="182"/>
      <c r="OK741" s="182"/>
      <c r="OL741" s="182"/>
      <c r="OM741" s="182"/>
      <c r="ON741" s="182"/>
      <c r="OO741" s="182"/>
      <c r="OP741" s="182"/>
      <c r="OQ741" s="182"/>
      <c r="OR741" s="182"/>
      <c r="OS741" s="182"/>
      <c r="OT741" s="182"/>
      <c r="OU741" s="182"/>
      <c r="OV741" s="182"/>
      <c r="OW741" s="182"/>
      <c r="OX741" s="182"/>
      <c r="OY741" s="182"/>
      <c r="OZ741" s="182"/>
      <c r="PA741" s="182"/>
      <c r="PB741" s="182"/>
      <c r="PC741" s="182"/>
      <c r="PD741" s="182"/>
      <c r="PE741" s="182"/>
      <c r="PF741" s="182"/>
      <c r="PG741" s="182"/>
      <c r="PH741" s="182"/>
      <c r="PI741" s="182"/>
      <c r="PJ741" s="182"/>
      <c r="PK741" s="182"/>
      <c r="PL741" s="182"/>
      <c r="PM741" s="182"/>
      <c r="PN741" s="182"/>
      <c r="PO741" s="182"/>
      <c r="PP741" s="182"/>
      <c r="PQ741" s="182"/>
      <c r="PR741" s="182"/>
      <c r="PS741" s="182"/>
      <c r="PT741" s="182"/>
      <c r="PU741" s="182"/>
      <c r="PV741" s="182"/>
      <c r="PW741" s="182"/>
      <c r="PX741" s="182"/>
    </row>
    <row r="742" spans="1:440" s="167" customFormat="1" ht="19.899999999999999" customHeight="1">
      <c r="A742" s="855">
        <v>206</v>
      </c>
      <c r="B742" s="1044"/>
      <c r="C742" s="956"/>
      <c r="D742" s="866"/>
      <c r="E742" s="951"/>
      <c r="F742" s="326" t="s">
        <v>21</v>
      </c>
      <c r="G742" s="301">
        <v>10.055</v>
      </c>
      <c r="H742" s="301"/>
      <c r="I742" s="302">
        <f>G742+H742+K741</f>
        <v>12.202</v>
      </c>
      <c r="J742" s="286">
        <v>0</v>
      </c>
      <c r="K742" s="302">
        <f t="shared" si="847"/>
        <v>12.202</v>
      </c>
      <c r="L742" s="385">
        <f t="shared" si="848"/>
        <v>0</v>
      </c>
      <c r="M742" s="456" t="s">
        <v>24</v>
      </c>
      <c r="N742" s="903"/>
      <c r="O742" s="904"/>
      <c r="P742" s="904"/>
      <c r="Q742" s="904"/>
      <c r="R742" s="904"/>
      <c r="S742" s="893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  <c r="AU742" s="182"/>
      <c r="AV742" s="182"/>
      <c r="AW742" s="182"/>
      <c r="AX742" s="182"/>
      <c r="AY742" s="182"/>
      <c r="AZ742" s="182"/>
      <c r="BA742" s="182"/>
      <c r="BB742" s="182"/>
      <c r="BC742" s="182"/>
      <c r="BD742" s="182"/>
      <c r="BE742" s="182"/>
      <c r="BF742" s="182"/>
      <c r="BG742" s="182"/>
      <c r="BH742" s="182"/>
      <c r="BI742" s="182"/>
      <c r="BJ742" s="182"/>
      <c r="BK742" s="182"/>
      <c r="BL742" s="182"/>
      <c r="BM742" s="182"/>
      <c r="BN742" s="182"/>
      <c r="BO742" s="182"/>
      <c r="BP742" s="182"/>
      <c r="BQ742" s="182"/>
      <c r="BR742" s="182"/>
      <c r="BS742" s="182"/>
      <c r="BT742" s="182"/>
      <c r="BU742" s="182"/>
      <c r="BV742" s="182"/>
      <c r="BW742" s="182"/>
      <c r="BX742" s="182"/>
      <c r="BY742" s="182"/>
      <c r="BZ742" s="182"/>
      <c r="CA742" s="182"/>
      <c r="CB742" s="182"/>
      <c r="CC742" s="182"/>
      <c r="CD742" s="182"/>
      <c r="CE742" s="182"/>
      <c r="CF742" s="182"/>
      <c r="CG742" s="182"/>
      <c r="CH742" s="182"/>
      <c r="CI742" s="182"/>
      <c r="CJ742" s="182"/>
      <c r="CK742" s="182"/>
      <c r="CL742" s="182"/>
      <c r="CM742" s="182"/>
      <c r="CN742" s="182"/>
      <c r="CO742" s="182"/>
      <c r="CP742" s="182"/>
      <c r="CQ742" s="182"/>
      <c r="CR742" s="182"/>
      <c r="CS742" s="182"/>
      <c r="CT742" s="182"/>
      <c r="CU742" s="182"/>
      <c r="CV742" s="182"/>
      <c r="CW742" s="182"/>
      <c r="CX742" s="182"/>
      <c r="CY742" s="182"/>
      <c r="CZ742" s="182"/>
      <c r="DA742" s="182"/>
      <c r="DB742" s="182"/>
      <c r="DC742" s="182"/>
      <c r="DD742" s="182"/>
      <c r="DE742" s="182"/>
      <c r="DF742" s="182"/>
      <c r="DG742" s="182"/>
      <c r="DH742" s="182"/>
      <c r="DI742" s="182"/>
      <c r="DJ742" s="182"/>
      <c r="DK742" s="182"/>
      <c r="DL742" s="182"/>
      <c r="DM742" s="182"/>
      <c r="DN742" s="182"/>
      <c r="DO742" s="182"/>
      <c r="DP742" s="182"/>
      <c r="DQ742" s="182"/>
      <c r="DR742" s="182"/>
      <c r="DS742" s="182"/>
      <c r="DT742" s="182"/>
      <c r="DU742" s="182"/>
      <c r="DV742" s="182"/>
      <c r="DW742" s="182"/>
      <c r="DX742" s="182"/>
      <c r="DY742" s="182"/>
      <c r="DZ742" s="182"/>
      <c r="EA742" s="182"/>
      <c r="EB742" s="182"/>
      <c r="EC742" s="182"/>
      <c r="ED742" s="182"/>
      <c r="EE742" s="182"/>
      <c r="EF742" s="182"/>
      <c r="EG742" s="182"/>
      <c r="EH742" s="182"/>
      <c r="EI742" s="182"/>
      <c r="EJ742" s="182"/>
      <c r="EK742" s="182"/>
      <c r="EL742" s="182"/>
      <c r="EM742" s="182"/>
      <c r="EN742" s="182"/>
      <c r="EO742" s="182"/>
      <c r="EP742" s="182"/>
      <c r="EQ742" s="182"/>
      <c r="ER742" s="182"/>
      <c r="ES742" s="182"/>
      <c r="ET742" s="182"/>
      <c r="EU742" s="182"/>
      <c r="EV742" s="182"/>
      <c r="EW742" s="182"/>
      <c r="EX742" s="182"/>
      <c r="EY742" s="182"/>
      <c r="EZ742" s="182"/>
      <c r="FA742" s="182"/>
      <c r="FB742" s="182"/>
      <c r="FC742" s="182"/>
      <c r="FD742" s="182"/>
      <c r="FE742" s="182"/>
      <c r="FF742" s="182"/>
      <c r="FG742" s="182"/>
      <c r="FH742" s="182"/>
      <c r="FI742" s="182"/>
      <c r="FJ742" s="182"/>
      <c r="FK742" s="182"/>
      <c r="FL742" s="182"/>
      <c r="FM742" s="182"/>
      <c r="FN742" s="182"/>
      <c r="FO742" s="182"/>
      <c r="FP742" s="182"/>
      <c r="FQ742" s="182"/>
      <c r="FR742" s="182"/>
      <c r="FS742" s="182"/>
      <c r="FT742" s="182"/>
      <c r="FU742" s="182"/>
      <c r="FV742" s="182"/>
      <c r="FW742" s="182"/>
      <c r="FX742" s="182"/>
      <c r="FY742" s="182"/>
      <c r="FZ742" s="182"/>
      <c r="GA742" s="182"/>
      <c r="GB742" s="182"/>
      <c r="GC742" s="182"/>
      <c r="GD742" s="182"/>
      <c r="GE742" s="182"/>
      <c r="GF742" s="182"/>
      <c r="GG742" s="182"/>
      <c r="GH742" s="182"/>
      <c r="GI742" s="182"/>
      <c r="GJ742" s="182"/>
      <c r="GK742" s="182"/>
      <c r="GL742" s="182"/>
      <c r="GM742" s="182"/>
      <c r="GN742" s="182"/>
      <c r="GO742" s="182"/>
      <c r="GP742" s="182"/>
      <c r="GQ742" s="182"/>
      <c r="GR742" s="182"/>
      <c r="GS742" s="182"/>
      <c r="GT742" s="182"/>
      <c r="GU742" s="182"/>
      <c r="GV742" s="182"/>
      <c r="GW742" s="182"/>
      <c r="GX742" s="182"/>
      <c r="GY742" s="182"/>
      <c r="GZ742" s="182"/>
      <c r="HA742" s="182"/>
      <c r="HB742" s="182"/>
      <c r="HC742" s="182"/>
      <c r="HD742" s="182"/>
      <c r="HE742" s="182"/>
      <c r="HF742" s="182"/>
      <c r="HG742" s="182"/>
      <c r="HH742" s="182"/>
      <c r="HI742" s="182"/>
      <c r="HJ742" s="182"/>
      <c r="HK742" s="182"/>
      <c r="HL742" s="182"/>
      <c r="HM742" s="182"/>
      <c r="HN742" s="182"/>
      <c r="HO742" s="182"/>
      <c r="HP742" s="182"/>
      <c r="HQ742" s="182"/>
      <c r="HR742" s="182"/>
      <c r="HS742" s="182"/>
      <c r="HT742" s="182"/>
      <c r="HU742" s="182"/>
      <c r="HV742" s="182"/>
      <c r="HW742" s="182"/>
      <c r="HX742" s="182"/>
      <c r="HY742" s="182"/>
      <c r="HZ742" s="182"/>
      <c r="IA742" s="182"/>
      <c r="IB742" s="182"/>
      <c r="IC742" s="182"/>
      <c r="ID742" s="182"/>
      <c r="IE742" s="182"/>
      <c r="IF742" s="182"/>
      <c r="IG742" s="182"/>
      <c r="IH742" s="182"/>
      <c r="II742" s="182"/>
      <c r="IJ742" s="182"/>
      <c r="IK742" s="182"/>
      <c r="IL742" s="182"/>
      <c r="IM742" s="182"/>
      <c r="IN742" s="182"/>
      <c r="IO742" s="182"/>
      <c r="IP742" s="182"/>
      <c r="IQ742" s="182"/>
      <c r="IR742" s="182"/>
      <c r="IS742" s="182"/>
      <c r="IT742" s="182"/>
      <c r="IU742" s="182"/>
      <c r="IV742" s="182"/>
      <c r="IW742" s="182"/>
      <c r="IX742" s="182"/>
      <c r="IY742" s="182"/>
      <c r="IZ742" s="182"/>
      <c r="JA742" s="182"/>
      <c r="JB742" s="182"/>
      <c r="JC742" s="182"/>
      <c r="JD742" s="182"/>
      <c r="JE742" s="182"/>
      <c r="JF742" s="182"/>
      <c r="JG742" s="182"/>
      <c r="JH742" s="182"/>
      <c r="JI742" s="182"/>
      <c r="JJ742" s="182"/>
      <c r="JK742" s="182"/>
      <c r="JL742" s="182"/>
      <c r="JM742" s="182"/>
      <c r="JN742" s="182"/>
      <c r="JO742" s="182"/>
      <c r="JP742" s="182"/>
      <c r="JQ742" s="182"/>
      <c r="JR742" s="182"/>
      <c r="JS742" s="182"/>
      <c r="JT742" s="182"/>
      <c r="JU742" s="182"/>
      <c r="JV742" s="182"/>
      <c r="JW742" s="182"/>
      <c r="JX742" s="182"/>
      <c r="JY742" s="182"/>
      <c r="JZ742" s="182"/>
      <c r="KA742" s="182"/>
      <c r="KB742" s="182"/>
      <c r="KC742" s="182"/>
      <c r="KD742" s="182"/>
      <c r="KE742" s="182"/>
      <c r="KF742" s="182"/>
      <c r="KG742" s="182"/>
      <c r="KH742" s="182"/>
      <c r="KI742" s="182"/>
      <c r="KJ742" s="182"/>
      <c r="KK742" s="182"/>
      <c r="KL742" s="182"/>
      <c r="KM742" s="182"/>
      <c r="KN742" s="182"/>
      <c r="KO742" s="182"/>
      <c r="KP742" s="182"/>
      <c r="KQ742" s="182"/>
      <c r="KR742" s="182"/>
      <c r="KS742" s="182"/>
      <c r="KT742" s="182"/>
      <c r="KU742" s="182"/>
      <c r="KV742" s="182"/>
      <c r="KW742" s="182"/>
      <c r="KX742" s="182"/>
      <c r="KY742" s="182"/>
      <c r="KZ742" s="182"/>
      <c r="LA742" s="182"/>
      <c r="LB742" s="182"/>
      <c r="LC742" s="182"/>
      <c r="LD742" s="182"/>
      <c r="LE742" s="182"/>
      <c r="LF742" s="182"/>
      <c r="LG742" s="182"/>
      <c r="LH742" s="182"/>
      <c r="LI742" s="182"/>
      <c r="LJ742" s="182"/>
      <c r="LK742" s="182"/>
      <c r="LL742" s="182"/>
      <c r="LM742" s="182"/>
      <c r="LN742" s="182"/>
      <c r="LO742" s="182"/>
      <c r="LP742" s="182"/>
      <c r="LQ742" s="182"/>
      <c r="LR742" s="182"/>
      <c r="LS742" s="182"/>
      <c r="LT742" s="182"/>
      <c r="LU742" s="182"/>
      <c r="LV742" s="182"/>
      <c r="LW742" s="182"/>
      <c r="LX742" s="182"/>
      <c r="LY742" s="182"/>
      <c r="LZ742" s="182"/>
      <c r="MA742" s="182"/>
      <c r="MB742" s="182"/>
      <c r="MC742" s="182"/>
      <c r="MD742" s="182"/>
      <c r="ME742" s="182"/>
      <c r="MF742" s="182"/>
      <c r="MG742" s="182"/>
      <c r="MH742" s="182"/>
      <c r="MI742" s="182"/>
      <c r="MJ742" s="182"/>
      <c r="MK742" s="182"/>
      <c r="ML742" s="182"/>
      <c r="MM742" s="182"/>
      <c r="MN742" s="182"/>
      <c r="MO742" s="182"/>
      <c r="MP742" s="182"/>
      <c r="MQ742" s="182"/>
      <c r="MR742" s="182"/>
      <c r="MS742" s="182"/>
      <c r="MT742" s="182"/>
      <c r="MU742" s="182"/>
      <c r="MV742" s="182"/>
      <c r="MW742" s="182"/>
      <c r="MX742" s="182"/>
      <c r="MY742" s="182"/>
      <c r="MZ742" s="182"/>
      <c r="NA742" s="182"/>
      <c r="NB742" s="182"/>
      <c r="NC742" s="182"/>
      <c r="ND742" s="182"/>
      <c r="NE742" s="182"/>
      <c r="NF742" s="182"/>
      <c r="NG742" s="182"/>
      <c r="NH742" s="182"/>
      <c r="NI742" s="182"/>
      <c r="NJ742" s="182"/>
      <c r="NK742" s="182"/>
      <c r="NL742" s="182"/>
      <c r="NM742" s="182"/>
      <c r="NN742" s="182"/>
      <c r="NO742" s="182"/>
      <c r="NP742" s="182"/>
      <c r="NQ742" s="182"/>
      <c r="NR742" s="182"/>
      <c r="NS742" s="182"/>
      <c r="NT742" s="182"/>
      <c r="NU742" s="182"/>
      <c r="NV742" s="182"/>
      <c r="NW742" s="182"/>
      <c r="NX742" s="182"/>
      <c r="NY742" s="182"/>
      <c r="NZ742" s="182"/>
      <c r="OA742" s="182"/>
      <c r="OB742" s="182"/>
      <c r="OC742" s="182"/>
      <c r="OD742" s="182"/>
      <c r="OE742" s="182"/>
      <c r="OF742" s="182"/>
      <c r="OG742" s="182"/>
      <c r="OH742" s="182"/>
      <c r="OI742" s="182"/>
      <c r="OJ742" s="182"/>
      <c r="OK742" s="182"/>
      <c r="OL742" s="182"/>
      <c r="OM742" s="182"/>
      <c r="ON742" s="182"/>
      <c r="OO742" s="182"/>
      <c r="OP742" s="182"/>
      <c r="OQ742" s="182"/>
      <c r="OR742" s="182"/>
      <c r="OS742" s="182"/>
      <c r="OT742" s="182"/>
      <c r="OU742" s="182"/>
      <c r="OV742" s="182"/>
      <c r="OW742" s="182"/>
      <c r="OX742" s="182"/>
      <c r="OY742" s="182"/>
      <c r="OZ742" s="182"/>
      <c r="PA742" s="182"/>
      <c r="PB742" s="182"/>
      <c r="PC742" s="182"/>
      <c r="PD742" s="182"/>
      <c r="PE742" s="182"/>
      <c r="PF742" s="182"/>
      <c r="PG742" s="182"/>
      <c r="PH742" s="182"/>
      <c r="PI742" s="182"/>
      <c r="PJ742" s="182"/>
      <c r="PK742" s="182"/>
      <c r="PL742" s="182"/>
      <c r="PM742" s="182"/>
      <c r="PN742" s="182"/>
      <c r="PO742" s="182"/>
      <c r="PP742" s="182"/>
      <c r="PQ742" s="182"/>
      <c r="PR742" s="182"/>
      <c r="PS742" s="182"/>
      <c r="PT742" s="182"/>
      <c r="PU742" s="182"/>
      <c r="PV742" s="182"/>
      <c r="PW742" s="182"/>
      <c r="PX742" s="182"/>
    </row>
    <row r="743" spans="1:440" s="167" customFormat="1" ht="19.899999999999999" customHeight="1">
      <c r="A743" s="855">
        <v>206</v>
      </c>
      <c r="B743" s="1044"/>
      <c r="C743" s="956"/>
      <c r="D743" s="867"/>
      <c r="E743" s="951"/>
      <c r="F743" s="326" t="s">
        <v>22</v>
      </c>
      <c r="G743" s="301">
        <v>12.202999999999999</v>
      </c>
      <c r="H743" s="301"/>
      <c r="I743" s="302">
        <f>G743+H743+K742</f>
        <v>24.405000000000001</v>
      </c>
      <c r="J743" s="286">
        <v>0</v>
      </c>
      <c r="K743" s="302">
        <f t="shared" si="847"/>
        <v>24.405000000000001</v>
      </c>
      <c r="L743" s="385">
        <f t="shared" si="848"/>
        <v>0</v>
      </c>
      <c r="M743" s="456" t="s">
        <v>24</v>
      </c>
      <c r="N743" s="903"/>
      <c r="O743" s="904"/>
      <c r="P743" s="904"/>
      <c r="Q743" s="904"/>
      <c r="R743" s="904"/>
      <c r="S743" s="893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  <c r="AG743" s="182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  <c r="AU743" s="182"/>
      <c r="AV743" s="182"/>
      <c r="AW743" s="182"/>
      <c r="AX743" s="182"/>
      <c r="AY743" s="182"/>
      <c r="AZ743" s="182"/>
      <c r="BA743" s="182"/>
      <c r="BB743" s="182"/>
      <c r="BC743" s="182"/>
      <c r="BD743" s="182"/>
      <c r="BE743" s="182"/>
      <c r="BF743" s="182"/>
      <c r="BG743" s="182"/>
      <c r="BH743" s="182"/>
      <c r="BI743" s="182"/>
      <c r="BJ743" s="182"/>
      <c r="BK743" s="182"/>
      <c r="BL743" s="182"/>
      <c r="BM743" s="182"/>
      <c r="BN743" s="182"/>
      <c r="BO743" s="182"/>
      <c r="BP743" s="182"/>
      <c r="BQ743" s="182"/>
      <c r="BR743" s="182"/>
      <c r="BS743" s="182"/>
      <c r="BT743" s="182"/>
      <c r="BU743" s="182"/>
      <c r="BV743" s="182"/>
      <c r="BW743" s="182"/>
      <c r="BX743" s="182"/>
      <c r="BY743" s="182"/>
      <c r="BZ743" s="182"/>
      <c r="CA743" s="182"/>
      <c r="CB743" s="182"/>
      <c r="CC743" s="182"/>
      <c r="CD743" s="182"/>
      <c r="CE743" s="182"/>
      <c r="CF743" s="182"/>
      <c r="CG743" s="182"/>
      <c r="CH743" s="182"/>
      <c r="CI743" s="182"/>
      <c r="CJ743" s="182"/>
      <c r="CK743" s="182"/>
      <c r="CL743" s="182"/>
      <c r="CM743" s="182"/>
      <c r="CN743" s="182"/>
      <c r="CO743" s="182"/>
      <c r="CP743" s="182"/>
      <c r="CQ743" s="182"/>
      <c r="CR743" s="182"/>
      <c r="CS743" s="182"/>
      <c r="CT743" s="182"/>
      <c r="CU743" s="182"/>
      <c r="CV743" s="182"/>
      <c r="CW743" s="182"/>
      <c r="CX743" s="182"/>
      <c r="CY743" s="182"/>
      <c r="CZ743" s="182"/>
      <c r="DA743" s="182"/>
      <c r="DB743" s="182"/>
      <c r="DC743" s="182"/>
      <c r="DD743" s="182"/>
      <c r="DE743" s="182"/>
      <c r="DF743" s="182"/>
      <c r="DG743" s="182"/>
      <c r="DH743" s="182"/>
      <c r="DI743" s="182"/>
      <c r="DJ743" s="182"/>
      <c r="DK743" s="182"/>
      <c r="DL743" s="182"/>
      <c r="DM743" s="182"/>
      <c r="DN743" s="182"/>
      <c r="DO743" s="182"/>
      <c r="DP743" s="182"/>
      <c r="DQ743" s="182"/>
      <c r="DR743" s="182"/>
      <c r="DS743" s="182"/>
      <c r="DT743" s="182"/>
      <c r="DU743" s="182"/>
      <c r="DV743" s="182"/>
      <c r="DW743" s="182"/>
      <c r="DX743" s="182"/>
      <c r="DY743" s="182"/>
      <c r="DZ743" s="182"/>
      <c r="EA743" s="182"/>
      <c r="EB743" s="182"/>
      <c r="EC743" s="182"/>
      <c r="ED743" s="182"/>
      <c r="EE743" s="182"/>
      <c r="EF743" s="182"/>
      <c r="EG743" s="182"/>
      <c r="EH743" s="182"/>
      <c r="EI743" s="182"/>
      <c r="EJ743" s="182"/>
      <c r="EK743" s="182"/>
      <c r="EL743" s="182"/>
      <c r="EM743" s="182"/>
      <c r="EN743" s="182"/>
      <c r="EO743" s="182"/>
      <c r="EP743" s="182"/>
      <c r="EQ743" s="182"/>
      <c r="ER743" s="182"/>
      <c r="ES743" s="182"/>
      <c r="ET743" s="182"/>
      <c r="EU743" s="182"/>
      <c r="EV743" s="182"/>
      <c r="EW743" s="182"/>
      <c r="EX743" s="182"/>
      <c r="EY743" s="182"/>
      <c r="EZ743" s="182"/>
      <c r="FA743" s="182"/>
      <c r="FB743" s="182"/>
      <c r="FC743" s="182"/>
      <c r="FD743" s="182"/>
      <c r="FE743" s="182"/>
      <c r="FF743" s="182"/>
      <c r="FG743" s="182"/>
      <c r="FH743" s="182"/>
      <c r="FI743" s="182"/>
      <c r="FJ743" s="182"/>
      <c r="FK743" s="182"/>
      <c r="FL743" s="182"/>
      <c r="FM743" s="182"/>
      <c r="FN743" s="182"/>
      <c r="FO743" s="182"/>
      <c r="FP743" s="182"/>
      <c r="FQ743" s="182"/>
      <c r="FR743" s="182"/>
      <c r="FS743" s="182"/>
      <c r="FT743" s="182"/>
      <c r="FU743" s="182"/>
      <c r="FV743" s="182"/>
      <c r="FW743" s="182"/>
      <c r="FX743" s="182"/>
      <c r="FY743" s="182"/>
      <c r="FZ743" s="182"/>
      <c r="GA743" s="182"/>
      <c r="GB743" s="182"/>
      <c r="GC743" s="182"/>
      <c r="GD743" s="182"/>
      <c r="GE743" s="182"/>
      <c r="GF743" s="182"/>
      <c r="GG743" s="182"/>
      <c r="GH743" s="182"/>
      <c r="GI743" s="182"/>
      <c r="GJ743" s="182"/>
      <c r="GK743" s="182"/>
      <c r="GL743" s="182"/>
      <c r="GM743" s="182"/>
      <c r="GN743" s="182"/>
      <c r="GO743" s="182"/>
      <c r="GP743" s="182"/>
      <c r="GQ743" s="182"/>
      <c r="GR743" s="182"/>
      <c r="GS743" s="182"/>
      <c r="GT743" s="182"/>
      <c r="GU743" s="182"/>
      <c r="GV743" s="182"/>
      <c r="GW743" s="182"/>
      <c r="GX743" s="182"/>
      <c r="GY743" s="182"/>
      <c r="GZ743" s="182"/>
      <c r="HA743" s="182"/>
      <c r="HB743" s="182"/>
      <c r="HC743" s="182"/>
      <c r="HD743" s="182"/>
      <c r="HE743" s="182"/>
      <c r="HF743" s="182"/>
      <c r="HG743" s="182"/>
      <c r="HH743" s="182"/>
      <c r="HI743" s="182"/>
      <c r="HJ743" s="182"/>
      <c r="HK743" s="182"/>
      <c r="HL743" s="182"/>
      <c r="HM743" s="182"/>
      <c r="HN743" s="182"/>
      <c r="HO743" s="182"/>
      <c r="HP743" s="182"/>
      <c r="HQ743" s="182"/>
      <c r="HR743" s="182"/>
      <c r="HS743" s="182"/>
      <c r="HT743" s="182"/>
      <c r="HU743" s="182"/>
      <c r="HV743" s="182"/>
      <c r="HW743" s="182"/>
      <c r="HX743" s="182"/>
      <c r="HY743" s="182"/>
      <c r="HZ743" s="182"/>
      <c r="IA743" s="182"/>
      <c r="IB743" s="182"/>
      <c r="IC743" s="182"/>
      <c r="ID743" s="182"/>
      <c r="IE743" s="182"/>
      <c r="IF743" s="182"/>
      <c r="IG743" s="182"/>
      <c r="IH743" s="182"/>
      <c r="II743" s="182"/>
      <c r="IJ743" s="182"/>
      <c r="IK743" s="182"/>
      <c r="IL743" s="182"/>
      <c r="IM743" s="182"/>
      <c r="IN743" s="182"/>
      <c r="IO743" s="182"/>
      <c r="IP743" s="182"/>
      <c r="IQ743" s="182"/>
      <c r="IR743" s="182"/>
      <c r="IS743" s="182"/>
      <c r="IT743" s="182"/>
      <c r="IU743" s="182"/>
      <c r="IV743" s="182"/>
      <c r="IW743" s="182"/>
      <c r="IX743" s="182"/>
      <c r="IY743" s="182"/>
      <c r="IZ743" s="182"/>
      <c r="JA743" s="182"/>
      <c r="JB743" s="182"/>
      <c r="JC743" s="182"/>
      <c r="JD743" s="182"/>
      <c r="JE743" s="182"/>
      <c r="JF743" s="182"/>
      <c r="JG743" s="182"/>
      <c r="JH743" s="182"/>
      <c r="JI743" s="182"/>
      <c r="JJ743" s="182"/>
      <c r="JK743" s="182"/>
      <c r="JL743" s="182"/>
      <c r="JM743" s="182"/>
      <c r="JN743" s="182"/>
      <c r="JO743" s="182"/>
      <c r="JP743" s="182"/>
      <c r="JQ743" s="182"/>
      <c r="JR743" s="182"/>
      <c r="JS743" s="182"/>
      <c r="JT743" s="182"/>
      <c r="JU743" s="182"/>
      <c r="JV743" s="182"/>
      <c r="JW743" s="182"/>
      <c r="JX743" s="182"/>
      <c r="JY743" s="182"/>
      <c r="JZ743" s="182"/>
      <c r="KA743" s="182"/>
      <c r="KB743" s="182"/>
      <c r="KC743" s="182"/>
      <c r="KD743" s="182"/>
      <c r="KE743" s="182"/>
      <c r="KF743" s="182"/>
      <c r="KG743" s="182"/>
      <c r="KH743" s="182"/>
      <c r="KI743" s="182"/>
      <c r="KJ743" s="182"/>
      <c r="KK743" s="182"/>
      <c r="KL743" s="182"/>
      <c r="KM743" s="182"/>
      <c r="KN743" s="182"/>
      <c r="KO743" s="182"/>
      <c r="KP743" s="182"/>
      <c r="KQ743" s="182"/>
      <c r="KR743" s="182"/>
      <c r="KS743" s="182"/>
      <c r="KT743" s="182"/>
      <c r="KU743" s="182"/>
      <c r="KV743" s="182"/>
      <c r="KW743" s="182"/>
      <c r="KX743" s="182"/>
      <c r="KY743" s="182"/>
      <c r="KZ743" s="182"/>
      <c r="LA743" s="182"/>
      <c r="LB743" s="182"/>
      <c r="LC743" s="182"/>
      <c r="LD743" s="182"/>
      <c r="LE743" s="182"/>
      <c r="LF743" s="182"/>
      <c r="LG743" s="182"/>
      <c r="LH743" s="182"/>
      <c r="LI743" s="182"/>
      <c r="LJ743" s="182"/>
      <c r="LK743" s="182"/>
      <c r="LL743" s="182"/>
      <c r="LM743" s="182"/>
      <c r="LN743" s="182"/>
      <c r="LO743" s="182"/>
      <c r="LP743" s="182"/>
      <c r="LQ743" s="182"/>
      <c r="LR743" s="182"/>
      <c r="LS743" s="182"/>
      <c r="LT743" s="182"/>
      <c r="LU743" s="182"/>
      <c r="LV743" s="182"/>
      <c r="LW743" s="182"/>
      <c r="LX743" s="182"/>
      <c r="LY743" s="182"/>
      <c r="LZ743" s="182"/>
      <c r="MA743" s="182"/>
      <c r="MB743" s="182"/>
      <c r="MC743" s="182"/>
      <c r="MD743" s="182"/>
      <c r="ME743" s="182"/>
      <c r="MF743" s="182"/>
      <c r="MG743" s="182"/>
      <c r="MH743" s="182"/>
      <c r="MI743" s="182"/>
      <c r="MJ743" s="182"/>
      <c r="MK743" s="182"/>
      <c r="ML743" s="182"/>
      <c r="MM743" s="182"/>
      <c r="MN743" s="182"/>
      <c r="MO743" s="182"/>
      <c r="MP743" s="182"/>
      <c r="MQ743" s="182"/>
      <c r="MR743" s="182"/>
      <c r="MS743" s="182"/>
      <c r="MT743" s="182"/>
      <c r="MU743" s="182"/>
      <c r="MV743" s="182"/>
      <c r="MW743" s="182"/>
      <c r="MX743" s="182"/>
      <c r="MY743" s="182"/>
      <c r="MZ743" s="182"/>
      <c r="NA743" s="182"/>
      <c r="NB743" s="182"/>
      <c r="NC743" s="182"/>
      <c r="ND743" s="182"/>
      <c r="NE743" s="182"/>
      <c r="NF743" s="182"/>
      <c r="NG743" s="182"/>
      <c r="NH743" s="182"/>
      <c r="NI743" s="182"/>
      <c r="NJ743" s="182"/>
      <c r="NK743" s="182"/>
      <c r="NL743" s="182"/>
      <c r="NM743" s="182"/>
      <c r="NN743" s="182"/>
      <c r="NO743" s="182"/>
      <c r="NP743" s="182"/>
      <c r="NQ743" s="182"/>
      <c r="NR743" s="182"/>
      <c r="NS743" s="182"/>
      <c r="NT743" s="182"/>
      <c r="NU743" s="182"/>
      <c r="NV743" s="182"/>
      <c r="NW743" s="182"/>
      <c r="NX743" s="182"/>
      <c r="NY743" s="182"/>
      <c r="NZ743" s="182"/>
      <c r="OA743" s="182"/>
      <c r="OB743" s="182"/>
      <c r="OC743" s="182"/>
      <c r="OD743" s="182"/>
      <c r="OE743" s="182"/>
      <c r="OF743" s="182"/>
      <c r="OG743" s="182"/>
      <c r="OH743" s="182"/>
      <c r="OI743" s="182"/>
      <c r="OJ743" s="182"/>
      <c r="OK743" s="182"/>
      <c r="OL743" s="182"/>
      <c r="OM743" s="182"/>
      <c r="ON743" s="182"/>
      <c r="OO743" s="182"/>
      <c r="OP743" s="182"/>
      <c r="OQ743" s="182"/>
      <c r="OR743" s="182"/>
      <c r="OS743" s="182"/>
      <c r="OT743" s="182"/>
      <c r="OU743" s="182"/>
      <c r="OV743" s="182"/>
      <c r="OW743" s="182"/>
      <c r="OX743" s="182"/>
      <c r="OY743" s="182"/>
      <c r="OZ743" s="182"/>
      <c r="PA743" s="182"/>
      <c r="PB743" s="182"/>
      <c r="PC743" s="182"/>
      <c r="PD743" s="182"/>
      <c r="PE743" s="182"/>
      <c r="PF743" s="182"/>
      <c r="PG743" s="182"/>
      <c r="PH743" s="182"/>
      <c r="PI743" s="182"/>
      <c r="PJ743" s="182"/>
      <c r="PK743" s="182"/>
      <c r="PL743" s="182"/>
      <c r="PM743" s="182"/>
      <c r="PN743" s="182"/>
      <c r="PO743" s="182"/>
      <c r="PP743" s="182"/>
      <c r="PQ743" s="182"/>
      <c r="PR743" s="182"/>
      <c r="PS743" s="182"/>
      <c r="PT743" s="182"/>
      <c r="PU743" s="182"/>
      <c r="PV743" s="182"/>
      <c r="PW743" s="182"/>
      <c r="PX743" s="182"/>
    </row>
    <row r="744" spans="1:440" s="167" customFormat="1" ht="19.899999999999999" customHeight="1">
      <c r="A744" s="855">
        <v>207</v>
      </c>
      <c r="B744" s="1044"/>
      <c r="C744" s="956"/>
      <c r="D744" s="865" t="s">
        <v>667</v>
      </c>
      <c r="E744" s="951" t="s">
        <v>638</v>
      </c>
      <c r="F744" s="326" t="s">
        <v>20</v>
      </c>
      <c r="G744" s="301">
        <v>1.956</v>
      </c>
      <c r="H744" s="301"/>
      <c r="I744" s="302">
        <f t="shared" ref="I744" si="935">G744+H744</f>
        <v>1.956</v>
      </c>
      <c r="J744" s="286">
        <v>0</v>
      </c>
      <c r="K744" s="302">
        <f t="shared" si="847"/>
        <v>1.956</v>
      </c>
      <c r="L744" s="385">
        <f t="shared" si="848"/>
        <v>0</v>
      </c>
      <c r="M744" s="456" t="s">
        <v>24</v>
      </c>
      <c r="N744" s="903">
        <f t="shared" ref="N744:O744" si="936">G744+G745+G746</f>
        <v>22.233000000000001</v>
      </c>
      <c r="O744" s="904">
        <f t="shared" si="936"/>
        <v>0</v>
      </c>
      <c r="P744" s="904">
        <f t="shared" ref="P744" si="937">N744+O744</f>
        <v>22.233000000000001</v>
      </c>
      <c r="Q744" s="904">
        <f t="shared" ref="Q744" si="938">J744+J745+J746</f>
        <v>0</v>
      </c>
      <c r="R744" s="904">
        <f t="shared" ref="R744" si="939">P744-Q744</f>
        <v>22.233000000000001</v>
      </c>
      <c r="S744" s="893">
        <f t="shared" ref="S744" si="940">Q744/P744</f>
        <v>0</v>
      </c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2"/>
      <c r="AT744" s="182"/>
      <c r="AU744" s="182"/>
      <c r="AV744" s="182"/>
      <c r="AW744" s="182"/>
      <c r="AX744" s="182"/>
      <c r="AY744" s="182"/>
      <c r="AZ744" s="182"/>
      <c r="BA744" s="182"/>
      <c r="BB744" s="182"/>
      <c r="BC744" s="182"/>
      <c r="BD744" s="182"/>
      <c r="BE744" s="182"/>
      <c r="BF744" s="182"/>
      <c r="BG744" s="182"/>
      <c r="BH744" s="182"/>
      <c r="BI744" s="182"/>
      <c r="BJ744" s="182"/>
      <c r="BK744" s="182"/>
      <c r="BL744" s="182"/>
      <c r="BM744" s="182"/>
      <c r="BN744" s="182"/>
      <c r="BO744" s="182"/>
      <c r="BP744" s="182"/>
      <c r="BQ744" s="182"/>
      <c r="BR744" s="182"/>
      <c r="BS744" s="182"/>
      <c r="BT744" s="182"/>
      <c r="BU744" s="182"/>
      <c r="BV744" s="182"/>
      <c r="BW744" s="182"/>
      <c r="BX744" s="182"/>
      <c r="BY744" s="182"/>
      <c r="BZ744" s="182"/>
      <c r="CA744" s="182"/>
      <c r="CB744" s="182"/>
      <c r="CC744" s="182"/>
      <c r="CD744" s="182"/>
      <c r="CE744" s="182"/>
      <c r="CF744" s="182"/>
      <c r="CG744" s="182"/>
      <c r="CH744" s="182"/>
      <c r="CI744" s="182"/>
      <c r="CJ744" s="182"/>
      <c r="CK744" s="182"/>
      <c r="CL744" s="182"/>
      <c r="CM744" s="182"/>
      <c r="CN744" s="182"/>
      <c r="CO744" s="182"/>
      <c r="CP744" s="182"/>
      <c r="CQ744" s="182"/>
      <c r="CR744" s="182"/>
      <c r="CS744" s="182"/>
      <c r="CT744" s="182"/>
      <c r="CU744" s="182"/>
      <c r="CV744" s="182"/>
      <c r="CW744" s="182"/>
      <c r="CX744" s="182"/>
      <c r="CY744" s="182"/>
      <c r="CZ744" s="182"/>
      <c r="DA744" s="182"/>
      <c r="DB744" s="182"/>
      <c r="DC744" s="182"/>
      <c r="DD744" s="182"/>
      <c r="DE744" s="182"/>
      <c r="DF744" s="182"/>
      <c r="DG744" s="182"/>
      <c r="DH744" s="182"/>
      <c r="DI744" s="182"/>
      <c r="DJ744" s="182"/>
      <c r="DK744" s="182"/>
      <c r="DL744" s="182"/>
      <c r="DM744" s="182"/>
      <c r="DN744" s="182"/>
      <c r="DO744" s="182"/>
      <c r="DP744" s="182"/>
      <c r="DQ744" s="182"/>
      <c r="DR744" s="182"/>
      <c r="DS744" s="182"/>
      <c r="DT744" s="182"/>
      <c r="DU744" s="182"/>
      <c r="DV744" s="182"/>
      <c r="DW744" s="182"/>
      <c r="DX744" s="182"/>
      <c r="DY744" s="182"/>
      <c r="DZ744" s="182"/>
      <c r="EA744" s="182"/>
      <c r="EB744" s="182"/>
      <c r="EC744" s="182"/>
      <c r="ED744" s="182"/>
      <c r="EE744" s="182"/>
      <c r="EF744" s="182"/>
      <c r="EG744" s="182"/>
      <c r="EH744" s="182"/>
      <c r="EI744" s="182"/>
      <c r="EJ744" s="182"/>
      <c r="EK744" s="182"/>
      <c r="EL744" s="182"/>
      <c r="EM744" s="182"/>
      <c r="EN744" s="182"/>
      <c r="EO744" s="182"/>
      <c r="EP744" s="182"/>
      <c r="EQ744" s="182"/>
      <c r="ER744" s="182"/>
      <c r="ES744" s="182"/>
      <c r="ET744" s="182"/>
      <c r="EU744" s="182"/>
      <c r="EV744" s="182"/>
      <c r="EW744" s="182"/>
      <c r="EX744" s="182"/>
      <c r="EY744" s="182"/>
      <c r="EZ744" s="182"/>
      <c r="FA744" s="182"/>
      <c r="FB744" s="182"/>
      <c r="FC744" s="182"/>
      <c r="FD744" s="182"/>
      <c r="FE744" s="182"/>
      <c r="FF744" s="182"/>
      <c r="FG744" s="182"/>
      <c r="FH744" s="182"/>
      <c r="FI744" s="182"/>
      <c r="FJ744" s="182"/>
      <c r="FK744" s="182"/>
      <c r="FL744" s="182"/>
      <c r="FM744" s="182"/>
      <c r="FN744" s="182"/>
      <c r="FO744" s="182"/>
      <c r="FP744" s="182"/>
      <c r="FQ744" s="182"/>
      <c r="FR744" s="182"/>
      <c r="FS744" s="182"/>
      <c r="FT744" s="182"/>
      <c r="FU744" s="182"/>
      <c r="FV744" s="182"/>
      <c r="FW744" s="182"/>
      <c r="FX744" s="182"/>
      <c r="FY744" s="182"/>
      <c r="FZ744" s="182"/>
      <c r="GA744" s="182"/>
      <c r="GB744" s="182"/>
      <c r="GC744" s="182"/>
      <c r="GD744" s="182"/>
      <c r="GE744" s="182"/>
      <c r="GF744" s="182"/>
      <c r="GG744" s="182"/>
      <c r="GH744" s="182"/>
      <c r="GI744" s="182"/>
      <c r="GJ744" s="182"/>
      <c r="GK744" s="182"/>
      <c r="GL744" s="182"/>
      <c r="GM744" s="182"/>
      <c r="GN744" s="182"/>
      <c r="GO744" s="182"/>
      <c r="GP744" s="182"/>
      <c r="GQ744" s="182"/>
      <c r="GR744" s="182"/>
      <c r="GS744" s="182"/>
      <c r="GT744" s="182"/>
      <c r="GU744" s="182"/>
      <c r="GV744" s="182"/>
      <c r="GW744" s="182"/>
      <c r="GX744" s="182"/>
      <c r="GY744" s="182"/>
      <c r="GZ744" s="182"/>
      <c r="HA744" s="182"/>
      <c r="HB744" s="182"/>
      <c r="HC744" s="182"/>
      <c r="HD744" s="182"/>
      <c r="HE744" s="182"/>
      <c r="HF744" s="182"/>
      <c r="HG744" s="182"/>
      <c r="HH744" s="182"/>
      <c r="HI744" s="182"/>
      <c r="HJ744" s="182"/>
      <c r="HK744" s="182"/>
      <c r="HL744" s="182"/>
      <c r="HM744" s="182"/>
      <c r="HN744" s="182"/>
      <c r="HO744" s="182"/>
      <c r="HP744" s="182"/>
      <c r="HQ744" s="182"/>
      <c r="HR744" s="182"/>
      <c r="HS744" s="182"/>
      <c r="HT744" s="182"/>
      <c r="HU744" s="182"/>
      <c r="HV744" s="182"/>
      <c r="HW744" s="182"/>
      <c r="HX744" s="182"/>
      <c r="HY744" s="182"/>
      <c r="HZ744" s="182"/>
      <c r="IA744" s="182"/>
      <c r="IB744" s="182"/>
      <c r="IC744" s="182"/>
      <c r="ID744" s="182"/>
      <c r="IE744" s="182"/>
      <c r="IF744" s="182"/>
      <c r="IG744" s="182"/>
      <c r="IH744" s="182"/>
      <c r="II744" s="182"/>
      <c r="IJ744" s="182"/>
      <c r="IK744" s="182"/>
      <c r="IL744" s="182"/>
      <c r="IM744" s="182"/>
      <c r="IN744" s="182"/>
      <c r="IO744" s="182"/>
      <c r="IP744" s="182"/>
      <c r="IQ744" s="182"/>
      <c r="IR744" s="182"/>
      <c r="IS744" s="182"/>
      <c r="IT744" s="182"/>
      <c r="IU744" s="182"/>
      <c r="IV744" s="182"/>
      <c r="IW744" s="182"/>
      <c r="IX744" s="182"/>
      <c r="IY744" s="182"/>
      <c r="IZ744" s="182"/>
      <c r="JA744" s="182"/>
      <c r="JB744" s="182"/>
      <c r="JC744" s="182"/>
      <c r="JD744" s="182"/>
      <c r="JE744" s="182"/>
      <c r="JF744" s="182"/>
      <c r="JG744" s="182"/>
      <c r="JH744" s="182"/>
      <c r="JI744" s="182"/>
      <c r="JJ744" s="182"/>
      <c r="JK744" s="182"/>
      <c r="JL744" s="182"/>
      <c r="JM744" s="182"/>
      <c r="JN744" s="182"/>
      <c r="JO744" s="182"/>
      <c r="JP744" s="182"/>
      <c r="JQ744" s="182"/>
      <c r="JR744" s="182"/>
      <c r="JS744" s="182"/>
      <c r="JT744" s="182"/>
      <c r="JU744" s="182"/>
      <c r="JV744" s="182"/>
      <c r="JW744" s="182"/>
      <c r="JX744" s="182"/>
      <c r="JY744" s="182"/>
      <c r="JZ744" s="182"/>
      <c r="KA744" s="182"/>
      <c r="KB744" s="182"/>
      <c r="KC744" s="182"/>
      <c r="KD744" s="182"/>
      <c r="KE744" s="182"/>
      <c r="KF744" s="182"/>
      <c r="KG744" s="182"/>
      <c r="KH744" s="182"/>
      <c r="KI744" s="182"/>
      <c r="KJ744" s="182"/>
      <c r="KK744" s="182"/>
      <c r="KL744" s="182"/>
      <c r="KM744" s="182"/>
      <c r="KN744" s="182"/>
      <c r="KO744" s="182"/>
      <c r="KP744" s="182"/>
      <c r="KQ744" s="182"/>
      <c r="KR744" s="182"/>
      <c r="KS744" s="182"/>
      <c r="KT744" s="182"/>
      <c r="KU744" s="182"/>
      <c r="KV744" s="182"/>
      <c r="KW744" s="182"/>
      <c r="KX744" s="182"/>
      <c r="KY744" s="182"/>
      <c r="KZ744" s="182"/>
      <c r="LA744" s="182"/>
      <c r="LB744" s="182"/>
      <c r="LC744" s="182"/>
      <c r="LD744" s="182"/>
      <c r="LE744" s="182"/>
      <c r="LF744" s="182"/>
      <c r="LG744" s="182"/>
      <c r="LH744" s="182"/>
      <c r="LI744" s="182"/>
      <c r="LJ744" s="182"/>
      <c r="LK744" s="182"/>
      <c r="LL744" s="182"/>
      <c r="LM744" s="182"/>
      <c r="LN744" s="182"/>
      <c r="LO744" s="182"/>
      <c r="LP744" s="182"/>
      <c r="LQ744" s="182"/>
      <c r="LR744" s="182"/>
      <c r="LS744" s="182"/>
      <c r="LT744" s="182"/>
      <c r="LU744" s="182"/>
      <c r="LV744" s="182"/>
      <c r="LW744" s="182"/>
      <c r="LX744" s="182"/>
      <c r="LY744" s="182"/>
      <c r="LZ744" s="182"/>
      <c r="MA744" s="182"/>
      <c r="MB744" s="182"/>
      <c r="MC744" s="182"/>
      <c r="MD744" s="182"/>
      <c r="ME744" s="182"/>
      <c r="MF744" s="182"/>
      <c r="MG744" s="182"/>
      <c r="MH744" s="182"/>
      <c r="MI744" s="182"/>
      <c r="MJ744" s="182"/>
      <c r="MK744" s="182"/>
      <c r="ML744" s="182"/>
      <c r="MM744" s="182"/>
      <c r="MN744" s="182"/>
      <c r="MO744" s="182"/>
      <c r="MP744" s="182"/>
      <c r="MQ744" s="182"/>
      <c r="MR744" s="182"/>
      <c r="MS744" s="182"/>
      <c r="MT744" s="182"/>
      <c r="MU744" s="182"/>
      <c r="MV744" s="182"/>
      <c r="MW744" s="182"/>
      <c r="MX744" s="182"/>
      <c r="MY744" s="182"/>
      <c r="MZ744" s="182"/>
      <c r="NA744" s="182"/>
      <c r="NB744" s="182"/>
      <c r="NC744" s="182"/>
      <c r="ND744" s="182"/>
      <c r="NE744" s="182"/>
      <c r="NF744" s="182"/>
      <c r="NG744" s="182"/>
      <c r="NH744" s="182"/>
      <c r="NI744" s="182"/>
      <c r="NJ744" s="182"/>
      <c r="NK744" s="182"/>
      <c r="NL744" s="182"/>
      <c r="NM744" s="182"/>
      <c r="NN744" s="182"/>
      <c r="NO744" s="182"/>
      <c r="NP744" s="182"/>
      <c r="NQ744" s="182"/>
      <c r="NR744" s="182"/>
      <c r="NS744" s="182"/>
      <c r="NT744" s="182"/>
      <c r="NU744" s="182"/>
      <c r="NV744" s="182"/>
      <c r="NW744" s="182"/>
      <c r="NX744" s="182"/>
      <c r="NY744" s="182"/>
      <c r="NZ744" s="182"/>
      <c r="OA744" s="182"/>
      <c r="OB744" s="182"/>
      <c r="OC744" s="182"/>
      <c r="OD744" s="182"/>
      <c r="OE744" s="182"/>
      <c r="OF744" s="182"/>
      <c r="OG744" s="182"/>
      <c r="OH744" s="182"/>
      <c r="OI744" s="182"/>
      <c r="OJ744" s="182"/>
      <c r="OK744" s="182"/>
      <c r="OL744" s="182"/>
      <c r="OM744" s="182"/>
      <c r="ON744" s="182"/>
      <c r="OO744" s="182"/>
      <c r="OP744" s="182"/>
      <c r="OQ744" s="182"/>
      <c r="OR744" s="182"/>
      <c r="OS744" s="182"/>
      <c r="OT744" s="182"/>
      <c r="OU744" s="182"/>
      <c r="OV744" s="182"/>
      <c r="OW744" s="182"/>
      <c r="OX744" s="182"/>
      <c r="OY744" s="182"/>
      <c r="OZ744" s="182"/>
      <c r="PA744" s="182"/>
      <c r="PB744" s="182"/>
      <c r="PC744" s="182"/>
      <c r="PD744" s="182"/>
      <c r="PE744" s="182"/>
      <c r="PF744" s="182"/>
      <c r="PG744" s="182"/>
      <c r="PH744" s="182"/>
      <c r="PI744" s="182"/>
      <c r="PJ744" s="182"/>
      <c r="PK744" s="182"/>
      <c r="PL744" s="182"/>
      <c r="PM744" s="182"/>
      <c r="PN744" s="182"/>
      <c r="PO744" s="182"/>
      <c r="PP744" s="182"/>
      <c r="PQ744" s="182"/>
      <c r="PR744" s="182"/>
      <c r="PS744" s="182"/>
      <c r="PT744" s="182"/>
      <c r="PU744" s="182"/>
      <c r="PV744" s="182"/>
      <c r="PW744" s="182"/>
      <c r="PX744" s="182"/>
    </row>
    <row r="745" spans="1:440" s="167" customFormat="1" ht="19.899999999999999" customHeight="1">
      <c r="A745" s="855">
        <v>207</v>
      </c>
      <c r="B745" s="1044"/>
      <c r="C745" s="956"/>
      <c r="D745" s="866"/>
      <c r="E745" s="951"/>
      <c r="F745" s="326" t="s">
        <v>21</v>
      </c>
      <c r="G745" s="301">
        <v>9.16</v>
      </c>
      <c r="H745" s="301"/>
      <c r="I745" s="302">
        <f>G745+H745+K744</f>
        <v>11.116</v>
      </c>
      <c r="J745" s="286">
        <v>0</v>
      </c>
      <c r="K745" s="302">
        <f t="shared" si="847"/>
        <v>11.116</v>
      </c>
      <c r="L745" s="385">
        <f t="shared" si="848"/>
        <v>0</v>
      </c>
      <c r="M745" s="456" t="s">
        <v>24</v>
      </c>
      <c r="N745" s="903"/>
      <c r="O745" s="904"/>
      <c r="P745" s="904"/>
      <c r="Q745" s="904"/>
      <c r="R745" s="904"/>
      <c r="S745" s="893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  <c r="AU745" s="182"/>
      <c r="AV745" s="182"/>
      <c r="AW745" s="182"/>
      <c r="AX745" s="182"/>
      <c r="AY745" s="182"/>
      <c r="AZ745" s="182"/>
      <c r="BA745" s="182"/>
      <c r="BB745" s="182"/>
      <c r="BC745" s="182"/>
      <c r="BD745" s="182"/>
      <c r="BE745" s="182"/>
      <c r="BF745" s="182"/>
      <c r="BG745" s="182"/>
      <c r="BH745" s="182"/>
      <c r="BI745" s="182"/>
      <c r="BJ745" s="182"/>
      <c r="BK745" s="182"/>
      <c r="BL745" s="182"/>
      <c r="BM745" s="182"/>
      <c r="BN745" s="182"/>
      <c r="BO745" s="182"/>
      <c r="BP745" s="182"/>
      <c r="BQ745" s="182"/>
      <c r="BR745" s="182"/>
      <c r="BS745" s="182"/>
      <c r="BT745" s="182"/>
      <c r="BU745" s="182"/>
      <c r="BV745" s="182"/>
      <c r="BW745" s="182"/>
      <c r="BX745" s="182"/>
      <c r="BY745" s="182"/>
      <c r="BZ745" s="182"/>
      <c r="CA745" s="182"/>
      <c r="CB745" s="182"/>
      <c r="CC745" s="182"/>
      <c r="CD745" s="182"/>
      <c r="CE745" s="182"/>
      <c r="CF745" s="182"/>
      <c r="CG745" s="182"/>
      <c r="CH745" s="182"/>
      <c r="CI745" s="182"/>
      <c r="CJ745" s="182"/>
      <c r="CK745" s="182"/>
      <c r="CL745" s="182"/>
      <c r="CM745" s="182"/>
      <c r="CN745" s="182"/>
      <c r="CO745" s="182"/>
      <c r="CP745" s="182"/>
      <c r="CQ745" s="182"/>
      <c r="CR745" s="182"/>
      <c r="CS745" s="182"/>
      <c r="CT745" s="182"/>
      <c r="CU745" s="182"/>
      <c r="CV745" s="182"/>
      <c r="CW745" s="182"/>
      <c r="CX745" s="182"/>
      <c r="CY745" s="182"/>
      <c r="CZ745" s="182"/>
      <c r="DA745" s="182"/>
      <c r="DB745" s="182"/>
      <c r="DC745" s="182"/>
      <c r="DD745" s="182"/>
      <c r="DE745" s="182"/>
      <c r="DF745" s="182"/>
      <c r="DG745" s="182"/>
      <c r="DH745" s="182"/>
      <c r="DI745" s="182"/>
      <c r="DJ745" s="182"/>
      <c r="DK745" s="182"/>
      <c r="DL745" s="182"/>
      <c r="DM745" s="182"/>
      <c r="DN745" s="182"/>
      <c r="DO745" s="182"/>
      <c r="DP745" s="182"/>
      <c r="DQ745" s="182"/>
      <c r="DR745" s="182"/>
      <c r="DS745" s="182"/>
      <c r="DT745" s="182"/>
      <c r="DU745" s="182"/>
      <c r="DV745" s="182"/>
      <c r="DW745" s="182"/>
      <c r="DX745" s="182"/>
      <c r="DY745" s="182"/>
      <c r="DZ745" s="182"/>
      <c r="EA745" s="182"/>
      <c r="EB745" s="182"/>
      <c r="EC745" s="182"/>
      <c r="ED745" s="182"/>
      <c r="EE745" s="182"/>
      <c r="EF745" s="182"/>
      <c r="EG745" s="182"/>
      <c r="EH745" s="182"/>
      <c r="EI745" s="182"/>
      <c r="EJ745" s="182"/>
      <c r="EK745" s="182"/>
      <c r="EL745" s="182"/>
      <c r="EM745" s="182"/>
      <c r="EN745" s="182"/>
      <c r="EO745" s="182"/>
      <c r="EP745" s="182"/>
      <c r="EQ745" s="182"/>
      <c r="ER745" s="182"/>
      <c r="ES745" s="182"/>
      <c r="ET745" s="182"/>
      <c r="EU745" s="182"/>
      <c r="EV745" s="182"/>
      <c r="EW745" s="182"/>
      <c r="EX745" s="182"/>
      <c r="EY745" s="182"/>
      <c r="EZ745" s="182"/>
      <c r="FA745" s="182"/>
      <c r="FB745" s="182"/>
      <c r="FC745" s="182"/>
      <c r="FD745" s="182"/>
      <c r="FE745" s="182"/>
      <c r="FF745" s="182"/>
      <c r="FG745" s="182"/>
      <c r="FH745" s="182"/>
      <c r="FI745" s="182"/>
      <c r="FJ745" s="182"/>
      <c r="FK745" s="182"/>
      <c r="FL745" s="182"/>
      <c r="FM745" s="182"/>
      <c r="FN745" s="182"/>
      <c r="FO745" s="182"/>
      <c r="FP745" s="182"/>
      <c r="FQ745" s="182"/>
      <c r="FR745" s="182"/>
      <c r="FS745" s="182"/>
      <c r="FT745" s="182"/>
      <c r="FU745" s="182"/>
      <c r="FV745" s="182"/>
      <c r="FW745" s="182"/>
      <c r="FX745" s="182"/>
      <c r="FY745" s="182"/>
      <c r="FZ745" s="182"/>
      <c r="GA745" s="182"/>
      <c r="GB745" s="182"/>
      <c r="GC745" s="182"/>
      <c r="GD745" s="182"/>
      <c r="GE745" s="182"/>
      <c r="GF745" s="182"/>
      <c r="GG745" s="182"/>
      <c r="GH745" s="182"/>
      <c r="GI745" s="182"/>
      <c r="GJ745" s="182"/>
      <c r="GK745" s="182"/>
      <c r="GL745" s="182"/>
      <c r="GM745" s="182"/>
      <c r="GN745" s="182"/>
      <c r="GO745" s="182"/>
      <c r="GP745" s="182"/>
      <c r="GQ745" s="182"/>
      <c r="GR745" s="182"/>
      <c r="GS745" s="182"/>
      <c r="GT745" s="182"/>
      <c r="GU745" s="182"/>
      <c r="GV745" s="182"/>
      <c r="GW745" s="182"/>
      <c r="GX745" s="182"/>
      <c r="GY745" s="182"/>
      <c r="GZ745" s="182"/>
      <c r="HA745" s="182"/>
      <c r="HB745" s="182"/>
      <c r="HC745" s="182"/>
      <c r="HD745" s="182"/>
      <c r="HE745" s="182"/>
      <c r="HF745" s="182"/>
      <c r="HG745" s="182"/>
      <c r="HH745" s="182"/>
      <c r="HI745" s="182"/>
      <c r="HJ745" s="182"/>
      <c r="HK745" s="182"/>
      <c r="HL745" s="182"/>
      <c r="HM745" s="182"/>
      <c r="HN745" s="182"/>
      <c r="HO745" s="182"/>
      <c r="HP745" s="182"/>
      <c r="HQ745" s="182"/>
      <c r="HR745" s="182"/>
      <c r="HS745" s="182"/>
      <c r="HT745" s="182"/>
      <c r="HU745" s="182"/>
      <c r="HV745" s="182"/>
      <c r="HW745" s="182"/>
      <c r="HX745" s="182"/>
      <c r="HY745" s="182"/>
      <c r="HZ745" s="182"/>
      <c r="IA745" s="182"/>
      <c r="IB745" s="182"/>
      <c r="IC745" s="182"/>
      <c r="ID745" s="182"/>
      <c r="IE745" s="182"/>
      <c r="IF745" s="182"/>
      <c r="IG745" s="182"/>
      <c r="IH745" s="182"/>
      <c r="II745" s="182"/>
      <c r="IJ745" s="182"/>
      <c r="IK745" s="182"/>
      <c r="IL745" s="182"/>
      <c r="IM745" s="182"/>
      <c r="IN745" s="182"/>
      <c r="IO745" s="182"/>
      <c r="IP745" s="182"/>
      <c r="IQ745" s="182"/>
      <c r="IR745" s="182"/>
      <c r="IS745" s="182"/>
      <c r="IT745" s="182"/>
      <c r="IU745" s="182"/>
      <c r="IV745" s="182"/>
      <c r="IW745" s="182"/>
      <c r="IX745" s="182"/>
      <c r="IY745" s="182"/>
      <c r="IZ745" s="182"/>
      <c r="JA745" s="182"/>
      <c r="JB745" s="182"/>
      <c r="JC745" s="182"/>
      <c r="JD745" s="182"/>
      <c r="JE745" s="182"/>
      <c r="JF745" s="182"/>
      <c r="JG745" s="182"/>
      <c r="JH745" s="182"/>
      <c r="JI745" s="182"/>
      <c r="JJ745" s="182"/>
      <c r="JK745" s="182"/>
      <c r="JL745" s="182"/>
      <c r="JM745" s="182"/>
      <c r="JN745" s="182"/>
      <c r="JO745" s="182"/>
      <c r="JP745" s="182"/>
      <c r="JQ745" s="182"/>
      <c r="JR745" s="182"/>
      <c r="JS745" s="182"/>
      <c r="JT745" s="182"/>
      <c r="JU745" s="182"/>
      <c r="JV745" s="182"/>
      <c r="JW745" s="182"/>
      <c r="JX745" s="182"/>
      <c r="JY745" s="182"/>
      <c r="JZ745" s="182"/>
      <c r="KA745" s="182"/>
      <c r="KB745" s="182"/>
      <c r="KC745" s="182"/>
      <c r="KD745" s="182"/>
      <c r="KE745" s="182"/>
      <c r="KF745" s="182"/>
      <c r="KG745" s="182"/>
      <c r="KH745" s="182"/>
      <c r="KI745" s="182"/>
      <c r="KJ745" s="182"/>
      <c r="KK745" s="182"/>
      <c r="KL745" s="182"/>
      <c r="KM745" s="182"/>
      <c r="KN745" s="182"/>
      <c r="KO745" s="182"/>
      <c r="KP745" s="182"/>
      <c r="KQ745" s="182"/>
      <c r="KR745" s="182"/>
      <c r="KS745" s="182"/>
      <c r="KT745" s="182"/>
      <c r="KU745" s="182"/>
      <c r="KV745" s="182"/>
      <c r="KW745" s="182"/>
      <c r="KX745" s="182"/>
      <c r="KY745" s="182"/>
      <c r="KZ745" s="182"/>
      <c r="LA745" s="182"/>
      <c r="LB745" s="182"/>
      <c r="LC745" s="182"/>
      <c r="LD745" s="182"/>
      <c r="LE745" s="182"/>
      <c r="LF745" s="182"/>
      <c r="LG745" s="182"/>
      <c r="LH745" s="182"/>
      <c r="LI745" s="182"/>
      <c r="LJ745" s="182"/>
      <c r="LK745" s="182"/>
      <c r="LL745" s="182"/>
      <c r="LM745" s="182"/>
      <c r="LN745" s="182"/>
      <c r="LO745" s="182"/>
      <c r="LP745" s="182"/>
      <c r="LQ745" s="182"/>
      <c r="LR745" s="182"/>
      <c r="LS745" s="182"/>
      <c r="LT745" s="182"/>
      <c r="LU745" s="182"/>
      <c r="LV745" s="182"/>
      <c r="LW745" s="182"/>
      <c r="LX745" s="182"/>
      <c r="LY745" s="182"/>
      <c r="LZ745" s="182"/>
      <c r="MA745" s="182"/>
      <c r="MB745" s="182"/>
      <c r="MC745" s="182"/>
      <c r="MD745" s="182"/>
      <c r="ME745" s="182"/>
      <c r="MF745" s="182"/>
      <c r="MG745" s="182"/>
      <c r="MH745" s="182"/>
      <c r="MI745" s="182"/>
      <c r="MJ745" s="182"/>
      <c r="MK745" s="182"/>
      <c r="ML745" s="182"/>
      <c r="MM745" s="182"/>
      <c r="MN745" s="182"/>
      <c r="MO745" s="182"/>
      <c r="MP745" s="182"/>
      <c r="MQ745" s="182"/>
      <c r="MR745" s="182"/>
      <c r="MS745" s="182"/>
      <c r="MT745" s="182"/>
      <c r="MU745" s="182"/>
      <c r="MV745" s="182"/>
      <c r="MW745" s="182"/>
      <c r="MX745" s="182"/>
      <c r="MY745" s="182"/>
      <c r="MZ745" s="182"/>
      <c r="NA745" s="182"/>
      <c r="NB745" s="182"/>
      <c r="NC745" s="182"/>
      <c r="ND745" s="182"/>
      <c r="NE745" s="182"/>
      <c r="NF745" s="182"/>
      <c r="NG745" s="182"/>
      <c r="NH745" s="182"/>
      <c r="NI745" s="182"/>
      <c r="NJ745" s="182"/>
      <c r="NK745" s="182"/>
      <c r="NL745" s="182"/>
      <c r="NM745" s="182"/>
      <c r="NN745" s="182"/>
      <c r="NO745" s="182"/>
      <c r="NP745" s="182"/>
      <c r="NQ745" s="182"/>
      <c r="NR745" s="182"/>
      <c r="NS745" s="182"/>
      <c r="NT745" s="182"/>
      <c r="NU745" s="182"/>
      <c r="NV745" s="182"/>
      <c r="NW745" s="182"/>
      <c r="NX745" s="182"/>
      <c r="NY745" s="182"/>
      <c r="NZ745" s="182"/>
      <c r="OA745" s="182"/>
      <c r="OB745" s="182"/>
      <c r="OC745" s="182"/>
      <c r="OD745" s="182"/>
      <c r="OE745" s="182"/>
      <c r="OF745" s="182"/>
      <c r="OG745" s="182"/>
      <c r="OH745" s="182"/>
      <c r="OI745" s="182"/>
      <c r="OJ745" s="182"/>
      <c r="OK745" s="182"/>
      <c r="OL745" s="182"/>
      <c r="OM745" s="182"/>
      <c r="ON745" s="182"/>
      <c r="OO745" s="182"/>
      <c r="OP745" s="182"/>
      <c r="OQ745" s="182"/>
      <c r="OR745" s="182"/>
      <c r="OS745" s="182"/>
      <c r="OT745" s="182"/>
      <c r="OU745" s="182"/>
      <c r="OV745" s="182"/>
      <c r="OW745" s="182"/>
      <c r="OX745" s="182"/>
      <c r="OY745" s="182"/>
      <c r="OZ745" s="182"/>
      <c r="PA745" s="182"/>
      <c r="PB745" s="182"/>
      <c r="PC745" s="182"/>
      <c r="PD745" s="182"/>
      <c r="PE745" s="182"/>
      <c r="PF745" s="182"/>
      <c r="PG745" s="182"/>
      <c r="PH745" s="182"/>
      <c r="PI745" s="182"/>
      <c r="PJ745" s="182"/>
      <c r="PK745" s="182"/>
      <c r="PL745" s="182"/>
      <c r="PM745" s="182"/>
      <c r="PN745" s="182"/>
      <c r="PO745" s="182"/>
      <c r="PP745" s="182"/>
      <c r="PQ745" s="182"/>
      <c r="PR745" s="182"/>
      <c r="PS745" s="182"/>
      <c r="PT745" s="182"/>
      <c r="PU745" s="182"/>
      <c r="PV745" s="182"/>
      <c r="PW745" s="182"/>
      <c r="PX745" s="182"/>
    </row>
    <row r="746" spans="1:440" s="167" customFormat="1" ht="19.899999999999999" customHeight="1">
      <c r="A746" s="855">
        <v>207</v>
      </c>
      <c r="B746" s="1044"/>
      <c r="C746" s="956"/>
      <c r="D746" s="867"/>
      <c r="E746" s="951"/>
      <c r="F746" s="326" t="s">
        <v>22</v>
      </c>
      <c r="G746" s="301">
        <v>11.117000000000001</v>
      </c>
      <c r="H746" s="301"/>
      <c r="I746" s="302">
        <f>G746+H746+K745</f>
        <v>22.233000000000001</v>
      </c>
      <c r="J746" s="286">
        <v>0</v>
      </c>
      <c r="K746" s="302">
        <f t="shared" si="847"/>
        <v>22.233000000000001</v>
      </c>
      <c r="L746" s="385">
        <f t="shared" si="848"/>
        <v>0</v>
      </c>
      <c r="M746" s="456" t="s">
        <v>24</v>
      </c>
      <c r="N746" s="903"/>
      <c r="O746" s="904"/>
      <c r="P746" s="904"/>
      <c r="Q746" s="904"/>
      <c r="R746" s="904"/>
      <c r="S746" s="893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  <c r="AU746" s="182"/>
      <c r="AV746" s="182"/>
      <c r="AW746" s="182"/>
      <c r="AX746" s="182"/>
      <c r="AY746" s="182"/>
      <c r="AZ746" s="182"/>
      <c r="BA746" s="182"/>
      <c r="BB746" s="182"/>
      <c r="BC746" s="182"/>
      <c r="BD746" s="182"/>
      <c r="BE746" s="182"/>
      <c r="BF746" s="182"/>
      <c r="BG746" s="182"/>
      <c r="BH746" s="182"/>
      <c r="BI746" s="182"/>
      <c r="BJ746" s="182"/>
      <c r="BK746" s="182"/>
      <c r="BL746" s="182"/>
      <c r="BM746" s="182"/>
      <c r="BN746" s="182"/>
      <c r="BO746" s="182"/>
      <c r="BP746" s="182"/>
      <c r="BQ746" s="182"/>
      <c r="BR746" s="182"/>
      <c r="BS746" s="182"/>
      <c r="BT746" s="182"/>
      <c r="BU746" s="182"/>
      <c r="BV746" s="182"/>
      <c r="BW746" s="182"/>
      <c r="BX746" s="182"/>
      <c r="BY746" s="182"/>
      <c r="BZ746" s="182"/>
      <c r="CA746" s="182"/>
      <c r="CB746" s="182"/>
      <c r="CC746" s="182"/>
      <c r="CD746" s="182"/>
      <c r="CE746" s="182"/>
      <c r="CF746" s="182"/>
      <c r="CG746" s="182"/>
      <c r="CH746" s="182"/>
      <c r="CI746" s="182"/>
      <c r="CJ746" s="182"/>
      <c r="CK746" s="182"/>
      <c r="CL746" s="182"/>
      <c r="CM746" s="182"/>
      <c r="CN746" s="182"/>
      <c r="CO746" s="182"/>
      <c r="CP746" s="182"/>
      <c r="CQ746" s="182"/>
      <c r="CR746" s="182"/>
      <c r="CS746" s="182"/>
      <c r="CT746" s="182"/>
      <c r="CU746" s="182"/>
      <c r="CV746" s="182"/>
      <c r="CW746" s="182"/>
      <c r="CX746" s="182"/>
      <c r="CY746" s="182"/>
      <c r="CZ746" s="182"/>
      <c r="DA746" s="182"/>
      <c r="DB746" s="182"/>
      <c r="DC746" s="182"/>
      <c r="DD746" s="182"/>
      <c r="DE746" s="182"/>
      <c r="DF746" s="182"/>
      <c r="DG746" s="182"/>
      <c r="DH746" s="182"/>
      <c r="DI746" s="182"/>
      <c r="DJ746" s="182"/>
      <c r="DK746" s="182"/>
      <c r="DL746" s="182"/>
      <c r="DM746" s="182"/>
      <c r="DN746" s="182"/>
      <c r="DO746" s="182"/>
      <c r="DP746" s="182"/>
      <c r="DQ746" s="182"/>
      <c r="DR746" s="182"/>
      <c r="DS746" s="182"/>
      <c r="DT746" s="182"/>
      <c r="DU746" s="182"/>
      <c r="DV746" s="182"/>
      <c r="DW746" s="182"/>
      <c r="DX746" s="182"/>
      <c r="DY746" s="182"/>
      <c r="DZ746" s="182"/>
      <c r="EA746" s="182"/>
      <c r="EB746" s="182"/>
      <c r="EC746" s="182"/>
      <c r="ED746" s="182"/>
      <c r="EE746" s="182"/>
      <c r="EF746" s="182"/>
      <c r="EG746" s="182"/>
      <c r="EH746" s="182"/>
      <c r="EI746" s="182"/>
      <c r="EJ746" s="182"/>
      <c r="EK746" s="182"/>
      <c r="EL746" s="182"/>
      <c r="EM746" s="182"/>
      <c r="EN746" s="182"/>
      <c r="EO746" s="182"/>
      <c r="EP746" s="182"/>
      <c r="EQ746" s="182"/>
      <c r="ER746" s="182"/>
      <c r="ES746" s="182"/>
      <c r="ET746" s="182"/>
      <c r="EU746" s="182"/>
      <c r="EV746" s="182"/>
      <c r="EW746" s="182"/>
      <c r="EX746" s="182"/>
      <c r="EY746" s="182"/>
      <c r="EZ746" s="182"/>
      <c r="FA746" s="182"/>
      <c r="FB746" s="182"/>
      <c r="FC746" s="182"/>
      <c r="FD746" s="182"/>
      <c r="FE746" s="182"/>
      <c r="FF746" s="182"/>
      <c r="FG746" s="182"/>
      <c r="FH746" s="182"/>
      <c r="FI746" s="182"/>
      <c r="FJ746" s="182"/>
      <c r="FK746" s="182"/>
      <c r="FL746" s="182"/>
      <c r="FM746" s="182"/>
      <c r="FN746" s="182"/>
      <c r="FO746" s="182"/>
      <c r="FP746" s="182"/>
      <c r="FQ746" s="182"/>
      <c r="FR746" s="182"/>
      <c r="FS746" s="182"/>
      <c r="FT746" s="182"/>
      <c r="FU746" s="182"/>
      <c r="FV746" s="182"/>
      <c r="FW746" s="182"/>
      <c r="FX746" s="182"/>
      <c r="FY746" s="182"/>
      <c r="FZ746" s="182"/>
      <c r="GA746" s="182"/>
      <c r="GB746" s="182"/>
      <c r="GC746" s="182"/>
      <c r="GD746" s="182"/>
      <c r="GE746" s="182"/>
      <c r="GF746" s="182"/>
      <c r="GG746" s="182"/>
      <c r="GH746" s="182"/>
      <c r="GI746" s="182"/>
      <c r="GJ746" s="182"/>
      <c r="GK746" s="182"/>
      <c r="GL746" s="182"/>
      <c r="GM746" s="182"/>
      <c r="GN746" s="182"/>
      <c r="GO746" s="182"/>
      <c r="GP746" s="182"/>
      <c r="GQ746" s="182"/>
      <c r="GR746" s="182"/>
      <c r="GS746" s="182"/>
      <c r="GT746" s="182"/>
      <c r="GU746" s="182"/>
      <c r="GV746" s="182"/>
      <c r="GW746" s="182"/>
      <c r="GX746" s="182"/>
      <c r="GY746" s="182"/>
      <c r="GZ746" s="182"/>
      <c r="HA746" s="182"/>
      <c r="HB746" s="182"/>
      <c r="HC746" s="182"/>
      <c r="HD746" s="182"/>
      <c r="HE746" s="182"/>
      <c r="HF746" s="182"/>
      <c r="HG746" s="182"/>
      <c r="HH746" s="182"/>
      <c r="HI746" s="182"/>
      <c r="HJ746" s="182"/>
      <c r="HK746" s="182"/>
      <c r="HL746" s="182"/>
      <c r="HM746" s="182"/>
      <c r="HN746" s="182"/>
      <c r="HO746" s="182"/>
      <c r="HP746" s="182"/>
      <c r="HQ746" s="182"/>
      <c r="HR746" s="182"/>
      <c r="HS746" s="182"/>
      <c r="HT746" s="182"/>
      <c r="HU746" s="182"/>
      <c r="HV746" s="182"/>
      <c r="HW746" s="182"/>
      <c r="HX746" s="182"/>
      <c r="HY746" s="182"/>
      <c r="HZ746" s="182"/>
      <c r="IA746" s="182"/>
      <c r="IB746" s="182"/>
      <c r="IC746" s="182"/>
      <c r="ID746" s="182"/>
      <c r="IE746" s="182"/>
      <c r="IF746" s="182"/>
      <c r="IG746" s="182"/>
      <c r="IH746" s="182"/>
      <c r="II746" s="182"/>
      <c r="IJ746" s="182"/>
      <c r="IK746" s="182"/>
      <c r="IL746" s="182"/>
      <c r="IM746" s="182"/>
      <c r="IN746" s="182"/>
      <c r="IO746" s="182"/>
      <c r="IP746" s="182"/>
      <c r="IQ746" s="182"/>
      <c r="IR746" s="182"/>
      <c r="IS746" s="182"/>
      <c r="IT746" s="182"/>
      <c r="IU746" s="182"/>
      <c r="IV746" s="182"/>
      <c r="IW746" s="182"/>
      <c r="IX746" s="182"/>
      <c r="IY746" s="182"/>
      <c r="IZ746" s="182"/>
      <c r="JA746" s="182"/>
      <c r="JB746" s="182"/>
      <c r="JC746" s="182"/>
      <c r="JD746" s="182"/>
      <c r="JE746" s="182"/>
      <c r="JF746" s="182"/>
      <c r="JG746" s="182"/>
      <c r="JH746" s="182"/>
      <c r="JI746" s="182"/>
      <c r="JJ746" s="182"/>
      <c r="JK746" s="182"/>
      <c r="JL746" s="182"/>
      <c r="JM746" s="182"/>
      <c r="JN746" s="182"/>
      <c r="JO746" s="182"/>
      <c r="JP746" s="182"/>
      <c r="JQ746" s="182"/>
      <c r="JR746" s="182"/>
      <c r="JS746" s="182"/>
      <c r="JT746" s="182"/>
      <c r="JU746" s="182"/>
      <c r="JV746" s="182"/>
      <c r="JW746" s="182"/>
      <c r="JX746" s="182"/>
      <c r="JY746" s="182"/>
      <c r="JZ746" s="182"/>
      <c r="KA746" s="182"/>
      <c r="KB746" s="182"/>
      <c r="KC746" s="182"/>
      <c r="KD746" s="182"/>
      <c r="KE746" s="182"/>
      <c r="KF746" s="182"/>
      <c r="KG746" s="182"/>
      <c r="KH746" s="182"/>
      <c r="KI746" s="182"/>
      <c r="KJ746" s="182"/>
      <c r="KK746" s="182"/>
      <c r="KL746" s="182"/>
      <c r="KM746" s="182"/>
      <c r="KN746" s="182"/>
      <c r="KO746" s="182"/>
      <c r="KP746" s="182"/>
      <c r="KQ746" s="182"/>
      <c r="KR746" s="182"/>
      <c r="KS746" s="182"/>
      <c r="KT746" s="182"/>
      <c r="KU746" s="182"/>
      <c r="KV746" s="182"/>
      <c r="KW746" s="182"/>
      <c r="KX746" s="182"/>
      <c r="KY746" s="182"/>
      <c r="KZ746" s="182"/>
      <c r="LA746" s="182"/>
      <c r="LB746" s="182"/>
      <c r="LC746" s="182"/>
      <c r="LD746" s="182"/>
      <c r="LE746" s="182"/>
      <c r="LF746" s="182"/>
      <c r="LG746" s="182"/>
      <c r="LH746" s="182"/>
      <c r="LI746" s="182"/>
      <c r="LJ746" s="182"/>
      <c r="LK746" s="182"/>
      <c r="LL746" s="182"/>
      <c r="LM746" s="182"/>
      <c r="LN746" s="182"/>
      <c r="LO746" s="182"/>
      <c r="LP746" s="182"/>
      <c r="LQ746" s="182"/>
      <c r="LR746" s="182"/>
      <c r="LS746" s="182"/>
      <c r="LT746" s="182"/>
      <c r="LU746" s="182"/>
      <c r="LV746" s="182"/>
      <c r="LW746" s="182"/>
      <c r="LX746" s="182"/>
      <c r="LY746" s="182"/>
      <c r="LZ746" s="182"/>
      <c r="MA746" s="182"/>
      <c r="MB746" s="182"/>
      <c r="MC746" s="182"/>
      <c r="MD746" s="182"/>
      <c r="ME746" s="182"/>
      <c r="MF746" s="182"/>
      <c r="MG746" s="182"/>
      <c r="MH746" s="182"/>
      <c r="MI746" s="182"/>
      <c r="MJ746" s="182"/>
      <c r="MK746" s="182"/>
      <c r="ML746" s="182"/>
      <c r="MM746" s="182"/>
      <c r="MN746" s="182"/>
      <c r="MO746" s="182"/>
      <c r="MP746" s="182"/>
      <c r="MQ746" s="182"/>
      <c r="MR746" s="182"/>
      <c r="MS746" s="182"/>
      <c r="MT746" s="182"/>
      <c r="MU746" s="182"/>
      <c r="MV746" s="182"/>
      <c r="MW746" s="182"/>
      <c r="MX746" s="182"/>
      <c r="MY746" s="182"/>
      <c r="MZ746" s="182"/>
      <c r="NA746" s="182"/>
      <c r="NB746" s="182"/>
      <c r="NC746" s="182"/>
      <c r="ND746" s="182"/>
      <c r="NE746" s="182"/>
      <c r="NF746" s="182"/>
      <c r="NG746" s="182"/>
      <c r="NH746" s="182"/>
      <c r="NI746" s="182"/>
      <c r="NJ746" s="182"/>
      <c r="NK746" s="182"/>
      <c r="NL746" s="182"/>
      <c r="NM746" s="182"/>
      <c r="NN746" s="182"/>
      <c r="NO746" s="182"/>
      <c r="NP746" s="182"/>
      <c r="NQ746" s="182"/>
      <c r="NR746" s="182"/>
      <c r="NS746" s="182"/>
      <c r="NT746" s="182"/>
      <c r="NU746" s="182"/>
      <c r="NV746" s="182"/>
      <c r="NW746" s="182"/>
      <c r="NX746" s="182"/>
      <c r="NY746" s="182"/>
      <c r="NZ746" s="182"/>
      <c r="OA746" s="182"/>
      <c r="OB746" s="182"/>
      <c r="OC746" s="182"/>
      <c r="OD746" s="182"/>
      <c r="OE746" s="182"/>
      <c r="OF746" s="182"/>
      <c r="OG746" s="182"/>
      <c r="OH746" s="182"/>
      <c r="OI746" s="182"/>
      <c r="OJ746" s="182"/>
      <c r="OK746" s="182"/>
      <c r="OL746" s="182"/>
      <c r="OM746" s="182"/>
      <c r="ON746" s="182"/>
      <c r="OO746" s="182"/>
      <c r="OP746" s="182"/>
      <c r="OQ746" s="182"/>
      <c r="OR746" s="182"/>
      <c r="OS746" s="182"/>
      <c r="OT746" s="182"/>
      <c r="OU746" s="182"/>
      <c r="OV746" s="182"/>
      <c r="OW746" s="182"/>
      <c r="OX746" s="182"/>
      <c r="OY746" s="182"/>
      <c r="OZ746" s="182"/>
      <c r="PA746" s="182"/>
      <c r="PB746" s="182"/>
      <c r="PC746" s="182"/>
      <c r="PD746" s="182"/>
      <c r="PE746" s="182"/>
      <c r="PF746" s="182"/>
      <c r="PG746" s="182"/>
      <c r="PH746" s="182"/>
      <c r="PI746" s="182"/>
      <c r="PJ746" s="182"/>
      <c r="PK746" s="182"/>
      <c r="PL746" s="182"/>
      <c r="PM746" s="182"/>
      <c r="PN746" s="182"/>
      <c r="PO746" s="182"/>
      <c r="PP746" s="182"/>
      <c r="PQ746" s="182"/>
      <c r="PR746" s="182"/>
      <c r="PS746" s="182"/>
      <c r="PT746" s="182"/>
      <c r="PU746" s="182"/>
      <c r="PV746" s="182"/>
      <c r="PW746" s="182"/>
      <c r="PX746" s="182"/>
    </row>
    <row r="747" spans="1:440" s="167" customFormat="1" ht="19.899999999999999" customHeight="1">
      <c r="A747" s="855">
        <v>208</v>
      </c>
      <c r="B747" s="1044"/>
      <c r="C747" s="956"/>
      <c r="D747" s="865" t="s">
        <v>667</v>
      </c>
      <c r="E747" s="955" t="s">
        <v>639</v>
      </c>
      <c r="F747" s="326" t="s">
        <v>20</v>
      </c>
      <c r="G747" s="301">
        <v>4.3380000000000001</v>
      </c>
      <c r="H747" s="301"/>
      <c r="I747" s="302">
        <f t="shared" ref="I747" si="941">G747+H747</f>
        <v>4.3380000000000001</v>
      </c>
      <c r="J747" s="286">
        <v>0</v>
      </c>
      <c r="K747" s="302">
        <f t="shared" si="847"/>
        <v>4.3380000000000001</v>
      </c>
      <c r="L747" s="385">
        <f t="shared" si="848"/>
        <v>0</v>
      </c>
      <c r="M747" s="456" t="s">
        <v>24</v>
      </c>
      <c r="N747" s="903">
        <f t="shared" ref="N747:O747" si="942">G747+G748+G749</f>
        <v>49.295999999999999</v>
      </c>
      <c r="O747" s="904">
        <f t="shared" si="942"/>
        <v>-15</v>
      </c>
      <c r="P747" s="904">
        <f t="shared" ref="P747" si="943">N747+O747</f>
        <v>34.295999999999999</v>
      </c>
      <c r="Q747" s="904">
        <f t="shared" ref="Q747" si="944">J747+J748+J749</f>
        <v>2.3159999999999998</v>
      </c>
      <c r="R747" s="904">
        <f t="shared" ref="R747" si="945">P747-Q747</f>
        <v>31.98</v>
      </c>
      <c r="S747" s="893">
        <f t="shared" ref="S747" si="946">Q747/P747</f>
        <v>6.7529741077676689E-2</v>
      </c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  <c r="AU747" s="182"/>
      <c r="AV747" s="182"/>
      <c r="AW747" s="182"/>
      <c r="AX747" s="182"/>
      <c r="AY747" s="182"/>
      <c r="AZ747" s="182"/>
      <c r="BA747" s="182"/>
      <c r="BB747" s="182"/>
      <c r="BC747" s="182"/>
      <c r="BD747" s="182"/>
      <c r="BE747" s="182"/>
      <c r="BF747" s="182"/>
      <c r="BG747" s="182"/>
      <c r="BH747" s="182"/>
      <c r="BI747" s="182"/>
      <c r="BJ747" s="182"/>
      <c r="BK747" s="182"/>
      <c r="BL747" s="182"/>
      <c r="BM747" s="182"/>
      <c r="BN747" s="182"/>
      <c r="BO747" s="182"/>
      <c r="BP747" s="182"/>
      <c r="BQ747" s="182"/>
      <c r="BR747" s="182"/>
      <c r="BS747" s="182"/>
      <c r="BT747" s="182"/>
      <c r="BU747" s="182"/>
      <c r="BV747" s="182"/>
      <c r="BW747" s="182"/>
      <c r="BX747" s="182"/>
      <c r="BY747" s="182"/>
      <c r="BZ747" s="182"/>
      <c r="CA747" s="182"/>
      <c r="CB747" s="182"/>
      <c r="CC747" s="182"/>
      <c r="CD747" s="182"/>
      <c r="CE747" s="182"/>
      <c r="CF747" s="182"/>
      <c r="CG747" s="182"/>
      <c r="CH747" s="182"/>
      <c r="CI747" s="182"/>
      <c r="CJ747" s="182"/>
      <c r="CK747" s="182"/>
      <c r="CL747" s="182"/>
      <c r="CM747" s="182"/>
      <c r="CN747" s="182"/>
      <c r="CO747" s="182"/>
      <c r="CP747" s="182"/>
      <c r="CQ747" s="182"/>
      <c r="CR747" s="182"/>
      <c r="CS747" s="182"/>
      <c r="CT747" s="182"/>
      <c r="CU747" s="182"/>
      <c r="CV747" s="182"/>
      <c r="CW747" s="182"/>
      <c r="CX747" s="182"/>
      <c r="CY747" s="182"/>
      <c r="CZ747" s="182"/>
      <c r="DA747" s="182"/>
      <c r="DB747" s="182"/>
      <c r="DC747" s="182"/>
      <c r="DD747" s="182"/>
      <c r="DE747" s="182"/>
      <c r="DF747" s="182"/>
      <c r="DG747" s="182"/>
      <c r="DH747" s="182"/>
      <c r="DI747" s="182"/>
      <c r="DJ747" s="182"/>
      <c r="DK747" s="182"/>
      <c r="DL747" s="182"/>
      <c r="DM747" s="182"/>
      <c r="DN747" s="182"/>
      <c r="DO747" s="182"/>
      <c r="DP747" s="182"/>
      <c r="DQ747" s="182"/>
      <c r="DR747" s="182"/>
      <c r="DS747" s="182"/>
      <c r="DT747" s="182"/>
      <c r="DU747" s="182"/>
      <c r="DV747" s="182"/>
      <c r="DW747" s="182"/>
      <c r="DX747" s="182"/>
      <c r="DY747" s="182"/>
      <c r="DZ747" s="182"/>
      <c r="EA747" s="182"/>
      <c r="EB747" s="182"/>
      <c r="EC747" s="182"/>
      <c r="ED747" s="182"/>
      <c r="EE747" s="182"/>
      <c r="EF747" s="182"/>
      <c r="EG747" s="182"/>
      <c r="EH747" s="182"/>
      <c r="EI747" s="182"/>
      <c r="EJ747" s="182"/>
      <c r="EK747" s="182"/>
      <c r="EL747" s="182"/>
      <c r="EM747" s="182"/>
      <c r="EN747" s="182"/>
      <c r="EO747" s="182"/>
      <c r="EP747" s="182"/>
      <c r="EQ747" s="182"/>
      <c r="ER747" s="182"/>
      <c r="ES747" s="182"/>
      <c r="ET747" s="182"/>
      <c r="EU747" s="182"/>
      <c r="EV747" s="182"/>
      <c r="EW747" s="182"/>
      <c r="EX747" s="182"/>
      <c r="EY747" s="182"/>
      <c r="EZ747" s="182"/>
      <c r="FA747" s="182"/>
      <c r="FB747" s="182"/>
      <c r="FC747" s="182"/>
      <c r="FD747" s="182"/>
      <c r="FE747" s="182"/>
      <c r="FF747" s="182"/>
      <c r="FG747" s="182"/>
      <c r="FH747" s="182"/>
      <c r="FI747" s="182"/>
      <c r="FJ747" s="182"/>
      <c r="FK747" s="182"/>
      <c r="FL747" s="182"/>
      <c r="FM747" s="182"/>
      <c r="FN747" s="182"/>
      <c r="FO747" s="182"/>
      <c r="FP747" s="182"/>
      <c r="FQ747" s="182"/>
      <c r="FR747" s="182"/>
      <c r="FS747" s="182"/>
      <c r="FT747" s="182"/>
      <c r="FU747" s="182"/>
      <c r="FV747" s="182"/>
      <c r="FW747" s="182"/>
      <c r="FX747" s="182"/>
      <c r="FY747" s="182"/>
      <c r="FZ747" s="182"/>
      <c r="GA747" s="182"/>
      <c r="GB747" s="182"/>
      <c r="GC747" s="182"/>
      <c r="GD747" s="182"/>
      <c r="GE747" s="182"/>
      <c r="GF747" s="182"/>
      <c r="GG747" s="182"/>
      <c r="GH747" s="182"/>
      <c r="GI747" s="182"/>
      <c r="GJ747" s="182"/>
      <c r="GK747" s="182"/>
      <c r="GL747" s="182"/>
      <c r="GM747" s="182"/>
      <c r="GN747" s="182"/>
      <c r="GO747" s="182"/>
      <c r="GP747" s="182"/>
      <c r="GQ747" s="182"/>
      <c r="GR747" s="182"/>
      <c r="GS747" s="182"/>
      <c r="GT747" s="182"/>
      <c r="GU747" s="182"/>
      <c r="GV747" s="182"/>
      <c r="GW747" s="182"/>
      <c r="GX747" s="182"/>
      <c r="GY747" s="182"/>
      <c r="GZ747" s="182"/>
      <c r="HA747" s="182"/>
      <c r="HB747" s="182"/>
      <c r="HC747" s="182"/>
      <c r="HD747" s="182"/>
      <c r="HE747" s="182"/>
      <c r="HF747" s="182"/>
      <c r="HG747" s="182"/>
      <c r="HH747" s="182"/>
      <c r="HI747" s="182"/>
      <c r="HJ747" s="182"/>
      <c r="HK747" s="182"/>
      <c r="HL747" s="182"/>
      <c r="HM747" s="182"/>
      <c r="HN747" s="182"/>
      <c r="HO747" s="182"/>
      <c r="HP747" s="182"/>
      <c r="HQ747" s="182"/>
      <c r="HR747" s="182"/>
      <c r="HS747" s="182"/>
      <c r="HT747" s="182"/>
      <c r="HU747" s="182"/>
      <c r="HV747" s="182"/>
      <c r="HW747" s="182"/>
      <c r="HX747" s="182"/>
      <c r="HY747" s="182"/>
      <c r="HZ747" s="182"/>
      <c r="IA747" s="182"/>
      <c r="IB747" s="182"/>
      <c r="IC747" s="182"/>
      <c r="ID747" s="182"/>
      <c r="IE747" s="182"/>
      <c r="IF747" s="182"/>
      <c r="IG747" s="182"/>
      <c r="IH747" s="182"/>
      <c r="II747" s="182"/>
      <c r="IJ747" s="182"/>
      <c r="IK747" s="182"/>
      <c r="IL747" s="182"/>
      <c r="IM747" s="182"/>
      <c r="IN747" s="182"/>
      <c r="IO747" s="182"/>
      <c r="IP747" s="182"/>
      <c r="IQ747" s="182"/>
      <c r="IR747" s="182"/>
      <c r="IS747" s="182"/>
      <c r="IT747" s="182"/>
      <c r="IU747" s="182"/>
      <c r="IV747" s="182"/>
      <c r="IW747" s="182"/>
      <c r="IX747" s="182"/>
      <c r="IY747" s="182"/>
      <c r="IZ747" s="182"/>
      <c r="JA747" s="182"/>
      <c r="JB747" s="182"/>
      <c r="JC747" s="182"/>
      <c r="JD747" s="182"/>
      <c r="JE747" s="182"/>
      <c r="JF747" s="182"/>
      <c r="JG747" s="182"/>
      <c r="JH747" s="182"/>
      <c r="JI747" s="182"/>
      <c r="JJ747" s="182"/>
      <c r="JK747" s="182"/>
      <c r="JL747" s="182"/>
      <c r="JM747" s="182"/>
      <c r="JN747" s="182"/>
      <c r="JO747" s="182"/>
      <c r="JP747" s="182"/>
      <c r="JQ747" s="182"/>
      <c r="JR747" s="182"/>
      <c r="JS747" s="182"/>
      <c r="JT747" s="182"/>
      <c r="JU747" s="182"/>
      <c r="JV747" s="182"/>
      <c r="JW747" s="182"/>
      <c r="JX747" s="182"/>
      <c r="JY747" s="182"/>
      <c r="JZ747" s="182"/>
      <c r="KA747" s="182"/>
      <c r="KB747" s="182"/>
      <c r="KC747" s="182"/>
      <c r="KD747" s="182"/>
      <c r="KE747" s="182"/>
      <c r="KF747" s="182"/>
      <c r="KG747" s="182"/>
      <c r="KH747" s="182"/>
      <c r="KI747" s="182"/>
      <c r="KJ747" s="182"/>
      <c r="KK747" s="182"/>
      <c r="KL747" s="182"/>
      <c r="KM747" s="182"/>
      <c r="KN747" s="182"/>
      <c r="KO747" s="182"/>
      <c r="KP747" s="182"/>
      <c r="KQ747" s="182"/>
      <c r="KR747" s="182"/>
      <c r="KS747" s="182"/>
      <c r="KT747" s="182"/>
      <c r="KU747" s="182"/>
      <c r="KV747" s="182"/>
      <c r="KW747" s="182"/>
      <c r="KX747" s="182"/>
      <c r="KY747" s="182"/>
      <c r="KZ747" s="182"/>
      <c r="LA747" s="182"/>
      <c r="LB747" s="182"/>
      <c r="LC747" s="182"/>
      <c r="LD747" s="182"/>
      <c r="LE747" s="182"/>
      <c r="LF747" s="182"/>
      <c r="LG747" s="182"/>
      <c r="LH747" s="182"/>
      <c r="LI747" s="182"/>
      <c r="LJ747" s="182"/>
      <c r="LK747" s="182"/>
      <c r="LL747" s="182"/>
      <c r="LM747" s="182"/>
      <c r="LN747" s="182"/>
      <c r="LO747" s="182"/>
      <c r="LP747" s="182"/>
      <c r="LQ747" s="182"/>
      <c r="LR747" s="182"/>
      <c r="LS747" s="182"/>
      <c r="LT747" s="182"/>
      <c r="LU747" s="182"/>
      <c r="LV747" s="182"/>
      <c r="LW747" s="182"/>
      <c r="LX747" s="182"/>
      <c r="LY747" s="182"/>
      <c r="LZ747" s="182"/>
      <c r="MA747" s="182"/>
      <c r="MB747" s="182"/>
      <c r="MC747" s="182"/>
      <c r="MD747" s="182"/>
      <c r="ME747" s="182"/>
      <c r="MF747" s="182"/>
      <c r="MG747" s="182"/>
      <c r="MH747" s="182"/>
      <c r="MI747" s="182"/>
      <c r="MJ747" s="182"/>
      <c r="MK747" s="182"/>
      <c r="ML747" s="182"/>
      <c r="MM747" s="182"/>
      <c r="MN747" s="182"/>
      <c r="MO747" s="182"/>
      <c r="MP747" s="182"/>
      <c r="MQ747" s="182"/>
      <c r="MR747" s="182"/>
      <c r="MS747" s="182"/>
      <c r="MT747" s="182"/>
      <c r="MU747" s="182"/>
      <c r="MV747" s="182"/>
      <c r="MW747" s="182"/>
      <c r="MX747" s="182"/>
      <c r="MY747" s="182"/>
      <c r="MZ747" s="182"/>
      <c r="NA747" s="182"/>
      <c r="NB747" s="182"/>
      <c r="NC747" s="182"/>
      <c r="ND747" s="182"/>
      <c r="NE747" s="182"/>
      <c r="NF747" s="182"/>
      <c r="NG747" s="182"/>
      <c r="NH747" s="182"/>
      <c r="NI747" s="182"/>
      <c r="NJ747" s="182"/>
      <c r="NK747" s="182"/>
      <c r="NL747" s="182"/>
      <c r="NM747" s="182"/>
      <c r="NN747" s="182"/>
      <c r="NO747" s="182"/>
      <c r="NP747" s="182"/>
      <c r="NQ747" s="182"/>
      <c r="NR747" s="182"/>
      <c r="NS747" s="182"/>
      <c r="NT747" s="182"/>
      <c r="NU747" s="182"/>
      <c r="NV747" s="182"/>
      <c r="NW747" s="182"/>
      <c r="NX747" s="182"/>
      <c r="NY747" s="182"/>
      <c r="NZ747" s="182"/>
      <c r="OA747" s="182"/>
      <c r="OB747" s="182"/>
      <c r="OC747" s="182"/>
      <c r="OD747" s="182"/>
      <c r="OE747" s="182"/>
      <c r="OF747" s="182"/>
      <c r="OG747" s="182"/>
      <c r="OH747" s="182"/>
      <c r="OI747" s="182"/>
      <c r="OJ747" s="182"/>
      <c r="OK747" s="182"/>
      <c r="OL747" s="182"/>
      <c r="OM747" s="182"/>
      <c r="ON747" s="182"/>
      <c r="OO747" s="182"/>
      <c r="OP747" s="182"/>
      <c r="OQ747" s="182"/>
      <c r="OR747" s="182"/>
      <c r="OS747" s="182"/>
      <c r="OT747" s="182"/>
      <c r="OU747" s="182"/>
      <c r="OV747" s="182"/>
      <c r="OW747" s="182"/>
      <c r="OX747" s="182"/>
      <c r="OY747" s="182"/>
      <c r="OZ747" s="182"/>
      <c r="PA747" s="182"/>
      <c r="PB747" s="182"/>
      <c r="PC747" s="182"/>
      <c r="PD747" s="182"/>
      <c r="PE747" s="182"/>
      <c r="PF747" s="182"/>
      <c r="PG747" s="182"/>
      <c r="PH747" s="182"/>
      <c r="PI747" s="182"/>
      <c r="PJ747" s="182"/>
      <c r="PK747" s="182"/>
      <c r="PL747" s="182"/>
      <c r="PM747" s="182"/>
      <c r="PN747" s="182"/>
      <c r="PO747" s="182"/>
      <c r="PP747" s="182"/>
      <c r="PQ747" s="182"/>
      <c r="PR747" s="182"/>
      <c r="PS747" s="182"/>
      <c r="PT747" s="182"/>
      <c r="PU747" s="182"/>
      <c r="PV747" s="182"/>
      <c r="PW747" s="182"/>
      <c r="PX747" s="182"/>
    </row>
    <row r="748" spans="1:440" s="167" customFormat="1" ht="19.899999999999999" customHeight="1">
      <c r="A748" s="855">
        <v>208</v>
      </c>
      <c r="B748" s="1044"/>
      <c r="C748" s="956"/>
      <c r="D748" s="866"/>
      <c r="E748" s="955"/>
      <c r="F748" s="326" t="s">
        <v>21</v>
      </c>
      <c r="G748" s="301">
        <v>20.309999999999999</v>
      </c>
      <c r="H748" s="301"/>
      <c r="I748" s="302">
        <f>G748+H748+K747</f>
        <v>24.648</v>
      </c>
      <c r="J748" s="286">
        <v>0.04</v>
      </c>
      <c r="K748" s="302">
        <f t="shared" si="847"/>
        <v>24.608000000000001</v>
      </c>
      <c r="L748" s="385">
        <f t="shared" si="848"/>
        <v>1.622849724115547E-3</v>
      </c>
      <c r="M748" s="456" t="s">
        <v>24</v>
      </c>
      <c r="N748" s="903"/>
      <c r="O748" s="904"/>
      <c r="P748" s="904"/>
      <c r="Q748" s="904"/>
      <c r="R748" s="904"/>
      <c r="S748" s="893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  <c r="AU748" s="182"/>
      <c r="AV748" s="182"/>
      <c r="AW748" s="182"/>
      <c r="AX748" s="182"/>
      <c r="AY748" s="182"/>
      <c r="AZ748" s="182"/>
      <c r="BA748" s="182"/>
      <c r="BB748" s="182"/>
      <c r="BC748" s="182"/>
      <c r="BD748" s="182"/>
      <c r="BE748" s="182"/>
      <c r="BF748" s="182"/>
      <c r="BG748" s="182"/>
      <c r="BH748" s="182"/>
      <c r="BI748" s="182"/>
      <c r="BJ748" s="182"/>
      <c r="BK748" s="182"/>
      <c r="BL748" s="182"/>
      <c r="BM748" s="182"/>
      <c r="BN748" s="182"/>
      <c r="BO748" s="182"/>
      <c r="BP748" s="182"/>
      <c r="BQ748" s="182"/>
      <c r="BR748" s="182"/>
      <c r="BS748" s="182"/>
      <c r="BT748" s="182"/>
      <c r="BU748" s="182"/>
      <c r="BV748" s="182"/>
      <c r="BW748" s="182"/>
      <c r="BX748" s="182"/>
      <c r="BY748" s="182"/>
      <c r="BZ748" s="182"/>
      <c r="CA748" s="182"/>
      <c r="CB748" s="182"/>
      <c r="CC748" s="182"/>
      <c r="CD748" s="182"/>
      <c r="CE748" s="182"/>
      <c r="CF748" s="182"/>
      <c r="CG748" s="182"/>
      <c r="CH748" s="182"/>
      <c r="CI748" s="182"/>
      <c r="CJ748" s="182"/>
      <c r="CK748" s="182"/>
      <c r="CL748" s="182"/>
      <c r="CM748" s="182"/>
      <c r="CN748" s="182"/>
      <c r="CO748" s="182"/>
      <c r="CP748" s="182"/>
      <c r="CQ748" s="182"/>
      <c r="CR748" s="182"/>
      <c r="CS748" s="182"/>
      <c r="CT748" s="182"/>
      <c r="CU748" s="182"/>
      <c r="CV748" s="182"/>
      <c r="CW748" s="182"/>
      <c r="CX748" s="182"/>
      <c r="CY748" s="182"/>
      <c r="CZ748" s="182"/>
      <c r="DA748" s="182"/>
      <c r="DB748" s="182"/>
      <c r="DC748" s="182"/>
      <c r="DD748" s="182"/>
      <c r="DE748" s="182"/>
      <c r="DF748" s="182"/>
      <c r="DG748" s="182"/>
      <c r="DH748" s="182"/>
      <c r="DI748" s="182"/>
      <c r="DJ748" s="182"/>
      <c r="DK748" s="182"/>
      <c r="DL748" s="182"/>
      <c r="DM748" s="182"/>
      <c r="DN748" s="182"/>
      <c r="DO748" s="182"/>
      <c r="DP748" s="182"/>
      <c r="DQ748" s="182"/>
      <c r="DR748" s="182"/>
      <c r="DS748" s="182"/>
      <c r="DT748" s="182"/>
      <c r="DU748" s="182"/>
      <c r="DV748" s="182"/>
      <c r="DW748" s="182"/>
      <c r="DX748" s="182"/>
      <c r="DY748" s="182"/>
      <c r="DZ748" s="182"/>
      <c r="EA748" s="182"/>
      <c r="EB748" s="182"/>
      <c r="EC748" s="182"/>
      <c r="ED748" s="182"/>
      <c r="EE748" s="182"/>
      <c r="EF748" s="182"/>
      <c r="EG748" s="182"/>
      <c r="EH748" s="182"/>
      <c r="EI748" s="182"/>
      <c r="EJ748" s="182"/>
      <c r="EK748" s="182"/>
      <c r="EL748" s="182"/>
      <c r="EM748" s="182"/>
      <c r="EN748" s="182"/>
      <c r="EO748" s="182"/>
      <c r="EP748" s="182"/>
      <c r="EQ748" s="182"/>
      <c r="ER748" s="182"/>
      <c r="ES748" s="182"/>
      <c r="ET748" s="182"/>
      <c r="EU748" s="182"/>
      <c r="EV748" s="182"/>
      <c r="EW748" s="182"/>
      <c r="EX748" s="182"/>
      <c r="EY748" s="182"/>
      <c r="EZ748" s="182"/>
      <c r="FA748" s="182"/>
      <c r="FB748" s="182"/>
      <c r="FC748" s="182"/>
      <c r="FD748" s="182"/>
      <c r="FE748" s="182"/>
      <c r="FF748" s="182"/>
      <c r="FG748" s="182"/>
      <c r="FH748" s="182"/>
      <c r="FI748" s="182"/>
      <c r="FJ748" s="182"/>
      <c r="FK748" s="182"/>
      <c r="FL748" s="182"/>
      <c r="FM748" s="182"/>
      <c r="FN748" s="182"/>
      <c r="FO748" s="182"/>
      <c r="FP748" s="182"/>
      <c r="FQ748" s="182"/>
      <c r="FR748" s="182"/>
      <c r="FS748" s="182"/>
      <c r="FT748" s="182"/>
      <c r="FU748" s="182"/>
      <c r="FV748" s="182"/>
      <c r="FW748" s="182"/>
      <c r="FX748" s="182"/>
      <c r="FY748" s="182"/>
      <c r="FZ748" s="182"/>
      <c r="GA748" s="182"/>
      <c r="GB748" s="182"/>
      <c r="GC748" s="182"/>
      <c r="GD748" s="182"/>
      <c r="GE748" s="182"/>
      <c r="GF748" s="182"/>
      <c r="GG748" s="182"/>
      <c r="GH748" s="182"/>
      <c r="GI748" s="182"/>
      <c r="GJ748" s="182"/>
      <c r="GK748" s="182"/>
      <c r="GL748" s="182"/>
      <c r="GM748" s="182"/>
      <c r="GN748" s="182"/>
      <c r="GO748" s="182"/>
      <c r="GP748" s="182"/>
      <c r="GQ748" s="182"/>
      <c r="GR748" s="182"/>
      <c r="GS748" s="182"/>
      <c r="GT748" s="182"/>
      <c r="GU748" s="182"/>
      <c r="GV748" s="182"/>
      <c r="GW748" s="182"/>
      <c r="GX748" s="182"/>
      <c r="GY748" s="182"/>
      <c r="GZ748" s="182"/>
      <c r="HA748" s="182"/>
      <c r="HB748" s="182"/>
      <c r="HC748" s="182"/>
      <c r="HD748" s="182"/>
      <c r="HE748" s="182"/>
      <c r="HF748" s="182"/>
      <c r="HG748" s="182"/>
      <c r="HH748" s="182"/>
      <c r="HI748" s="182"/>
      <c r="HJ748" s="182"/>
      <c r="HK748" s="182"/>
      <c r="HL748" s="182"/>
      <c r="HM748" s="182"/>
      <c r="HN748" s="182"/>
      <c r="HO748" s="182"/>
      <c r="HP748" s="182"/>
      <c r="HQ748" s="182"/>
      <c r="HR748" s="182"/>
      <c r="HS748" s="182"/>
      <c r="HT748" s="182"/>
      <c r="HU748" s="182"/>
      <c r="HV748" s="182"/>
      <c r="HW748" s="182"/>
      <c r="HX748" s="182"/>
      <c r="HY748" s="182"/>
      <c r="HZ748" s="182"/>
      <c r="IA748" s="182"/>
      <c r="IB748" s="182"/>
      <c r="IC748" s="182"/>
      <c r="ID748" s="182"/>
      <c r="IE748" s="182"/>
      <c r="IF748" s="182"/>
      <c r="IG748" s="182"/>
      <c r="IH748" s="182"/>
      <c r="II748" s="182"/>
      <c r="IJ748" s="182"/>
      <c r="IK748" s="182"/>
      <c r="IL748" s="182"/>
      <c r="IM748" s="182"/>
      <c r="IN748" s="182"/>
      <c r="IO748" s="182"/>
      <c r="IP748" s="182"/>
      <c r="IQ748" s="182"/>
      <c r="IR748" s="182"/>
      <c r="IS748" s="182"/>
      <c r="IT748" s="182"/>
      <c r="IU748" s="182"/>
      <c r="IV748" s="182"/>
      <c r="IW748" s="182"/>
      <c r="IX748" s="182"/>
      <c r="IY748" s="182"/>
      <c r="IZ748" s="182"/>
      <c r="JA748" s="182"/>
      <c r="JB748" s="182"/>
      <c r="JC748" s="182"/>
      <c r="JD748" s="182"/>
      <c r="JE748" s="182"/>
      <c r="JF748" s="182"/>
      <c r="JG748" s="182"/>
      <c r="JH748" s="182"/>
      <c r="JI748" s="182"/>
      <c r="JJ748" s="182"/>
      <c r="JK748" s="182"/>
      <c r="JL748" s="182"/>
      <c r="JM748" s="182"/>
      <c r="JN748" s="182"/>
      <c r="JO748" s="182"/>
      <c r="JP748" s="182"/>
      <c r="JQ748" s="182"/>
      <c r="JR748" s="182"/>
      <c r="JS748" s="182"/>
      <c r="JT748" s="182"/>
      <c r="JU748" s="182"/>
      <c r="JV748" s="182"/>
      <c r="JW748" s="182"/>
      <c r="JX748" s="182"/>
      <c r="JY748" s="182"/>
      <c r="JZ748" s="182"/>
      <c r="KA748" s="182"/>
      <c r="KB748" s="182"/>
      <c r="KC748" s="182"/>
      <c r="KD748" s="182"/>
      <c r="KE748" s="182"/>
      <c r="KF748" s="182"/>
      <c r="KG748" s="182"/>
      <c r="KH748" s="182"/>
      <c r="KI748" s="182"/>
      <c r="KJ748" s="182"/>
      <c r="KK748" s="182"/>
      <c r="KL748" s="182"/>
      <c r="KM748" s="182"/>
      <c r="KN748" s="182"/>
      <c r="KO748" s="182"/>
      <c r="KP748" s="182"/>
      <c r="KQ748" s="182"/>
      <c r="KR748" s="182"/>
      <c r="KS748" s="182"/>
      <c r="KT748" s="182"/>
      <c r="KU748" s="182"/>
      <c r="KV748" s="182"/>
      <c r="KW748" s="182"/>
      <c r="KX748" s="182"/>
      <c r="KY748" s="182"/>
      <c r="KZ748" s="182"/>
      <c r="LA748" s="182"/>
      <c r="LB748" s="182"/>
      <c r="LC748" s="182"/>
      <c r="LD748" s="182"/>
      <c r="LE748" s="182"/>
      <c r="LF748" s="182"/>
      <c r="LG748" s="182"/>
      <c r="LH748" s="182"/>
      <c r="LI748" s="182"/>
      <c r="LJ748" s="182"/>
      <c r="LK748" s="182"/>
      <c r="LL748" s="182"/>
      <c r="LM748" s="182"/>
      <c r="LN748" s="182"/>
      <c r="LO748" s="182"/>
      <c r="LP748" s="182"/>
      <c r="LQ748" s="182"/>
      <c r="LR748" s="182"/>
      <c r="LS748" s="182"/>
      <c r="LT748" s="182"/>
      <c r="LU748" s="182"/>
      <c r="LV748" s="182"/>
      <c r="LW748" s="182"/>
      <c r="LX748" s="182"/>
      <c r="LY748" s="182"/>
      <c r="LZ748" s="182"/>
      <c r="MA748" s="182"/>
      <c r="MB748" s="182"/>
      <c r="MC748" s="182"/>
      <c r="MD748" s="182"/>
      <c r="ME748" s="182"/>
      <c r="MF748" s="182"/>
      <c r="MG748" s="182"/>
      <c r="MH748" s="182"/>
      <c r="MI748" s="182"/>
      <c r="MJ748" s="182"/>
      <c r="MK748" s="182"/>
      <c r="ML748" s="182"/>
      <c r="MM748" s="182"/>
      <c r="MN748" s="182"/>
      <c r="MO748" s="182"/>
      <c r="MP748" s="182"/>
      <c r="MQ748" s="182"/>
      <c r="MR748" s="182"/>
      <c r="MS748" s="182"/>
      <c r="MT748" s="182"/>
      <c r="MU748" s="182"/>
      <c r="MV748" s="182"/>
      <c r="MW748" s="182"/>
      <c r="MX748" s="182"/>
      <c r="MY748" s="182"/>
      <c r="MZ748" s="182"/>
      <c r="NA748" s="182"/>
      <c r="NB748" s="182"/>
      <c r="NC748" s="182"/>
      <c r="ND748" s="182"/>
      <c r="NE748" s="182"/>
      <c r="NF748" s="182"/>
      <c r="NG748" s="182"/>
      <c r="NH748" s="182"/>
      <c r="NI748" s="182"/>
      <c r="NJ748" s="182"/>
      <c r="NK748" s="182"/>
      <c r="NL748" s="182"/>
      <c r="NM748" s="182"/>
      <c r="NN748" s="182"/>
      <c r="NO748" s="182"/>
      <c r="NP748" s="182"/>
      <c r="NQ748" s="182"/>
      <c r="NR748" s="182"/>
      <c r="NS748" s="182"/>
      <c r="NT748" s="182"/>
      <c r="NU748" s="182"/>
      <c r="NV748" s="182"/>
      <c r="NW748" s="182"/>
      <c r="NX748" s="182"/>
      <c r="NY748" s="182"/>
      <c r="NZ748" s="182"/>
      <c r="OA748" s="182"/>
      <c r="OB748" s="182"/>
      <c r="OC748" s="182"/>
      <c r="OD748" s="182"/>
      <c r="OE748" s="182"/>
      <c r="OF748" s="182"/>
      <c r="OG748" s="182"/>
      <c r="OH748" s="182"/>
      <c r="OI748" s="182"/>
      <c r="OJ748" s="182"/>
      <c r="OK748" s="182"/>
      <c r="OL748" s="182"/>
      <c r="OM748" s="182"/>
      <c r="ON748" s="182"/>
      <c r="OO748" s="182"/>
      <c r="OP748" s="182"/>
      <c r="OQ748" s="182"/>
      <c r="OR748" s="182"/>
      <c r="OS748" s="182"/>
      <c r="OT748" s="182"/>
      <c r="OU748" s="182"/>
      <c r="OV748" s="182"/>
      <c r="OW748" s="182"/>
      <c r="OX748" s="182"/>
      <c r="OY748" s="182"/>
      <c r="OZ748" s="182"/>
      <c r="PA748" s="182"/>
      <c r="PB748" s="182"/>
      <c r="PC748" s="182"/>
      <c r="PD748" s="182"/>
      <c r="PE748" s="182"/>
      <c r="PF748" s="182"/>
      <c r="PG748" s="182"/>
      <c r="PH748" s="182"/>
      <c r="PI748" s="182"/>
      <c r="PJ748" s="182"/>
      <c r="PK748" s="182"/>
      <c r="PL748" s="182"/>
      <c r="PM748" s="182"/>
      <c r="PN748" s="182"/>
      <c r="PO748" s="182"/>
      <c r="PP748" s="182"/>
      <c r="PQ748" s="182"/>
      <c r="PR748" s="182"/>
      <c r="PS748" s="182"/>
      <c r="PT748" s="182"/>
      <c r="PU748" s="182"/>
      <c r="PV748" s="182"/>
      <c r="PW748" s="182"/>
      <c r="PX748" s="182"/>
    </row>
    <row r="749" spans="1:440" s="167" customFormat="1" ht="19.899999999999999" customHeight="1">
      <c r="A749" s="855">
        <v>208</v>
      </c>
      <c r="B749" s="1044"/>
      <c r="C749" s="956"/>
      <c r="D749" s="867"/>
      <c r="E749" s="955"/>
      <c r="F749" s="326" t="s">
        <v>22</v>
      </c>
      <c r="G749" s="301">
        <v>24.648</v>
      </c>
      <c r="H749" s="302">
        <f>-15</f>
        <v>-15</v>
      </c>
      <c r="I749" s="302">
        <f>G749+H749+K748</f>
        <v>34.256</v>
      </c>
      <c r="J749" s="286">
        <v>2.2759999999999998</v>
      </c>
      <c r="K749" s="302">
        <f t="shared" si="847"/>
        <v>31.98</v>
      </c>
      <c r="L749" s="385">
        <f t="shared" si="848"/>
        <v>6.6440915460065378E-2</v>
      </c>
      <c r="M749" s="456" t="s">
        <v>24</v>
      </c>
      <c r="N749" s="903"/>
      <c r="O749" s="904"/>
      <c r="P749" s="904"/>
      <c r="Q749" s="904"/>
      <c r="R749" s="904"/>
      <c r="S749" s="893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2"/>
      <c r="AT749" s="182"/>
      <c r="AU749" s="182"/>
      <c r="AV749" s="182"/>
      <c r="AW749" s="182"/>
      <c r="AX749" s="182"/>
      <c r="AY749" s="182"/>
      <c r="AZ749" s="182"/>
      <c r="BA749" s="182"/>
      <c r="BB749" s="182"/>
      <c r="BC749" s="182"/>
      <c r="BD749" s="182"/>
      <c r="BE749" s="182"/>
      <c r="BF749" s="182"/>
      <c r="BG749" s="182"/>
      <c r="BH749" s="182"/>
      <c r="BI749" s="182"/>
      <c r="BJ749" s="182"/>
      <c r="BK749" s="182"/>
      <c r="BL749" s="182"/>
      <c r="BM749" s="182"/>
      <c r="BN749" s="182"/>
      <c r="BO749" s="182"/>
      <c r="BP749" s="182"/>
      <c r="BQ749" s="182"/>
      <c r="BR749" s="182"/>
      <c r="BS749" s="182"/>
      <c r="BT749" s="182"/>
      <c r="BU749" s="182"/>
      <c r="BV749" s="182"/>
      <c r="BW749" s="182"/>
      <c r="BX749" s="182"/>
      <c r="BY749" s="182"/>
      <c r="BZ749" s="182"/>
      <c r="CA749" s="182"/>
      <c r="CB749" s="182"/>
      <c r="CC749" s="182"/>
      <c r="CD749" s="182"/>
      <c r="CE749" s="182"/>
      <c r="CF749" s="182"/>
      <c r="CG749" s="182"/>
      <c r="CH749" s="182"/>
      <c r="CI749" s="182"/>
      <c r="CJ749" s="182"/>
      <c r="CK749" s="182"/>
      <c r="CL749" s="182"/>
      <c r="CM749" s="182"/>
      <c r="CN749" s="182"/>
      <c r="CO749" s="182"/>
      <c r="CP749" s="182"/>
      <c r="CQ749" s="182"/>
      <c r="CR749" s="182"/>
      <c r="CS749" s="182"/>
      <c r="CT749" s="182"/>
      <c r="CU749" s="182"/>
      <c r="CV749" s="182"/>
      <c r="CW749" s="182"/>
      <c r="CX749" s="182"/>
      <c r="CY749" s="182"/>
      <c r="CZ749" s="182"/>
      <c r="DA749" s="182"/>
      <c r="DB749" s="182"/>
      <c r="DC749" s="182"/>
      <c r="DD749" s="182"/>
      <c r="DE749" s="182"/>
      <c r="DF749" s="182"/>
      <c r="DG749" s="182"/>
      <c r="DH749" s="182"/>
      <c r="DI749" s="182"/>
      <c r="DJ749" s="182"/>
      <c r="DK749" s="182"/>
      <c r="DL749" s="182"/>
      <c r="DM749" s="182"/>
      <c r="DN749" s="182"/>
      <c r="DO749" s="182"/>
      <c r="DP749" s="182"/>
      <c r="DQ749" s="182"/>
      <c r="DR749" s="182"/>
      <c r="DS749" s="182"/>
      <c r="DT749" s="182"/>
      <c r="DU749" s="182"/>
      <c r="DV749" s="182"/>
      <c r="DW749" s="182"/>
      <c r="DX749" s="182"/>
      <c r="DY749" s="182"/>
      <c r="DZ749" s="182"/>
      <c r="EA749" s="182"/>
      <c r="EB749" s="182"/>
      <c r="EC749" s="182"/>
      <c r="ED749" s="182"/>
      <c r="EE749" s="182"/>
      <c r="EF749" s="182"/>
      <c r="EG749" s="182"/>
      <c r="EH749" s="182"/>
      <c r="EI749" s="182"/>
      <c r="EJ749" s="182"/>
      <c r="EK749" s="182"/>
      <c r="EL749" s="182"/>
      <c r="EM749" s="182"/>
      <c r="EN749" s="182"/>
      <c r="EO749" s="182"/>
      <c r="EP749" s="182"/>
      <c r="EQ749" s="182"/>
      <c r="ER749" s="182"/>
      <c r="ES749" s="182"/>
      <c r="ET749" s="182"/>
      <c r="EU749" s="182"/>
      <c r="EV749" s="182"/>
      <c r="EW749" s="182"/>
      <c r="EX749" s="182"/>
      <c r="EY749" s="182"/>
      <c r="EZ749" s="182"/>
      <c r="FA749" s="182"/>
      <c r="FB749" s="182"/>
      <c r="FC749" s="182"/>
      <c r="FD749" s="182"/>
      <c r="FE749" s="182"/>
      <c r="FF749" s="182"/>
      <c r="FG749" s="182"/>
      <c r="FH749" s="182"/>
      <c r="FI749" s="182"/>
      <c r="FJ749" s="182"/>
      <c r="FK749" s="182"/>
      <c r="FL749" s="182"/>
      <c r="FM749" s="182"/>
      <c r="FN749" s="182"/>
      <c r="FO749" s="182"/>
      <c r="FP749" s="182"/>
      <c r="FQ749" s="182"/>
      <c r="FR749" s="182"/>
      <c r="FS749" s="182"/>
      <c r="FT749" s="182"/>
      <c r="FU749" s="182"/>
      <c r="FV749" s="182"/>
      <c r="FW749" s="182"/>
      <c r="FX749" s="182"/>
      <c r="FY749" s="182"/>
      <c r="FZ749" s="182"/>
      <c r="GA749" s="182"/>
      <c r="GB749" s="182"/>
      <c r="GC749" s="182"/>
      <c r="GD749" s="182"/>
      <c r="GE749" s="182"/>
      <c r="GF749" s="182"/>
      <c r="GG749" s="182"/>
      <c r="GH749" s="182"/>
      <c r="GI749" s="182"/>
      <c r="GJ749" s="182"/>
      <c r="GK749" s="182"/>
      <c r="GL749" s="182"/>
      <c r="GM749" s="182"/>
      <c r="GN749" s="182"/>
      <c r="GO749" s="182"/>
      <c r="GP749" s="182"/>
      <c r="GQ749" s="182"/>
      <c r="GR749" s="182"/>
      <c r="GS749" s="182"/>
      <c r="GT749" s="182"/>
      <c r="GU749" s="182"/>
      <c r="GV749" s="182"/>
      <c r="GW749" s="182"/>
      <c r="GX749" s="182"/>
      <c r="GY749" s="182"/>
      <c r="GZ749" s="182"/>
      <c r="HA749" s="182"/>
      <c r="HB749" s="182"/>
      <c r="HC749" s="182"/>
      <c r="HD749" s="182"/>
      <c r="HE749" s="182"/>
      <c r="HF749" s="182"/>
      <c r="HG749" s="182"/>
      <c r="HH749" s="182"/>
      <c r="HI749" s="182"/>
      <c r="HJ749" s="182"/>
      <c r="HK749" s="182"/>
      <c r="HL749" s="182"/>
      <c r="HM749" s="182"/>
      <c r="HN749" s="182"/>
      <c r="HO749" s="182"/>
      <c r="HP749" s="182"/>
      <c r="HQ749" s="182"/>
      <c r="HR749" s="182"/>
      <c r="HS749" s="182"/>
      <c r="HT749" s="182"/>
      <c r="HU749" s="182"/>
      <c r="HV749" s="182"/>
      <c r="HW749" s="182"/>
      <c r="HX749" s="182"/>
      <c r="HY749" s="182"/>
      <c r="HZ749" s="182"/>
      <c r="IA749" s="182"/>
      <c r="IB749" s="182"/>
      <c r="IC749" s="182"/>
      <c r="ID749" s="182"/>
      <c r="IE749" s="182"/>
      <c r="IF749" s="182"/>
      <c r="IG749" s="182"/>
      <c r="IH749" s="182"/>
      <c r="II749" s="182"/>
      <c r="IJ749" s="182"/>
      <c r="IK749" s="182"/>
      <c r="IL749" s="182"/>
      <c r="IM749" s="182"/>
      <c r="IN749" s="182"/>
      <c r="IO749" s="182"/>
      <c r="IP749" s="182"/>
      <c r="IQ749" s="182"/>
      <c r="IR749" s="182"/>
      <c r="IS749" s="182"/>
      <c r="IT749" s="182"/>
      <c r="IU749" s="182"/>
      <c r="IV749" s="182"/>
      <c r="IW749" s="182"/>
      <c r="IX749" s="182"/>
      <c r="IY749" s="182"/>
      <c r="IZ749" s="182"/>
      <c r="JA749" s="182"/>
      <c r="JB749" s="182"/>
      <c r="JC749" s="182"/>
      <c r="JD749" s="182"/>
      <c r="JE749" s="182"/>
      <c r="JF749" s="182"/>
      <c r="JG749" s="182"/>
      <c r="JH749" s="182"/>
      <c r="JI749" s="182"/>
      <c r="JJ749" s="182"/>
      <c r="JK749" s="182"/>
      <c r="JL749" s="182"/>
      <c r="JM749" s="182"/>
      <c r="JN749" s="182"/>
      <c r="JO749" s="182"/>
      <c r="JP749" s="182"/>
      <c r="JQ749" s="182"/>
      <c r="JR749" s="182"/>
      <c r="JS749" s="182"/>
      <c r="JT749" s="182"/>
      <c r="JU749" s="182"/>
      <c r="JV749" s="182"/>
      <c r="JW749" s="182"/>
      <c r="JX749" s="182"/>
      <c r="JY749" s="182"/>
      <c r="JZ749" s="182"/>
      <c r="KA749" s="182"/>
      <c r="KB749" s="182"/>
      <c r="KC749" s="182"/>
      <c r="KD749" s="182"/>
      <c r="KE749" s="182"/>
      <c r="KF749" s="182"/>
      <c r="KG749" s="182"/>
      <c r="KH749" s="182"/>
      <c r="KI749" s="182"/>
      <c r="KJ749" s="182"/>
      <c r="KK749" s="182"/>
      <c r="KL749" s="182"/>
      <c r="KM749" s="182"/>
      <c r="KN749" s="182"/>
      <c r="KO749" s="182"/>
      <c r="KP749" s="182"/>
      <c r="KQ749" s="182"/>
      <c r="KR749" s="182"/>
      <c r="KS749" s="182"/>
      <c r="KT749" s="182"/>
      <c r="KU749" s="182"/>
      <c r="KV749" s="182"/>
      <c r="KW749" s="182"/>
      <c r="KX749" s="182"/>
      <c r="KY749" s="182"/>
      <c r="KZ749" s="182"/>
      <c r="LA749" s="182"/>
      <c r="LB749" s="182"/>
      <c r="LC749" s="182"/>
      <c r="LD749" s="182"/>
      <c r="LE749" s="182"/>
      <c r="LF749" s="182"/>
      <c r="LG749" s="182"/>
      <c r="LH749" s="182"/>
      <c r="LI749" s="182"/>
      <c r="LJ749" s="182"/>
      <c r="LK749" s="182"/>
      <c r="LL749" s="182"/>
      <c r="LM749" s="182"/>
      <c r="LN749" s="182"/>
      <c r="LO749" s="182"/>
      <c r="LP749" s="182"/>
      <c r="LQ749" s="182"/>
      <c r="LR749" s="182"/>
      <c r="LS749" s="182"/>
      <c r="LT749" s="182"/>
      <c r="LU749" s="182"/>
      <c r="LV749" s="182"/>
      <c r="LW749" s="182"/>
      <c r="LX749" s="182"/>
      <c r="LY749" s="182"/>
      <c r="LZ749" s="182"/>
      <c r="MA749" s="182"/>
      <c r="MB749" s="182"/>
      <c r="MC749" s="182"/>
      <c r="MD749" s="182"/>
      <c r="ME749" s="182"/>
      <c r="MF749" s="182"/>
      <c r="MG749" s="182"/>
      <c r="MH749" s="182"/>
      <c r="MI749" s="182"/>
      <c r="MJ749" s="182"/>
      <c r="MK749" s="182"/>
      <c r="ML749" s="182"/>
      <c r="MM749" s="182"/>
      <c r="MN749" s="182"/>
      <c r="MO749" s="182"/>
      <c r="MP749" s="182"/>
      <c r="MQ749" s="182"/>
      <c r="MR749" s="182"/>
      <c r="MS749" s="182"/>
      <c r="MT749" s="182"/>
      <c r="MU749" s="182"/>
      <c r="MV749" s="182"/>
      <c r="MW749" s="182"/>
      <c r="MX749" s="182"/>
      <c r="MY749" s="182"/>
      <c r="MZ749" s="182"/>
      <c r="NA749" s="182"/>
      <c r="NB749" s="182"/>
      <c r="NC749" s="182"/>
      <c r="ND749" s="182"/>
      <c r="NE749" s="182"/>
      <c r="NF749" s="182"/>
      <c r="NG749" s="182"/>
      <c r="NH749" s="182"/>
      <c r="NI749" s="182"/>
      <c r="NJ749" s="182"/>
      <c r="NK749" s="182"/>
      <c r="NL749" s="182"/>
      <c r="NM749" s="182"/>
      <c r="NN749" s="182"/>
      <c r="NO749" s="182"/>
      <c r="NP749" s="182"/>
      <c r="NQ749" s="182"/>
      <c r="NR749" s="182"/>
      <c r="NS749" s="182"/>
      <c r="NT749" s="182"/>
      <c r="NU749" s="182"/>
      <c r="NV749" s="182"/>
      <c r="NW749" s="182"/>
      <c r="NX749" s="182"/>
      <c r="NY749" s="182"/>
      <c r="NZ749" s="182"/>
      <c r="OA749" s="182"/>
      <c r="OB749" s="182"/>
      <c r="OC749" s="182"/>
      <c r="OD749" s="182"/>
      <c r="OE749" s="182"/>
      <c r="OF749" s="182"/>
      <c r="OG749" s="182"/>
      <c r="OH749" s="182"/>
      <c r="OI749" s="182"/>
      <c r="OJ749" s="182"/>
      <c r="OK749" s="182"/>
      <c r="OL749" s="182"/>
      <c r="OM749" s="182"/>
      <c r="ON749" s="182"/>
      <c r="OO749" s="182"/>
      <c r="OP749" s="182"/>
      <c r="OQ749" s="182"/>
      <c r="OR749" s="182"/>
      <c r="OS749" s="182"/>
      <c r="OT749" s="182"/>
      <c r="OU749" s="182"/>
      <c r="OV749" s="182"/>
      <c r="OW749" s="182"/>
      <c r="OX749" s="182"/>
      <c r="OY749" s="182"/>
      <c r="OZ749" s="182"/>
      <c r="PA749" s="182"/>
      <c r="PB749" s="182"/>
      <c r="PC749" s="182"/>
      <c r="PD749" s="182"/>
      <c r="PE749" s="182"/>
      <c r="PF749" s="182"/>
      <c r="PG749" s="182"/>
      <c r="PH749" s="182"/>
      <c r="PI749" s="182"/>
      <c r="PJ749" s="182"/>
      <c r="PK749" s="182"/>
      <c r="PL749" s="182"/>
      <c r="PM749" s="182"/>
      <c r="PN749" s="182"/>
      <c r="PO749" s="182"/>
      <c r="PP749" s="182"/>
      <c r="PQ749" s="182"/>
      <c r="PR749" s="182"/>
      <c r="PS749" s="182"/>
      <c r="PT749" s="182"/>
      <c r="PU749" s="182"/>
      <c r="PV749" s="182"/>
      <c r="PW749" s="182"/>
      <c r="PX749" s="182"/>
    </row>
    <row r="750" spans="1:440" s="167" customFormat="1" ht="19.899999999999999" customHeight="1">
      <c r="A750" s="868">
        <v>209</v>
      </c>
      <c r="B750" s="1044"/>
      <c r="C750" s="956"/>
      <c r="D750" s="865" t="s">
        <v>667</v>
      </c>
      <c r="E750" s="955" t="s">
        <v>640</v>
      </c>
      <c r="F750" s="326" t="s">
        <v>20</v>
      </c>
      <c r="G750" s="301">
        <v>1.5589999999999999</v>
      </c>
      <c r="H750" s="301"/>
      <c r="I750" s="302">
        <f t="shared" ref="I750" si="947">G750+H750</f>
        <v>1.5589999999999999</v>
      </c>
      <c r="J750" s="286">
        <v>2.7</v>
      </c>
      <c r="K750" s="319">
        <f t="shared" si="847"/>
        <v>-1.1410000000000002</v>
      </c>
      <c r="L750" s="385">
        <f t="shared" si="848"/>
        <v>1.7318794098781272</v>
      </c>
      <c r="M750" s="440" t="s">
        <v>24</v>
      </c>
      <c r="N750" s="903">
        <f t="shared" ref="N750:O750" si="948">G750+G751+G752</f>
        <v>17.722999999999999</v>
      </c>
      <c r="O750" s="904">
        <f t="shared" si="948"/>
        <v>-12.2</v>
      </c>
      <c r="P750" s="904">
        <f t="shared" ref="P750" si="949">N750+O750</f>
        <v>5.5229999999999997</v>
      </c>
      <c r="Q750" s="904">
        <f t="shared" ref="Q750" si="950">J750+J751+J752</f>
        <v>6.97</v>
      </c>
      <c r="R750" s="904">
        <f t="shared" ref="R750" si="951">P750-Q750</f>
        <v>-1.4470000000000001</v>
      </c>
      <c r="S750" s="893">
        <f t="shared" ref="S750" si="952">Q750/P750</f>
        <v>1.2619952924135434</v>
      </c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  <c r="AU750" s="182"/>
      <c r="AV750" s="182"/>
      <c r="AW750" s="182"/>
      <c r="AX750" s="182"/>
      <c r="AY750" s="182"/>
      <c r="AZ750" s="182"/>
      <c r="BA750" s="182"/>
      <c r="BB750" s="182"/>
      <c r="BC750" s="182"/>
      <c r="BD750" s="182"/>
      <c r="BE750" s="182"/>
      <c r="BF750" s="182"/>
      <c r="BG750" s="182"/>
      <c r="BH750" s="182"/>
      <c r="BI750" s="182"/>
      <c r="BJ750" s="182"/>
      <c r="BK750" s="182"/>
      <c r="BL750" s="182"/>
      <c r="BM750" s="182"/>
      <c r="BN750" s="182"/>
      <c r="BO750" s="182"/>
      <c r="BP750" s="182"/>
      <c r="BQ750" s="182"/>
      <c r="BR750" s="182"/>
      <c r="BS750" s="182"/>
      <c r="BT750" s="182"/>
      <c r="BU750" s="182"/>
      <c r="BV750" s="182"/>
      <c r="BW750" s="182"/>
      <c r="BX750" s="182"/>
      <c r="BY750" s="182"/>
      <c r="BZ750" s="182"/>
      <c r="CA750" s="182"/>
      <c r="CB750" s="182"/>
      <c r="CC750" s="182"/>
      <c r="CD750" s="182"/>
      <c r="CE750" s="182"/>
      <c r="CF750" s="182"/>
      <c r="CG750" s="182"/>
      <c r="CH750" s="182"/>
      <c r="CI750" s="182"/>
      <c r="CJ750" s="182"/>
      <c r="CK750" s="182"/>
      <c r="CL750" s="182"/>
      <c r="CM750" s="182"/>
      <c r="CN750" s="182"/>
      <c r="CO750" s="182"/>
      <c r="CP750" s="182"/>
      <c r="CQ750" s="182"/>
      <c r="CR750" s="182"/>
      <c r="CS750" s="182"/>
      <c r="CT750" s="182"/>
      <c r="CU750" s="182"/>
      <c r="CV750" s="182"/>
      <c r="CW750" s="182"/>
      <c r="CX750" s="182"/>
      <c r="CY750" s="182"/>
      <c r="CZ750" s="182"/>
      <c r="DA750" s="182"/>
      <c r="DB750" s="182"/>
      <c r="DC750" s="182"/>
      <c r="DD750" s="182"/>
      <c r="DE750" s="182"/>
      <c r="DF750" s="182"/>
      <c r="DG750" s="182"/>
      <c r="DH750" s="182"/>
      <c r="DI750" s="182"/>
      <c r="DJ750" s="182"/>
      <c r="DK750" s="182"/>
      <c r="DL750" s="182"/>
      <c r="DM750" s="182"/>
      <c r="DN750" s="182"/>
      <c r="DO750" s="182"/>
      <c r="DP750" s="182"/>
      <c r="DQ750" s="182"/>
      <c r="DR750" s="182"/>
      <c r="DS750" s="182"/>
      <c r="DT750" s="182"/>
      <c r="DU750" s="182"/>
      <c r="DV750" s="182"/>
      <c r="DW750" s="182"/>
      <c r="DX750" s="182"/>
      <c r="DY750" s="182"/>
      <c r="DZ750" s="182"/>
      <c r="EA750" s="182"/>
      <c r="EB750" s="182"/>
      <c r="EC750" s="182"/>
      <c r="ED750" s="182"/>
      <c r="EE750" s="182"/>
      <c r="EF750" s="182"/>
      <c r="EG750" s="182"/>
      <c r="EH750" s="182"/>
      <c r="EI750" s="182"/>
      <c r="EJ750" s="182"/>
      <c r="EK750" s="182"/>
      <c r="EL750" s="182"/>
      <c r="EM750" s="182"/>
      <c r="EN750" s="182"/>
      <c r="EO750" s="182"/>
      <c r="EP750" s="182"/>
      <c r="EQ750" s="182"/>
      <c r="ER750" s="182"/>
      <c r="ES750" s="182"/>
      <c r="ET750" s="182"/>
      <c r="EU750" s="182"/>
      <c r="EV750" s="182"/>
      <c r="EW750" s="182"/>
      <c r="EX750" s="182"/>
      <c r="EY750" s="182"/>
      <c r="EZ750" s="182"/>
      <c r="FA750" s="182"/>
      <c r="FB750" s="182"/>
      <c r="FC750" s="182"/>
      <c r="FD750" s="182"/>
      <c r="FE750" s="182"/>
      <c r="FF750" s="182"/>
      <c r="FG750" s="182"/>
      <c r="FH750" s="182"/>
      <c r="FI750" s="182"/>
      <c r="FJ750" s="182"/>
      <c r="FK750" s="182"/>
      <c r="FL750" s="182"/>
      <c r="FM750" s="182"/>
      <c r="FN750" s="182"/>
      <c r="FO750" s="182"/>
      <c r="FP750" s="182"/>
      <c r="FQ750" s="182"/>
      <c r="FR750" s="182"/>
      <c r="FS750" s="182"/>
      <c r="FT750" s="182"/>
      <c r="FU750" s="182"/>
      <c r="FV750" s="182"/>
      <c r="FW750" s="182"/>
      <c r="FX750" s="182"/>
      <c r="FY750" s="182"/>
      <c r="FZ750" s="182"/>
      <c r="GA750" s="182"/>
      <c r="GB750" s="182"/>
      <c r="GC750" s="182"/>
      <c r="GD750" s="182"/>
      <c r="GE750" s="182"/>
      <c r="GF750" s="182"/>
      <c r="GG750" s="182"/>
      <c r="GH750" s="182"/>
      <c r="GI750" s="182"/>
      <c r="GJ750" s="182"/>
      <c r="GK750" s="182"/>
      <c r="GL750" s="182"/>
      <c r="GM750" s="182"/>
      <c r="GN750" s="182"/>
      <c r="GO750" s="182"/>
      <c r="GP750" s="182"/>
      <c r="GQ750" s="182"/>
      <c r="GR750" s="182"/>
      <c r="GS750" s="182"/>
      <c r="GT750" s="182"/>
      <c r="GU750" s="182"/>
      <c r="GV750" s="182"/>
      <c r="GW750" s="182"/>
      <c r="GX750" s="182"/>
      <c r="GY750" s="182"/>
      <c r="GZ750" s="182"/>
      <c r="HA750" s="182"/>
      <c r="HB750" s="182"/>
      <c r="HC750" s="182"/>
      <c r="HD750" s="182"/>
      <c r="HE750" s="182"/>
      <c r="HF750" s="182"/>
      <c r="HG750" s="182"/>
      <c r="HH750" s="182"/>
      <c r="HI750" s="182"/>
      <c r="HJ750" s="182"/>
      <c r="HK750" s="182"/>
      <c r="HL750" s="182"/>
      <c r="HM750" s="182"/>
      <c r="HN750" s="182"/>
      <c r="HO750" s="182"/>
      <c r="HP750" s="182"/>
      <c r="HQ750" s="182"/>
      <c r="HR750" s="182"/>
      <c r="HS750" s="182"/>
      <c r="HT750" s="182"/>
      <c r="HU750" s="182"/>
      <c r="HV750" s="182"/>
      <c r="HW750" s="182"/>
      <c r="HX750" s="182"/>
      <c r="HY750" s="182"/>
      <c r="HZ750" s="182"/>
      <c r="IA750" s="182"/>
      <c r="IB750" s="182"/>
      <c r="IC750" s="182"/>
      <c r="ID750" s="182"/>
      <c r="IE750" s="182"/>
      <c r="IF750" s="182"/>
      <c r="IG750" s="182"/>
      <c r="IH750" s="182"/>
      <c r="II750" s="182"/>
      <c r="IJ750" s="182"/>
      <c r="IK750" s="182"/>
      <c r="IL750" s="182"/>
      <c r="IM750" s="182"/>
      <c r="IN750" s="182"/>
      <c r="IO750" s="182"/>
      <c r="IP750" s="182"/>
      <c r="IQ750" s="182"/>
      <c r="IR750" s="182"/>
      <c r="IS750" s="182"/>
      <c r="IT750" s="182"/>
      <c r="IU750" s="182"/>
      <c r="IV750" s="182"/>
      <c r="IW750" s="182"/>
      <c r="IX750" s="182"/>
      <c r="IY750" s="182"/>
      <c r="IZ750" s="182"/>
      <c r="JA750" s="182"/>
      <c r="JB750" s="182"/>
      <c r="JC750" s="182"/>
      <c r="JD750" s="182"/>
      <c r="JE750" s="182"/>
      <c r="JF750" s="182"/>
      <c r="JG750" s="182"/>
      <c r="JH750" s="182"/>
      <c r="JI750" s="182"/>
      <c r="JJ750" s="182"/>
      <c r="JK750" s="182"/>
      <c r="JL750" s="182"/>
      <c r="JM750" s="182"/>
      <c r="JN750" s="182"/>
      <c r="JO750" s="182"/>
      <c r="JP750" s="182"/>
      <c r="JQ750" s="182"/>
      <c r="JR750" s="182"/>
      <c r="JS750" s="182"/>
      <c r="JT750" s="182"/>
      <c r="JU750" s="182"/>
      <c r="JV750" s="182"/>
      <c r="JW750" s="182"/>
      <c r="JX750" s="182"/>
      <c r="JY750" s="182"/>
      <c r="JZ750" s="182"/>
      <c r="KA750" s="182"/>
      <c r="KB750" s="182"/>
      <c r="KC750" s="182"/>
      <c r="KD750" s="182"/>
      <c r="KE750" s="182"/>
      <c r="KF750" s="182"/>
      <c r="KG750" s="182"/>
      <c r="KH750" s="182"/>
      <c r="KI750" s="182"/>
      <c r="KJ750" s="182"/>
      <c r="KK750" s="182"/>
      <c r="KL750" s="182"/>
      <c r="KM750" s="182"/>
      <c r="KN750" s="182"/>
      <c r="KO750" s="182"/>
      <c r="KP750" s="182"/>
      <c r="KQ750" s="182"/>
      <c r="KR750" s="182"/>
      <c r="KS750" s="182"/>
      <c r="KT750" s="182"/>
      <c r="KU750" s="182"/>
      <c r="KV750" s="182"/>
      <c r="KW750" s="182"/>
      <c r="KX750" s="182"/>
      <c r="KY750" s="182"/>
      <c r="KZ750" s="182"/>
      <c r="LA750" s="182"/>
      <c r="LB750" s="182"/>
      <c r="LC750" s="182"/>
      <c r="LD750" s="182"/>
      <c r="LE750" s="182"/>
      <c r="LF750" s="182"/>
      <c r="LG750" s="182"/>
      <c r="LH750" s="182"/>
      <c r="LI750" s="182"/>
      <c r="LJ750" s="182"/>
      <c r="LK750" s="182"/>
      <c r="LL750" s="182"/>
      <c r="LM750" s="182"/>
      <c r="LN750" s="182"/>
      <c r="LO750" s="182"/>
      <c r="LP750" s="182"/>
      <c r="LQ750" s="182"/>
      <c r="LR750" s="182"/>
      <c r="LS750" s="182"/>
      <c r="LT750" s="182"/>
      <c r="LU750" s="182"/>
      <c r="LV750" s="182"/>
      <c r="LW750" s="182"/>
      <c r="LX750" s="182"/>
      <c r="LY750" s="182"/>
      <c r="LZ750" s="182"/>
      <c r="MA750" s="182"/>
      <c r="MB750" s="182"/>
      <c r="MC750" s="182"/>
      <c r="MD750" s="182"/>
      <c r="ME750" s="182"/>
      <c r="MF750" s="182"/>
      <c r="MG750" s="182"/>
      <c r="MH750" s="182"/>
      <c r="MI750" s="182"/>
      <c r="MJ750" s="182"/>
      <c r="MK750" s="182"/>
      <c r="ML750" s="182"/>
      <c r="MM750" s="182"/>
      <c r="MN750" s="182"/>
      <c r="MO750" s="182"/>
      <c r="MP750" s="182"/>
      <c r="MQ750" s="182"/>
      <c r="MR750" s="182"/>
      <c r="MS750" s="182"/>
      <c r="MT750" s="182"/>
      <c r="MU750" s="182"/>
      <c r="MV750" s="182"/>
      <c r="MW750" s="182"/>
      <c r="MX750" s="182"/>
      <c r="MY750" s="182"/>
      <c r="MZ750" s="182"/>
      <c r="NA750" s="182"/>
      <c r="NB750" s="182"/>
      <c r="NC750" s="182"/>
      <c r="ND750" s="182"/>
      <c r="NE750" s="182"/>
      <c r="NF750" s="182"/>
      <c r="NG750" s="182"/>
      <c r="NH750" s="182"/>
      <c r="NI750" s="182"/>
      <c r="NJ750" s="182"/>
      <c r="NK750" s="182"/>
      <c r="NL750" s="182"/>
      <c r="NM750" s="182"/>
      <c r="NN750" s="182"/>
      <c r="NO750" s="182"/>
      <c r="NP750" s="182"/>
      <c r="NQ750" s="182"/>
      <c r="NR750" s="182"/>
      <c r="NS750" s="182"/>
      <c r="NT750" s="182"/>
      <c r="NU750" s="182"/>
      <c r="NV750" s="182"/>
      <c r="NW750" s="182"/>
      <c r="NX750" s="182"/>
      <c r="NY750" s="182"/>
      <c r="NZ750" s="182"/>
      <c r="OA750" s="182"/>
      <c r="OB750" s="182"/>
      <c r="OC750" s="182"/>
      <c r="OD750" s="182"/>
      <c r="OE750" s="182"/>
      <c r="OF750" s="182"/>
      <c r="OG750" s="182"/>
      <c r="OH750" s="182"/>
      <c r="OI750" s="182"/>
      <c r="OJ750" s="182"/>
      <c r="OK750" s="182"/>
      <c r="OL750" s="182"/>
      <c r="OM750" s="182"/>
      <c r="ON750" s="182"/>
      <c r="OO750" s="182"/>
      <c r="OP750" s="182"/>
      <c r="OQ750" s="182"/>
      <c r="OR750" s="182"/>
      <c r="OS750" s="182"/>
      <c r="OT750" s="182"/>
      <c r="OU750" s="182"/>
      <c r="OV750" s="182"/>
      <c r="OW750" s="182"/>
      <c r="OX750" s="182"/>
      <c r="OY750" s="182"/>
      <c r="OZ750" s="182"/>
      <c r="PA750" s="182"/>
      <c r="PB750" s="182"/>
      <c r="PC750" s="182"/>
      <c r="PD750" s="182"/>
      <c r="PE750" s="182"/>
      <c r="PF750" s="182"/>
      <c r="PG750" s="182"/>
      <c r="PH750" s="182"/>
      <c r="PI750" s="182"/>
      <c r="PJ750" s="182"/>
      <c r="PK750" s="182"/>
      <c r="PL750" s="182"/>
      <c r="PM750" s="182"/>
      <c r="PN750" s="182"/>
      <c r="PO750" s="182"/>
      <c r="PP750" s="182"/>
      <c r="PQ750" s="182"/>
      <c r="PR750" s="182"/>
      <c r="PS750" s="182"/>
      <c r="PT750" s="182"/>
      <c r="PU750" s="182"/>
      <c r="PV750" s="182"/>
      <c r="PW750" s="182"/>
      <c r="PX750" s="182"/>
    </row>
    <row r="751" spans="1:440" s="167" customFormat="1" ht="19.899999999999999" customHeight="1">
      <c r="A751" s="868">
        <v>209</v>
      </c>
      <c r="B751" s="1044"/>
      <c r="C751" s="956"/>
      <c r="D751" s="866"/>
      <c r="E751" s="955"/>
      <c r="F751" s="326" t="s">
        <v>21</v>
      </c>
      <c r="G751" s="301">
        <v>7.3019999999999996</v>
      </c>
      <c r="H751" s="302">
        <f>-12.2</f>
        <v>-12.2</v>
      </c>
      <c r="I751" s="302">
        <f>G751+H751+K750</f>
        <v>-6.0389999999999997</v>
      </c>
      <c r="J751" s="286">
        <v>2.65</v>
      </c>
      <c r="K751" s="302">
        <f t="shared" si="847"/>
        <v>-8.6890000000000001</v>
      </c>
      <c r="L751" s="385">
        <f t="shared" si="848"/>
        <v>-0.43881437324060274</v>
      </c>
      <c r="M751" s="456">
        <v>43270</v>
      </c>
      <c r="N751" s="903"/>
      <c r="O751" s="904"/>
      <c r="P751" s="904"/>
      <c r="Q751" s="904"/>
      <c r="R751" s="904"/>
      <c r="S751" s="893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  <c r="AU751" s="182"/>
      <c r="AV751" s="182"/>
      <c r="AW751" s="182"/>
      <c r="AX751" s="182"/>
      <c r="AY751" s="182"/>
      <c r="AZ751" s="182"/>
      <c r="BA751" s="182"/>
      <c r="BB751" s="182"/>
      <c r="BC751" s="182"/>
      <c r="BD751" s="182"/>
      <c r="BE751" s="182"/>
      <c r="BF751" s="182"/>
      <c r="BG751" s="182"/>
      <c r="BH751" s="182"/>
      <c r="BI751" s="182"/>
      <c r="BJ751" s="182"/>
      <c r="BK751" s="182"/>
      <c r="BL751" s="182"/>
      <c r="BM751" s="182"/>
      <c r="BN751" s="182"/>
      <c r="BO751" s="182"/>
      <c r="BP751" s="182"/>
      <c r="BQ751" s="182"/>
      <c r="BR751" s="182"/>
      <c r="BS751" s="182"/>
      <c r="BT751" s="182"/>
      <c r="BU751" s="182"/>
      <c r="BV751" s="182"/>
      <c r="BW751" s="182"/>
      <c r="BX751" s="182"/>
      <c r="BY751" s="182"/>
      <c r="BZ751" s="182"/>
      <c r="CA751" s="182"/>
      <c r="CB751" s="182"/>
      <c r="CC751" s="182"/>
      <c r="CD751" s="182"/>
      <c r="CE751" s="182"/>
      <c r="CF751" s="182"/>
      <c r="CG751" s="182"/>
      <c r="CH751" s="182"/>
      <c r="CI751" s="182"/>
      <c r="CJ751" s="182"/>
      <c r="CK751" s="182"/>
      <c r="CL751" s="182"/>
      <c r="CM751" s="182"/>
      <c r="CN751" s="182"/>
      <c r="CO751" s="182"/>
      <c r="CP751" s="182"/>
      <c r="CQ751" s="182"/>
      <c r="CR751" s="182"/>
      <c r="CS751" s="182"/>
      <c r="CT751" s="182"/>
      <c r="CU751" s="182"/>
      <c r="CV751" s="182"/>
      <c r="CW751" s="182"/>
      <c r="CX751" s="182"/>
      <c r="CY751" s="182"/>
      <c r="CZ751" s="182"/>
      <c r="DA751" s="182"/>
      <c r="DB751" s="182"/>
      <c r="DC751" s="182"/>
      <c r="DD751" s="182"/>
      <c r="DE751" s="182"/>
      <c r="DF751" s="182"/>
      <c r="DG751" s="182"/>
      <c r="DH751" s="182"/>
      <c r="DI751" s="182"/>
      <c r="DJ751" s="182"/>
      <c r="DK751" s="182"/>
      <c r="DL751" s="182"/>
      <c r="DM751" s="182"/>
      <c r="DN751" s="182"/>
      <c r="DO751" s="182"/>
      <c r="DP751" s="182"/>
      <c r="DQ751" s="182"/>
      <c r="DR751" s="182"/>
      <c r="DS751" s="182"/>
      <c r="DT751" s="182"/>
      <c r="DU751" s="182"/>
      <c r="DV751" s="182"/>
      <c r="DW751" s="182"/>
      <c r="DX751" s="182"/>
      <c r="DY751" s="182"/>
      <c r="DZ751" s="182"/>
      <c r="EA751" s="182"/>
      <c r="EB751" s="182"/>
      <c r="EC751" s="182"/>
      <c r="ED751" s="182"/>
      <c r="EE751" s="182"/>
      <c r="EF751" s="182"/>
      <c r="EG751" s="182"/>
      <c r="EH751" s="182"/>
      <c r="EI751" s="182"/>
      <c r="EJ751" s="182"/>
      <c r="EK751" s="182"/>
      <c r="EL751" s="182"/>
      <c r="EM751" s="182"/>
      <c r="EN751" s="182"/>
      <c r="EO751" s="182"/>
      <c r="EP751" s="182"/>
      <c r="EQ751" s="182"/>
      <c r="ER751" s="182"/>
      <c r="ES751" s="182"/>
      <c r="ET751" s="182"/>
      <c r="EU751" s="182"/>
      <c r="EV751" s="182"/>
      <c r="EW751" s="182"/>
      <c r="EX751" s="182"/>
      <c r="EY751" s="182"/>
      <c r="EZ751" s="182"/>
      <c r="FA751" s="182"/>
      <c r="FB751" s="182"/>
      <c r="FC751" s="182"/>
      <c r="FD751" s="182"/>
      <c r="FE751" s="182"/>
      <c r="FF751" s="182"/>
      <c r="FG751" s="182"/>
      <c r="FH751" s="182"/>
      <c r="FI751" s="182"/>
      <c r="FJ751" s="182"/>
      <c r="FK751" s="182"/>
      <c r="FL751" s="182"/>
      <c r="FM751" s="182"/>
      <c r="FN751" s="182"/>
      <c r="FO751" s="182"/>
      <c r="FP751" s="182"/>
      <c r="FQ751" s="182"/>
      <c r="FR751" s="182"/>
      <c r="FS751" s="182"/>
      <c r="FT751" s="182"/>
      <c r="FU751" s="182"/>
      <c r="FV751" s="182"/>
      <c r="FW751" s="182"/>
      <c r="FX751" s="182"/>
      <c r="FY751" s="182"/>
      <c r="FZ751" s="182"/>
      <c r="GA751" s="182"/>
      <c r="GB751" s="182"/>
      <c r="GC751" s="182"/>
      <c r="GD751" s="182"/>
      <c r="GE751" s="182"/>
      <c r="GF751" s="182"/>
      <c r="GG751" s="182"/>
      <c r="GH751" s="182"/>
      <c r="GI751" s="182"/>
      <c r="GJ751" s="182"/>
      <c r="GK751" s="182"/>
      <c r="GL751" s="182"/>
      <c r="GM751" s="182"/>
      <c r="GN751" s="182"/>
      <c r="GO751" s="182"/>
      <c r="GP751" s="182"/>
      <c r="GQ751" s="182"/>
      <c r="GR751" s="182"/>
      <c r="GS751" s="182"/>
      <c r="GT751" s="182"/>
      <c r="GU751" s="182"/>
      <c r="GV751" s="182"/>
      <c r="GW751" s="182"/>
      <c r="GX751" s="182"/>
      <c r="GY751" s="182"/>
      <c r="GZ751" s="182"/>
      <c r="HA751" s="182"/>
      <c r="HB751" s="182"/>
      <c r="HC751" s="182"/>
      <c r="HD751" s="182"/>
      <c r="HE751" s="182"/>
      <c r="HF751" s="182"/>
      <c r="HG751" s="182"/>
      <c r="HH751" s="182"/>
      <c r="HI751" s="182"/>
      <c r="HJ751" s="182"/>
      <c r="HK751" s="182"/>
      <c r="HL751" s="182"/>
      <c r="HM751" s="182"/>
      <c r="HN751" s="182"/>
      <c r="HO751" s="182"/>
      <c r="HP751" s="182"/>
      <c r="HQ751" s="182"/>
      <c r="HR751" s="182"/>
      <c r="HS751" s="182"/>
      <c r="HT751" s="182"/>
      <c r="HU751" s="182"/>
      <c r="HV751" s="182"/>
      <c r="HW751" s="182"/>
      <c r="HX751" s="182"/>
      <c r="HY751" s="182"/>
      <c r="HZ751" s="182"/>
      <c r="IA751" s="182"/>
      <c r="IB751" s="182"/>
      <c r="IC751" s="182"/>
      <c r="ID751" s="182"/>
      <c r="IE751" s="182"/>
      <c r="IF751" s="182"/>
      <c r="IG751" s="182"/>
      <c r="IH751" s="182"/>
      <c r="II751" s="182"/>
      <c r="IJ751" s="182"/>
      <c r="IK751" s="182"/>
      <c r="IL751" s="182"/>
      <c r="IM751" s="182"/>
      <c r="IN751" s="182"/>
      <c r="IO751" s="182"/>
      <c r="IP751" s="182"/>
      <c r="IQ751" s="182"/>
      <c r="IR751" s="182"/>
      <c r="IS751" s="182"/>
      <c r="IT751" s="182"/>
      <c r="IU751" s="182"/>
      <c r="IV751" s="182"/>
      <c r="IW751" s="182"/>
      <c r="IX751" s="182"/>
      <c r="IY751" s="182"/>
      <c r="IZ751" s="182"/>
      <c r="JA751" s="182"/>
      <c r="JB751" s="182"/>
      <c r="JC751" s="182"/>
      <c r="JD751" s="182"/>
      <c r="JE751" s="182"/>
      <c r="JF751" s="182"/>
      <c r="JG751" s="182"/>
      <c r="JH751" s="182"/>
      <c r="JI751" s="182"/>
      <c r="JJ751" s="182"/>
      <c r="JK751" s="182"/>
      <c r="JL751" s="182"/>
      <c r="JM751" s="182"/>
      <c r="JN751" s="182"/>
      <c r="JO751" s="182"/>
      <c r="JP751" s="182"/>
      <c r="JQ751" s="182"/>
      <c r="JR751" s="182"/>
      <c r="JS751" s="182"/>
      <c r="JT751" s="182"/>
      <c r="JU751" s="182"/>
      <c r="JV751" s="182"/>
      <c r="JW751" s="182"/>
      <c r="JX751" s="182"/>
      <c r="JY751" s="182"/>
      <c r="JZ751" s="182"/>
      <c r="KA751" s="182"/>
      <c r="KB751" s="182"/>
      <c r="KC751" s="182"/>
      <c r="KD751" s="182"/>
      <c r="KE751" s="182"/>
      <c r="KF751" s="182"/>
      <c r="KG751" s="182"/>
      <c r="KH751" s="182"/>
      <c r="KI751" s="182"/>
      <c r="KJ751" s="182"/>
      <c r="KK751" s="182"/>
      <c r="KL751" s="182"/>
      <c r="KM751" s="182"/>
      <c r="KN751" s="182"/>
      <c r="KO751" s="182"/>
      <c r="KP751" s="182"/>
      <c r="KQ751" s="182"/>
      <c r="KR751" s="182"/>
      <c r="KS751" s="182"/>
      <c r="KT751" s="182"/>
      <c r="KU751" s="182"/>
      <c r="KV751" s="182"/>
      <c r="KW751" s="182"/>
      <c r="KX751" s="182"/>
      <c r="KY751" s="182"/>
      <c r="KZ751" s="182"/>
      <c r="LA751" s="182"/>
      <c r="LB751" s="182"/>
      <c r="LC751" s="182"/>
      <c r="LD751" s="182"/>
      <c r="LE751" s="182"/>
      <c r="LF751" s="182"/>
      <c r="LG751" s="182"/>
      <c r="LH751" s="182"/>
      <c r="LI751" s="182"/>
      <c r="LJ751" s="182"/>
      <c r="LK751" s="182"/>
      <c r="LL751" s="182"/>
      <c r="LM751" s="182"/>
      <c r="LN751" s="182"/>
      <c r="LO751" s="182"/>
      <c r="LP751" s="182"/>
      <c r="LQ751" s="182"/>
      <c r="LR751" s="182"/>
      <c r="LS751" s="182"/>
      <c r="LT751" s="182"/>
      <c r="LU751" s="182"/>
      <c r="LV751" s="182"/>
      <c r="LW751" s="182"/>
      <c r="LX751" s="182"/>
      <c r="LY751" s="182"/>
      <c r="LZ751" s="182"/>
      <c r="MA751" s="182"/>
      <c r="MB751" s="182"/>
      <c r="MC751" s="182"/>
      <c r="MD751" s="182"/>
      <c r="ME751" s="182"/>
      <c r="MF751" s="182"/>
      <c r="MG751" s="182"/>
      <c r="MH751" s="182"/>
      <c r="MI751" s="182"/>
      <c r="MJ751" s="182"/>
      <c r="MK751" s="182"/>
      <c r="ML751" s="182"/>
      <c r="MM751" s="182"/>
      <c r="MN751" s="182"/>
      <c r="MO751" s="182"/>
      <c r="MP751" s="182"/>
      <c r="MQ751" s="182"/>
      <c r="MR751" s="182"/>
      <c r="MS751" s="182"/>
      <c r="MT751" s="182"/>
      <c r="MU751" s="182"/>
      <c r="MV751" s="182"/>
      <c r="MW751" s="182"/>
      <c r="MX751" s="182"/>
      <c r="MY751" s="182"/>
      <c r="MZ751" s="182"/>
      <c r="NA751" s="182"/>
      <c r="NB751" s="182"/>
      <c r="NC751" s="182"/>
      <c r="ND751" s="182"/>
      <c r="NE751" s="182"/>
      <c r="NF751" s="182"/>
      <c r="NG751" s="182"/>
      <c r="NH751" s="182"/>
      <c r="NI751" s="182"/>
      <c r="NJ751" s="182"/>
      <c r="NK751" s="182"/>
      <c r="NL751" s="182"/>
      <c r="NM751" s="182"/>
      <c r="NN751" s="182"/>
      <c r="NO751" s="182"/>
      <c r="NP751" s="182"/>
      <c r="NQ751" s="182"/>
      <c r="NR751" s="182"/>
      <c r="NS751" s="182"/>
      <c r="NT751" s="182"/>
      <c r="NU751" s="182"/>
      <c r="NV751" s="182"/>
      <c r="NW751" s="182"/>
      <c r="NX751" s="182"/>
      <c r="NY751" s="182"/>
      <c r="NZ751" s="182"/>
      <c r="OA751" s="182"/>
      <c r="OB751" s="182"/>
      <c r="OC751" s="182"/>
      <c r="OD751" s="182"/>
      <c r="OE751" s="182"/>
      <c r="OF751" s="182"/>
      <c r="OG751" s="182"/>
      <c r="OH751" s="182"/>
      <c r="OI751" s="182"/>
      <c r="OJ751" s="182"/>
      <c r="OK751" s="182"/>
      <c r="OL751" s="182"/>
      <c r="OM751" s="182"/>
      <c r="ON751" s="182"/>
      <c r="OO751" s="182"/>
      <c r="OP751" s="182"/>
      <c r="OQ751" s="182"/>
      <c r="OR751" s="182"/>
      <c r="OS751" s="182"/>
      <c r="OT751" s="182"/>
      <c r="OU751" s="182"/>
      <c r="OV751" s="182"/>
      <c r="OW751" s="182"/>
      <c r="OX751" s="182"/>
      <c r="OY751" s="182"/>
      <c r="OZ751" s="182"/>
      <c r="PA751" s="182"/>
      <c r="PB751" s="182"/>
      <c r="PC751" s="182"/>
      <c r="PD751" s="182"/>
      <c r="PE751" s="182"/>
      <c r="PF751" s="182"/>
      <c r="PG751" s="182"/>
      <c r="PH751" s="182"/>
      <c r="PI751" s="182"/>
      <c r="PJ751" s="182"/>
      <c r="PK751" s="182"/>
      <c r="PL751" s="182"/>
      <c r="PM751" s="182"/>
      <c r="PN751" s="182"/>
      <c r="PO751" s="182"/>
      <c r="PP751" s="182"/>
      <c r="PQ751" s="182"/>
      <c r="PR751" s="182"/>
      <c r="PS751" s="182"/>
      <c r="PT751" s="182"/>
      <c r="PU751" s="182"/>
      <c r="PV751" s="182"/>
      <c r="PW751" s="182"/>
      <c r="PX751" s="182"/>
    </row>
    <row r="752" spans="1:440" s="167" customFormat="1" ht="19.899999999999999" customHeight="1">
      <c r="A752" s="868">
        <v>209</v>
      </c>
      <c r="B752" s="1044"/>
      <c r="C752" s="956"/>
      <c r="D752" s="867"/>
      <c r="E752" s="955"/>
      <c r="F752" s="326" t="s">
        <v>22</v>
      </c>
      <c r="G752" s="301">
        <v>8.8620000000000001</v>
      </c>
      <c r="H752" s="301"/>
      <c r="I752" s="302">
        <f>G752+H752+K751</f>
        <v>0.17300000000000004</v>
      </c>
      <c r="J752" s="286">
        <v>1.62</v>
      </c>
      <c r="K752" s="302">
        <f t="shared" si="847"/>
        <v>-1.4470000000000001</v>
      </c>
      <c r="L752" s="385">
        <f t="shared" si="848"/>
        <v>9.3641618497109818</v>
      </c>
      <c r="M752" s="456">
        <v>43290</v>
      </c>
      <c r="N752" s="903"/>
      <c r="O752" s="904"/>
      <c r="P752" s="904"/>
      <c r="Q752" s="904"/>
      <c r="R752" s="904"/>
      <c r="S752" s="893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  <c r="AU752" s="182"/>
      <c r="AV752" s="182"/>
      <c r="AW752" s="182"/>
      <c r="AX752" s="182"/>
      <c r="AY752" s="182"/>
      <c r="AZ752" s="182"/>
      <c r="BA752" s="182"/>
      <c r="BB752" s="182"/>
      <c r="BC752" s="182"/>
      <c r="BD752" s="182"/>
      <c r="BE752" s="182"/>
      <c r="BF752" s="182"/>
      <c r="BG752" s="182"/>
      <c r="BH752" s="182"/>
      <c r="BI752" s="182"/>
      <c r="BJ752" s="182"/>
      <c r="BK752" s="182"/>
      <c r="BL752" s="182"/>
      <c r="BM752" s="182"/>
      <c r="BN752" s="182"/>
      <c r="BO752" s="182"/>
      <c r="BP752" s="182"/>
      <c r="BQ752" s="182"/>
      <c r="BR752" s="182"/>
      <c r="BS752" s="182"/>
      <c r="BT752" s="182"/>
      <c r="BU752" s="182"/>
      <c r="BV752" s="182"/>
      <c r="BW752" s="182"/>
      <c r="BX752" s="182"/>
      <c r="BY752" s="182"/>
      <c r="BZ752" s="182"/>
      <c r="CA752" s="182"/>
      <c r="CB752" s="182"/>
      <c r="CC752" s="182"/>
      <c r="CD752" s="182"/>
      <c r="CE752" s="182"/>
      <c r="CF752" s="182"/>
      <c r="CG752" s="182"/>
      <c r="CH752" s="182"/>
      <c r="CI752" s="182"/>
      <c r="CJ752" s="182"/>
      <c r="CK752" s="182"/>
      <c r="CL752" s="182"/>
      <c r="CM752" s="182"/>
      <c r="CN752" s="182"/>
      <c r="CO752" s="182"/>
      <c r="CP752" s="182"/>
      <c r="CQ752" s="182"/>
      <c r="CR752" s="182"/>
      <c r="CS752" s="182"/>
      <c r="CT752" s="182"/>
      <c r="CU752" s="182"/>
      <c r="CV752" s="182"/>
      <c r="CW752" s="182"/>
      <c r="CX752" s="182"/>
      <c r="CY752" s="182"/>
      <c r="CZ752" s="182"/>
      <c r="DA752" s="182"/>
      <c r="DB752" s="182"/>
      <c r="DC752" s="182"/>
      <c r="DD752" s="182"/>
      <c r="DE752" s="182"/>
      <c r="DF752" s="182"/>
      <c r="DG752" s="182"/>
      <c r="DH752" s="182"/>
      <c r="DI752" s="182"/>
      <c r="DJ752" s="182"/>
      <c r="DK752" s="182"/>
      <c r="DL752" s="182"/>
      <c r="DM752" s="182"/>
      <c r="DN752" s="182"/>
      <c r="DO752" s="182"/>
      <c r="DP752" s="182"/>
      <c r="DQ752" s="182"/>
      <c r="DR752" s="182"/>
      <c r="DS752" s="182"/>
      <c r="DT752" s="182"/>
      <c r="DU752" s="182"/>
      <c r="DV752" s="182"/>
      <c r="DW752" s="182"/>
      <c r="DX752" s="182"/>
      <c r="DY752" s="182"/>
      <c r="DZ752" s="182"/>
      <c r="EA752" s="182"/>
      <c r="EB752" s="182"/>
      <c r="EC752" s="182"/>
      <c r="ED752" s="182"/>
      <c r="EE752" s="182"/>
      <c r="EF752" s="182"/>
      <c r="EG752" s="182"/>
      <c r="EH752" s="182"/>
      <c r="EI752" s="182"/>
      <c r="EJ752" s="182"/>
      <c r="EK752" s="182"/>
      <c r="EL752" s="182"/>
      <c r="EM752" s="182"/>
      <c r="EN752" s="182"/>
      <c r="EO752" s="182"/>
      <c r="EP752" s="182"/>
      <c r="EQ752" s="182"/>
      <c r="ER752" s="182"/>
      <c r="ES752" s="182"/>
      <c r="ET752" s="182"/>
      <c r="EU752" s="182"/>
      <c r="EV752" s="182"/>
      <c r="EW752" s="182"/>
      <c r="EX752" s="182"/>
      <c r="EY752" s="182"/>
      <c r="EZ752" s="182"/>
      <c r="FA752" s="182"/>
      <c r="FB752" s="182"/>
      <c r="FC752" s="182"/>
      <c r="FD752" s="182"/>
      <c r="FE752" s="182"/>
      <c r="FF752" s="182"/>
      <c r="FG752" s="182"/>
      <c r="FH752" s="182"/>
      <c r="FI752" s="182"/>
      <c r="FJ752" s="182"/>
      <c r="FK752" s="182"/>
      <c r="FL752" s="182"/>
      <c r="FM752" s="182"/>
      <c r="FN752" s="182"/>
      <c r="FO752" s="182"/>
      <c r="FP752" s="182"/>
      <c r="FQ752" s="182"/>
      <c r="FR752" s="182"/>
      <c r="FS752" s="182"/>
      <c r="FT752" s="182"/>
      <c r="FU752" s="182"/>
      <c r="FV752" s="182"/>
      <c r="FW752" s="182"/>
      <c r="FX752" s="182"/>
      <c r="FY752" s="182"/>
      <c r="FZ752" s="182"/>
      <c r="GA752" s="182"/>
      <c r="GB752" s="182"/>
      <c r="GC752" s="182"/>
      <c r="GD752" s="182"/>
      <c r="GE752" s="182"/>
      <c r="GF752" s="182"/>
      <c r="GG752" s="182"/>
      <c r="GH752" s="182"/>
      <c r="GI752" s="182"/>
      <c r="GJ752" s="182"/>
      <c r="GK752" s="182"/>
      <c r="GL752" s="182"/>
      <c r="GM752" s="182"/>
      <c r="GN752" s="182"/>
      <c r="GO752" s="182"/>
      <c r="GP752" s="182"/>
      <c r="GQ752" s="182"/>
      <c r="GR752" s="182"/>
      <c r="GS752" s="182"/>
      <c r="GT752" s="182"/>
      <c r="GU752" s="182"/>
      <c r="GV752" s="182"/>
      <c r="GW752" s="182"/>
      <c r="GX752" s="182"/>
      <c r="GY752" s="182"/>
      <c r="GZ752" s="182"/>
      <c r="HA752" s="182"/>
      <c r="HB752" s="182"/>
      <c r="HC752" s="182"/>
      <c r="HD752" s="182"/>
      <c r="HE752" s="182"/>
      <c r="HF752" s="182"/>
      <c r="HG752" s="182"/>
      <c r="HH752" s="182"/>
      <c r="HI752" s="182"/>
      <c r="HJ752" s="182"/>
      <c r="HK752" s="182"/>
      <c r="HL752" s="182"/>
      <c r="HM752" s="182"/>
      <c r="HN752" s="182"/>
      <c r="HO752" s="182"/>
      <c r="HP752" s="182"/>
      <c r="HQ752" s="182"/>
      <c r="HR752" s="182"/>
      <c r="HS752" s="182"/>
      <c r="HT752" s="182"/>
      <c r="HU752" s="182"/>
      <c r="HV752" s="182"/>
      <c r="HW752" s="182"/>
      <c r="HX752" s="182"/>
      <c r="HY752" s="182"/>
      <c r="HZ752" s="182"/>
      <c r="IA752" s="182"/>
      <c r="IB752" s="182"/>
      <c r="IC752" s="182"/>
      <c r="ID752" s="182"/>
      <c r="IE752" s="182"/>
      <c r="IF752" s="182"/>
      <c r="IG752" s="182"/>
      <c r="IH752" s="182"/>
      <c r="II752" s="182"/>
      <c r="IJ752" s="182"/>
      <c r="IK752" s="182"/>
      <c r="IL752" s="182"/>
      <c r="IM752" s="182"/>
      <c r="IN752" s="182"/>
      <c r="IO752" s="182"/>
      <c r="IP752" s="182"/>
      <c r="IQ752" s="182"/>
      <c r="IR752" s="182"/>
      <c r="IS752" s="182"/>
      <c r="IT752" s="182"/>
      <c r="IU752" s="182"/>
      <c r="IV752" s="182"/>
      <c r="IW752" s="182"/>
      <c r="IX752" s="182"/>
      <c r="IY752" s="182"/>
      <c r="IZ752" s="182"/>
      <c r="JA752" s="182"/>
      <c r="JB752" s="182"/>
      <c r="JC752" s="182"/>
      <c r="JD752" s="182"/>
      <c r="JE752" s="182"/>
      <c r="JF752" s="182"/>
      <c r="JG752" s="182"/>
      <c r="JH752" s="182"/>
      <c r="JI752" s="182"/>
      <c r="JJ752" s="182"/>
      <c r="JK752" s="182"/>
      <c r="JL752" s="182"/>
      <c r="JM752" s="182"/>
      <c r="JN752" s="182"/>
      <c r="JO752" s="182"/>
      <c r="JP752" s="182"/>
      <c r="JQ752" s="182"/>
      <c r="JR752" s="182"/>
      <c r="JS752" s="182"/>
      <c r="JT752" s="182"/>
      <c r="JU752" s="182"/>
      <c r="JV752" s="182"/>
      <c r="JW752" s="182"/>
      <c r="JX752" s="182"/>
      <c r="JY752" s="182"/>
      <c r="JZ752" s="182"/>
      <c r="KA752" s="182"/>
      <c r="KB752" s="182"/>
      <c r="KC752" s="182"/>
      <c r="KD752" s="182"/>
      <c r="KE752" s="182"/>
      <c r="KF752" s="182"/>
      <c r="KG752" s="182"/>
      <c r="KH752" s="182"/>
      <c r="KI752" s="182"/>
      <c r="KJ752" s="182"/>
      <c r="KK752" s="182"/>
      <c r="KL752" s="182"/>
      <c r="KM752" s="182"/>
      <c r="KN752" s="182"/>
      <c r="KO752" s="182"/>
      <c r="KP752" s="182"/>
      <c r="KQ752" s="182"/>
      <c r="KR752" s="182"/>
      <c r="KS752" s="182"/>
      <c r="KT752" s="182"/>
      <c r="KU752" s="182"/>
      <c r="KV752" s="182"/>
      <c r="KW752" s="182"/>
      <c r="KX752" s="182"/>
      <c r="KY752" s="182"/>
      <c r="KZ752" s="182"/>
      <c r="LA752" s="182"/>
      <c r="LB752" s="182"/>
      <c r="LC752" s="182"/>
      <c r="LD752" s="182"/>
      <c r="LE752" s="182"/>
      <c r="LF752" s="182"/>
      <c r="LG752" s="182"/>
      <c r="LH752" s="182"/>
      <c r="LI752" s="182"/>
      <c r="LJ752" s="182"/>
      <c r="LK752" s="182"/>
      <c r="LL752" s="182"/>
      <c r="LM752" s="182"/>
      <c r="LN752" s="182"/>
      <c r="LO752" s="182"/>
      <c r="LP752" s="182"/>
      <c r="LQ752" s="182"/>
      <c r="LR752" s="182"/>
      <c r="LS752" s="182"/>
      <c r="LT752" s="182"/>
      <c r="LU752" s="182"/>
      <c r="LV752" s="182"/>
      <c r="LW752" s="182"/>
      <c r="LX752" s="182"/>
      <c r="LY752" s="182"/>
      <c r="LZ752" s="182"/>
      <c r="MA752" s="182"/>
      <c r="MB752" s="182"/>
      <c r="MC752" s="182"/>
      <c r="MD752" s="182"/>
      <c r="ME752" s="182"/>
      <c r="MF752" s="182"/>
      <c r="MG752" s="182"/>
      <c r="MH752" s="182"/>
      <c r="MI752" s="182"/>
      <c r="MJ752" s="182"/>
      <c r="MK752" s="182"/>
      <c r="ML752" s="182"/>
      <c r="MM752" s="182"/>
      <c r="MN752" s="182"/>
      <c r="MO752" s="182"/>
      <c r="MP752" s="182"/>
      <c r="MQ752" s="182"/>
      <c r="MR752" s="182"/>
      <c r="MS752" s="182"/>
      <c r="MT752" s="182"/>
      <c r="MU752" s="182"/>
      <c r="MV752" s="182"/>
      <c r="MW752" s="182"/>
      <c r="MX752" s="182"/>
      <c r="MY752" s="182"/>
      <c r="MZ752" s="182"/>
      <c r="NA752" s="182"/>
      <c r="NB752" s="182"/>
      <c r="NC752" s="182"/>
      <c r="ND752" s="182"/>
      <c r="NE752" s="182"/>
      <c r="NF752" s="182"/>
      <c r="NG752" s="182"/>
      <c r="NH752" s="182"/>
      <c r="NI752" s="182"/>
      <c r="NJ752" s="182"/>
      <c r="NK752" s="182"/>
      <c r="NL752" s="182"/>
      <c r="NM752" s="182"/>
      <c r="NN752" s="182"/>
      <c r="NO752" s="182"/>
      <c r="NP752" s="182"/>
      <c r="NQ752" s="182"/>
      <c r="NR752" s="182"/>
      <c r="NS752" s="182"/>
      <c r="NT752" s="182"/>
      <c r="NU752" s="182"/>
      <c r="NV752" s="182"/>
      <c r="NW752" s="182"/>
      <c r="NX752" s="182"/>
      <c r="NY752" s="182"/>
      <c r="NZ752" s="182"/>
      <c r="OA752" s="182"/>
      <c r="OB752" s="182"/>
      <c r="OC752" s="182"/>
      <c r="OD752" s="182"/>
      <c r="OE752" s="182"/>
      <c r="OF752" s="182"/>
      <c r="OG752" s="182"/>
      <c r="OH752" s="182"/>
      <c r="OI752" s="182"/>
      <c r="OJ752" s="182"/>
      <c r="OK752" s="182"/>
      <c r="OL752" s="182"/>
      <c r="OM752" s="182"/>
      <c r="ON752" s="182"/>
      <c r="OO752" s="182"/>
      <c r="OP752" s="182"/>
      <c r="OQ752" s="182"/>
      <c r="OR752" s="182"/>
      <c r="OS752" s="182"/>
      <c r="OT752" s="182"/>
      <c r="OU752" s="182"/>
      <c r="OV752" s="182"/>
      <c r="OW752" s="182"/>
      <c r="OX752" s="182"/>
      <c r="OY752" s="182"/>
      <c r="OZ752" s="182"/>
      <c r="PA752" s="182"/>
      <c r="PB752" s="182"/>
      <c r="PC752" s="182"/>
      <c r="PD752" s="182"/>
      <c r="PE752" s="182"/>
      <c r="PF752" s="182"/>
      <c r="PG752" s="182"/>
      <c r="PH752" s="182"/>
      <c r="PI752" s="182"/>
      <c r="PJ752" s="182"/>
      <c r="PK752" s="182"/>
      <c r="PL752" s="182"/>
      <c r="PM752" s="182"/>
      <c r="PN752" s="182"/>
      <c r="PO752" s="182"/>
      <c r="PP752" s="182"/>
      <c r="PQ752" s="182"/>
      <c r="PR752" s="182"/>
      <c r="PS752" s="182"/>
      <c r="PT752" s="182"/>
      <c r="PU752" s="182"/>
      <c r="PV752" s="182"/>
      <c r="PW752" s="182"/>
      <c r="PX752" s="182"/>
    </row>
    <row r="753" spans="1:440" s="167" customFormat="1" ht="19.899999999999999" customHeight="1">
      <c r="A753" s="855">
        <v>210</v>
      </c>
      <c r="B753" s="1044"/>
      <c r="C753" s="956"/>
      <c r="D753" s="865" t="s">
        <v>667</v>
      </c>
      <c r="E753" s="951" t="s">
        <v>641</v>
      </c>
      <c r="F753" s="326" t="s">
        <v>20</v>
      </c>
      <c r="G753" s="301">
        <v>2.4569999999999999</v>
      </c>
      <c r="H753" s="301"/>
      <c r="I753" s="302">
        <f t="shared" ref="I753" si="953">G753+H753</f>
        <v>2.4569999999999999</v>
      </c>
      <c r="J753" s="286">
        <v>0</v>
      </c>
      <c r="K753" s="302">
        <f t="shared" si="847"/>
        <v>2.4569999999999999</v>
      </c>
      <c r="L753" s="385">
        <f t="shared" si="848"/>
        <v>0</v>
      </c>
      <c r="M753" s="456" t="s">
        <v>24</v>
      </c>
      <c r="N753" s="903">
        <f t="shared" ref="N753:O753" si="954">G753+G754+G755</f>
        <v>27.923999999999999</v>
      </c>
      <c r="O753" s="904">
        <f t="shared" si="954"/>
        <v>-27.5</v>
      </c>
      <c r="P753" s="904">
        <f t="shared" ref="P753" si="955">N753+O753</f>
        <v>0.42399999999999949</v>
      </c>
      <c r="Q753" s="904">
        <f t="shared" ref="Q753" si="956">J753+J754+J755</f>
        <v>0</v>
      </c>
      <c r="R753" s="904">
        <f t="shared" ref="R753" si="957">P753-Q753</f>
        <v>0.42399999999999949</v>
      </c>
      <c r="S753" s="893">
        <f t="shared" ref="S753" si="958">Q753/P753</f>
        <v>0</v>
      </c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  <c r="AU753" s="182"/>
      <c r="AV753" s="182"/>
      <c r="AW753" s="182"/>
      <c r="AX753" s="182"/>
      <c r="AY753" s="182"/>
      <c r="AZ753" s="182"/>
      <c r="BA753" s="182"/>
      <c r="BB753" s="182"/>
      <c r="BC753" s="182"/>
      <c r="BD753" s="182"/>
      <c r="BE753" s="182"/>
      <c r="BF753" s="182"/>
      <c r="BG753" s="182"/>
      <c r="BH753" s="182"/>
      <c r="BI753" s="182"/>
      <c r="BJ753" s="182"/>
      <c r="BK753" s="182"/>
      <c r="BL753" s="182"/>
      <c r="BM753" s="182"/>
      <c r="BN753" s="182"/>
      <c r="BO753" s="182"/>
      <c r="BP753" s="182"/>
      <c r="BQ753" s="182"/>
      <c r="BR753" s="182"/>
      <c r="BS753" s="182"/>
      <c r="BT753" s="182"/>
      <c r="BU753" s="182"/>
      <c r="BV753" s="182"/>
      <c r="BW753" s="182"/>
      <c r="BX753" s="182"/>
      <c r="BY753" s="182"/>
      <c r="BZ753" s="182"/>
      <c r="CA753" s="182"/>
      <c r="CB753" s="182"/>
      <c r="CC753" s="182"/>
      <c r="CD753" s="182"/>
      <c r="CE753" s="182"/>
      <c r="CF753" s="182"/>
      <c r="CG753" s="182"/>
      <c r="CH753" s="182"/>
      <c r="CI753" s="182"/>
      <c r="CJ753" s="182"/>
      <c r="CK753" s="182"/>
      <c r="CL753" s="182"/>
      <c r="CM753" s="182"/>
      <c r="CN753" s="182"/>
      <c r="CO753" s="182"/>
      <c r="CP753" s="182"/>
      <c r="CQ753" s="182"/>
      <c r="CR753" s="182"/>
      <c r="CS753" s="182"/>
      <c r="CT753" s="182"/>
      <c r="CU753" s="182"/>
      <c r="CV753" s="182"/>
      <c r="CW753" s="182"/>
      <c r="CX753" s="182"/>
      <c r="CY753" s="182"/>
      <c r="CZ753" s="182"/>
      <c r="DA753" s="182"/>
      <c r="DB753" s="182"/>
      <c r="DC753" s="182"/>
      <c r="DD753" s="182"/>
      <c r="DE753" s="182"/>
      <c r="DF753" s="182"/>
      <c r="DG753" s="182"/>
      <c r="DH753" s="182"/>
      <c r="DI753" s="182"/>
      <c r="DJ753" s="182"/>
      <c r="DK753" s="182"/>
      <c r="DL753" s="182"/>
      <c r="DM753" s="182"/>
      <c r="DN753" s="182"/>
      <c r="DO753" s="182"/>
      <c r="DP753" s="182"/>
      <c r="DQ753" s="182"/>
      <c r="DR753" s="182"/>
      <c r="DS753" s="182"/>
      <c r="DT753" s="182"/>
      <c r="DU753" s="182"/>
      <c r="DV753" s="182"/>
      <c r="DW753" s="182"/>
      <c r="DX753" s="182"/>
      <c r="DY753" s="182"/>
      <c r="DZ753" s="182"/>
      <c r="EA753" s="182"/>
      <c r="EB753" s="182"/>
      <c r="EC753" s="182"/>
      <c r="ED753" s="182"/>
      <c r="EE753" s="182"/>
      <c r="EF753" s="182"/>
      <c r="EG753" s="182"/>
      <c r="EH753" s="182"/>
      <c r="EI753" s="182"/>
      <c r="EJ753" s="182"/>
      <c r="EK753" s="182"/>
      <c r="EL753" s="182"/>
      <c r="EM753" s="182"/>
      <c r="EN753" s="182"/>
      <c r="EO753" s="182"/>
      <c r="EP753" s="182"/>
      <c r="EQ753" s="182"/>
      <c r="ER753" s="182"/>
      <c r="ES753" s="182"/>
      <c r="ET753" s="182"/>
      <c r="EU753" s="182"/>
      <c r="EV753" s="182"/>
      <c r="EW753" s="182"/>
      <c r="EX753" s="182"/>
      <c r="EY753" s="182"/>
      <c r="EZ753" s="182"/>
      <c r="FA753" s="182"/>
      <c r="FB753" s="182"/>
      <c r="FC753" s="182"/>
      <c r="FD753" s="182"/>
      <c r="FE753" s="182"/>
      <c r="FF753" s="182"/>
      <c r="FG753" s="182"/>
      <c r="FH753" s="182"/>
      <c r="FI753" s="182"/>
      <c r="FJ753" s="182"/>
      <c r="FK753" s="182"/>
      <c r="FL753" s="182"/>
      <c r="FM753" s="182"/>
      <c r="FN753" s="182"/>
      <c r="FO753" s="182"/>
      <c r="FP753" s="182"/>
      <c r="FQ753" s="182"/>
      <c r="FR753" s="182"/>
      <c r="FS753" s="182"/>
      <c r="FT753" s="182"/>
      <c r="FU753" s="182"/>
      <c r="FV753" s="182"/>
      <c r="FW753" s="182"/>
      <c r="FX753" s="182"/>
      <c r="FY753" s="182"/>
      <c r="FZ753" s="182"/>
      <c r="GA753" s="182"/>
      <c r="GB753" s="182"/>
      <c r="GC753" s="182"/>
      <c r="GD753" s="182"/>
      <c r="GE753" s="182"/>
      <c r="GF753" s="182"/>
      <c r="GG753" s="182"/>
      <c r="GH753" s="182"/>
      <c r="GI753" s="182"/>
      <c r="GJ753" s="182"/>
      <c r="GK753" s="182"/>
      <c r="GL753" s="182"/>
      <c r="GM753" s="182"/>
      <c r="GN753" s="182"/>
      <c r="GO753" s="182"/>
      <c r="GP753" s="182"/>
      <c r="GQ753" s="182"/>
      <c r="GR753" s="182"/>
      <c r="GS753" s="182"/>
      <c r="GT753" s="182"/>
      <c r="GU753" s="182"/>
      <c r="GV753" s="182"/>
      <c r="GW753" s="182"/>
      <c r="GX753" s="182"/>
      <c r="GY753" s="182"/>
      <c r="GZ753" s="182"/>
      <c r="HA753" s="182"/>
      <c r="HB753" s="182"/>
      <c r="HC753" s="182"/>
      <c r="HD753" s="182"/>
      <c r="HE753" s="182"/>
      <c r="HF753" s="182"/>
      <c r="HG753" s="182"/>
      <c r="HH753" s="182"/>
      <c r="HI753" s="182"/>
      <c r="HJ753" s="182"/>
      <c r="HK753" s="182"/>
      <c r="HL753" s="182"/>
      <c r="HM753" s="182"/>
      <c r="HN753" s="182"/>
      <c r="HO753" s="182"/>
      <c r="HP753" s="182"/>
      <c r="HQ753" s="182"/>
      <c r="HR753" s="182"/>
      <c r="HS753" s="182"/>
      <c r="HT753" s="182"/>
      <c r="HU753" s="182"/>
      <c r="HV753" s="182"/>
      <c r="HW753" s="182"/>
      <c r="HX753" s="182"/>
      <c r="HY753" s="182"/>
      <c r="HZ753" s="182"/>
      <c r="IA753" s="182"/>
      <c r="IB753" s="182"/>
      <c r="IC753" s="182"/>
      <c r="ID753" s="182"/>
      <c r="IE753" s="182"/>
      <c r="IF753" s="182"/>
      <c r="IG753" s="182"/>
      <c r="IH753" s="182"/>
      <c r="II753" s="182"/>
      <c r="IJ753" s="182"/>
      <c r="IK753" s="182"/>
      <c r="IL753" s="182"/>
      <c r="IM753" s="182"/>
      <c r="IN753" s="182"/>
      <c r="IO753" s="182"/>
      <c r="IP753" s="182"/>
      <c r="IQ753" s="182"/>
      <c r="IR753" s="182"/>
      <c r="IS753" s="182"/>
      <c r="IT753" s="182"/>
      <c r="IU753" s="182"/>
      <c r="IV753" s="182"/>
      <c r="IW753" s="182"/>
      <c r="IX753" s="182"/>
      <c r="IY753" s="182"/>
      <c r="IZ753" s="182"/>
      <c r="JA753" s="182"/>
      <c r="JB753" s="182"/>
      <c r="JC753" s="182"/>
      <c r="JD753" s="182"/>
      <c r="JE753" s="182"/>
      <c r="JF753" s="182"/>
      <c r="JG753" s="182"/>
      <c r="JH753" s="182"/>
      <c r="JI753" s="182"/>
      <c r="JJ753" s="182"/>
      <c r="JK753" s="182"/>
      <c r="JL753" s="182"/>
      <c r="JM753" s="182"/>
      <c r="JN753" s="182"/>
      <c r="JO753" s="182"/>
      <c r="JP753" s="182"/>
      <c r="JQ753" s="182"/>
      <c r="JR753" s="182"/>
      <c r="JS753" s="182"/>
      <c r="JT753" s="182"/>
      <c r="JU753" s="182"/>
      <c r="JV753" s="182"/>
      <c r="JW753" s="182"/>
      <c r="JX753" s="182"/>
      <c r="JY753" s="182"/>
      <c r="JZ753" s="182"/>
      <c r="KA753" s="182"/>
      <c r="KB753" s="182"/>
      <c r="KC753" s="182"/>
      <c r="KD753" s="182"/>
      <c r="KE753" s="182"/>
      <c r="KF753" s="182"/>
      <c r="KG753" s="182"/>
      <c r="KH753" s="182"/>
      <c r="KI753" s="182"/>
      <c r="KJ753" s="182"/>
      <c r="KK753" s="182"/>
      <c r="KL753" s="182"/>
      <c r="KM753" s="182"/>
      <c r="KN753" s="182"/>
      <c r="KO753" s="182"/>
      <c r="KP753" s="182"/>
      <c r="KQ753" s="182"/>
      <c r="KR753" s="182"/>
      <c r="KS753" s="182"/>
      <c r="KT753" s="182"/>
      <c r="KU753" s="182"/>
      <c r="KV753" s="182"/>
      <c r="KW753" s="182"/>
      <c r="KX753" s="182"/>
      <c r="KY753" s="182"/>
      <c r="KZ753" s="182"/>
      <c r="LA753" s="182"/>
      <c r="LB753" s="182"/>
      <c r="LC753" s="182"/>
      <c r="LD753" s="182"/>
      <c r="LE753" s="182"/>
      <c r="LF753" s="182"/>
      <c r="LG753" s="182"/>
      <c r="LH753" s="182"/>
      <c r="LI753" s="182"/>
      <c r="LJ753" s="182"/>
      <c r="LK753" s="182"/>
      <c r="LL753" s="182"/>
      <c r="LM753" s="182"/>
      <c r="LN753" s="182"/>
      <c r="LO753" s="182"/>
      <c r="LP753" s="182"/>
      <c r="LQ753" s="182"/>
      <c r="LR753" s="182"/>
      <c r="LS753" s="182"/>
      <c r="LT753" s="182"/>
      <c r="LU753" s="182"/>
      <c r="LV753" s="182"/>
      <c r="LW753" s="182"/>
      <c r="LX753" s="182"/>
      <c r="LY753" s="182"/>
      <c r="LZ753" s="182"/>
      <c r="MA753" s="182"/>
      <c r="MB753" s="182"/>
      <c r="MC753" s="182"/>
      <c r="MD753" s="182"/>
      <c r="ME753" s="182"/>
      <c r="MF753" s="182"/>
      <c r="MG753" s="182"/>
      <c r="MH753" s="182"/>
      <c r="MI753" s="182"/>
      <c r="MJ753" s="182"/>
      <c r="MK753" s="182"/>
      <c r="ML753" s="182"/>
      <c r="MM753" s="182"/>
      <c r="MN753" s="182"/>
      <c r="MO753" s="182"/>
      <c r="MP753" s="182"/>
      <c r="MQ753" s="182"/>
      <c r="MR753" s="182"/>
      <c r="MS753" s="182"/>
      <c r="MT753" s="182"/>
      <c r="MU753" s="182"/>
      <c r="MV753" s="182"/>
      <c r="MW753" s="182"/>
      <c r="MX753" s="182"/>
      <c r="MY753" s="182"/>
      <c r="MZ753" s="182"/>
      <c r="NA753" s="182"/>
      <c r="NB753" s="182"/>
      <c r="NC753" s="182"/>
      <c r="ND753" s="182"/>
      <c r="NE753" s="182"/>
      <c r="NF753" s="182"/>
      <c r="NG753" s="182"/>
      <c r="NH753" s="182"/>
      <c r="NI753" s="182"/>
      <c r="NJ753" s="182"/>
      <c r="NK753" s="182"/>
      <c r="NL753" s="182"/>
      <c r="NM753" s="182"/>
      <c r="NN753" s="182"/>
      <c r="NO753" s="182"/>
      <c r="NP753" s="182"/>
      <c r="NQ753" s="182"/>
      <c r="NR753" s="182"/>
      <c r="NS753" s="182"/>
      <c r="NT753" s="182"/>
      <c r="NU753" s="182"/>
      <c r="NV753" s="182"/>
      <c r="NW753" s="182"/>
      <c r="NX753" s="182"/>
      <c r="NY753" s="182"/>
      <c r="NZ753" s="182"/>
      <c r="OA753" s="182"/>
      <c r="OB753" s="182"/>
      <c r="OC753" s="182"/>
      <c r="OD753" s="182"/>
      <c r="OE753" s="182"/>
      <c r="OF753" s="182"/>
      <c r="OG753" s="182"/>
      <c r="OH753" s="182"/>
      <c r="OI753" s="182"/>
      <c r="OJ753" s="182"/>
      <c r="OK753" s="182"/>
      <c r="OL753" s="182"/>
      <c r="OM753" s="182"/>
      <c r="ON753" s="182"/>
      <c r="OO753" s="182"/>
      <c r="OP753" s="182"/>
      <c r="OQ753" s="182"/>
      <c r="OR753" s="182"/>
      <c r="OS753" s="182"/>
      <c r="OT753" s="182"/>
      <c r="OU753" s="182"/>
      <c r="OV753" s="182"/>
      <c r="OW753" s="182"/>
      <c r="OX753" s="182"/>
      <c r="OY753" s="182"/>
      <c r="OZ753" s="182"/>
      <c r="PA753" s="182"/>
      <c r="PB753" s="182"/>
      <c r="PC753" s="182"/>
      <c r="PD753" s="182"/>
      <c r="PE753" s="182"/>
      <c r="PF753" s="182"/>
      <c r="PG753" s="182"/>
      <c r="PH753" s="182"/>
      <c r="PI753" s="182"/>
      <c r="PJ753" s="182"/>
      <c r="PK753" s="182"/>
      <c r="PL753" s="182"/>
      <c r="PM753" s="182"/>
      <c r="PN753" s="182"/>
      <c r="PO753" s="182"/>
      <c r="PP753" s="182"/>
      <c r="PQ753" s="182"/>
      <c r="PR753" s="182"/>
      <c r="PS753" s="182"/>
      <c r="PT753" s="182"/>
      <c r="PU753" s="182"/>
      <c r="PV753" s="182"/>
      <c r="PW753" s="182"/>
      <c r="PX753" s="182"/>
    </row>
    <row r="754" spans="1:440" s="167" customFormat="1" ht="19.899999999999999" customHeight="1">
      <c r="A754" s="855">
        <v>210</v>
      </c>
      <c r="B754" s="1044"/>
      <c r="C754" s="956"/>
      <c r="D754" s="866"/>
      <c r="E754" s="951"/>
      <c r="F754" s="326" t="s">
        <v>21</v>
      </c>
      <c r="G754" s="301">
        <v>11.505000000000001</v>
      </c>
      <c r="H754" s="302">
        <f>-13-9.5-5</f>
        <v>-27.5</v>
      </c>
      <c r="I754" s="302">
        <f>G754+H754+K753</f>
        <v>-13.538</v>
      </c>
      <c r="J754" s="286">
        <v>0</v>
      </c>
      <c r="K754" s="302">
        <f t="shared" si="847"/>
        <v>-13.538</v>
      </c>
      <c r="L754" s="385">
        <f t="shared" si="848"/>
        <v>0</v>
      </c>
      <c r="M754" s="456">
        <v>43270</v>
      </c>
      <c r="N754" s="903"/>
      <c r="O754" s="904"/>
      <c r="P754" s="904"/>
      <c r="Q754" s="904"/>
      <c r="R754" s="904"/>
      <c r="S754" s="893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  <c r="AG754" s="182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  <c r="AU754" s="182"/>
      <c r="AV754" s="182"/>
      <c r="AW754" s="182"/>
      <c r="AX754" s="182"/>
      <c r="AY754" s="182"/>
      <c r="AZ754" s="182"/>
      <c r="BA754" s="182"/>
      <c r="BB754" s="182"/>
      <c r="BC754" s="182"/>
      <c r="BD754" s="182"/>
      <c r="BE754" s="182"/>
      <c r="BF754" s="182"/>
      <c r="BG754" s="182"/>
      <c r="BH754" s="182"/>
      <c r="BI754" s="182"/>
      <c r="BJ754" s="182"/>
      <c r="BK754" s="182"/>
      <c r="BL754" s="182"/>
      <c r="BM754" s="182"/>
      <c r="BN754" s="182"/>
      <c r="BO754" s="182"/>
      <c r="BP754" s="182"/>
      <c r="BQ754" s="182"/>
      <c r="BR754" s="182"/>
      <c r="BS754" s="182"/>
      <c r="BT754" s="182"/>
      <c r="BU754" s="182"/>
      <c r="BV754" s="182"/>
      <c r="BW754" s="182"/>
      <c r="BX754" s="182"/>
      <c r="BY754" s="182"/>
      <c r="BZ754" s="182"/>
      <c r="CA754" s="182"/>
      <c r="CB754" s="182"/>
      <c r="CC754" s="182"/>
      <c r="CD754" s="182"/>
      <c r="CE754" s="182"/>
      <c r="CF754" s="182"/>
      <c r="CG754" s="182"/>
      <c r="CH754" s="182"/>
      <c r="CI754" s="182"/>
      <c r="CJ754" s="182"/>
      <c r="CK754" s="182"/>
      <c r="CL754" s="182"/>
      <c r="CM754" s="182"/>
      <c r="CN754" s="182"/>
      <c r="CO754" s="182"/>
      <c r="CP754" s="182"/>
      <c r="CQ754" s="182"/>
      <c r="CR754" s="182"/>
      <c r="CS754" s="182"/>
      <c r="CT754" s="182"/>
      <c r="CU754" s="182"/>
      <c r="CV754" s="182"/>
      <c r="CW754" s="182"/>
      <c r="CX754" s="182"/>
      <c r="CY754" s="182"/>
      <c r="CZ754" s="182"/>
      <c r="DA754" s="182"/>
      <c r="DB754" s="182"/>
      <c r="DC754" s="182"/>
      <c r="DD754" s="182"/>
      <c r="DE754" s="182"/>
      <c r="DF754" s="182"/>
      <c r="DG754" s="182"/>
      <c r="DH754" s="182"/>
      <c r="DI754" s="182"/>
      <c r="DJ754" s="182"/>
      <c r="DK754" s="182"/>
      <c r="DL754" s="182"/>
      <c r="DM754" s="182"/>
      <c r="DN754" s="182"/>
      <c r="DO754" s="182"/>
      <c r="DP754" s="182"/>
      <c r="DQ754" s="182"/>
      <c r="DR754" s="182"/>
      <c r="DS754" s="182"/>
      <c r="DT754" s="182"/>
      <c r="DU754" s="182"/>
      <c r="DV754" s="182"/>
      <c r="DW754" s="182"/>
      <c r="DX754" s="182"/>
      <c r="DY754" s="182"/>
      <c r="DZ754" s="182"/>
      <c r="EA754" s="182"/>
      <c r="EB754" s="182"/>
      <c r="EC754" s="182"/>
      <c r="ED754" s="182"/>
      <c r="EE754" s="182"/>
      <c r="EF754" s="182"/>
      <c r="EG754" s="182"/>
      <c r="EH754" s="182"/>
      <c r="EI754" s="182"/>
      <c r="EJ754" s="182"/>
      <c r="EK754" s="182"/>
      <c r="EL754" s="182"/>
      <c r="EM754" s="182"/>
      <c r="EN754" s="182"/>
      <c r="EO754" s="182"/>
      <c r="EP754" s="182"/>
      <c r="EQ754" s="182"/>
      <c r="ER754" s="182"/>
      <c r="ES754" s="182"/>
      <c r="ET754" s="182"/>
      <c r="EU754" s="182"/>
      <c r="EV754" s="182"/>
      <c r="EW754" s="182"/>
      <c r="EX754" s="182"/>
      <c r="EY754" s="182"/>
      <c r="EZ754" s="182"/>
      <c r="FA754" s="182"/>
      <c r="FB754" s="182"/>
      <c r="FC754" s="182"/>
      <c r="FD754" s="182"/>
      <c r="FE754" s="182"/>
      <c r="FF754" s="182"/>
      <c r="FG754" s="182"/>
      <c r="FH754" s="182"/>
      <c r="FI754" s="182"/>
      <c r="FJ754" s="182"/>
      <c r="FK754" s="182"/>
      <c r="FL754" s="182"/>
      <c r="FM754" s="182"/>
      <c r="FN754" s="182"/>
      <c r="FO754" s="182"/>
      <c r="FP754" s="182"/>
      <c r="FQ754" s="182"/>
      <c r="FR754" s="182"/>
      <c r="FS754" s="182"/>
      <c r="FT754" s="182"/>
      <c r="FU754" s="182"/>
      <c r="FV754" s="182"/>
      <c r="FW754" s="182"/>
      <c r="FX754" s="182"/>
      <c r="FY754" s="182"/>
      <c r="FZ754" s="182"/>
      <c r="GA754" s="182"/>
      <c r="GB754" s="182"/>
      <c r="GC754" s="182"/>
      <c r="GD754" s="182"/>
      <c r="GE754" s="182"/>
      <c r="GF754" s="182"/>
      <c r="GG754" s="182"/>
      <c r="GH754" s="182"/>
      <c r="GI754" s="182"/>
      <c r="GJ754" s="182"/>
      <c r="GK754" s="182"/>
      <c r="GL754" s="182"/>
      <c r="GM754" s="182"/>
      <c r="GN754" s="182"/>
      <c r="GO754" s="182"/>
      <c r="GP754" s="182"/>
      <c r="GQ754" s="182"/>
      <c r="GR754" s="182"/>
      <c r="GS754" s="182"/>
      <c r="GT754" s="182"/>
      <c r="GU754" s="182"/>
      <c r="GV754" s="182"/>
      <c r="GW754" s="182"/>
      <c r="GX754" s="182"/>
      <c r="GY754" s="182"/>
      <c r="GZ754" s="182"/>
      <c r="HA754" s="182"/>
      <c r="HB754" s="182"/>
      <c r="HC754" s="182"/>
      <c r="HD754" s="182"/>
      <c r="HE754" s="182"/>
      <c r="HF754" s="182"/>
      <c r="HG754" s="182"/>
      <c r="HH754" s="182"/>
      <c r="HI754" s="182"/>
      <c r="HJ754" s="182"/>
      <c r="HK754" s="182"/>
      <c r="HL754" s="182"/>
      <c r="HM754" s="182"/>
      <c r="HN754" s="182"/>
      <c r="HO754" s="182"/>
      <c r="HP754" s="182"/>
      <c r="HQ754" s="182"/>
      <c r="HR754" s="182"/>
      <c r="HS754" s="182"/>
      <c r="HT754" s="182"/>
      <c r="HU754" s="182"/>
      <c r="HV754" s="182"/>
      <c r="HW754" s="182"/>
      <c r="HX754" s="182"/>
      <c r="HY754" s="182"/>
      <c r="HZ754" s="182"/>
      <c r="IA754" s="182"/>
      <c r="IB754" s="182"/>
      <c r="IC754" s="182"/>
      <c r="ID754" s="182"/>
      <c r="IE754" s="182"/>
      <c r="IF754" s="182"/>
      <c r="IG754" s="182"/>
      <c r="IH754" s="182"/>
      <c r="II754" s="182"/>
      <c r="IJ754" s="182"/>
      <c r="IK754" s="182"/>
      <c r="IL754" s="182"/>
      <c r="IM754" s="182"/>
      <c r="IN754" s="182"/>
      <c r="IO754" s="182"/>
      <c r="IP754" s="182"/>
      <c r="IQ754" s="182"/>
      <c r="IR754" s="182"/>
      <c r="IS754" s="182"/>
      <c r="IT754" s="182"/>
      <c r="IU754" s="182"/>
      <c r="IV754" s="182"/>
      <c r="IW754" s="182"/>
      <c r="IX754" s="182"/>
      <c r="IY754" s="182"/>
      <c r="IZ754" s="182"/>
      <c r="JA754" s="182"/>
      <c r="JB754" s="182"/>
      <c r="JC754" s="182"/>
      <c r="JD754" s="182"/>
      <c r="JE754" s="182"/>
      <c r="JF754" s="182"/>
      <c r="JG754" s="182"/>
      <c r="JH754" s="182"/>
      <c r="JI754" s="182"/>
      <c r="JJ754" s="182"/>
      <c r="JK754" s="182"/>
      <c r="JL754" s="182"/>
      <c r="JM754" s="182"/>
      <c r="JN754" s="182"/>
      <c r="JO754" s="182"/>
      <c r="JP754" s="182"/>
      <c r="JQ754" s="182"/>
      <c r="JR754" s="182"/>
      <c r="JS754" s="182"/>
      <c r="JT754" s="182"/>
      <c r="JU754" s="182"/>
      <c r="JV754" s="182"/>
      <c r="JW754" s="182"/>
      <c r="JX754" s="182"/>
      <c r="JY754" s="182"/>
      <c r="JZ754" s="182"/>
      <c r="KA754" s="182"/>
      <c r="KB754" s="182"/>
      <c r="KC754" s="182"/>
      <c r="KD754" s="182"/>
      <c r="KE754" s="182"/>
      <c r="KF754" s="182"/>
      <c r="KG754" s="182"/>
      <c r="KH754" s="182"/>
      <c r="KI754" s="182"/>
      <c r="KJ754" s="182"/>
      <c r="KK754" s="182"/>
      <c r="KL754" s="182"/>
      <c r="KM754" s="182"/>
      <c r="KN754" s="182"/>
      <c r="KO754" s="182"/>
      <c r="KP754" s="182"/>
      <c r="KQ754" s="182"/>
      <c r="KR754" s="182"/>
      <c r="KS754" s="182"/>
      <c r="KT754" s="182"/>
      <c r="KU754" s="182"/>
      <c r="KV754" s="182"/>
      <c r="KW754" s="182"/>
      <c r="KX754" s="182"/>
      <c r="KY754" s="182"/>
      <c r="KZ754" s="182"/>
      <c r="LA754" s="182"/>
      <c r="LB754" s="182"/>
      <c r="LC754" s="182"/>
      <c r="LD754" s="182"/>
      <c r="LE754" s="182"/>
      <c r="LF754" s="182"/>
      <c r="LG754" s="182"/>
      <c r="LH754" s="182"/>
      <c r="LI754" s="182"/>
      <c r="LJ754" s="182"/>
      <c r="LK754" s="182"/>
      <c r="LL754" s="182"/>
      <c r="LM754" s="182"/>
      <c r="LN754" s="182"/>
      <c r="LO754" s="182"/>
      <c r="LP754" s="182"/>
      <c r="LQ754" s="182"/>
      <c r="LR754" s="182"/>
      <c r="LS754" s="182"/>
      <c r="LT754" s="182"/>
      <c r="LU754" s="182"/>
      <c r="LV754" s="182"/>
      <c r="LW754" s="182"/>
      <c r="LX754" s="182"/>
      <c r="LY754" s="182"/>
      <c r="LZ754" s="182"/>
      <c r="MA754" s="182"/>
      <c r="MB754" s="182"/>
      <c r="MC754" s="182"/>
      <c r="MD754" s="182"/>
      <c r="ME754" s="182"/>
      <c r="MF754" s="182"/>
      <c r="MG754" s="182"/>
      <c r="MH754" s="182"/>
      <c r="MI754" s="182"/>
      <c r="MJ754" s="182"/>
      <c r="MK754" s="182"/>
      <c r="ML754" s="182"/>
      <c r="MM754" s="182"/>
      <c r="MN754" s="182"/>
      <c r="MO754" s="182"/>
      <c r="MP754" s="182"/>
      <c r="MQ754" s="182"/>
      <c r="MR754" s="182"/>
      <c r="MS754" s="182"/>
      <c r="MT754" s="182"/>
      <c r="MU754" s="182"/>
      <c r="MV754" s="182"/>
      <c r="MW754" s="182"/>
      <c r="MX754" s="182"/>
      <c r="MY754" s="182"/>
      <c r="MZ754" s="182"/>
      <c r="NA754" s="182"/>
      <c r="NB754" s="182"/>
      <c r="NC754" s="182"/>
      <c r="ND754" s="182"/>
      <c r="NE754" s="182"/>
      <c r="NF754" s="182"/>
      <c r="NG754" s="182"/>
      <c r="NH754" s="182"/>
      <c r="NI754" s="182"/>
      <c r="NJ754" s="182"/>
      <c r="NK754" s="182"/>
      <c r="NL754" s="182"/>
      <c r="NM754" s="182"/>
      <c r="NN754" s="182"/>
      <c r="NO754" s="182"/>
      <c r="NP754" s="182"/>
      <c r="NQ754" s="182"/>
      <c r="NR754" s="182"/>
      <c r="NS754" s="182"/>
      <c r="NT754" s="182"/>
      <c r="NU754" s="182"/>
      <c r="NV754" s="182"/>
      <c r="NW754" s="182"/>
      <c r="NX754" s="182"/>
      <c r="NY754" s="182"/>
      <c r="NZ754" s="182"/>
      <c r="OA754" s="182"/>
      <c r="OB754" s="182"/>
      <c r="OC754" s="182"/>
      <c r="OD754" s="182"/>
      <c r="OE754" s="182"/>
      <c r="OF754" s="182"/>
      <c r="OG754" s="182"/>
      <c r="OH754" s="182"/>
      <c r="OI754" s="182"/>
      <c r="OJ754" s="182"/>
      <c r="OK754" s="182"/>
      <c r="OL754" s="182"/>
      <c r="OM754" s="182"/>
      <c r="ON754" s="182"/>
      <c r="OO754" s="182"/>
      <c r="OP754" s="182"/>
      <c r="OQ754" s="182"/>
      <c r="OR754" s="182"/>
      <c r="OS754" s="182"/>
      <c r="OT754" s="182"/>
      <c r="OU754" s="182"/>
      <c r="OV754" s="182"/>
      <c r="OW754" s="182"/>
      <c r="OX754" s="182"/>
      <c r="OY754" s="182"/>
      <c r="OZ754" s="182"/>
      <c r="PA754" s="182"/>
      <c r="PB754" s="182"/>
      <c r="PC754" s="182"/>
      <c r="PD754" s="182"/>
      <c r="PE754" s="182"/>
      <c r="PF754" s="182"/>
      <c r="PG754" s="182"/>
      <c r="PH754" s="182"/>
      <c r="PI754" s="182"/>
      <c r="PJ754" s="182"/>
      <c r="PK754" s="182"/>
      <c r="PL754" s="182"/>
      <c r="PM754" s="182"/>
      <c r="PN754" s="182"/>
      <c r="PO754" s="182"/>
      <c r="PP754" s="182"/>
      <c r="PQ754" s="182"/>
      <c r="PR754" s="182"/>
      <c r="PS754" s="182"/>
      <c r="PT754" s="182"/>
      <c r="PU754" s="182"/>
      <c r="PV754" s="182"/>
      <c r="PW754" s="182"/>
      <c r="PX754" s="182"/>
    </row>
    <row r="755" spans="1:440" s="167" customFormat="1" ht="19.899999999999999" customHeight="1">
      <c r="A755" s="855">
        <v>210</v>
      </c>
      <c r="B755" s="1044"/>
      <c r="C755" s="956"/>
      <c r="D755" s="867"/>
      <c r="E755" s="951"/>
      <c r="F755" s="326" t="s">
        <v>22</v>
      </c>
      <c r="G755" s="301">
        <v>13.962</v>
      </c>
      <c r="H755" s="302"/>
      <c r="I755" s="302">
        <f>G755+H755+K754</f>
        <v>0.42399999999999949</v>
      </c>
      <c r="J755" s="286">
        <v>0</v>
      </c>
      <c r="K755" s="302">
        <f t="shared" si="847"/>
        <v>0.42399999999999949</v>
      </c>
      <c r="L755" s="385">
        <f t="shared" si="848"/>
        <v>0</v>
      </c>
      <c r="M755" s="456" t="s">
        <v>24</v>
      </c>
      <c r="N755" s="903"/>
      <c r="O755" s="904"/>
      <c r="P755" s="904"/>
      <c r="Q755" s="904"/>
      <c r="R755" s="904"/>
      <c r="S755" s="893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  <c r="AG755" s="182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  <c r="AU755" s="182"/>
      <c r="AV755" s="182"/>
      <c r="AW755" s="182"/>
      <c r="AX755" s="182"/>
      <c r="AY755" s="182"/>
      <c r="AZ755" s="182"/>
      <c r="BA755" s="182"/>
      <c r="BB755" s="182"/>
      <c r="BC755" s="182"/>
      <c r="BD755" s="182"/>
      <c r="BE755" s="182"/>
      <c r="BF755" s="182"/>
      <c r="BG755" s="182"/>
      <c r="BH755" s="182"/>
      <c r="BI755" s="182"/>
      <c r="BJ755" s="182"/>
      <c r="BK755" s="182"/>
      <c r="BL755" s="182"/>
      <c r="BM755" s="182"/>
      <c r="BN755" s="182"/>
      <c r="BO755" s="182"/>
      <c r="BP755" s="182"/>
      <c r="BQ755" s="182"/>
      <c r="BR755" s="182"/>
      <c r="BS755" s="182"/>
      <c r="BT755" s="182"/>
      <c r="BU755" s="182"/>
      <c r="BV755" s="182"/>
      <c r="BW755" s="182"/>
      <c r="BX755" s="182"/>
      <c r="BY755" s="182"/>
      <c r="BZ755" s="182"/>
      <c r="CA755" s="182"/>
      <c r="CB755" s="182"/>
      <c r="CC755" s="182"/>
      <c r="CD755" s="182"/>
      <c r="CE755" s="182"/>
      <c r="CF755" s="182"/>
      <c r="CG755" s="182"/>
      <c r="CH755" s="182"/>
      <c r="CI755" s="182"/>
      <c r="CJ755" s="182"/>
      <c r="CK755" s="182"/>
      <c r="CL755" s="182"/>
      <c r="CM755" s="182"/>
      <c r="CN755" s="182"/>
      <c r="CO755" s="182"/>
      <c r="CP755" s="182"/>
      <c r="CQ755" s="182"/>
      <c r="CR755" s="182"/>
      <c r="CS755" s="182"/>
      <c r="CT755" s="182"/>
      <c r="CU755" s="182"/>
      <c r="CV755" s="182"/>
      <c r="CW755" s="182"/>
      <c r="CX755" s="182"/>
      <c r="CY755" s="182"/>
      <c r="CZ755" s="182"/>
      <c r="DA755" s="182"/>
      <c r="DB755" s="182"/>
      <c r="DC755" s="182"/>
      <c r="DD755" s="182"/>
      <c r="DE755" s="182"/>
      <c r="DF755" s="182"/>
      <c r="DG755" s="182"/>
      <c r="DH755" s="182"/>
      <c r="DI755" s="182"/>
      <c r="DJ755" s="182"/>
      <c r="DK755" s="182"/>
      <c r="DL755" s="182"/>
      <c r="DM755" s="182"/>
      <c r="DN755" s="182"/>
      <c r="DO755" s="182"/>
      <c r="DP755" s="182"/>
      <c r="DQ755" s="182"/>
      <c r="DR755" s="182"/>
      <c r="DS755" s="182"/>
      <c r="DT755" s="182"/>
      <c r="DU755" s="182"/>
      <c r="DV755" s="182"/>
      <c r="DW755" s="182"/>
      <c r="DX755" s="182"/>
      <c r="DY755" s="182"/>
      <c r="DZ755" s="182"/>
      <c r="EA755" s="182"/>
      <c r="EB755" s="182"/>
      <c r="EC755" s="182"/>
      <c r="ED755" s="182"/>
      <c r="EE755" s="182"/>
      <c r="EF755" s="182"/>
      <c r="EG755" s="182"/>
      <c r="EH755" s="182"/>
      <c r="EI755" s="182"/>
      <c r="EJ755" s="182"/>
      <c r="EK755" s="182"/>
      <c r="EL755" s="182"/>
      <c r="EM755" s="182"/>
      <c r="EN755" s="182"/>
      <c r="EO755" s="182"/>
      <c r="EP755" s="182"/>
      <c r="EQ755" s="182"/>
      <c r="ER755" s="182"/>
      <c r="ES755" s="182"/>
      <c r="ET755" s="182"/>
      <c r="EU755" s="182"/>
      <c r="EV755" s="182"/>
      <c r="EW755" s="182"/>
      <c r="EX755" s="182"/>
      <c r="EY755" s="182"/>
      <c r="EZ755" s="182"/>
      <c r="FA755" s="182"/>
      <c r="FB755" s="182"/>
      <c r="FC755" s="182"/>
      <c r="FD755" s="182"/>
      <c r="FE755" s="182"/>
      <c r="FF755" s="182"/>
      <c r="FG755" s="182"/>
      <c r="FH755" s="182"/>
      <c r="FI755" s="182"/>
      <c r="FJ755" s="182"/>
      <c r="FK755" s="182"/>
      <c r="FL755" s="182"/>
      <c r="FM755" s="182"/>
      <c r="FN755" s="182"/>
      <c r="FO755" s="182"/>
      <c r="FP755" s="182"/>
      <c r="FQ755" s="182"/>
      <c r="FR755" s="182"/>
      <c r="FS755" s="182"/>
      <c r="FT755" s="182"/>
      <c r="FU755" s="182"/>
      <c r="FV755" s="182"/>
      <c r="FW755" s="182"/>
      <c r="FX755" s="182"/>
      <c r="FY755" s="182"/>
      <c r="FZ755" s="182"/>
      <c r="GA755" s="182"/>
      <c r="GB755" s="182"/>
      <c r="GC755" s="182"/>
      <c r="GD755" s="182"/>
      <c r="GE755" s="182"/>
      <c r="GF755" s="182"/>
      <c r="GG755" s="182"/>
      <c r="GH755" s="182"/>
      <c r="GI755" s="182"/>
      <c r="GJ755" s="182"/>
      <c r="GK755" s="182"/>
      <c r="GL755" s="182"/>
      <c r="GM755" s="182"/>
      <c r="GN755" s="182"/>
      <c r="GO755" s="182"/>
      <c r="GP755" s="182"/>
      <c r="GQ755" s="182"/>
      <c r="GR755" s="182"/>
      <c r="GS755" s="182"/>
      <c r="GT755" s="182"/>
      <c r="GU755" s="182"/>
      <c r="GV755" s="182"/>
      <c r="GW755" s="182"/>
      <c r="GX755" s="182"/>
      <c r="GY755" s="182"/>
      <c r="GZ755" s="182"/>
      <c r="HA755" s="182"/>
      <c r="HB755" s="182"/>
      <c r="HC755" s="182"/>
      <c r="HD755" s="182"/>
      <c r="HE755" s="182"/>
      <c r="HF755" s="182"/>
      <c r="HG755" s="182"/>
      <c r="HH755" s="182"/>
      <c r="HI755" s="182"/>
      <c r="HJ755" s="182"/>
      <c r="HK755" s="182"/>
      <c r="HL755" s="182"/>
      <c r="HM755" s="182"/>
      <c r="HN755" s="182"/>
      <c r="HO755" s="182"/>
      <c r="HP755" s="182"/>
      <c r="HQ755" s="182"/>
      <c r="HR755" s="182"/>
      <c r="HS755" s="182"/>
      <c r="HT755" s="182"/>
      <c r="HU755" s="182"/>
      <c r="HV755" s="182"/>
      <c r="HW755" s="182"/>
      <c r="HX755" s="182"/>
      <c r="HY755" s="182"/>
      <c r="HZ755" s="182"/>
      <c r="IA755" s="182"/>
      <c r="IB755" s="182"/>
      <c r="IC755" s="182"/>
      <c r="ID755" s="182"/>
      <c r="IE755" s="182"/>
      <c r="IF755" s="182"/>
      <c r="IG755" s="182"/>
      <c r="IH755" s="182"/>
      <c r="II755" s="182"/>
      <c r="IJ755" s="182"/>
      <c r="IK755" s="182"/>
      <c r="IL755" s="182"/>
      <c r="IM755" s="182"/>
      <c r="IN755" s="182"/>
      <c r="IO755" s="182"/>
      <c r="IP755" s="182"/>
      <c r="IQ755" s="182"/>
      <c r="IR755" s="182"/>
      <c r="IS755" s="182"/>
      <c r="IT755" s="182"/>
      <c r="IU755" s="182"/>
      <c r="IV755" s="182"/>
      <c r="IW755" s="182"/>
      <c r="IX755" s="182"/>
      <c r="IY755" s="182"/>
      <c r="IZ755" s="182"/>
      <c r="JA755" s="182"/>
      <c r="JB755" s="182"/>
      <c r="JC755" s="182"/>
      <c r="JD755" s="182"/>
      <c r="JE755" s="182"/>
      <c r="JF755" s="182"/>
      <c r="JG755" s="182"/>
      <c r="JH755" s="182"/>
      <c r="JI755" s="182"/>
      <c r="JJ755" s="182"/>
      <c r="JK755" s="182"/>
      <c r="JL755" s="182"/>
      <c r="JM755" s="182"/>
      <c r="JN755" s="182"/>
      <c r="JO755" s="182"/>
      <c r="JP755" s="182"/>
      <c r="JQ755" s="182"/>
      <c r="JR755" s="182"/>
      <c r="JS755" s="182"/>
      <c r="JT755" s="182"/>
      <c r="JU755" s="182"/>
      <c r="JV755" s="182"/>
      <c r="JW755" s="182"/>
      <c r="JX755" s="182"/>
      <c r="JY755" s="182"/>
      <c r="JZ755" s="182"/>
      <c r="KA755" s="182"/>
      <c r="KB755" s="182"/>
      <c r="KC755" s="182"/>
      <c r="KD755" s="182"/>
      <c r="KE755" s="182"/>
      <c r="KF755" s="182"/>
      <c r="KG755" s="182"/>
      <c r="KH755" s="182"/>
      <c r="KI755" s="182"/>
      <c r="KJ755" s="182"/>
      <c r="KK755" s="182"/>
      <c r="KL755" s="182"/>
      <c r="KM755" s="182"/>
      <c r="KN755" s="182"/>
      <c r="KO755" s="182"/>
      <c r="KP755" s="182"/>
      <c r="KQ755" s="182"/>
      <c r="KR755" s="182"/>
      <c r="KS755" s="182"/>
      <c r="KT755" s="182"/>
      <c r="KU755" s="182"/>
      <c r="KV755" s="182"/>
      <c r="KW755" s="182"/>
      <c r="KX755" s="182"/>
      <c r="KY755" s="182"/>
      <c r="KZ755" s="182"/>
      <c r="LA755" s="182"/>
      <c r="LB755" s="182"/>
      <c r="LC755" s="182"/>
      <c r="LD755" s="182"/>
      <c r="LE755" s="182"/>
      <c r="LF755" s="182"/>
      <c r="LG755" s="182"/>
      <c r="LH755" s="182"/>
      <c r="LI755" s="182"/>
      <c r="LJ755" s="182"/>
      <c r="LK755" s="182"/>
      <c r="LL755" s="182"/>
      <c r="LM755" s="182"/>
      <c r="LN755" s="182"/>
      <c r="LO755" s="182"/>
      <c r="LP755" s="182"/>
      <c r="LQ755" s="182"/>
      <c r="LR755" s="182"/>
      <c r="LS755" s="182"/>
      <c r="LT755" s="182"/>
      <c r="LU755" s="182"/>
      <c r="LV755" s="182"/>
      <c r="LW755" s="182"/>
      <c r="LX755" s="182"/>
      <c r="LY755" s="182"/>
      <c r="LZ755" s="182"/>
      <c r="MA755" s="182"/>
      <c r="MB755" s="182"/>
      <c r="MC755" s="182"/>
      <c r="MD755" s="182"/>
      <c r="ME755" s="182"/>
      <c r="MF755" s="182"/>
      <c r="MG755" s="182"/>
      <c r="MH755" s="182"/>
      <c r="MI755" s="182"/>
      <c r="MJ755" s="182"/>
      <c r="MK755" s="182"/>
      <c r="ML755" s="182"/>
      <c r="MM755" s="182"/>
      <c r="MN755" s="182"/>
      <c r="MO755" s="182"/>
      <c r="MP755" s="182"/>
      <c r="MQ755" s="182"/>
      <c r="MR755" s="182"/>
      <c r="MS755" s="182"/>
      <c r="MT755" s="182"/>
      <c r="MU755" s="182"/>
      <c r="MV755" s="182"/>
      <c r="MW755" s="182"/>
      <c r="MX755" s="182"/>
      <c r="MY755" s="182"/>
      <c r="MZ755" s="182"/>
      <c r="NA755" s="182"/>
      <c r="NB755" s="182"/>
      <c r="NC755" s="182"/>
      <c r="ND755" s="182"/>
      <c r="NE755" s="182"/>
      <c r="NF755" s="182"/>
      <c r="NG755" s="182"/>
      <c r="NH755" s="182"/>
      <c r="NI755" s="182"/>
      <c r="NJ755" s="182"/>
      <c r="NK755" s="182"/>
      <c r="NL755" s="182"/>
      <c r="NM755" s="182"/>
      <c r="NN755" s="182"/>
      <c r="NO755" s="182"/>
      <c r="NP755" s="182"/>
      <c r="NQ755" s="182"/>
      <c r="NR755" s="182"/>
      <c r="NS755" s="182"/>
      <c r="NT755" s="182"/>
      <c r="NU755" s="182"/>
      <c r="NV755" s="182"/>
      <c r="NW755" s="182"/>
      <c r="NX755" s="182"/>
      <c r="NY755" s="182"/>
      <c r="NZ755" s="182"/>
      <c r="OA755" s="182"/>
      <c r="OB755" s="182"/>
      <c r="OC755" s="182"/>
      <c r="OD755" s="182"/>
      <c r="OE755" s="182"/>
      <c r="OF755" s="182"/>
      <c r="OG755" s="182"/>
      <c r="OH755" s="182"/>
      <c r="OI755" s="182"/>
      <c r="OJ755" s="182"/>
      <c r="OK755" s="182"/>
      <c r="OL755" s="182"/>
      <c r="OM755" s="182"/>
      <c r="ON755" s="182"/>
      <c r="OO755" s="182"/>
      <c r="OP755" s="182"/>
      <c r="OQ755" s="182"/>
      <c r="OR755" s="182"/>
      <c r="OS755" s="182"/>
      <c r="OT755" s="182"/>
      <c r="OU755" s="182"/>
      <c r="OV755" s="182"/>
      <c r="OW755" s="182"/>
      <c r="OX755" s="182"/>
      <c r="OY755" s="182"/>
      <c r="OZ755" s="182"/>
      <c r="PA755" s="182"/>
      <c r="PB755" s="182"/>
      <c r="PC755" s="182"/>
      <c r="PD755" s="182"/>
      <c r="PE755" s="182"/>
      <c r="PF755" s="182"/>
      <c r="PG755" s="182"/>
      <c r="PH755" s="182"/>
      <c r="PI755" s="182"/>
      <c r="PJ755" s="182"/>
      <c r="PK755" s="182"/>
      <c r="PL755" s="182"/>
      <c r="PM755" s="182"/>
      <c r="PN755" s="182"/>
      <c r="PO755" s="182"/>
      <c r="PP755" s="182"/>
      <c r="PQ755" s="182"/>
      <c r="PR755" s="182"/>
      <c r="PS755" s="182"/>
      <c r="PT755" s="182"/>
      <c r="PU755" s="182"/>
      <c r="PV755" s="182"/>
      <c r="PW755" s="182"/>
      <c r="PX755" s="182"/>
    </row>
    <row r="756" spans="1:440" s="167" customFormat="1" ht="19.899999999999999" customHeight="1">
      <c r="A756" s="855">
        <v>211</v>
      </c>
      <c r="B756" s="1044"/>
      <c r="C756" s="956"/>
      <c r="D756" s="865" t="s">
        <v>667</v>
      </c>
      <c r="E756" s="955" t="s">
        <v>642</v>
      </c>
      <c r="F756" s="326" t="s">
        <v>20</v>
      </c>
      <c r="G756" s="301">
        <v>0.72</v>
      </c>
      <c r="H756" s="301"/>
      <c r="I756" s="302">
        <f t="shared" ref="I756" si="959">G756+H756</f>
        <v>0.72</v>
      </c>
      <c r="J756" s="286">
        <v>0</v>
      </c>
      <c r="K756" s="302">
        <f t="shared" si="847"/>
        <v>0.72</v>
      </c>
      <c r="L756" s="385">
        <f t="shared" si="848"/>
        <v>0</v>
      </c>
      <c r="M756" s="456" t="s">
        <v>24</v>
      </c>
      <c r="N756" s="903">
        <f t="shared" ref="N756:O756" si="960">G756+G757+G758</f>
        <v>8.1859999999999999</v>
      </c>
      <c r="O756" s="904">
        <f t="shared" si="960"/>
        <v>-5</v>
      </c>
      <c r="P756" s="904">
        <f t="shared" ref="P756" si="961">N756+O756</f>
        <v>3.1859999999999999</v>
      </c>
      <c r="Q756" s="904">
        <f t="shared" ref="Q756" si="962">J756+J757+J758</f>
        <v>0</v>
      </c>
      <c r="R756" s="904">
        <f t="shared" ref="R756" si="963">P756-Q756</f>
        <v>3.1859999999999999</v>
      </c>
      <c r="S756" s="893">
        <f t="shared" ref="S756" si="964">Q756/P756</f>
        <v>0</v>
      </c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  <c r="AG756" s="182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  <c r="AU756" s="182"/>
      <c r="AV756" s="182"/>
      <c r="AW756" s="182"/>
      <c r="AX756" s="182"/>
      <c r="AY756" s="182"/>
      <c r="AZ756" s="182"/>
      <c r="BA756" s="182"/>
      <c r="BB756" s="182"/>
      <c r="BC756" s="182"/>
      <c r="BD756" s="182"/>
      <c r="BE756" s="182"/>
      <c r="BF756" s="182"/>
      <c r="BG756" s="182"/>
      <c r="BH756" s="182"/>
      <c r="BI756" s="182"/>
      <c r="BJ756" s="182"/>
      <c r="BK756" s="182"/>
      <c r="BL756" s="182"/>
      <c r="BM756" s="182"/>
      <c r="BN756" s="182"/>
      <c r="BO756" s="182"/>
      <c r="BP756" s="182"/>
      <c r="BQ756" s="182"/>
      <c r="BR756" s="182"/>
      <c r="BS756" s="182"/>
      <c r="BT756" s="182"/>
      <c r="BU756" s="182"/>
      <c r="BV756" s="182"/>
      <c r="BW756" s="182"/>
      <c r="BX756" s="182"/>
      <c r="BY756" s="182"/>
      <c r="BZ756" s="182"/>
      <c r="CA756" s="182"/>
      <c r="CB756" s="182"/>
      <c r="CC756" s="182"/>
      <c r="CD756" s="182"/>
      <c r="CE756" s="182"/>
      <c r="CF756" s="182"/>
      <c r="CG756" s="182"/>
      <c r="CH756" s="182"/>
      <c r="CI756" s="182"/>
      <c r="CJ756" s="182"/>
      <c r="CK756" s="182"/>
      <c r="CL756" s="182"/>
      <c r="CM756" s="182"/>
      <c r="CN756" s="182"/>
      <c r="CO756" s="182"/>
      <c r="CP756" s="182"/>
      <c r="CQ756" s="182"/>
      <c r="CR756" s="182"/>
      <c r="CS756" s="182"/>
      <c r="CT756" s="182"/>
      <c r="CU756" s="182"/>
      <c r="CV756" s="182"/>
      <c r="CW756" s="182"/>
      <c r="CX756" s="182"/>
      <c r="CY756" s="182"/>
      <c r="CZ756" s="182"/>
      <c r="DA756" s="182"/>
      <c r="DB756" s="182"/>
      <c r="DC756" s="182"/>
      <c r="DD756" s="182"/>
      <c r="DE756" s="182"/>
      <c r="DF756" s="182"/>
      <c r="DG756" s="182"/>
      <c r="DH756" s="182"/>
      <c r="DI756" s="182"/>
      <c r="DJ756" s="182"/>
      <c r="DK756" s="182"/>
      <c r="DL756" s="182"/>
      <c r="DM756" s="182"/>
      <c r="DN756" s="182"/>
      <c r="DO756" s="182"/>
      <c r="DP756" s="182"/>
      <c r="DQ756" s="182"/>
      <c r="DR756" s="182"/>
      <c r="DS756" s="182"/>
      <c r="DT756" s="182"/>
      <c r="DU756" s="182"/>
      <c r="DV756" s="182"/>
      <c r="DW756" s="182"/>
      <c r="DX756" s="182"/>
      <c r="DY756" s="182"/>
      <c r="DZ756" s="182"/>
      <c r="EA756" s="182"/>
      <c r="EB756" s="182"/>
      <c r="EC756" s="182"/>
      <c r="ED756" s="182"/>
      <c r="EE756" s="182"/>
      <c r="EF756" s="182"/>
      <c r="EG756" s="182"/>
      <c r="EH756" s="182"/>
      <c r="EI756" s="182"/>
      <c r="EJ756" s="182"/>
      <c r="EK756" s="182"/>
      <c r="EL756" s="182"/>
      <c r="EM756" s="182"/>
      <c r="EN756" s="182"/>
      <c r="EO756" s="182"/>
      <c r="EP756" s="182"/>
      <c r="EQ756" s="182"/>
      <c r="ER756" s="182"/>
      <c r="ES756" s="182"/>
      <c r="ET756" s="182"/>
      <c r="EU756" s="182"/>
      <c r="EV756" s="182"/>
      <c r="EW756" s="182"/>
      <c r="EX756" s="182"/>
      <c r="EY756" s="182"/>
      <c r="EZ756" s="182"/>
      <c r="FA756" s="182"/>
      <c r="FB756" s="182"/>
      <c r="FC756" s="182"/>
      <c r="FD756" s="182"/>
      <c r="FE756" s="182"/>
      <c r="FF756" s="182"/>
      <c r="FG756" s="182"/>
      <c r="FH756" s="182"/>
      <c r="FI756" s="182"/>
      <c r="FJ756" s="182"/>
      <c r="FK756" s="182"/>
      <c r="FL756" s="182"/>
      <c r="FM756" s="182"/>
      <c r="FN756" s="182"/>
      <c r="FO756" s="182"/>
      <c r="FP756" s="182"/>
      <c r="FQ756" s="182"/>
      <c r="FR756" s="182"/>
      <c r="FS756" s="182"/>
      <c r="FT756" s="182"/>
      <c r="FU756" s="182"/>
      <c r="FV756" s="182"/>
      <c r="FW756" s="182"/>
      <c r="FX756" s="182"/>
      <c r="FY756" s="182"/>
      <c r="FZ756" s="182"/>
      <c r="GA756" s="182"/>
      <c r="GB756" s="182"/>
      <c r="GC756" s="182"/>
      <c r="GD756" s="182"/>
      <c r="GE756" s="182"/>
      <c r="GF756" s="182"/>
      <c r="GG756" s="182"/>
      <c r="GH756" s="182"/>
      <c r="GI756" s="182"/>
      <c r="GJ756" s="182"/>
      <c r="GK756" s="182"/>
      <c r="GL756" s="182"/>
      <c r="GM756" s="182"/>
      <c r="GN756" s="182"/>
      <c r="GO756" s="182"/>
      <c r="GP756" s="182"/>
      <c r="GQ756" s="182"/>
      <c r="GR756" s="182"/>
      <c r="GS756" s="182"/>
      <c r="GT756" s="182"/>
      <c r="GU756" s="182"/>
      <c r="GV756" s="182"/>
      <c r="GW756" s="182"/>
      <c r="GX756" s="182"/>
      <c r="GY756" s="182"/>
      <c r="GZ756" s="182"/>
      <c r="HA756" s="182"/>
      <c r="HB756" s="182"/>
      <c r="HC756" s="182"/>
      <c r="HD756" s="182"/>
      <c r="HE756" s="182"/>
      <c r="HF756" s="182"/>
      <c r="HG756" s="182"/>
      <c r="HH756" s="182"/>
      <c r="HI756" s="182"/>
      <c r="HJ756" s="182"/>
      <c r="HK756" s="182"/>
      <c r="HL756" s="182"/>
      <c r="HM756" s="182"/>
      <c r="HN756" s="182"/>
      <c r="HO756" s="182"/>
      <c r="HP756" s="182"/>
      <c r="HQ756" s="182"/>
      <c r="HR756" s="182"/>
      <c r="HS756" s="182"/>
      <c r="HT756" s="182"/>
      <c r="HU756" s="182"/>
      <c r="HV756" s="182"/>
      <c r="HW756" s="182"/>
      <c r="HX756" s="182"/>
      <c r="HY756" s="182"/>
      <c r="HZ756" s="182"/>
      <c r="IA756" s="182"/>
      <c r="IB756" s="182"/>
      <c r="IC756" s="182"/>
      <c r="ID756" s="182"/>
      <c r="IE756" s="182"/>
      <c r="IF756" s="182"/>
      <c r="IG756" s="182"/>
      <c r="IH756" s="182"/>
      <c r="II756" s="182"/>
      <c r="IJ756" s="182"/>
      <c r="IK756" s="182"/>
      <c r="IL756" s="182"/>
      <c r="IM756" s="182"/>
      <c r="IN756" s="182"/>
      <c r="IO756" s="182"/>
      <c r="IP756" s="182"/>
      <c r="IQ756" s="182"/>
      <c r="IR756" s="182"/>
      <c r="IS756" s="182"/>
      <c r="IT756" s="182"/>
      <c r="IU756" s="182"/>
      <c r="IV756" s="182"/>
      <c r="IW756" s="182"/>
      <c r="IX756" s="182"/>
      <c r="IY756" s="182"/>
      <c r="IZ756" s="182"/>
      <c r="JA756" s="182"/>
      <c r="JB756" s="182"/>
      <c r="JC756" s="182"/>
      <c r="JD756" s="182"/>
      <c r="JE756" s="182"/>
      <c r="JF756" s="182"/>
      <c r="JG756" s="182"/>
      <c r="JH756" s="182"/>
      <c r="JI756" s="182"/>
      <c r="JJ756" s="182"/>
      <c r="JK756" s="182"/>
      <c r="JL756" s="182"/>
      <c r="JM756" s="182"/>
      <c r="JN756" s="182"/>
      <c r="JO756" s="182"/>
      <c r="JP756" s="182"/>
      <c r="JQ756" s="182"/>
      <c r="JR756" s="182"/>
      <c r="JS756" s="182"/>
      <c r="JT756" s="182"/>
      <c r="JU756" s="182"/>
      <c r="JV756" s="182"/>
      <c r="JW756" s="182"/>
      <c r="JX756" s="182"/>
      <c r="JY756" s="182"/>
      <c r="JZ756" s="182"/>
      <c r="KA756" s="182"/>
      <c r="KB756" s="182"/>
      <c r="KC756" s="182"/>
      <c r="KD756" s="182"/>
      <c r="KE756" s="182"/>
      <c r="KF756" s="182"/>
      <c r="KG756" s="182"/>
      <c r="KH756" s="182"/>
      <c r="KI756" s="182"/>
      <c r="KJ756" s="182"/>
      <c r="KK756" s="182"/>
      <c r="KL756" s="182"/>
      <c r="KM756" s="182"/>
      <c r="KN756" s="182"/>
      <c r="KO756" s="182"/>
      <c r="KP756" s="182"/>
      <c r="KQ756" s="182"/>
      <c r="KR756" s="182"/>
      <c r="KS756" s="182"/>
      <c r="KT756" s="182"/>
      <c r="KU756" s="182"/>
      <c r="KV756" s="182"/>
      <c r="KW756" s="182"/>
      <c r="KX756" s="182"/>
      <c r="KY756" s="182"/>
      <c r="KZ756" s="182"/>
      <c r="LA756" s="182"/>
      <c r="LB756" s="182"/>
      <c r="LC756" s="182"/>
      <c r="LD756" s="182"/>
      <c r="LE756" s="182"/>
      <c r="LF756" s="182"/>
      <c r="LG756" s="182"/>
      <c r="LH756" s="182"/>
      <c r="LI756" s="182"/>
      <c r="LJ756" s="182"/>
      <c r="LK756" s="182"/>
      <c r="LL756" s="182"/>
      <c r="LM756" s="182"/>
      <c r="LN756" s="182"/>
      <c r="LO756" s="182"/>
      <c r="LP756" s="182"/>
      <c r="LQ756" s="182"/>
      <c r="LR756" s="182"/>
      <c r="LS756" s="182"/>
      <c r="LT756" s="182"/>
      <c r="LU756" s="182"/>
      <c r="LV756" s="182"/>
      <c r="LW756" s="182"/>
      <c r="LX756" s="182"/>
      <c r="LY756" s="182"/>
      <c r="LZ756" s="182"/>
      <c r="MA756" s="182"/>
      <c r="MB756" s="182"/>
      <c r="MC756" s="182"/>
      <c r="MD756" s="182"/>
      <c r="ME756" s="182"/>
      <c r="MF756" s="182"/>
      <c r="MG756" s="182"/>
      <c r="MH756" s="182"/>
      <c r="MI756" s="182"/>
      <c r="MJ756" s="182"/>
      <c r="MK756" s="182"/>
      <c r="ML756" s="182"/>
      <c r="MM756" s="182"/>
      <c r="MN756" s="182"/>
      <c r="MO756" s="182"/>
      <c r="MP756" s="182"/>
      <c r="MQ756" s="182"/>
      <c r="MR756" s="182"/>
      <c r="MS756" s="182"/>
      <c r="MT756" s="182"/>
      <c r="MU756" s="182"/>
      <c r="MV756" s="182"/>
      <c r="MW756" s="182"/>
      <c r="MX756" s="182"/>
      <c r="MY756" s="182"/>
      <c r="MZ756" s="182"/>
      <c r="NA756" s="182"/>
      <c r="NB756" s="182"/>
      <c r="NC756" s="182"/>
      <c r="ND756" s="182"/>
      <c r="NE756" s="182"/>
      <c r="NF756" s="182"/>
      <c r="NG756" s="182"/>
      <c r="NH756" s="182"/>
      <c r="NI756" s="182"/>
      <c r="NJ756" s="182"/>
      <c r="NK756" s="182"/>
      <c r="NL756" s="182"/>
      <c r="NM756" s="182"/>
      <c r="NN756" s="182"/>
      <c r="NO756" s="182"/>
      <c r="NP756" s="182"/>
      <c r="NQ756" s="182"/>
      <c r="NR756" s="182"/>
      <c r="NS756" s="182"/>
      <c r="NT756" s="182"/>
      <c r="NU756" s="182"/>
      <c r="NV756" s="182"/>
      <c r="NW756" s="182"/>
      <c r="NX756" s="182"/>
      <c r="NY756" s="182"/>
      <c r="NZ756" s="182"/>
      <c r="OA756" s="182"/>
      <c r="OB756" s="182"/>
      <c r="OC756" s="182"/>
      <c r="OD756" s="182"/>
      <c r="OE756" s="182"/>
      <c r="OF756" s="182"/>
      <c r="OG756" s="182"/>
      <c r="OH756" s="182"/>
      <c r="OI756" s="182"/>
      <c r="OJ756" s="182"/>
      <c r="OK756" s="182"/>
      <c r="OL756" s="182"/>
      <c r="OM756" s="182"/>
      <c r="ON756" s="182"/>
      <c r="OO756" s="182"/>
      <c r="OP756" s="182"/>
      <c r="OQ756" s="182"/>
      <c r="OR756" s="182"/>
      <c r="OS756" s="182"/>
      <c r="OT756" s="182"/>
      <c r="OU756" s="182"/>
      <c r="OV756" s="182"/>
      <c r="OW756" s="182"/>
      <c r="OX756" s="182"/>
      <c r="OY756" s="182"/>
      <c r="OZ756" s="182"/>
      <c r="PA756" s="182"/>
      <c r="PB756" s="182"/>
      <c r="PC756" s="182"/>
      <c r="PD756" s="182"/>
      <c r="PE756" s="182"/>
      <c r="PF756" s="182"/>
      <c r="PG756" s="182"/>
      <c r="PH756" s="182"/>
      <c r="PI756" s="182"/>
      <c r="PJ756" s="182"/>
      <c r="PK756" s="182"/>
      <c r="PL756" s="182"/>
      <c r="PM756" s="182"/>
      <c r="PN756" s="182"/>
      <c r="PO756" s="182"/>
      <c r="PP756" s="182"/>
      <c r="PQ756" s="182"/>
      <c r="PR756" s="182"/>
      <c r="PS756" s="182"/>
      <c r="PT756" s="182"/>
      <c r="PU756" s="182"/>
      <c r="PV756" s="182"/>
      <c r="PW756" s="182"/>
      <c r="PX756" s="182"/>
    </row>
    <row r="757" spans="1:440" s="167" customFormat="1" ht="19.899999999999999" customHeight="1">
      <c r="A757" s="855">
        <v>211</v>
      </c>
      <c r="B757" s="1044"/>
      <c r="C757" s="956"/>
      <c r="D757" s="866"/>
      <c r="E757" s="955"/>
      <c r="F757" s="326" t="s">
        <v>21</v>
      </c>
      <c r="G757" s="301">
        <v>3.3730000000000002</v>
      </c>
      <c r="H757" s="301"/>
      <c r="I757" s="302">
        <f>G757+H757+K756</f>
        <v>4.093</v>
      </c>
      <c r="J757" s="286">
        <v>0</v>
      </c>
      <c r="K757" s="302">
        <f t="shared" si="847"/>
        <v>4.093</v>
      </c>
      <c r="L757" s="385">
        <f t="shared" si="848"/>
        <v>0</v>
      </c>
      <c r="M757" s="456" t="s">
        <v>24</v>
      </c>
      <c r="N757" s="903"/>
      <c r="O757" s="904"/>
      <c r="P757" s="904"/>
      <c r="Q757" s="904"/>
      <c r="R757" s="904"/>
      <c r="S757" s="893"/>
      <c r="T757" s="182"/>
      <c r="U757" s="182"/>
      <c r="V757" s="182"/>
      <c r="W757" s="182"/>
      <c r="X757" s="182"/>
      <c r="Y757" s="182"/>
      <c r="Z757" s="182"/>
      <c r="AA757" s="182"/>
      <c r="AB757" s="182"/>
      <c r="AC757" s="182"/>
      <c r="AD757" s="182"/>
      <c r="AE757" s="182"/>
      <c r="AF757" s="182"/>
      <c r="AG757" s="182"/>
      <c r="AH757" s="182"/>
      <c r="AI757" s="182"/>
      <c r="AJ757" s="182"/>
      <c r="AK757" s="182"/>
      <c r="AL757" s="182"/>
      <c r="AM757" s="182"/>
      <c r="AN757" s="182"/>
      <c r="AO757" s="182"/>
      <c r="AP757" s="182"/>
      <c r="AQ757" s="182"/>
      <c r="AR757" s="182"/>
      <c r="AS757" s="182"/>
      <c r="AT757" s="182"/>
      <c r="AU757" s="182"/>
      <c r="AV757" s="182"/>
      <c r="AW757" s="182"/>
      <c r="AX757" s="182"/>
      <c r="AY757" s="182"/>
      <c r="AZ757" s="182"/>
      <c r="BA757" s="182"/>
      <c r="BB757" s="182"/>
      <c r="BC757" s="182"/>
      <c r="BD757" s="182"/>
      <c r="BE757" s="182"/>
      <c r="BF757" s="182"/>
      <c r="BG757" s="182"/>
      <c r="BH757" s="182"/>
      <c r="BI757" s="182"/>
      <c r="BJ757" s="182"/>
      <c r="BK757" s="182"/>
      <c r="BL757" s="182"/>
      <c r="BM757" s="182"/>
      <c r="BN757" s="182"/>
      <c r="BO757" s="182"/>
      <c r="BP757" s="182"/>
      <c r="BQ757" s="182"/>
      <c r="BR757" s="182"/>
      <c r="BS757" s="182"/>
      <c r="BT757" s="182"/>
      <c r="BU757" s="182"/>
      <c r="BV757" s="182"/>
      <c r="BW757" s="182"/>
      <c r="BX757" s="182"/>
      <c r="BY757" s="182"/>
      <c r="BZ757" s="182"/>
      <c r="CA757" s="182"/>
      <c r="CB757" s="182"/>
      <c r="CC757" s="182"/>
      <c r="CD757" s="182"/>
      <c r="CE757" s="182"/>
      <c r="CF757" s="182"/>
      <c r="CG757" s="182"/>
      <c r="CH757" s="182"/>
      <c r="CI757" s="182"/>
      <c r="CJ757" s="182"/>
      <c r="CK757" s="182"/>
      <c r="CL757" s="182"/>
      <c r="CM757" s="182"/>
      <c r="CN757" s="182"/>
      <c r="CO757" s="182"/>
      <c r="CP757" s="182"/>
      <c r="CQ757" s="182"/>
      <c r="CR757" s="182"/>
      <c r="CS757" s="182"/>
      <c r="CT757" s="182"/>
      <c r="CU757" s="182"/>
      <c r="CV757" s="182"/>
      <c r="CW757" s="182"/>
      <c r="CX757" s="182"/>
      <c r="CY757" s="182"/>
      <c r="CZ757" s="182"/>
      <c r="DA757" s="182"/>
      <c r="DB757" s="182"/>
      <c r="DC757" s="182"/>
      <c r="DD757" s="182"/>
      <c r="DE757" s="182"/>
      <c r="DF757" s="182"/>
      <c r="DG757" s="182"/>
      <c r="DH757" s="182"/>
      <c r="DI757" s="182"/>
      <c r="DJ757" s="182"/>
      <c r="DK757" s="182"/>
      <c r="DL757" s="182"/>
      <c r="DM757" s="182"/>
      <c r="DN757" s="182"/>
      <c r="DO757" s="182"/>
      <c r="DP757" s="182"/>
      <c r="DQ757" s="182"/>
      <c r="DR757" s="182"/>
      <c r="DS757" s="182"/>
      <c r="DT757" s="182"/>
      <c r="DU757" s="182"/>
      <c r="DV757" s="182"/>
      <c r="DW757" s="182"/>
      <c r="DX757" s="182"/>
      <c r="DY757" s="182"/>
      <c r="DZ757" s="182"/>
      <c r="EA757" s="182"/>
      <c r="EB757" s="182"/>
      <c r="EC757" s="182"/>
      <c r="ED757" s="182"/>
      <c r="EE757" s="182"/>
      <c r="EF757" s="182"/>
      <c r="EG757" s="182"/>
      <c r="EH757" s="182"/>
      <c r="EI757" s="182"/>
      <c r="EJ757" s="182"/>
      <c r="EK757" s="182"/>
      <c r="EL757" s="182"/>
      <c r="EM757" s="182"/>
      <c r="EN757" s="182"/>
      <c r="EO757" s="182"/>
      <c r="EP757" s="182"/>
      <c r="EQ757" s="182"/>
      <c r="ER757" s="182"/>
      <c r="ES757" s="182"/>
      <c r="ET757" s="182"/>
      <c r="EU757" s="182"/>
      <c r="EV757" s="182"/>
      <c r="EW757" s="182"/>
      <c r="EX757" s="182"/>
      <c r="EY757" s="182"/>
      <c r="EZ757" s="182"/>
      <c r="FA757" s="182"/>
      <c r="FB757" s="182"/>
      <c r="FC757" s="182"/>
      <c r="FD757" s="182"/>
      <c r="FE757" s="182"/>
      <c r="FF757" s="182"/>
      <c r="FG757" s="182"/>
      <c r="FH757" s="182"/>
      <c r="FI757" s="182"/>
      <c r="FJ757" s="182"/>
      <c r="FK757" s="182"/>
      <c r="FL757" s="182"/>
      <c r="FM757" s="182"/>
      <c r="FN757" s="182"/>
      <c r="FO757" s="182"/>
      <c r="FP757" s="182"/>
      <c r="FQ757" s="182"/>
      <c r="FR757" s="182"/>
      <c r="FS757" s="182"/>
      <c r="FT757" s="182"/>
      <c r="FU757" s="182"/>
      <c r="FV757" s="182"/>
      <c r="FW757" s="182"/>
      <c r="FX757" s="182"/>
      <c r="FY757" s="182"/>
      <c r="FZ757" s="182"/>
      <c r="GA757" s="182"/>
      <c r="GB757" s="182"/>
      <c r="GC757" s="182"/>
      <c r="GD757" s="182"/>
      <c r="GE757" s="182"/>
      <c r="GF757" s="182"/>
      <c r="GG757" s="182"/>
      <c r="GH757" s="182"/>
      <c r="GI757" s="182"/>
      <c r="GJ757" s="182"/>
      <c r="GK757" s="182"/>
      <c r="GL757" s="182"/>
      <c r="GM757" s="182"/>
      <c r="GN757" s="182"/>
      <c r="GO757" s="182"/>
      <c r="GP757" s="182"/>
      <c r="GQ757" s="182"/>
      <c r="GR757" s="182"/>
      <c r="GS757" s="182"/>
      <c r="GT757" s="182"/>
      <c r="GU757" s="182"/>
      <c r="GV757" s="182"/>
      <c r="GW757" s="182"/>
      <c r="GX757" s="182"/>
      <c r="GY757" s="182"/>
      <c r="GZ757" s="182"/>
      <c r="HA757" s="182"/>
      <c r="HB757" s="182"/>
      <c r="HC757" s="182"/>
      <c r="HD757" s="182"/>
      <c r="HE757" s="182"/>
      <c r="HF757" s="182"/>
      <c r="HG757" s="182"/>
      <c r="HH757" s="182"/>
      <c r="HI757" s="182"/>
      <c r="HJ757" s="182"/>
      <c r="HK757" s="182"/>
      <c r="HL757" s="182"/>
      <c r="HM757" s="182"/>
      <c r="HN757" s="182"/>
      <c r="HO757" s="182"/>
      <c r="HP757" s="182"/>
      <c r="HQ757" s="182"/>
      <c r="HR757" s="182"/>
      <c r="HS757" s="182"/>
      <c r="HT757" s="182"/>
      <c r="HU757" s="182"/>
      <c r="HV757" s="182"/>
      <c r="HW757" s="182"/>
      <c r="HX757" s="182"/>
      <c r="HY757" s="182"/>
      <c r="HZ757" s="182"/>
      <c r="IA757" s="182"/>
      <c r="IB757" s="182"/>
      <c r="IC757" s="182"/>
      <c r="ID757" s="182"/>
      <c r="IE757" s="182"/>
      <c r="IF757" s="182"/>
      <c r="IG757" s="182"/>
      <c r="IH757" s="182"/>
      <c r="II757" s="182"/>
      <c r="IJ757" s="182"/>
      <c r="IK757" s="182"/>
      <c r="IL757" s="182"/>
      <c r="IM757" s="182"/>
      <c r="IN757" s="182"/>
      <c r="IO757" s="182"/>
      <c r="IP757" s="182"/>
      <c r="IQ757" s="182"/>
      <c r="IR757" s="182"/>
      <c r="IS757" s="182"/>
      <c r="IT757" s="182"/>
      <c r="IU757" s="182"/>
      <c r="IV757" s="182"/>
      <c r="IW757" s="182"/>
      <c r="IX757" s="182"/>
      <c r="IY757" s="182"/>
      <c r="IZ757" s="182"/>
      <c r="JA757" s="182"/>
      <c r="JB757" s="182"/>
      <c r="JC757" s="182"/>
      <c r="JD757" s="182"/>
      <c r="JE757" s="182"/>
      <c r="JF757" s="182"/>
      <c r="JG757" s="182"/>
      <c r="JH757" s="182"/>
      <c r="JI757" s="182"/>
      <c r="JJ757" s="182"/>
      <c r="JK757" s="182"/>
      <c r="JL757" s="182"/>
      <c r="JM757" s="182"/>
      <c r="JN757" s="182"/>
      <c r="JO757" s="182"/>
      <c r="JP757" s="182"/>
      <c r="JQ757" s="182"/>
      <c r="JR757" s="182"/>
      <c r="JS757" s="182"/>
      <c r="JT757" s="182"/>
      <c r="JU757" s="182"/>
      <c r="JV757" s="182"/>
      <c r="JW757" s="182"/>
      <c r="JX757" s="182"/>
      <c r="JY757" s="182"/>
      <c r="JZ757" s="182"/>
      <c r="KA757" s="182"/>
      <c r="KB757" s="182"/>
      <c r="KC757" s="182"/>
      <c r="KD757" s="182"/>
      <c r="KE757" s="182"/>
      <c r="KF757" s="182"/>
      <c r="KG757" s="182"/>
      <c r="KH757" s="182"/>
      <c r="KI757" s="182"/>
      <c r="KJ757" s="182"/>
      <c r="KK757" s="182"/>
      <c r="KL757" s="182"/>
      <c r="KM757" s="182"/>
      <c r="KN757" s="182"/>
      <c r="KO757" s="182"/>
      <c r="KP757" s="182"/>
      <c r="KQ757" s="182"/>
      <c r="KR757" s="182"/>
      <c r="KS757" s="182"/>
      <c r="KT757" s="182"/>
      <c r="KU757" s="182"/>
      <c r="KV757" s="182"/>
      <c r="KW757" s="182"/>
      <c r="KX757" s="182"/>
      <c r="KY757" s="182"/>
      <c r="KZ757" s="182"/>
      <c r="LA757" s="182"/>
      <c r="LB757" s="182"/>
      <c r="LC757" s="182"/>
      <c r="LD757" s="182"/>
      <c r="LE757" s="182"/>
      <c r="LF757" s="182"/>
      <c r="LG757" s="182"/>
      <c r="LH757" s="182"/>
      <c r="LI757" s="182"/>
      <c r="LJ757" s="182"/>
      <c r="LK757" s="182"/>
      <c r="LL757" s="182"/>
      <c r="LM757" s="182"/>
      <c r="LN757" s="182"/>
      <c r="LO757" s="182"/>
      <c r="LP757" s="182"/>
      <c r="LQ757" s="182"/>
      <c r="LR757" s="182"/>
      <c r="LS757" s="182"/>
      <c r="LT757" s="182"/>
      <c r="LU757" s="182"/>
      <c r="LV757" s="182"/>
      <c r="LW757" s="182"/>
      <c r="LX757" s="182"/>
      <c r="LY757" s="182"/>
      <c r="LZ757" s="182"/>
      <c r="MA757" s="182"/>
      <c r="MB757" s="182"/>
      <c r="MC757" s="182"/>
      <c r="MD757" s="182"/>
      <c r="ME757" s="182"/>
      <c r="MF757" s="182"/>
      <c r="MG757" s="182"/>
      <c r="MH757" s="182"/>
      <c r="MI757" s="182"/>
      <c r="MJ757" s="182"/>
      <c r="MK757" s="182"/>
      <c r="ML757" s="182"/>
      <c r="MM757" s="182"/>
      <c r="MN757" s="182"/>
      <c r="MO757" s="182"/>
      <c r="MP757" s="182"/>
      <c r="MQ757" s="182"/>
      <c r="MR757" s="182"/>
      <c r="MS757" s="182"/>
      <c r="MT757" s="182"/>
      <c r="MU757" s="182"/>
      <c r="MV757" s="182"/>
      <c r="MW757" s="182"/>
      <c r="MX757" s="182"/>
      <c r="MY757" s="182"/>
      <c r="MZ757" s="182"/>
      <c r="NA757" s="182"/>
      <c r="NB757" s="182"/>
      <c r="NC757" s="182"/>
      <c r="ND757" s="182"/>
      <c r="NE757" s="182"/>
      <c r="NF757" s="182"/>
      <c r="NG757" s="182"/>
      <c r="NH757" s="182"/>
      <c r="NI757" s="182"/>
      <c r="NJ757" s="182"/>
      <c r="NK757" s="182"/>
      <c r="NL757" s="182"/>
      <c r="NM757" s="182"/>
      <c r="NN757" s="182"/>
      <c r="NO757" s="182"/>
      <c r="NP757" s="182"/>
      <c r="NQ757" s="182"/>
      <c r="NR757" s="182"/>
      <c r="NS757" s="182"/>
      <c r="NT757" s="182"/>
      <c r="NU757" s="182"/>
      <c r="NV757" s="182"/>
      <c r="NW757" s="182"/>
      <c r="NX757" s="182"/>
      <c r="NY757" s="182"/>
      <c r="NZ757" s="182"/>
      <c r="OA757" s="182"/>
      <c r="OB757" s="182"/>
      <c r="OC757" s="182"/>
      <c r="OD757" s="182"/>
      <c r="OE757" s="182"/>
      <c r="OF757" s="182"/>
      <c r="OG757" s="182"/>
      <c r="OH757" s="182"/>
      <c r="OI757" s="182"/>
      <c r="OJ757" s="182"/>
      <c r="OK757" s="182"/>
      <c r="OL757" s="182"/>
      <c r="OM757" s="182"/>
      <c r="ON757" s="182"/>
      <c r="OO757" s="182"/>
      <c r="OP757" s="182"/>
      <c r="OQ757" s="182"/>
      <c r="OR757" s="182"/>
      <c r="OS757" s="182"/>
      <c r="OT757" s="182"/>
      <c r="OU757" s="182"/>
      <c r="OV757" s="182"/>
      <c r="OW757" s="182"/>
      <c r="OX757" s="182"/>
      <c r="OY757" s="182"/>
      <c r="OZ757" s="182"/>
      <c r="PA757" s="182"/>
      <c r="PB757" s="182"/>
      <c r="PC757" s="182"/>
      <c r="PD757" s="182"/>
      <c r="PE757" s="182"/>
      <c r="PF757" s="182"/>
      <c r="PG757" s="182"/>
      <c r="PH757" s="182"/>
      <c r="PI757" s="182"/>
      <c r="PJ757" s="182"/>
      <c r="PK757" s="182"/>
      <c r="PL757" s="182"/>
      <c r="PM757" s="182"/>
      <c r="PN757" s="182"/>
      <c r="PO757" s="182"/>
      <c r="PP757" s="182"/>
      <c r="PQ757" s="182"/>
      <c r="PR757" s="182"/>
      <c r="PS757" s="182"/>
      <c r="PT757" s="182"/>
      <c r="PU757" s="182"/>
      <c r="PV757" s="182"/>
      <c r="PW757" s="182"/>
      <c r="PX757" s="182"/>
    </row>
    <row r="758" spans="1:440" s="167" customFormat="1" ht="19.899999999999999" customHeight="1">
      <c r="A758" s="855">
        <v>211</v>
      </c>
      <c r="B758" s="1044"/>
      <c r="C758" s="956"/>
      <c r="D758" s="867"/>
      <c r="E758" s="955"/>
      <c r="F758" s="326" t="s">
        <v>22</v>
      </c>
      <c r="G758" s="301">
        <v>4.093</v>
      </c>
      <c r="H758" s="302">
        <f>-5</f>
        <v>-5</v>
      </c>
      <c r="I758" s="302">
        <f>G758+H758+K757</f>
        <v>3.1859999999999999</v>
      </c>
      <c r="J758" s="286">
        <v>0</v>
      </c>
      <c r="K758" s="302">
        <f>I758-J758</f>
        <v>3.1859999999999999</v>
      </c>
      <c r="L758" s="385">
        <f t="shared" si="848"/>
        <v>0</v>
      </c>
      <c r="M758" s="456" t="s">
        <v>24</v>
      </c>
      <c r="N758" s="903"/>
      <c r="O758" s="904"/>
      <c r="P758" s="904"/>
      <c r="Q758" s="904"/>
      <c r="R758" s="904"/>
      <c r="S758" s="893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  <c r="AG758" s="182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  <c r="AU758" s="182"/>
      <c r="AV758" s="182"/>
      <c r="AW758" s="182"/>
      <c r="AX758" s="182"/>
      <c r="AY758" s="182"/>
      <c r="AZ758" s="182"/>
      <c r="BA758" s="182"/>
      <c r="BB758" s="182"/>
      <c r="BC758" s="182"/>
      <c r="BD758" s="182"/>
      <c r="BE758" s="182"/>
      <c r="BF758" s="182"/>
      <c r="BG758" s="182"/>
      <c r="BH758" s="182"/>
      <c r="BI758" s="182"/>
      <c r="BJ758" s="182"/>
      <c r="BK758" s="182"/>
      <c r="BL758" s="182"/>
      <c r="BM758" s="182"/>
      <c r="BN758" s="182"/>
      <c r="BO758" s="182"/>
      <c r="BP758" s="182"/>
      <c r="BQ758" s="182"/>
      <c r="BR758" s="182"/>
      <c r="BS758" s="182"/>
      <c r="BT758" s="182"/>
      <c r="BU758" s="182"/>
      <c r="BV758" s="182"/>
      <c r="BW758" s="182"/>
      <c r="BX758" s="182"/>
      <c r="BY758" s="182"/>
      <c r="BZ758" s="182"/>
      <c r="CA758" s="182"/>
      <c r="CB758" s="182"/>
      <c r="CC758" s="182"/>
      <c r="CD758" s="182"/>
      <c r="CE758" s="182"/>
      <c r="CF758" s="182"/>
      <c r="CG758" s="182"/>
      <c r="CH758" s="182"/>
      <c r="CI758" s="182"/>
      <c r="CJ758" s="182"/>
      <c r="CK758" s="182"/>
      <c r="CL758" s="182"/>
      <c r="CM758" s="182"/>
      <c r="CN758" s="182"/>
      <c r="CO758" s="182"/>
      <c r="CP758" s="182"/>
      <c r="CQ758" s="182"/>
      <c r="CR758" s="182"/>
      <c r="CS758" s="182"/>
      <c r="CT758" s="182"/>
      <c r="CU758" s="182"/>
      <c r="CV758" s="182"/>
      <c r="CW758" s="182"/>
      <c r="CX758" s="182"/>
      <c r="CY758" s="182"/>
      <c r="CZ758" s="182"/>
      <c r="DA758" s="182"/>
      <c r="DB758" s="182"/>
      <c r="DC758" s="182"/>
      <c r="DD758" s="182"/>
      <c r="DE758" s="182"/>
      <c r="DF758" s="182"/>
      <c r="DG758" s="182"/>
      <c r="DH758" s="182"/>
      <c r="DI758" s="182"/>
      <c r="DJ758" s="182"/>
      <c r="DK758" s="182"/>
      <c r="DL758" s="182"/>
      <c r="DM758" s="182"/>
      <c r="DN758" s="182"/>
      <c r="DO758" s="182"/>
      <c r="DP758" s="182"/>
      <c r="DQ758" s="182"/>
      <c r="DR758" s="182"/>
      <c r="DS758" s="182"/>
      <c r="DT758" s="182"/>
      <c r="DU758" s="182"/>
      <c r="DV758" s="182"/>
      <c r="DW758" s="182"/>
      <c r="DX758" s="182"/>
      <c r="DY758" s="182"/>
      <c r="DZ758" s="182"/>
      <c r="EA758" s="182"/>
      <c r="EB758" s="182"/>
      <c r="EC758" s="182"/>
      <c r="ED758" s="182"/>
      <c r="EE758" s="182"/>
      <c r="EF758" s="182"/>
      <c r="EG758" s="182"/>
      <c r="EH758" s="182"/>
      <c r="EI758" s="182"/>
      <c r="EJ758" s="182"/>
      <c r="EK758" s="182"/>
      <c r="EL758" s="182"/>
      <c r="EM758" s="182"/>
      <c r="EN758" s="182"/>
      <c r="EO758" s="182"/>
      <c r="EP758" s="182"/>
      <c r="EQ758" s="182"/>
      <c r="ER758" s="182"/>
      <c r="ES758" s="182"/>
      <c r="ET758" s="182"/>
      <c r="EU758" s="182"/>
      <c r="EV758" s="182"/>
      <c r="EW758" s="182"/>
      <c r="EX758" s="182"/>
      <c r="EY758" s="182"/>
      <c r="EZ758" s="182"/>
      <c r="FA758" s="182"/>
      <c r="FB758" s="182"/>
      <c r="FC758" s="182"/>
      <c r="FD758" s="182"/>
      <c r="FE758" s="182"/>
      <c r="FF758" s="182"/>
      <c r="FG758" s="182"/>
      <c r="FH758" s="182"/>
      <c r="FI758" s="182"/>
      <c r="FJ758" s="182"/>
      <c r="FK758" s="182"/>
      <c r="FL758" s="182"/>
      <c r="FM758" s="182"/>
      <c r="FN758" s="182"/>
      <c r="FO758" s="182"/>
      <c r="FP758" s="182"/>
      <c r="FQ758" s="182"/>
      <c r="FR758" s="182"/>
      <c r="FS758" s="182"/>
      <c r="FT758" s="182"/>
      <c r="FU758" s="182"/>
      <c r="FV758" s="182"/>
      <c r="FW758" s="182"/>
      <c r="FX758" s="182"/>
      <c r="FY758" s="182"/>
      <c r="FZ758" s="182"/>
      <c r="GA758" s="182"/>
      <c r="GB758" s="182"/>
      <c r="GC758" s="182"/>
      <c r="GD758" s="182"/>
      <c r="GE758" s="182"/>
      <c r="GF758" s="182"/>
      <c r="GG758" s="182"/>
      <c r="GH758" s="182"/>
      <c r="GI758" s="182"/>
      <c r="GJ758" s="182"/>
      <c r="GK758" s="182"/>
      <c r="GL758" s="182"/>
      <c r="GM758" s="182"/>
      <c r="GN758" s="182"/>
      <c r="GO758" s="182"/>
      <c r="GP758" s="182"/>
      <c r="GQ758" s="182"/>
      <c r="GR758" s="182"/>
      <c r="GS758" s="182"/>
      <c r="GT758" s="182"/>
      <c r="GU758" s="182"/>
      <c r="GV758" s="182"/>
      <c r="GW758" s="182"/>
      <c r="GX758" s="182"/>
      <c r="GY758" s="182"/>
      <c r="GZ758" s="182"/>
      <c r="HA758" s="182"/>
      <c r="HB758" s="182"/>
      <c r="HC758" s="182"/>
      <c r="HD758" s="182"/>
      <c r="HE758" s="182"/>
      <c r="HF758" s="182"/>
      <c r="HG758" s="182"/>
      <c r="HH758" s="182"/>
      <c r="HI758" s="182"/>
      <c r="HJ758" s="182"/>
      <c r="HK758" s="182"/>
      <c r="HL758" s="182"/>
      <c r="HM758" s="182"/>
      <c r="HN758" s="182"/>
      <c r="HO758" s="182"/>
      <c r="HP758" s="182"/>
      <c r="HQ758" s="182"/>
      <c r="HR758" s="182"/>
      <c r="HS758" s="182"/>
      <c r="HT758" s="182"/>
      <c r="HU758" s="182"/>
      <c r="HV758" s="182"/>
      <c r="HW758" s="182"/>
      <c r="HX758" s="182"/>
      <c r="HY758" s="182"/>
      <c r="HZ758" s="182"/>
      <c r="IA758" s="182"/>
      <c r="IB758" s="182"/>
      <c r="IC758" s="182"/>
      <c r="ID758" s="182"/>
      <c r="IE758" s="182"/>
      <c r="IF758" s="182"/>
      <c r="IG758" s="182"/>
      <c r="IH758" s="182"/>
      <c r="II758" s="182"/>
      <c r="IJ758" s="182"/>
      <c r="IK758" s="182"/>
      <c r="IL758" s="182"/>
      <c r="IM758" s="182"/>
      <c r="IN758" s="182"/>
      <c r="IO758" s="182"/>
      <c r="IP758" s="182"/>
      <c r="IQ758" s="182"/>
      <c r="IR758" s="182"/>
      <c r="IS758" s="182"/>
      <c r="IT758" s="182"/>
      <c r="IU758" s="182"/>
      <c r="IV758" s="182"/>
      <c r="IW758" s="182"/>
      <c r="IX758" s="182"/>
      <c r="IY758" s="182"/>
      <c r="IZ758" s="182"/>
      <c r="JA758" s="182"/>
      <c r="JB758" s="182"/>
      <c r="JC758" s="182"/>
      <c r="JD758" s="182"/>
      <c r="JE758" s="182"/>
      <c r="JF758" s="182"/>
      <c r="JG758" s="182"/>
      <c r="JH758" s="182"/>
      <c r="JI758" s="182"/>
      <c r="JJ758" s="182"/>
      <c r="JK758" s="182"/>
      <c r="JL758" s="182"/>
      <c r="JM758" s="182"/>
      <c r="JN758" s="182"/>
      <c r="JO758" s="182"/>
      <c r="JP758" s="182"/>
      <c r="JQ758" s="182"/>
      <c r="JR758" s="182"/>
      <c r="JS758" s="182"/>
      <c r="JT758" s="182"/>
      <c r="JU758" s="182"/>
      <c r="JV758" s="182"/>
      <c r="JW758" s="182"/>
      <c r="JX758" s="182"/>
      <c r="JY758" s="182"/>
      <c r="JZ758" s="182"/>
      <c r="KA758" s="182"/>
      <c r="KB758" s="182"/>
      <c r="KC758" s="182"/>
      <c r="KD758" s="182"/>
      <c r="KE758" s="182"/>
      <c r="KF758" s="182"/>
      <c r="KG758" s="182"/>
      <c r="KH758" s="182"/>
      <c r="KI758" s="182"/>
      <c r="KJ758" s="182"/>
      <c r="KK758" s="182"/>
      <c r="KL758" s="182"/>
      <c r="KM758" s="182"/>
      <c r="KN758" s="182"/>
      <c r="KO758" s="182"/>
      <c r="KP758" s="182"/>
      <c r="KQ758" s="182"/>
      <c r="KR758" s="182"/>
      <c r="KS758" s="182"/>
      <c r="KT758" s="182"/>
      <c r="KU758" s="182"/>
      <c r="KV758" s="182"/>
      <c r="KW758" s="182"/>
      <c r="KX758" s="182"/>
      <c r="KY758" s="182"/>
      <c r="KZ758" s="182"/>
      <c r="LA758" s="182"/>
      <c r="LB758" s="182"/>
      <c r="LC758" s="182"/>
      <c r="LD758" s="182"/>
      <c r="LE758" s="182"/>
      <c r="LF758" s="182"/>
      <c r="LG758" s="182"/>
      <c r="LH758" s="182"/>
      <c r="LI758" s="182"/>
      <c r="LJ758" s="182"/>
      <c r="LK758" s="182"/>
      <c r="LL758" s="182"/>
      <c r="LM758" s="182"/>
      <c r="LN758" s="182"/>
      <c r="LO758" s="182"/>
      <c r="LP758" s="182"/>
      <c r="LQ758" s="182"/>
      <c r="LR758" s="182"/>
      <c r="LS758" s="182"/>
      <c r="LT758" s="182"/>
      <c r="LU758" s="182"/>
      <c r="LV758" s="182"/>
      <c r="LW758" s="182"/>
      <c r="LX758" s="182"/>
      <c r="LY758" s="182"/>
      <c r="LZ758" s="182"/>
      <c r="MA758" s="182"/>
      <c r="MB758" s="182"/>
      <c r="MC758" s="182"/>
      <c r="MD758" s="182"/>
      <c r="ME758" s="182"/>
      <c r="MF758" s="182"/>
      <c r="MG758" s="182"/>
      <c r="MH758" s="182"/>
      <c r="MI758" s="182"/>
      <c r="MJ758" s="182"/>
      <c r="MK758" s="182"/>
      <c r="ML758" s="182"/>
      <c r="MM758" s="182"/>
      <c r="MN758" s="182"/>
      <c r="MO758" s="182"/>
      <c r="MP758" s="182"/>
      <c r="MQ758" s="182"/>
      <c r="MR758" s="182"/>
      <c r="MS758" s="182"/>
      <c r="MT758" s="182"/>
      <c r="MU758" s="182"/>
      <c r="MV758" s="182"/>
      <c r="MW758" s="182"/>
      <c r="MX758" s="182"/>
      <c r="MY758" s="182"/>
      <c r="MZ758" s="182"/>
      <c r="NA758" s="182"/>
      <c r="NB758" s="182"/>
      <c r="NC758" s="182"/>
      <c r="ND758" s="182"/>
      <c r="NE758" s="182"/>
      <c r="NF758" s="182"/>
      <c r="NG758" s="182"/>
      <c r="NH758" s="182"/>
      <c r="NI758" s="182"/>
      <c r="NJ758" s="182"/>
      <c r="NK758" s="182"/>
      <c r="NL758" s="182"/>
      <c r="NM758" s="182"/>
      <c r="NN758" s="182"/>
      <c r="NO758" s="182"/>
      <c r="NP758" s="182"/>
      <c r="NQ758" s="182"/>
      <c r="NR758" s="182"/>
      <c r="NS758" s="182"/>
      <c r="NT758" s="182"/>
      <c r="NU758" s="182"/>
      <c r="NV758" s="182"/>
      <c r="NW758" s="182"/>
      <c r="NX758" s="182"/>
      <c r="NY758" s="182"/>
      <c r="NZ758" s="182"/>
      <c r="OA758" s="182"/>
      <c r="OB758" s="182"/>
      <c r="OC758" s="182"/>
      <c r="OD758" s="182"/>
      <c r="OE758" s="182"/>
      <c r="OF758" s="182"/>
      <c r="OG758" s="182"/>
      <c r="OH758" s="182"/>
      <c r="OI758" s="182"/>
      <c r="OJ758" s="182"/>
      <c r="OK758" s="182"/>
      <c r="OL758" s="182"/>
      <c r="OM758" s="182"/>
      <c r="ON758" s="182"/>
      <c r="OO758" s="182"/>
      <c r="OP758" s="182"/>
      <c r="OQ758" s="182"/>
      <c r="OR758" s="182"/>
      <c r="OS758" s="182"/>
      <c r="OT758" s="182"/>
      <c r="OU758" s="182"/>
      <c r="OV758" s="182"/>
      <c r="OW758" s="182"/>
      <c r="OX758" s="182"/>
      <c r="OY758" s="182"/>
      <c r="OZ758" s="182"/>
      <c r="PA758" s="182"/>
      <c r="PB758" s="182"/>
      <c r="PC758" s="182"/>
      <c r="PD758" s="182"/>
      <c r="PE758" s="182"/>
      <c r="PF758" s="182"/>
      <c r="PG758" s="182"/>
      <c r="PH758" s="182"/>
      <c r="PI758" s="182"/>
      <c r="PJ758" s="182"/>
      <c r="PK758" s="182"/>
      <c r="PL758" s="182"/>
      <c r="PM758" s="182"/>
      <c r="PN758" s="182"/>
      <c r="PO758" s="182"/>
      <c r="PP758" s="182"/>
      <c r="PQ758" s="182"/>
      <c r="PR758" s="182"/>
      <c r="PS758" s="182"/>
      <c r="PT758" s="182"/>
      <c r="PU758" s="182"/>
      <c r="PV758" s="182"/>
      <c r="PW758" s="182"/>
      <c r="PX758" s="182"/>
    </row>
    <row r="759" spans="1:440" s="167" customFormat="1" ht="19.899999999999999" customHeight="1">
      <c r="A759" s="855">
        <v>213</v>
      </c>
      <c r="B759" s="1044"/>
      <c r="C759" s="956"/>
      <c r="D759" s="865" t="s">
        <v>667</v>
      </c>
      <c r="E759" s="951" t="s">
        <v>643</v>
      </c>
      <c r="F759" s="326" t="s">
        <v>20</v>
      </c>
      <c r="G759" s="301">
        <v>5.0999999999999997E-2</v>
      </c>
      <c r="H759" s="301"/>
      <c r="I759" s="302">
        <f t="shared" ref="I759" si="965">G759+H759</f>
        <v>5.0999999999999997E-2</v>
      </c>
      <c r="J759" s="286">
        <v>0</v>
      </c>
      <c r="K759" s="302">
        <f t="shared" si="847"/>
        <v>5.0999999999999997E-2</v>
      </c>
      <c r="L759" s="385">
        <f t="shared" si="848"/>
        <v>0</v>
      </c>
      <c r="M759" s="456" t="s">
        <v>24</v>
      </c>
      <c r="N759" s="903">
        <f t="shared" ref="N759:O759" si="966">G759+G760+G761</f>
        <v>0.58599999999999997</v>
      </c>
      <c r="O759" s="904">
        <f t="shared" si="966"/>
        <v>0</v>
      </c>
      <c r="P759" s="904">
        <f t="shared" ref="P759" si="967">N759+O759</f>
        <v>0.58599999999999997</v>
      </c>
      <c r="Q759" s="904">
        <f t="shared" ref="Q759" si="968">J759+J760+J761</f>
        <v>0</v>
      </c>
      <c r="R759" s="904">
        <f t="shared" ref="R759" si="969">P759-Q759</f>
        <v>0.58599999999999997</v>
      </c>
      <c r="S759" s="893">
        <f t="shared" ref="S759" si="970">Q759/P759</f>
        <v>0</v>
      </c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  <c r="AG759" s="182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  <c r="AU759" s="182"/>
      <c r="AV759" s="182"/>
      <c r="AW759" s="182"/>
      <c r="AX759" s="182"/>
      <c r="AY759" s="182"/>
      <c r="AZ759" s="182"/>
      <c r="BA759" s="182"/>
      <c r="BB759" s="182"/>
      <c r="BC759" s="182"/>
      <c r="BD759" s="182"/>
      <c r="BE759" s="182"/>
      <c r="BF759" s="182"/>
      <c r="BG759" s="182"/>
      <c r="BH759" s="182"/>
      <c r="BI759" s="182"/>
      <c r="BJ759" s="182"/>
      <c r="BK759" s="182"/>
      <c r="BL759" s="182"/>
      <c r="BM759" s="182"/>
      <c r="BN759" s="182"/>
      <c r="BO759" s="182"/>
      <c r="BP759" s="182"/>
      <c r="BQ759" s="182"/>
      <c r="BR759" s="182"/>
      <c r="BS759" s="182"/>
      <c r="BT759" s="182"/>
      <c r="BU759" s="182"/>
      <c r="BV759" s="182"/>
      <c r="BW759" s="182"/>
      <c r="BX759" s="182"/>
      <c r="BY759" s="182"/>
      <c r="BZ759" s="182"/>
      <c r="CA759" s="182"/>
      <c r="CB759" s="182"/>
      <c r="CC759" s="182"/>
      <c r="CD759" s="182"/>
      <c r="CE759" s="182"/>
      <c r="CF759" s="182"/>
      <c r="CG759" s="182"/>
      <c r="CH759" s="182"/>
      <c r="CI759" s="182"/>
      <c r="CJ759" s="182"/>
      <c r="CK759" s="182"/>
      <c r="CL759" s="182"/>
      <c r="CM759" s="182"/>
      <c r="CN759" s="182"/>
      <c r="CO759" s="182"/>
      <c r="CP759" s="182"/>
      <c r="CQ759" s="182"/>
      <c r="CR759" s="182"/>
      <c r="CS759" s="182"/>
      <c r="CT759" s="182"/>
      <c r="CU759" s="182"/>
      <c r="CV759" s="182"/>
      <c r="CW759" s="182"/>
      <c r="CX759" s="182"/>
      <c r="CY759" s="182"/>
      <c r="CZ759" s="182"/>
      <c r="DA759" s="182"/>
      <c r="DB759" s="182"/>
      <c r="DC759" s="182"/>
      <c r="DD759" s="182"/>
      <c r="DE759" s="182"/>
      <c r="DF759" s="182"/>
      <c r="DG759" s="182"/>
      <c r="DH759" s="182"/>
      <c r="DI759" s="182"/>
      <c r="DJ759" s="182"/>
      <c r="DK759" s="182"/>
      <c r="DL759" s="182"/>
      <c r="DM759" s="182"/>
      <c r="DN759" s="182"/>
      <c r="DO759" s="182"/>
      <c r="DP759" s="182"/>
      <c r="DQ759" s="182"/>
      <c r="DR759" s="182"/>
      <c r="DS759" s="182"/>
      <c r="DT759" s="182"/>
      <c r="DU759" s="182"/>
      <c r="DV759" s="182"/>
      <c r="DW759" s="182"/>
      <c r="DX759" s="182"/>
      <c r="DY759" s="182"/>
      <c r="DZ759" s="182"/>
      <c r="EA759" s="182"/>
      <c r="EB759" s="182"/>
      <c r="EC759" s="182"/>
      <c r="ED759" s="182"/>
      <c r="EE759" s="182"/>
      <c r="EF759" s="182"/>
      <c r="EG759" s="182"/>
      <c r="EH759" s="182"/>
      <c r="EI759" s="182"/>
      <c r="EJ759" s="182"/>
      <c r="EK759" s="182"/>
      <c r="EL759" s="182"/>
      <c r="EM759" s="182"/>
      <c r="EN759" s="182"/>
      <c r="EO759" s="182"/>
      <c r="EP759" s="182"/>
      <c r="EQ759" s="182"/>
      <c r="ER759" s="182"/>
      <c r="ES759" s="182"/>
      <c r="ET759" s="182"/>
      <c r="EU759" s="182"/>
      <c r="EV759" s="182"/>
      <c r="EW759" s="182"/>
      <c r="EX759" s="182"/>
      <c r="EY759" s="182"/>
      <c r="EZ759" s="182"/>
      <c r="FA759" s="182"/>
      <c r="FB759" s="182"/>
      <c r="FC759" s="182"/>
      <c r="FD759" s="182"/>
      <c r="FE759" s="182"/>
      <c r="FF759" s="182"/>
      <c r="FG759" s="182"/>
      <c r="FH759" s="182"/>
      <c r="FI759" s="182"/>
      <c r="FJ759" s="182"/>
      <c r="FK759" s="182"/>
      <c r="FL759" s="182"/>
      <c r="FM759" s="182"/>
      <c r="FN759" s="182"/>
      <c r="FO759" s="182"/>
      <c r="FP759" s="182"/>
      <c r="FQ759" s="182"/>
      <c r="FR759" s="182"/>
      <c r="FS759" s="182"/>
      <c r="FT759" s="182"/>
      <c r="FU759" s="182"/>
      <c r="FV759" s="182"/>
      <c r="FW759" s="182"/>
      <c r="FX759" s="182"/>
      <c r="FY759" s="182"/>
      <c r="FZ759" s="182"/>
      <c r="GA759" s="182"/>
      <c r="GB759" s="182"/>
      <c r="GC759" s="182"/>
      <c r="GD759" s="182"/>
      <c r="GE759" s="182"/>
      <c r="GF759" s="182"/>
      <c r="GG759" s="182"/>
      <c r="GH759" s="182"/>
      <c r="GI759" s="182"/>
      <c r="GJ759" s="182"/>
      <c r="GK759" s="182"/>
      <c r="GL759" s="182"/>
      <c r="GM759" s="182"/>
      <c r="GN759" s="182"/>
      <c r="GO759" s="182"/>
      <c r="GP759" s="182"/>
      <c r="GQ759" s="182"/>
      <c r="GR759" s="182"/>
      <c r="GS759" s="182"/>
      <c r="GT759" s="182"/>
      <c r="GU759" s="182"/>
      <c r="GV759" s="182"/>
      <c r="GW759" s="182"/>
      <c r="GX759" s="182"/>
      <c r="GY759" s="182"/>
      <c r="GZ759" s="182"/>
      <c r="HA759" s="182"/>
      <c r="HB759" s="182"/>
      <c r="HC759" s="182"/>
      <c r="HD759" s="182"/>
      <c r="HE759" s="182"/>
      <c r="HF759" s="182"/>
      <c r="HG759" s="182"/>
      <c r="HH759" s="182"/>
      <c r="HI759" s="182"/>
      <c r="HJ759" s="182"/>
      <c r="HK759" s="182"/>
      <c r="HL759" s="182"/>
      <c r="HM759" s="182"/>
      <c r="HN759" s="182"/>
      <c r="HO759" s="182"/>
      <c r="HP759" s="182"/>
      <c r="HQ759" s="182"/>
      <c r="HR759" s="182"/>
      <c r="HS759" s="182"/>
      <c r="HT759" s="182"/>
      <c r="HU759" s="182"/>
      <c r="HV759" s="182"/>
      <c r="HW759" s="182"/>
      <c r="HX759" s="182"/>
      <c r="HY759" s="182"/>
      <c r="HZ759" s="182"/>
      <c r="IA759" s="182"/>
      <c r="IB759" s="182"/>
      <c r="IC759" s="182"/>
      <c r="ID759" s="182"/>
      <c r="IE759" s="182"/>
      <c r="IF759" s="182"/>
      <c r="IG759" s="182"/>
      <c r="IH759" s="182"/>
      <c r="II759" s="182"/>
      <c r="IJ759" s="182"/>
      <c r="IK759" s="182"/>
      <c r="IL759" s="182"/>
      <c r="IM759" s="182"/>
      <c r="IN759" s="182"/>
      <c r="IO759" s="182"/>
      <c r="IP759" s="182"/>
      <c r="IQ759" s="182"/>
      <c r="IR759" s="182"/>
      <c r="IS759" s="182"/>
      <c r="IT759" s="182"/>
      <c r="IU759" s="182"/>
      <c r="IV759" s="182"/>
      <c r="IW759" s="182"/>
      <c r="IX759" s="182"/>
      <c r="IY759" s="182"/>
      <c r="IZ759" s="182"/>
      <c r="JA759" s="182"/>
      <c r="JB759" s="182"/>
      <c r="JC759" s="182"/>
      <c r="JD759" s="182"/>
      <c r="JE759" s="182"/>
      <c r="JF759" s="182"/>
      <c r="JG759" s="182"/>
      <c r="JH759" s="182"/>
      <c r="JI759" s="182"/>
      <c r="JJ759" s="182"/>
      <c r="JK759" s="182"/>
      <c r="JL759" s="182"/>
      <c r="JM759" s="182"/>
      <c r="JN759" s="182"/>
      <c r="JO759" s="182"/>
      <c r="JP759" s="182"/>
      <c r="JQ759" s="182"/>
      <c r="JR759" s="182"/>
      <c r="JS759" s="182"/>
      <c r="JT759" s="182"/>
      <c r="JU759" s="182"/>
      <c r="JV759" s="182"/>
      <c r="JW759" s="182"/>
      <c r="JX759" s="182"/>
      <c r="JY759" s="182"/>
      <c r="JZ759" s="182"/>
      <c r="KA759" s="182"/>
      <c r="KB759" s="182"/>
      <c r="KC759" s="182"/>
      <c r="KD759" s="182"/>
      <c r="KE759" s="182"/>
      <c r="KF759" s="182"/>
      <c r="KG759" s="182"/>
      <c r="KH759" s="182"/>
      <c r="KI759" s="182"/>
      <c r="KJ759" s="182"/>
      <c r="KK759" s="182"/>
      <c r="KL759" s="182"/>
      <c r="KM759" s="182"/>
      <c r="KN759" s="182"/>
      <c r="KO759" s="182"/>
      <c r="KP759" s="182"/>
      <c r="KQ759" s="182"/>
      <c r="KR759" s="182"/>
      <c r="KS759" s="182"/>
      <c r="KT759" s="182"/>
      <c r="KU759" s="182"/>
      <c r="KV759" s="182"/>
      <c r="KW759" s="182"/>
      <c r="KX759" s="182"/>
      <c r="KY759" s="182"/>
      <c r="KZ759" s="182"/>
      <c r="LA759" s="182"/>
      <c r="LB759" s="182"/>
      <c r="LC759" s="182"/>
      <c r="LD759" s="182"/>
      <c r="LE759" s="182"/>
      <c r="LF759" s="182"/>
      <c r="LG759" s="182"/>
      <c r="LH759" s="182"/>
      <c r="LI759" s="182"/>
      <c r="LJ759" s="182"/>
      <c r="LK759" s="182"/>
      <c r="LL759" s="182"/>
      <c r="LM759" s="182"/>
      <c r="LN759" s="182"/>
      <c r="LO759" s="182"/>
      <c r="LP759" s="182"/>
      <c r="LQ759" s="182"/>
      <c r="LR759" s="182"/>
      <c r="LS759" s="182"/>
      <c r="LT759" s="182"/>
      <c r="LU759" s="182"/>
      <c r="LV759" s="182"/>
      <c r="LW759" s="182"/>
      <c r="LX759" s="182"/>
      <c r="LY759" s="182"/>
      <c r="LZ759" s="182"/>
      <c r="MA759" s="182"/>
      <c r="MB759" s="182"/>
      <c r="MC759" s="182"/>
      <c r="MD759" s="182"/>
      <c r="ME759" s="182"/>
      <c r="MF759" s="182"/>
      <c r="MG759" s="182"/>
      <c r="MH759" s="182"/>
      <c r="MI759" s="182"/>
      <c r="MJ759" s="182"/>
      <c r="MK759" s="182"/>
      <c r="ML759" s="182"/>
      <c r="MM759" s="182"/>
      <c r="MN759" s="182"/>
      <c r="MO759" s="182"/>
      <c r="MP759" s="182"/>
      <c r="MQ759" s="182"/>
      <c r="MR759" s="182"/>
      <c r="MS759" s="182"/>
      <c r="MT759" s="182"/>
      <c r="MU759" s="182"/>
      <c r="MV759" s="182"/>
      <c r="MW759" s="182"/>
      <c r="MX759" s="182"/>
      <c r="MY759" s="182"/>
      <c r="MZ759" s="182"/>
      <c r="NA759" s="182"/>
      <c r="NB759" s="182"/>
      <c r="NC759" s="182"/>
      <c r="ND759" s="182"/>
      <c r="NE759" s="182"/>
      <c r="NF759" s="182"/>
      <c r="NG759" s="182"/>
      <c r="NH759" s="182"/>
      <c r="NI759" s="182"/>
      <c r="NJ759" s="182"/>
      <c r="NK759" s="182"/>
      <c r="NL759" s="182"/>
      <c r="NM759" s="182"/>
      <c r="NN759" s="182"/>
      <c r="NO759" s="182"/>
      <c r="NP759" s="182"/>
      <c r="NQ759" s="182"/>
      <c r="NR759" s="182"/>
      <c r="NS759" s="182"/>
      <c r="NT759" s="182"/>
      <c r="NU759" s="182"/>
      <c r="NV759" s="182"/>
      <c r="NW759" s="182"/>
      <c r="NX759" s="182"/>
      <c r="NY759" s="182"/>
      <c r="NZ759" s="182"/>
      <c r="OA759" s="182"/>
      <c r="OB759" s="182"/>
      <c r="OC759" s="182"/>
      <c r="OD759" s="182"/>
      <c r="OE759" s="182"/>
      <c r="OF759" s="182"/>
      <c r="OG759" s="182"/>
      <c r="OH759" s="182"/>
      <c r="OI759" s="182"/>
      <c r="OJ759" s="182"/>
      <c r="OK759" s="182"/>
      <c r="OL759" s="182"/>
      <c r="OM759" s="182"/>
      <c r="ON759" s="182"/>
      <c r="OO759" s="182"/>
      <c r="OP759" s="182"/>
      <c r="OQ759" s="182"/>
      <c r="OR759" s="182"/>
      <c r="OS759" s="182"/>
      <c r="OT759" s="182"/>
      <c r="OU759" s="182"/>
      <c r="OV759" s="182"/>
      <c r="OW759" s="182"/>
      <c r="OX759" s="182"/>
      <c r="OY759" s="182"/>
      <c r="OZ759" s="182"/>
      <c r="PA759" s="182"/>
      <c r="PB759" s="182"/>
      <c r="PC759" s="182"/>
      <c r="PD759" s="182"/>
      <c r="PE759" s="182"/>
      <c r="PF759" s="182"/>
      <c r="PG759" s="182"/>
      <c r="PH759" s="182"/>
      <c r="PI759" s="182"/>
      <c r="PJ759" s="182"/>
      <c r="PK759" s="182"/>
      <c r="PL759" s="182"/>
      <c r="PM759" s="182"/>
      <c r="PN759" s="182"/>
      <c r="PO759" s="182"/>
      <c r="PP759" s="182"/>
      <c r="PQ759" s="182"/>
      <c r="PR759" s="182"/>
      <c r="PS759" s="182"/>
      <c r="PT759" s="182"/>
      <c r="PU759" s="182"/>
      <c r="PV759" s="182"/>
      <c r="PW759" s="182"/>
      <c r="PX759" s="182"/>
    </row>
    <row r="760" spans="1:440" s="167" customFormat="1" ht="19.899999999999999" customHeight="1">
      <c r="A760" s="855">
        <v>213</v>
      </c>
      <c r="B760" s="1044"/>
      <c r="C760" s="956"/>
      <c r="D760" s="866"/>
      <c r="E760" s="951"/>
      <c r="F760" s="326" t="s">
        <v>21</v>
      </c>
      <c r="G760" s="301">
        <v>0.24199999999999999</v>
      </c>
      <c r="H760" s="301"/>
      <c r="I760" s="302">
        <f>G760+H760+K759</f>
        <v>0.29299999999999998</v>
      </c>
      <c r="J760" s="286">
        <v>0</v>
      </c>
      <c r="K760" s="302">
        <f t="shared" si="847"/>
        <v>0.29299999999999998</v>
      </c>
      <c r="L760" s="385">
        <f t="shared" si="848"/>
        <v>0</v>
      </c>
      <c r="M760" s="456" t="s">
        <v>24</v>
      </c>
      <c r="N760" s="903"/>
      <c r="O760" s="904"/>
      <c r="P760" s="904"/>
      <c r="Q760" s="904"/>
      <c r="R760" s="904"/>
      <c r="S760" s="893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  <c r="AG760" s="182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  <c r="AU760" s="182"/>
      <c r="AV760" s="182"/>
      <c r="AW760" s="182"/>
      <c r="AX760" s="182"/>
      <c r="AY760" s="182"/>
      <c r="AZ760" s="182"/>
      <c r="BA760" s="182"/>
      <c r="BB760" s="182"/>
      <c r="BC760" s="182"/>
      <c r="BD760" s="182"/>
      <c r="BE760" s="182"/>
      <c r="BF760" s="182"/>
      <c r="BG760" s="182"/>
      <c r="BH760" s="182"/>
      <c r="BI760" s="182"/>
      <c r="BJ760" s="182"/>
      <c r="BK760" s="182"/>
      <c r="BL760" s="182"/>
      <c r="BM760" s="182"/>
      <c r="BN760" s="182"/>
      <c r="BO760" s="182"/>
      <c r="BP760" s="182"/>
      <c r="BQ760" s="182"/>
      <c r="BR760" s="182"/>
      <c r="BS760" s="182"/>
      <c r="BT760" s="182"/>
      <c r="BU760" s="182"/>
      <c r="BV760" s="182"/>
      <c r="BW760" s="182"/>
      <c r="BX760" s="182"/>
      <c r="BY760" s="182"/>
      <c r="BZ760" s="182"/>
      <c r="CA760" s="182"/>
      <c r="CB760" s="182"/>
      <c r="CC760" s="182"/>
      <c r="CD760" s="182"/>
      <c r="CE760" s="182"/>
      <c r="CF760" s="182"/>
      <c r="CG760" s="182"/>
      <c r="CH760" s="182"/>
      <c r="CI760" s="182"/>
      <c r="CJ760" s="182"/>
      <c r="CK760" s="182"/>
      <c r="CL760" s="182"/>
      <c r="CM760" s="182"/>
      <c r="CN760" s="182"/>
      <c r="CO760" s="182"/>
      <c r="CP760" s="182"/>
      <c r="CQ760" s="182"/>
      <c r="CR760" s="182"/>
      <c r="CS760" s="182"/>
      <c r="CT760" s="182"/>
      <c r="CU760" s="182"/>
      <c r="CV760" s="182"/>
      <c r="CW760" s="182"/>
      <c r="CX760" s="182"/>
      <c r="CY760" s="182"/>
      <c r="CZ760" s="182"/>
      <c r="DA760" s="182"/>
      <c r="DB760" s="182"/>
      <c r="DC760" s="182"/>
      <c r="DD760" s="182"/>
      <c r="DE760" s="182"/>
      <c r="DF760" s="182"/>
      <c r="DG760" s="182"/>
      <c r="DH760" s="182"/>
      <c r="DI760" s="182"/>
      <c r="DJ760" s="182"/>
      <c r="DK760" s="182"/>
      <c r="DL760" s="182"/>
      <c r="DM760" s="182"/>
      <c r="DN760" s="182"/>
      <c r="DO760" s="182"/>
      <c r="DP760" s="182"/>
      <c r="DQ760" s="182"/>
      <c r="DR760" s="182"/>
      <c r="DS760" s="182"/>
      <c r="DT760" s="182"/>
      <c r="DU760" s="182"/>
      <c r="DV760" s="182"/>
      <c r="DW760" s="182"/>
      <c r="DX760" s="182"/>
      <c r="DY760" s="182"/>
      <c r="DZ760" s="182"/>
      <c r="EA760" s="182"/>
      <c r="EB760" s="182"/>
      <c r="EC760" s="182"/>
      <c r="ED760" s="182"/>
      <c r="EE760" s="182"/>
      <c r="EF760" s="182"/>
      <c r="EG760" s="182"/>
      <c r="EH760" s="182"/>
      <c r="EI760" s="182"/>
      <c r="EJ760" s="182"/>
      <c r="EK760" s="182"/>
      <c r="EL760" s="182"/>
      <c r="EM760" s="182"/>
      <c r="EN760" s="182"/>
      <c r="EO760" s="182"/>
      <c r="EP760" s="182"/>
      <c r="EQ760" s="182"/>
      <c r="ER760" s="182"/>
      <c r="ES760" s="182"/>
      <c r="ET760" s="182"/>
      <c r="EU760" s="182"/>
      <c r="EV760" s="182"/>
      <c r="EW760" s="182"/>
      <c r="EX760" s="182"/>
      <c r="EY760" s="182"/>
      <c r="EZ760" s="182"/>
      <c r="FA760" s="182"/>
      <c r="FB760" s="182"/>
      <c r="FC760" s="182"/>
      <c r="FD760" s="182"/>
      <c r="FE760" s="182"/>
      <c r="FF760" s="182"/>
      <c r="FG760" s="182"/>
      <c r="FH760" s="182"/>
      <c r="FI760" s="182"/>
      <c r="FJ760" s="182"/>
      <c r="FK760" s="182"/>
      <c r="FL760" s="182"/>
      <c r="FM760" s="182"/>
      <c r="FN760" s="182"/>
      <c r="FO760" s="182"/>
      <c r="FP760" s="182"/>
      <c r="FQ760" s="182"/>
      <c r="FR760" s="182"/>
      <c r="FS760" s="182"/>
      <c r="FT760" s="182"/>
      <c r="FU760" s="182"/>
      <c r="FV760" s="182"/>
      <c r="FW760" s="182"/>
      <c r="FX760" s="182"/>
      <c r="FY760" s="182"/>
      <c r="FZ760" s="182"/>
      <c r="GA760" s="182"/>
      <c r="GB760" s="182"/>
      <c r="GC760" s="182"/>
      <c r="GD760" s="182"/>
      <c r="GE760" s="182"/>
      <c r="GF760" s="182"/>
      <c r="GG760" s="182"/>
      <c r="GH760" s="182"/>
      <c r="GI760" s="182"/>
      <c r="GJ760" s="182"/>
      <c r="GK760" s="182"/>
      <c r="GL760" s="182"/>
      <c r="GM760" s="182"/>
      <c r="GN760" s="182"/>
      <c r="GO760" s="182"/>
      <c r="GP760" s="182"/>
      <c r="GQ760" s="182"/>
      <c r="GR760" s="182"/>
      <c r="GS760" s="182"/>
      <c r="GT760" s="182"/>
      <c r="GU760" s="182"/>
      <c r="GV760" s="182"/>
      <c r="GW760" s="182"/>
      <c r="GX760" s="182"/>
      <c r="GY760" s="182"/>
      <c r="GZ760" s="182"/>
      <c r="HA760" s="182"/>
      <c r="HB760" s="182"/>
      <c r="HC760" s="182"/>
      <c r="HD760" s="182"/>
      <c r="HE760" s="182"/>
      <c r="HF760" s="182"/>
      <c r="HG760" s="182"/>
      <c r="HH760" s="182"/>
      <c r="HI760" s="182"/>
      <c r="HJ760" s="182"/>
      <c r="HK760" s="182"/>
      <c r="HL760" s="182"/>
      <c r="HM760" s="182"/>
      <c r="HN760" s="182"/>
      <c r="HO760" s="182"/>
      <c r="HP760" s="182"/>
      <c r="HQ760" s="182"/>
      <c r="HR760" s="182"/>
      <c r="HS760" s="182"/>
      <c r="HT760" s="182"/>
      <c r="HU760" s="182"/>
      <c r="HV760" s="182"/>
      <c r="HW760" s="182"/>
      <c r="HX760" s="182"/>
      <c r="HY760" s="182"/>
      <c r="HZ760" s="182"/>
      <c r="IA760" s="182"/>
      <c r="IB760" s="182"/>
      <c r="IC760" s="182"/>
      <c r="ID760" s="182"/>
      <c r="IE760" s="182"/>
      <c r="IF760" s="182"/>
      <c r="IG760" s="182"/>
      <c r="IH760" s="182"/>
      <c r="II760" s="182"/>
      <c r="IJ760" s="182"/>
      <c r="IK760" s="182"/>
      <c r="IL760" s="182"/>
      <c r="IM760" s="182"/>
      <c r="IN760" s="182"/>
      <c r="IO760" s="182"/>
      <c r="IP760" s="182"/>
      <c r="IQ760" s="182"/>
      <c r="IR760" s="182"/>
      <c r="IS760" s="182"/>
      <c r="IT760" s="182"/>
      <c r="IU760" s="182"/>
      <c r="IV760" s="182"/>
      <c r="IW760" s="182"/>
      <c r="IX760" s="182"/>
      <c r="IY760" s="182"/>
      <c r="IZ760" s="182"/>
      <c r="JA760" s="182"/>
      <c r="JB760" s="182"/>
      <c r="JC760" s="182"/>
      <c r="JD760" s="182"/>
      <c r="JE760" s="182"/>
      <c r="JF760" s="182"/>
      <c r="JG760" s="182"/>
      <c r="JH760" s="182"/>
      <c r="JI760" s="182"/>
      <c r="JJ760" s="182"/>
      <c r="JK760" s="182"/>
      <c r="JL760" s="182"/>
      <c r="JM760" s="182"/>
      <c r="JN760" s="182"/>
      <c r="JO760" s="182"/>
      <c r="JP760" s="182"/>
      <c r="JQ760" s="182"/>
      <c r="JR760" s="182"/>
      <c r="JS760" s="182"/>
      <c r="JT760" s="182"/>
      <c r="JU760" s="182"/>
      <c r="JV760" s="182"/>
      <c r="JW760" s="182"/>
      <c r="JX760" s="182"/>
      <c r="JY760" s="182"/>
      <c r="JZ760" s="182"/>
      <c r="KA760" s="182"/>
      <c r="KB760" s="182"/>
      <c r="KC760" s="182"/>
      <c r="KD760" s="182"/>
      <c r="KE760" s="182"/>
      <c r="KF760" s="182"/>
      <c r="KG760" s="182"/>
      <c r="KH760" s="182"/>
      <c r="KI760" s="182"/>
      <c r="KJ760" s="182"/>
      <c r="KK760" s="182"/>
      <c r="KL760" s="182"/>
      <c r="KM760" s="182"/>
      <c r="KN760" s="182"/>
      <c r="KO760" s="182"/>
      <c r="KP760" s="182"/>
      <c r="KQ760" s="182"/>
      <c r="KR760" s="182"/>
      <c r="KS760" s="182"/>
      <c r="KT760" s="182"/>
      <c r="KU760" s="182"/>
      <c r="KV760" s="182"/>
      <c r="KW760" s="182"/>
      <c r="KX760" s="182"/>
      <c r="KY760" s="182"/>
      <c r="KZ760" s="182"/>
      <c r="LA760" s="182"/>
      <c r="LB760" s="182"/>
      <c r="LC760" s="182"/>
      <c r="LD760" s="182"/>
      <c r="LE760" s="182"/>
      <c r="LF760" s="182"/>
      <c r="LG760" s="182"/>
      <c r="LH760" s="182"/>
      <c r="LI760" s="182"/>
      <c r="LJ760" s="182"/>
      <c r="LK760" s="182"/>
      <c r="LL760" s="182"/>
      <c r="LM760" s="182"/>
      <c r="LN760" s="182"/>
      <c r="LO760" s="182"/>
      <c r="LP760" s="182"/>
      <c r="LQ760" s="182"/>
      <c r="LR760" s="182"/>
      <c r="LS760" s="182"/>
      <c r="LT760" s="182"/>
      <c r="LU760" s="182"/>
      <c r="LV760" s="182"/>
      <c r="LW760" s="182"/>
      <c r="LX760" s="182"/>
      <c r="LY760" s="182"/>
      <c r="LZ760" s="182"/>
      <c r="MA760" s="182"/>
      <c r="MB760" s="182"/>
      <c r="MC760" s="182"/>
      <c r="MD760" s="182"/>
      <c r="ME760" s="182"/>
      <c r="MF760" s="182"/>
      <c r="MG760" s="182"/>
      <c r="MH760" s="182"/>
      <c r="MI760" s="182"/>
      <c r="MJ760" s="182"/>
      <c r="MK760" s="182"/>
      <c r="ML760" s="182"/>
      <c r="MM760" s="182"/>
      <c r="MN760" s="182"/>
      <c r="MO760" s="182"/>
      <c r="MP760" s="182"/>
      <c r="MQ760" s="182"/>
      <c r="MR760" s="182"/>
      <c r="MS760" s="182"/>
      <c r="MT760" s="182"/>
      <c r="MU760" s="182"/>
      <c r="MV760" s="182"/>
      <c r="MW760" s="182"/>
      <c r="MX760" s="182"/>
      <c r="MY760" s="182"/>
      <c r="MZ760" s="182"/>
      <c r="NA760" s="182"/>
      <c r="NB760" s="182"/>
      <c r="NC760" s="182"/>
      <c r="ND760" s="182"/>
      <c r="NE760" s="182"/>
      <c r="NF760" s="182"/>
      <c r="NG760" s="182"/>
      <c r="NH760" s="182"/>
      <c r="NI760" s="182"/>
      <c r="NJ760" s="182"/>
      <c r="NK760" s="182"/>
      <c r="NL760" s="182"/>
      <c r="NM760" s="182"/>
      <c r="NN760" s="182"/>
      <c r="NO760" s="182"/>
      <c r="NP760" s="182"/>
      <c r="NQ760" s="182"/>
      <c r="NR760" s="182"/>
      <c r="NS760" s="182"/>
      <c r="NT760" s="182"/>
      <c r="NU760" s="182"/>
      <c r="NV760" s="182"/>
      <c r="NW760" s="182"/>
      <c r="NX760" s="182"/>
      <c r="NY760" s="182"/>
      <c r="NZ760" s="182"/>
      <c r="OA760" s="182"/>
      <c r="OB760" s="182"/>
      <c r="OC760" s="182"/>
      <c r="OD760" s="182"/>
      <c r="OE760" s="182"/>
      <c r="OF760" s="182"/>
      <c r="OG760" s="182"/>
      <c r="OH760" s="182"/>
      <c r="OI760" s="182"/>
      <c r="OJ760" s="182"/>
      <c r="OK760" s="182"/>
      <c r="OL760" s="182"/>
      <c r="OM760" s="182"/>
      <c r="ON760" s="182"/>
      <c r="OO760" s="182"/>
      <c r="OP760" s="182"/>
      <c r="OQ760" s="182"/>
      <c r="OR760" s="182"/>
      <c r="OS760" s="182"/>
      <c r="OT760" s="182"/>
      <c r="OU760" s="182"/>
      <c r="OV760" s="182"/>
      <c r="OW760" s="182"/>
      <c r="OX760" s="182"/>
      <c r="OY760" s="182"/>
      <c r="OZ760" s="182"/>
      <c r="PA760" s="182"/>
      <c r="PB760" s="182"/>
      <c r="PC760" s="182"/>
      <c r="PD760" s="182"/>
      <c r="PE760" s="182"/>
      <c r="PF760" s="182"/>
      <c r="PG760" s="182"/>
      <c r="PH760" s="182"/>
      <c r="PI760" s="182"/>
      <c r="PJ760" s="182"/>
      <c r="PK760" s="182"/>
      <c r="PL760" s="182"/>
      <c r="PM760" s="182"/>
      <c r="PN760" s="182"/>
      <c r="PO760" s="182"/>
      <c r="PP760" s="182"/>
      <c r="PQ760" s="182"/>
      <c r="PR760" s="182"/>
      <c r="PS760" s="182"/>
      <c r="PT760" s="182"/>
      <c r="PU760" s="182"/>
      <c r="PV760" s="182"/>
      <c r="PW760" s="182"/>
      <c r="PX760" s="182"/>
    </row>
    <row r="761" spans="1:440" s="167" customFormat="1" ht="19.899999999999999" customHeight="1">
      <c r="A761" s="855">
        <v>213</v>
      </c>
      <c r="B761" s="1044"/>
      <c r="C761" s="956"/>
      <c r="D761" s="867"/>
      <c r="E761" s="951"/>
      <c r="F761" s="326" t="s">
        <v>22</v>
      </c>
      <c r="G761" s="301">
        <v>0.29299999999999998</v>
      </c>
      <c r="H761" s="301"/>
      <c r="I761" s="302">
        <f>G761+H761+K760</f>
        <v>0.58599999999999997</v>
      </c>
      <c r="J761" s="286">
        <v>0</v>
      </c>
      <c r="K761" s="302">
        <f t="shared" si="847"/>
        <v>0.58599999999999997</v>
      </c>
      <c r="L761" s="385">
        <f t="shared" si="848"/>
        <v>0</v>
      </c>
      <c r="M761" s="456" t="s">
        <v>24</v>
      </c>
      <c r="N761" s="903"/>
      <c r="O761" s="904"/>
      <c r="P761" s="904"/>
      <c r="Q761" s="904"/>
      <c r="R761" s="904"/>
      <c r="S761" s="893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  <c r="AU761" s="182"/>
      <c r="AV761" s="182"/>
      <c r="AW761" s="182"/>
      <c r="AX761" s="182"/>
      <c r="AY761" s="182"/>
      <c r="AZ761" s="182"/>
      <c r="BA761" s="182"/>
      <c r="BB761" s="182"/>
      <c r="BC761" s="182"/>
      <c r="BD761" s="182"/>
      <c r="BE761" s="182"/>
      <c r="BF761" s="182"/>
      <c r="BG761" s="182"/>
      <c r="BH761" s="182"/>
      <c r="BI761" s="182"/>
      <c r="BJ761" s="182"/>
      <c r="BK761" s="182"/>
      <c r="BL761" s="182"/>
      <c r="BM761" s="182"/>
      <c r="BN761" s="182"/>
      <c r="BO761" s="182"/>
      <c r="BP761" s="182"/>
      <c r="BQ761" s="182"/>
      <c r="BR761" s="182"/>
      <c r="BS761" s="182"/>
      <c r="BT761" s="182"/>
      <c r="BU761" s="182"/>
      <c r="BV761" s="182"/>
      <c r="BW761" s="182"/>
      <c r="BX761" s="182"/>
      <c r="BY761" s="182"/>
      <c r="BZ761" s="182"/>
      <c r="CA761" s="182"/>
      <c r="CB761" s="182"/>
      <c r="CC761" s="182"/>
      <c r="CD761" s="182"/>
      <c r="CE761" s="182"/>
      <c r="CF761" s="182"/>
      <c r="CG761" s="182"/>
      <c r="CH761" s="182"/>
      <c r="CI761" s="182"/>
      <c r="CJ761" s="182"/>
      <c r="CK761" s="182"/>
      <c r="CL761" s="182"/>
      <c r="CM761" s="182"/>
      <c r="CN761" s="182"/>
      <c r="CO761" s="182"/>
      <c r="CP761" s="182"/>
      <c r="CQ761" s="182"/>
      <c r="CR761" s="182"/>
      <c r="CS761" s="182"/>
      <c r="CT761" s="182"/>
      <c r="CU761" s="182"/>
      <c r="CV761" s="182"/>
      <c r="CW761" s="182"/>
      <c r="CX761" s="182"/>
      <c r="CY761" s="182"/>
      <c r="CZ761" s="182"/>
      <c r="DA761" s="182"/>
      <c r="DB761" s="182"/>
      <c r="DC761" s="182"/>
      <c r="DD761" s="182"/>
      <c r="DE761" s="182"/>
      <c r="DF761" s="182"/>
      <c r="DG761" s="182"/>
      <c r="DH761" s="182"/>
      <c r="DI761" s="182"/>
      <c r="DJ761" s="182"/>
      <c r="DK761" s="182"/>
      <c r="DL761" s="182"/>
      <c r="DM761" s="182"/>
      <c r="DN761" s="182"/>
      <c r="DO761" s="182"/>
      <c r="DP761" s="182"/>
      <c r="DQ761" s="182"/>
      <c r="DR761" s="182"/>
      <c r="DS761" s="182"/>
      <c r="DT761" s="182"/>
      <c r="DU761" s="182"/>
      <c r="DV761" s="182"/>
      <c r="DW761" s="182"/>
      <c r="DX761" s="182"/>
      <c r="DY761" s="182"/>
      <c r="DZ761" s="182"/>
      <c r="EA761" s="182"/>
      <c r="EB761" s="182"/>
      <c r="EC761" s="182"/>
      <c r="ED761" s="182"/>
      <c r="EE761" s="182"/>
      <c r="EF761" s="182"/>
      <c r="EG761" s="182"/>
      <c r="EH761" s="182"/>
      <c r="EI761" s="182"/>
      <c r="EJ761" s="182"/>
      <c r="EK761" s="182"/>
      <c r="EL761" s="182"/>
      <c r="EM761" s="182"/>
      <c r="EN761" s="182"/>
      <c r="EO761" s="182"/>
      <c r="EP761" s="182"/>
      <c r="EQ761" s="182"/>
      <c r="ER761" s="182"/>
      <c r="ES761" s="182"/>
      <c r="ET761" s="182"/>
      <c r="EU761" s="182"/>
      <c r="EV761" s="182"/>
      <c r="EW761" s="182"/>
      <c r="EX761" s="182"/>
      <c r="EY761" s="182"/>
      <c r="EZ761" s="182"/>
      <c r="FA761" s="182"/>
      <c r="FB761" s="182"/>
      <c r="FC761" s="182"/>
      <c r="FD761" s="182"/>
      <c r="FE761" s="182"/>
      <c r="FF761" s="182"/>
      <c r="FG761" s="182"/>
      <c r="FH761" s="182"/>
      <c r="FI761" s="182"/>
      <c r="FJ761" s="182"/>
      <c r="FK761" s="182"/>
      <c r="FL761" s="182"/>
      <c r="FM761" s="182"/>
      <c r="FN761" s="182"/>
      <c r="FO761" s="182"/>
      <c r="FP761" s="182"/>
      <c r="FQ761" s="182"/>
      <c r="FR761" s="182"/>
      <c r="FS761" s="182"/>
      <c r="FT761" s="182"/>
      <c r="FU761" s="182"/>
      <c r="FV761" s="182"/>
      <c r="FW761" s="182"/>
      <c r="FX761" s="182"/>
      <c r="FY761" s="182"/>
      <c r="FZ761" s="182"/>
      <c r="GA761" s="182"/>
      <c r="GB761" s="182"/>
      <c r="GC761" s="182"/>
      <c r="GD761" s="182"/>
      <c r="GE761" s="182"/>
      <c r="GF761" s="182"/>
      <c r="GG761" s="182"/>
      <c r="GH761" s="182"/>
      <c r="GI761" s="182"/>
      <c r="GJ761" s="182"/>
      <c r="GK761" s="182"/>
      <c r="GL761" s="182"/>
      <c r="GM761" s="182"/>
      <c r="GN761" s="182"/>
      <c r="GO761" s="182"/>
      <c r="GP761" s="182"/>
      <c r="GQ761" s="182"/>
      <c r="GR761" s="182"/>
      <c r="GS761" s="182"/>
      <c r="GT761" s="182"/>
      <c r="GU761" s="182"/>
      <c r="GV761" s="182"/>
      <c r="GW761" s="182"/>
      <c r="GX761" s="182"/>
      <c r="GY761" s="182"/>
      <c r="GZ761" s="182"/>
      <c r="HA761" s="182"/>
      <c r="HB761" s="182"/>
      <c r="HC761" s="182"/>
      <c r="HD761" s="182"/>
      <c r="HE761" s="182"/>
      <c r="HF761" s="182"/>
      <c r="HG761" s="182"/>
      <c r="HH761" s="182"/>
      <c r="HI761" s="182"/>
      <c r="HJ761" s="182"/>
      <c r="HK761" s="182"/>
      <c r="HL761" s="182"/>
      <c r="HM761" s="182"/>
      <c r="HN761" s="182"/>
      <c r="HO761" s="182"/>
      <c r="HP761" s="182"/>
      <c r="HQ761" s="182"/>
      <c r="HR761" s="182"/>
      <c r="HS761" s="182"/>
      <c r="HT761" s="182"/>
      <c r="HU761" s="182"/>
      <c r="HV761" s="182"/>
      <c r="HW761" s="182"/>
      <c r="HX761" s="182"/>
      <c r="HY761" s="182"/>
      <c r="HZ761" s="182"/>
      <c r="IA761" s="182"/>
      <c r="IB761" s="182"/>
      <c r="IC761" s="182"/>
      <c r="ID761" s="182"/>
      <c r="IE761" s="182"/>
      <c r="IF761" s="182"/>
      <c r="IG761" s="182"/>
      <c r="IH761" s="182"/>
      <c r="II761" s="182"/>
      <c r="IJ761" s="182"/>
      <c r="IK761" s="182"/>
      <c r="IL761" s="182"/>
      <c r="IM761" s="182"/>
      <c r="IN761" s="182"/>
      <c r="IO761" s="182"/>
      <c r="IP761" s="182"/>
      <c r="IQ761" s="182"/>
      <c r="IR761" s="182"/>
      <c r="IS761" s="182"/>
      <c r="IT761" s="182"/>
      <c r="IU761" s="182"/>
      <c r="IV761" s="182"/>
      <c r="IW761" s="182"/>
      <c r="IX761" s="182"/>
      <c r="IY761" s="182"/>
      <c r="IZ761" s="182"/>
      <c r="JA761" s="182"/>
      <c r="JB761" s="182"/>
      <c r="JC761" s="182"/>
      <c r="JD761" s="182"/>
      <c r="JE761" s="182"/>
      <c r="JF761" s="182"/>
      <c r="JG761" s="182"/>
      <c r="JH761" s="182"/>
      <c r="JI761" s="182"/>
      <c r="JJ761" s="182"/>
      <c r="JK761" s="182"/>
      <c r="JL761" s="182"/>
      <c r="JM761" s="182"/>
      <c r="JN761" s="182"/>
      <c r="JO761" s="182"/>
      <c r="JP761" s="182"/>
      <c r="JQ761" s="182"/>
      <c r="JR761" s="182"/>
      <c r="JS761" s="182"/>
      <c r="JT761" s="182"/>
      <c r="JU761" s="182"/>
      <c r="JV761" s="182"/>
      <c r="JW761" s="182"/>
      <c r="JX761" s="182"/>
      <c r="JY761" s="182"/>
      <c r="JZ761" s="182"/>
      <c r="KA761" s="182"/>
      <c r="KB761" s="182"/>
      <c r="KC761" s="182"/>
      <c r="KD761" s="182"/>
      <c r="KE761" s="182"/>
      <c r="KF761" s="182"/>
      <c r="KG761" s="182"/>
      <c r="KH761" s="182"/>
      <c r="KI761" s="182"/>
      <c r="KJ761" s="182"/>
      <c r="KK761" s="182"/>
      <c r="KL761" s="182"/>
      <c r="KM761" s="182"/>
      <c r="KN761" s="182"/>
      <c r="KO761" s="182"/>
      <c r="KP761" s="182"/>
      <c r="KQ761" s="182"/>
      <c r="KR761" s="182"/>
      <c r="KS761" s="182"/>
      <c r="KT761" s="182"/>
      <c r="KU761" s="182"/>
      <c r="KV761" s="182"/>
      <c r="KW761" s="182"/>
      <c r="KX761" s="182"/>
      <c r="KY761" s="182"/>
      <c r="KZ761" s="182"/>
      <c r="LA761" s="182"/>
      <c r="LB761" s="182"/>
      <c r="LC761" s="182"/>
      <c r="LD761" s="182"/>
      <c r="LE761" s="182"/>
      <c r="LF761" s="182"/>
      <c r="LG761" s="182"/>
      <c r="LH761" s="182"/>
      <c r="LI761" s="182"/>
      <c r="LJ761" s="182"/>
      <c r="LK761" s="182"/>
      <c r="LL761" s="182"/>
      <c r="LM761" s="182"/>
      <c r="LN761" s="182"/>
      <c r="LO761" s="182"/>
      <c r="LP761" s="182"/>
      <c r="LQ761" s="182"/>
      <c r="LR761" s="182"/>
      <c r="LS761" s="182"/>
      <c r="LT761" s="182"/>
      <c r="LU761" s="182"/>
      <c r="LV761" s="182"/>
      <c r="LW761" s="182"/>
      <c r="LX761" s="182"/>
      <c r="LY761" s="182"/>
      <c r="LZ761" s="182"/>
      <c r="MA761" s="182"/>
      <c r="MB761" s="182"/>
      <c r="MC761" s="182"/>
      <c r="MD761" s="182"/>
      <c r="ME761" s="182"/>
      <c r="MF761" s="182"/>
      <c r="MG761" s="182"/>
      <c r="MH761" s="182"/>
      <c r="MI761" s="182"/>
      <c r="MJ761" s="182"/>
      <c r="MK761" s="182"/>
      <c r="ML761" s="182"/>
      <c r="MM761" s="182"/>
      <c r="MN761" s="182"/>
      <c r="MO761" s="182"/>
      <c r="MP761" s="182"/>
      <c r="MQ761" s="182"/>
      <c r="MR761" s="182"/>
      <c r="MS761" s="182"/>
      <c r="MT761" s="182"/>
      <c r="MU761" s="182"/>
      <c r="MV761" s="182"/>
      <c r="MW761" s="182"/>
      <c r="MX761" s="182"/>
      <c r="MY761" s="182"/>
      <c r="MZ761" s="182"/>
      <c r="NA761" s="182"/>
      <c r="NB761" s="182"/>
      <c r="NC761" s="182"/>
      <c r="ND761" s="182"/>
      <c r="NE761" s="182"/>
      <c r="NF761" s="182"/>
      <c r="NG761" s="182"/>
      <c r="NH761" s="182"/>
      <c r="NI761" s="182"/>
      <c r="NJ761" s="182"/>
      <c r="NK761" s="182"/>
      <c r="NL761" s="182"/>
      <c r="NM761" s="182"/>
      <c r="NN761" s="182"/>
      <c r="NO761" s="182"/>
      <c r="NP761" s="182"/>
      <c r="NQ761" s="182"/>
      <c r="NR761" s="182"/>
      <c r="NS761" s="182"/>
      <c r="NT761" s="182"/>
      <c r="NU761" s="182"/>
      <c r="NV761" s="182"/>
      <c r="NW761" s="182"/>
      <c r="NX761" s="182"/>
      <c r="NY761" s="182"/>
      <c r="NZ761" s="182"/>
      <c r="OA761" s="182"/>
      <c r="OB761" s="182"/>
      <c r="OC761" s="182"/>
      <c r="OD761" s="182"/>
      <c r="OE761" s="182"/>
      <c r="OF761" s="182"/>
      <c r="OG761" s="182"/>
      <c r="OH761" s="182"/>
      <c r="OI761" s="182"/>
      <c r="OJ761" s="182"/>
      <c r="OK761" s="182"/>
      <c r="OL761" s="182"/>
      <c r="OM761" s="182"/>
      <c r="ON761" s="182"/>
      <c r="OO761" s="182"/>
      <c r="OP761" s="182"/>
      <c r="OQ761" s="182"/>
      <c r="OR761" s="182"/>
      <c r="OS761" s="182"/>
      <c r="OT761" s="182"/>
      <c r="OU761" s="182"/>
      <c r="OV761" s="182"/>
      <c r="OW761" s="182"/>
      <c r="OX761" s="182"/>
      <c r="OY761" s="182"/>
      <c r="OZ761" s="182"/>
      <c r="PA761" s="182"/>
      <c r="PB761" s="182"/>
      <c r="PC761" s="182"/>
      <c r="PD761" s="182"/>
      <c r="PE761" s="182"/>
      <c r="PF761" s="182"/>
      <c r="PG761" s="182"/>
      <c r="PH761" s="182"/>
      <c r="PI761" s="182"/>
      <c r="PJ761" s="182"/>
      <c r="PK761" s="182"/>
      <c r="PL761" s="182"/>
      <c r="PM761" s="182"/>
      <c r="PN761" s="182"/>
      <c r="PO761" s="182"/>
      <c r="PP761" s="182"/>
      <c r="PQ761" s="182"/>
      <c r="PR761" s="182"/>
      <c r="PS761" s="182"/>
      <c r="PT761" s="182"/>
      <c r="PU761" s="182"/>
      <c r="PV761" s="182"/>
      <c r="PW761" s="182"/>
      <c r="PX761" s="182"/>
    </row>
    <row r="762" spans="1:440" s="167" customFormat="1" ht="19.899999999999999" customHeight="1">
      <c r="A762" s="855">
        <v>215</v>
      </c>
      <c r="B762" s="1044"/>
      <c r="C762" s="956"/>
      <c r="D762" s="865" t="s">
        <v>667</v>
      </c>
      <c r="E762" s="951" t="s">
        <v>644</v>
      </c>
      <c r="F762" s="326" t="s">
        <v>20</v>
      </c>
      <c r="G762" s="301">
        <v>0.60499999999999998</v>
      </c>
      <c r="H762" s="301"/>
      <c r="I762" s="302">
        <f t="shared" ref="I762" si="971">G762+H762</f>
        <v>0.60499999999999998</v>
      </c>
      <c r="J762" s="286">
        <v>0</v>
      </c>
      <c r="K762" s="302">
        <f t="shared" ref="K762:K794" si="972">I762-J762</f>
        <v>0.60499999999999998</v>
      </c>
      <c r="L762" s="385">
        <f t="shared" ref="L762:L794" si="973">J762/I762</f>
        <v>0</v>
      </c>
      <c r="M762" s="456" t="s">
        <v>24</v>
      </c>
      <c r="N762" s="903">
        <f t="shared" ref="N762:O762" si="974">G762+G763+G764</f>
        <v>6.88</v>
      </c>
      <c r="O762" s="904">
        <f t="shared" si="974"/>
        <v>0</v>
      </c>
      <c r="P762" s="904">
        <f t="shared" ref="P762" si="975">N762+O762</f>
        <v>6.88</v>
      </c>
      <c r="Q762" s="904">
        <f t="shared" ref="Q762" si="976">J762+J763+J764</f>
        <v>0.308</v>
      </c>
      <c r="R762" s="904">
        <f t="shared" ref="R762" si="977">P762-Q762</f>
        <v>6.5720000000000001</v>
      </c>
      <c r="S762" s="893">
        <f t="shared" ref="S762" si="978">Q762/P762</f>
        <v>4.4767441860465114E-2</v>
      </c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  <c r="AV762" s="182"/>
      <c r="AW762" s="182"/>
      <c r="AX762" s="182"/>
      <c r="AY762" s="182"/>
      <c r="AZ762" s="182"/>
      <c r="BA762" s="182"/>
      <c r="BB762" s="182"/>
      <c r="BC762" s="182"/>
      <c r="BD762" s="182"/>
      <c r="BE762" s="182"/>
      <c r="BF762" s="182"/>
      <c r="BG762" s="182"/>
      <c r="BH762" s="182"/>
      <c r="BI762" s="182"/>
      <c r="BJ762" s="182"/>
      <c r="BK762" s="182"/>
      <c r="BL762" s="182"/>
      <c r="BM762" s="182"/>
      <c r="BN762" s="182"/>
      <c r="BO762" s="182"/>
      <c r="BP762" s="182"/>
      <c r="BQ762" s="182"/>
      <c r="BR762" s="182"/>
      <c r="BS762" s="182"/>
      <c r="BT762" s="182"/>
      <c r="BU762" s="182"/>
      <c r="BV762" s="182"/>
      <c r="BW762" s="182"/>
      <c r="BX762" s="182"/>
      <c r="BY762" s="182"/>
      <c r="BZ762" s="182"/>
      <c r="CA762" s="182"/>
      <c r="CB762" s="182"/>
      <c r="CC762" s="182"/>
      <c r="CD762" s="182"/>
      <c r="CE762" s="182"/>
      <c r="CF762" s="182"/>
      <c r="CG762" s="182"/>
      <c r="CH762" s="182"/>
      <c r="CI762" s="182"/>
      <c r="CJ762" s="182"/>
      <c r="CK762" s="182"/>
      <c r="CL762" s="182"/>
      <c r="CM762" s="182"/>
      <c r="CN762" s="182"/>
      <c r="CO762" s="182"/>
      <c r="CP762" s="182"/>
      <c r="CQ762" s="182"/>
      <c r="CR762" s="182"/>
      <c r="CS762" s="182"/>
      <c r="CT762" s="182"/>
      <c r="CU762" s="182"/>
      <c r="CV762" s="182"/>
      <c r="CW762" s="182"/>
      <c r="CX762" s="182"/>
      <c r="CY762" s="182"/>
      <c r="CZ762" s="182"/>
      <c r="DA762" s="182"/>
      <c r="DB762" s="182"/>
      <c r="DC762" s="182"/>
      <c r="DD762" s="182"/>
      <c r="DE762" s="182"/>
      <c r="DF762" s="182"/>
      <c r="DG762" s="182"/>
      <c r="DH762" s="182"/>
      <c r="DI762" s="182"/>
      <c r="DJ762" s="182"/>
      <c r="DK762" s="182"/>
      <c r="DL762" s="182"/>
      <c r="DM762" s="182"/>
      <c r="DN762" s="182"/>
      <c r="DO762" s="182"/>
      <c r="DP762" s="182"/>
      <c r="DQ762" s="182"/>
      <c r="DR762" s="182"/>
      <c r="DS762" s="182"/>
      <c r="DT762" s="182"/>
      <c r="DU762" s="182"/>
      <c r="DV762" s="182"/>
      <c r="DW762" s="182"/>
      <c r="DX762" s="182"/>
      <c r="DY762" s="182"/>
      <c r="DZ762" s="182"/>
      <c r="EA762" s="182"/>
      <c r="EB762" s="182"/>
      <c r="EC762" s="182"/>
      <c r="ED762" s="182"/>
      <c r="EE762" s="182"/>
      <c r="EF762" s="182"/>
      <c r="EG762" s="182"/>
      <c r="EH762" s="182"/>
      <c r="EI762" s="182"/>
      <c r="EJ762" s="182"/>
      <c r="EK762" s="182"/>
      <c r="EL762" s="182"/>
      <c r="EM762" s="182"/>
      <c r="EN762" s="182"/>
      <c r="EO762" s="182"/>
      <c r="EP762" s="182"/>
      <c r="EQ762" s="182"/>
      <c r="ER762" s="182"/>
      <c r="ES762" s="182"/>
      <c r="ET762" s="182"/>
      <c r="EU762" s="182"/>
      <c r="EV762" s="182"/>
      <c r="EW762" s="182"/>
      <c r="EX762" s="182"/>
      <c r="EY762" s="182"/>
      <c r="EZ762" s="182"/>
      <c r="FA762" s="182"/>
      <c r="FB762" s="182"/>
      <c r="FC762" s="182"/>
      <c r="FD762" s="182"/>
      <c r="FE762" s="182"/>
      <c r="FF762" s="182"/>
      <c r="FG762" s="182"/>
      <c r="FH762" s="182"/>
      <c r="FI762" s="182"/>
      <c r="FJ762" s="182"/>
      <c r="FK762" s="182"/>
      <c r="FL762" s="182"/>
      <c r="FM762" s="182"/>
      <c r="FN762" s="182"/>
      <c r="FO762" s="182"/>
      <c r="FP762" s="182"/>
      <c r="FQ762" s="182"/>
      <c r="FR762" s="182"/>
      <c r="FS762" s="182"/>
      <c r="FT762" s="182"/>
      <c r="FU762" s="182"/>
      <c r="FV762" s="182"/>
      <c r="FW762" s="182"/>
      <c r="FX762" s="182"/>
      <c r="FY762" s="182"/>
      <c r="FZ762" s="182"/>
      <c r="GA762" s="182"/>
      <c r="GB762" s="182"/>
      <c r="GC762" s="182"/>
      <c r="GD762" s="182"/>
      <c r="GE762" s="182"/>
      <c r="GF762" s="182"/>
      <c r="GG762" s="182"/>
      <c r="GH762" s="182"/>
      <c r="GI762" s="182"/>
      <c r="GJ762" s="182"/>
      <c r="GK762" s="182"/>
      <c r="GL762" s="182"/>
      <c r="GM762" s="182"/>
      <c r="GN762" s="182"/>
      <c r="GO762" s="182"/>
      <c r="GP762" s="182"/>
      <c r="GQ762" s="182"/>
      <c r="GR762" s="182"/>
      <c r="GS762" s="182"/>
      <c r="GT762" s="182"/>
      <c r="GU762" s="182"/>
      <c r="GV762" s="182"/>
      <c r="GW762" s="182"/>
      <c r="GX762" s="182"/>
      <c r="GY762" s="182"/>
      <c r="GZ762" s="182"/>
      <c r="HA762" s="182"/>
      <c r="HB762" s="182"/>
      <c r="HC762" s="182"/>
      <c r="HD762" s="182"/>
      <c r="HE762" s="182"/>
      <c r="HF762" s="182"/>
      <c r="HG762" s="182"/>
      <c r="HH762" s="182"/>
      <c r="HI762" s="182"/>
      <c r="HJ762" s="182"/>
      <c r="HK762" s="182"/>
      <c r="HL762" s="182"/>
      <c r="HM762" s="182"/>
      <c r="HN762" s="182"/>
      <c r="HO762" s="182"/>
      <c r="HP762" s="182"/>
      <c r="HQ762" s="182"/>
      <c r="HR762" s="182"/>
      <c r="HS762" s="182"/>
      <c r="HT762" s="182"/>
      <c r="HU762" s="182"/>
      <c r="HV762" s="182"/>
      <c r="HW762" s="182"/>
      <c r="HX762" s="182"/>
      <c r="HY762" s="182"/>
      <c r="HZ762" s="182"/>
      <c r="IA762" s="182"/>
      <c r="IB762" s="182"/>
      <c r="IC762" s="182"/>
      <c r="ID762" s="182"/>
      <c r="IE762" s="182"/>
      <c r="IF762" s="182"/>
      <c r="IG762" s="182"/>
      <c r="IH762" s="182"/>
      <c r="II762" s="182"/>
      <c r="IJ762" s="182"/>
      <c r="IK762" s="182"/>
      <c r="IL762" s="182"/>
      <c r="IM762" s="182"/>
      <c r="IN762" s="182"/>
      <c r="IO762" s="182"/>
      <c r="IP762" s="182"/>
      <c r="IQ762" s="182"/>
      <c r="IR762" s="182"/>
      <c r="IS762" s="182"/>
      <c r="IT762" s="182"/>
      <c r="IU762" s="182"/>
      <c r="IV762" s="182"/>
      <c r="IW762" s="182"/>
      <c r="IX762" s="182"/>
      <c r="IY762" s="182"/>
      <c r="IZ762" s="182"/>
      <c r="JA762" s="182"/>
      <c r="JB762" s="182"/>
      <c r="JC762" s="182"/>
      <c r="JD762" s="182"/>
      <c r="JE762" s="182"/>
      <c r="JF762" s="182"/>
      <c r="JG762" s="182"/>
      <c r="JH762" s="182"/>
      <c r="JI762" s="182"/>
      <c r="JJ762" s="182"/>
      <c r="JK762" s="182"/>
      <c r="JL762" s="182"/>
      <c r="JM762" s="182"/>
      <c r="JN762" s="182"/>
      <c r="JO762" s="182"/>
      <c r="JP762" s="182"/>
      <c r="JQ762" s="182"/>
      <c r="JR762" s="182"/>
      <c r="JS762" s="182"/>
      <c r="JT762" s="182"/>
      <c r="JU762" s="182"/>
      <c r="JV762" s="182"/>
      <c r="JW762" s="182"/>
      <c r="JX762" s="182"/>
      <c r="JY762" s="182"/>
      <c r="JZ762" s="182"/>
      <c r="KA762" s="182"/>
      <c r="KB762" s="182"/>
      <c r="KC762" s="182"/>
      <c r="KD762" s="182"/>
      <c r="KE762" s="182"/>
      <c r="KF762" s="182"/>
      <c r="KG762" s="182"/>
      <c r="KH762" s="182"/>
      <c r="KI762" s="182"/>
      <c r="KJ762" s="182"/>
      <c r="KK762" s="182"/>
      <c r="KL762" s="182"/>
      <c r="KM762" s="182"/>
      <c r="KN762" s="182"/>
      <c r="KO762" s="182"/>
      <c r="KP762" s="182"/>
      <c r="KQ762" s="182"/>
      <c r="KR762" s="182"/>
      <c r="KS762" s="182"/>
      <c r="KT762" s="182"/>
      <c r="KU762" s="182"/>
      <c r="KV762" s="182"/>
      <c r="KW762" s="182"/>
      <c r="KX762" s="182"/>
      <c r="KY762" s="182"/>
      <c r="KZ762" s="182"/>
      <c r="LA762" s="182"/>
      <c r="LB762" s="182"/>
      <c r="LC762" s="182"/>
      <c r="LD762" s="182"/>
      <c r="LE762" s="182"/>
      <c r="LF762" s="182"/>
      <c r="LG762" s="182"/>
      <c r="LH762" s="182"/>
      <c r="LI762" s="182"/>
      <c r="LJ762" s="182"/>
      <c r="LK762" s="182"/>
      <c r="LL762" s="182"/>
      <c r="LM762" s="182"/>
      <c r="LN762" s="182"/>
      <c r="LO762" s="182"/>
      <c r="LP762" s="182"/>
      <c r="LQ762" s="182"/>
      <c r="LR762" s="182"/>
      <c r="LS762" s="182"/>
      <c r="LT762" s="182"/>
      <c r="LU762" s="182"/>
      <c r="LV762" s="182"/>
      <c r="LW762" s="182"/>
      <c r="LX762" s="182"/>
      <c r="LY762" s="182"/>
      <c r="LZ762" s="182"/>
      <c r="MA762" s="182"/>
      <c r="MB762" s="182"/>
      <c r="MC762" s="182"/>
      <c r="MD762" s="182"/>
      <c r="ME762" s="182"/>
      <c r="MF762" s="182"/>
      <c r="MG762" s="182"/>
      <c r="MH762" s="182"/>
      <c r="MI762" s="182"/>
      <c r="MJ762" s="182"/>
      <c r="MK762" s="182"/>
      <c r="ML762" s="182"/>
      <c r="MM762" s="182"/>
      <c r="MN762" s="182"/>
      <c r="MO762" s="182"/>
      <c r="MP762" s="182"/>
      <c r="MQ762" s="182"/>
      <c r="MR762" s="182"/>
      <c r="MS762" s="182"/>
      <c r="MT762" s="182"/>
      <c r="MU762" s="182"/>
      <c r="MV762" s="182"/>
      <c r="MW762" s="182"/>
      <c r="MX762" s="182"/>
      <c r="MY762" s="182"/>
      <c r="MZ762" s="182"/>
      <c r="NA762" s="182"/>
      <c r="NB762" s="182"/>
      <c r="NC762" s="182"/>
      <c r="ND762" s="182"/>
      <c r="NE762" s="182"/>
      <c r="NF762" s="182"/>
      <c r="NG762" s="182"/>
      <c r="NH762" s="182"/>
      <c r="NI762" s="182"/>
      <c r="NJ762" s="182"/>
      <c r="NK762" s="182"/>
      <c r="NL762" s="182"/>
      <c r="NM762" s="182"/>
      <c r="NN762" s="182"/>
      <c r="NO762" s="182"/>
      <c r="NP762" s="182"/>
      <c r="NQ762" s="182"/>
      <c r="NR762" s="182"/>
      <c r="NS762" s="182"/>
      <c r="NT762" s="182"/>
      <c r="NU762" s="182"/>
      <c r="NV762" s="182"/>
      <c r="NW762" s="182"/>
      <c r="NX762" s="182"/>
      <c r="NY762" s="182"/>
      <c r="NZ762" s="182"/>
      <c r="OA762" s="182"/>
      <c r="OB762" s="182"/>
      <c r="OC762" s="182"/>
      <c r="OD762" s="182"/>
      <c r="OE762" s="182"/>
      <c r="OF762" s="182"/>
      <c r="OG762" s="182"/>
      <c r="OH762" s="182"/>
      <c r="OI762" s="182"/>
      <c r="OJ762" s="182"/>
      <c r="OK762" s="182"/>
      <c r="OL762" s="182"/>
      <c r="OM762" s="182"/>
      <c r="ON762" s="182"/>
      <c r="OO762" s="182"/>
      <c r="OP762" s="182"/>
      <c r="OQ762" s="182"/>
      <c r="OR762" s="182"/>
      <c r="OS762" s="182"/>
      <c r="OT762" s="182"/>
      <c r="OU762" s="182"/>
      <c r="OV762" s="182"/>
      <c r="OW762" s="182"/>
      <c r="OX762" s="182"/>
      <c r="OY762" s="182"/>
      <c r="OZ762" s="182"/>
      <c r="PA762" s="182"/>
      <c r="PB762" s="182"/>
      <c r="PC762" s="182"/>
      <c r="PD762" s="182"/>
      <c r="PE762" s="182"/>
      <c r="PF762" s="182"/>
      <c r="PG762" s="182"/>
      <c r="PH762" s="182"/>
      <c r="PI762" s="182"/>
      <c r="PJ762" s="182"/>
      <c r="PK762" s="182"/>
      <c r="PL762" s="182"/>
      <c r="PM762" s="182"/>
      <c r="PN762" s="182"/>
      <c r="PO762" s="182"/>
      <c r="PP762" s="182"/>
      <c r="PQ762" s="182"/>
      <c r="PR762" s="182"/>
      <c r="PS762" s="182"/>
      <c r="PT762" s="182"/>
      <c r="PU762" s="182"/>
      <c r="PV762" s="182"/>
      <c r="PW762" s="182"/>
      <c r="PX762" s="182"/>
    </row>
    <row r="763" spans="1:440" s="167" customFormat="1" ht="19.899999999999999" customHeight="1">
      <c r="A763" s="855">
        <v>215</v>
      </c>
      <c r="B763" s="1044"/>
      <c r="C763" s="956"/>
      <c r="D763" s="866"/>
      <c r="E763" s="951"/>
      <c r="F763" s="326" t="s">
        <v>21</v>
      </c>
      <c r="G763" s="301">
        <v>2.835</v>
      </c>
      <c r="H763" s="301"/>
      <c r="I763" s="302">
        <f>G763+H763+K762</f>
        <v>3.44</v>
      </c>
      <c r="J763" s="286">
        <v>0.308</v>
      </c>
      <c r="K763" s="302">
        <f t="shared" si="972"/>
        <v>3.1320000000000001</v>
      </c>
      <c r="L763" s="385">
        <f t="shared" si="973"/>
        <v>8.9534883720930228E-2</v>
      </c>
      <c r="M763" s="456" t="s">
        <v>24</v>
      </c>
      <c r="N763" s="903"/>
      <c r="O763" s="904"/>
      <c r="P763" s="904"/>
      <c r="Q763" s="904"/>
      <c r="R763" s="904"/>
      <c r="S763" s="893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  <c r="AU763" s="182"/>
      <c r="AV763" s="182"/>
      <c r="AW763" s="182"/>
      <c r="AX763" s="182"/>
      <c r="AY763" s="182"/>
      <c r="AZ763" s="182"/>
      <c r="BA763" s="182"/>
      <c r="BB763" s="182"/>
      <c r="BC763" s="182"/>
      <c r="BD763" s="182"/>
      <c r="BE763" s="182"/>
      <c r="BF763" s="182"/>
      <c r="BG763" s="182"/>
      <c r="BH763" s="182"/>
      <c r="BI763" s="182"/>
      <c r="BJ763" s="182"/>
      <c r="BK763" s="182"/>
      <c r="BL763" s="182"/>
      <c r="BM763" s="182"/>
      <c r="BN763" s="182"/>
      <c r="BO763" s="182"/>
      <c r="BP763" s="182"/>
      <c r="BQ763" s="182"/>
      <c r="BR763" s="182"/>
      <c r="BS763" s="182"/>
      <c r="BT763" s="182"/>
      <c r="BU763" s="182"/>
      <c r="BV763" s="182"/>
      <c r="BW763" s="182"/>
      <c r="BX763" s="182"/>
      <c r="BY763" s="182"/>
      <c r="BZ763" s="182"/>
      <c r="CA763" s="182"/>
      <c r="CB763" s="182"/>
      <c r="CC763" s="182"/>
      <c r="CD763" s="182"/>
      <c r="CE763" s="182"/>
      <c r="CF763" s="182"/>
      <c r="CG763" s="182"/>
      <c r="CH763" s="182"/>
      <c r="CI763" s="182"/>
      <c r="CJ763" s="182"/>
      <c r="CK763" s="182"/>
      <c r="CL763" s="182"/>
      <c r="CM763" s="182"/>
      <c r="CN763" s="182"/>
      <c r="CO763" s="182"/>
      <c r="CP763" s="182"/>
      <c r="CQ763" s="182"/>
      <c r="CR763" s="182"/>
      <c r="CS763" s="182"/>
      <c r="CT763" s="182"/>
      <c r="CU763" s="182"/>
      <c r="CV763" s="182"/>
      <c r="CW763" s="182"/>
      <c r="CX763" s="182"/>
      <c r="CY763" s="182"/>
      <c r="CZ763" s="182"/>
      <c r="DA763" s="182"/>
      <c r="DB763" s="182"/>
      <c r="DC763" s="182"/>
      <c r="DD763" s="182"/>
      <c r="DE763" s="182"/>
      <c r="DF763" s="182"/>
      <c r="DG763" s="182"/>
      <c r="DH763" s="182"/>
      <c r="DI763" s="182"/>
      <c r="DJ763" s="182"/>
      <c r="DK763" s="182"/>
      <c r="DL763" s="182"/>
      <c r="DM763" s="182"/>
      <c r="DN763" s="182"/>
      <c r="DO763" s="182"/>
      <c r="DP763" s="182"/>
      <c r="DQ763" s="182"/>
      <c r="DR763" s="182"/>
      <c r="DS763" s="182"/>
      <c r="DT763" s="182"/>
      <c r="DU763" s="182"/>
      <c r="DV763" s="182"/>
      <c r="DW763" s="182"/>
      <c r="DX763" s="182"/>
      <c r="DY763" s="182"/>
      <c r="DZ763" s="182"/>
      <c r="EA763" s="182"/>
      <c r="EB763" s="182"/>
      <c r="EC763" s="182"/>
      <c r="ED763" s="182"/>
      <c r="EE763" s="182"/>
      <c r="EF763" s="182"/>
      <c r="EG763" s="182"/>
      <c r="EH763" s="182"/>
      <c r="EI763" s="182"/>
      <c r="EJ763" s="182"/>
      <c r="EK763" s="182"/>
      <c r="EL763" s="182"/>
      <c r="EM763" s="182"/>
      <c r="EN763" s="182"/>
      <c r="EO763" s="182"/>
      <c r="EP763" s="182"/>
      <c r="EQ763" s="182"/>
      <c r="ER763" s="182"/>
      <c r="ES763" s="182"/>
      <c r="ET763" s="182"/>
      <c r="EU763" s="182"/>
      <c r="EV763" s="182"/>
      <c r="EW763" s="182"/>
      <c r="EX763" s="182"/>
      <c r="EY763" s="182"/>
      <c r="EZ763" s="182"/>
      <c r="FA763" s="182"/>
      <c r="FB763" s="182"/>
      <c r="FC763" s="182"/>
      <c r="FD763" s="182"/>
      <c r="FE763" s="182"/>
      <c r="FF763" s="182"/>
      <c r="FG763" s="182"/>
      <c r="FH763" s="182"/>
      <c r="FI763" s="182"/>
      <c r="FJ763" s="182"/>
      <c r="FK763" s="182"/>
      <c r="FL763" s="182"/>
      <c r="FM763" s="182"/>
      <c r="FN763" s="182"/>
      <c r="FO763" s="182"/>
      <c r="FP763" s="182"/>
      <c r="FQ763" s="182"/>
      <c r="FR763" s="182"/>
      <c r="FS763" s="182"/>
      <c r="FT763" s="182"/>
      <c r="FU763" s="182"/>
      <c r="FV763" s="182"/>
      <c r="FW763" s="182"/>
      <c r="FX763" s="182"/>
      <c r="FY763" s="182"/>
      <c r="FZ763" s="182"/>
      <c r="GA763" s="182"/>
      <c r="GB763" s="182"/>
      <c r="GC763" s="182"/>
      <c r="GD763" s="182"/>
      <c r="GE763" s="182"/>
      <c r="GF763" s="182"/>
      <c r="GG763" s="182"/>
      <c r="GH763" s="182"/>
      <c r="GI763" s="182"/>
      <c r="GJ763" s="182"/>
      <c r="GK763" s="182"/>
      <c r="GL763" s="182"/>
      <c r="GM763" s="182"/>
      <c r="GN763" s="182"/>
      <c r="GO763" s="182"/>
      <c r="GP763" s="182"/>
      <c r="GQ763" s="182"/>
      <c r="GR763" s="182"/>
      <c r="GS763" s="182"/>
      <c r="GT763" s="182"/>
      <c r="GU763" s="182"/>
      <c r="GV763" s="182"/>
      <c r="GW763" s="182"/>
      <c r="GX763" s="182"/>
      <c r="GY763" s="182"/>
      <c r="GZ763" s="182"/>
      <c r="HA763" s="182"/>
      <c r="HB763" s="182"/>
      <c r="HC763" s="182"/>
      <c r="HD763" s="182"/>
      <c r="HE763" s="182"/>
      <c r="HF763" s="182"/>
      <c r="HG763" s="182"/>
      <c r="HH763" s="182"/>
      <c r="HI763" s="182"/>
      <c r="HJ763" s="182"/>
      <c r="HK763" s="182"/>
      <c r="HL763" s="182"/>
      <c r="HM763" s="182"/>
      <c r="HN763" s="182"/>
      <c r="HO763" s="182"/>
      <c r="HP763" s="182"/>
      <c r="HQ763" s="182"/>
      <c r="HR763" s="182"/>
      <c r="HS763" s="182"/>
      <c r="HT763" s="182"/>
      <c r="HU763" s="182"/>
      <c r="HV763" s="182"/>
      <c r="HW763" s="182"/>
      <c r="HX763" s="182"/>
      <c r="HY763" s="182"/>
      <c r="HZ763" s="182"/>
      <c r="IA763" s="182"/>
      <c r="IB763" s="182"/>
      <c r="IC763" s="182"/>
      <c r="ID763" s="182"/>
      <c r="IE763" s="182"/>
      <c r="IF763" s="182"/>
      <c r="IG763" s="182"/>
      <c r="IH763" s="182"/>
      <c r="II763" s="182"/>
      <c r="IJ763" s="182"/>
      <c r="IK763" s="182"/>
      <c r="IL763" s="182"/>
      <c r="IM763" s="182"/>
      <c r="IN763" s="182"/>
      <c r="IO763" s="182"/>
      <c r="IP763" s="182"/>
      <c r="IQ763" s="182"/>
      <c r="IR763" s="182"/>
      <c r="IS763" s="182"/>
      <c r="IT763" s="182"/>
      <c r="IU763" s="182"/>
      <c r="IV763" s="182"/>
      <c r="IW763" s="182"/>
      <c r="IX763" s="182"/>
      <c r="IY763" s="182"/>
      <c r="IZ763" s="182"/>
      <c r="JA763" s="182"/>
      <c r="JB763" s="182"/>
      <c r="JC763" s="182"/>
      <c r="JD763" s="182"/>
      <c r="JE763" s="182"/>
      <c r="JF763" s="182"/>
      <c r="JG763" s="182"/>
      <c r="JH763" s="182"/>
      <c r="JI763" s="182"/>
      <c r="JJ763" s="182"/>
      <c r="JK763" s="182"/>
      <c r="JL763" s="182"/>
      <c r="JM763" s="182"/>
      <c r="JN763" s="182"/>
      <c r="JO763" s="182"/>
      <c r="JP763" s="182"/>
      <c r="JQ763" s="182"/>
      <c r="JR763" s="182"/>
      <c r="JS763" s="182"/>
      <c r="JT763" s="182"/>
      <c r="JU763" s="182"/>
      <c r="JV763" s="182"/>
      <c r="JW763" s="182"/>
      <c r="JX763" s="182"/>
      <c r="JY763" s="182"/>
      <c r="JZ763" s="182"/>
      <c r="KA763" s="182"/>
      <c r="KB763" s="182"/>
      <c r="KC763" s="182"/>
      <c r="KD763" s="182"/>
      <c r="KE763" s="182"/>
      <c r="KF763" s="182"/>
      <c r="KG763" s="182"/>
      <c r="KH763" s="182"/>
      <c r="KI763" s="182"/>
      <c r="KJ763" s="182"/>
      <c r="KK763" s="182"/>
      <c r="KL763" s="182"/>
      <c r="KM763" s="182"/>
      <c r="KN763" s="182"/>
      <c r="KO763" s="182"/>
      <c r="KP763" s="182"/>
      <c r="KQ763" s="182"/>
      <c r="KR763" s="182"/>
      <c r="KS763" s="182"/>
      <c r="KT763" s="182"/>
      <c r="KU763" s="182"/>
      <c r="KV763" s="182"/>
      <c r="KW763" s="182"/>
      <c r="KX763" s="182"/>
      <c r="KY763" s="182"/>
      <c r="KZ763" s="182"/>
      <c r="LA763" s="182"/>
      <c r="LB763" s="182"/>
      <c r="LC763" s="182"/>
      <c r="LD763" s="182"/>
      <c r="LE763" s="182"/>
      <c r="LF763" s="182"/>
      <c r="LG763" s="182"/>
      <c r="LH763" s="182"/>
      <c r="LI763" s="182"/>
      <c r="LJ763" s="182"/>
      <c r="LK763" s="182"/>
      <c r="LL763" s="182"/>
      <c r="LM763" s="182"/>
      <c r="LN763" s="182"/>
      <c r="LO763" s="182"/>
      <c r="LP763" s="182"/>
      <c r="LQ763" s="182"/>
      <c r="LR763" s="182"/>
      <c r="LS763" s="182"/>
      <c r="LT763" s="182"/>
      <c r="LU763" s="182"/>
      <c r="LV763" s="182"/>
      <c r="LW763" s="182"/>
      <c r="LX763" s="182"/>
      <c r="LY763" s="182"/>
      <c r="LZ763" s="182"/>
      <c r="MA763" s="182"/>
      <c r="MB763" s="182"/>
      <c r="MC763" s="182"/>
      <c r="MD763" s="182"/>
      <c r="ME763" s="182"/>
      <c r="MF763" s="182"/>
      <c r="MG763" s="182"/>
      <c r="MH763" s="182"/>
      <c r="MI763" s="182"/>
      <c r="MJ763" s="182"/>
      <c r="MK763" s="182"/>
      <c r="ML763" s="182"/>
      <c r="MM763" s="182"/>
      <c r="MN763" s="182"/>
      <c r="MO763" s="182"/>
      <c r="MP763" s="182"/>
      <c r="MQ763" s="182"/>
      <c r="MR763" s="182"/>
      <c r="MS763" s="182"/>
      <c r="MT763" s="182"/>
      <c r="MU763" s="182"/>
      <c r="MV763" s="182"/>
      <c r="MW763" s="182"/>
      <c r="MX763" s="182"/>
      <c r="MY763" s="182"/>
      <c r="MZ763" s="182"/>
      <c r="NA763" s="182"/>
      <c r="NB763" s="182"/>
      <c r="NC763" s="182"/>
      <c r="ND763" s="182"/>
      <c r="NE763" s="182"/>
      <c r="NF763" s="182"/>
      <c r="NG763" s="182"/>
      <c r="NH763" s="182"/>
      <c r="NI763" s="182"/>
      <c r="NJ763" s="182"/>
      <c r="NK763" s="182"/>
      <c r="NL763" s="182"/>
      <c r="NM763" s="182"/>
      <c r="NN763" s="182"/>
      <c r="NO763" s="182"/>
      <c r="NP763" s="182"/>
      <c r="NQ763" s="182"/>
      <c r="NR763" s="182"/>
      <c r="NS763" s="182"/>
      <c r="NT763" s="182"/>
      <c r="NU763" s="182"/>
      <c r="NV763" s="182"/>
      <c r="NW763" s="182"/>
      <c r="NX763" s="182"/>
      <c r="NY763" s="182"/>
      <c r="NZ763" s="182"/>
      <c r="OA763" s="182"/>
      <c r="OB763" s="182"/>
      <c r="OC763" s="182"/>
      <c r="OD763" s="182"/>
      <c r="OE763" s="182"/>
      <c r="OF763" s="182"/>
      <c r="OG763" s="182"/>
      <c r="OH763" s="182"/>
      <c r="OI763" s="182"/>
      <c r="OJ763" s="182"/>
      <c r="OK763" s="182"/>
      <c r="OL763" s="182"/>
      <c r="OM763" s="182"/>
      <c r="ON763" s="182"/>
      <c r="OO763" s="182"/>
      <c r="OP763" s="182"/>
      <c r="OQ763" s="182"/>
      <c r="OR763" s="182"/>
      <c r="OS763" s="182"/>
      <c r="OT763" s="182"/>
      <c r="OU763" s="182"/>
      <c r="OV763" s="182"/>
      <c r="OW763" s="182"/>
      <c r="OX763" s="182"/>
      <c r="OY763" s="182"/>
      <c r="OZ763" s="182"/>
      <c r="PA763" s="182"/>
      <c r="PB763" s="182"/>
      <c r="PC763" s="182"/>
      <c r="PD763" s="182"/>
      <c r="PE763" s="182"/>
      <c r="PF763" s="182"/>
      <c r="PG763" s="182"/>
      <c r="PH763" s="182"/>
      <c r="PI763" s="182"/>
      <c r="PJ763" s="182"/>
      <c r="PK763" s="182"/>
      <c r="PL763" s="182"/>
      <c r="PM763" s="182"/>
      <c r="PN763" s="182"/>
      <c r="PO763" s="182"/>
      <c r="PP763" s="182"/>
      <c r="PQ763" s="182"/>
      <c r="PR763" s="182"/>
      <c r="PS763" s="182"/>
      <c r="PT763" s="182"/>
      <c r="PU763" s="182"/>
      <c r="PV763" s="182"/>
      <c r="PW763" s="182"/>
      <c r="PX763" s="182"/>
    </row>
    <row r="764" spans="1:440" s="167" customFormat="1" ht="19.899999999999999" customHeight="1">
      <c r="A764" s="855">
        <v>215</v>
      </c>
      <c r="B764" s="1044"/>
      <c r="C764" s="956"/>
      <c r="D764" s="867"/>
      <c r="E764" s="951"/>
      <c r="F764" s="326" t="s">
        <v>22</v>
      </c>
      <c r="G764" s="301">
        <v>3.44</v>
      </c>
      <c r="H764" s="301"/>
      <c r="I764" s="302">
        <f>G764+H764+K763</f>
        <v>6.5720000000000001</v>
      </c>
      <c r="J764" s="286">
        <v>0</v>
      </c>
      <c r="K764" s="302">
        <f t="shared" si="972"/>
        <v>6.5720000000000001</v>
      </c>
      <c r="L764" s="385">
        <f t="shared" si="973"/>
        <v>0</v>
      </c>
      <c r="M764" s="456" t="s">
        <v>24</v>
      </c>
      <c r="N764" s="903"/>
      <c r="O764" s="904"/>
      <c r="P764" s="904"/>
      <c r="Q764" s="904"/>
      <c r="R764" s="904"/>
      <c r="S764" s="893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  <c r="AV764" s="182"/>
      <c r="AW764" s="182"/>
      <c r="AX764" s="182"/>
      <c r="AY764" s="182"/>
      <c r="AZ764" s="182"/>
      <c r="BA764" s="182"/>
      <c r="BB764" s="182"/>
      <c r="BC764" s="182"/>
      <c r="BD764" s="182"/>
      <c r="BE764" s="182"/>
      <c r="BF764" s="182"/>
      <c r="BG764" s="182"/>
      <c r="BH764" s="182"/>
      <c r="BI764" s="182"/>
      <c r="BJ764" s="182"/>
      <c r="BK764" s="182"/>
      <c r="BL764" s="182"/>
      <c r="BM764" s="182"/>
      <c r="BN764" s="182"/>
      <c r="BO764" s="182"/>
      <c r="BP764" s="182"/>
      <c r="BQ764" s="182"/>
      <c r="BR764" s="182"/>
      <c r="BS764" s="182"/>
      <c r="BT764" s="182"/>
      <c r="BU764" s="182"/>
      <c r="BV764" s="182"/>
      <c r="BW764" s="182"/>
      <c r="BX764" s="182"/>
      <c r="BY764" s="182"/>
      <c r="BZ764" s="182"/>
      <c r="CA764" s="182"/>
      <c r="CB764" s="182"/>
      <c r="CC764" s="182"/>
      <c r="CD764" s="182"/>
      <c r="CE764" s="182"/>
      <c r="CF764" s="182"/>
      <c r="CG764" s="182"/>
      <c r="CH764" s="182"/>
      <c r="CI764" s="182"/>
      <c r="CJ764" s="182"/>
      <c r="CK764" s="182"/>
      <c r="CL764" s="182"/>
      <c r="CM764" s="182"/>
      <c r="CN764" s="182"/>
      <c r="CO764" s="182"/>
      <c r="CP764" s="182"/>
      <c r="CQ764" s="182"/>
      <c r="CR764" s="182"/>
      <c r="CS764" s="182"/>
      <c r="CT764" s="182"/>
      <c r="CU764" s="182"/>
      <c r="CV764" s="182"/>
      <c r="CW764" s="182"/>
      <c r="CX764" s="182"/>
      <c r="CY764" s="182"/>
      <c r="CZ764" s="182"/>
      <c r="DA764" s="182"/>
      <c r="DB764" s="182"/>
      <c r="DC764" s="182"/>
      <c r="DD764" s="182"/>
      <c r="DE764" s="182"/>
      <c r="DF764" s="182"/>
      <c r="DG764" s="182"/>
      <c r="DH764" s="182"/>
      <c r="DI764" s="182"/>
      <c r="DJ764" s="182"/>
      <c r="DK764" s="182"/>
      <c r="DL764" s="182"/>
      <c r="DM764" s="182"/>
      <c r="DN764" s="182"/>
      <c r="DO764" s="182"/>
      <c r="DP764" s="182"/>
      <c r="DQ764" s="182"/>
      <c r="DR764" s="182"/>
      <c r="DS764" s="182"/>
      <c r="DT764" s="182"/>
      <c r="DU764" s="182"/>
      <c r="DV764" s="182"/>
      <c r="DW764" s="182"/>
      <c r="DX764" s="182"/>
      <c r="DY764" s="182"/>
      <c r="DZ764" s="182"/>
      <c r="EA764" s="182"/>
      <c r="EB764" s="182"/>
      <c r="EC764" s="182"/>
      <c r="ED764" s="182"/>
      <c r="EE764" s="182"/>
      <c r="EF764" s="182"/>
      <c r="EG764" s="182"/>
      <c r="EH764" s="182"/>
      <c r="EI764" s="182"/>
      <c r="EJ764" s="182"/>
      <c r="EK764" s="182"/>
      <c r="EL764" s="182"/>
      <c r="EM764" s="182"/>
      <c r="EN764" s="182"/>
      <c r="EO764" s="182"/>
      <c r="EP764" s="182"/>
      <c r="EQ764" s="182"/>
      <c r="ER764" s="182"/>
      <c r="ES764" s="182"/>
      <c r="ET764" s="182"/>
      <c r="EU764" s="182"/>
      <c r="EV764" s="182"/>
      <c r="EW764" s="182"/>
      <c r="EX764" s="182"/>
      <c r="EY764" s="182"/>
      <c r="EZ764" s="182"/>
      <c r="FA764" s="182"/>
      <c r="FB764" s="182"/>
      <c r="FC764" s="182"/>
      <c r="FD764" s="182"/>
      <c r="FE764" s="182"/>
      <c r="FF764" s="182"/>
      <c r="FG764" s="182"/>
      <c r="FH764" s="182"/>
      <c r="FI764" s="182"/>
      <c r="FJ764" s="182"/>
      <c r="FK764" s="182"/>
      <c r="FL764" s="182"/>
      <c r="FM764" s="182"/>
      <c r="FN764" s="182"/>
      <c r="FO764" s="182"/>
      <c r="FP764" s="182"/>
      <c r="FQ764" s="182"/>
      <c r="FR764" s="182"/>
      <c r="FS764" s="182"/>
      <c r="FT764" s="182"/>
      <c r="FU764" s="182"/>
      <c r="FV764" s="182"/>
      <c r="FW764" s="182"/>
      <c r="FX764" s="182"/>
      <c r="FY764" s="182"/>
      <c r="FZ764" s="182"/>
      <c r="GA764" s="182"/>
      <c r="GB764" s="182"/>
      <c r="GC764" s="182"/>
      <c r="GD764" s="182"/>
      <c r="GE764" s="182"/>
      <c r="GF764" s="182"/>
      <c r="GG764" s="182"/>
      <c r="GH764" s="182"/>
      <c r="GI764" s="182"/>
      <c r="GJ764" s="182"/>
      <c r="GK764" s="182"/>
      <c r="GL764" s="182"/>
      <c r="GM764" s="182"/>
      <c r="GN764" s="182"/>
      <c r="GO764" s="182"/>
      <c r="GP764" s="182"/>
      <c r="GQ764" s="182"/>
      <c r="GR764" s="182"/>
      <c r="GS764" s="182"/>
      <c r="GT764" s="182"/>
      <c r="GU764" s="182"/>
      <c r="GV764" s="182"/>
      <c r="GW764" s="182"/>
      <c r="GX764" s="182"/>
      <c r="GY764" s="182"/>
      <c r="GZ764" s="182"/>
      <c r="HA764" s="182"/>
      <c r="HB764" s="182"/>
      <c r="HC764" s="182"/>
      <c r="HD764" s="182"/>
      <c r="HE764" s="182"/>
      <c r="HF764" s="182"/>
      <c r="HG764" s="182"/>
      <c r="HH764" s="182"/>
      <c r="HI764" s="182"/>
      <c r="HJ764" s="182"/>
      <c r="HK764" s="182"/>
      <c r="HL764" s="182"/>
      <c r="HM764" s="182"/>
      <c r="HN764" s="182"/>
      <c r="HO764" s="182"/>
      <c r="HP764" s="182"/>
      <c r="HQ764" s="182"/>
      <c r="HR764" s="182"/>
      <c r="HS764" s="182"/>
      <c r="HT764" s="182"/>
      <c r="HU764" s="182"/>
      <c r="HV764" s="182"/>
      <c r="HW764" s="182"/>
      <c r="HX764" s="182"/>
      <c r="HY764" s="182"/>
      <c r="HZ764" s="182"/>
      <c r="IA764" s="182"/>
      <c r="IB764" s="182"/>
      <c r="IC764" s="182"/>
      <c r="ID764" s="182"/>
      <c r="IE764" s="182"/>
      <c r="IF764" s="182"/>
      <c r="IG764" s="182"/>
      <c r="IH764" s="182"/>
      <c r="II764" s="182"/>
      <c r="IJ764" s="182"/>
      <c r="IK764" s="182"/>
      <c r="IL764" s="182"/>
      <c r="IM764" s="182"/>
      <c r="IN764" s="182"/>
      <c r="IO764" s="182"/>
      <c r="IP764" s="182"/>
      <c r="IQ764" s="182"/>
      <c r="IR764" s="182"/>
      <c r="IS764" s="182"/>
      <c r="IT764" s="182"/>
      <c r="IU764" s="182"/>
      <c r="IV764" s="182"/>
      <c r="IW764" s="182"/>
      <c r="IX764" s="182"/>
      <c r="IY764" s="182"/>
      <c r="IZ764" s="182"/>
      <c r="JA764" s="182"/>
      <c r="JB764" s="182"/>
      <c r="JC764" s="182"/>
      <c r="JD764" s="182"/>
      <c r="JE764" s="182"/>
      <c r="JF764" s="182"/>
      <c r="JG764" s="182"/>
      <c r="JH764" s="182"/>
      <c r="JI764" s="182"/>
      <c r="JJ764" s="182"/>
      <c r="JK764" s="182"/>
      <c r="JL764" s="182"/>
      <c r="JM764" s="182"/>
      <c r="JN764" s="182"/>
      <c r="JO764" s="182"/>
      <c r="JP764" s="182"/>
      <c r="JQ764" s="182"/>
      <c r="JR764" s="182"/>
      <c r="JS764" s="182"/>
      <c r="JT764" s="182"/>
      <c r="JU764" s="182"/>
      <c r="JV764" s="182"/>
      <c r="JW764" s="182"/>
      <c r="JX764" s="182"/>
      <c r="JY764" s="182"/>
      <c r="JZ764" s="182"/>
      <c r="KA764" s="182"/>
      <c r="KB764" s="182"/>
      <c r="KC764" s="182"/>
      <c r="KD764" s="182"/>
      <c r="KE764" s="182"/>
      <c r="KF764" s="182"/>
      <c r="KG764" s="182"/>
      <c r="KH764" s="182"/>
      <c r="KI764" s="182"/>
      <c r="KJ764" s="182"/>
      <c r="KK764" s="182"/>
      <c r="KL764" s="182"/>
      <c r="KM764" s="182"/>
      <c r="KN764" s="182"/>
      <c r="KO764" s="182"/>
      <c r="KP764" s="182"/>
      <c r="KQ764" s="182"/>
      <c r="KR764" s="182"/>
      <c r="KS764" s="182"/>
      <c r="KT764" s="182"/>
      <c r="KU764" s="182"/>
      <c r="KV764" s="182"/>
      <c r="KW764" s="182"/>
      <c r="KX764" s="182"/>
      <c r="KY764" s="182"/>
      <c r="KZ764" s="182"/>
      <c r="LA764" s="182"/>
      <c r="LB764" s="182"/>
      <c r="LC764" s="182"/>
      <c r="LD764" s="182"/>
      <c r="LE764" s="182"/>
      <c r="LF764" s="182"/>
      <c r="LG764" s="182"/>
      <c r="LH764" s="182"/>
      <c r="LI764" s="182"/>
      <c r="LJ764" s="182"/>
      <c r="LK764" s="182"/>
      <c r="LL764" s="182"/>
      <c r="LM764" s="182"/>
      <c r="LN764" s="182"/>
      <c r="LO764" s="182"/>
      <c r="LP764" s="182"/>
      <c r="LQ764" s="182"/>
      <c r="LR764" s="182"/>
      <c r="LS764" s="182"/>
      <c r="LT764" s="182"/>
      <c r="LU764" s="182"/>
      <c r="LV764" s="182"/>
      <c r="LW764" s="182"/>
      <c r="LX764" s="182"/>
      <c r="LY764" s="182"/>
      <c r="LZ764" s="182"/>
      <c r="MA764" s="182"/>
      <c r="MB764" s="182"/>
      <c r="MC764" s="182"/>
      <c r="MD764" s="182"/>
      <c r="ME764" s="182"/>
      <c r="MF764" s="182"/>
      <c r="MG764" s="182"/>
      <c r="MH764" s="182"/>
      <c r="MI764" s="182"/>
      <c r="MJ764" s="182"/>
      <c r="MK764" s="182"/>
      <c r="ML764" s="182"/>
      <c r="MM764" s="182"/>
      <c r="MN764" s="182"/>
      <c r="MO764" s="182"/>
      <c r="MP764" s="182"/>
      <c r="MQ764" s="182"/>
      <c r="MR764" s="182"/>
      <c r="MS764" s="182"/>
      <c r="MT764" s="182"/>
      <c r="MU764" s="182"/>
      <c r="MV764" s="182"/>
      <c r="MW764" s="182"/>
      <c r="MX764" s="182"/>
      <c r="MY764" s="182"/>
      <c r="MZ764" s="182"/>
      <c r="NA764" s="182"/>
      <c r="NB764" s="182"/>
      <c r="NC764" s="182"/>
      <c r="ND764" s="182"/>
      <c r="NE764" s="182"/>
      <c r="NF764" s="182"/>
      <c r="NG764" s="182"/>
      <c r="NH764" s="182"/>
      <c r="NI764" s="182"/>
      <c r="NJ764" s="182"/>
      <c r="NK764" s="182"/>
      <c r="NL764" s="182"/>
      <c r="NM764" s="182"/>
      <c r="NN764" s="182"/>
      <c r="NO764" s="182"/>
      <c r="NP764" s="182"/>
      <c r="NQ764" s="182"/>
      <c r="NR764" s="182"/>
      <c r="NS764" s="182"/>
      <c r="NT764" s="182"/>
      <c r="NU764" s="182"/>
      <c r="NV764" s="182"/>
      <c r="NW764" s="182"/>
      <c r="NX764" s="182"/>
      <c r="NY764" s="182"/>
      <c r="NZ764" s="182"/>
      <c r="OA764" s="182"/>
      <c r="OB764" s="182"/>
      <c r="OC764" s="182"/>
      <c r="OD764" s="182"/>
      <c r="OE764" s="182"/>
      <c r="OF764" s="182"/>
      <c r="OG764" s="182"/>
      <c r="OH764" s="182"/>
      <c r="OI764" s="182"/>
      <c r="OJ764" s="182"/>
      <c r="OK764" s="182"/>
      <c r="OL764" s="182"/>
      <c r="OM764" s="182"/>
      <c r="ON764" s="182"/>
      <c r="OO764" s="182"/>
      <c r="OP764" s="182"/>
      <c r="OQ764" s="182"/>
      <c r="OR764" s="182"/>
      <c r="OS764" s="182"/>
      <c r="OT764" s="182"/>
      <c r="OU764" s="182"/>
      <c r="OV764" s="182"/>
      <c r="OW764" s="182"/>
      <c r="OX764" s="182"/>
      <c r="OY764" s="182"/>
      <c r="OZ764" s="182"/>
      <c r="PA764" s="182"/>
      <c r="PB764" s="182"/>
      <c r="PC764" s="182"/>
      <c r="PD764" s="182"/>
      <c r="PE764" s="182"/>
      <c r="PF764" s="182"/>
      <c r="PG764" s="182"/>
      <c r="PH764" s="182"/>
      <c r="PI764" s="182"/>
      <c r="PJ764" s="182"/>
      <c r="PK764" s="182"/>
      <c r="PL764" s="182"/>
      <c r="PM764" s="182"/>
      <c r="PN764" s="182"/>
      <c r="PO764" s="182"/>
      <c r="PP764" s="182"/>
      <c r="PQ764" s="182"/>
      <c r="PR764" s="182"/>
      <c r="PS764" s="182"/>
      <c r="PT764" s="182"/>
      <c r="PU764" s="182"/>
      <c r="PV764" s="182"/>
      <c r="PW764" s="182"/>
      <c r="PX764" s="182"/>
    </row>
    <row r="765" spans="1:440" s="167" customFormat="1" ht="19.899999999999999" customHeight="1">
      <c r="A765" s="855">
        <v>217</v>
      </c>
      <c r="B765" s="1044"/>
      <c r="C765" s="956"/>
      <c r="D765" s="865" t="s">
        <v>667</v>
      </c>
      <c r="E765" s="951" t="s">
        <v>672</v>
      </c>
      <c r="F765" s="326" t="s">
        <v>20</v>
      </c>
      <c r="G765" s="301">
        <v>1.4219999999999999</v>
      </c>
      <c r="H765" s="301"/>
      <c r="I765" s="302">
        <f t="shared" ref="I765" si="979">G765+H765</f>
        <v>1.4219999999999999</v>
      </c>
      <c r="J765" s="286">
        <v>0</v>
      </c>
      <c r="K765" s="302">
        <f t="shared" si="972"/>
        <v>1.4219999999999999</v>
      </c>
      <c r="L765" s="385">
        <f t="shared" si="973"/>
        <v>0</v>
      </c>
      <c r="M765" s="456" t="s">
        <v>24</v>
      </c>
      <c r="N765" s="903">
        <f t="shared" ref="N765" si="980">G765+G766+G767</f>
        <v>16.169</v>
      </c>
      <c r="O765" s="904">
        <f t="shared" ref="O765" si="981">H765+H766+H767</f>
        <v>-5</v>
      </c>
      <c r="P765" s="904">
        <f t="shared" ref="P765" si="982">N765+O765</f>
        <v>11.169</v>
      </c>
      <c r="Q765" s="904">
        <f t="shared" ref="Q765" si="983">J765+J766+J767</f>
        <v>0</v>
      </c>
      <c r="R765" s="904">
        <f t="shared" ref="R765" si="984">P765-Q765</f>
        <v>11.169</v>
      </c>
      <c r="S765" s="893">
        <f t="shared" ref="S765" si="985">Q765/P765</f>
        <v>0</v>
      </c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  <c r="AV765" s="182"/>
      <c r="AW765" s="182"/>
      <c r="AX765" s="182"/>
      <c r="AY765" s="182"/>
      <c r="AZ765" s="182"/>
      <c r="BA765" s="182"/>
      <c r="BB765" s="182"/>
      <c r="BC765" s="182"/>
      <c r="BD765" s="182"/>
      <c r="BE765" s="182"/>
      <c r="BF765" s="182"/>
      <c r="BG765" s="182"/>
      <c r="BH765" s="182"/>
      <c r="BI765" s="182"/>
      <c r="BJ765" s="182"/>
      <c r="BK765" s="182"/>
      <c r="BL765" s="182"/>
      <c r="BM765" s="182"/>
      <c r="BN765" s="182"/>
      <c r="BO765" s="182"/>
      <c r="BP765" s="182"/>
      <c r="BQ765" s="182"/>
      <c r="BR765" s="182"/>
      <c r="BS765" s="182"/>
      <c r="BT765" s="182"/>
      <c r="BU765" s="182"/>
      <c r="BV765" s="182"/>
      <c r="BW765" s="182"/>
      <c r="BX765" s="182"/>
      <c r="BY765" s="182"/>
      <c r="BZ765" s="182"/>
      <c r="CA765" s="182"/>
      <c r="CB765" s="182"/>
      <c r="CC765" s="182"/>
      <c r="CD765" s="182"/>
      <c r="CE765" s="182"/>
      <c r="CF765" s="182"/>
      <c r="CG765" s="182"/>
      <c r="CH765" s="182"/>
      <c r="CI765" s="182"/>
      <c r="CJ765" s="182"/>
      <c r="CK765" s="182"/>
      <c r="CL765" s="182"/>
      <c r="CM765" s="182"/>
      <c r="CN765" s="182"/>
      <c r="CO765" s="182"/>
      <c r="CP765" s="182"/>
      <c r="CQ765" s="182"/>
      <c r="CR765" s="182"/>
      <c r="CS765" s="182"/>
      <c r="CT765" s="182"/>
      <c r="CU765" s="182"/>
      <c r="CV765" s="182"/>
      <c r="CW765" s="182"/>
      <c r="CX765" s="182"/>
      <c r="CY765" s="182"/>
      <c r="CZ765" s="182"/>
      <c r="DA765" s="182"/>
      <c r="DB765" s="182"/>
      <c r="DC765" s="182"/>
      <c r="DD765" s="182"/>
      <c r="DE765" s="182"/>
      <c r="DF765" s="182"/>
      <c r="DG765" s="182"/>
      <c r="DH765" s="182"/>
      <c r="DI765" s="182"/>
      <c r="DJ765" s="182"/>
      <c r="DK765" s="182"/>
      <c r="DL765" s="182"/>
      <c r="DM765" s="182"/>
      <c r="DN765" s="182"/>
      <c r="DO765" s="182"/>
      <c r="DP765" s="182"/>
      <c r="DQ765" s="182"/>
      <c r="DR765" s="182"/>
      <c r="DS765" s="182"/>
      <c r="DT765" s="182"/>
      <c r="DU765" s="182"/>
      <c r="DV765" s="182"/>
      <c r="DW765" s="182"/>
      <c r="DX765" s="182"/>
      <c r="DY765" s="182"/>
      <c r="DZ765" s="182"/>
      <c r="EA765" s="182"/>
      <c r="EB765" s="182"/>
      <c r="EC765" s="182"/>
      <c r="ED765" s="182"/>
      <c r="EE765" s="182"/>
      <c r="EF765" s="182"/>
      <c r="EG765" s="182"/>
      <c r="EH765" s="182"/>
      <c r="EI765" s="182"/>
      <c r="EJ765" s="182"/>
      <c r="EK765" s="182"/>
      <c r="EL765" s="182"/>
      <c r="EM765" s="182"/>
      <c r="EN765" s="182"/>
      <c r="EO765" s="182"/>
      <c r="EP765" s="182"/>
      <c r="EQ765" s="182"/>
      <c r="ER765" s="182"/>
      <c r="ES765" s="182"/>
      <c r="ET765" s="182"/>
      <c r="EU765" s="182"/>
      <c r="EV765" s="182"/>
      <c r="EW765" s="182"/>
      <c r="EX765" s="182"/>
      <c r="EY765" s="182"/>
      <c r="EZ765" s="182"/>
      <c r="FA765" s="182"/>
      <c r="FB765" s="182"/>
      <c r="FC765" s="182"/>
      <c r="FD765" s="182"/>
      <c r="FE765" s="182"/>
      <c r="FF765" s="182"/>
      <c r="FG765" s="182"/>
      <c r="FH765" s="182"/>
      <c r="FI765" s="182"/>
      <c r="FJ765" s="182"/>
      <c r="FK765" s="182"/>
      <c r="FL765" s="182"/>
      <c r="FM765" s="182"/>
      <c r="FN765" s="182"/>
      <c r="FO765" s="182"/>
      <c r="FP765" s="182"/>
      <c r="FQ765" s="182"/>
      <c r="FR765" s="182"/>
      <c r="FS765" s="182"/>
      <c r="FT765" s="182"/>
      <c r="FU765" s="182"/>
      <c r="FV765" s="182"/>
      <c r="FW765" s="182"/>
      <c r="FX765" s="182"/>
      <c r="FY765" s="182"/>
      <c r="FZ765" s="182"/>
      <c r="GA765" s="182"/>
      <c r="GB765" s="182"/>
      <c r="GC765" s="182"/>
      <c r="GD765" s="182"/>
      <c r="GE765" s="182"/>
      <c r="GF765" s="182"/>
      <c r="GG765" s="182"/>
      <c r="GH765" s="182"/>
      <c r="GI765" s="182"/>
      <c r="GJ765" s="182"/>
      <c r="GK765" s="182"/>
      <c r="GL765" s="182"/>
      <c r="GM765" s="182"/>
      <c r="GN765" s="182"/>
      <c r="GO765" s="182"/>
      <c r="GP765" s="182"/>
      <c r="GQ765" s="182"/>
      <c r="GR765" s="182"/>
      <c r="GS765" s="182"/>
      <c r="GT765" s="182"/>
      <c r="GU765" s="182"/>
      <c r="GV765" s="182"/>
      <c r="GW765" s="182"/>
      <c r="GX765" s="182"/>
      <c r="GY765" s="182"/>
      <c r="GZ765" s="182"/>
      <c r="HA765" s="182"/>
      <c r="HB765" s="182"/>
      <c r="HC765" s="182"/>
      <c r="HD765" s="182"/>
      <c r="HE765" s="182"/>
      <c r="HF765" s="182"/>
      <c r="HG765" s="182"/>
      <c r="HH765" s="182"/>
      <c r="HI765" s="182"/>
      <c r="HJ765" s="182"/>
      <c r="HK765" s="182"/>
      <c r="HL765" s="182"/>
      <c r="HM765" s="182"/>
      <c r="HN765" s="182"/>
      <c r="HO765" s="182"/>
      <c r="HP765" s="182"/>
      <c r="HQ765" s="182"/>
      <c r="HR765" s="182"/>
      <c r="HS765" s="182"/>
      <c r="HT765" s="182"/>
      <c r="HU765" s="182"/>
      <c r="HV765" s="182"/>
      <c r="HW765" s="182"/>
      <c r="HX765" s="182"/>
      <c r="HY765" s="182"/>
      <c r="HZ765" s="182"/>
      <c r="IA765" s="182"/>
      <c r="IB765" s="182"/>
      <c r="IC765" s="182"/>
      <c r="ID765" s="182"/>
      <c r="IE765" s="182"/>
      <c r="IF765" s="182"/>
      <c r="IG765" s="182"/>
      <c r="IH765" s="182"/>
      <c r="II765" s="182"/>
      <c r="IJ765" s="182"/>
      <c r="IK765" s="182"/>
      <c r="IL765" s="182"/>
      <c r="IM765" s="182"/>
      <c r="IN765" s="182"/>
      <c r="IO765" s="182"/>
      <c r="IP765" s="182"/>
      <c r="IQ765" s="182"/>
      <c r="IR765" s="182"/>
      <c r="IS765" s="182"/>
      <c r="IT765" s="182"/>
      <c r="IU765" s="182"/>
      <c r="IV765" s="182"/>
      <c r="IW765" s="182"/>
      <c r="IX765" s="182"/>
      <c r="IY765" s="182"/>
      <c r="IZ765" s="182"/>
      <c r="JA765" s="182"/>
      <c r="JB765" s="182"/>
      <c r="JC765" s="182"/>
      <c r="JD765" s="182"/>
      <c r="JE765" s="182"/>
      <c r="JF765" s="182"/>
      <c r="JG765" s="182"/>
      <c r="JH765" s="182"/>
      <c r="JI765" s="182"/>
      <c r="JJ765" s="182"/>
      <c r="JK765" s="182"/>
      <c r="JL765" s="182"/>
      <c r="JM765" s="182"/>
      <c r="JN765" s="182"/>
      <c r="JO765" s="182"/>
      <c r="JP765" s="182"/>
      <c r="JQ765" s="182"/>
      <c r="JR765" s="182"/>
      <c r="JS765" s="182"/>
      <c r="JT765" s="182"/>
      <c r="JU765" s="182"/>
      <c r="JV765" s="182"/>
      <c r="JW765" s="182"/>
      <c r="JX765" s="182"/>
      <c r="JY765" s="182"/>
      <c r="JZ765" s="182"/>
      <c r="KA765" s="182"/>
      <c r="KB765" s="182"/>
      <c r="KC765" s="182"/>
      <c r="KD765" s="182"/>
      <c r="KE765" s="182"/>
      <c r="KF765" s="182"/>
      <c r="KG765" s="182"/>
      <c r="KH765" s="182"/>
      <c r="KI765" s="182"/>
      <c r="KJ765" s="182"/>
      <c r="KK765" s="182"/>
      <c r="KL765" s="182"/>
      <c r="KM765" s="182"/>
      <c r="KN765" s="182"/>
      <c r="KO765" s="182"/>
      <c r="KP765" s="182"/>
      <c r="KQ765" s="182"/>
      <c r="KR765" s="182"/>
      <c r="KS765" s="182"/>
      <c r="KT765" s="182"/>
      <c r="KU765" s="182"/>
      <c r="KV765" s="182"/>
      <c r="KW765" s="182"/>
      <c r="KX765" s="182"/>
      <c r="KY765" s="182"/>
      <c r="KZ765" s="182"/>
      <c r="LA765" s="182"/>
      <c r="LB765" s="182"/>
      <c r="LC765" s="182"/>
      <c r="LD765" s="182"/>
      <c r="LE765" s="182"/>
      <c r="LF765" s="182"/>
      <c r="LG765" s="182"/>
      <c r="LH765" s="182"/>
      <c r="LI765" s="182"/>
      <c r="LJ765" s="182"/>
      <c r="LK765" s="182"/>
      <c r="LL765" s="182"/>
      <c r="LM765" s="182"/>
      <c r="LN765" s="182"/>
      <c r="LO765" s="182"/>
      <c r="LP765" s="182"/>
      <c r="LQ765" s="182"/>
      <c r="LR765" s="182"/>
      <c r="LS765" s="182"/>
      <c r="LT765" s="182"/>
      <c r="LU765" s="182"/>
      <c r="LV765" s="182"/>
      <c r="LW765" s="182"/>
      <c r="LX765" s="182"/>
      <c r="LY765" s="182"/>
      <c r="LZ765" s="182"/>
      <c r="MA765" s="182"/>
      <c r="MB765" s="182"/>
      <c r="MC765" s="182"/>
      <c r="MD765" s="182"/>
      <c r="ME765" s="182"/>
      <c r="MF765" s="182"/>
      <c r="MG765" s="182"/>
      <c r="MH765" s="182"/>
      <c r="MI765" s="182"/>
      <c r="MJ765" s="182"/>
      <c r="MK765" s="182"/>
      <c r="ML765" s="182"/>
      <c r="MM765" s="182"/>
      <c r="MN765" s="182"/>
      <c r="MO765" s="182"/>
      <c r="MP765" s="182"/>
      <c r="MQ765" s="182"/>
      <c r="MR765" s="182"/>
      <c r="MS765" s="182"/>
      <c r="MT765" s="182"/>
      <c r="MU765" s="182"/>
      <c r="MV765" s="182"/>
      <c r="MW765" s="182"/>
      <c r="MX765" s="182"/>
      <c r="MY765" s="182"/>
      <c r="MZ765" s="182"/>
      <c r="NA765" s="182"/>
      <c r="NB765" s="182"/>
      <c r="NC765" s="182"/>
      <c r="ND765" s="182"/>
      <c r="NE765" s="182"/>
      <c r="NF765" s="182"/>
      <c r="NG765" s="182"/>
      <c r="NH765" s="182"/>
      <c r="NI765" s="182"/>
      <c r="NJ765" s="182"/>
      <c r="NK765" s="182"/>
      <c r="NL765" s="182"/>
      <c r="NM765" s="182"/>
      <c r="NN765" s="182"/>
      <c r="NO765" s="182"/>
      <c r="NP765" s="182"/>
      <c r="NQ765" s="182"/>
      <c r="NR765" s="182"/>
      <c r="NS765" s="182"/>
      <c r="NT765" s="182"/>
      <c r="NU765" s="182"/>
      <c r="NV765" s="182"/>
      <c r="NW765" s="182"/>
      <c r="NX765" s="182"/>
      <c r="NY765" s="182"/>
      <c r="NZ765" s="182"/>
      <c r="OA765" s="182"/>
      <c r="OB765" s="182"/>
      <c r="OC765" s="182"/>
      <c r="OD765" s="182"/>
      <c r="OE765" s="182"/>
      <c r="OF765" s="182"/>
      <c r="OG765" s="182"/>
      <c r="OH765" s="182"/>
      <c r="OI765" s="182"/>
      <c r="OJ765" s="182"/>
      <c r="OK765" s="182"/>
      <c r="OL765" s="182"/>
      <c r="OM765" s="182"/>
      <c r="ON765" s="182"/>
      <c r="OO765" s="182"/>
      <c r="OP765" s="182"/>
      <c r="OQ765" s="182"/>
      <c r="OR765" s="182"/>
      <c r="OS765" s="182"/>
      <c r="OT765" s="182"/>
      <c r="OU765" s="182"/>
      <c r="OV765" s="182"/>
      <c r="OW765" s="182"/>
      <c r="OX765" s="182"/>
      <c r="OY765" s="182"/>
      <c r="OZ765" s="182"/>
      <c r="PA765" s="182"/>
      <c r="PB765" s="182"/>
      <c r="PC765" s="182"/>
      <c r="PD765" s="182"/>
      <c r="PE765" s="182"/>
      <c r="PF765" s="182"/>
      <c r="PG765" s="182"/>
      <c r="PH765" s="182"/>
      <c r="PI765" s="182"/>
      <c r="PJ765" s="182"/>
      <c r="PK765" s="182"/>
      <c r="PL765" s="182"/>
      <c r="PM765" s="182"/>
      <c r="PN765" s="182"/>
      <c r="PO765" s="182"/>
      <c r="PP765" s="182"/>
      <c r="PQ765" s="182"/>
      <c r="PR765" s="182"/>
      <c r="PS765" s="182"/>
      <c r="PT765" s="182"/>
      <c r="PU765" s="182"/>
      <c r="PV765" s="182"/>
      <c r="PW765" s="182"/>
      <c r="PX765" s="182"/>
    </row>
    <row r="766" spans="1:440" s="167" customFormat="1" ht="19.899999999999999" customHeight="1">
      <c r="A766" s="855">
        <v>217</v>
      </c>
      <c r="B766" s="1044"/>
      <c r="C766" s="956"/>
      <c r="D766" s="866"/>
      <c r="E766" s="951"/>
      <c r="F766" s="326" t="s">
        <v>21</v>
      </c>
      <c r="G766" s="301">
        <v>6.6619999999999999</v>
      </c>
      <c r="H766" s="319">
        <f>-5</f>
        <v>-5</v>
      </c>
      <c r="I766" s="302">
        <f>G766+H766+K765</f>
        <v>3.0839999999999996</v>
      </c>
      <c r="J766" s="286">
        <v>0</v>
      </c>
      <c r="K766" s="302">
        <f t="shared" si="972"/>
        <v>3.0839999999999996</v>
      </c>
      <c r="L766" s="385">
        <f t="shared" si="973"/>
        <v>0</v>
      </c>
      <c r="M766" s="456" t="s">
        <v>24</v>
      </c>
      <c r="N766" s="903"/>
      <c r="O766" s="904"/>
      <c r="P766" s="904"/>
      <c r="Q766" s="904"/>
      <c r="R766" s="904"/>
      <c r="S766" s="893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  <c r="AV766" s="182"/>
      <c r="AW766" s="182"/>
      <c r="AX766" s="182"/>
      <c r="AY766" s="182"/>
      <c r="AZ766" s="182"/>
      <c r="BA766" s="182"/>
      <c r="BB766" s="182"/>
      <c r="BC766" s="182"/>
      <c r="BD766" s="182"/>
      <c r="BE766" s="182"/>
      <c r="BF766" s="182"/>
      <c r="BG766" s="182"/>
      <c r="BH766" s="182"/>
      <c r="BI766" s="182"/>
      <c r="BJ766" s="182"/>
      <c r="BK766" s="182"/>
      <c r="BL766" s="182"/>
      <c r="BM766" s="182"/>
      <c r="BN766" s="182"/>
      <c r="BO766" s="182"/>
      <c r="BP766" s="182"/>
      <c r="BQ766" s="182"/>
      <c r="BR766" s="182"/>
      <c r="BS766" s="182"/>
      <c r="BT766" s="182"/>
      <c r="BU766" s="182"/>
      <c r="BV766" s="182"/>
      <c r="BW766" s="182"/>
      <c r="BX766" s="182"/>
      <c r="BY766" s="182"/>
      <c r="BZ766" s="182"/>
      <c r="CA766" s="182"/>
      <c r="CB766" s="182"/>
      <c r="CC766" s="182"/>
      <c r="CD766" s="182"/>
      <c r="CE766" s="182"/>
      <c r="CF766" s="182"/>
      <c r="CG766" s="182"/>
      <c r="CH766" s="182"/>
      <c r="CI766" s="182"/>
      <c r="CJ766" s="182"/>
      <c r="CK766" s="182"/>
      <c r="CL766" s="182"/>
      <c r="CM766" s="182"/>
      <c r="CN766" s="182"/>
      <c r="CO766" s="182"/>
      <c r="CP766" s="182"/>
      <c r="CQ766" s="182"/>
      <c r="CR766" s="182"/>
      <c r="CS766" s="182"/>
      <c r="CT766" s="182"/>
      <c r="CU766" s="182"/>
      <c r="CV766" s="182"/>
      <c r="CW766" s="182"/>
      <c r="CX766" s="182"/>
      <c r="CY766" s="182"/>
      <c r="CZ766" s="182"/>
      <c r="DA766" s="182"/>
      <c r="DB766" s="182"/>
      <c r="DC766" s="182"/>
      <c r="DD766" s="182"/>
      <c r="DE766" s="182"/>
      <c r="DF766" s="182"/>
      <c r="DG766" s="182"/>
      <c r="DH766" s="182"/>
      <c r="DI766" s="182"/>
      <c r="DJ766" s="182"/>
      <c r="DK766" s="182"/>
      <c r="DL766" s="182"/>
      <c r="DM766" s="182"/>
      <c r="DN766" s="182"/>
      <c r="DO766" s="182"/>
      <c r="DP766" s="182"/>
      <c r="DQ766" s="182"/>
      <c r="DR766" s="182"/>
      <c r="DS766" s="182"/>
      <c r="DT766" s="182"/>
      <c r="DU766" s="182"/>
      <c r="DV766" s="182"/>
      <c r="DW766" s="182"/>
      <c r="DX766" s="182"/>
      <c r="DY766" s="182"/>
      <c r="DZ766" s="182"/>
      <c r="EA766" s="182"/>
      <c r="EB766" s="182"/>
      <c r="EC766" s="182"/>
      <c r="ED766" s="182"/>
      <c r="EE766" s="182"/>
      <c r="EF766" s="182"/>
      <c r="EG766" s="182"/>
      <c r="EH766" s="182"/>
      <c r="EI766" s="182"/>
      <c r="EJ766" s="182"/>
      <c r="EK766" s="182"/>
      <c r="EL766" s="182"/>
      <c r="EM766" s="182"/>
      <c r="EN766" s="182"/>
      <c r="EO766" s="182"/>
      <c r="EP766" s="182"/>
      <c r="EQ766" s="182"/>
      <c r="ER766" s="182"/>
      <c r="ES766" s="182"/>
      <c r="ET766" s="182"/>
      <c r="EU766" s="182"/>
      <c r="EV766" s="182"/>
      <c r="EW766" s="182"/>
      <c r="EX766" s="182"/>
      <c r="EY766" s="182"/>
      <c r="EZ766" s="182"/>
      <c r="FA766" s="182"/>
      <c r="FB766" s="182"/>
      <c r="FC766" s="182"/>
      <c r="FD766" s="182"/>
      <c r="FE766" s="182"/>
      <c r="FF766" s="182"/>
      <c r="FG766" s="182"/>
      <c r="FH766" s="182"/>
      <c r="FI766" s="182"/>
      <c r="FJ766" s="182"/>
      <c r="FK766" s="182"/>
      <c r="FL766" s="182"/>
      <c r="FM766" s="182"/>
      <c r="FN766" s="182"/>
      <c r="FO766" s="182"/>
      <c r="FP766" s="182"/>
      <c r="FQ766" s="182"/>
      <c r="FR766" s="182"/>
      <c r="FS766" s="182"/>
      <c r="FT766" s="182"/>
      <c r="FU766" s="182"/>
      <c r="FV766" s="182"/>
      <c r="FW766" s="182"/>
      <c r="FX766" s="182"/>
      <c r="FY766" s="182"/>
      <c r="FZ766" s="182"/>
      <c r="GA766" s="182"/>
      <c r="GB766" s="182"/>
      <c r="GC766" s="182"/>
      <c r="GD766" s="182"/>
      <c r="GE766" s="182"/>
      <c r="GF766" s="182"/>
      <c r="GG766" s="182"/>
      <c r="GH766" s="182"/>
      <c r="GI766" s="182"/>
      <c r="GJ766" s="182"/>
      <c r="GK766" s="182"/>
      <c r="GL766" s="182"/>
      <c r="GM766" s="182"/>
      <c r="GN766" s="182"/>
      <c r="GO766" s="182"/>
      <c r="GP766" s="182"/>
      <c r="GQ766" s="182"/>
      <c r="GR766" s="182"/>
      <c r="GS766" s="182"/>
      <c r="GT766" s="182"/>
      <c r="GU766" s="182"/>
      <c r="GV766" s="182"/>
      <c r="GW766" s="182"/>
      <c r="GX766" s="182"/>
      <c r="GY766" s="182"/>
      <c r="GZ766" s="182"/>
      <c r="HA766" s="182"/>
      <c r="HB766" s="182"/>
      <c r="HC766" s="182"/>
      <c r="HD766" s="182"/>
      <c r="HE766" s="182"/>
      <c r="HF766" s="182"/>
      <c r="HG766" s="182"/>
      <c r="HH766" s="182"/>
      <c r="HI766" s="182"/>
      <c r="HJ766" s="182"/>
      <c r="HK766" s="182"/>
      <c r="HL766" s="182"/>
      <c r="HM766" s="182"/>
      <c r="HN766" s="182"/>
      <c r="HO766" s="182"/>
      <c r="HP766" s="182"/>
      <c r="HQ766" s="182"/>
      <c r="HR766" s="182"/>
      <c r="HS766" s="182"/>
      <c r="HT766" s="182"/>
      <c r="HU766" s="182"/>
      <c r="HV766" s="182"/>
      <c r="HW766" s="182"/>
      <c r="HX766" s="182"/>
      <c r="HY766" s="182"/>
      <c r="HZ766" s="182"/>
      <c r="IA766" s="182"/>
      <c r="IB766" s="182"/>
      <c r="IC766" s="182"/>
      <c r="ID766" s="182"/>
      <c r="IE766" s="182"/>
      <c r="IF766" s="182"/>
      <c r="IG766" s="182"/>
      <c r="IH766" s="182"/>
      <c r="II766" s="182"/>
      <c r="IJ766" s="182"/>
      <c r="IK766" s="182"/>
      <c r="IL766" s="182"/>
      <c r="IM766" s="182"/>
      <c r="IN766" s="182"/>
      <c r="IO766" s="182"/>
      <c r="IP766" s="182"/>
      <c r="IQ766" s="182"/>
      <c r="IR766" s="182"/>
      <c r="IS766" s="182"/>
      <c r="IT766" s="182"/>
      <c r="IU766" s="182"/>
      <c r="IV766" s="182"/>
      <c r="IW766" s="182"/>
      <c r="IX766" s="182"/>
      <c r="IY766" s="182"/>
      <c r="IZ766" s="182"/>
      <c r="JA766" s="182"/>
      <c r="JB766" s="182"/>
      <c r="JC766" s="182"/>
      <c r="JD766" s="182"/>
      <c r="JE766" s="182"/>
      <c r="JF766" s="182"/>
      <c r="JG766" s="182"/>
      <c r="JH766" s="182"/>
      <c r="JI766" s="182"/>
      <c r="JJ766" s="182"/>
      <c r="JK766" s="182"/>
      <c r="JL766" s="182"/>
      <c r="JM766" s="182"/>
      <c r="JN766" s="182"/>
      <c r="JO766" s="182"/>
      <c r="JP766" s="182"/>
      <c r="JQ766" s="182"/>
      <c r="JR766" s="182"/>
      <c r="JS766" s="182"/>
      <c r="JT766" s="182"/>
      <c r="JU766" s="182"/>
      <c r="JV766" s="182"/>
      <c r="JW766" s="182"/>
      <c r="JX766" s="182"/>
      <c r="JY766" s="182"/>
      <c r="JZ766" s="182"/>
      <c r="KA766" s="182"/>
      <c r="KB766" s="182"/>
      <c r="KC766" s="182"/>
      <c r="KD766" s="182"/>
      <c r="KE766" s="182"/>
      <c r="KF766" s="182"/>
      <c r="KG766" s="182"/>
      <c r="KH766" s="182"/>
      <c r="KI766" s="182"/>
      <c r="KJ766" s="182"/>
      <c r="KK766" s="182"/>
      <c r="KL766" s="182"/>
      <c r="KM766" s="182"/>
      <c r="KN766" s="182"/>
      <c r="KO766" s="182"/>
      <c r="KP766" s="182"/>
      <c r="KQ766" s="182"/>
      <c r="KR766" s="182"/>
      <c r="KS766" s="182"/>
      <c r="KT766" s="182"/>
      <c r="KU766" s="182"/>
      <c r="KV766" s="182"/>
      <c r="KW766" s="182"/>
      <c r="KX766" s="182"/>
      <c r="KY766" s="182"/>
      <c r="KZ766" s="182"/>
      <c r="LA766" s="182"/>
      <c r="LB766" s="182"/>
      <c r="LC766" s="182"/>
      <c r="LD766" s="182"/>
      <c r="LE766" s="182"/>
      <c r="LF766" s="182"/>
      <c r="LG766" s="182"/>
      <c r="LH766" s="182"/>
      <c r="LI766" s="182"/>
      <c r="LJ766" s="182"/>
      <c r="LK766" s="182"/>
      <c r="LL766" s="182"/>
      <c r="LM766" s="182"/>
      <c r="LN766" s="182"/>
      <c r="LO766" s="182"/>
      <c r="LP766" s="182"/>
      <c r="LQ766" s="182"/>
      <c r="LR766" s="182"/>
      <c r="LS766" s="182"/>
      <c r="LT766" s="182"/>
      <c r="LU766" s="182"/>
      <c r="LV766" s="182"/>
      <c r="LW766" s="182"/>
      <c r="LX766" s="182"/>
      <c r="LY766" s="182"/>
      <c r="LZ766" s="182"/>
      <c r="MA766" s="182"/>
      <c r="MB766" s="182"/>
      <c r="MC766" s="182"/>
      <c r="MD766" s="182"/>
      <c r="ME766" s="182"/>
      <c r="MF766" s="182"/>
      <c r="MG766" s="182"/>
      <c r="MH766" s="182"/>
      <c r="MI766" s="182"/>
      <c r="MJ766" s="182"/>
      <c r="MK766" s="182"/>
      <c r="ML766" s="182"/>
      <c r="MM766" s="182"/>
      <c r="MN766" s="182"/>
      <c r="MO766" s="182"/>
      <c r="MP766" s="182"/>
      <c r="MQ766" s="182"/>
      <c r="MR766" s="182"/>
      <c r="MS766" s="182"/>
      <c r="MT766" s="182"/>
      <c r="MU766" s="182"/>
      <c r="MV766" s="182"/>
      <c r="MW766" s="182"/>
      <c r="MX766" s="182"/>
      <c r="MY766" s="182"/>
      <c r="MZ766" s="182"/>
      <c r="NA766" s="182"/>
      <c r="NB766" s="182"/>
      <c r="NC766" s="182"/>
      <c r="ND766" s="182"/>
      <c r="NE766" s="182"/>
      <c r="NF766" s="182"/>
      <c r="NG766" s="182"/>
      <c r="NH766" s="182"/>
      <c r="NI766" s="182"/>
      <c r="NJ766" s="182"/>
      <c r="NK766" s="182"/>
      <c r="NL766" s="182"/>
      <c r="NM766" s="182"/>
      <c r="NN766" s="182"/>
      <c r="NO766" s="182"/>
      <c r="NP766" s="182"/>
      <c r="NQ766" s="182"/>
      <c r="NR766" s="182"/>
      <c r="NS766" s="182"/>
      <c r="NT766" s="182"/>
      <c r="NU766" s="182"/>
      <c r="NV766" s="182"/>
      <c r="NW766" s="182"/>
      <c r="NX766" s="182"/>
      <c r="NY766" s="182"/>
      <c r="NZ766" s="182"/>
      <c r="OA766" s="182"/>
      <c r="OB766" s="182"/>
      <c r="OC766" s="182"/>
      <c r="OD766" s="182"/>
      <c r="OE766" s="182"/>
      <c r="OF766" s="182"/>
      <c r="OG766" s="182"/>
      <c r="OH766" s="182"/>
      <c r="OI766" s="182"/>
      <c r="OJ766" s="182"/>
      <c r="OK766" s="182"/>
      <c r="OL766" s="182"/>
      <c r="OM766" s="182"/>
      <c r="ON766" s="182"/>
      <c r="OO766" s="182"/>
      <c r="OP766" s="182"/>
      <c r="OQ766" s="182"/>
      <c r="OR766" s="182"/>
      <c r="OS766" s="182"/>
      <c r="OT766" s="182"/>
      <c r="OU766" s="182"/>
      <c r="OV766" s="182"/>
      <c r="OW766" s="182"/>
      <c r="OX766" s="182"/>
      <c r="OY766" s="182"/>
      <c r="OZ766" s="182"/>
      <c r="PA766" s="182"/>
      <c r="PB766" s="182"/>
      <c r="PC766" s="182"/>
      <c r="PD766" s="182"/>
      <c r="PE766" s="182"/>
      <c r="PF766" s="182"/>
      <c r="PG766" s="182"/>
      <c r="PH766" s="182"/>
      <c r="PI766" s="182"/>
      <c r="PJ766" s="182"/>
      <c r="PK766" s="182"/>
      <c r="PL766" s="182"/>
      <c r="PM766" s="182"/>
      <c r="PN766" s="182"/>
      <c r="PO766" s="182"/>
      <c r="PP766" s="182"/>
      <c r="PQ766" s="182"/>
      <c r="PR766" s="182"/>
      <c r="PS766" s="182"/>
      <c r="PT766" s="182"/>
      <c r="PU766" s="182"/>
      <c r="PV766" s="182"/>
      <c r="PW766" s="182"/>
      <c r="PX766" s="182"/>
    </row>
    <row r="767" spans="1:440" s="167" customFormat="1" ht="19.899999999999999" customHeight="1">
      <c r="A767" s="855">
        <v>217</v>
      </c>
      <c r="B767" s="1044"/>
      <c r="C767" s="956"/>
      <c r="D767" s="867"/>
      <c r="E767" s="951"/>
      <c r="F767" s="326" t="s">
        <v>22</v>
      </c>
      <c r="G767" s="301">
        <v>8.0850000000000009</v>
      </c>
      <c r="H767" s="301"/>
      <c r="I767" s="302">
        <f>G767+H767+K766</f>
        <v>11.169</v>
      </c>
      <c r="J767" s="286">
        <v>0</v>
      </c>
      <c r="K767" s="302">
        <f t="shared" si="972"/>
        <v>11.169</v>
      </c>
      <c r="L767" s="385">
        <f t="shared" si="973"/>
        <v>0</v>
      </c>
      <c r="M767" s="456" t="s">
        <v>24</v>
      </c>
      <c r="N767" s="903"/>
      <c r="O767" s="904"/>
      <c r="P767" s="904"/>
      <c r="Q767" s="904"/>
      <c r="R767" s="904"/>
      <c r="S767" s="893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  <c r="AV767" s="182"/>
      <c r="AW767" s="182"/>
      <c r="AX767" s="182"/>
      <c r="AY767" s="182"/>
      <c r="AZ767" s="182"/>
      <c r="BA767" s="182"/>
      <c r="BB767" s="182"/>
      <c r="BC767" s="182"/>
      <c r="BD767" s="182"/>
      <c r="BE767" s="182"/>
      <c r="BF767" s="182"/>
      <c r="BG767" s="182"/>
      <c r="BH767" s="182"/>
      <c r="BI767" s="182"/>
      <c r="BJ767" s="182"/>
      <c r="BK767" s="182"/>
      <c r="BL767" s="182"/>
      <c r="BM767" s="182"/>
      <c r="BN767" s="182"/>
      <c r="BO767" s="182"/>
      <c r="BP767" s="182"/>
      <c r="BQ767" s="182"/>
      <c r="BR767" s="182"/>
      <c r="BS767" s="182"/>
      <c r="BT767" s="182"/>
      <c r="BU767" s="182"/>
      <c r="BV767" s="182"/>
      <c r="BW767" s="182"/>
      <c r="BX767" s="182"/>
      <c r="BY767" s="182"/>
      <c r="BZ767" s="182"/>
      <c r="CA767" s="182"/>
      <c r="CB767" s="182"/>
      <c r="CC767" s="182"/>
      <c r="CD767" s="182"/>
      <c r="CE767" s="182"/>
      <c r="CF767" s="182"/>
      <c r="CG767" s="182"/>
      <c r="CH767" s="182"/>
      <c r="CI767" s="182"/>
      <c r="CJ767" s="182"/>
      <c r="CK767" s="182"/>
      <c r="CL767" s="182"/>
      <c r="CM767" s="182"/>
      <c r="CN767" s="182"/>
      <c r="CO767" s="182"/>
      <c r="CP767" s="182"/>
      <c r="CQ767" s="182"/>
      <c r="CR767" s="182"/>
      <c r="CS767" s="182"/>
      <c r="CT767" s="182"/>
      <c r="CU767" s="182"/>
      <c r="CV767" s="182"/>
      <c r="CW767" s="182"/>
      <c r="CX767" s="182"/>
      <c r="CY767" s="182"/>
      <c r="CZ767" s="182"/>
      <c r="DA767" s="182"/>
      <c r="DB767" s="182"/>
      <c r="DC767" s="182"/>
      <c r="DD767" s="182"/>
      <c r="DE767" s="182"/>
      <c r="DF767" s="182"/>
      <c r="DG767" s="182"/>
      <c r="DH767" s="182"/>
      <c r="DI767" s="182"/>
      <c r="DJ767" s="182"/>
      <c r="DK767" s="182"/>
      <c r="DL767" s="182"/>
      <c r="DM767" s="182"/>
      <c r="DN767" s="182"/>
      <c r="DO767" s="182"/>
      <c r="DP767" s="182"/>
      <c r="DQ767" s="182"/>
      <c r="DR767" s="182"/>
      <c r="DS767" s="182"/>
      <c r="DT767" s="182"/>
      <c r="DU767" s="182"/>
      <c r="DV767" s="182"/>
      <c r="DW767" s="182"/>
      <c r="DX767" s="182"/>
      <c r="DY767" s="182"/>
      <c r="DZ767" s="182"/>
      <c r="EA767" s="182"/>
      <c r="EB767" s="182"/>
      <c r="EC767" s="182"/>
      <c r="ED767" s="182"/>
      <c r="EE767" s="182"/>
      <c r="EF767" s="182"/>
      <c r="EG767" s="182"/>
      <c r="EH767" s="182"/>
      <c r="EI767" s="182"/>
      <c r="EJ767" s="182"/>
      <c r="EK767" s="182"/>
      <c r="EL767" s="182"/>
      <c r="EM767" s="182"/>
      <c r="EN767" s="182"/>
      <c r="EO767" s="182"/>
      <c r="EP767" s="182"/>
      <c r="EQ767" s="182"/>
      <c r="ER767" s="182"/>
      <c r="ES767" s="182"/>
      <c r="ET767" s="182"/>
      <c r="EU767" s="182"/>
      <c r="EV767" s="182"/>
      <c r="EW767" s="182"/>
      <c r="EX767" s="182"/>
      <c r="EY767" s="182"/>
      <c r="EZ767" s="182"/>
      <c r="FA767" s="182"/>
      <c r="FB767" s="182"/>
      <c r="FC767" s="182"/>
      <c r="FD767" s="182"/>
      <c r="FE767" s="182"/>
      <c r="FF767" s="182"/>
      <c r="FG767" s="182"/>
      <c r="FH767" s="182"/>
      <c r="FI767" s="182"/>
      <c r="FJ767" s="182"/>
      <c r="FK767" s="182"/>
      <c r="FL767" s="182"/>
      <c r="FM767" s="182"/>
      <c r="FN767" s="182"/>
      <c r="FO767" s="182"/>
      <c r="FP767" s="182"/>
      <c r="FQ767" s="182"/>
      <c r="FR767" s="182"/>
      <c r="FS767" s="182"/>
      <c r="FT767" s="182"/>
      <c r="FU767" s="182"/>
      <c r="FV767" s="182"/>
      <c r="FW767" s="182"/>
      <c r="FX767" s="182"/>
      <c r="FY767" s="182"/>
      <c r="FZ767" s="182"/>
      <c r="GA767" s="182"/>
      <c r="GB767" s="182"/>
      <c r="GC767" s="182"/>
      <c r="GD767" s="182"/>
      <c r="GE767" s="182"/>
      <c r="GF767" s="182"/>
      <c r="GG767" s="182"/>
      <c r="GH767" s="182"/>
      <c r="GI767" s="182"/>
      <c r="GJ767" s="182"/>
      <c r="GK767" s="182"/>
      <c r="GL767" s="182"/>
      <c r="GM767" s="182"/>
      <c r="GN767" s="182"/>
      <c r="GO767" s="182"/>
      <c r="GP767" s="182"/>
      <c r="GQ767" s="182"/>
      <c r="GR767" s="182"/>
      <c r="GS767" s="182"/>
      <c r="GT767" s="182"/>
      <c r="GU767" s="182"/>
      <c r="GV767" s="182"/>
      <c r="GW767" s="182"/>
      <c r="GX767" s="182"/>
      <c r="GY767" s="182"/>
      <c r="GZ767" s="182"/>
      <c r="HA767" s="182"/>
      <c r="HB767" s="182"/>
      <c r="HC767" s="182"/>
      <c r="HD767" s="182"/>
      <c r="HE767" s="182"/>
      <c r="HF767" s="182"/>
      <c r="HG767" s="182"/>
      <c r="HH767" s="182"/>
      <c r="HI767" s="182"/>
      <c r="HJ767" s="182"/>
      <c r="HK767" s="182"/>
      <c r="HL767" s="182"/>
      <c r="HM767" s="182"/>
      <c r="HN767" s="182"/>
      <c r="HO767" s="182"/>
      <c r="HP767" s="182"/>
      <c r="HQ767" s="182"/>
      <c r="HR767" s="182"/>
      <c r="HS767" s="182"/>
      <c r="HT767" s="182"/>
      <c r="HU767" s="182"/>
      <c r="HV767" s="182"/>
      <c r="HW767" s="182"/>
      <c r="HX767" s="182"/>
      <c r="HY767" s="182"/>
      <c r="HZ767" s="182"/>
      <c r="IA767" s="182"/>
      <c r="IB767" s="182"/>
      <c r="IC767" s="182"/>
      <c r="ID767" s="182"/>
      <c r="IE767" s="182"/>
      <c r="IF767" s="182"/>
      <c r="IG767" s="182"/>
      <c r="IH767" s="182"/>
      <c r="II767" s="182"/>
      <c r="IJ767" s="182"/>
      <c r="IK767" s="182"/>
      <c r="IL767" s="182"/>
      <c r="IM767" s="182"/>
      <c r="IN767" s="182"/>
      <c r="IO767" s="182"/>
      <c r="IP767" s="182"/>
      <c r="IQ767" s="182"/>
      <c r="IR767" s="182"/>
      <c r="IS767" s="182"/>
      <c r="IT767" s="182"/>
      <c r="IU767" s="182"/>
      <c r="IV767" s="182"/>
      <c r="IW767" s="182"/>
      <c r="IX767" s="182"/>
      <c r="IY767" s="182"/>
      <c r="IZ767" s="182"/>
      <c r="JA767" s="182"/>
      <c r="JB767" s="182"/>
      <c r="JC767" s="182"/>
      <c r="JD767" s="182"/>
      <c r="JE767" s="182"/>
      <c r="JF767" s="182"/>
      <c r="JG767" s="182"/>
      <c r="JH767" s="182"/>
      <c r="JI767" s="182"/>
      <c r="JJ767" s="182"/>
      <c r="JK767" s="182"/>
      <c r="JL767" s="182"/>
      <c r="JM767" s="182"/>
      <c r="JN767" s="182"/>
      <c r="JO767" s="182"/>
      <c r="JP767" s="182"/>
      <c r="JQ767" s="182"/>
      <c r="JR767" s="182"/>
      <c r="JS767" s="182"/>
      <c r="JT767" s="182"/>
      <c r="JU767" s="182"/>
      <c r="JV767" s="182"/>
      <c r="JW767" s="182"/>
      <c r="JX767" s="182"/>
      <c r="JY767" s="182"/>
      <c r="JZ767" s="182"/>
      <c r="KA767" s="182"/>
      <c r="KB767" s="182"/>
      <c r="KC767" s="182"/>
      <c r="KD767" s="182"/>
      <c r="KE767" s="182"/>
      <c r="KF767" s="182"/>
      <c r="KG767" s="182"/>
      <c r="KH767" s="182"/>
      <c r="KI767" s="182"/>
      <c r="KJ767" s="182"/>
      <c r="KK767" s="182"/>
      <c r="KL767" s="182"/>
      <c r="KM767" s="182"/>
      <c r="KN767" s="182"/>
      <c r="KO767" s="182"/>
      <c r="KP767" s="182"/>
      <c r="KQ767" s="182"/>
      <c r="KR767" s="182"/>
      <c r="KS767" s="182"/>
      <c r="KT767" s="182"/>
      <c r="KU767" s="182"/>
      <c r="KV767" s="182"/>
      <c r="KW767" s="182"/>
      <c r="KX767" s="182"/>
      <c r="KY767" s="182"/>
      <c r="KZ767" s="182"/>
      <c r="LA767" s="182"/>
      <c r="LB767" s="182"/>
      <c r="LC767" s="182"/>
      <c r="LD767" s="182"/>
      <c r="LE767" s="182"/>
      <c r="LF767" s="182"/>
      <c r="LG767" s="182"/>
      <c r="LH767" s="182"/>
      <c r="LI767" s="182"/>
      <c r="LJ767" s="182"/>
      <c r="LK767" s="182"/>
      <c r="LL767" s="182"/>
      <c r="LM767" s="182"/>
      <c r="LN767" s="182"/>
      <c r="LO767" s="182"/>
      <c r="LP767" s="182"/>
      <c r="LQ767" s="182"/>
      <c r="LR767" s="182"/>
      <c r="LS767" s="182"/>
      <c r="LT767" s="182"/>
      <c r="LU767" s="182"/>
      <c r="LV767" s="182"/>
      <c r="LW767" s="182"/>
      <c r="LX767" s="182"/>
      <c r="LY767" s="182"/>
      <c r="LZ767" s="182"/>
      <c r="MA767" s="182"/>
      <c r="MB767" s="182"/>
      <c r="MC767" s="182"/>
      <c r="MD767" s="182"/>
      <c r="ME767" s="182"/>
      <c r="MF767" s="182"/>
      <c r="MG767" s="182"/>
      <c r="MH767" s="182"/>
      <c r="MI767" s="182"/>
      <c r="MJ767" s="182"/>
      <c r="MK767" s="182"/>
      <c r="ML767" s="182"/>
      <c r="MM767" s="182"/>
      <c r="MN767" s="182"/>
      <c r="MO767" s="182"/>
      <c r="MP767" s="182"/>
      <c r="MQ767" s="182"/>
      <c r="MR767" s="182"/>
      <c r="MS767" s="182"/>
      <c r="MT767" s="182"/>
      <c r="MU767" s="182"/>
      <c r="MV767" s="182"/>
      <c r="MW767" s="182"/>
      <c r="MX767" s="182"/>
      <c r="MY767" s="182"/>
      <c r="MZ767" s="182"/>
      <c r="NA767" s="182"/>
      <c r="NB767" s="182"/>
      <c r="NC767" s="182"/>
      <c r="ND767" s="182"/>
      <c r="NE767" s="182"/>
      <c r="NF767" s="182"/>
      <c r="NG767" s="182"/>
      <c r="NH767" s="182"/>
      <c r="NI767" s="182"/>
      <c r="NJ767" s="182"/>
      <c r="NK767" s="182"/>
      <c r="NL767" s="182"/>
      <c r="NM767" s="182"/>
      <c r="NN767" s="182"/>
      <c r="NO767" s="182"/>
      <c r="NP767" s="182"/>
      <c r="NQ767" s="182"/>
      <c r="NR767" s="182"/>
      <c r="NS767" s="182"/>
      <c r="NT767" s="182"/>
      <c r="NU767" s="182"/>
      <c r="NV767" s="182"/>
      <c r="NW767" s="182"/>
      <c r="NX767" s="182"/>
      <c r="NY767" s="182"/>
      <c r="NZ767" s="182"/>
      <c r="OA767" s="182"/>
      <c r="OB767" s="182"/>
      <c r="OC767" s="182"/>
      <c r="OD767" s="182"/>
      <c r="OE767" s="182"/>
      <c r="OF767" s="182"/>
      <c r="OG767" s="182"/>
      <c r="OH767" s="182"/>
      <c r="OI767" s="182"/>
      <c r="OJ767" s="182"/>
      <c r="OK767" s="182"/>
      <c r="OL767" s="182"/>
      <c r="OM767" s="182"/>
      <c r="ON767" s="182"/>
      <c r="OO767" s="182"/>
      <c r="OP767" s="182"/>
      <c r="OQ767" s="182"/>
      <c r="OR767" s="182"/>
      <c r="OS767" s="182"/>
      <c r="OT767" s="182"/>
      <c r="OU767" s="182"/>
      <c r="OV767" s="182"/>
      <c r="OW767" s="182"/>
      <c r="OX767" s="182"/>
      <c r="OY767" s="182"/>
      <c r="OZ767" s="182"/>
      <c r="PA767" s="182"/>
      <c r="PB767" s="182"/>
      <c r="PC767" s="182"/>
      <c r="PD767" s="182"/>
      <c r="PE767" s="182"/>
      <c r="PF767" s="182"/>
      <c r="PG767" s="182"/>
      <c r="PH767" s="182"/>
      <c r="PI767" s="182"/>
      <c r="PJ767" s="182"/>
      <c r="PK767" s="182"/>
      <c r="PL767" s="182"/>
      <c r="PM767" s="182"/>
      <c r="PN767" s="182"/>
      <c r="PO767" s="182"/>
      <c r="PP767" s="182"/>
      <c r="PQ767" s="182"/>
      <c r="PR767" s="182"/>
      <c r="PS767" s="182"/>
      <c r="PT767" s="182"/>
      <c r="PU767" s="182"/>
      <c r="PV767" s="182"/>
      <c r="PW767" s="182"/>
      <c r="PX767" s="182"/>
    </row>
    <row r="768" spans="1:440" s="167" customFormat="1" ht="19.899999999999999" customHeight="1">
      <c r="A768" s="855">
        <v>218</v>
      </c>
      <c r="B768" s="1044"/>
      <c r="C768" s="956"/>
      <c r="D768" s="865" t="s">
        <v>667</v>
      </c>
      <c r="E768" s="952" t="s">
        <v>645</v>
      </c>
      <c r="F768" s="326" t="s">
        <v>20</v>
      </c>
      <c r="G768" s="301">
        <v>0.68899999999999995</v>
      </c>
      <c r="H768" s="301"/>
      <c r="I768" s="302">
        <f t="shared" ref="I768:I774" si="986">G768+H768</f>
        <v>0.68899999999999995</v>
      </c>
      <c r="J768" s="286">
        <v>0</v>
      </c>
      <c r="K768" s="302">
        <f t="shared" si="972"/>
        <v>0.68899999999999995</v>
      </c>
      <c r="L768" s="385">
        <f t="shared" si="973"/>
        <v>0</v>
      </c>
      <c r="M768" s="456" t="s">
        <v>24</v>
      </c>
      <c r="N768" s="903">
        <f t="shared" ref="N768" si="987">G768+G769+G770</f>
        <v>7.8390000000000004</v>
      </c>
      <c r="O768" s="904">
        <f t="shared" ref="O768" si="988">H768+H769+H770</f>
        <v>0</v>
      </c>
      <c r="P768" s="904">
        <f t="shared" ref="P768" si="989">N768+O768</f>
        <v>7.8390000000000004</v>
      </c>
      <c r="Q768" s="904">
        <f t="shared" ref="Q768" si="990">J768+J769+J770</f>
        <v>0</v>
      </c>
      <c r="R768" s="904">
        <f t="shared" ref="R768" si="991">P768-Q768</f>
        <v>7.8390000000000004</v>
      </c>
      <c r="S768" s="893">
        <f t="shared" ref="S768" si="992">Q768/P768</f>
        <v>0</v>
      </c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  <c r="AV768" s="182"/>
      <c r="AW768" s="182"/>
      <c r="AX768" s="182"/>
      <c r="AY768" s="182"/>
      <c r="AZ768" s="182"/>
      <c r="BA768" s="182"/>
      <c r="BB768" s="182"/>
      <c r="BC768" s="182"/>
      <c r="BD768" s="182"/>
      <c r="BE768" s="182"/>
      <c r="BF768" s="182"/>
      <c r="BG768" s="182"/>
      <c r="BH768" s="182"/>
      <c r="BI768" s="182"/>
      <c r="BJ768" s="182"/>
      <c r="BK768" s="182"/>
      <c r="BL768" s="182"/>
      <c r="BM768" s="182"/>
      <c r="BN768" s="182"/>
      <c r="BO768" s="182"/>
      <c r="BP768" s="182"/>
      <c r="BQ768" s="182"/>
      <c r="BR768" s="182"/>
      <c r="BS768" s="182"/>
      <c r="BT768" s="182"/>
      <c r="BU768" s="182"/>
      <c r="BV768" s="182"/>
      <c r="BW768" s="182"/>
      <c r="BX768" s="182"/>
      <c r="BY768" s="182"/>
      <c r="BZ768" s="182"/>
      <c r="CA768" s="182"/>
      <c r="CB768" s="182"/>
      <c r="CC768" s="182"/>
      <c r="CD768" s="182"/>
      <c r="CE768" s="182"/>
      <c r="CF768" s="182"/>
      <c r="CG768" s="182"/>
      <c r="CH768" s="182"/>
      <c r="CI768" s="182"/>
      <c r="CJ768" s="182"/>
      <c r="CK768" s="182"/>
      <c r="CL768" s="182"/>
      <c r="CM768" s="182"/>
      <c r="CN768" s="182"/>
      <c r="CO768" s="182"/>
      <c r="CP768" s="182"/>
      <c r="CQ768" s="182"/>
      <c r="CR768" s="182"/>
      <c r="CS768" s="182"/>
      <c r="CT768" s="182"/>
      <c r="CU768" s="182"/>
      <c r="CV768" s="182"/>
      <c r="CW768" s="182"/>
      <c r="CX768" s="182"/>
      <c r="CY768" s="182"/>
      <c r="CZ768" s="182"/>
      <c r="DA768" s="182"/>
      <c r="DB768" s="182"/>
      <c r="DC768" s="182"/>
      <c r="DD768" s="182"/>
      <c r="DE768" s="182"/>
      <c r="DF768" s="182"/>
      <c r="DG768" s="182"/>
      <c r="DH768" s="182"/>
      <c r="DI768" s="182"/>
      <c r="DJ768" s="182"/>
      <c r="DK768" s="182"/>
      <c r="DL768" s="182"/>
      <c r="DM768" s="182"/>
      <c r="DN768" s="182"/>
      <c r="DO768" s="182"/>
      <c r="DP768" s="182"/>
      <c r="DQ768" s="182"/>
      <c r="DR768" s="182"/>
      <c r="DS768" s="182"/>
      <c r="DT768" s="182"/>
      <c r="DU768" s="182"/>
      <c r="DV768" s="182"/>
      <c r="DW768" s="182"/>
      <c r="DX768" s="182"/>
      <c r="DY768" s="182"/>
      <c r="DZ768" s="182"/>
      <c r="EA768" s="182"/>
      <c r="EB768" s="182"/>
      <c r="EC768" s="182"/>
      <c r="ED768" s="182"/>
      <c r="EE768" s="182"/>
      <c r="EF768" s="182"/>
      <c r="EG768" s="182"/>
      <c r="EH768" s="182"/>
      <c r="EI768" s="182"/>
      <c r="EJ768" s="182"/>
      <c r="EK768" s="182"/>
      <c r="EL768" s="182"/>
      <c r="EM768" s="182"/>
      <c r="EN768" s="182"/>
      <c r="EO768" s="182"/>
      <c r="EP768" s="182"/>
      <c r="EQ768" s="182"/>
      <c r="ER768" s="182"/>
      <c r="ES768" s="182"/>
      <c r="ET768" s="182"/>
      <c r="EU768" s="182"/>
      <c r="EV768" s="182"/>
      <c r="EW768" s="182"/>
      <c r="EX768" s="182"/>
      <c r="EY768" s="182"/>
      <c r="EZ768" s="182"/>
      <c r="FA768" s="182"/>
      <c r="FB768" s="182"/>
      <c r="FC768" s="182"/>
      <c r="FD768" s="182"/>
      <c r="FE768" s="182"/>
      <c r="FF768" s="182"/>
      <c r="FG768" s="182"/>
      <c r="FH768" s="182"/>
      <c r="FI768" s="182"/>
      <c r="FJ768" s="182"/>
      <c r="FK768" s="182"/>
      <c r="FL768" s="182"/>
      <c r="FM768" s="182"/>
      <c r="FN768" s="182"/>
      <c r="FO768" s="182"/>
      <c r="FP768" s="182"/>
      <c r="FQ768" s="182"/>
      <c r="FR768" s="182"/>
      <c r="FS768" s="182"/>
      <c r="FT768" s="182"/>
      <c r="FU768" s="182"/>
      <c r="FV768" s="182"/>
      <c r="FW768" s="182"/>
      <c r="FX768" s="182"/>
      <c r="FY768" s="182"/>
      <c r="FZ768" s="182"/>
      <c r="GA768" s="182"/>
      <c r="GB768" s="182"/>
      <c r="GC768" s="182"/>
      <c r="GD768" s="182"/>
      <c r="GE768" s="182"/>
      <c r="GF768" s="182"/>
      <c r="GG768" s="182"/>
      <c r="GH768" s="182"/>
      <c r="GI768" s="182"/>
      <c r="GJ768" s="182"/>
      <c r="GK768" s="182"/>
      <c r="GL768" s="182"/>
      <c r="GM768" s="182"/>
      <c r="GN768" s="182"/>
      <c r="GO768" s="182"/>
      <c r="GP768" s="182"/>
      <c r="GQ768" s="182"/>
      <c r="GR768" s="182"/>
      <c r="GS768" s="182"/>
      <c r="GT768" s="182"/>
      <c r="GU768" s="182"/>
      <c r="GV768" s="182"/>
      <c r="GW768" s="182"/>
      <c r="GX768" s="182"/>
      <c r="GY768" s="182"/>
      <c r="GZ768" s="182"/>
      <c r="HA768" s="182"/>
      <c r="HB768" s="182"/>
      <c r="HC768" s="182"/>
      <c r="HD768" s="182"/>
      <c r="HE768" s="182"/>
      <c r="HF768" s="182"/>
      <c r="HG768" s="182"/>
      <c r="HH768" s="182"/>
      <c r="HI768" s="182"/>
      <c r="HJ768" s="182"/>
      <c r="HK768" s="182"/>
      <c r="HL768" s="182"/>
      <c r="HM768" s="182"/>
      <c r="HN768" s="182"/>
      <c r="HO768" s="182"/>
      <c r="HP768" s="182"/>
      <c r="HQ768" s="182"/>
      <c r="HR768" s="182"/>
      <c r="HS768" s="182"/>
      <c r="HT768" s="182"/>
      <c r="HU768" s="182"/>
      <c r="HV768" s="182"/>
      <c r="HW768" s="182"/>
      <c r="HX768" s="182"/>
      <c r="HY768" s="182"/>
      <c r="HZ768" s="182"/>
      <c r="IA768" s="182"/>
      <c r="IB768" s="182"/>
      <c r="IC768" s="182"/>
      <c r="ID768" s="182"/>
      <c r="IE768" s="182"/>
      <c r="IF768" s="182"/>
      <c r="IG768" s="182"/>
      <c r="IH768" s="182"/>
      <c r="II768" s="182"/>
      <c r="IJ768" s="182"/>
      <c r="IK768" s="182"/>
      <c r="IL768" s="182"/>
      <c r="IM768" s="182"/>
      <c r="IN768" s="182"/>
      <c r="IO768" s="182"/>
      <c r="IP768" s="182"/>
      <c r="IQ768" s="182"/>
      <c r="IR768" s="182"/>
      <c r="IS768" s="182"/>
      <c r="IT768" s="182"/>
      <c r="IU768" s="182"/>
      <c r="IV768" s="182"/>
      <c r="IW768" s="182"/>
      <c r="IX768" s="182"/>
      <c r="IY768" s="182"/>
      <c r="IZ768" s="182"/>
      <c r="JA768" s="182"/>
      <c r="JB768" s="182"/>
      <c r="JC768" s="182"/>
      <c r="JD768" s="182"/>
      <c r="JE768" s="182"/>
      <c r="JF768" s="182"/>
      <c r="JG768" s="182"/>
      <c r="JH768" s="182"/>
      <c r="JI768" s="182"/>
      <c r="JJ768" s="182"/>
      <c r="JK768" s="182"/>
      <c r="JL768" s="182"/>
      <c r="JM768" s="182"/>
      <c r="JN768" s="182"/>
      <c r="JO768" s="182"/>
      <c r="JP768" s="182"/>
      <c r="JQ768" s="182"/>
      <c r="JR768" s="182"/>
      <c r="JS768" s="182"/>
      <c r="JT768" s="182"/>
      <c r="JU768" s="182"/>
      <c r="JV768" s="182"/>
      <c r="JW768" s="182"/>
      <c r="JX768" s="182"/>
      <c r="JY768" s="182"/>
      <c r="JZ768" s="182"/>
      <c r="KA768" s="182"/>
      <c r="KB768" s="182"/>
      <c r="KC768" s="182"/>
      <c r="KD768" s="182"/>
      <c r="KE768" s="182"/>
      <c r="KF768" s="182"/>
      <c r="KG768" s="182"/>
      <c r="KH768" s="182"/>
      <c r="KI768" s="182"/>
      <c r="KJ768" s="182"/>
      <c r="KK768" s="182"/>
      <c r="KL768" s="182"/>
      <c r="KM768" s="182"/>
      <c r="KN768" s="182"/>
      <c r="KO768" s="182"/>
      <c r="KP768" s="182"/>
      <c r="KQ768" s="182"/>
      <c r="KR768" s="182"/>
      <c r="KS768" s="182"/>
      <c r="KT768" s="182"/>
      <c r="KU768" s="182"/>
      <c r="KV768" s="182"/>
      <c r="KW768" s="182"/>
      <c r="KX768" s="182"/>
      <c r="KY768" s="182"/>
      <c r="KZ768" s="182"/>
      <c r="LA768" s="182"/>
      <c r="LB768" s="182"/>
      <c r="LC768" s="182"/>
      <c r="LD768" s="182"/>
      <c r="LE768" s="182"/>
      <c r="LF768" s="182"/>
      <c r="LG768" s="182"/>
      <c r="LH768" s="182"/>
      <c r="LI768" s="182"/>
      <c r="LJ768" s="182"/>
      <c r="LK768" s="182"/>
      <c r="LL768" s="182"/>
      <c r="LM768" s="182"/>
      <c r="LN768" s="182"/>
      <c r="LO768" s="182"/>
      <c r="LP768" s="182"/>
      <c r="LQ768" s="182"/>
      <c r="LR768" s="182"/>
      <c r="LS768" s="182"/>
      <c r="LT768" s="182"/>
      <c r="LU768" s="182"/>
      <c r="LV768" s="182"/>
      <c r="LW768" s="182"/>
      <c r="LX768" s="182"/>
      <c r="LY768" s="182"/>
      <c r="LZ768" s="182"/>
      <c r="MA768" s="182"/>
      <c r="MB768" s="182"/>
      <c r="MC768" s="182"/>
      <c r="MD768" s="182"/>
      <c r="ME768" s="182"/>
      <c r="MF768" s="182"/>
      <c r="MG768" s="182"/>
      <c r="MH768" s="182"/>
      <c r="MI768" s="182"/>
      <c r="MJ768" s="182"/>
      <c r="MK768" s="182"/>
      <c r="ML768" s="182"/>
      <c r="MM768" s="182"/>
      <c r="MN768" s="182"/>
      <c r="MO768" s="182"/>
      <c r="MP768" s="182"/>
      <c r="MQ768" s="182"/>
      <c r="MR768" s="182"/>
      <c r="MS768" s="182"/>
      <c r="MT768" s="182"/>
      <c r="MU768" s="182"/>
      <c r="MV768" s="182"/>
      <c r="MW768" s="182"/>
      <c r="MX768" s="182"/>
      <c r="MY768" s="182"/>
      <c r="MZ768" s="182"/>
      <c r="NA768" s="182"/>
      <c r="NB768" s="182"/>
      <c r="NC768" s="182"/>
      <c r="ND768" s="182"/>
      <c r="NE768" s="182"/>
      <c r="NF768" s="182"/>
      <c r="NG768" s="182"/>
      <c r="NH768" s="182"/>
      <c r="NI768" s="182"/>
      <c r="NJ768" s="182"/>
      <c r="NK768" s="182"/>
      <c r="NL768" s="182"/>
      <c r="NM768" s="182"/>
      <c r="NN768" s="182"/>
      <c r="NO768" s="182"/>
      <c r="NP768" s="182"/>
      <c r="NQ768" s="182"/>
      <c r="NR768" s="182"/>
      <c r="NS768" s="182"/>
      <c r="NT768" s="182"/>
      <c r="NU768" s="182"/>
      <c r="NV768" s="182"/>
      <c r="NW768" s="182"/>
      <c r="NX768" s="182"/>
      <c r="NY768" s="182"/>
      <c r="NZ768" s="182"/>
      <c r="OA768" s="182"/>
      <c r="OB768" s="182"/>
      <c r="OC768" s="182"/>
      <c r="OD768" s="182"/>
      <c r="OE768" s="182"/>
      <c r="OF768" s="182"/>
      <c r="OG768" s="182"/>
      <c r="OH768" s="182"/>
      <c r="OI768" s="182"/>
      <c r="OJ768" s="182"/>
      <c r="OK768" s="182"/>
      <c r="OL768" s="182"/>
      <c r="OM768" s="182"/>
      <c r="ON768" s="182"/>
      <c r="OO768" s="182"/>
      <c r="OP768" s="182"/>
      <c r="OQ768" s="182"/>
      <c r="OR768" s="182"/>
      <c r="OS768" s="182"/>
      <c r="OT768" s="182"/>
      <c r="OU768" s="182"/>
      <c r="OV768" s="182"/>
      <c r="OW768" s="182"/>
      <c r="OX768" s="182"/>
      <c r="OY768" s="182"/>
      <c r="OZ768" s="182"/>
      <c r="PA768" s="182"/>
      <c r="PB768" s="182"/>
      <c r="PC768" s="182"/>
      <c r="PD768" s="182"/>
      <c r="PE768" s="182"/>
      <c r="PF768" s="182"/>
      <c r="PG768" s="182"/>
      <c r="PH768" s="182"/>
      <c r="PI768" s="182"/>
      <c r="PJ768" s="182"/>
      <c r="PK768" s="182"/>
      <c r="PL768" s="182"/>
      <c r="PM768" s="182"/>
      <c r="PN768" s="182"/>
      <c r="PO768" s="182"/>
      <c r="PP768" s="182"/>
      <c r="PQ768" s="182"/>
      <c r="PR768" s="182"/>
      <c r="PS768" s="182"/>
      <c r="PT768" s="182"/>
      <c r="PU768" s="182"/>
      <c r="PV768" s="182"/>
      <c r="PW768" s="182"/>
      <c r="PX768" s="182"/>
    </row>
    <row r="769" spans="1:440" s="167" customFormat="1" ht="19.899999999999999" customHeight="1">
      <c r="A769" s="855">
        <v>218</v>
      </c>
      <c r="B769" s="1044"/>
      <c r="C769" s="956"/>
      <c r="D769" s="866"/>
      <c r="E769" s="953"/>
      <c r="F769" s="326" t="s">
        <v>21</v>
      </c>
      <c r="G769" s="301">
        <v>3.23</v>
      </c>
      <c r="H769" s="301"/>
      <c r="I769" s="302">
        <f>G769+H769+K768</f>
        <v>3.919</v>
      </c>
      <c r="J769" s="286">
        <v>0</v>
      </c>
      <c r="K769" s="302">
        <f t="shared" si="972"/>
        <v>3.919</v>
      </c>
      <c r="L769" s="385">
        <f t="shared" si="973"/>
        <v>0</v>
      </c>
      <c r="M769" s="456" t="s">
        <v>24</v>
      </c>
      <c r="N769" s="903"/>
      <c r="O769" s="904"/>
      <c r="P769" s="904"/>
      <c r="Q769" s="904"/>
      <c r="R769" s="904"/>
      <c r="S769" s="893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  <c r="AV769" s="182"/>
      <c r="AW769" s="182"/>
      <c r="AX769" s="182"/>
      <c r="AY769" s="182"/>
      <c r="AZ769" s="182"/>
      <c r="BA769" s="182"/>
      <c r="BB769" s="182"/>
      <c r="BC769" s="182"/>
      <c r="BD769" s="182"/>
      <c r="BE769" s="182"/>
      <c r="BF769" s="182"/>
      <c r="BG769" s="182"/>
      <c r="BH769" s="182"/>
      <c r="BI769" s="182"/>
      <c r="BJ769" s="182"/>
      <c r="BK769" s="182"/>
      <c r="BL769" s="182"/>
      <c r="BM769" s="182"/>
      <c r="BN769" s="182"/>
      <c r="BO769" s="182"/>
      <c r="BP769" s="182"/>
      <c r="BQ769" s="182"/>
      <c r="BR769" s="182"/>
      <c r="BS769" s="182"/>
      <c r="BT769" s="182"/>
      <c r="BU769" s="182"/>
      <c r="BV769" s="182"/>
      <c r="BW769" s="182"/>
      <c r="BX769" s="182"/>
      <c r="BY769" s="182"/>
      <c r="BZ769" s="182"/>
      <c r="CA769" s="182"/>
      <c r="CB769" s="182"/>
      <c r="CC769" s="182"/>
      <c r="CD769" s="182"/>
      <c r="CE769" s="182"/>
      <c r="CF769" s="182"/>
      <c r="CG769" s="182"/>
      <c r="CH769" s="182"/>
      <c r="CI769" s="182"/>
      <c r="CJ769" s="182"/>
      <c r="CK769" s="182"/>
      <c r="CL769" s="182"/>
      <c r="CM769" s="182"/>
      <c r="CN769" s="182"/>
      <c r="CO769" s="182"/>
      <c r="CP769" s="182"/>
      <c r="CQ769" s="182"/>
      <c r="CR769" s="182"/>
      <c r="CS769" s="182"/>
      <c r="CT769" s="182"/>
      <c r="CU769" s="182"/>
      <c r="CV769" s="182"/>
      <c r="CW769" s="182"/>
      <c r="CX769" s="182"/>
      <c r="CY769" s="182"/>
      <c r="CZ769" s="182"/>
      <c r="DA769" s="182"/>
      <c r="DB769" s="182"/>
      <c r="DC769" s="182"/>
      <c r="DD769" s="182"/>
      <c r="DE769" s="182"/>
      <c r="DF769" s="182"/>
      <c r="DG769" s="182"/>
      <c r="DH769" s="182"/>
      <c r="DI769" s="182"/>
      <c r="DJ769" s="182"/>
      <c r="DK769" s="182"/>
      <c r="DL769" s="182"/>
      <c r="DM769" s="182"/>
      <c r="DN769" s="182"/>
      <c r="DO769" s="182"/>
      <c r="DP769" s="182"/>
      <c r="DQ769" s="182"/>
      <c r="DR769" s="182"/>
      <c r="DS769" s="182"/>
      <c r="DT769" s="182"/>
      <c r="DU769" s="182"/>
      <c r="DV769" s="182"/>
      <c r="DW769" s="182"/>
      <c r="DX769" s="182"/>
      <c r="DY769" s="182"/>
      <c r="DZ769" s="182"/>
      <c r="EA769" s="182"/>
      <c r="EB769" s="182"/>
      <c r="EC769" s="182"/>
      <c r="ED769" s="182"/>
      <c r="EE769" s="182"/>
      <c r="EF769" s="182"/>
      <c r="EG769" s="182"/>
      <c r="EH769" s="182"/>
      <c r="EI769" s="182"/>
      <c r="EJ769" s="182"/>
      <c r="EK769" s="182"/>
      <c r="EL769" s="182"/>
      <c r="EM769" s="182"/>
      <c r="EN769" s="182"/>
      <c r="EO769" s="182"/>
      <c r="EP769" s="182"/>
      <c r="EQ769" s="182"/>
      <c r="ER769" s="182"/>
      <c r="ES769" s="182"/>
      <c r="ET769" s="182"/>
      <c r="EU769" s="182"/>
      <c r="EV769" s="182"/>
      <c r="EW769" s="182"/>
      <c r="EX769" s="182"/>
      <c r="EY769" s="182"/>
      <c r="EZ769" s="182"/>
      <c r="FA769" s="182"/>
      <c r="FB769" s="182"/>
      <c r="FC769" s="182"/>
      <c r="FD769" s="182"/>
      <c r="FE769" s="182"/>
      <c r="FF769" s="182"/>
      <c r="FG769" s="182"/>
      <c r="FH769" s="182"/>
      <c r="FI769" s="182"/>
      <c r="FJ769" s="182"/>
      <c r="FK769" s="182"/>
      <c r="FL769" s="182"/>
      <c r="FM769" s="182"/>
      <c r="FN769" s="182"/>
      <c r="FO769" s="182"/>
      <c r="FP769" s="182"/>
      <c r="FQ769" s="182"/>
      <c r="FR769" s="182"/>
      <c r="FS769" s="182"/>
      <c r="FT769" s="182"/>
      <c r="FU769" s="182"/>
      <c r="FV769" s="182"/>
      <c r="FW769" s="182"/>
      <c r="FX769" s="182"/>
      <c r="FY769" s="182"/>
      <c r="FZ769" s="182"/>
      <c r="GA769" s="182"/>
      <c r="GB769" s="182"/>
      <c r="GC769" s="182"/>
      <c r="GD769" s="182"/>
      <c r="GE769" s="182"/>
      <c r="GF769" s="182"/>
      <c r="GG769" s="182"/>
      <c r="GH769" s="182"/>
      <c r="GI769" s="182"/>
      <c r="GJ769" s="182"/>
      <c r="GK769" s="182"/>
      <c r="GL769" s="182"/>
      <c r="GM769" s="182"/>
      <c r="GN769" s="182"/>
      <c r="GO769" s="182"/>
      <c r="GP769" s="182"/>
      <c r="GQ769" s="182"/>
      <c r="GR769" s="182"/>
      <c r="GS769" s="182"/>
      <c r="GT769" s="182"/>
      <c r="GU769" s="182"/>
      <c r="GV769" s="182"/>
      <c r="GW769" s="182"/>
      <c r="GX769" s="182"/>
      <c r="GY769" s="182"/>
      <c r="GZ769" s="182"/>
      <c r="HA769" s="182"/>
      <c r="HB769" s="182"/>
      <c r="HC769" s="182"/>
      <c r="HD769" s="182"/>
      <c r="HE769" s="182"/>
      <c r="HF769" s="182"/>
      <c r="HG769" s="182"/>
      <c r="HH769" s="182"/>
      <c r="HI769" s="182"/>
      <c r="HJ769" s="182"/>
      <c r="HK769" s="182"/>
      <c r="HL769" s="182"/>
      <c r="HM769" s="182"/>
      <c r="HN769" s="182"/>
      <c r="HO769" s="182"/>
      <c r="HP769" s="182"/>
      <c r="HQ769" s="182"/>
      <c r="HR769" s="182"/>
      <c r="HS769" s="182"/>
      <c r="HT769" s="182"/>
      <c r="HU769" s="182"/>
      <c r="HV769" s="182"/>
      <c r="HW769" s="182"/>
      <c r="HX769" s="182"/>
      <c r="HY769" s="182"/>
      <c r="HZ769" s="182"/>
      <c r="IA769" s="182"/>
      <c r="IB769" s="182"/>
      <c r="IC769" s="182"/>
      <c r="ID769" s="182"/>
      <c r="IE769" s="182"/>
      <c r="IF769" s="182"/>
      <c r="IG769" s="182"/>
      <c r="IH769" s="182"/>
      <c r="II769" s="182"/>
      <c r="IJ769" s="182"/>
      <c r="IK769" s="182"/>
      <c r="IL769" s="182"/>
      <c r="IM769" s="182"/>
      <c r="IN769" s="182"/>
      <c r="IO769" s="182"/>
      <c r="IP769" s="182"/>
      <c r="IQ769" s="182"/>
      <c r="IR769" s="182"/>
      <c r="IS769" s="182"/>
      <c r="IT769" s="182"/>
      <c r="IU769" s="182"/>
      <c r="IV769" s="182"/>
      <c r="IW769" s="182"/>
      <c r="IX769" s="182"/>
      <c r="IY769" s="182"/>
      <c r="IZ769" s="182"/>
      <c r="JA769" s="182"/>
      <c r="JB769" s="182"/>
      <c r="JC769" s="182"/>
      <c r="JD769" s="182"/>
      <c r="JE769" s="182"/>
      <c r="JF769" s="182"/>
      <c r="JG769" s="182"/>
      <c r="JH769" s="182"/>
      <c r="JI769" s="182"/>
      <c r="JJ769" s="182"/>
      <c r="JK769" s="182"/>
      <c r="JL769" s="182"/>
      <c r="JM769" s="182"/>
      <c r="JN769" s="182"/>
      <c r="JO769" s="182"/>
      <c r="JP769" s="182"/>
      <c r="JQ769" s="182"/>
      <c r="JR769" s="182"/>
      <c r="JS769" s="182"/>
      <c r="JT769" s="182"/>
      <c r="JU769" s="182"/>
      <c r="JV769" s="182"/>
      <c r="JW769" s="182"/>
      <c r="JX769" s="182"/>
      <c r="JY769" s="182"/>
      <c r="JZ769" s="182"/>
      <c r="KA769" s="182"/>
      <c r="KB769" s="182"/>
      <c r="KC769" s="182"/>
      <c r="KD769" s="182"/>
      <c r="KE769" s="182"/>
      <c r="KF769" s="182"/>
      <c r="KG769" s="182"/>
      <c r="KH769" s="182"/>
      <c r="KI769" s="182"/>
      <c r="KJ769" s="182"/>
      <c r="KK769" s="182"/>
      <c r="KL769" s="182"/>
      <c r="KM769" s="182"/>
      <c r="KN769" s="182"/>
      <c r="KO769" s="182"/>
      <c r="KP769" s="182"/>
      <c r="KQ769" s="182"/>
      <c r="KR769" s="182"/>
      <c r="KS769" s="182"/>
      <c r="KT769" s="182"/>
      <c r="KU769" s="182"/>
      <c r="KV769" s="182"/>
      <c r="KW769" s="182"/>
      <c r="KX769" s="182"/>
      <c r="KY769" s="182"/>
      <c r="KZ769" s="182"/>
      <c r="LA769" s="182"/>
      <c r="LB769" s="182"/>
      <c r="LC769" s="182"/>
      <c r="LD769" s="182"/>
      <c r="LE769" s="182"/>
      <c r="LF769" s="182"/>
      <c r="LG769" s="182"/>
      <c r="LH769" s="182"/>
      <c r="LI769" s="182"/>
      <c r="LJ769" s="182"/>
      <c r="LK769" s="182"/>
      <c r="LL769" s="182"/>
      <c r="LM769" s="182"/>
      <c r="LN769" s="182"/>
      <c r="LO769" s="182"/>
      <c r="LP769" s="182"/>
      <c r="LQ769" s="182"/>
      <c r="LR769" s="182"/>
      <c r="LS769" s="182"/>
      <c r="LT769" s="182"/>
      <c r="LU769" s="182"/>
      <c r="LV769" s="182"/>
      <c r="LW769" s="182"/>
      <c r="LX769" s="182"/>
      <c r="LY769" s="182"/>
      <c r="LZ769" s="182"/>
      <c r="MA769" s="182"/>
      <c r="MB769" s="182"/>
      <c r="MC769" s="182"/>
      <c r="MD769" s="182"/>
      <c r="ME769" s="182"/>
      <c r="MF769" s="182"/>
      <c r="MG769" s="182"/>
      <c r="MH769" s="182"/>
      <c r="MI769" s="182"/>
      <c r="MJ769" s="182"/>
      <c r="MK769" s="182"/>
      <c r="ML769" s="182"/>
      <c r="MM769" s="182"/>
      <c r="MN769" s="182"/>
      <c r="MO769" s="182"/>
      <c r="MP769" s="182"/>
      <c r="MQ769" s="182"/>
      <c r="MR769" s="182"/>
      <c r="MS769" s="182"/>
      <c r="MT769" s="182"/>
      <c r="MU769" s="182"/>
      <c r="MV769" s="182"/>
      <c r="MW769" s="182"/>
      <c r="MX769" s="182"/>
      <c r="MY769" s="182"/>
      <c r="MZ769" s="182"/>
      <c r="NA769" s="182"/>
      <c r="NB769" s="182"/>
      <c r="NC769" s="182"/>
      <c r="ND769" s="182"/>
      <c r="NE769" s="182"/>
      <c r="NF769" s="182"/>
      <c r="NG769" s="182"/>
      <c r="NH769" s="182"/>
      <c r="NI769" s="182"/>
      <c r="NJ769" s="182"/>
      <c r="NK769" s="182"/>
      <c r="NL769" s="182"/>
      <c r="NM769" s="182"/>
      <c r="NN769" s="182"/>
      <c r="NO769" s="182"/>
      <c r="NP769" s="182"/>
      <c r="NQ769" s="182"/>
      <c r="NR769" s="182"/>
      <c r="NS769" s="182"/>
      <c r="NT769" s="182"/>
      <c r="NU769" s="182"/>
      <c r="NV769" s="182"/>
      <c r="NW769" s="182"/>
      <c r="NX769" s="182"/>
      <c r="NY769" s="182"/>
      <c r="NZ769" s="182"/>
      <c r="OA769" s="182"/>
      <c r="OB769" s="182"/>
      <c r="OC769" s="182"/>
      <c r="OD769" s="182"/>
      <c r="OE769" s="182"/>
      <c r="OF769" s="182"/>
      <c r="OG769" s="182"/>
      <c r="OH769" s="182"/>
      <c r="OI769" s="182"/>
      <c r="OJ769" s="182"/>
      <c r="OK769" s="182"/>
      <c r="OL769" s="182"/>
      <c r="OM769" s="182"/>
      <c r="ON769" s="182"/>
      <c r="OO769" s="182"/>
      <c r="OP769" s="182"/>
      <c r="OQ769" s="182"/>
      <c r="OR769" s="182"/>
      <c r="OS769" s="182"/>
      <c r="OT769" s="182"/>
      <c r="OU769" s="182"/>
      <c r="OV769" s="182"/>
      <c r="OW769" s="182"/>
      <c r="OX769" s="182"/>
      <c r="OY769" s="182"/>
      <c r="OZ769" s="182"/>
      <c r="PA769" s="182"/>
      <c r="PB769" s="182"/>
      <c r="PC769" s="182"/>
      <c r="PD769" s="182"/>
      <c r="PE769" s="182"/>
      <c r="PF769" s="182"/>
      <c r="PG769" s="182"/>
      <c r="PH769" s="182"/>
      <c r="PI769" s="182"/>
      <c r="PJ769" s="182"/>
      <c r="PK769" s="182"/>
      <c r="PL769" s="182"/>
      <c r="PM769" s="182"/>
      <c r="PN769" s="182"/>
      <c r="PO769" s="182"/>
      <c r="PP769" s="182"/>
      <c r="PQ769" s="182"/>
      <c r="PR769" s="182"/>
      <c r="PS769" s="182"/>
      <c r="PT769" s="182"/>
      <c r="PU769" s="182"/>
      <c r="PV769" s="182"/>
      <c r="PW769" s="182"/>
      <c r="PX769" s="182"/>
    </row>
    <row r="770" spans="1:440" s="167" customFormat="1" ht="19.899999999999999" customHeight="1">
      <c r="A770" s="855">
        <v>218</v>
      </c>
      <c r="B770" s="1044"/>
      <c r="C770" s="956"/>
      <c r="D770" s="867"/>
      <c r="E770" s="954"/>
      <c r="F770" s="326" t="s">
        <v>22</v>
      </c>
      <c r="G770" s="301">
        <v>3.92</v>
      </c>
      <c r="H770" s="301"/>
      <c r="I770" s="302">
        <f>G770+H770+K769</f>
        <v>7.8390000000000004</v>
      </c>
      <c r="J770" s="286">
        <v>0</v>
      </c>
      <c r="K770" s="302">
        <f t="shared" si="972"/>
        <v>7.8390000000000004</v>
      </c>
      <c r="L770" s="385">
        <f t="shared" si="973"/>
        <v>0</v>
      </c>
      <c r="M770" s="456" t="s">
        <v>24</v>
      </c>
      <c r="N770" s="903"/>
      <c r="O770" s="904"/>
      <c r="P770" s="904"/>
      <c r="Q770" s="904"/>
      <c r="R770" s="904"/>
      <c r="S770" s="893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  <c r="AU770" s="182"/>
      <c r="AV770" s="182"/>
      <c r="AW770" s="182"/>
      <c r="AX770" s="182"/>
      <c r="AY770" s="182"/>
      <c r="AZ770" s="182"/>
      <c r="BA770" s="182"/>
      <c r="BB770" s="182"/>
      <c r="BC770" s="182"/>
      <c r="BD770" s="182"/>
      <c r="BE770" s="182"/>
      <c r="BF770" s="182"/>
      <c r="BG770" s="182"/>
      <c r="BH770" s="182"/>
      <c r="BI770" s="182"/>
      <c r="BJ770" s="182"/>
      <c r="BK770" s="182"/>
      <c r="BL770" s="182"/>
      <c r="BM770" s="182"/>
      <c r="BN770" s="182"/>
      <c r="BO770" s="182"/>
      <c r="BP770" s="182"/>
      <c r="BQ770" s="182"/>
      <c r="BR770" s="182"/>
      <c r="BS770" s="182"/>
      <c r="BT770" s="182"/>
      <c r="BU770" s="182"/>
      <c r="BV770" s="182"/>
      <c r="BW770" s="182"/>
      <c r="BX770" s="182"/>
      <c r="BY770" s="182"/>
      <c r="BZ770" s="182"/>
      <c r="CA770" s="182"/>
      <c r="CB770" s="182"/>
      <c r="CC770" s="182"/>
      <c r="CD770" s="182"/>
      <c r="CE770" s="182"/>
      <c r="CF770" s="182"/>
      <c r="CG770" s="182"/>
      <c r="CH770" s="182"/>
      <c r="CI770" s="182"/>
      <c r="CJ770" s="182"/>
      <c r="CK770" s="182"/>
      <c r="CL770" s="182"/>
      <c r="CM770" s="182"/>
      <c r="CN770" s="182"/>
      <c r="CO770" s="182"/>
      <c r="CP770" s="182"/>
      <c r="CQ770" s="182"/>
      <c r="CR770" s="182"/>
      <c r="CS770" s="182"/>
      <c r="CT770" s="182"/>
      <c r="CU770" s="182"/>
      <c r="CV770" s="182"/>
      <c r="CW770" s="182"/>
      <c r="CX770" s="182"/>
      <c r="CY770" s="182"/>
      <c r="CZ770" s="182"/>
      <c r="DA770" s="182"/>
      <c r="DB770" s="182"/>
      <c r="DC770" s="182"/>
      <c r="DD770" s="182"/>
      <c r="DE770" s="182"/>
      <c r="DF770" s="182"/>
      <c r="DG770" s="182"/>
      <c r="DH770" s="182"/>
      <c r="DI770" s="182"/>
      <c r="DJ770" s="182"/>
      <c r="DK770" s="182"/>
      <c r="DL770" s="182"/>
      <c r="DM770" s="182"/>
      <c r="DN770" s="182"/>
      <c r="DO770" s="182"/>
      <c r="DP770" s="182"/>
      <c r="DQ770" s="182"/>
      <c r="DR770" s="182"/>
      <c r="DS770" s="182"/>
      <c r="DT770" s="182"/>
      <c r="DU770" s="182"/>
      <c r="DV770" s="182"/>
      <c r="DW770" s="182"/>
      <c r="DX770" s="182"/>
      <c r="DY770" s="182"/>
      <c r="DZ770" s="182"/>
      <c r="EA770" s="182"/>
      <c r="EB770" s="182"/>
      <c r="EC770" s="182"/>
      <c r="ED770" s="182"/>
      <c r="EE770" s="182"/>
      <c r="EF770" s="182"/>
      <c r="EG770" s="182"/>
      <c r="EH770" s="182"/>
      <c r="EI770" s="182"/>
      <c r="EJ770" s="182"/>
      <c r="EK770" s="182"/>
      <c r="EL770" s="182"/>
      <c r="EM770" s="182"/>
      <c r="EN770" s="182"/>
      <c r="EO770" s="182"/>
      <c r="EP770" s="182"/>
      <c r="EQ770" s="182"/>
      <c r="ER770" s="182"/>
      <c r="ES770" s="182"/>
      <c r="ET770" s="182"/>
      <c r="EU770" s="182"/>
      <c r="EV770" s="182"/>
      <c r="EW770" s="182"/>
      <c r="EX770" s="182"/>
      <c r="EY770" s="182"/>
      <c r="EZ770" s="182"/>
      <c r="FA770" s="182"/>
      <c r="FB770" s="182"/>
      <c r="FC770" s="182"/>
      <c r="FD770" s="182"/>
      <c r="FE770" s="182"/>
      <c r="FF770" s="182"/>
      <c r="FG770" s="182"/>
      <c r="FH770" s="182"/>
      <c r="FI770" s="182"/>
      <c r="FJ770" s="182"/>
      <c r="FK770" s="182"/>
      <c r="FL770" s="182"/>
      <c r="FM770" s="182"/>
      <c r="FN770" s="182"/>
      <c r="FO770" s="182"/>
      <c r="FP770" s="182"/>
      <c r="FQ770" s="182"/>
      <c r="FR770" s="182"/>
      <c r="FS770" s="182"/>
      <c r="FT770" s="182"/>
      <c r="FU770" s="182"/>
      <c r="FV770" s="182"/>
      <c r="FW770" s="182"/>
      <c r="FX770" s="182"/>
      <c r="FY770" s="182"/>
      <c r="FZ770" s="182"/>
      <c r="GA770" s="182"/>
      <c r="GB770" s="182"/>
      <c r="GC770" s="182"/>
      <c r="GD770" s="182"/>
      <c r="GE770" s="182"/>
      <c r="GF770" s="182"/>
      <c r="GG770" s="182"/>
      <c r="GH770" s="182"/>
      <c r="GI770" s="182"/>
      <c r="GJ770" s="182"/>
      <c r="GK770" s="182"/>
      <c r="GL770" s="182"/>
      <c r="GM770" s="182"/>
      <c r="GN770" s="182"/>
      <c r="GO770" s="182"/>
      <c r="GP770" s="182"/>
      <c r="GQ770" s="182"/>
      <c r="GR770" s="182"/>
      <c r="GS770" s="182"/>
      <c r="GT770" s="182"/>
      <c r="GU770" s="182"/>
      <c r="GV770" s="182"/>
      <c r="GW770" s="182"/>
      <c r="GX770" s="182"/>
      <c r="GY770" s="182"/>
      <c r="GZ770" s="182"/>
      <c r="HA770" s="182"/>
      <c r="HB770" s="182"/>
      <c r="HC770" s="182"/>
      <c r="HD770" s="182"/>
      <c r="HE770" s="182"/>
      <c r="HF770" s="182"/>
      <c r="HG770" s="182"/>
      <c r="HH770" s="182"/>
      <c r="HI770" s="182"/>
      <c r="HJ770" s="182"/>
      <c r="HK770" s="182"/>
      <c r="HL770" s="182"/>
      <c r="HM770" s="182"/>
      <c r="HN770" s="182"/>
      <c r="HO770" s="182"/>
      <c r="HP770" s="182"/>
      <c r="HQ770" s="182"/>
      <c r="HR770" s="182"/>
      <c r="HS770" s="182"/>
      <c r="HT770" s="182"/>
      <c r="HU770" s="182"/>
      <c r="HV770" s="182"/>
      <c r="HW770" s="182"/>
      <c r="HX770" s="182"/>
      <c r="HY770" s="182"/>
      <c r="HZ770" s="182"/>
      <c r="IA770" s="182"/>
      <c r="IB770" s="182"/>
      <c r="IC770" s="182"/>
      <c r="ID770" s="182"/>
      <c r="IE770" s="182"/>
      <c r="IF770" s="182"/>
      <c r="IG770" s="182"/>
      <c r="IH770" s="182"/>
      <c r="II770" s="182"/>
      <c r="IJ770" s="182"/>
      <c r="IK770" s="182"/>
      <c r="IL770" s="182"/>
      <c r="IM770" s="182"/>
      <c r="IN770" s="182"/>
      <c r="IO770" s="182"/>
      <c r="IP770" s="182"/>
      <c r="IQ770" s="182"/>
      <c r="IR770" s="182"/>
      <c r="IS770" s="182"/>
      <c r="IT770" s="182"/>
      <c r="IU770" s="182"/>
      <c r="IV770" s="182"/>
      <c r="IW770" s="182"/>
      <c r="IX770" s="182"/>
      <c r="IY770" s="182"/>
      <c r="IZ770" s="182"/>
      <c r="JA770" s="182"/>
      <c r="JB770" s="182"/>
      <c r="JC770" s="182"/>
      <c r="JD770" s="182"/>
      <c r="JE770" s="182"/>
      <c r="JF770" s="182"/>
      <c r="JG770" s="182"/>
      <c r="JH770" s="182"/>
      <c r="JI770" s="182"/>
      <c r="JJ770" s="182"/>
      <c r="JK770" s="182"/>
      <c r="JL770" s="182"/>
      <c r="JM770" s="182"/>
      <c r="JN770" s="182"/>
      <c r="JO770" s="182"/>
      <c r="JP770" s="182"/>
      <c r="JQ770" s="182"/>
      <c r="JR770" s="182"/>
      <c r="JS770" s="182"/>
      <c r="JT770" s="182"/>
      <c r="JU770" s="182"/>
      <c r="JV770" s="182"/>
      <c r="JW770" s="182"/>
      <c r="JX770" s="182"/>
      <c r="JY770" s="182"/>
      <c r="JZ770" s="182"/>
      <c r="KA770" s="182"/>
      <c r="KB770" s="182"/>
      <c r="KC770" s="182"/>
      <c r="KD770" s="182"/>
      <c r="KE770" s="182"/>
      <c r="KF770" s="182"/>
      <c r="KG770" s="182"/>
      <c r="KH770" s="182"/>
      <c r="KI770" s="182"/>
      <c r="KJ770" s="182"/>
      <c r="KK770" s="182"/>
      <c r="KL770" s="182"/>
      <c r="KM770" s="182"/>
      <c r="KN770" s="182"/>
      <c r="KO770" s="182"/>
      <c r="KP770" s="182"/>
      <c r="KQ770" s="182"/>
      <c r="KR770" s="182"/>
      <c r="KS770" s="182"/>
      <c r="KT770" s="182"/>
      <c r="KU770" s="182"/>
      <c r="KV770" s="182"/>
      <c r="KW770" s="182"/>
      <c r="KX770" s="182"/>
      <c r="KY770" s="182"/>
      <c r="KZ770" s="182"/>
      <c r="LA770" s="182"/>
      <c r="LB770" s="182"/>
      <c r="LC770" s="182"/>
      <c r="LD770" s="182"/>
      <c r="LE770" s="182"/>
      <c r="LF770" s="182"/>
      <c r="LG770" s="182"/>
      <c r="LH770" s="182"/>
      <c r="LI770" s="182"/>
      <c r="LJ770" s="182"/>
      <c r="LK770" s="182"/>
      <c r="LL770" s="182"/>
      <c r="LM770" s="182"/>
      <c r="LN770" s="182"/>
      <c r="LO770" s="182"/>
      <c r="LP770" s="182"/>
      <c r="LQ770" s="182"/>
      <c r="LR770" s="182"/>
      <c r="LS770" s="182"/>
      <c r="LT770" s="182"/>
      <c r="LU770" s="182"/>
      <c r="LV770" s="182"/>
      <c r="LW770" s="182"/>
      <c r="LX770" s="182"/>
      <c r="LY770" s="182"/>
      <c r="LZ770" s="182"/>
      <c r="MA770" s="182"/>
      <c r="MB770" s="182"/>
      <c r="MC770" s="182"/>
      <c r="MD770" s="182"/>
      <c r="ME770" s="182"/>
      <c r="MF770" s="182"/>
      <c r="MG770" s="182"/>
      <c r="MH770" s="182"/>
      <c r="MI770" s="182"/>
      <c r="MJ770" s="182"/>
      <c r="MK770" s="182"/>
      <c r="ML770" s="182"/>
      <c r="MM770" s="182"/>
      <c r="MN770" s="182"/>
      <c r="MO770" s="182"/>
      <c r="MP770" s="182"/>
      <c r="MQ770" s="182"/>
      <c r="MR770" s="182"/>
      <c r="MS770" s="182"/>
      <c r="MT770" s="182"/>
      <c r="MU770" s="182"/>
      <c r="MV770" s="182"/>
      <c r="MW770" s="182"/>
      <c r="MX770" s="182"/>
      <c r="MY770" s="182"/>
      <c r="MZ770" s="182"/>
      <c r="NA770" s="182"/>
      <c r="NB770" s="182"/>
      <c r="NC770" s="182"/>
      <c r="ND770" s="182"/>
      <c r="NE770" s="182"/>
      <c r="NF770" s="182"/>
      <c r="NG770" s="182"/>
      <c r="NH770" s="182"/>
      <c r="NI770" s="182"/>
      <c r="NJ770" s="182"/>
      <c r="NK770" s="182"/>
      <c r="NL770" s="182"/>
      <c r="NM770" s="182"/>
      <c r="NN770" s="182"/>
      <c r="NO770" s="182"/>
      <c r="NP770" s="182"/>
      <c r="NQ770" s="182"/>
      <c r="NR770" s="182"/>
      <c r="NS770" s="182"/>
      <c r="NT770" s="182"/>
      <c r="NU770" s="182"/>
      <c r="NV770" s="182"/>
      <c r="NW770" s="182"/>
      <c r="NX770" s="182"/>
      <c r="NY770" s="182"/>
      <c r="NZ770" s="182"/>
      <c r="OA770" s="182"/>
      <c r="OB770" s="182"/>
      <c r="OC770" s="182"/>
      <c r="OD770" s="182"/>
      <c r="OE770" s="182"/>
      <c r="OF770" s="182"/>
      <c r="OG770" s="182"/>
      <c r="OH770" s="182"/>
      <c r="OI770" s="182"/>
      <c r="OJ770" s="182"/>
      <c r="OK770" s="182"/>
      <c r="OL770" s="182"/>
      <c r="OM770" s="182"/>
      <c r="ON770" s="182"/>
      <c r="OO770" s="182"/>
      <c r="OP770" s="182"/>
      <c r="OQ770" s="182"/>
      <c r="OR770" s="182"/>
      <c r="OS770" s="182"/>
      <c r="OT770" s="182"/>
      <c r="OU770" s="182"/>
      <c r="OV770" s="182"/>
      <c r="OW770" s="182"/>
      <c r="OX770" s="182"/>
      <c r="OY770" s="182"/>
      <c r="OZ770" s="182"/>
      <c r="PA770" s="182"/>
      <c r="PB770" s="182"/>
      <c r="PC770" s="182"/>
      <c r="PD770" s="182"/>
      <c r="PE770" s="182"/>
      <c r="PF770" s="182"/>
      <c r="PG770" s="182"/>
      <c r="PH770" s="182"/>
      <c r="PI770" s="182"/>
      <c r="PJ770" s="182"/>
      <c r="PK770" s="182"/>
      <c r="PL770" s="182"/>
      <c r="PM770" s="182"/>
      <c r="PN770" s="182"/>
      <c r="PO770" s="182"/>
      <c r="PP770" s="182"/>
      <c r="PQ770" s="182"/>
      <c r="PR770" s="182"/>
      <c r="PS770" s="182"/>
      <c r="PT770" s="182"/>
      <c r="PU770" s="182"/>
      <c r="PV770" s="182"/>
      <c r="PW770" s="182"/>
      <c r="PX770" s="182"/>
    </row>
    <row r="771" spans="1:440" s="167" customFormat="1" ht="19.899999999999999" customHeight="1">
      <c r="A771" s="855">
        <v>219</v>
      </c>
      <c r="B771" s="1044"/>
      <c r="C771" s="956"/>
      <c r="D771" s="865" t="s">
        <v>667</v>
      </c>
      <c r="E771" s="952" t="s">
        <v>673</v>
      </c>
      <c r="F771" s="326" t="s">
        <v>20</v>
      </c>
      <c r="G771" s="301">
        <v>0.89300000000000002</v>
      </c>
      <c r="H771" s="301"/>
      <c r="I771" s="302">
        <f t="shared" ref="I771" si="993">G771+H771</f>
        <v>0.89300000000000002</v>
      </c>
      <c r="J771" s="286">
        <v>0</v>
      </c>
      <c r="K771" s="302">
        <f t="shared" si="972"/>
        <v>0.89300000000000002</v>
      </c>
      <c r="L771" s="385">
        <f t="shared" si="973"/>
        <v>0</v>
      </c>
      <c r="M771" s="456" t="s">
        <v>24</v>
      </c>
      <c r="N771" s="903">
        <f t="shared" ref="N771" si="994">G771+G772+G773</f>
        <v>10.148</v>
      </c>
      <c r="O771" s="904">
        <f t="shared" ref="O771" si="995">H771+H772+H773</f>
        <v>-9.968</v>
      </c>
      <c r="P771" s="904">
        <f t="shared" ref="P771" si="996">N771+O771</f>
        <v>0.17999999999999972</v>
      </c>
      <c r="Q771" s="904">
        <f t="shared" ref="Q771" si="997">J771+J772+J773</f>
        <v>0.18</v>
      </c>
      <c r="R771" s="904">
        <f t="shared" ref="R771" si="998">P771-Q771</f>
        <v>-2.7755575615628914E-16</v>
      </c>
      <c r="S771" s="893">
        <f t="shared" ref="S771" si="999">Q771/P771</f>
        <v>1.0000000000000016</v>
      </c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  <c r="AU771" s="182"/>
      <c r="AV771" s="182"/>
      <c r="AW771" s="182"/>
      <c r="AX771" s="182"/>
      <c r="AY771" s="182"/>
      <c r="AZ771" s="182"/>
      <c r="BA771" s="182"/>
      <c r="BB771" s="182"/>
      <c r="BC771" s="182"/>
      <c r="BD771" s="182"/>
      <c r="BE771" s="182"/>
      <c r="BF771" s="182"/>
      <c r="BG771" s="182"/>
      <c r="BH771" s="182"/>
      <c r="BI771" s="182"/>
      <c r="BJ771" s="182"/>
      <c r="BK771" s="182"/>
      <c r="BL771" s="182"/>
      <c r="BM771" s="182"/>
      <c r="BN771" s="182"/>
      <c r="BO771" s="182"/>
      <c r="BP771" s="182"/>
      <c r="BQ771" s="182"/>
      <c r="BR771" s="182"/>
      <c r="BS771" s="182"/>
      <c r="BT771" s="182"/>
      <c r="BU771" s="182"/>
      <c r="BV771" s="182"/>
      <c r="BW771" s="182"/>
      <c r="BX771" s="182"/>
      <c r="BY771" s="182"/>
      <c r="BZ771" s="182"/>
      <c r="CA771" s="182"/>
      <c r="CB771" s="182"/>
      <c r="CC771" s="182"/>
      <c r="CD771" s="182"/>
      <c r="CE771" s="182"/>
      <c r="CF771" s="182"/>
      <c r="CG771" s="182"/>
      <c r="CH771" s="182"/>
      <c r="CI771" s="182"/>
      <c r="CJ771" s="182"/>
      <c r="CK771" s="182"/>
      <c r="CL771" s="182"/>
      <c r="CM771" s="182"/>
      <c r="CN771" s="182"/>
      <c r="CO771" s="182"/>
      <c r="CP771" s="182"/>
      <c r="CQ771" s="182"/>
      <c r="CR771" s="182"/>
      <c r="CS771" s="182"/>
      <c r="CT771" s="182"/>
      <c r="CU771" s="182"/>
      <c r="CV771" s="182"/>
      <c r="CW771" s="182"/>
      <c r="CX771" s="182"/>
      <c r="CY771" s="182"/>
      <c r="CZ771" s="182"/>
      <c r="DA771" s="182"/>
      <c r="DB771" s="182"/>
      <c r="DC771" s="182"/>
      <c r="DD771" s="182"/>
      <c r="DE771" s="182"/>
      <c r="DF771" s="182"/>
      <c r="DG771" s="182"/>
      <c r="DH771" s="182"/>
      <c r="DI771" s="182"/>
      <c r="DJ771" s="182"/>
      <c r="DK771" s="182"/>
      <c r="DL771" s="182"/>
      <c r="DM771" s="182"/>
      <c r="DN771" s="182"/>
      <c r="DO771" s="182"/>
      <c r="DP771" s="182"/>
      <c r="DQ771" s="182"/>
      <c r="DR771" s="182"/>
      <c r="DS771" s="182"/>
      <c r="DT771" s="182"/>
      <c r="DU771" s="182"/>
      <c r="DV771" s="182"/>
      <c r="DW771" s="182"/>
      <c r="DX771" s="182"/>
      <c r="DY771" s="182"/>
      <c r="DZ771" s="182"/>
      <c r="EA771" s="182"/>
      <c r="EB771" s="182"/>
      <c r="EC771" s="182"/>
      <c r="ED771" s="182"/>
      <c r="EE771" s="182"/>
      <c r="EF771" s="182"/>
      <c r="EG771" s="182"/>
      <c r="EH771" s="182"/>
      <c r="EI771" s="182"/>
      <c r="EJ771" s="182"/>
      <c r="EK771" s="182"/>
      <c r="EL771" s="182"/>
      <c r="EM771" s="182"/>
      <c r="EN771" s="182"/>
      <c r="EO771" s="182"/>
      <c r="EP771" s="182"/>
      <c r="EQ771" s="182"/>
      <c r="ER771" s="182"/>
      <c r="ES771" s="182"/>
      <c r="ET771" s="182"/>
      <c r="EU771" s="182"/>
      <c r="EV771" s="182"/>
      <c r="EW771" s="182"/>
      <c r="EX771" s="182"/>
      <c r="EY771" s="182"/>
      <c r="EZ771" s="182"/>
      <c r="FA771" s="182"/>
      <c r="FB771" s="182"/>
      <c r="FC771" s="182"/>
      <c r="FD771" s="182"/>
      <c r="FE771" s="182"/>
      <c r="FF771" s="182"/>
      <c r="FG771" s="182"/>
      <c r="FH771" s="182"/>
      <c r="FI771" s="182"/>
      <c r="FJ771" s="182"/>
      <c r="FK771" s="182"/>
      <c r="FL771" s="182"/>
      <c r="FM771" s="182"/>
      <c r="FN771" s="182"/>
      <c r="FO771" s="182"/>
      <c r="FP771" s="182"/>
      <c r="FQ771" s="182"/>
      <c r="FR771" s="182"/>
      <c r="FS771" s="182"/>
      <c r="FT771" s="182"/>
      <c r="FU771" s="182"/>
      <c r="FV771" s="182"/>
      <c r="FW771" s="182"/>
      <c r="FX771" s="182"/>
      <c r="FY771" s="182"/>
      <c r="FZ771" s="182"/>
      <c r="GA771" s="182"/>
      <c r="GB771" s="182"/>
      <c r="GC771" s="182"/>
      <c r="GD771" s="182"/>
      <c r="GE771" s="182"/>
      <c r="GF771" s="182"/>
      <c r="GG771" s="182"/>
      <c r="GH771" s="182"/>
      <c r="GI771" s="182"/>
      <c r="GJ771" s="182"/>
      <c r="GK771" s="182"/>
      <c r="GL771" s="182"/>
      <c r="GM771" s="182"/>
      <c r="GN771" s="182"/>
      <c r="GO771" s="182"/>
      <c r="GP771" s="182"/>
      <c r="GQ771" s="182"/>
      <c r="GR771" s="182"/>
      <c r="GS771" s="182"/>
      <c r="GT771" s="182"/>
      <c r="GU771" s="182"/>
      <c r="GV771" s="182"/>
      <c r="GW771" s="182"/>
      <c r="GX771" s="182"/>
      <c r="GY771" s="182"/>
      <c r="GZ771" s="182"/>
      <c r="HA771" s="182"/>
      <c r="HB771" s="182"/>
      <c r="HC771" s="182"/>
      <c r="HD771" s="182"/>
      <c r="HE771" s="182"/>
      <c r="HF771" s="182"/>
      <c r="HG771" s="182"/>
      <c r="HH771" s="182"/>
      <c r="HI771" s="182"/>
      <c r="HJ771" s="182"/>
      <c r="HK771" s="182"/>
      <c r="HL771" s="182"/>
      <c r="HM771" s="182"/>
      <c r="HN771" s="182"/>
      <c r="HO771" s="182"/>
      <c r="HP771" s="182"/>
      <c r="HQ771" s="182"/>
      <c r="HR771" s="182"/>
      <c r="HS771" s="182"/>
      <c r="HT771" s="182"/>
      <c r="HU771" s="182"/>
      <c r="HV771" s="182"/>
      <c r="HW771" s="182"/>
      <c r="HX771" s="182"/>
      <c r="HY771" s="182"/>
      <c r="HZ771" s="182"/>
      <c r="IA771" s="182"/>
      <c r="IB771" s="182"/>
      <c r="IC771" s="182"/>
      <c r="ID771" s="182"/>
      <c r="IE771" s="182"/>
      <c r="IF771" s="182"/>
      <c r="IG771" s="182"/>
      <c r="IH771" s="182"/>
      <c r="II771" s="182"/>
      <c r="IJ771" s="182"/>
      <c r="IK771" s="182"/>
      <c r="IL771" s="182"/>
      <c r="IM771" s="182"/>
      <c r="IN771" s="182"/>
      <c r="IO771" s="182"/>
      <c r="IP771" s="182"/>
      <c r="IQ771" s="182"/>
      <c r="IR771" s="182"/>
      <c r="IS771" s="182"/>
      <c r="IT771" s="182"/>
      <c r="IU771" s="182"/>
      <c r="IV771" s="182"/>
      <c r="IW771" s="182"/>
      <c r="IX771" s="182"/>
      <c r="IY771" s="182"/>
      <c r="IZ771" s="182"/>
      <c r="JA771" s="182"/>
      <c r="JB771" s="182"/>
      <c r="JC771" s="182"/>
      <c r="JD771" s="182"/>
      <c r="JE771" s="182"/>
      <c r="JF771" s="182"/>
      <c r="JG771" s="182"/>
      <c r="JH771" s="182"/>
      <c r="JI771" s="182"/>
      <c r="JJ771" s="182"/>
      <c r="JK771" s="182"/>
      <c r="JL771" s="182"/>
      <c r="JM771" s="182"/>
      <c r="JN771" s="182"/>
      <c r="JO771" s="182"/>
      <c r="JP771" s="182"/>
      <c r="JQ771" s="182"/>
      <c r="JR771" s="182"/>
      <c r="JS771" s="182"/>
      <c r="JT771" s="182"/>
      <c r="JU771" s="182"/>
      <c r="JV771" s="182"/>
      <c r="JW771" s="182"/>
      <c r="JX771" s="182"/>
      <c r="JY771" s="182"/>
      <c r="JZ771" s="182"/>
      <c r="KA771" s="182"/>
      <c r="KB771" s="182"/>
      <c r="KC771" s="182"/>
      <c r="KD771" s="182"/>
      <c r="KE771" s="182"/>
      <c r="KF771" s="182"/>
      <c r="KG771" s="182"/>
      <c r="KH771" s="182"/>
      <c r="KI771" s="182"/>
      <c r="KJ771" s="182"/>
      <c r="KK771" s="182"/>
      <c r="KL771" s="182"/>
      <c r="KM771" s="182"/>
      <c r="KN771" s="182"/>
      <c r="KO771" s="182"/>
      <c r="KP771" s="182"/>
      <c r="KQ771" s="182"/>
      <c r="KR771" s="182"/>
      <c r="KS771" s="182"/>
      <c r="KT771" s="182"/>
      <c r="KU771" s="182"/>
      <c r="KV771" s="182"/>
      <c r="KW771" s="182"/>
      <c r="KX771" s="182"/>
      <c r="KY771" s="182"/>
      <c r="KZ771" s="182"/>
      <c r="LA771" s="182"/>
      <c r="LB771" s="182"/>
      <c r="LC771" s="182"/>
      <c r="LD771" s="182"/>
      <c r="LE771" s="182"/>
      <c r="LF771" s="182"/>
      <c r="LG771" s="182"/>
      <c r="LH771" s="182"/>
      <c r="LI771" s="182"/>
      <c r="LJ771" s="182"/>
      <c r="LK771" s="182"/>
      <c r="LL771" s="182"/>
      <c r="LM771" s="182"/>
      <c r="LN771" s="182"/>
      <c r="LO771" s="182"/>
      <c r="LP771" s="182"/>
      <c r="LQ771" s="182"/>
      <c r="LR771" s="182"/>
      <c r="LS771" s="182"/>
      <c r="LT771" s="182"/>
      <c r="LU771" s="182"/>
      <c r="LV771" s="182"/>
      <c r="LW771" s="182"/>
      <c r="LX771" s="182"/>
      <c r="LY771" s="182"/>
      <c r="LZ771" s="182"/>
      <c r="MA771" s="182"/>
      <c r="MB771" s="182"/>
      <c r="MC771" s="182"/>
      <c r="MD771" s="182"/>
      <c r="ME771" s="182"/>
      <c r="MF771" s="182"/>
      <c r="MG771" s="182"/>
      <c r="MH771" s="182"/>
      <c r="MI771" s="182"/>
      <c r="MJ771" s="182"/>
      <c r="MK771" s="182"/>
      <c r="ML771" s="182"/>
      <c r="MM771" s="182"/>
      <c r="MN771" s="182"/>
      <c r="MO771" s="182"/>
      <c r="MP771" s="182"/>
      <c r="MQ771" s="182"/>
      <c r="MR771" s="182"/>
      <c r="MS771" s="182"/>
      <c r="MT771" s="182"/>
      <c r="MU771" s="182"/>
      <c r="MV771" s="182"/>
      <c r="MW771" s="182"/>
      <c r="MX771" s="182"/>
      <c r="MY771" s="182"/>
      <c r="MZ771" s="182"/>
      <c r="NA771" s="182"/>
      <c r="NB771" s="182"/>
      <c r="NC771" s="182"/>
      <c r="ND771" s="182"/>
      <c r="NE771" s="182"/>
      <c r="NF771" s="182"/>
      <c r="NG771" s="182"/>
      <c r="NH771" s="182"/>
      <c r="NI771" s="182"/>
      <c r="NJ771" s="182"/>
      <c r="NK771" s="182"/>
      <c r="NL771" s="182"/>
      <c r="NM771" s="182"/>
      <c r="NN771" s="182"/>
      <c r="NO771" s="182"/>
      <c r="NP771" s="182"/>
      <c r="NQ771" s="182"/>
      <c r="NR771" s="182"/>
      <c r="NS771" s="182"/>
      <c r="NT771" s="182"/>
      <c r="NU771" s="182"/>
      <c r="NV771" s="182"/>
      <c r="NW771" s="182"/>
      <c r="NX771" s="182"/>
      <c r="NY771" s="182"/>
      <c r="NZ771" s="182"/>
      <c r="OA771" s="182"/>
      <c r="OB771" s="182"/>
      <c r="OC771" s="182"/>
      <c r="OD771" s="182"/>
      <c r="OE771" s="182"/>
      <c r="OF771" s="182"/>
      <c r="OG771" s="182"/>
      <c r="OH771" s="182"/>
      <c r="OI771" s="182"/>
      <c r="OJ771" s="182"/>
      <c r="OK771" s="182"/>
      <c r="OL771" s="182"/>
      <c r="OM771" s="182"/>
      <c r="ON771" s="182"/>
      <c r="OO771" s="182"/>
      <c r="OP771" s="182"/>
      <c r="OQ771" s="182"/>
      <c r="OR771" s="182"/>
      <c r="OS771" s="182"/>
      <c r="OT771" s="182"/>
      <c r="OU771" s="182"/>
      <c r="OV771" s="182"/>
      <c r="OW771" s="182"/>
      <c r="OX771" s="182"/>
      <c r="OY771" s="182"/>
      <c r="OZ771" s="182"/>
      <c r="PA771" s="182"/>
      <c r="PB771" s="182"/>
      <c r="PC771" s="182"/>
      <c r="PD771" s="182"/>
      <c r="PE771" s="182"/>
      <c r="PF771" s="182"/>
      <c r="PG771" s="182"/>
      <c r="PH771" s="182"/>
      <c r="PI771" s="182"/>
      <c r="PJ771" s="182"/>
      <c r="PK771" s="182"/>
      <c r="PL771" s="182"/>
      <c r="PM771" s="182"/>
      <c r="PN771" s="182"/>
      <c r="PO771" s="182"/>
      <c r="PP771" s="182"/>
      <c r="PQ771" s="182"/>
      <c r="PR771" s="182"/>
      <c r="PS771" s="182"/>
      <c r="PT771" s="182"/>
      <c r="PU771" s="182"/>
      <c r="PV771" s="182"/>
      <c r="PW771" s="182"/>
      <c r="PX771" s="182"/>
    </row>
    <row r="772" spans="1:440" s="167" customFormat="1" ht="19.899999999999999" customHeight="1">
      <c r="A772" s="855">
        <v>219</v>
      </c>
      <c r="B772" s="1044"/>
      <c r="C772" s="956"/>
      <c r="D772" s="866"/>
      <c r="E772" s="953"/>
      <c r="F772" s="326" t="s">
        <v>21</v>
      </c>
      <c r="G772" s="301">
        <v>4.181</v>
      </c>
      <c r="H772" s="301"/>
      <c r="I772" s="302">
        <f>G772+H772+K771</f>
        <v>5.0739999999999998</v>
      </c>
      <c r="J772" s="286">
        <v>0</v>
      </c>
      <c r="K772" s="302">
        <f>I772-J772</f>
        <v>5.0739999999999998</v>
      </c>
      <c r="L772" s="385">
        <f t="shared" si="973"/>
        <v>0</v>
      </c>
      <c r="M772" s="456" t="s">
        <v>24</v>
      </c>
      <c r="N772" s="903"/>
      <c r="O772" s="904"/>
      <c r="P772" s="904"/>
      <c r="Q772" s="904"/>
      <c r="R772" s="904"/>
      <c r="S772" s="893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  <c r="AU772" s="182"/>
      <c r="AV772" s="182"/>
      <c r="AW772" s="182"/>
      <c r="AX772" s="182"/>
      <c r="AY772" s="182"/>
      <c r="AZ772" s="182"/>
      <c r="BA772" s="182"/>
      <c r="BB772" s="182"/>
      <c r="BC772" s="182"/>
      <c r="BD772" s="182"/>
      <c r="BE772" s="182"/>
      <c r="BF772" s="182"/>
      <c r="BG772" s="182"/>
      <c r="BH772" s="182"/>
      <c r="BI772" s="182"/>
      <c r="BJ772" s="182"/>
      <c r="BK772" s="182"/>
      <c r="BL772" s="182"/>
      <c r="BM772" s="182"/>
      <c r="BN772" s="182"/>
      <c r="BO772" s="182"/>
      <c r="BP772" s="182"/>
      <c r="BQ772" s="182"/>
      <c r="BR772" s="182"/>
      <c r="BS772" s="182"/>
      <c r="BT772" s="182"/>
      <c r="BU772" s="182"/>
      <c r="BV772" s="182"/>
      <c r="BW772" s="182"/>
      <c r="BX772" s="182"/>
      <c r="BY772" s="182"/>
      <c r="BZ772" s="182"/>
      <c r="CA772" s="182"/>
      <c r="CB772" s="182"/>
      <c r="CC772" s="182"/>
      <c r="CD772" s="182"/>
      <c r="CE772" s="182"/>
      <c r="CF772" s="182"/>
      <c r="CG772" s="182"/>
      <c r="CH772" s="182"/>
      <c r="CI772" s="182"/>
      <c r="CJ772" s="182"/>
      <c r="CK772" s="182"/>
      <c r="CL772" s="182"/>
      <c r="CM772" s="182"/>
      <c r="CN772" s="182"/>
      <c r="CO772" s="182"/>
      <c r="CP772" s="182"/>
      <c r="CQ772" s="182"/>
      <c r="CR772" s="182"/>
      <c r="CS772" s="182"/>
      <c r="CT772" s="182"/>
      <c r="CU772" s="182"/>
      <c r="CV772" s="182"/>
      <c r="CW772" s="182"/>
      <c r="CX772" s="182"/>
      <c r="CY772" s="182"/>
      <c r="CZ772" s="182"/>
      <c r="DA772" s="182"/>
      <c r="DB772" s="182"/>
      <c r="DC772" s="182"/>
      <c r="DD772" s="182"/>
      <c r="DE772" s="182"/>
      <c r="DF772" s="182"/>
      <c r="DG772" s="182"/>
      <c r="DH772" s="182"/>
      <c r="DI772" s="182"/>
      <c r="DJ772" s="182"/>
      <c r="DK772" s="182"/>
      <c r="DL772" s="182"/>
      <c r="DM772" s="182"/>
      <c r="DN772" s="182"/>
      <c r="DO772" s="182"/>
      <c r="DP772" s="182"/>
      <c r="DQ772" s="182"/>
      <c r="DR772" s="182"/>
      <c r="DS772" s="182"/>
      <c r="DT772" s="182"/>
      <c r="DU772" s="182"/>
      <c r="DV772" s="182"/>
      <c r="DW772" s="182"/>
      <c r="DX772" s="182"/>
      <c r="DY772" s="182"/>
      <c r="DZ772" s="182"/>
      <c r="EA772" s="182"/>
      <c r="EB772" s="182"/>
      <c r="EC772" s="182"/>
      <c r="ED772" s="182"/>
      <c r="EE772" s="182"/>
      <c r="EF772" s="182"/>
      <c r="EG772" s="182"/>
      <c r="EH772" s="182"/>
      <c r="EI772" s="182"/>
      <c r="EJ772" s="182"/>
      <c r="EK772" s="182"/>
      <c r="EL772" s="182"/>
      <c r="EM772" s="182"/>
      <c r="EN772" s="182"/>
      <c r="EO772" s="182"/>
      <c r="EP772" s="182"/>
      <c r="EQ772" s="182"/>
      <c r="ER772" s="182"/>
      <c r="ES772" s="182"/>
      <c r="ET772" s="182"/>
      <c r="EU772" s="182"/>
      <c r="EV772" s="182"/>
      <c r="EW772" s="182"/>
      <c r="EX772" s="182"/>
      <c r="EY772" s="182"/>
      <c r="EZ772" s="182"/>
      <c r="FA772" s="182"/>
      <c r="FB772" s="182"/>
      <c r="FC772" s="182"/>
      <c r="FD772" s="182"/>
      <c r="FE772" s="182"/>
      <c r="FF772" s="182"/>
      <c r="FG772" s="182"/>
      <c r="FH772" s="182"/>
      <c r="FI772" s="182"/>
      <c r="FJ772" s="182"/>
      <c r="FK772" s="182"/>
      <c r="FL772" s="182"/>
      <c r="FM772" s="182"/>
      <c r="FN772" s="182"/>
      <c r="FO772" s="182"/>
      <c r="FP772" s="182"/>
      <c r="FQ772" s="182"/>
      <c r="FR772" s="182"/>
      <c r="FS772" s="182"/>
      <c r="FT772" s="182"/>
      <c r="FU772" s="182"/>
      <c r="FV772" s="182"/>
      <c r="FW772" s="182"/>
      <c r="FX772" s="182"/>
      <c r="FY772" s="182"/>
      <c r="FZ772" s="182"/>
      <c r="GA772" s="182"/>
      <c r="GB772" s="182"/>
      <c r="GC772" s="182"/>
      <c r="GD772" s="182"/>
      <c r="GE772" s="182"/>
      <c r="GF772" s="182"/>
      <c r="GG772" s="182"/>
      <c r="GH772" s="182"/>
      <c r="GI772" s="182"/>
      <c r="GJ772" s="182"/>
      <c r="GK772" s="182"/>
      <c r="GL772" s="182"/>
      <c r="GM772" s="182"/>
      <c r="GN772" s="182"/>
      <c r="GO772" s="182"/>
      <c r="GP772" s="182"/>
      <c r="GQ772" s="182"/>
      <c r="GR772" s="182"/>
      <c r="GS772" s="182"/>
      <c r="GT772" s="182"/>
      <c r="GU772" s="182"/>
      <c r="GV772" s="182"/>
      <c r="GW772" s="182"/>
      <c r="GX772" s="182"/>
      <c r="GY772" s="182"/>
      <c r="GZ772" s="182"/>
      <c r="HA772" s="182"/>
      <c r="HB772" s="182"/>
      <c r="HC772" s="182"/>
      <c r="HD772" s="182"/>
      <c r="HE772" s="182"/>
      <c r="HF772" s="182"/>
      <c r="HG772" s="182"/>
      <c r="HH772" s="182"/>
      <c r="HI772" s="182"/>
      <c r="HJ772" s="182"/>
      <c r="HK772" s="182"/>
      <c r="HL772" s="182"/>
      <c r="HM772" s="182"/>
      <c r="HN772" s="182"/>
      <c r="HO772" s="182"/>
      <c r="HP772" s="182"/>
      <c r="HQ772" s="182"/>
      <c r="HR772" s="182"/>
      <c r="HS772" s="182"/>
      <c r="HT772" s="182"/>
      <c r="HU772" s="182"/>
      <c r="HV772" s="182"/>
      <c r="HW772" s="182"/>
      <c r="HX772" s="182"/>
      <c r="HY772" s="182"/>
      <c r="HZ772" s="182"/>
      <c r="IA772" s="182"/>
      <c r="IB772" s="182"/>
      <c r="IC772" s="182"/>
      <c r="ID772" s="182"/>
      <c r="IE772" s="182"/>
      <c r="IF772" s="182"/>
      <c r="IG772" s="182"/>
      <c r="IH772" s="182"/>
      <c r="II772" s="182"/>
      <c r="IJ772" s="182"/>
      <c r="IK772" s="182"/>
      <c r="IL772" s="182"/>
      <c r="IM772" s="182"/>
      <c r="IN772" s="182"/>
      <c r="IO772" s="182"/>
      <c r="IP772" s="182"/>
      <c r="IQ772" s="182"/>
      <c r="IR772" s="182"/>
      <c r="IS772" s="182"/>
      <c r="IT772" s="182"/>
      <c r="IU772" s="182"/>
      <c r="IV772" s="182"/>
      <c r="IW772" s="182"/>
      <c r="IX772" s="182"/>
      <c r="IY772" s="182"/>
      <c r="IZ772" s="182"/>
      <c r="JA772" s="182"/>
      <c r="JB772" s="182"/>
      <c r="JC772" s="182"/>
      <c r="JD772" s="182"/>
      <c r="JE772" s="182"/>
      <c r="JF772" s="182"/>
      <c r="JG772" s="182"/>
      <c r="JH772" s="182"/>
      <c r="JI772" s="182"/>
      <c r="JJ772" s="182"/>
      <c r="JK772" s="182"/>
      <c r="JL772" s="182"/>
      <c r="JM772" s="182"/>
      <c r="JN772" s="182"/>
      <c r="JO772" s="182"/>
      <c r="JP772" s="182"/>
      <c r="JQ772" s="182"/>
      <c r="JR772" s="182"/>
      <c r="JS772" s="182"/>
      <c r="JT772" s="182"/>
      <c r="JU772" s="182"/>
      <c r="JV772" s="182"/>
      <c r="JW772" s="182"/>
      <c r="JX772" s="182"/>
      <c r="JY772" s="182"/>
      <c r="JZ772" s="182"/>
      <c r="KA772" s="182"/>
      <c r="KB772" s="182"/>
      <c r="KC772" s="182"/>
      <c r="KD772" s="182"/>
      <c r="KE772" s="182"/>
      <c r="KF772" s="182"/>
      <c r="KG772" s="182"/>
      <c r="KH772" s="182"/>
      <c r="KI772" s="182"/>
      <c r="KJ772" s="182"/>
      <c r="KK772" s="182"/>
      <c r="KL772" s="182"/>
      <c r="KM772" s="182"/>
      <c r="KN772" s="182"/>
      <c r="KO772" s="182"/>
      <c r="KP772" s="182"/>
      <c r="KQ772" s="182"/>
      <c r="KR772" s="182"/>
      <c r="KS772" s="182"/>
      <c r="KT772" s="182"/>
      <c r="KU772" s="182"/>
      <c r="KV772" s="182"/>
      <c r="KW772" s="182"/>
      <c r="KX772" s="182"/>
      <c r="KY772" s="182"/>
      <c r="KZ772" s="182"/>
      <c r="LA772" s="182"/>
      <c r="LB772" s="182"/>
      <c r="LC772" s="182"/>
      <c r="LD772" s="182"/>
      <c r="LE772" s="182"/>
      <c r="LF772" s="182"/>
      <c r="LG772" s="182"/>
      <c r="LH772" s="182"/>
      <c r="LI772" s="182"/>
      <c r="LJ772" s="182"/>
      <c r="LK772" s="182"/>
      <c r="LL772" s="182"/>
      <c r="LM772" s="182"/>
      <c r="LN772" s="182"/>
      <c r="LO772" s="182"/>
      <c r="LP772" s="182"/>
      <c r="LQ772" s="182"/>
      <c r="LR772" s="182"/>
      <c r="LS772" s="182"/>
      <c r="LT772" s="182"/>
      <c r="LU772" s="182"/>
      <c r="LV772" s="182"/>
      <c r="LW772" s="182"/>
      <c r="LX772" s="182"/>
      <c r="LY772" s="182"/>
      <c r="LZ772" s="182"/>
      <c r="MA772" s="182"/>
      <c r="MB772" s="182"/>
      <c r="MC772" s="182"/>
      <c r="MD772" s="182"/>
      <c r="ME772" s="182"/>
      <c r="MF772" s="182"/>
      <c r="MG772" s="182"/>
      <c r="MH772" s="182"/>
      <c r="MI772" s="182"/>
      <c r="MJ772" s="182"/>
      <c r="MK772" s="182"/>
      <c r="ML772" s="182"/>
      <c r="MM772" s="182"/>
      <c r="MN772" s="182"/>
      <c r="MO772" s="182"/>
      <c r="MP772" s="182"/>
      <c r="MQ772" s="182"/>
      <c r="MR772" s="182"/>
      <c r="MS772" s="182"/>
      <c r="MT772" s="182"/>
      <c r="MU772" s="182"/>
      <c r="MV772" s="182"/>
      <c r="MW772" s="182"/>
      <c r="MX772" s="182"/>
      <c r="MY772" s="182"/>
      <c r="MZ772" s="182"/>
      <c r="NA772" s="182"/>
      <c r="NB772" s="182"/>
      <c r="NC772" s="182"/>
      <c r="ND772" s="182"/>
      <c r="NE772" s="182"/>
      <c r="NF772" s="182"/>
      <c r="NG772" s="182"/>
      <c r="NH772" s="182"/>
      <c r="NI772" s="182"/>
      <c r="NJ772" s="182"/>
      <c r="NK772" s="182"/>
      <c r="NL772" s="182"/>
      <c r="NM772" s="182"/>
      <c r="NN772" s="182"/>
      <c r="NO772" s="182"/>
      <c r="NP772" s="182"/>
      <c r="NQ772" s="182"/>
      <c r="NR772" s="182"/>
      <c r="NS772" s="182"/>
      <c r="NT772" s="182"/>
      <c r="NU772" s="182"/>
      <c r="NV772" s="182"/>
      <c r="NW772" s="182"/>
      <c r="NX772" s="182"/>
      <c r="NY772" s="182"/>
      <c r="NZ772" s="182"/>
      <c r="OA772" s="182"/>
      <c r="OB772" s="182"/>
      <c r="OC772" s="182"/>
      <c r="OD772" s="182"/>
      <c r="OE772" s="182"/>
      <c r="OF772" s="182"/>
      <c r="OG772" s="182"/>
      <c r="OH772" s="182"/>
      <c r="OI772" s="182"/>
      <c r="OJ772" s="182"/>
      <c r="OK772" s="182"/>
      <c r="OL772" s="182"/>
      <c r="OM772" s="182"/>
      <c r="ON772" s="182"/>
      <c r="OO772" s="182"/>
      <c r="OP772" s="182"/>
      <c r="OQ772" s="182"/>
      <c r="OR772" s="182"/>
      <c r="OS772" s="182"/>
      <c r="OT772" s="182"/>
      <c r="OU772" s="182"/>
      <c r="OV772" s="182"/>
      <c r="OW772" s="182"/>
      <c r="OX772" s="182"/>
      <c r="OY772" s="182"/>
      <c r="OZ772" s="182"/>
      <c r="PA772" s="182"/>
      <c r="PB772" s="182"/>
      <c r="PC772" s="182"/>
      <c r="PD772" s="182"/>
      <c r="PE772" s="182"/>
      <c r="PF772" s="182"/>
      <c r="PG772" s="182"/>
      <c r="PH772" s="182"/>
      <c r="PI772" s="182"/>
      <c r="PJ772" s="182"/>
      <c r="PK772" s="182"/>
      <c r="PL772" s="182"/>
      <c r="PM772" s="182"/>
      <c r="PN772" s="182"/>
      <c r="PO772" s="182"/>
      <c r="PP772" s="182"/>
      <c r="PQ772" s="182"/>
      <c r="PR772" s="182"/>
      <c r="PS772" s="182"/>
      <c r="PT772" s="182"/>
      <c r="PU772" s="182"/>
      <c r="PV772" s="182"/>
      <c r="PW772" s="182"/>
      <c r="PX772" s="182"/>
    </row>
    <row r="773" spans="1:440" s="167" customFormat="1" ht="19.899999999999999" customHeight="1">
      <c r="A773" s="855">
        <v>219</v>
      </c>
      <c r="B773" s="1044"/>
      <c r="C773" s="956"/>
      <c r="D773" s="867"/>
      <c r="E773" s="954"/>
      <c r="F773" s="326" t="s">
        <v>22</v>
      </c>
      <c r="G773" s="301">
        <v>5.0739999999999998</v>
      </c>
      <c r="H773" s="301">
        <f>-9.968</f>
        <v>-9.968</v>
      </c>
      <c r="I773" s="302">
        <f>G773+H773+K772</f>
        <v>0.17999999999999972</v>
      </c>
      <c r="J773" s="286">
        <v>0.18</v>
      </c>
      <c r="K773" s="764">
        <f>I773-J773</f>
        <v>-2.7755575615628914E-16</v>
      </c>
      <c r="L773" s="385">
        <f t="shared" si="973"/>
        <v>1.0000000000000016</v>
      </c>
      <c r="M773" s="456" t="s">
        <v>24</v>
      </c>
      <c r="N773" s="903"/>
      <c r="O773" s="904"/>
      <c r="P773" s="904"/>
      <c r="Q773" s="904"/>
      <c r="R773" s="904"/>
      <c r="S773" s="893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  <c r="AU773" s="182"/>
      <c r="AV773" s="182"/>
      <c r="AW773" s="182"/>
      <c r="AX773" s="182"/>
      <c r="AY773" s="182"/>
      <c r="AZ773" s="182"/>
      <c r="BA773" s="182"/>
      <c r="BB773" s="182"/>
      <c r="BC773" s="182"/>
      <c r="BD773" s="182"/>
      <c r="BE773" s="182"/>
      <c r="BF773" s="182"/>
      <c r="BG773" s="182"/>
      <c r="BH773" s="182"/>
      <c r="BI773" s="182"/>
      <c r="BJ773" s="182"/>
      <c r="BK773" s="182"/>
      <c r="BL773" s="182"/>
      <c r="BM773" s="182"/>
      <c r="BN773" s="182"/>
      <c r="BO773" s="182"/>
      <c r="BP773" s="182"/>
      <c r="BQ773" s="182"/>
      <c r="BR773" s="182"/>
      <c r="BS773" s="182"/>
      <c r="BT773" s="182"/>
      <c r="BU773" s="182"/>
      <c r="BV773" s="182"/>
      <c r="BW773" s="182"/>
      <c r="BX773" s="182"/>
      <c r="BY773" s="182"/>
      <c r="BZ773" s="182"/>
      <c r="CA773" s="182"/>
      <c r="CB773" s="182"/>
      <c r="CC773" s="182"/>
      <c r="CD773" s="182"/>
      <c r="CE773" s="182"/>
      <c r="CF773" s="182"/>
      <c r="CG773" s="182"/>
      <c r="CH773" s="182"/>
      <c r="CI773" s="182"/>
      <c r="CJ773" s="182"/>
      <c r="CK773" s="182"/>
      <c r="CL773" s="182"/>
      <c r="CM773" s="182"/>
      <c r="CN773" s="182"/>
      <c r="CO773" s="182"/>
      <c r="CP773" s="182"/>
      <c r="CQ773" s="182"/>
      <c r="CR773" s="182"/>
      <c r="CS773" s="182"/>
      <c r="CT773" s="182"/>
      <c r="CU773" s="182"/>
      <c r="CV773" s="182"/>
      <c r="CW773" s="182"/>
      <c r="CX773" s="182"/>
      <c r="CY773" s="182"/>
      <c r="CZ773" s="182"/>
      <c r="DA773" s="182"/>
      <c r="DB773" s="182"/>
      <c r="DC773" s="182"/>
      <c r="DD773" s="182"/>
      <c r="DE773" s="182"/>
      <c r="DF773" s="182"/>
      <c r="DG773" s="182"/>
      <c r="DH773" s="182"/>
      <c r="DI773" s="182"/>
      <c r="DJ773" s="182"/>
      <c r="DK773" s="182"/>
      <c r="DL773" s="182"/>
      <c r="DM773" s="182"/>
      <c r="DN773" s="182"/>
      <c r="DO773" s="182"/>
      <c r="DP773" s="182"/>
      <c r="DQ773" s="182"/>
      <c r="DR773" s="182"/>
      <c r="DS773" s="182"/>
      <c r="DT773" s="182"/>
      <c r="DU773" s="182"/>
      <c r="DV773" s="182"/>
      <c r="DW773" s="182"/>
      <c r="DX773" s="182"/>
      <c r="DY773" s="182"/>
      <c r="DZ773" s="182"/>
      <c r="EA773" s="182"/>
      <c r="EB773" s="182"/>
      <c r="EC773" s="182"/>
      <c r="ED773" s="182"/>
      <c r="EE773" s="182"/>
      <c r="EF773" s="182"/>
      <c r="EG773" s="182"/>
      <c r="EH773" s="182"/>
      <c r="EI773" s="182"/>
      <c r="EJ773" s="182"/>
      <c r="EK773" s="182"/>
      <c r="EL773" s="182"/>
      <c r="EM773" s="182"/>
      <c r="EN773" s="182"/>
      <c r="EO773" s="182"/>
      <c r="EP773" s="182"/>
      <c r="EQ773" s="182"/>
      <c r="ER773" s="182"/>
      <c r="ES773" s="182"/>
      <c r="ET773" s="182"/>
      <c r="EU773" s="182"/>
      <c r="EV773" s="182"/>
      <c r="EW773" s="182"/>
      <c r="EX773" s="182"/>
      <c r="EY773" s="182"/>
      <c r="EZ773" s="182"/>
      <c r="FA773" s="182"/>
      <c r="FB773" s="182"/>
      <c r="FC773" s="182"/>
      <c r="FD773" s="182"/>
      <c r="FE773" s="182"/>
      <c r="FF773" s="182"/>
      <c r="FG773" s="182"/>
      <c r="FH773" s="182"/>
      <c r="FI773" s="182"/>
      <c r="FJ773" s="182"/>
      <c r="FK773" s="182"/>
      <c r="FL773" s="182"/>
      <c r="FM773" s="182"/>
      <c r="FN773" s="182"/>
      <c r="FO773" s="182"/>
      <c r="FP773" s="182"/>
      <c r="FQ773" s="182"/>
      <c r="FR773" s="182"/>
      <c r="FS773" s="182"/>
      <c r="FT773" s="182"/>
      <c r="FU773" s="182"/>
      <c r="FV773" s="182"/>
      <c r="FW773" s="182"/>
      <c r="FX773" s="182"/>
      <c r="FY773" s="182"/>
      <c r="FZ773" s="182"/>
      <c r="GA773" s="182"/>
      <c r="GB773" s="182"/>
      <c r="GC773" s="182"/>
      <c r="GD773" s="182"/>
      <c r="GE773" s="182"/>
      <c r="GF773" s="182"/>
      <c r="GG773" s="182"/>
      <c r="GH773" s="182"/>
      <c r="GI773" s="182"/>
      <c r="GJ773" s="182"/>
      <c r="GK773" s="182"/>
      <c r="GL773" s="182"/>
      <c r="GM773" s="182"/>
      <c r="GN773" s="182"/>
      <c r="GO773" s="182"/>
      <c r="GP773" s="182"/>
      <c r="GQ773" s="182"/>
      <c r="GR773" s="182"/>
      <c r="GS773" s="182"/>
      <c r="GT773" s="182"/>
      <c r="GU773" s="182"/>
      <c r="GV773" s="182"/>
      <c r="GW773" s="182"/>
      <c r="GX773" s="182"/>
      <c r="GY773" s="182"/>
      <c r="GZ773" s="182"/>
      <c r="HA773" s="182"/>
      <c r="HB773" s="182"/>
      <c r="HC773" s="182"/>
      <c r="HD773" s="182"/>
      <c r="HE773" s="182"/>
      <c r="HF773" s="182"/>
      <c r="HG773" s="182"/>
      <c r="HH773" s="182"/>
      <c r="HI773" s="182"/>
      <c r="HJ773" s="182"/>
      <c r="HK773" s="182"/>
      <c r="HL773" s="182"/>
      <c r="HM773" s="182"/>
      <c r="HN773" s="182"/>
      <c r="HO773" s="182"/>
      <c r="HP773" s="182"/>
      <c r="HQ773" s="182"/>
      <c r="HR773" s="182"/>
      <c r="HS773" s="182"/>
      <c r="HT773" s="182"/>
      <c r="HU773" s="182"/>
      <c r="HV773" s="182"/>
      <c r="HW773" s="182"/>
      <c r="HX773" s="182"/>
      <c r="HY773" s="182"/>
      <c r="HZ773" s="182"/>
      <c r="IA773" s="182"/>
      <c r="IB773" s="182"/>
      <c r="IC773" s="182"/>
      <c r="ID773" s="182"/>
      <c r="IE773" s="182"/>
      <c r="IF773" s="182"/>
      <c r="IG773" s="182"/>
      <c r="IH773" s="182"/>
      <c r="II773" s="182"/>
      <c r="IJ773" s="182"/>
      <c r="IK773" s="182"/>
      <c r="IL773" s="182"/>
      <c r="IM773" s="182"/>
      <c r="IN773" s="182"/>
      <c r="IO773" s="182"/>
      <c r="IP773" s="182"/>
      <c r="IQ773" s="182"/>
      <c r="IR773" s="182"/>
      <c r="IS773" s="182"/>
      <c r="IT773" s="182"/>
      <c r="IU773" s="182"/>
      <c r="IV773" s="182"/>
      <c r="IW773" s="182"/>
      <c r="IX773" s="182"/>
      <c r="IY773" s="182"/>
      <c r="IZ773" s="182"/>
      <c r="JA773" s="182"/>
      <c r="JB773" s="182"/>
      <c r="JC773" s="182"/>
      <c r="JD773" s="182"/>
      <c r="JE773" s="182"/>
      <c r="JF773" s="182"/>
      <c r="JG773" s="182"/>
      <c r="JH773" s="182"/>
      <c r="JI773" s="182"/>
      <c r="JJ773" s="182"/>
      <c r="JK773" s="182"/>
      <c r="JL773" s="182"/>
      <c r="JM773" s="182"/>
      <c r="JN773" s="182"/>
      <c r="JO773" s="182"/>
      <c r="JP773" s="182"/>
      <c r="JQ773" s="182"/>
      <c r="JR773" s="182"/>
      <c r="JS773" s="182"/>
      <c r="JT773" s="182"/>
      <c r="JU773" s="182"/>
      <c r="JV773" s="182"/>
      <c r="JW773" s="182"/>
      <c r="JX773" s="182"/>
      <c r="JY773" s="182"/>
      <c r="JZ773" s="182"/>
      <c r="KA773" s="182"/>
      <c r="KB773" s="182"/>
      <c r="KC773" s="182"/>
      <c r="KD773" s="182"/>
      <c r="KE773" s="182"/>
      <c r="KF773" s="182"/>
      <c r="KG773" s="182"/>
      <c r="KH773" s="182"/>
      <c r="KI773" s="182"/>
      <c r="KJ773" s="182"/>
      <c r="KK773" s="182"/>
      <c r="KL773" s="182"/>
      <c r="KM773" s="182"/>
      <c r="KN773" s="182"/>
      <c r="KO773" s="182"/>
      <c r="KP773" s="182"/>
      <c r="KQ773" s="182"/>
      <c r="KR773" s="182"/>
      <c r="KS773" s="182"/>
      <c r="KT773" s="182"/>
      <c r="KU773" s="182"/>
      <c r="KV773" s="182"/>
      <c r="KW773" s="182"/>
      <c r="KX773" s="182"/>
      <c r="KY773" s="182"/>
      <c r="KZ773" s="182"/>
      <c r="LA773" s="182"/>
      <c r="LB773" s="182"/>
      <c r="LC773" s="182"/>
      <c r="LD773" s="182"/>
      <c r="LE773" s="182"/>
      <c r="LF773" s="182"/>
      <c r="LG773" s="182"/>
      <c r="LH773" s="182"/>
      <c r="LI773" s="182"/>
      <c r="LJ773" s="182"/>
      <c r="LK773" s="182"/>
      <c r="LL773" s="182"/>
      <c r="LM773" s="182"/>
      <c r="LN773" s="182"/>
      <c r="LO773" s="182"/>
      <c r="LP773" s="182"/>
      <c r="LQ773" s="182"/>
      <c r="LR773" s="182"/>
      <c r="LS773" s="182"/>
      <c r="LT773" s="182"/>
      <c r="LU773" s="182"/>
      <c r="LV773" s="182"/>
      <c r="LW773" s="182"/>
      <c r="LX773" s="182"/>
      <c r="LY773" s="182"/>
      <c r="LZ773" s="182"/>
      <c r="MA773" s="182"/>
      <c r="MB773" s="182"/>
      <c r="MC773" s="182"/>
      <c r="MD773" s="182"/>
      <c r="ME773" s="182"/>
      <c r="MF773" s="182"/>
      <c r="MG773" s="182"/>
      <c r="MH773" s="182"/>
      <c r="MI773" s="182"/>
      <c r="MJ773" s="182"/>
      <c r="MK773" s="182"/>
      <c r="ML773" s="182"/>
      <c r="MM773" s="182"/>
      <c r="MN773" s="182"/>
      <c r="MO773" s="182"/>
      <c r="MP773" s="182"/>
      <c r="MQ773" s="182"/>
      <c r="MR773" s="182"/>
      <c r="MS773" s="182"/>
      <c r="MT773" s="182"/>
      <c r="MU773" s="182"/>
      <c r="MV773" s="182"/>
      <c r="MW773" s="182"/>
      <c r="MX773" s="182"/>
      <c r="MY773" s="182"/>
      <c r="MZ773" s="182"/>
      <c r="NA773" s="182"/>
      <c r="NB773" s="182"/>
      <c r="NC773" s="182"/>
      <c r="ND773" s="182"/>
      <c r="NE773" s="182"/>
      <c r="NF773" s="182"/>
      <c r="NG773" s="182"/>
      <c r="NH773" s="182"/>
      <c r="NI773" s="182"/>
      <c r="NJ773" s="182"/>
      <c r="NK773" s="182"/>
      <c r="NL773" s="182"/>
      <c r="NM773" s="182"/>
      <c r="NN773" s="182"/>
      <c r="NO773" s="182"/>
      <c r="NP773" s="182"/>
      <c r="NQ773" s="182"/>
      <c r="NR773" s="182"/>
      <c r="NS773" s="182"/>
      <c r="NT773" s="182"/>
      <c r="NU773" s="182"/>
      <c r="NV773" s="182"/>
      <c r="NW773" s="182"/>
      <c r="NX773" s="182"/>
      <c r="NY773" s="182"/>
      <c r="NZ773" s="182"/>
      <c r="OA773" s="182"/>
      <c r="OB773" s="182"/>
      <c r="OC773" s="182"/>
      <c r="OD773" s="182"/>
      <c r="OE773" s="182"/>
      <c r="OF773" s="182"/>
      <c r="OG773" s="182"/>
      <c r="OH773" s="182"/>
      <c r="OI773" s="182"/>
      <c r="OJ773" s="182"/>
      <c r="OK773" s="182"/>
      <c r="OL773" s="182"/>
      <c r="OM773" s="182"/>
      <c r="ON773" s="182"/>
      <c r="OO773" s="182"/>
      <c r="OP773" s="182"/>
      <c r="OQ773" s="182"/>
      <c r="OR773" s="182"/>
      <c r="OS773" s="182"/>
      <c r="OT773" s="182"/>
      <c r="OU773" s="182"/>
      <c r="OV773" s="182"/>
      <c r="OW773" s="182"/>
      <c r="OX773" s="182"/>
      <c r="OY773" s="182"/>
      <c r="OZ773" s="182"/>
      <c r="PA773" s="182"/>
      <c r="PB773" s="182"/>
      <c r="PC773" s="182"/>
      <c r="PD773" s="182"/>
      <c r="PE773" s="182"/>
      <c r="PF773" s="182"/>
      <c r="PG773" s="182"/>
      <c r="PH773" s="182"/>
      <c r="PI773" s="182"/>
      <c r="PJ773" s="182"/>
      <c r="PK773" s="182"/>
      <c r="PL773" s="182"/>
      <c r="PM773" s="182"/>
      <c r="PN773" s="182"/>
      <c r="PO773" s="182"/>
      <c r="PP773" s="182"/>
      <c r="PQ773" s="182"/>
      <c r="PR773" s="182"/>
      <c r="PS773" s="182"/>
      <c r="PT773" s="182"/>
      <c r="PU773" s="182"/>
      <c r="PV773" s="182"/>
      <c r="PW773" s="182"/>
      <c r="PX773" s="182"/>
    </row>
    <row r="774" spans="1:440" s="167" customFormat="1" ht="19.899999999999999" customHeight="1">
      <c r="A774" s="855">
        <v>220</v>
      </c>
      <c r="B774" s="1044"/>
      <c r="C774" s="956"/>
      <c r="D774" s="865" t="s">
        <v>667</v>
      </c>
      <c r="E774" s="951" t="s">
        <v>646</v>
      </c>
      <c r="F774" s="326" t="s">
        <v>20</v>
      </c>
      <c r="G774" s="301">
        <v>0.64200000000000002</v>
      </c>
      <c r="H774" s="301"/>
      <c r="I774" s="302">
        <f t="shared" si="986"/>
        <v>0.64200000000000002</v>
      </c>
      <c r="J774" s="286">
        <v>0</v>
      </c>
      <c r="K774" s="302">
        <f t="shared" si="972"/>
        <v>0.64200000000000002</v>
      </c>
      <c r="L774" s="385">
        <f t="shared" si="973"/>
        <v>0</v>
      </c>
      <c r="M774" s="456" t="s">
        <v>24</v>
      </c>
      <c r="N774" s="903">
        <f t="shared" ref="N774" si="1000">G774+G775+G776</f>
        <v>7.2989999999999995</v>
      </c>
      <c r="O774" s="904">
        <f t="shared" ref="O774" si="1001">H774+H775+H776</f>
        <v>0</v>
      </c>
      <c r="P774" s="904">
        <f t="shared" ref="P774" si="1002">N774+O774</f>
        <v>7.2989999999999995</v>
      </c>
      <c r="Q774" s="904">
        <f t="shared" ref="Q774" si="1003">J774+J775+J776</f>
        <v>0.2</v>
      </c>
      <c r="R774" s="904">
        <f t="shared" ref="R774" si="1004">P774-Q774</f>
        <v>7.0989999999999993</v>
      </c>
      <c r="S774" s="893">
        <f t="shared" ref="S774" si="1005">Q774/P774</f>
        <v>2.7401013837511992E-2</v>
      </c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  <c r="AU774" s="182"/>
      <c r="AV774" s="182"/>
      <c r="AW774" s="182"/>
      <c r="AX774" s="182"/>
      <c r="AY774" s="182"/>
      <c r="AZ774" s="182"/>
      <c r="BA774" s="182"/>
      <c r="BB774" s="182"/>
      <c r="BC774" s="182"/>
      <c r="BD774" s="182"/>
      <c r="BE774" s="182"/>
      <c r="BF774" s="182"/>
      <c r="BG774" s="182"/>
      <c r="BH774" s="182"/>
      <c r="BI774" s="182"/>
      <c r="BJ774" s="182"/>
      <c r="BK774" s="182"/>
      <c r="BL774" s="182"/>
      <c r="BM774" s="182"/>
      <c r="BN774" s="182"/>
      <c r="BO774" s="182"/>
      <c r="BP774" s="182"/>
      <c r="BQ774" s="182"/>
      <c r="BR774" s="182"/>
      <c r="BS774" s="182"/>
      <c r="BT774" s="182"/>
      <c r="BU774" s="182"/>
      <c r="BV774" s="182"/>
      <c r="BW774" s="182"/>
      <c r="BX774" s="182"/>
      <c r="BY774" s="182"/>
      <c r="BZ774" s="182"/>
      <c r="CA774" s="182"/>
      <c r="CB774" s="182"/>
      <c r="CC774" s="182"/>
      <c r="CD774" s="182"/>
      <c r="CE774" s="182"/>
      <c r="CF774" s="182"/>
      <c r="CG774" s="182"/>
      <c r="CH774" s="182"/>
      <c r="CI774" s="182"/>
      <c r="CJ774" s="182"/>
      <c r="CK774" s="182"/>
      <c r="CL774" s="182"/>
      <c r="CM774" s="182"/>
      <c r="CN774" s="182"/>
      <c r="CO774" s="182"/>
      <c r="CP774" s="182"/>
      <c r="CQ774" s="182"/>
      <c r="CR774" s="182"/>
      <c r="CS774" s="182"/>
      <c r="CT774" s="182"/>
      <c r="CU774" s="182"/>
      <c r="CV774" s="182"/>
      <c r="CW774" s="182"/>
      <c r="CX774" s="182"/>
      <c r="CY774" s="182"/>
      <c r="CZ774" s="182"/>
      <c r="DA774" s="182"/>
      <c r="DB774" s="182"/>
      <c r="DC774" s="182"/>
      <c r="DD774" s="182"/>
      <c r="DE774" s="182"/>
      <c r="DF774" s="182"/>
      <c r="DG774" s="182"/>
      <c r="DH774" s="182"/>
      <c r="DI774" s="182"/>
      <c r="DJ774" s="182"/>
      <c r="DK774" s="182"/>
      <c r="DL774" s="182"/>
      <c r="DM774" s="182"/>
      <c r="DN774" s="182"/>
      <c r="DO774" s="182"/>
      <c r="DP774" s="182"/>
      <c r="DQ774" s="182"/>
      <c r="DR774" s="182"/>
      <c r="DS774" s="182"/>
      <c r="DT774" s="182"/>
      <c r="DU774" s="182"/>
      <c r="DV774" s="182"/>
      <c r="DW774" s="182"/>
      <c r="DX774" s="182"/>
      <c r="DY774" s="182"/>
      <c r="DZ774" s="182"/>
      <c r="EA774" s="182"/>
      <c r="EB774" s="182"/>
      <c r="EC774" s="182"/>
      <c r="ED774" s="182"/>
      <c r="EE774" s="182"/>
      <c r="EF774" s="182"/>
      <c r="EG774" s="182"/>
      <c r="EH774" s="182"/>
      <c r="EI774" s="182"/>
      <c r="EJ774" s="182"/>
      <c r="EK774" s="182"/>
      <c r="EL774" s="182"/>
      <c r="EM774" s="182"/>
      <c r="EN774" s="182"/>
      <c r="EO774" s="182"/>
      <c r="EP774" s="182"/>
      <c r="EQ774" s="182"/>
      <c r="ER774" s="182"/>
      <c r="ES774" s="182"/>
      <c r="ET774" s="182"/>
      <c r="EU774" s="182"/>
      <c r="EV774" s="182"/>
      <c r="EW774" s="182"/>
      <c r="EX774" s="182"/>
      <c r="EY774" s="182"/>
      <c r="EZ774" s="182"/>
      <c r="FA774" s="182"/>
      <c r="FB774" s="182"/>
      <c r="FC774" s="182"/>
      <c r="FD774" s="182"/>
      <c r="FE774" s="182"/>
      <c r="FF774" s="182"/>
      <c r="FG774" s="182"/>
      <c r="FH774" s="182"/>
      <c r="FI774" s="182"/>
      <c r="FJ774" s="182"/>
      <c r="FK774" s="182"/>
      <c r="FL774" s="182"/>
      <c r="FM774" s="182"/>
      <c r="FN774" s="182"/>
      <c r="FO774" s="182"/>
      <c r="FP774" s="182"/>
      <c r="FQ774" s="182"/>
      <c r="FR774" s="182"/>
      <c r="FS774" s="182"/>
      <c r="FT774" s="182"/>
      <c r="FU774" s="182"/>
      <c r="FV774" s="182"/>
      <c r="FW774" s="182"/>
      <c r="FX774" s="182"/>
      <c r="FY774" s="182"/>
      <c r="FZ774" s="182"/>
      <c r="GA774" s="182"/>
      <c r="GB774" s="182"/>
      <c r="GC774" s="182"/>
      <c r="GD774" s="182"/>
      <c r="GE774" s="182"/>
      <c r="GF774" s="182"/>
      <c r="GG774" s="182"/>
      <c r="GH774" s="182"/>
      <c r="GI774" s="182"/>
      <c r="GJ774" s="182"/>
      <c r="GK774" s="182"/>
      <c r="GL774" s="182"/>
      <c r="GM774" s="182"/>
      <c r="GN774" s="182"/>
      <c r="GO774" s="182"/>
      <c r="GP774" s="182"/>
      <c r="GQ774" s="182"/>
      <c r="GR774" s="182"/>
      <c r="GS774" s="182"/>
      <c r="GT774" s="182"/>
      <c r="GU774" s="182"/>
      <c r="GV774" s="182"/>
      <c r="GW774" s="182"/>
      <c r="GX774" s="182"/>
      <c r="GY774" s="182"/>
      <c r="GZ774" s="182"/>
      <c r="HA774" s="182"/>
      <c r="HB774" s="182"/>
      <c r="HC774" s="182"/>
      <c r="HD774" s="182"/>
      <c r="HE774" s="182"/>
      <c r="HF774" s="182"/>
      <c r="HG774" s="182"/>
      <c r="HH774" s="182"/>
      <c r="HI774" s="182"/>
      <c r="HJ774" s="182"/>
      <c r="HK774" s="182"/>
      <c r="HL774" s="182"/>
      <c r="HM774" s="182"/>
      <c r="HN774" s="182"/>
      <c r="HO774" s="182"/>
      <c r="HP774" s="182"/>
      <c r="HQ774" s="182"/>
      <c r="HR774" s="182"/>
      <c r="HS774" s="182"/>
      <c r="HT774" s="182"/>
      <c r="HU774" s="182"/>
      <c r="HV774" s="182"/>
      <c r="HW774" s="182"/>
      <c r="HX774" s="182"/>
      <c r="HY774" s="182"/>
      <c r="HZ774" s="182"/>
      <c r="IA774" s="182"/>
      <c r="IB774" s="182"/>
      <c r="IC774" s="182"/>
      <c r="ID774" s="182"/>
      <c r="IE774" s="182"/>
      <c r="IF774" s="182"/>
      <c r="IG774" s="182"/>
      <c r="IH774" s="182"/>
      <c r="II774" s="182"/>
      <c r="IJ774" s="182"/>
      <c r="IK774" s="182"/>
      <c r="IL774" s="182"/>
      <c r="IM774" s="182"/>
      <c r="IN774" s="182"/>
      <c r="IO774" s="182"/>
      <c r="IP774" s="182"/>
      <c r="IQ774" s="182"/>
      <c r="IR774" s="182"/>
      <c r="IS774" s="182"/>
      <c r="IT774" s="182"/>
      <c r="IU774" s="182"/>
      <c r="IV774" s="182"/>
      <c r="IW774" s="182"/>
      <c r="IX774" s="182"/>
      <c r="IY774" s="182"/>
      <c r="IZ774" s="182"/>
      <c r="JA774" s="182"/>
      <c r="JB774" s="182"/>
      <c r="JC774" s="182"/>
      <c r="JD774" s="182"/>
      <c r="JE774" s="182"/>
      <c r="JF774" s="182"/>
      <c r="JG774" s="182"/>
      <c r="JH774" s="182"/>
      <c r="JI774" s="182"/>
      <c r="JJ774" s="182"/>
      <c r="JK774" s="182"/>
      <c r="JL774" s="182"/>
      <c r="JM774" s="182"/>
      <c r="JN774" s="182"/>
      <c r="JO774" s="182"/>
      <c r="JP774" s="182"/>
      <c r="JQ774" s="182"/>
      <c r="JR774" s="182"/>
      <c r="JS774" s="182"/>
      <c r="JT774" s="182"/>
      <c r="JU774" s="182"/>
      <c r="JV774" s="182"/>
      <c r="JW774" s="182"/>
      <c r="JX774" s="182"/>
      <c r="JY774" s="182"/>
      <c r="JZ774" s="182"/>
      <c r="KA774" s="182"/>
      <c r="KB774" s="182"/>
      <c r="KC774" s="182"/>
      <c r="KD774" s="182"/>
      <c r="KE774" s="182"/>
      <c r="KF774" s="182"/>
      <c r="KG774" s="182"/>
      <c r="KH774" s="182"/>
      <c r="KI774" s="182"/>
      <c r="KJ774" s="182"/>
      <c r="KK774" s="182"/>
      <c r="KL774" s="182"/>
      <c r="KM774" s="182"/>
      <c r="KN774" s="182"/>
      <c r="KO774" s="182"/>
      <c r="KP774" s="182"/>
      <c r="KQ774" s="182"/>
      <c r="KR774" s="182"/>
      <c r="KS774" s="182"/>
      <c r="KT774" s="182"/>
      <c r="KU774" s="182"/>
      <c r="KV774" s="182"/>
      <c r="KW774" s="182"/>
      <c r="KX774" s="182"/>
      <c r="KY774" s="182"/>
      <c r="KZ774" s="182"/>
      <c r="LA774" s="182"/>
      <c r="LB774" s="182"/>
      <c r="LC774" s="182"/>
      <c r="LD774" s="182"/>
      <c r="LE774" s="182"/>
      <c r="LF774" s="182"/>
      <c r="LG774" s="182"/>
      <c r="LH774" s="182"/>
      <c r="LI774" s="182"/>
      <c r="LJ774" s="182"/>
      <c r="LK774" s="182"/>
      <c r="LL774" s="182"/>
      <c r="LM774" s="182"/>
      <c r="LN774" s="182"/>
      <c r="LO774" s="182"/>
      <c r="LP774" s="182"/>
      <c r="LQ774" s="182"/>
      <c r="LR774" s="182"/>
      <c r="LS774" s="182"/>
      <c r="LT774" s="182"/>
      <c r="LU774" s="182"/>
      <c r="LV774" s="182"/>
      <c r="LW774" s="182"/>
      <c r="LX774" s="182"/>
      <c r="LY774" s="182"/>
      <c r="LZ774" s="182"/>
      <c r="MA774" s="182"/>
      <c r="MB774" s="182"/>
      <c r="MC774" s="182"/>
      <c r="MD774" s="182"/>
      <c r="ME774" s="182"/>
      <c r="MF774" s="182"/>
      <c r="MG774" s="182"/>
      <c r="MH774" s="182"/>
      <c r="MI774" s="182"/>
      <c r="MJ774" s="182"/>
      <c r="MK774" s="182"/>
      <c r="ML774" s="182"/>
      <c r="MM774" s="182"/>
      <c r="MN774" s="182"/>
      <c r="MO774" s="182"/>
      <c r="MP774" s="182"/>
      <c r="MQ774" s="182"/>
      <c r="MR774" s="182"/>
      <c r="MS774" s="182"/>
      <c r="MT774" s="182"/>
      <c r="MU774" s="182"/>
      <c r="MV774" s="182"/>
      <c r="MW774" s="182"/>
      <c r="MX774" s="182"/>
      <c r="MY774" s="182"/>
      <c r="MZ774" s="182"/>
      <c r="NA774" s="182"/>
      <c r="NB774" s="182"/>
      <c r="NC774" s="182"/>
      <c r="ND774" s="182"/>
      <c r="NE774" s="182"/>
      <c r="NF774" s="182"/>
      <c r="NG774" s="182"/>
      <c r="NH774" s="182"/>
      <c r="NI774" s="182"/>
      <c r="NJ774" s="182"/>
      <c r="NK774" s="182"/>
      <c r="NL774" s="182"/>
      <c r="NM774" s="182"/>
      <c r="NN774" s="182"/>
      <c r="NO774" s="182"/>
      <c r="NP774" s="182"/>
      <c r="NQ774" s="182"/>
      <c r="NR774" s="182"/>
      <c r="NS774" s="182"/>
      <c r="NT774" s="182"/>
      <c r="NU774" s="182"/>
      <c r="NV774" s="182"/>
      <c r="NW774" s="182"/>
      <c r="NX774" s="182"/>
      <c r="NY774" s="182"/>
      <c r="NZ774" s="182"/>
      <c r="OA774" s="182"/>
      <c r="OB774" s="182"/>
      <c r="OC774" s="182"/>
      <c r="OD774" s="182"/>
      <c r="OE774" s="182"/>
      <c r="OF774" s="182"/>
      <c r="OG774" s="182"/>
      <c r="OH774" s="182"/>
      <c r="OI774" s="182"/>
      <c r="OJ774" s="182"/>
      <c r="OK774" s="182"/>
      <c r="OL774" s="182"/>
      <c r="OM774" s="182"/>
      <c r="ON774" s="182"/>
      <c r="OO774" s="182"/>
      <c r="OP774" s="182"/>
      <c r="OQ774" s="182"/>
      <c r="OR774" s="182"/>
      <c r="OS774" s="182"/>
      <c r="OT774" s="182"/>
      <c r="OU774" s="182"/>
      <c r="OV774" s="182"/>
      <c r="OW774" s="182"/>
      <c r="OX774" s="182"/>
      <c r="OY774" s="182"/>
      <c r="OZ774" s="182"/>
      <c r="PA774" s="182"/>
      <c r="PB774" s="182"/>
      <c r="PC774" s="182"/>
      <c r="PD774" s="182"/>
      <c r="PE774" s="182"/>
      <c r="PF774" s="182"/>
      <c r="PG774" s="182"/>
      <c r="PH774" s="182"/>
      <c r="PI774" s="182"/>
      <c r="PJ774" s="182"/>
      <c r="PK774" s="182"/>
      <c r="PL774" s="182"/>
      <c r="PM774" s="182"/>
      <c r="PN774" s="182"/>
      <c r="PO774" s="182"/>
      <c r="PP774" s="182"/>
      <c r="PQ774" s="182"/>
      <c r="PR774" s="182"/>
      <c r="PS774" s="182"/>
      <c r="PT774" s="182"/>
      <c r="PU774" s="182"/>
      <c r="PV774" s="182"/>
      <c r="PW774" s="182"/>
      <c r="PX774" s="182"/>
    </row>
    <row r="775" spans="1:440" s="167" customFormat="1" ht="19.899999999999999" customHeight="1">
      <c r="A775" s="855">
        <v>220</v>
      </c>
      <c r="B775" s="1044"/>
      <c r="C775" s="956"/>
      <c r="D775" s="866"/>
      <c r="E775" s="951"/>
      <c r="F775" s="326" t="s">
        <v>21</v>
      </c>
      <c r="G775" s="301">
        <v>3.0070000000000001</v>
      </c>
      <c r="H775" s="301"/>
      <c r="I775" s="302">
        <f>G775+H775+K774</f>
        <v>3.649</v>
      </c>
      <c r="J775" s="286">
        <v>0</v>
      </c>
      <c r="K775" s="302">
        <f t="shared" si="972"/>
        <v>3.649</v>
      </c>
      <c r="L775" s="385">
        <f t="shared" si="973"/>
        <v>0</v>
      </c>
      <c r="M775" s="456" t="s">
        <v>24</v>
      </c>
      <c r="N775" s="903"/>
      <c r="O775" s="904"/>
      <c r="P775" s="904"/>
      <c r="Q775" s="904"/>
      <c r="R775" s="904"/>
      <c r="S775" s="893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  <c r="AU775" s="182"/>
      <c r="AV775" s="182"/>
      <c r="AW775" s="182"/>
      <c r="AX775" s="182"/>
      <c r="AY775" s="182"/>
      <c r="AZ775" s="182"/>
      <c r="BA775" s="182"/>
      <c r="BB775" s="182"/>
      <c r="BC775" s="182"/>
      <c r="BD775" s="182"/>
      <c r="BE775" s="182"/>
      <c r="BF775" s="182"/>
      <c r="BG775" s="182"/>
      <c r="BH775" s="182"/>
      <c r="BI775" s="182"/>
      <c r="BJ775" s="182"/>
      <c r="BK775" s="182"/>
      <c r="BL775" s="182"/>
      <c r="BM775" s="182"/>
      <c r="BN775" s="182"/>
      <c r="BO775" s="182"/>
      <c r="BP775" s="182"/>
      <c r="BQ775" s="182"/>
      <c r="BR775" s="182"/>
      <c r="BS775" s="182"/>
      <c r="BT775" s="182"/>
      <c r="BU775" s="182"/>
      <c r="BV775" s="182"/>
      <c r="BW775" s="182"/>
      <c r="BX775" s="182"/>
      <c r="BY775" s="182"/>
      <c r="BZ775" s="182"/>
      <c r="CA775" s="182"/>
      <c r="CB775" s="182"/>
      <c r="CC775" s="182"/>
      <c r="CD775" s="182"/>
      <c r="CE775" s="182"/>
      <c r="CF775" s="182"/>
      <c r="CG775" s="182"/>
      <c r="CH775" s="182"/>
      <c r="CI775" s="182"/>
      <c r="CJ775" s="182"/>
      <c r="CK775" s="182"/>
      <c r="CL775" s="182"/>
      <c r="CM775" s="182"/>
      <c r="CN775" s="182"/>
      <c r="CO775" s="182"/>
      <c r="CP775" s="182"/>
      <c r="CQ775" s="182"/>
      <c r="CR775" s="182"/>
      <c r="CS775" s="182"/>
      <c r="CT775" s="182"/>
      <c r="CU775" s="182"/>
      <c r="CV775" s="182"/>
      <c r="CW775" s="182"/>
      <c r="CX775" s="182"/>
      <c r="CY775" s="182"/>
      <c r="CZ775" s="182"/>
      <c r="DA775" s="182"/>
      <c r="DB775" s="182"/>
      <c r="DC775" s="182"/>
      <c r="DD775" s="182"/>
      <c r="DE775" s="182"/>
      <c r="DF775" s="182"/>
      <c r="DG775" s="182"/>
      <c r="DH775" s="182"/>
      <c r="DI775" s="182"/>
      <c r="DJ775" s="182"/>
      <c r="DK775" s="182"/>
      <c r="DL775" s="182"/>
      <c r="DM775" s="182"/>
      <c r="DN775" s="182"/>
      <c r="DO775" s="182"/>
      <c r="DP775" s="182"/>
      <c r="DQ775" s="182"/>
      <c r="DR775" s="182"/>
      <c r="DS775" s="182"/>
      <c r="DT775" s="182"/>
      <c r="DU775" s="182"/>
      <c r="DV775" s="182"/>
      <c r="DW775" s="182"/>
      <c r="DX775" s="182"/>
      <c r="DY775" s="182"/>
      <c r="DZ775" s="182"/>
      <c r="EA775" s="182"/>
      <c r="EB775" s="182"/>
      <c r="EC775" s="182"/>
      <c r="ED775" s="182"/>
      <c r="EE775" s="182"/>
      <c r="EF775" s="182"/>
      <c r="EG775" s="182"/>
      <c r="EH775" s="182"/>
      <c r="EI775" s="182"/>
      <c r="EJ775" s="182"/>
      <c r="EK775" s="182"/>
      <c r="EL775" s="182"/>
      <c r="EM775" s="182"/>
      <c r="EN775" s="182"/>
      <c r="EO775" s="182"/>
      <c r="EP775" s="182"/>
      <c r="EQ775" s="182"/>
      <c r="ER775" s="182"/>
      <c r="ES775" s="182"/>
      <c r="ET775" s="182"/>
      <c r="EU775" s="182"/>
      <c r="EV775" s="182"/>
      <c r="EW775" s="182"/>
      <c r="EX775" s="182"/>
      <c r="EY775" s="182"/>
      <c r="EZ775" s="182"/>
      <c r="FA775" s="182"/>
      <c r="FB775" s="182"/>
      <c r="FC775" s="182"/>
      <c r="FD775" s="182"/>
      <c r="FE775" s="182"/>
      <c r="FF775" s="182"/>
      <c r="FG775" s="182"/>
      <c r="FH775" s="182"/>
      <c r="FI775" s="182"/>
      <c r="FJ775" s="182"/>
      <c r="FK775" s="182"/>
      <c r="FL775" s="182"/>
      <c r="FM775" s="182"/>
      <c r="FN775" s="182"/>
      <c r="FO775" s="182"/>
      <c r="FP775" s="182"/>
      <c r="FQ775" s="182"/>
      <c r="FR775" s="182"/>
      <c r="FS775" s="182"/>
      <c r="FT775" s="182"/>
      <c r="FU775" s="182"/>
      <c r="FV775" s="182"/>
      <c r="FW775" s="182"/>
      <c r="FX775" s="182"/>
      <c r="FY775" s="182"/>
      <c r="FZ775" s="182"/>
      <c r="GA775" s="182"/>
      <c r="GB775" s="182"/>
      <c r="GC775" s="182"/>
      <c r="GD775" s="182"/>
      <c r="GE775" s="182"/>
      <c r="GF775" s="182"/>
      <c r="GG775" s="182"/>
      <c r="GH775" s="182"/>
      <c r="GI775" s="182"/>
      <c r="GJ775" s="182"/>
      <c r="GK775" s="182"/>
      <c r="GL775" s="182"/>
      <c r="GM775" s="182"/>
      <c r="GN775" s="182"/>
      <c r="GO775" s="182"/>
      <c r="GP775" s="182"/>
      <c r="GQ775" s="182"/>
      <c r="GR775" s="182"/>
      <c r="GS775" s="182"/>
      <c r="GT775" s="182"/>
      <c r="GU775" s="182"/>
      <c r="GV775" s="182"/>
      <c r="GW775" s="182"/>
      <c r="GX775" s="182"/>
      <c r="GY775" s="182"/>
      <c r="GZ775" s="182"/>
      <c r="HA775" s="182"/>
      <c r="HB775" s="182"/>
      <c r="HC775" s="182"/>
      <c r="HD775" s="182"/>
      <c r="HE775" s="182"/>
      <c r="HF775" s="182"/>
      <c r="HG775" s="182"/>
      <c r="HH775" s="182"/>
      <c r="HI775" s="182"/>
      <c r="HJ775" s="182"/>
      <c r="HK775" s="182"/>
      <c r="HL775" s="182"/>
      <c r="HM775" s="182"/>
      <c r="HN775" s="182"/>
      <c r="HO775" s="182"/>
      <c r="HP775" s="182"/>
      <c r="HQ775" s="182"/>
      <c r="HR775" s="182"/>
      <c r="HS775" s="182"/>
      <c r="HT775" s="182"/>
      <c r="HU775" s="182"/>
      <c r="HV775" s="182"/>
      <c r="HW775" s="182"/>
      <c r="HX775" s="182"/>
      <c r="HY775" s="182"/>
      <c r="HZ775" s="182"/>
      <c r="IA775" s="182"/>
      <c r="IB775" s="182"/>
      <c r="IC775" s="182"/>
      <c r="ID775" s="182"/>
      <c r="IE775" s="182"/>
      <c r="IF775" s="182"/>
      <c r="IG775" s="182"/>
      <c r="IH775" s="182"/>
      <c r="II775" s="182"/>
      <c r="IJ775" s="182"/>
      <c r="IK775" s="182"/>
      <c r="IL775" s="182"/>
      <c r="IM775" s="182"/>
      <c r="IN775" s="182"/>
      <c r="IO775" s="182"/>
      <c r="IP775" s="182"/>
      <c r="IQ775" s="182"/>
      <c r="IR775" s="182"/>
      <c r="IS775" s="182"/>
      <c r="IT775" s="182"/>
      <c r="IU775" s="182"/>
      <c r="IV775" s="182"/>
      <c r="IW775" s="182"/>
      <c r="IX775" s="182"/>
      <c r="IY775" s="182"/>
      <c r="IZ775" s="182"/>
      <c r="JA775" s="182"/>
      <c r="JB775" s="182"/>
      <c r="JC775" s="182"/>
      <c r="JD775" s="182"/>
      <c r="JE775" s="182"/>
      <c r="JF775" s="182"/>
      <c r="JG775" s="182"/>
      <c r="JH775" s="182"/>
      <c r="JI775" s="182"/>
      <c r="JJ775" s="182"/>
      <c r="JK775" s="182"/>
      <c r="JL775" s="182"/>
      <c r="JM775" s="182"/>
      <c r="JN775" s="182"/>
      <c r="JO775" s="182"/>
      <c r="JP775" s="182"/>
      <c r="JQ775" s="182"/>
      <c r="JR775" s="182"/>
      <c r="JS775" s="182"/>
      <c r="JT775" s="182"/>
      <c r="JU775" s="182"/>
      <c r="JV775" s="182"/>
      <c r="JW775" s="182"/>
      <c r="JX775" s="182"/>
      <c r="JY775" s="182"/>
      <c r="JZ775" s="182"/>
      <c r="KA775" s="182"/>
      <c r="KB775" s="182"/>
      <c r="KC775" s="182"/>
      <c r="KD775" s="182"/>
      <c r="KE775" s="182"/>
      <c r="KF775" s="182"/>
      <c r="KG775" s="182"/>
      <c r="KH775" s="182"/>
      <c r="KI775" s="182"/>
      <c r="KJ775" s="182"/>
      <c r="KK775" s="182"/>
      <c r="KL775" s="182"/>
      <c r="KM775" s="182"/>
      <c r="KN775" s="182"/>
      <c r="KO775" s="182"/>
      <c r="KP775" s="182"/>
      <c r="KQ775" s="182"/>
      <c r="KR775" s="182"/>
      <c r="KS775" s="182"/>
      <c r="KT775" s="182"/>
      <c r="KU775" s="182"/>
      <c r="KV775" s="182"/>
      <c r="KW775" s="182"/>
      <c r="KX775" s="182"/>
      <c r="KY775" s="182"/>
      <c r="KZ775" s="182"/>
      <c r="LA775" s="182"/>
      <c r="LB775" s="182"/>
      <c r="LC775" s="182"/>
      <c r="LD775" s="182"/>
      <c r="LE775" s="182"/>
      <c r="LF775" s="182"/>
      <c r="LG775" s="182"/>
      <c r="LH775" s="182"/>
      <c r="LI775" s="182"/>
      <c r="LJ775" s="182"/>
      <c r="LK775" s="182"/>
      <c r="LL775" s="182"/>
      <c r="LM775" s="182"/>
      <c r="LN775" s="182"/>
      <c r="LO775" s="182"/>
      <c r="LP775" s="182"/>
      <c r="LQ775" s="182"/>
      <c r="LR775" s="182"/>
      <c r="LS775" s="182"/>
      <c r="LT775" s="182"/>
      <c r="LU775" s="182"/>
      <c r="LV775" s="182"/>
      <c r="LW775" s="182"/>
      <c r="LX775" s="182"/>
      <c r="LY775" s="182"/>
      <c r="LZ775" s="182"/>
      <c r="MA775" s="182"/>
      <c r="MB775" s="182"/>
      <c r="MC775" s="182"/>
      <c r="MD775" s="182"/>
      <c r="ME775" s="182"/>
      <c r="MF775" s="182"/>
      <c r="MG775" s="182"/>
      <c r="MH775" s="182"/>
      <c r="MI775" s="182"/>
      <c r="MJ775" s="182"/>
      <c r="MK775" s="182"/>
      <c r="ML775" s="182"/>
      <c r="MM775" s="182"/>
      <c r="MN775" s="182"/>
      <c r="MO775" s="182"/>
      <c r="MP775" s="182"/>
      <c r="MQ775" s="182"/>
      <c r="MR775" s="182"/>
      <c r="MS775" s="182"/>
      <c r="MT775" s="182"/>
      <c r="MU775" s="182"/>
      <c r="MV775" s="182"/>
      <c r="MW775" s="182"/>
      <c r="MX775" s="182"/>
      <c r="MY775" s="182"/>
      <c r="MZ775" s="182"/>
      <c r="NA775" s="182"/>
      <c r="NB775" s="182"/>
      <c r="NC775" s="182"/>
      <c r="ND775" s="182"/>
      <c r="NE775" s="182"/>
      <c r="NF775" s="182"/>
      <c r="NG775" s="182"/>
      <c r="NH775" s="182"/>
      <c r="NI775" s="182"/>
      <c r="NJ775" s="182"/>
      <c r="NK775" s="182"/>
      <c r="NL775" s="182"/>
      <c r="NM775" s="182"/>
      <c r="NN775" s="182"/>
      <c r="NO775" s="182"/>
      <c r="NP775" s="182"/>
      <c r="NQ775" s="182"/>
      <c r="NR775" s="182"/>
      <c r="NS775" s="182"/>
      <c r="NT775" s="182"/>
      <c r="NU775" s="182"/>
      <c r="NV775" s="182"/>
      <c r="NW775" s="182"/>
      <c r="NX775" s="182"/>
      <c r="NY775" s="182"/>
      <c r="NZ775" s="182"/>
      <c r="OA775" s="182"/>
      <c r="OB775" s="182"/>
      <c r="OC775" s="182"/>
      <c r="OD775" s="182"/>
      <c r="OE775" s="182"/>
      <c r="OF775" s="182"/>
      <c r="OG775" s="182"/>
      <c r="OH775" s="182"/>
      <c r="OI775" s="182"/>
      <c r="OJ775" s="182"/>
      <c r="OK775" s="182"/>
      <c r="OL775" s="182"/>
      <c r="OM775" s="182"/>
      <c r="ON775" s="182"/>
      <c r="OO775" s="182"/>
      <c r="OP775" s="182"/>
      <c r="OQ775" s="182"/>
      <c r="OR775" s="182"/>
      <c r="OS775" s="182"/>
      <c r="OT775" s="182"/>
      <c r="OU775" s="182"/>
      <c r="OV775" s="182"/>
      <c r="OW775" s="182"/>
      <c r="OX775" s="182"/>
      <c r="OY775" s="182"/>
      <c r="OZ775" s="182"/>
      <c r="PA775" s="182"/>
      <c r="PB775" s="182"/>
      <c r="PC775" s="182"/>
      <c r="PD775" s="182"/>
      <c r="PE775" s="182"/>
      <c r="PF775" s="182"/>
      <c r="PG775" s="182"/>
      <c r="PH775" s="182"/>
      <c r="PI775" s="182"/>
      <c r="PJ775" s="182"/>
      <c r="PK775" s="182"/>
      <c r="PL775" s="182"/>
      <c r="PM775" s="182"/>
      <c r="PN775" s="182"/>
      <c r="PO775" s="182"/>
      <c r="PP775" s="182"/>
      <c r="PQ775" s="182"/>
      <c r="PR775" s="182"/>
      <c r="PS775" s="182"/>
      <c r="PT775" s="182"/>
      <c r="PU775" s="182"/>
      <c r="PV775" s="182"/>
      <c r="PW775" s="182"/>
      <c r="PX775" s="182"/>
    </row>
    <row r="776" spans="1:440" s="167" customFormat="1" ht="19.899999999999999" customHeight="1">
      <c r="A776" s="855">
        <v>220</v>
      </c>
      <c r="B776" s="1044"/>
      <c r="C776" s="956"/>
      <c r="D776" s="867"/>
      <c r="E776" s="951"/>
      <c r="F776" s="326" t="s">
        <v>22</v>
      </c>
      <c r="G776" s="301">
        <v>3.65</v>
      </c>
      <c r="H776" s="301"/>
      <c r="I776" s="302">
        <f>G776+H776+K775</f>
        <v>7.2989999999999995</v>
      </c>
      <c r="J776" s="286">
        <v>0.2</v>
      </c>
      <c r="K776" s="302">
        <f t="shared" si="972"/>
        <v>7.0989999999999993</v>
      </c>
      <c r="L776" s="385">
        <f t="shared" si="973"/>
        <v>2.7401013837511992E-2</v>
      </c>
      <c r="M776" s="456" t="s">
        <v>24</v>
      </c>
      <c r="N776" s="903"/>
      <c r="O776" s="904"/>
      <c r="P776" s="904"/>
      <c r="Q776" s="904"/>
      <c r="R776" s="904"/>
      <c r="S776" s="893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  <c r="AU776" s="182"/>
      <c r="AV776" s="182"/>
      <c r="AW776" s="182"/>
      <c r="AX776" s="182"/>
      <c r="AY776" s="182"/>
      <c r="AZ776" s="182"/>
      <c r="BA776" s="182"/>
      <c r="BB776" s="182"/>
      <c r="BC776" s="182"/>
      <c r="BD776" s="182"/>
      <c r="BE776" s="182"/>
      <c r="BF776" s="182"/>
      <c r="BG776" s="182"/>
      <c r="BH776" s="182"/>
      <c r="BI776" s="182"/>
      <c r="BJ776" s="182"/>
      <c r="BK776" s="182"/>
      <c r="BL776" s="182"/>
      <c r="BM776" s="182"/>
      <c r="BN776" s="182"/>
      <c r="BO776" s="182"/>
      <c r="BP776" s="182"/>
      <c r="BQ776" s="182"/>
      <c r="BR776" s="182"/>
      <c r="BS776" s="182"/>
      <c r="BT776" s="182"/>
      <c r="BU776" s="182"/>
      <c r="BV776" s="182"/>
      <c r="BW776" s="182"/>
      <c r="BX776" s="182"/>
      <c r="BY776" s="182"/>
      <c r="BZ776" s="182"/>
      <c r="CA776" s="182"/>
      <c r="CB776" s="182"/>
      <c r="CC776" s="182"/>
      <c r="CD776" s="182"/>
      <c r="CE776" s="182"/>
      <c r="CF776" s="182"/>
      <c r="CG776" s="182"/>
      <c r="CH776" s="182"/>
      <c r="CI776" s="182"/>
      <c r="CJ776" s="182"/>
      <c r="CK776" s="182"/>
      <c r="CL776" s="182"/>
      <c r="CM776" s="182"/>
      <c r="CN776" s="182"/>
      <c r="CO776" s="182"/>
      <c r="CP776" s="182"/>
      <c r="CQ776" s="182"/>
      <c r="CR776" s="182"/>
      <c r="CS776" s="182"/>
      <c r="CT776" s="182"/>
      <c r="CU776" s="182"/>
      <c r="CV776" s="182"/>
      <c r="CW776" s="182"/>
      <c r="CX776" s="182"/>
      <c r="CY776" s="182"/>
      <c r="CZ776" s="182"/>
      <c r="DA776" s="182"/>
      <c r="DB776" s="182"/>
      <c r="DC776" s="182"/>
      <c r="DD776" s="182"/>
      <c r="DE776" s="182"/>
      <c r="DF776" s="182"/>
      <c r="DG776" s="182"/>
      <c r="DH776" s="182"/>
      <c r="DI776" s="182"/>
      <c r="DJ776" s="182"/>
      <c r="DK776" s="182"/>
      <c r="DL776" s="182"/>
      <c r="DM776" s="182"/>
      <c r="DN776" s="182"/>
      <c r="DO776" s="182"/>
      <c r="DP776" s="182"/>
      <c r="DQ776" s="182"/>
      <c r="DR776" s="182"/>
      <c r="DS776" s="182"/>
      <c r="DT776" s="182"/>
      <c r="DU776" s="182"/>
      <c r="DV776" s="182"/>
      <c r="DW776" s="182"/>
      <c r="DX776" s="182"/>
      <c r="DY776" s="182"/>
      <c r="DZ776" s="182"/>
      <c r="EA776" s="182"/>
      <c r="EB776" s="182"/>
      <c r="EC776" s="182"/>
      <c r="ED776" s="182"/>
      <c r="EE776" s="182"/>
      <c r="EF776" s="182"/>
      <c r="EG776" s="182"/>
      <c r="EH776" s="182"/>
      <c r="EI776" s="182"/>
      <c r="EJ776" s="182"/>
      <c r="EK776" s="182"/>
      <c r="EL776" s="182"/>
      <c r="EM776" s="182"/>
      <c r="EN776" s="182"/>
      <c r="EO776" s="182"/>
      <c r="EP776" s="182"/>
      <c r="EQ776" s="182"/>
      <c r="ER776" s="182"/>
      <c r="ES776" s="182"/>
      <c r="ET776" s="182"/>
      <c r="EU776" s="182"/>
      <c r="EV776" s="182"/>
      <c r="EW776" s="182"/>
      <c r="EX776" s="182"/>
      <c r="EY776" s="182"/>
      <c r="EZ776" s="182"/>
      <c r="FA776" s="182"/>
      <c r="FB776" s="182"/>
      <c r="FC776" s="182"/>
      <c r="FD776" s="182"/>
      <c r="FE776" s="182"/>
      <c r="FF776" s="182"/>
      <c r="FG776" s="182"/>
      <c r="FH776" s="182"/>
      <c r="FI776" s="182"/>
      <c r="FJ776" s="182"/>
      <c r="FK776" s="182"/>
      <c r="FL776" s="182"/>
      <c r="FM776" s="182"/>
      <c r="FN776" s="182"/>
      <c r="FO776" s="182"/>
      <c r="FP776" s="182"/>
      <c r="FQ776" s="182"/>
      <c r="FR776" s="182"/>
      <c r="FS776" s="182"/>
      <c r="FT776" s="182"/>
      <c r="FU776" s="182"/>
      <c r="FV776" s="182"/>
      <c r="FW776" s="182"/>
      <c r="FX776" s="182"/>
      <c r="FY776" s="182"/>
      <c r="FZ776" s="182"/>
      <c r="GA776" s="182"/>
      <c r="GB776" s="182"/>
      <c r="GC776" s="182"/>
      <c r="GD776" s="182"/>
      <c r="GE776" s="182"/>
      <c r="GF776" s="182"/>
      <c r="GG776" s="182"/>
      <c r="GH776" s="182"/>
      <c r="GI776" s="182"/>
      <c r="GJ776" s="182"/>
      <c r="GK776" s="182"/>
      <c r="GL776" s="182"/>
      <c r="GM776" s="182"/>
      <c r="GN776" s="182"/>
      <c r="GO776" s="182"/>
      <c r="GP776" s="182"/>
      <c r="GQ776" s="182"/>
      <c r="GR776" s="182"/>
      <c r="GS776" s="182"/>
      <c r="GT776" s="182"/>
      <c r="GU776" s="182"/>
      <c r="GV776" s="182"/>
      <c r="GW776" s="182"/>
      <c r="GX776" s="182"/>
      <c r="GY776" s="182"/>
      <c r="GZ776" s="182"/>
      <c r="HA776" s="182"/>
      <c r="HB776" s="182"/>
      <c r="HC776" s="182"/>
      <c r="HD776" s="182"/>
      <c r="HE776" s="182"/>
      <c r="HF776" s="182"/>
      <c r="HG776" s="182"/>
      <c r="HH776" s="182"/>
      <c r="HI776" s="182"/>
      <c r="HJ776" s="182"/>
      <c r="HK776" s="182"/>
      <c r="HL776" s="182"/>
      <c r="HM776" s="182"/>
      <c r="HN776" s="182"/>
      <c r="HO776" s="182"/>
      <c r="HP776" s="182"/>
      <c r="HQ776" s="182"/>
      <c r="HR776" s="182"/>
      <c r="HS776" s="182"/>
      <c r="HT776" s="182"/>
      <c r="HU776" s="182"/>
      <c r="HV776" s="182"/>
      <c r="HW776" s="182"/>
      <c r="HX776" s="182"/>
      <c r="HY776" s="182"/>
      <c r="HZ776" s="182"/>
      <c r="IA776" s="182"/>
      <c r="IB776" s="182"/>
      <c r="IC776" s="182"/>
      <c r="ID776" s="182"/>
      <c r="IE776" s="182"/>
      <c r="IF776" s="182"/>
      <c r="IG776" s="182"/>
      <c r="IH776" s="182"/>
      <c r="II776" s="182"/>
      <c r="IJ776" s="182"/>
      <c r="IK776" s="182"/>
      <c r="IL776" s="182"/>
      <c r="IM776" s="182"/>
      <c r="IN776" s="182"/>
      <c r="IO776" s="182"/>
      <c r="IP776" s="182"/>
      <c r="IQ776" s="182"/>
      <c r="IR776" s="182"/>
      <c r="IS776" s="182"/>
      <c r="IT776" s="182"/>
      <c r="IU776" s="182"/>
      <c r="IV776" s="182"/>
      <c r="IW776" s="182"/>
      <c r="IX776" s="182"/>
      <c r="IY776" s="182"/>
      <c r="IZ776" s="182"/>
      <c r="JA776" s="182"/>
      <c r="JB776" s="182"/>
      <c r="JC776" s="182"/>
      <c r="JD776" s="182"/>
      <c r="JE776" s="182"/>
      <c r="JF776" s="182"/>
      <c r="JG776" s="182"/>
      <c r="JH776" s="182"/>
      <c r="JI776" s="182"/>
      <c r="JJ776" s="182"/>
      <c r="JK776" s="182"/>
      <c r="JL776" s="182"/>
      <c r="JM776" s="182"/>
      <c r="JN776" s="182"/>
      <c r="JO776" s="182"/>
      <c r="JP776" s="182"/>
      <c r="JQ776" s="182"/>
      <c r="JR776" s="182"/>
      <c r="JS776" s="182"/>
      <c r="JT776" s="182"/>
      <c r="JU776" s="182"/>
      <c r="JV776" s="182"/>
      <c r="JW776" s="182"/>
      <c r="JX776" s="182"/>
      <c r="JY776" s="182"/>
      <c r="JZ776" s="182"/>
      <c r="KA776" s="182"/>
      <c r="KB776" s="182"/>
      <c r="KC776" s="182"/>
      <c r="KD776" s="182"/>
      <c r="KE776" s="182"/>
      <c r="KF776" s="182"/>
      <c r="KG776" s="182"/>
      <c r="KH776" s="182"/>
      <c r="KI776" s="182"/>
      <c r="KJ776" s="182"/>
      <c r="KK776" s="182"/>
      <c r="KL776" s="182"/>
      <c r="KM776" s="182"/>
      <c r="KN776" s="182"/>
      <c r="KO776" s="182"/>
      <c r="KP776" s="182"/>
      <c r="KQ776" s="182"/>
      <c r="KR776" s="182"/>
      <c r="KS776" s="182"/>
      <c r="KT776" s="182"/>
      <c r="KU776" s="182"/>
      <c r="KV776" s="182"/>
      <c r="KW776" s="182"/>
      <c r="KX776" s="182"/>
      <c r="KY776" s="182"/>
      <c r="KZ776" s="182"/>
      <c r="LA776" s="182"/>
      <c r="LB776" s="182"/>
      <c r="LC776" s="182"/>
      <c r="LD776" s="182"/>
      <c r="LE776" s="182"/>
      <c r="LF776" s="182"/>
      <c r="LG776" s="182"/>
      <c r="LH776" s="182"/>
      <c r="LI776" s="182"/>
      <c r="LJ776" s="182"/>
      <c r="LK776" s="182"/>
      <c r="LL776" s="182"/>
      <c r="LM776" s="182"/>
      <c r="LN776" s="182"/>
      <c r="LO776" s="182"/>
      <c r="LP776" s="182"/>
      <c r="LQ776" s="182"/>
      <c r="LR776" s="182"/>
      <c r="LS776" s="182"/>
      <c r="LT776" s="182"/>
      <c r="LU776" s="182"/>
      <c r="LV776" s="182"/>
      <c r="LW776" s="182"/>
      <c r="LX776" s="182"/>
      <c r="LY776" s="182"/>
      <c r="LZ776" s="182"/>
      <c r="MA776" s="182"/>
      <c r="MB776" s="182"/>
      <c r="MC776" s="182"/>
      <c r="MD776" s="182"/>
      <c r="ME776" s="182"/>
      <c r="MF776" s="182"/>
      <c r="MG776" s="182"/>
      <c r="MH776" s="182"/>
      <c r="MI776" s="182"/>
      <c r="MJ776" s="182"/>
      <c r="MK776" s="182"/>
      <c r="ML776" s="182"/>
      <c r="MM776" s="182"/>
      <c r="MN776" s="182"/>
      <c r="MO776" s="182"/>
      <c r="MP776" s="182"/>
      <c r="MQ776" s="182"/>
      <c r="MR776" s="182"/>
      <c r="MS776" s="182"/>
      <c r="MT776" s="182"/>
      <c r="MU776" s="182"/>
      <c r="MV776" s="182"/>
      <c r="MW776" s="182"/>
      <c r="MX776" s="182"/>
      <c r="MY776" s="182"/>
      <c r="MZ776" s="182"/>
      <c r="NA776" s="182"/>
      <c r="NB776" s="182"/>
      <c r="NC776" s="182"/>
      <c r="ND776" s="182"/>
      <c r="NE776" s="182"/>
      <c r="NF776" s="182"/>
      <c r="NG776" s="182"/>
      <c r="NH776" s="182"/>
      <c r="NI776" s="182"/>
      <c r="NJ776" s="182"/>
      <c r="NK776" s="182"/>
      <c r="NL776" s="182"/>
      <c r="NM776" s="182"/>
      <c r="NN776" s="182"/>
      <c r="NO776" s="182"/>
      <c r="NP776" s="182"/>
      <c r="NQ776" s="182"/>
      <c r="NR776" s="182"/>
      <c r="NS776" s="182"/>
      <c r="NT776" s="182"/>
      <c r="NU776" s="182"/>
      <c r="NV776" s="182"/>
      <c r="NW776" s="182"/>
      <c r="NX776" s="182"/>
      <c r="NY776" s="182"/>
      <c r="NZ776" s="182"/>
      <c r="OA776" s="182"/>
      <c r="OB776" s="182"/>
      <c r="OC776" s="182"/>
      <c r="OD776" s="182"/>
      <c r="OE776" s="182"/>
      <c r="OF776" s="182"/>
      <c r="OG776" s="182"/>
      <c r="OH776" s="182"/>
      <c r="OI776" s="182"/>
      <c r="OJ776" s="182"/>
      <c r="OK776" s="182"/>
      <c r="OL776" s="182"/>
      <c r="OM776" s="182"/>
      <c r="ON776" s="182"/>
      <c r="OO776" s="182"/>
      <c r="OP776" s="182"/>
      <c r="OQ776" s="182"/>
      <c r="OR776" s="182"/>
      <c r="OS776" s="182"/>
      <c r="OT776" s="182"/>
      <c r="OU776" s="182"/>
      <c r="OV776" s="182"/>
      <c r="OW776" s="182"/>
      <c r="OX776" s="182"/>
      <c r="OY776" s="182"/>
      <c r="OZ776" s="182"/>
      <c r="PA776" s="182"/>
      <c r="PB776" s="182"/>
      <c r="PC776" s="182"/>
      <c r="PD776" s="182"/>
      <c r="PE776" s="182"/>
      <c r="PF776" s="182"/>
      <c r="PG776" s="182"/>
      <c r="PH776" s="182"/>
      <c r="PI776" s="182"/>
      <c r="PJ776" s="182"/>
      <c r="PK776" s="182"/>
      <c r="PL776" s="182"/>
      <c r="PM776" s="182"/>
      <c r="PN776" s="182"/>
      <c r="PO776" s="182"/>
      <c r="PP776" s="182"/>
      <c r="PQ776" s="182"/>
      <c r="PR776" s="182"/>
      <c r="PS776" s="182"/>
      <c r="PT776" s="182"/>
      <c r="PU776" s="182"/>
      <c r="PV776" s="182"/>
      <c r="PW776" s="182"/>
      <c r="PX776" s="182"/>
    </row>
    <row r="777" spans="1:440" s="167" customFormat="1" ht="19.899999999999999" customHeight="1">
      <c r="A777" s="855">
        <v>221</v>
      </c>
      <c r="B777" s="1044"/>
      <c r="C777" s="956"/>
      <c r="D777" s="865" t="s">
        <v>667</v>
      </c>
      <c r="E777" s="951" t="s">
        <v>647</v>
      </c>
      <c r="F777" s="326" t="s">
        <v>20</v>
      </c>
      <c r="G777" s="301">
        <v>1.319</v>
      </c>
      <c r="H777" s="301"/>
      <c r="I777" s="302">
        <f t="shared" ref="I777" si="1006">G777+H777</f>
        <v>1.319</v>
      </c>
      <c r="J777" s="286">
        <v>0</v>
      </c>
      <c r="K777" s="302">
        <f t="shared" si="972"/>
        <v>1.319</v>
      </c>
      <c r="L777" s="385">
        <f t="shared" si="973"/>
        <v>0</v>
      </c>
      <c r="M777" s="456" t="s">
        <v>24</v>
      </c>
      <c r="N777" s="903">
        <f t="shared" ref="N777" si="1007">G777+G778+G779</f>
        <v>14.988</v>
      </c>
      <c r="O777" s="904">
        <f t="shared" ref="O777" si="1008">H777+H778+H779</f>
        <v>0</v>
      </c>
      <c r="P777" s="904">
        <f t="shared" ref="P777" si="1009">N777+O777</f>
        <v>14.988</v>
      </c>
      <c r="Q777" s="904">
        <f t="shared" ref="Q777" si="1010">J777+J778+J779</f>
        <v>0</v>
      </c>
      <c r="R777" s="904">
        <f t="shared" ref="R777" si="1011">P777-Q777</f>
        <v>14.988</v>
      </c>
      <c r="S777" s="893">
        <f t="shared" ref="S777" si="1012">Q777/P777</f>
        <v>0</v>
      </c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  <c r="AV777" s="182"/>
      <c r="AW777" s="182"/>
      <c r="AX777" s="182"/>
      <c r="AY777" s="182"/>
      <c r="AZ777" s="182"/>
      <c r="BA777" s="182"/>
      <c r="BB777" s="182"/>
      <c r="BC777" s="182"/>
      <c r="BD777" s="182"/>
      <c r="BE777" s="182"/>
      <c r="BF777" s="182"/>
      <c r="BG777" s="182"/>
      <c r="BH777" s="182"/>
      <c r="BI777" s="182"/>
      <c r="BJ777" s="182"/>
      <c r="BK777" s="182"/>
      <c r="BL777" s="182"/>
      <c r="BM777" s="182"/>
      <c r="BN777" s="182"/>
      <c r="BO777" s="182"/>
      <c r="BP777" s="182"/>
      <c r="BQ777" s="182"/>
      <c r="BR777" s="182"/>
      <c r="BS777" s="182"/>
      <c r="BT777" s="182"/>
      <c r="BU777" s="182"/>
      <c r="BV777" s="182"/>
      <c r="BW777" s="182"/>
      <c r="BX777" s="182"/>
      <c r="BY777" s="182"/>
      <c r="BZ777" s="182"/>
      <c r="CA777" s="182"/>
      <c r="CB777" s="182"/>
      <c r="CC777" s="182"/>
      <c r="CD777" s="182"/>
      <c r="CE777" s="182"/>
      <c r="CF777" s="182"/>
      <c r="CG777" s="182"/>
      <c r="CH777" s="182"/>
      <c r="CI777" s="182"/>
      <c r="CJ777" s="182"/>
      <c r="CK777" s="182"/>
      <c r="CL777" s="182"/>
      <c r="CM777" s="182"/>
      <c r="CN777" s="182"/>
      <c r="CO777" s="182"/>
      <c r="CP777" s="182"/>
      <c r="CQ777" s="182"/>
      <c r="CR777" s="182"/>
      <c r="CS777" s="182"/>
      <c r="CT777" s="182"/>
      <c r="CU777" s="182"/>
      <c r="CV777" s="182"/>
      <c r="CW777" s="182"/>
      <c r="CX777" s="182"/>
      <c r="CY777" s="182"/>
      <c r="CZ777" s="182"/>
      <c r="DA777" s="182"/>
      <c r="DB777" s="182"/>
      <c r="DC777" s="182"/>
      <c r="DD777" s="182"/>
      <c r="DE777" s="182"/>
      <c r="DF777" s="182"/>
      <c r="DG777" s="182"/>
      <c r="DH777" s="182"/>
      <c r="DI777" s="182"/>
      <c r="DJ777" s="182"/>
      <c r="DK777" s="182"/>
      <c r="DL777" s="182"/>
      <c r="DM777" s="182"/>
      <c r="DN777" s="182"/>
      <c r="DO777" s="182"/>
      <c r="DP777" s="182"/>
      <c r="DQ777" s="182"/>
      <c r="DR777" s="182"/>
      <c r="DS777" s="182"/>
      <c r="DT777" s="182"/>
      <c r="DU777" s="182"/>
      <c r="DV777" s="182"/>
      <c r="DW777" s="182"/>
      <c r="DX777" s="182"/>
      <c r="DY777" s="182"/>
      <c r="DZ777" s="182"/>
      <c r="EA777" s="182"/>
      <c r="EB777" s="182"/>
      <c r="EC777" s="182"/>
      <c r="ED777" s="182"/>
      <c r="EE777" s="182"/>
      <c r="EF777" s="182"/>
      <c r="EG777" s="182"/>
      <c r="EH777" s="182"/>
      <c r="EI777" s="182"/>
      <c r="EJ777" s="182"/>
      <c r="EK777" s="182"/>
      <c r="EL777" s="182"/>
      <c r="EM777" s="182"/>
      <c r="EN777" s="182"/>
      <c r="EO777" s="182"/>
      <c r="EP777" s="182"/>
      <c r="EQ777" s="182"/>
      <c r="ER777" s="182"/>
      <c r="ES777" s="182"/>
      <c r="ET777" s="182"/>
      <c r="EU777" s="182"/>
      <c r="EV777" s="182"/>
      <c r="EW777" s="182"/>
      <c r="EX777" s="182"/>
      <c r="EY777" s="182"/>
      <c r="EZ777" s="182"/>
      <c r="FA777" s="182"/>
      <c r="FB777" s="182"/>
      <c r="FC777" s="182"/>
      <c r="FD777" s="182"/>
      <c r="FE777" s="182"/>
      <c r="FF777" s="182"/>
      <c r="FG777" s="182"/>
      <c r="FH777" s="182"/>
      <c r="FI777" s="182"/>
      <c r="FJ777" s="182"/>
      <c r="FK777" s="182"/>
      <c r="FL777" s="182"/>
      <c r="FM777" s="182"/>
      <c r="FN777" s="182"/>
      <c r="FO777" s="182"/>
      <c r="FP777" s="182"/>
      <c r="FQ777" s="182"/>
      <c r="FR777" s="182"/>
      <c r="FS777" s="182"/>
      <c r="FT777" s="182"/>
      <c r="FU777" s="182"/>
      <c r="FV777" s="182"/>
      <c r="FW777" s="182"/>
      <c r="FX777" s="182"/>
      <c r="FY777" s="182"/>
      <c r="FZ777" s="182"/>
      <c r="GA777" s="182"/>
      <c r="GB777" s="182"/>
      <c r="GC777" s="182"/>
      <c r="GD777" s="182"/>
      <c r="GE777" s="182"/>
      <c r="GF777" s="182"/>
      <c r="GG777" s="182"/>
      <c r="GH777" s="182"/>
      <c r="GI777" s="182"/>
      <c r="GJ777" s="182"/>
      <c r="GK777" s="182"/>
      <c r="GL777" s="182"/>
      <c r="GM777" s="182"/>
      <c r="GN777" s="182"/>
      <c r="GO777" s="182"/>
      <c r="GP777" s="182"/>
      <c r="GQ777" s="182"/>
      <c r="GR777" s="182"/>
      <c r="GS777" s="182"/>
      <c r="GT777" s="182"/>
      <c r="GU777" s="182"/>
      <c r="GV777" s="182"/>
      <c r="GW777" s="182"/>
      <c r="GX777" s="182"/>
      <c r="GY777" s="182"/>
      <c r="GZ777" s="182"/>
      <c r="HA777" s="182"/>
      <c r="HB777" s="182"/>
      <c r="HC777" s="182"/>
      <c r="HD777" s="182"/>
      <c r="HE777" s="182"/>
      <c r="HF777" s="182"/>
      <c r="HG777" s="182"/>
      <c r="HH777" s="182"/>
      <c r="HI777" s="182"/>
      <c r="HJ777" s="182"/>
      <c r="HK777" s="182"/>
      <c r="HL777" s="182"/>
      <c r="HM777" s="182"/>
      <c r="HN777" s="182"/>
      <c r="HO777" s="182"/>
      <c r="HP777" s="182"/>
      <c r="HQ777" s="182"/>
      <c r="HR777" s="182"/>
      <c r="HS777" s="182"/>
      <c r="HT777" s="182"/>
      <c r="HU777" s="182"/>
      <c r="HV777" s="182"/>
      <c r="HW777" s="182"/>
      <c r="HX777" s="182"/>
      <c r="HY777" s="182"/>
      <c r="HZ777" s="182"/>
      <c r="IA777" s="182"/>
      <c r="IB777" s="182"/>
      <c r="IC777" s="182"/>
      <c r="ID777" s="182"/>
      <c r="IE777" s="182"/>
      <c r="IF777" s="182"/>
      <c r="IG777" s="182"/>
      <c r="IH777" s="182"/>
      <c r="II777" s="182"/>
      <c r="IJ777" s="182"/>
      <c r="IK777" s="182"/>
      <c r="IL777" s="182"/>
      <c r="IM777" s="182"/>
      <c r="IN777" s="182"/>
      <c r="IO777" s="182"/>
      <c r="IP777" s="182"/>
      <c r="IQ777" s="182"/>
      <c r="IR777" s="182"/>
      <c r="IS777" s="182"/>
      <c r="IT777" s="182"/>
      <c r="IU777" s="182"/>
      <c r="IV777" s="182"/>
      <c r="IW777" s="182"/>
      <c r="IX777" s="182"/>
      <c r="IY777" s="182"/>
      <c r="IZ777" s="182"/>
      <c r="JA777" s="182"/>
      <c r="JB777" s="182"/>
      <c r="JC777" s="182"/>
      <c r="JD777" s="182"/>
      <c r="JE777" s="182"/>
      <c r="JF777" s="182"/>
      <c r="JG777" s="182"/>
      <c r="JH777" s="182"/>
      <c r="JI777" s="182"/>
      <c r="JJ777" s="182"/>
      <c r="JK777" s="182"/>
      <c r="JL777" s="182"/>
      <c r="JM777" s="182"/>
      <c r="JN777" s="182"/>
      <c r="JO777" s="182"/>
      <c r="JP777" s="182"/>
      <c r="JQ777" s="182"/>
      <c r="JR777" s="182"/>
      <c r="JS777" s="182"/>
      <c r="JT777" s="182"/>
      <c r="JU777" s="182"/>
      <c r="JV777" s="182"/>
      <c r="JW777" s="182"/>
      <c r="JX777" s="182"/>
      <c r="JY777" s="182"/>
      <c r="JZ777" s="182"/>
      <c r="KA777" s="182"/>
      <c r="KB777" s="182"/>
      <c r="KC777" s="182"/>
      <c r="KD777" s="182"/>
      <c r="KE777" s="182"/>
      <c r="KF777" s="182"/>
      <c r="KG777" s="182"/>
      <c r="KH777" s="182"/>
      <c r="KI777" s="182"/>
      <c r="KJ777" s="182"/>
      <c r="KK777" s="182"/>
      <c r="KL777" s="182"/>
      <c r="KM777" s="182"/>
      <c r="KN777" s="182"/>
      <c r="KO777" s="182"/>
      <c r="KP777" s="182"/>
      <c r="KQ777" s="182"/>
      <c r="KR777" s="182"/>
      <c r="KS777" s="182"/>
      <c r="KT777" s="182"/>
      <c r="KU777" s="182"/>
      <c r="KV777" s="182"/>
      <c r="KW777" s="182"/>
      <c r="KX777" s="182"/>
      <c r="KY777" s="182"/>
      <c r="KZ777" s="182"/>
      <c r="LA777" s="182"/>
      <c r="LB777" s="182"/>
      <c r="LC777" s="182"/>
      <c r="LD777" s="182"/>
      <c r="LE777" s="182"/>
      <c r="LF777" s="182"/>
      <c r="LG777" s="182"/>
      <c r="LH777" s="182"/>
      <c r="LI777" s="182"/>
      <c r="LJ777" s="182"/>
      <c r="LK777" s="182"/>
      <c r="LL777" s="182"/>
      <c r="LM777" s="182"/>
      <c r="LN777" s="182"/>
      <c r="LO777" s="182"/>
      <c r="LP777" s="182"/>
      <c r="LQ777" s="182"/>
      <c r="LR777" s="182"/>
      <c r="LS777" s="182"/>
      <c r="LT777" s="182"/>
      <c r="LU777" s="182"/>
      <c r="LV777" s="182"/>
      <c r="LW777" s="182"/>
      <c r="LX777" s="182"/>
      <c r="LY777" s="182"/>
      <c r="LZ777" s="182"/>
      <c r="MA777" s="182"/>
      <c r="MB777" s="182"/>
      <c r="MC777" s="182"/>
      <c r="MD777" s="182"/>
      <c r="ME777" s="182"/>
      <c r="MF777" s="182"/>
      <c r="MG777" s="182"/>
      <c r="MH777" s="182"/>
      <c r="MI777" s="182"/>
      <c r="MJ777" s="182"/>
      <c r="MK777" s="182"/>
      <c r="ML777" s="182"/>
      <c r="MM777" s="182"/>
      <c r="MN777" s="182"/>
      <c r="MO777" s="182"/>
      <c r="MP777" s="182"/>
      <c r="MQ777" s="182"/>
      <c r="MR777" s="182"/>
      <c r="MS777" s="182"/>
      <c r="MT777" s="182"/>
      <c r="MU777" s="182"/>
      <c r="MV777" s="182"/>
      <c r="MW777" s="182"/>
      <c r="MX777" s="182"/>
      <c r="MY777" s="182"/>
      <c r="MZ777" s="182"/>
      <c r="NA777" s="182"/>
      <c r="NB777" s="182"/>
      <c r="NC777" s="182"/>
      <c r="ND777" s="182"/>
      <c r="NE777" s="182"/>
      <c r="NF777" s="182"/>
      <c r="NG777" s="182"/>
      <c r="NH777" s="182"/>
      <c r="NI777" s="182"/>
      <c r="NJ777" s="182"/>
      <c r="NK777" s="182"/>
      <c r="NL777" s="182"/>
      <c r="NM777" s="182"/>
      <c r="NN777" s="182"/>
      <c r="NO777" s="182"/>
      <c r="NP777" s="182"/>
      <c r="NQ777" s="182"/>
      <c r="NR777" s="182"/>
      <c r="NS777" s="182"/>
      <c r="NT777" s="182"/>
      <c r="NU777" s="182"/>
      <c r="NV777" s="182"/>
      <c r="NW777" s="182"/>
      <c r="NX777" s="182"/>
      <c r="NY777" s="182"/>
      <c r="NZ777" s="182"/>
      <c r="OA777" s="182"/>
      <c r="OB777" s="182"/>
      <c r="OC777" s="182"/>
      <c r="OD777" s="182"/>
      <c r="OE777" s="182"/>
      <c r="OF777" s="182"/>
      <c r="OG777" s="182"/>
      <c r="OH777" s="182"/>
      <c r="OI777" s="182"/>
      <c r="OJ777" s="182"/>
      <c r="OK777" s="182"/>
      <c r="OL777" s="182"/>
      <c r="OM777" s="182"/>
      <c r="ON777" s="182"/>
      <c r="OO777" s="182"/>
      <c r="OP777" s="182"/>
      <c r="OQ777" s="182"/>
      <c r="OR777" s="182"/>
      <c r="OS777" s="182"/>
      <c r="OT777" s="182"/>
      <c r="OU777" s="182"/>
      <c r="OV777" s="182"/>
      <c r="OW777" s="182"/>
      <c r="OX777" s="182"/>
      <c r="OY777" s="182"/>
      <c r="OZ777" s="182"/>
      <c r="PA777" s="182"/>
      <c r="PB777" s="182"/>
      <c r="PC777" s="182"/>
      <c r="PD777" s="182"/>
      <c r="PE777" s="182"/>
      <c r="PF777" s="182"/>
      <c r="PG777" s="182"/>
      <c r="PH777" s="182"/>
      <c r="PI777" s="182"/>
      <c r="PJ777" s="182"/>
      <c r="PK777" s="182"/>
      <c r="PL777" s="182"/>
      <c r="PM777" s="182"/>
      <c r="PN777" s="182"/>
      <c r="PO777" s="182"/>
      <c r="PP777" s="182"/>
      <c r="PQ777" s="182"/>
      <c r="PR777" s="182"/>
      <c r="PS777" s="182"/>
      <c r="PT777" s="182"/>
      <c r="PU777" s="182"/>
      <c r="PV777" s="182"/>
      <c r="PW777" s="182"/>
      <c r="PX777" s="182"/>
    </row>
    <row r="778" spans="1:440" s="167" customFormat="1" ht="19.899999999999999" customHeight="1">
      <c r="A778" s="855">
        <v>221</v>
      </c>
      <c r="B778" s="1044"/>
      <c r="C778" s="956"/>
      <c r="D778" s="866"/>
      <c r="E778" s="951"/>
      <c r="F778" s="326" t="s">
        <v>21</v>
      </c>
      <c r="G778" s="301">
        <v>6.1749999999999998</v>
      </c>
      <c r="H778" s="301"/>
      <c r="I778" s="302">
        <f>G778+H778+K777</f>
        <v>7.4939999999999998</v>
      </c>
      <c r="J778" s="286">
        <v>0</v>
      </c>
      <c r="K778" s="302">
        <f t="shared" si="972"/>
        <v>7.4939999999999998</v>
      </c>
      <c r="L778" s="385">
        <f t="shared" si="973"/>
        <v>0</v>
      </c>
      <c r="M778" s="456" t="s">
        <v>24</v>
      </c>
      <c r="N778" s="903"/>
      <c r="O778" s="904"/>
      <c r="P778" s="904"/>
      <c r="Q778" s="904"/>
      <c r="R778" s="904"/>
      <c r="S778" s="893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  <c r="AU778" s="182"/>
      <c r="AV778" s="182"/>
      <c r="AW778" s="182"/>
      <c r="AX778" s="182"/>
      <c r="AY778" s="182"/>
      <c r="AZ778" s="182"/>
      <c r="BA778" s="182"/>
      <c r="BB778" s="182"/>
      <c r="BC778" s="182"/>
      <c r="BD778" s="182"/>
      <c r="BE778" s="182"/>
      <c r="BF778" s="182"/>
      <c r="BG778" s="182"/>
      <c r="BH778" s="182"/>
      <c r="BI778" s="182"/>
      <c r="BJ778" s="182"/>
      <c r="BK778" s="182"/>
      <c r="BL778" s="182"/>
      <c r="BM778" s="182"/>
      <c r="BN778" s="182"/>
      <c r="BO778" s="182"/>
      <c r="BP778" s="182"/>
      <c r="BQ778" s="182"/>
      <c r="BR778" s="182"/>
      <c r="BS778" s="182"/>
      <c r="BT778" s="182"/>
      <c r="BU778" s="182"/>
      <c r="BV778" s="182"/>
      <c r="BW778" s="182"/>
      <c r="BX778" s="182"/>
      <c r="BY778" s="182"/>
      <c r="BZ778" s="182"/>
      <c r="CA778" s="182"/>
      <c r="CB778" s="182"/>
      <c r="CC778" s="182"/>
      <c r="CD778" s="182"/>
      <c r="CE778" s="182"/>
      <c r="CF778" s="182"/>
      <c r="CG778" s="182"/>
      <c r="CH778" s="182"/>
      <c r="CI778" s="182"/>
      <c r="CJ778" s="182"/>
      <c r="CK778" s="182"/>
      <c r="CL778" s="182"/>
      <c r="CM778" s="182"/>
      <c r="CN778" s="182"/>
      <c r="CO778" s="182"/>
      <c r="CP778" s="182"/>
      <c r="CQ778" s="182"/>
      <c r="CR778" s="182"/>
      <c r="CS778" s="182"/>
      <c r="CT778" s="182"/>
      <c r="CU778" s="182"/>
      <c r="CV778" s="182"/>
      <c r="CW778" s="182"/>
      <c r="CX778" s="182"/>
      <c r="CY778" s="182"/>
      <c r="CZ778" s="182"/>
      <c r="DA778" s="182"/>
      <c r="DB778" s="182"/>
      <c r="DC778" s="182"/>
      <c r="DD778" s="182"/>
      <c r="DE778" s="182"/>
      <c r="DF778" s="182"/>
      <c r="DG778" s="182"/>
      <c r="DH778" s="182"/>
      <c r="DI778" s="182"/>
      <c r="DJ778" s="182"/>
      <c r="DK778" s="182"/>
      <c r="DL778" s="182"/>
      <c r="DM778" s="182"/>
      <c r="DN778" s="182"/>
      <c r="DO778" s="182"/>
      <c r="DP778" s="182"/>
      <c r="DQ778" s="182"/>
      <c r="DR778" s="182"/>
      <c r="DS778" s="182"/>
      <c r="DT778" s="182"/>
      <c r="DU778" s="182"/>
      <c r="DV778" s="182"/>
      <c r="DW778" s="182"/>
      <c r="DX778" s="182"/>
      <c r="DY778" s="182"/>
      <c r="DZ778" s="182"/>
      <c r="EA778" s="182"/>
      <c r="EB778" s="182"/>
      <c r="EC778" s="182"/>
      <c r="ED778" s="182"/>
      <c r="EE778" s="182"/>
      <c r="EF778" s="182"/>
      <c r="EG778" s="182"/>
      <c r="EH778" s="182"/>
      <c r="EI778" s="182"/>
      <c r="EJ778" s="182"/>
      <c r="EK778" s="182"/>
      <c r="EL778" s="182"/>
      <c r="EM778" s="182"/>
      <c r="EN778" s="182"/>
      <c r="EO778" s="182"/>
      <c r="EP778" s="182"/>
      <c r="EQ778" s="182"/>
      <c r="ER778" s="182"/>
      <c r="ES778" s="182"/>
      <c r="ET778" s="182"/>
      <c r="EU778" s="182"/>
      <c r="EV778" s="182"/>
      <c r="EW778" s="182"/>
      <c r="EX778" s="182"/>
      <c r="EY778" s="182"/>
      <c r="EZ778" s="182"/>
      <c r="FA778" s="182"/>
      <c r="FB778" s="182"/>
      <c r="FC778" s="182"/>
      <c r="FD778" s="182"/>
      <c r="FE778" s="182"/>
      <c r="FF778" s="182"/>
      <c r="FG778" s="182"/>
      <c r="FH778" s="182"/>
      <c r="FI778" s="182"/>
      <c r="FJ778" s="182"/>
      <c r="FK778" s="182"/>
      <c r="FL778" s="182"/>
      <c r="FM778" s="182"/>
      <c r="FN778" s="182"/>
      <c r="FO778" s="182"/>
      <c r="FP778" s="182"/>
      <c r="FQ778" s="182"/>
      <c r="FR778" s="182"/>
      <c r="FS778" s="182"/>
      <c r="FT778" s="182"/>
      <c r="FU778" s="182"/>
      <c r="FV778" s="182"/>
      <c r="FW778" s="182"/>
      <c r="FX778" s="182"/>
      <c r="FY778" s="182"/>
      <c r="FZ778" s="182"/>
      <c r="GA778" s="182"/>
      <c r="GB778" s="182"/>
      <c r="GC778" s="182"/>
      <c r="GD778" s="182"/>
      <c r="GE778" s="182"/>
      <c r="GF778" s="182"/>
      <c r="GG778" s="182"/>
      <c r="GH778" s="182"/>
      <c r="GI778" s="182"/>
      <c r="GJ778" s="182"/>
      <c r="GK778" s="182"/>
      <c r="GL778" s="182"/>
      <c r="GM778" s="182"/>
      <c r="GN778" s="182"/>
      <c r="GO778" s="182"/>
      <c r="GP778" s="182"/>
      <c r="GQ778" s="182"/>
      <c r="GR778" s="182"/>
      <c r="GS778" s="182"/>
      <c r="GT778" s="182"/>
      <c r="GU778" s="182"/>
      <c r="GV778" s="182"/>
      <c r="GW778" s="182"/>
      <c r="GX778" s="182"/>
      <c r="GY778" s="182"/>
      <c r="GZ778" s="182"/>
      <c r="HA778" s="182"/>
      <c r="HB778" s="182"/>
      <c r="HC778" s="182"/>
      <c r="HD778" s="182"/>
      <c r="HE778" s="182"/>
      <c r="HF778" s="182"/>
      <c r="HG778" s="182"/>
      <c r="HH778" s="182"/>
      <c r="HI778" s="182"/>
      <c r="HJ778" s="182"/>
      <c r="HK778" s="182"/>
      <c r="HL778" s="182"/>
      <c r="HM778" s="182"/>
      <c r="HN778" s="182"/>
      <c r="HO778" s="182"/>
      <c r="HP778" s="182"/>
      <c r="HQ778" s="182"/>
      <c r="HR778" s="182"/>
      <c r="HS778" s="182"/>
      <c r="HT778" s="182"/>
      <c r="HU778" s="182"/>
      <c r="HV778" s="182"/>
      <c r="HW778" s="182"/>
      <c r="HX778" s="182"/>
      <c r="HY778" s="182"/>
      <c r="HZ778" s="182"/>
      <c r="IA778" s="182"/>
      <c r="IB778" s="182"/>
      <c r="IC778" s="182"/>
      <c r="ID778" s="182"/>
      <c r="IE778" s="182"/>
      <c r="IF778" s="182"/>
      <c r="IG778" s="182"/>
      <c r="IH778" s="182"/>
      <c r="II778" s="182"/>
      <c r="IJ778" s="182"/>
      <c r="IK778" s="182"/>
      <c r="IL778" s="182"/>
      <c r="IM778" s="182"/>
      <c r="IN778" s="182"/>
      <c r="IO778" s="182"/>
      <c r="IP778" s="182"/>
      <c r="IQ778" s="182"/>
      <c r="IR778" s="182"/>
      <c r="IS778" s="182"/>
      <c r="IT778" s="182"/>
      <c r="IU778" s="182"/>
      <c r="IV778" s="182"/>
      <c r="IW778" s="182"/>
      <c r="IX778" s="182"/>
      <c r="IY778" s="182"/>
      <c r="IZ778" s="182"/>
      <c r="JA778" s="182"/>
      <c r="JB778" s="182"/>
      <c r="JC778" s="182"/>
      <c r="JD778" s="182"/>
      <c r="JE778" s="182"/>
      <c r="JF778" s="182"/>
      <c r="JG778" s="182"/>
      <c r="JH778" s="182"/>
      <c r="JI778" s="182"/>
      <c r="JJ778" s="182"/>
      <c r="JK778" s="182"/>
      <c r="JL778" s="182"/>
      <c r="JM778" s="182"/>
      <c r="JN778" s="182"/>
      <c r="JO778" s="182"/>
      <c r="JP778" s="182"/>
      <c r="JQ778" s="182"/>
      <c r="JR778" s="182"/>
      <c r="JS778" s="182"/>
      <c r="JT778" s="182"/>
      <c r="JU778" s="182"/>
      <c r="JV778" s="182"/>
      <c r="JW778" s="182"/>
      <c r="JX778" s="182"/>
      <c r="JY778" s="182"/>
      <c r="JZ778" s="182"/>
      <c r="KA778" s="182"/>
      <c r="KB778" s="182"/>
      <c r="KC778" s="182"/>
      <c r="KD778" s="182"/>
      <c r="KE778" s="182"/>
      <c r="KF778" s="182"/>
      <c r="KG778" s="182"/>
      <c r="KH778" s="182"/>
      <c r="KI778" s="182"/>
      <c r="KJ778" s="182"/>
      <c r="KK778" s="182"/>
      <c r="KL778" s="182"/>
      <c r="KM778" s="182"/>
      <c r="KN778" s="182"/>
      <c r="KO778" s="182"/>
      <c r="KP778" s="182"/>
      <c r="KQ778" s="182"/>
      <c r="KR778" s="182"/>
      <c r="KS778" s="182"/>
      <c r="KT778" s="182"/>
      <c r="KU778" s="182"/>
      <c r="KV778" s="182"/>
      <c r="KW778" s="182"/>
      <c r="KX778" s="182"/>
      <c r="KY778" s="182"/>
      <c r="KZ778" s="182"/>
      <c r="LA778" s="182"/>
      <c r="LB778" s="182"/>
      <c r="LC778" s="182"/>
      <c r="LD778" s="182"/>
      <c r="LE778" s="182"/>
      <c r="LF778" s="182"/>
      <c r="LG778" s="182"/>
      <c r="LH778" s="182"/>
      <c r="LI778" s="182"/>
      <c r="LJ778" s="182"/>
      <c r="LK778" s="182"/>
      <c r="LL778" s="182"/>
      <c r="LM778" s="182"/>
      <c r="LN778" s="182"/>
      <c r="LO778" s="182"/>
      <c r="LP778" s="182"/>
      <c r="LQ778" s="182"/>
      <c r="LR778" s="182"/>
      <c r="LS778" s="182"/>
      <c r="LT778" s="182"/>
      <c r="LU778" s="182"/>
      <c r="LV778" s="182"/>
      <c r="LW778" s="182"/>
      <c r="LX778" s="182"/>
      <c r="LY778" s="182"/>
      <c r="LZ778" s="182"/>
      <c r="MA778" s="182"/>
      <c r="MB778" s="182"/>
      <c r="MC778" s="182"/>
      <c r="MD778" s="182"/>
      <c r="ME778" s="182"/>
      <c r="MF778" s="182"/>
      <c r="MG778" s="182"/>
      <c r="MH778" s="182"/>
      <c r="MI778" s="182"/>
      <c r="MJ778" s="182"/>
      <c r="MK778" s="182"/>
      <c r="ML778" s="182"/>
      <c r="MM778" s="182"/>
      <c r="MN778" s="182"/>
      <c r="MO778" s="182"/>
      <c r="MP778" s="182"/>
      <c r="MQ778" s="182"/>
      <c r="MR778" s="182"/>
      <c r="MS778" s="182"/>
      <c r="MT778" s="182"/>
      <c r="MU778" s="182"/>
      <c r="MV778" s="182"/>
      <c r="MW778" s="182"/>
      <c r="MX778" s="182"/>
      <c r="MY778" s="182"/>
      <c r="MZ778" s="182"/>
      <c r="NA778" s="182"/>
      <c r="NB778" s="182"/>
      <c r="NC778" s="182"/>
      <c r="ND778" s="182"/>
      <c r="NE778" s="182"/>
      <c r="NF778" s="182"/>
      <c r="NG778" s="182"/>
      <c r="NH778" s="182"/>
      <c r="NI778" s="182"/>
      <c r="NJ778" s="182"/>
      <c r="NK778" s="182"/>
      <c r="NL778" s="182"/>
      <c r="NM778" s="182"/>
      <c r="NN778" s="182"/>
      <c r="NO778" s="182"/>
      <c r="NP778" s="182"/>
      <c r="NQ778" s="182"/>
      <c r="NR778" s="182"/>
      <c r="NS778" s="182"/>
      <c r="NT778" s="182"/>
      <c r="NU778" s="182"/>
      <c r="NV778" s="182"/>
      <c r="NW778" s="182"/>
      <c r="NX778" s="182"/>
      <c r="NY778" s="182"/>
      <c r="NZ778" s="182"/>
      <c r="OA778" s="182"/>
      <c r="OB778" s="182"/>
      <c r="OC778" s="182"/>
      <c r="OD778" s="182"/>
      <c r="OE778" s="182"/>
      <c r="OF778" s="182"/>
      <c r="OG778" s="182"/>
      <c r="OH778" s="182"/>
      <c r="OI778" s="182"/>
      <c r="OJ778" s="182"/>
      <c r="OK778" s="182"/>
      <c r="OL778" s="182"/>
      <c r="OM778" s="182"/>
      <c r="ON778" s="182"/>
      <c r="OO778" s="182"/>
      <c r="OP778" s="182"/>
      <c r="OQ778" s="182"/>
      <c r="OR778" s="182"/>
      <c r="OS778" s="182"/>
      <c r="OT778" s="182"/>
      <c r="OU778" s="182"/>
      <c r="OV778" s="182"/>
      <c r="OW778" s="182"/>
      <c r="OX778" s="182"/>
      <c r="OY778" s="182"/>
      <c r="OZ778" s="182"/>
      <c r="PA778" s="182"/>
      <c r="PB778" s="182"/>
      <c r="PC778" s="182"/>
      <c r="PD778" s="182"/>
      <c r="PE778" s="182"/>
      <c r="PF778" s="182"/>
      <c r="PG778" s="182"/>
      <c r="PH778" s="182"/>
      <c r="PI778" s="182"/>
      <c r="PJ778" s="182"/>
      <c r="PK778" s="182"/>
      <c r="PL778" s="182"/>
      <c r="PM778" s="182"/>
      <c r="PN778" s="182"/>
      <c r="PO778" s="182"/>
      <c r="PP778" s="182"/>
      <c r="PQ778" s="182"/>
      <c r="PR778" s="182"/>
      <c r="PS778" s="182"/>
      <c r="PT778" s="182"/>
      <c r="PU778" s="182"/>
      <c r="PV778" s="182"/>
      <c r="PW778" s="182"/>
      <c r="PX778" s="182"/>
    </row>
    <row r="779" spans="1:440" s="167" customFormat="1" ht="19.899999999999999" customHeight="1">
      <c r="A779" s="855">
        <v>221</v>
      </c>
      <c r="B779" s="1044"/>
      <c r="C779" s="956"/>
      <c r="D779" s="867"/>
      <c r="E779" s="951"/>
      <c r="F779" s="326" t="s">
        <v>22</v>
      </c>
      <c r="G779" s="301">
        <v>7.4939999999999998</v>
      </c>
      <c r="H779" s="301"/>
      <c r="I779" s="302">
        <f>G779+H779+K778</f>
        <v>14.988</v>
      </c>
      <c r="J779" s="286">
        <v>0</v>
      </c>
      <c r="K779" s="302">
        <f t="shared" si="972"/>
        <v>14.988</v>
      </c>
      <c r="L779" s="385">
        <f t="shared" si="973"/>
        <v>0</v>
      </c>
      <c r="M779" s="456" t="s">
        <v>24</v>
      </c>
      <c r="N779" s="903"/>
      <c r="O779" s="904"/>
      <c r="P779" s="904"/>
      <c r="Q779" s="904"/>
      <c r="R779" s="904"/>
      <c r="S779" s="893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  <c r="AU779" s="182"/>
      <c r="AV779" s="182"/>
      <c r="AW779" s="182"/>
      <c r="AX779" s="182"/>
      <c r="AY779" s="182"/>
      <c r="AZ779" s="182"/>
      <c r="BA779" s="182"/>
      <c r="BB779" s="182"/>
      <c r="BC779" s="182"/>
      <c r="BD779" s="182"/>
      <c r="BE779" s="182"/>
      <c r="BF779" s="182"/>
      <c r="BG779" s="182"/>
      <c r="BH779" s="182"/>
      <c r="BI779" s="182"/>
      <c r="BJ779" s="182"/>
      <c r="BK779" s="182"/>
      <c r="BL779" s="182"/>
      <c r="BM779" s="182"/>
      <c r="BN779" s="182"/>
      <c r="BO779" s="182"/>
      <c r="BP779" s="182"/>
      <c r="BQ779" s="182"/>
      <c r="BR779" s="182"/>
      <c r="BS779" s="182"/>
      <c r="BT779" s="182"/>
      <c r="BU779" s="182"/>
      <c r="BV779" s="182"/>
      <c r="BW779" s="182"/>
      <c r="BX779" s="182"/>
      <c r="BY779" s="182"/>
      <c r="BZ779" s="182"/>
      <c r="CA779" s="182"/>
      <c r="CB779" s="182"/>
      <c r="CC779" s="182"/>
      <c r="CD779" s="182"/>
      <c r="CE779" s="182"/>
      <c r="CF779" s="182"/>
      <c r="CG779" s="182"/>
      <c r="CH779" s="182"/>
      <c r="CI779" s="182"/>
      <c r="CJ779" s="182"/>
      <c r="CK779" s="182"/>
      <c r="CL779" s="182"/>
      <c r="CM779" s="182"/>
      <c r="CN779" s="182"/>
      <c r="CO779" s="182"/>
      <c r="CP779" s="182"/>
      <c r="CQ779" s="182"/>
      <c r="CR779" s="182"/>
      <c r="CS779" s="182"/>
      <c r="CT779" s="182"/>
      <c r="CU779" s="182"/>
      <c r="CV779" s="182"/>
      <c r="CW779" s="182"/>
      <c r="CX779" s="182"/>
      <c r="CY779" s="182"/>
      <c r="CZ779" s="182"/>
      <c r="DA779" s="182"/>
      <c r="DB779" s="182"/>
      <c r="DC779" s="182"/>
      <c r="DD779" s="182"/>
      <c r="DE779" s="182"/>
      <c r="DF779" s="182"/>
      <c r="DG779" s="182"/>
      <c r="DH779" s="182"/>
      <c r="DI779" s="182"/>
      <c r="DJ779" s="182"/>
      <c r="DK779" s="182"/>
      <c r="DL779" s="182"/>
      <c r="DM779" s="182"/>
      <c r="DN779" s="182"/>
      <c r="DO779" s="182"/>
      <c r="DP779" s="182"/>
      <c r="DQ779" s="182"/>
      <c r="DR779" s="182"/>
      <c r="DS779" s="182"/>
      <c r="DT779" s="182"/>
      <c r="DU779" s="182"/>
      <c r="DV779" s="182"/>
      <c r="DW779" s="182"/>
      <c r="DX779" s="182"/>
      <c r="DY779" s="182"/>
      <c r="DZ779" s="182"/>
      <c r="EA779" s="182"/>
      <c r="EB779" s="182"/>
      <c r="EC779" s="182"/>
      <c r="ED779" s="182"/>
      <c r="EE779" s="182"/>
      <c r="EF779" s="182"/>
      <c r="EG779" s="182"/>
      <c r="EH779" s="182"/>
      <c r="EI779" s="182"/>
      <c r="EJ779" s="182"/>
      <c r="EK779" s="182"/>
      <c r="EL779" s="182"/>
      <c r="EM779" s="182"/>
      <c r="EN779" s="182"/>
      <c r="EO779" s="182"/>
      <c r="EP779" s="182"/>
      <c r="EQ779" s="182"/>
      <c r="ER779" s="182"/>
      <c r="ES779" s="182"/>
      <c r="ET779" s="182"/>
      <c r="EU779" s="182"/>
      <c r="EV779" s="182"/>
      <c r="EW779" s="182"/>
      <c r="EX779" s="182"/>
      <c r="EY779" s="182"/>
      <c r="EZ779" s="182"/>
      <c r="FA779" s="182"/>
      <c r="FB779" s="182"/>
      <c r="FC779" s="182"/>
      <c r="FD779" s="182"/>
      <c r="FE779" s="182"/>
      <c r="FF779" s="182"/>
      <c r="FG779" s="182"/>
      <c r="FH779" s="182"/>
      <c r="FI779" s="182"/>
      <c r="FJ779" s="182"/>
      <c r="FK779" s="182"/>
      <c r="FL779" s="182"/>
      <c r="FM779" s="182"/>
      <c r="FN779" s="182"/>
      <c r="FO779" s="182"/>
      <c r="FP779" s="182"/>
      <c r="FQ779" s="182"/>
      <c r="FR779" s="182"/>
      <c r="FS779" s="182"/>
      <c r="FT779" s="182"/>
      <c r="FU779" s="182"/>
      <c r="FV779" s="182"/>
      <c r="FW779" s="182"/>
      <c r="FX779" s="182"/>
      <c r="FY779" s="182"/>
      <c r="FZ779" s="182"/>
      <c r="GA779" s="182"/>
      <c r="GB779" s="182"/>
      <c r="GC779" s="182"/>
      <c r="GD779" s="182"/>
      <c r="GE779" s="182"/>
      <c r="GF779" s="182"/>
      <c r="GG779" s="182"/>
      <c r="GH779" s="182"/>
      <c r="GI779" s="182"/>
      <c r="GJ779" s="182"/>
      <c r="GK779" s="182"/>
      <c r="GL779" s="182"/>
      <c r="GM779" s="182"/>
      <c r="GN779" s="182"/>
      <c r="GO779" s="182"/>
      <c r="GP779" s="182"/>
      <c r="GQ779" s="182"/>
      <c r="GR779" s="182"/>
      <c r="GS779" s="182"/>
      <c r="GT779" s="182"/>
      <c r="GU779" s="182"/>
      <c r="GV779" s="182"/>
      <c r="GW779" s="182"/>
      <c r="GX779" s="182"/>
      <c r="GY779" s="182"/>
      <c r="GZ779" s="182"/>
      <c r="HA779" s="182"/>
      <c r="HB779" s="182"/>
      <c r="HC779" s="182"/>
      <c r="HD779" s="182"/>
      <c r="HE779" s="182"/>
      <c r="HF779" s="182"/>
      <c r="HG779" s="182"/>
      <c r="HH779" s="182"/>
      <c r="HI779" s="182"/>
      <c r="HJ779" s="182"/>
      <c r="HK779" s="182"/>
      <c r="HL779" s="182"/>
      <c r="HM779" s="182"/>
      <c r="HN779" s="182"/>
      <c r="HO779" s="182"/>
      <c r="HP779" s="182"/>
      <c r="HQ779" s="182"/>
      <c r="HR779" s="182"/>
      <c r="HS779" s="182"/>
      <c r="HT779" s="182"/>
      <c r="HU779" s="182"/>
      <c r="HV779" s="182"/>
      <c r="HW779" s="182"/>
      <c r="HX779" s="182"/>
      <c r="HY779" s="182"/>
      <c r="HZ779" s="182"/>
      <c r="IA779" s="182"/>
      <c r="IB779" s="182"/>
      <c r="IC779" s="182"/>
      <c r="ID779" s="182"/>
      <c r="IE779" s="182"/>
      <c r="IF779" s="182"/>
      <c r="IG779" s="182"/>
      <c r="IH779" s="182"/>
      <c r="II779" s="182"/>
      <c r="IJ779" s="182"/>
      <c r="IK779" s="182"/>
      <c r="IL779" s="182"/>
      <c r="IM779" s="182"/>
      <c r="IN779" s="182"/>
      <c r="IO779" s="182"/>
      <c r="IP779" s="182"/>
      <c r="IQ779" s="182"/>
      <c r="IR779" s="182"/>
      <c r="IS779" s="182"/>
      <c r="IT779" s="182"/>
      <c r="IU779" s="182"/>
      <c r="IV779" s="182"/>
      <c r="IW779" s="182"/>
      <c r="IX779" s="182"/>
      <c r="IY779" s="182"/>
      <c r="IZ779" s="182"/>
      <c r="JA779" s="182"/>
      <c r="JB779" s="182"/>
      <c r="JC779" s="182"/>
      <c r="JD779" s="182"/>
      <c r="JE779" s="182"/>
      <c r="JF779" s="182"/>
      <c r="JG779" s="182"/>
      <c r="JH779" s="182"/>
      <c r="JI779" s="182"/>
      <c r="JJ779" s="182"/>
      <c r="JK779" s="182"/>
      <c r="JL779" s="182"/>
      <c r="JM779" s="182"/>
      <c r="JN779" s="182"/>
      <c r="JO779" s="182"/>
      <c r="JP779" s="182"/>
      <c r="JQ779" s="182"/>
      <c r="JR779" s="182"/>
      <c r="JS779" s="182"/>
      <c r="JT779" s="182"/>
      <c r="JU779" s="182"/>
      <c r="JV779" s="182"/>
      <c r="JW779" s="182"/>
      <c r="JX779" s="182"/>
      <c r="JY779" s="182"/>
      <c r="JZ779" s="182"/>
      <c r="KA779" s="182"/>
      <c r="KB779" s="182"/>
      <c r="KC779" s="182"/>
      <c r="KD779" s="182"/>
      <c r="KE779" s="182"/>
      <c r="KF779" s="182"/>
      <c r="KG779" s="182"/>
      <c r="KH779" s="182"/>
      <c r="KI779" s="182"/>
      <c r="KJ779" s="182"/>
      <c r="KK779" s="182"/>
      <c r="KL779" s="182"/>
      <c r="KM779" s="182"/>
      <c r="KN779" s="182"/>
      <c r="KO779" s="182"/>
      <c r="KP779" s="182"/>
      <c r="KQ779" s="182"/>
      <c r="KR779" s="182"/>
      <c r="KS779" s="182"/>
      <c r="KT779" s="182"/>
      <c r="KU779" s="182"/>
      <c r="KV779" s="182"/>
      <c r="KW779" s="182"/>
      <c r="KX779" s="182"/>
      <c r="KY779" s="182"/>
      <c r="KZ779" s="182"/>
      <c r="LA779" s="182"/>
      <c r="LB779" s="182"/>
      <c r="LC779" s="182"/>
      <c r="LD779" s="182"/>
      <c r="LE779" s="182"/>
      <c r="LF779" s="182"/>
      <c r="LG779" s="182"/>
      <c r="LH779" s="182"/>
      <c r="LI779" s="182"/>
      <c r="LJ779" s="182"/>
      <c r="LK779" s="182"/>
      <c r="LL779" s="182"/>
      <c r="LM779" s="182"/>
      <c r="LN779" s="182"/>
      <c r="LO779" s="182"/>
      <c r="LP779" s="182"/>
      <c r="LQ779" s="182"/>
      <c r="LR779" s="182"/>
      <c r="LS779" s="182"/>
      <c r="LT779" s="182"/>
      <c r="LU779" s="182"/>
      <c r="LV779" s="182"/>
      <c r="LW779" s="182"/>
      <c r="LX779" s="182"/>
      <c r="LY779" s="182"/>
      <c r="LZ779" s="182"/>
      <c r="MA779" s="182"/>
      <c r="MB779" s="182"/>
      <c r="MC779" s="182"/>
      <c r="MD779" s="182"/>
      <c r="ME779" s="182"/>
      <c r="MF779" s="182"/>
      <c r="MG779" s="182"/>
      <c r="MH779" s="182"/>
      <c r="MI779" s="182"/>
      <c r="MJ779" s="182"/>
      <c r="MK779" s="182"/>
      <c r="ML779" s="182"/>
      <c r="MM779" s="182"/>
      <c r="MN779" s="182"/>
      <c r="MO779" s="182"/>
      <c r="MP779" s="182"/>
      <c r="MQ779" s="182"/>
      <c r="MR779" s="182"/>
      <c r="MS779" s="182"/>
      <c r="MT779" s="182"/>
      <c r="MU779" s="182"/>
      <c r="MV779" s="182"/>
      <c r="MW779" s="182"/>
      <c r="MX779" s="182"/>
      <c r="MY779" s="182"/>
      <c r="MZ779" s="182"/>
      <c r="NA779" s="182"/>
      <c r="NB779" s="182"/>
      <c r="NC779" s="182"/>
      <c r="ND779" s="182"/>
      <c r="NE779" s="182"/>
      <c r="NF779" s="182"/>
      <c r="NG779" s="182"/>
      <c r="NH779" s="182"/>
      <c r="NI779" s="182"/>
      <c r="NJ779" s="182"/>
      <c r="NK779" s="182"/>
      <c r="NL779" s="182"/>
      <c r="NM779" s="182"/>
      <c r="NN779" s="182"/>
      <c r="NO779" s="182"/>
      <c r="NP779" s="182"/>
      <c r="NQ779" s="182"/>
      <c r="NR779" s="182"/>
      <c r="NS779" s="182"/>
      <c r="NT779" s="182"/>
      <c r="NU779" s="182"/>
      <c r="NV779" s="182"/>
      <c r="NW779" s="182"/>
      <c r="NX779" s="182"/>
      <c r="NY779" s="182"/>
      <c r="NZ779" s="182"/>
      <c r="OA779" s="182"/>
      <c r="OB779" s="182"/>
      <c r="OC779" s="182"/>
      <c r="OD779" s="182"/>
      <c r="OE779" s="182"/>
      <c r="OF779" s="182"/>
      <c r="OG779" s="182"/>
      <c r="OH779" s="182"/>
      <c r="OI779" s="182"/>
      <c r="OJ779" s="182"/>
      <c r="OK779" s="182"/>
      <c r="OL779" s="182"/>
      <c r="OM779" s="182"/>
      <c r="ON779" s="182"/>
      <c r="OO779" s="182"/>
      <c r="OP779" s="182"/>
      <c r="OQ779" s="182"/>
      <c r="OR779" s="182"/>
      <c r="OS779" s="182"/>
      <c r="OT779" s="182"/>
      <c r="OU779" s="182"/>
      <c r="OV779" s="182"/>
      <c r="OW779" s="182"/>
      <c r="OX779" s="182"/>
      <c r="OY779" s="182"/>
      <c r="OZ779" s="182"/>
      <c r="PA779" s="182"/>
      <c r="PB779" s="182"/>
      <c r="PC779" s="182"/>
      <c r="PD779" s="182"/>
      <c r="PE779" s="182"/>
      <c r="PF779" s="182"/>
      <c r="PG779" s="182"/>
      <c r="PH779" s="182"/>
      <c r="PI779" s="182"/>
      <c r="PJ779" s="182"/>
      <c r="PK779" s="182"/>
      <c r="PL779" s="182"/>
      <c r="PM779" s="182"/>
      <c r="PN779" s="182"/>
      <c r="PO779" s="182"/>
      <c r="PP779" s="182"/>
      <c r="PQ779" s="182"/>
      <c r="PR779" s="182"/>
      <c r="PS779" s="182"/>
      <c r="PT779" s="182"/>
      <c r="PU779" s="182"/>
      <c r="PV779" s="182"/>
      <c r="PW779" s="182"/>
      <c r="PX779" s="182"/>
    </row>
    <row r="780" spans="1:440" s="167" customFormat="1" ht="19.899999999999999" customHeight="1">
      <c r="A780" s="855">
        <v>235</v>
      </c>
      <c r="B780" s="1044"/>
      <c r="C780" s="956"/>
      <c r="D780" s="865" t="s">
        <v>667</v>
      </c>
      <c r="E780" s="952" t="s">
        <v>651</v>
      </c>
      <c r="F780" s="326" t="s">
        <v>20</v>
      </c>
      <c r="G780" s="301">
        <v>9.1159999999999997</v>
      </c>
      <c r="H780" s="301"/>
      <c r="I780" s="302">
        <f t="shared" ref="I780" si="1013">G780+H780</f>
        <v>9.1159999999999997</v>
      </c>
      <c r="J780" s="286">
        <v>11.2</v>
      </c>
      <c r="K780" s="302">
        <f t="shared" si="972"/>
        <v>-2.0839999999999996</v>
      </c>
      <c r="L780" s="385">
        <f t="shared" si="973"/>
        <v>1.2286090390522157</v>
      </c>
      <c r="M780" s="456" t="s">
        <v>24</v>
      </c>
      <c r="N780" s="903">
        <f t="shared" ref="N780:O780" si="1014">G780+G781+G782</f>
        <v>103.59100000000001</v>
      </c>
      <c r="O780" s="904">
        <f t="shared" si="1014"/>
        <v>0</v>
      </c>
      <c r="P780" s="904">
        <f t="shared" ref="P780" si="1015">N780+O780</f>
        <v>103.59100000000001</v>
      </c>
      <c r="Q780" s="904">
        <f t="shared" ref="Q780" si="1016">J780+J781+J782</f>
        <v>84.475999999999999</v>
      </c>
      <c r="R780" s="904">
        <f t="shared" ref="R780" si="1017">P780-Q780</f>
        <v>19.115000000000009</v>
      </c>
      <c r="S780" s="893">
        <f t="shared" ref="S780" si="1018">Q780/P780</f>
        <v>0.81547624793659679</v>
      </c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  <c r="AV780" s="182"/>
      <c r="AW780" s="182"/>
      <c r="AX780" s="182"/>
      <c r="AY780" s="182"/>
      <c r="AZ780" s="182"/>
      <c r="BA780" s="182"/>
      <c r="BB780" s="182"/>
      <c r="BC780" s="182"/>
      <c r="BD780" s="182"/>
      <c r="BE780" s="182"/>
      <c r="BF780" s="182"/>
      <c r="BG780" s="182"/>
      <c r="BH780" s="182"/>
      <c r="BI780" s="182"/>
      <c r="BJ780" s="182"/>
      <c r="BK780" s="182"/>
      <c r="BL780" s="182"/>
      <c r="BM780" s="182"/>
      <c r="BN780" s="182"/>
      <c r="BO780" s="182"/>
      <c r="BP780" s="182"/>
      <c r="BQ780" s="182"/>
      <c r="BR780" s="182"/>
      <c r="BS780" s="182"/>
      <c r="BT780" s="182"/>
      <c r="BU780" s="182"/>
      <c r="BV780" s="182"/>
      <c r="BW780" s="182"/>
      <c r="BX780" s="182"/>
      <c r="BY780" s="182"/>
      <c r="BZ780" s="182"/>
      <c r="CA780" s="182"/>
      <c r="CB780" s="182"/>
      <c r="CC780" s="182"/>
      <c r="CD780" s="182"/>
      <c r="CE780" s="182"/>
      <c r="CF780" s="182"/>
      <c r="CG780" s="182"/>
      <c r="CH780" s="182"/>
      <c r="CI780" s="182"/>
      <c r="CJ780" s="182"/>
      <c r="CK780" s="182"/>
      <c r="CL780" s="182"/>
      <c r="CM780" s="182"/>
      <c r="CN780" s="182"/>
      <c r="CO780" s="182"/>
      <c r="CP780" s="182"/>
      <c r="CQ780" s="182"/>
      <c r="CR780" s="182"/>
      <c r="CS780" s="182"/>
      <c r="CT780" s="182"/>
      <c r="CU780" s="182"/>
      <c r="CV780" s="182"/>
      <c r="CW780" s="182"/>
      <c r="CX780" s="182"/>
      <c r="CY780" s="182"/>
      <c r="CZ780" s="182"/>
      <c r="DA780" s="182"/>
      <c r="DB780" s="182"/>
      <c r="DC780" s="182"/>
      <c r="DD780" s="182"/>
      <c r="DE780" s="182"/>
      <c r="DF780" s="182"/>
      <c r="DG780" s="182"/>
      <c r="DH780" s="182"/>
      <c r="DI780" s="182"/>
      <c r="DJ780" s="182"/>
      <c r="DK780" s="182"/>
      <c r="DL780" s="182"/>
      <c r="DM780" s="182"/>
      <c r="DN780" s="182"/>
      <c r="DO780" s="182"/>
      <c r="DP780" s="182"/>
      <c r="DQ780" s="182"/>
      <c r="DR780" s="182"/>
      <c r="DS780" s="182"/>
      <c r="DT780" s="182"/>
      <c r="DU780" s="182"/>
      <c r="DV780" s="182"/>
      <c r="DW780" s="182"/>
      <c r="DX780" s="182"/>
      <c r="DY780" s="182"/>
      <c r="DZ780" s="182"/>
      <c r="EA780" s="182"/>
      <c r="EB780" s="182"/>
      <c r="EC780" s="182"/>
      <c r="ED780" s="182"/>
      <c r="EE780" s="182"/>
      <c r="EF780" s="182"/>
      <c r="EG780" s="182"/>
      <c r="EH780" s="182"/>
      <c r="EI780" s="182"/>
      <c r="EJ780" s="182"/>
      <c r="EK780" s="182"/>
      <c r="EL780" s="182"/>
      <c r="EM780" s="182"/>
      <c r="EN780" s="182"/>
      <c r="EO780" s="182"/>
      <c r="EP780" s="182"/>
      <c r="EQ780" s="182"/>
      <c r="ER780" s="182"/>
      <c r="ES780" s="182"/>
      <c r="ET780" s="182"/>
      <c r="EU780" s="182"/>
      <c r="EV780" s="182"/>
      <c r="EW780" s="182"/>
      <c r="EX780" s="182"/>
      <c r="EY780" s="182"/>
      <c r="EZ780" s="182"/>
      <c r="FA780" s="182"/>
      <c r="FB780" s="182"/>
      <c r="FC780" s="182"/>
      <c r="FD780" s="182"/>
      <c r="FE780" s="182"/>
      <c r="FF780" s="182"/>
      <c r="FG780" s="182"/>
      <c r="FH780" s="182"/>
      <c r="FI780" s="182"/>
      <c r="FJ780" s="182"/>
      <c r="FK780" s="182"/>
      <c r="FL780" s="182"/>
      <c r="FM780" s="182"/>
      <c r="FN780" s="182"/>
      <c r="FO780" s="182"/>
      <c r="FP780" s="182"/>
      <c r="FQ780" s="182"/>
      <c r="FR780" s="182"/>
      <c r="FS780" s="182"/>
      <c r="FT780" s="182"/>
      <c r="FU780" s="182"/>
      <c r="FV780" s="182"/>
      <c r="FW780" s="182"/>
      <c r="FX780" s="182"/>
      <c r="FY780" s="182"/>
      <c r="FZ780" s="182"/>
      <c r="GA780" s="182"/>
      <c r="GB780" s="182"/>
      <c r="GC780" s="182"/>
      <c r="GD780" s="182"/>
      <c r="GE780" s="182"/>
      <c r="GF780" s="182"/>
      <c r="GG780" s="182"/>
      <c r="GH780" s="182"/>
      <c r="GI780" s="182"/>
      <c r="GJ780" s="182"/>
      <c r="GK780" s="182"/>
      <c r="GL780" s="182"/>
      <c r="GM780" s="182"/>
      <c r="GN780" s="182"/>
      <c r="GO780" s="182"/>
      <c r="GP780" s="182"/>
      <c r="GQ780" s="182"/>
      <c r="GR780" s="182"/>
      <c r="GS780" s="182"/>
      <c r="GT780" s="182"/>
      <c r="GU780" s="182"/>
      <c r="GV780" s="182"/>
      <c r="GW780" s="182"/>
      <c r="GX780" s="182"/>
      <c r="GY780" s="182"/>
      <c r="GZ780" s="182"/>
      <c r="HA780" s="182"/>
      <c r="HB780" s="182"/>
      <c r="HC780" s="182"/>
      <c r="HD780" s="182"/>
      <c r="HE780" s="182"/>
      <c r="HF780" s="182"/>
      <c r="HG780" s="182"/>
      <c r="HH780" s="182"/>
      <c r="HI780" s="182"/>
      <c r="HJ780" s="182"/>
      <c r="HK780" s="182"/>
      <c r="HL780" s="182"/>
      <c r="HM780" s="182"/>
      <c r="HN780" s="182"/>
      <c r="HO780" s="182"/>
      <c r="HP780" s="182"/>
      <c r="HQ780" s="182"/>
      <c r="HR780" s="182"/>
      <c r="HS780" s="182"/>
      <c r="HT780" s="182"/>
      <c r="HU780" s="182"/>
      <c r="HV780" s="182"/>
      <c r="HW780" s="182"/>
      <c r="HX780" s="182"/>
      <c r="HY780" s="182"/>
      <c r="HZ780" s="182"/>
      <c r="IA780" s="182"/>
      <c r="IB780" s="182"/>
      <c r="IC780" s="182"/>
      <c r="ID780" s="182"/>
      <c r="IE780" s="182"/>
      <c r="IF780" s="182"/>
      <c r="IG780" s="182"/>
      <c r="IH780" s="182"/>
      <c r="II780" s="182"/>
      <c r="IJ780" s="182"/>
      <c r="IK780" s="182"/>
      <c r="IL780" s="182"/>
      <c r="IM780" s="182"/>
      <c r="IN780" s="182"/>
      <c r="IO780" s="182"/>
      <c r="IP780" s="182"/>
      <c r="IQ780" s="182"/>
      <c r="IR780" s="182"/>
      <c r="IS780" s="182"/>
      <c r="IT780" s="182"/>
      <c r="IU780" s="182"/>
      <c r="IV780" s="182"/>
      <c r="IW780" s="182"/>
      <c r="IX780" s="182"/>
      <c r="IY780" s="182"/>
      <c r="IZ780" s="182"/>
      <c r="JA780" s="182"/>
      <c r="JB780" s="182"/>
      <c r="JC780" s="182"/>
      <c r="JD780" s="182"/>
      <c r="JE780" s="182"/>
      <c r="JF780" s="182"/>
      <c r="JG780" s="182"/>
      <c r="JH780" s="182"/>
      <c r="JI780" s="182"/>
      <c r="JJ780" s="182"/>
      <c r="JK780" s="182"/>
      <c r="JL780" s="182"/>
      <c r="JM780" s="182"/>
      <c r="JN780" s="182"/>
      <c r="JO780" s="182"/>
      <c r="JP780" s="182"/>
      <c r="JQ780" s="182"/>
      <c r="JR780" s="182"/>
      <c r="JS780" s="182"/>
      <c r="JT780" s="182"/>
      <c r="JU780" s="182"/>
      <c r="JV780" s="182"/>
      <c r="JW780" s="182"/>
      <c r="JX780" s="182"/>
      <c r="JY780" s="182"/>
      <c r="JZ780" s="182"/>
      <c r="KA780" s="182"/>
      <c r="KB780" s="182"/>
      <c r="KC780" s="182"/>
      <c r="KD780" s="182"/>
      <c r="KE780" s="182"/>
      <c r="KF780" s="182"/>
      <c r="KG780" s="182"/>
      <c r="KH780" s="182"/>
      <c r="KI780" s="182"/>
      <c r="KJ780" s="182"/>
      <c r="KK780" s="182"/>
      <c r="KL780" s="182"/>
      <c r="KM780" s="182"/>
      <c r="KN780" s="182"/>
      <c r="KO780" s="182"/>
      <c r="KP780" s="182"/>
      <c r="KQ780" s="182"/>
      <c r="KR780" s="182"/>
      <c r="KS780" s="182"/>
      <c r="KT780" s="182"/>
      <c r="KU780" s="182"/>
      <c r="KV780" s="182"/>
      <c r="KW780" s="182"/>
      <c r="KX780" s="182"/>
      <c r="KY780" s="182"/>
      <c r="KZ780" s="182"/>
      <c r="LA780" s="182"/>
      <c r="LB780" s="182"/>
      <c r="LC780" s="182"/>
      <c r="LD780" s="182"/>
      <c r="LE780" s="182"/>
      <c r="LF780" s="182"/>
      <c r="LG780" s="182"/>
      <c r="LH780" s="182"/>
      <c r="LI780" s="182"/>
      <c r="LJ780" s="182"/>
      <c r="LK780" s="182"/>
      <c r="LL780" s="182"/>
      <c r="LM780" s="182"/>
      <c r="LN780" s="182"/>
      <c r="LO780" s="182"/>
      <c r="LP780" s="182"/>
      <c r="LQ780" s="182"/>
      <c r="LR780" s="182"/>
      <c r="LS780" s="182"/>
      <c r="LT780" s="182"/>
      <c r="LU780" s="182"/>
      <c r="LV780" s="182"/>
      <c r="LW780" s="182"/>
      <c r="LX780" s="182"/>
      <c r="LY780" s="182"/>
      <c r="LZ780" s="182"/>
      <c r="MA780" s="182"/>
      <c r="MB780" s="182"/>
      <c r="MC780" s="182"/>
      <c r="MD780" s="182"/>
      <c r="ME780" s="182"/>
      <c r="MF780" s="182"/>
      <c r="MG780" s="182"/>
      <c r="MH780" s="182"/>
      <c r="MI780" s="182"/>
      <c r="MJ780" s="182"/>
      <c r="MK780" s="182"/>
      <c r="ML780" s="182"/>
      <c r="MM780" s="182"/>
      <c r="MN780" s="182"/>
      <c r="MO780" s="182"/>
      <c r="MP780" s="182"/>
      <c r="MQ780" s="182"/>
      <c r="MR780" s="182"/>
      <c r="MS780" s="182"/>
      <c r="MT780" s="182"/>
      <c r="MU780" s="182"/>
      <c r="MV780" s="182"/>
      <c r="MW780" s="182"/>
      <c r="MX780" s="182"/>
      <c r="MY780" s="182"/>
      <c r="MZ780" s="182"/>
      <c r="NA780" s="182"/>
      <c r="NB780" s="182"/>
      <c r="NC780" s="182"/>
      <c r="ND780" s="182"/>
      <c r="NE780" s="182"/>
      <c r="NF780" s="182"/>
      <c r="NG780" s="182"/>
      <c r="NH780" s="182"/>
      <c r="NI780" s="182"/>
      <c r="NJ780" s="182"/>
      <c r="NK780" s="182"/>
      <c r="NL780" s="182"/>
      <c r="NM780" s="182"/>
      <c r="NN780" s="182"/>
      <c r="NO780" s="182"/>
      <c r="NP780" s="182"/>
      <c r="NQ780" s="182"/>
      <c r="NR780" s="182"/>
      <c r="NS780" s="182"/>
      <c r="NT780" s="182"/>
      <c r="NU780" s="182"/>
      <c r="NV780" s="182"/>
      <c r="NW780" s="182"/>
      <c r="NX780" s="182"/>
      <c r="NY780" s="182"/>
      <c r="NZ780" s="182"/>
      <c r="OA780" s="182"/>
      <c r="OB780" s="182"/>
      <c r="OC780" s="182"/>
      <c r="OD780" s="182"/>
      <c r="OE780" s="182"/>
      <c r="OF780" s="182"/>
      <c r="OG780" s="182"/>
      <c r="OH780" s="182"/>
      <c r="OI780" s="182"/>
      <c r="OJ780" s="182"/>
      <c r="OK780" s="182"/>
      <c r="OL780" s="182"/>
      <c r="OM780" s="182"/>
      <c r="ON780" s="182"/>
      <c r="OO780" s="182"/>
      <c r="OP780" s="182"/>
      <c r="OQ780" s="182"/>
      <c r="OR780" s="182"/>
      <c r="OS780" s="182"/>
      <c r="OT780" s="182"/>
      <c r="OU780" s="182"/>
      <c r="OV780" s="182"/>
      <c r="OW780" s="182"/>
      <c r="OX780" s="182"/>
      <c r="OY780" s="182"/>
      <c r="OZ780" s="182"/>
      <c r="PA780" s="182"/>
      <c r="PB780" s="182"/>
      <c r="PC780" s="182"/>
      <c r="PD780" s="182"/>
      <c r="PE780" s="182"/>
      <c r="PF780" s="182"/>
      <c r="PG780" s="182"/>
      <c r="PH780" s="182"/>
      <c r="PI780" s="182"/>
      <c r="PJ780" s="182"/>
      <c r="PK780" s="182"/>
      <c r="PL780" s="182"/>
      <c r="PM780" s="182"/>
      <c r="PN780" s="182"/>
      <c r="PO780" s="182"/>
      <c r="PP780" s="182"/>
      <c r="PQ780" s="182"/>
      <c r="PR780" s="182"/>
      <c r="PS780" s="182"/>
      <c r="PT780" s="182"/>
      <c r="PU780" s="182"/>
      <c r="PV780" s="182"/>
      <c r="PW780" s="182"/>
      <c r="PX780" s="182"/>
    </row>
    <row r="781" spans="1:440" s="167" customFormat="1" ht="19.899999999999999" customHeight="1">
      <c r="A781" s="855">
        <v>235</v>
      </c>
      <c r="B781" s="1044"/>
      <c r="C781" s="956"/>
      <c r="D781" s="866"/>
      <c r="E781" s="953"/>
      <c r="F781" s="326" t="s">
        <v>21</v>
      </c>
      <c r="G781" s="301">
        <v>42.679000000000002</v>
      </c>
      <c r="H781" s="301"/>
      <c r="I781" s="302">
        <f>G781+H781+K780</f>
        <v>40.594999999999999</v>
      </c>
      <c r="J781" s="286">
        <v>30.282</v>
      </c>
      <c r="K781" s="302">
        <f t="shared" si="972"/>
        <v>10.312999999999999</v>
      </c>
      <c r="L781" s="385">
        <f t="shared" si="973"/>
        <v>0.74595393521369624</v>
      </c>
      <c r="M781" s="456" t="s">
        <v>24</v>
      </c>
      <c r="N781" s="903"/>
      <c r="O781" s="904"/>
      <c r="P781" s="904"/>
      <c r="Q781" s="904"/>
      <c r="R781" s="904"/>
      <c r="S781" s="893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  <c r="AV781" s="182"/>
      <c r="AW781" s="182"/>
      <c r="AX781" s="182"/>
      <c r="AY781" s="182"/>
      <c r="AZ781" s="182"/>
      <c r="BA781" s="182"/>
      <c r="BB781" s="182"/>
      <c r="BC781" s="182"/>
      <c r="BD781" s="182"/>
      <c r="BE781" s="182"/>
      <c r="BF781" s="182"/>
      <c r="BG781" s="182"/>
      <c r="BH781" s="182"/>
      <c r="BI781" s="182"/>
      <c r="BJ781" s="182"/>
      <c r="BK781" s="182"/>
      <c r="BL781" s="182"/>
      <c r="BM781" s="182"/>
      <c r="BN781" s="182"/>
      <c r="BO781" s="182"/>
      <c r="BP781" s="182"/>
      <c r="BQ781" s="182"/>
      <c r="BR781" s="182"/>
      <c r="BS781" s="182"/>
      <c r="BT781" s="182"/>
      <c r="BU781" s="182"/>
      <c r="BV781" s="182"/>
      <c r="BW781" s="182"/>
      <c r="BX781" s="182"/>
      <c r="BY781" s="182"/>
      <c r="BZ781" s="182"/>
      <c r="CA781" s="182"/>
      <c r="CB781" s="182"/>
      <c r="CC781" s="182"/>
      <c r="CD781" s="182"/>
      <c r="CE781" s="182"/>
      <c r="CF781" s="182"/>
      <c r="CG781" s="182"/>
      <c r="CH781" s="182"/>
      <c r="CI781" s="182"/>
      <c r="CJ781" s="182"/>
      <c r="CK781" s="182"/>
      <c r="CL781" s="182"/>
      <c r="CM781" s="182"/>
      <c r="CN781" s="182"/>
      <c r="CO781" s="182"/>
      <c r="CP781" s="182"/>
      <c r="CQ781" s="182"/>
      <c r="CR781" s="182"/>
      <c r="CS781" s="182"/>
      <c r="CT781" s="182"/>
      <c r="CU781" s="182"/>
      <c r="CV781" s="182"/>
      <c r="CW781" s="182"/>
      <c r="CX781" s="182"/>
      <c r="CY781" s="182"/>
      <c r="CZ781" s="182"/>
      <c r="DA781" s="182"/>
      <c r="DB781" s="182"/>
      <c r="DC781" s="182"/>
      <c r="DD781" s="182"/>
      <c r="DE781" s="182"/>
      <c r="DF781" s="182"/>
      <c r="DG781" s="182"/>
      <c r="DH781" s="182"/>
      <c r="DI781" s="182"/>
      <c r="DJ781" s="182"/>
      <c r="DK781" s="182"/>
      <c r="DL781" s="182"/>
      <c r="DM781" s="182"/>
      <c r="DN781" s="182"/>
      <c r="DO781" s="182"/>
      <c r="DP781" s="182"/>
      <c r="DQ781" s="182"/>
      <c r="DR781" s="182"/>
      <c r="DS781" s="182"/>
      <c r="DT781" s="182"/>
      <c r="DU781" s="182"/>
      <c r="DV781" s="182"/>
      <c r="DW781" s="182"/>
      <c r="DX781" s="182"/>
      <c r="DY781" s="182"/>
      <c r="DZ781" s="182"/>
      <c r="EA781" s="182"/>
      <c r="EB781" s="182"/>
      <c r="EC781" s="182"/>
      <c r="ED781" s="182"/>
      <c r="EE781" s="182"/>
      <c r="EF781" s="182"/>
      <c r="EG781" s="182"/>
      <c r="EH781" s="182"/>
      <c r="EI781" s="182"/>
      <c r="EJ781" s="182"/>
      <c r="EK781" s="182"/>
      <c r="EL781" s="182"/>
      <c r="EM781" s="182"/>
      <c r="EN781" s="182"/>
      <c r="EO781" s="182"/>
      <c r="EP781" s="182"/>
      <c r="EQ781" s="182"/>
      <c r="ER781" s="182"/>
      <c r="ES781" s="182"/>
      <c r="ET781" s="182"/>
      <c r="EU781" s="182"/>
      <c r="EV781" s="182"/>
      <c r="EW781" s="182"/>
      <c r="EX781" s="182"/>
      <c r="EY781" s="182"/>
      <c r="EZ781" s="182"/>
      <c r="FA781" s="182"/>
      <c r="FB781" s="182"/>
      <c r="FC781" s="182"/>
      <c r="FD781" s="182"/>
      <c r="FE781" s="182"/>
      <c r="FF781" s="182"/>
      <c r="FG781" s="182"/>
      <c r="FH781" s="182"/>
      <c r="FI781" s="182"/>
      <c r="FJ781" s="182"/>
      <c r="FK781" s="182"/>
      <c r="FL781" s="182"/>
      <c r="FM781" s="182"/>
      <c r="FN781" s="182"/>
      <c r="FO781" s="182"/>
      <c r="FP781" s="182"/>
      <c r="FQ781" s="182"/>
      <c r="FR781" s="182"/>
      <c r="FS781" s="182"/>
      <c r="FT781" s="182"/>
      <c r="FU781" s="182"/>
      <c r="FV781" s="182"/>
      <c r="FW781" s="182"/>
      <c r="FX781" s="182"/>
      <c r="FY781" s="182"/>
      <c r="FZ781" s="182"/>
      <c r="GA781" s="182"/>
      <c r="GB781" s="182"/>
      <c r="GC781" s="182"/>
      <c r="GD781" s="182"/>
      <c r="GE781" s="182"/>
      <c r="GF781" s="182"/>
      <c r="GG781" s="182"/>
      <c r="GH781" s="182"/>
      <c r="GI781" s="182"/>
      <c r="GJ781" s="182"/>
      <c r="GK781" s="182"/>
      <c r="GL781" s="182"/>
      <c r="GM781" s="182"/>
      <c r="GN781" s="182"/>
      <c r="GO781" s="182"/>
      <c r="GP781" s="182"/>
      <c r="GQ781" s="182"/>
      <c r="GR781" s="182"/>
      <c r="GS781" s="182"/>
      <c r="GT781" s="182"/>
      <c r="GU781" s="182"/>
      <c r="GV781" s="182"/>
      <c r="GW781" s="182"/>
      <c r="GX781" s="182"/>
      <c r="GY781" s="182"/>
      <c r="GZ781" s="182"/>
      <c r="HA781" s="182"/>
      <c r="HB781" s="182"/>
      <c r="HC781" s="182"/>
      <c r="HD781" s="182"/>
      <c r="HE781" s="182"/>
      <c r="HF781" s="182"/>
      <c r="HG781" s="182"/>
      <c r="HH781" s="182"/>
      <c r="HI781" s="182"/>
      <c r="HJ781" s="182"/>
      <c r="HK781" s="182"/>
      <c r="HL781" s="182"/>
      <c r="HM781" s="182"/>
      <c r="HN781" s="182"/>
      <c r="HO781" s="182"/>
      <c r="HP781" s="182"/>
      <c r="HQ781" s="182"/>
      <c r="HR781" s="182"/>
      <c r="HS781" s="182"/>
      <c r="HT781" s="182"/>
      <c r="HU781" s="182"/>
      <c r="HV781" s="182"/>
      <c r="HW781" s="182"/>
      <c r="HX781" s="182"/>
      <c r="HY781" s="182"/>
      <c r="HZ781" s="182"/>
      <c r="IA781" s="182"/>
      <c r="IB781" s="182"/>
      <c r="IC781" s="182"/>
      <c r="ID781" s="182"/>
      <c r="IE781" s="182"/>
      <c r="IF781" s="182"/>
      <c r="IG781" s="182"/>
      <c r="IH781" s="182"/>
      <c r="II781" s="182"/>
      <c r="IJ781" s="182"/>
      <c r="IK781" s="182"/>
      <c r="IL781" s="182"/>
      <c r="IM781" s="182"/>
      <c r="IN781" s="182"/>
      <c r="IO781" s="182"/>
      <c r="IP781" s="182"/>
      <c r="IQ781" s="182"/>
      <c r="IR781" s="182"/>
      <c r="IS781" s="182"/>
      <c r="IT781" s="182"/>
      <c r="IU781" s="182"/>
      <c r="IV781" s="182"/>
      <c r="IW781" s="182"/>
      <c r="IX781" s="182"/>
      <c r="IY781" s="182"/>
      <c r="IZ781" s="182"/>
      <c r="JA781" s="182"/>
      <c r="JB781" s="182"/>
      <c r="JC781" s="182"/>
      <c r="JD781" s="182"/>
      <c r="JE781" s="182"/>
      <c r="JF781" s="182"/>
      <c r="JG781" s="182"/>
      <c r="JH781" s="182"/>
      <c r="JI781" s="182"/>
      <c r="JJ781" s="182"/>
      <c r="JK781" s="182"/>
      <c r="JL781" s="182"/>
      <c r="JM781" s="182"/>
      <c r="JN781" s="182"/>
      <c r="JO781" s="182"/>
      <c r="JP781" s="182"/>
      <c r="JQ781" s="182"/>
      <c r="JR781" s="182"/>
      <c r="JS781" s="182"/>
      <c r="JT781" s="182"/>
      <c r="JU781" s="182"/>
      <c r="JV781" s="182"/>
      <c r="JW781" s="182"/>
      <c r="JX781" s="182"/>
      <c r="JY781" s="182"/>
      <c r="JZ781" s="182"/>
      <c r="KA781" s="182"/>
      <c r="KB781" s="182"/>
      <c r="KC781" s="182"/>
      <c r="KD781" s="182"/>
      <c r="KE781" s="182"/>
      <c r="KF781" s="182"/>
      <c r="KG781" s="182"/>
      <c r="KH781" s="182"/>
      <c r="KI781" s="182"/>
      <c r="KJ781" s="182"/>
      <c r="KK781" s="182"/>
      <c r="KL781" s="182"/>
      <c r="KM781" s="182"/>
      <c r="KN781" s="182"/>
      <c r="KO781" s="182"/>
      <c r="KP781" s="182"/>
      <c r="KQ781" s="182"/>
      <c r="KR781" s="182"/>
      <c r="KS781" s="182"/>
      <c r="KT781" s="182"/>
      <c r="KU781" s="182"/>
      <c r="KV781" s="182"/>
      <c r="KW781" s="182"/>
      <c r="KX781" s="182"/>
      <c r="KY781" s="182"/>
      <c r="KZ781" s="182"/>
      <c r="LA781" s="182"/>
      <c r="LB781" s="182"/>
      <c r="LC781" s="182"/>
      <c r="LD781" s="182"/>
      <c r="LE781" s="182"/>
      <c r="LF781" s="182"/>
      <c r="LG781" s="182"/>
      <c r="LH781" s="182"/>
      <c r="LI781" s="182"/>
      <c r="LJ781" s="182"/>
      <c r="LK781" s="182"/>
      <c r="LL781" s="182"/>
      <c r="LM781" s="182"/>
      <c r="LN781" s="182"/>
      <c r="LO781" s="182"/>
      <c r="LP781" s="182"/>
      <c r="LQ781" s="182"/>
      <c r="LR781" s="182"/>
      <c r="LS781" s="182"/>
      <c r="LT781" s="182"/>
      <c r="LU781" s="182"/>
      <c r="LV781" s="182"/>
      <c r="LW781" s="182"/>
      <c r="LX781" s="182"/>
      <c r="LY781" s="182"/>
      <c r="LZ781" s="182"/>
      <c r="MA781" s="182"/>
      <c r="MB781" s="182"/>
      <c r="MC781" s="182"/>
      <c r="MD781" s="182"/>
      <c r="ME781" s="182"/>
      <c r="MF781" s="182"/>
      <c r="MG781" s="182"/>
      <c r="MH781" s="182"/>
      <c r="MI781" s="182"/>
      <c r="MJ781" s="182"/>
      <c r="MK781" s="182"/>
      <c r="ML781" s="182"/>
      <c r="MM781" s="182"/>
      <c r="MN781" s="182"/>
      <c r="MO781" s="182"/>
      <c r="MP781" s="182"/>
      <c r="MQ781" s="182"/>
      <c r="MR781" s="182"/>
      <c r="MS781" s="182"/>
      <c r="MT781" s="182"/>
      <c r="MU781" s="182"/>
      <c r="MV781" s="182"/>
      <c r="MW781" s="182"/>
      <c r="MX781" s="182"/>
      <c r="MY781" s="182"/>
      <c r="MZ781" s="182"/>
      <c r="NA781" s="182"/>
      <c r="NB781" s="182"/>
      <c r="NC781" s="182"/>
      <c r="ND781" s="182"/>
      <c r="NE781" s="182"/>
      <c r="NF781" s="182"/>
      <c r="NG781" s="182"/>
      <c r="NH781" s="182"/>
      <c r="NI781" s="182"/>
      <c r="NJ781" s="182"/>
      <c r="NK781" s="182"/>
      <c r="NL781" s="182"/>
      <c r="NM781" s="182"/>
      <c r="NN781" s="182"/>
      <c r="NO781" s="182"/>
      <c r="NP781" s="182"/>
      <c r="NQ781" s="182"/>
      <c r="NR781" s="182"/>
      <c r="NS781" s="182"/>
      <c r="NT781" s="182"/>
      <c r="NU781" s="182"/>
      <c r="NV781" s="182"/>
      <c r="NW781" s="182"/>
      <c r="NX781" s="182"/>
      <c r="NY781" s="182"/>
      <c r="NZ781" s="182"/>
      <c r="OA781" s="182"/>
      <c r="OB781" s="182"/>
      <c r="OC781" s="182"/>
      <c r="OD781" s="182"/>
      <c r="OE781" s="182"/>
      <c r="OF781" s="182"/>
      <c r="OG781" s="182"/>
      <c r="OH781" s="182"/>
      <c r="OI781" s="182"/>
      <c r="OJ781" s="182"/>
      <c r="OK781" s="182"/>
      <c r="OL781" s="182"/>
      <c r="OM781" s="182"/>
      <c r="ON781" s="182"/>
      <c r="OO781" s="182"/>
      <c r="OP781" s="182"/>
      <c r="OQ781" s="182"/>
      <c r="OR781" s="182"/>
      <c r="OS781" s="182"/>
      <c r="OT781" s="182"/>
      <c r="OU781" s="182"/>
      <c r="OV781" s="182"/>
      <c r="OW781" s="182"/>
      <c r="OX781" s="182"/>
      <c r="OY781" s="182"/>
      <c r="OZ781" s="182"/>
      <c r="PA781" s="182"/>
      <c r="PB781" s="182"/>
      <c r="PC781" s="182"/>
      <c r="PD781" s="182"/>
      <c r="PE781" s="182"/>
      <c r="PF781" s="182"/>
      <c r="PG781" s="182"/>
      <c r="PH781" s="182"/>
      <c r="PI781" s="182"/>
      <c r="PJ781" s="182"/>
      <c r="PK781" s="182"/>
      <c r="PL781" s="182"/>
      <c r="PM781" s="182"/>
      <c r="PN781" s="182"/>
      <c r="PO781" s="182"/>
      <c r="PP781" s="182"/>
      <c r="PQ781" s="182"/>
      <c r="PR781" s="182"/>
      <c r="PS781" s="182"/>
      <c r="PT781" s="182"/>
      <c r="PU781" s="182"/>
      <c r="PV781" s="182"/>
      <c r="PW781" s="182"/>
      <c r="PX781" s="182"/>
    </row>
    <row r="782" spans="1:440" s="167" customFormat="1" ht="19.899999999999999" customHeight="1" thickBot="1">
      <c r="A782" s="855">
        <v>235</v>
      </c>
      <c r="B782" s="1044"/>
      <c r="C782" s="956"/>
      <c r="D782" s="867"/>
      <c r="E782" s="954"/>
      <c r="F782" s="326" t="s">
        <v>22</v>
      </c>
      <c r="G782" s="301">
        <v>51.795999999999999</v>
      </c>
      <c r="H782" s="301"/>
      <c r="I782" s="302">
        <f>G782+H782+K781</f>
        <v>62.108999999999995</v>
      </c>
      <c r="J782" s="286">
        <v>42.994</v>
      </c>
      <c r="K782" s="302">
        <f t="shared" si="972"/>
        <v>19.114999999999995</v>
      </c>
      <c r="L782" s="385">
        <f t="shared" si="973"/>
        <v>0.69223461978135215</v>
      </c>
      <c r="M782" s="456" t="s">
        <v>24</v>
      </c>
      <c r="N782" s="903"/>
      <c r="O782" s="904"/>
      <c r="P782" s="904"/>
      <c r="Q782" s="904"/>
      <c r="R782" s="904"/>
      <c r="S782" s="893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  <c r="AV782" s="182"/>
      <c r="AW782" s="182"/>
      <c r="AX782" s="182"/>
      <c r="AY782" s="182"/>
      <c r="AZ782" s="182"/>
      <c r="BA782" s="182"/>
      <c r="BB782" s="182"/>
      <c r="BC782" s="182"/>
      <c r="BD782" s="182"/>
      <c r="BE782" s="182"/>
      <c r="BF782" s="182"/>
      <c r="BG782" s="182"/>
      <c r="BH782" s="182"/>
      <c r="BI782" s="182"/>
      <c r="BJ782" s="182"/>
      <c r="BK782" s="182"/>
      <c r="BL782" s="182"/>
      <c r="BM782" s="182"/>
      <c r="BN782" s="182"/>
      <c r="BO782" s="182"/>
      <c r="BP782" s="182"/>
      <c r="BQ782" s="182"/>
      <c r="BR782" s="182"/>
      <c r="BS782" s="182"/>
      <c r="BT782" s="182"/>
      <c r="BU782" s="182"/>
      <c r="BV782" s="182"/>
      <c r="BW782" s="182"/>
      <c r="BX782" s="182"/>
      <c r="BY782" s="182"/>
      <c r="BZ782" s="182"/>
      <c r="CA782" s="182"/>
      <c r="CB782" s="182"/>
      <c r="CC782" s="182"/>
      <c r="CD782" s="182"/>
      <c r="CE782" s="182"/>
      <c r="CF782" s="182"/>
      <c r="CG782" s="182"/>
      <c r="CH782" s="182"/>
      <c r="CI782" s="182"/>
      <c r="CJ782" s="182"/>
      <c r="CK782" s="182"/>
      <c r="CL782" s="182"/>
      <c r="CM782" s="182"/>
      <c r="CN782" s="182"/>
      <c r="CO782" s="182"/>
      <c r="CP782" s="182"/>
      <c r="CQ782" s="182"/>
      <c r="CR782" s="182"/>
      <c r="CS782" s="182"/>
      <c r="CT782" s="182"/>
      <c r="CU782" s="182"/>
      <c r="CV782" s="182"/>
      <c r="CW782" s="182"/>
      <c r="CX782" s="182"/>
      <c r="CY782" s="182"/>
      <c r="CZ782" s="182"/>
      <c r="DA782" s="182"/>
      <c r="DB782" s="182"/>
      <c r="DC782" s="182"/>
      <c r="DD782" s="182"/>
      <c r="DE782" s="182"/>
      <c r="DF782" s="182"/>
      <c r="DG782" s="182"/>
      <c r="DH782" s="182"/>
      <c r="DI782" s="182"/>
      <c r="DJ782" s="182"/>
      <c r="DK782" s="182"/>
      <c r="DL782" s="182"/>
      <c r="DM782" s="182"/>
      <c r="DN782" s="182"/>
      <c r="DO782" s="182"/>
      <c r="DP782" s="182"/>
      <c r="DQ782" s="182"/>
      <c r="DR782" s="182"/>
      <c r="DS782" s="182"/>
      <c r="DT782" s="182"/>
      <c r="DU782" s="182"/>
      <c r="DV782" s="182"/>
      <c r="DW782" s="182"/>
      <c r="DX782" s="182"/>
      <c r="DY782" s="182"/>
      <c r="DZ782" s="182"/>
      <c r="EA782" s="182"/>
      <c r="EB782" s="182"/>
      <c r="EC782" s="182"/>
      <c r="ED782" s="182"/>
      <c r="EE782" s="182"/>
      <c r="EF782" s="182"/>
      <c r="EG782" s="182"/>
      <c r="EH782" s="182"/>
      <c r="EI782" s="182"/>
      <c r="EJ782" s="182"/>
      <c r="EK782" s="182"/>
      <c r="EL782" s="182"/>
      <c r="EM782" s="182"/>
      <c r="EN782" s="182"/>
      <c r="EO782" s="182"/>
      <c r="EP782" s="182"/>
      <c r="EQ782" s="182"/>
      <c r="ER782" s="182"/>
      <c r="ES782" s="182"/>
      <c r="ET782" s="182"/>
      <c r="EU782" s="182"/>
      <c r="EV782" s="182"/>
      <c r="EW782" s="182"/>
      <c r="EX782" s="182"/>
      <c r="EY782" s="182"/>
      <c r="EZ782" s="182"/>
      <c r="FA782" s="182"/>
      <c r="FB782" s="182"/>
      <c r="FC782" s="182"/>
      <c r="FD782" s="182"/>
      <c r="FE782" s="182"/>
      <c r="FF782" s="182"/>
      <c r="FG782" s="182"/>
      <c r="FH782" s="182"/>
      <c r="FI782" s="182"/>
      <c r="FJ782" s="182"/>
      <c r="FK782" s="182"/>
      <c r="FL782" s="182"/>
      <c r="FM782" s="182"/>
      <c r="FN782" s="182"/>
      <c r="FO782" s="182"/>
      <c r="FP782" s="182"/>
      <c r="FQ782" s="182"/>
      <c r="FR782" s="182"/>
      <c r="FS782" s="182"/>
      <c r="FT782" s="182"/>
      <c r="FU782" s="182"/>
      <c r="FV782" s="182"/>
      <c r="FW782" s="182"/>
      <c r="FX782" s="182"/>
      <c r="FY782" s="182"/>
      <c r="FZ782" s="182"/>
      <c r="GA782" s="182"/>
      <c r="GB782" s="182"/>
      <c r="GC782" s="182"/>
      <c r="GD782" s="182"/>
      <c r="GE782" s="182"/>
      <c r="GF782" s="182"/>
      <c r="GG782" s="182"/>
      <c r="GH782" s="182"/>
      <c r="GI782" s="182"/>
      <c r="GJ782" s="182"/>
      <c r="GK782" s="182"/>
      <c r="GL782" s="182"/>
      <c r="GM782" s="182"/>
      <c r="GN782" s="182"/>
      <c r="GO782" s="182"/>
      <c r="GP782" s="182"/>
      <c r="GQ782" s="182"/>
      <c r="GR782" s="182"/>
      <c r="GS782" s="182"/>
      <c r="GT782" s="182"/>
      <c r="GU782" s="182"/>
      <c r="GV782" s="182"/>
      <c r="GW782" s="182"/>
      <c r="GX782" s="182"/>
      <c r="GY782" s="182"/>
      <c r="GZ782" s="182"/>
      <c r="HA782" s="182"/>
      <c r="HB782" s="182"/>
      <c r="HC782" s="182"/>
      <c r="HD782" s="182"/>
      <c r="HE782" s="182"/>
      <c r="HF782" s="182"/>
      <c r="HG782" s="182"/>
      <c r="HH782" s="182"/>
      <c r="HI782" s="182"/>
      <c r="HJ782" s="182"/>
      <c r="HK782" s="182"/>
      <c r="HL782" s="182"/>
      <c r="HM782" s="182"/>
      <c r="HN782" s="182"/>
      <c r="HO782" s="182"/>
      <c r="HP782" s="182"/>
      <c r="HQ782" s="182"/>
      <c r="HR782" s="182"/>
      <c r="HS782" s="182"/>
      <c r="HT782" s="182"/>
      <c r="HU782" s="182"/>
      <c r="HV782" s="182"/>
      <c r="HW782" s="182"/>
      <c r="HX782" s="182"/>
      <c r="HY782" s="182"/>
      <c r="HZ782" s="182"/>
      <c r="IA782" s="182"/>
      <c r="IB782" s="182"/>
      <c r="IC782" s="182"/>
      <c r="ID782" s="182"/>
      <c r="IE782" s="182"/>
      <c r="IF782" s="182"/>
      <c r="IG782" s="182"/>
      <c r="IH782" s="182"/>
      <c r="II782" s="182"/>
      <c r="IJ782" s="182"/>
      <c r="IK782" s="182"/>
      <c r="IL782" s="182"/>
      <c r="IM782" s="182"/>
      <c r="IN782" s="182"/>
      <c r="IO782" s="182"/>
      <c r="IP782" s="182"/>
      <c r="IQ782" s="182"/>
      <c r="IR782" s="182"/>
      <c r="IS782" s="182"/>
      <c r="IT782" s="182"/>
      <c r="IU782" s="182"/>
      <c r="IV782" s="182"/>
      <c r="IW782" s="182"/>
      <c r="IX782" s="182"/>
      <c r="IY782" s="182"/>
      <c r="IZ782" s="182"/>
      <c r="JA782" s="182"/>
      <c r="JB782" s="182"/>
      <c r="JC782" s="182"/>
      <c r="JD782" s="182"/>
      <c r="JE782" s="182"/>
      <c r="JF782" s="182"/>
      <c r="JG782" s="182"/>
      <c r="JH782" s="182"/>
      <c r="JI782" s="182"/>
      <c r="JJ782" s="182"/>
      <c r="JK782" s="182"/>
      <c r="JL782" s="182"/>
      <c r="JM782" s="182"/>
      <c r="JN782" s="182"/>
      <c r="JO782" s="182"/>
      <c r="JP782" s="182"/>
      <c r="JQ782" s="182"/>
      <c r="JR782" s="182"/>
      <c r="JS782" s="182"/>
      <c r="JT782" s="182"/>
      <c r="JU782" s="182"/>
      <c r="JV782" s="182"/>
      <c r="JW782" s="182"/>
      <c r="JX782" s="182"/>
      <c r="JY782" s="182"/>
      <c r="JZ782" s="182"/>
      <c r="KA782" s="182"/>
      <c r="KB782" s="182"/>
      <c r="KC782" s="182"/>
      <c r="KD782" s="182"/>
      <c r="KE782" s="182"/>
      <c r="KF782" s="182"/>
      <c r="KG782" s="182"/>
      <c r="KH782" s="182"/>
      <c r="KI782" s="182"/>
      <c r="KJ782" s="182"/>
      <c r="KK782" s="182"/>
      <c r="KL782" s="182"/>
      <c r="KM782" s="182"/>
      <c r="KN782" s="182"/>
      <c r="KO782" s="182"/>
      <c r="KP782" s="182"/>
      <c r="KQ782" s="182"/>
      <c r="KR782" s="182"/>
      <c r="KS782" s="182"/>
      <c r="KT782" s="182"/>
      <c r="KU782" s="182"/>
      <c r="KV782" s="182"/>
      <c r="KW782" s="182"/>
      <c r="KX782" s="182"/>
      <c r="KY782" s="182"/>
      <c r="KZ782" s="182"/>
      <c r="LA782" s="182"/>
      <c r="LB782" s="182"/>
      <c r="LC782" s="182"/>
      <c r="LD782" s="182"/>
      <c r="LE782" s="182"/>
      <c r="LF782" s="182"/>
      <c r="LG782" s="182"/>
      <c r="LH782" s="182"/>
      <c r="LI782" s="182"/>
      <c r="LJ782" s="182"/>
      <c r="LK782" s="182"/>
      <c r="LL782" s="182"/>
      <c r="LM782" s="182"/>
      <c r="LN782" s="182"/>
      <c r="LO782" s="182"/>
      <c r="LP782" s="182"/>
      <c r="LQ782" s="182"/>
      <c r="LR782" s="182"/>
      <c r="LS782" s="182"/>
      <c r="LT782" s="182"/>
      <c r="LU782" s="182"/>
      <c r="LV782" s="182"/>
      <c r="LW782" s="182"/>
      <c r="LX782" s="182"/>
      <c r="LY782" s="182"/>
      <c r="LZ782" s="182"/>
      <c r="MA782" s="182"/>
      <c r="MB782" s="182"/>
      <c r="MC782" s="182"/>
      <c r="MD782" s="182"/>
      <c r="ME782" s="182"/>
      <c r="MF782" s="182"/>
      <c r="MG782" s="182"/>
      <c r="MH782" s="182"/>
      <c r="MI782" s="182"/>
      <c r="MJ782" s="182"/>
      <c r="MK782" s="182"/>
      <c r="ML782" s="182"/>
      <c r="MM782" s="182"/>
      <c r="MN782" s="182"/>
      <c r="MO782" s="182"/>
      <c r="MP782" s="182"/>
      <c r="MQ782" s="182"/>
      <c r="MR782" s="182"/>
      <c r="MS782" s="182"/>
      <c r="MT782" s="182"/>
      <c r="MU782" s="182"/>
      <c r="MV782" s="182"/>
      <c r="MW782" s="182"/>
      <c r="MX782" s="182"/>
      <c r="MY782" s="182"/>
      <c r="MZ782" s="182"/>
      <c r="NA782" s="182"/>
      <c r="NB782" s="182"/>
      <c r="NC782" s="182"/>
      <c r="ND782" s="182"/>
      <c r="NE782" s="182"/>
      <c r="NF782" s="182"/>
      <c r="NG782" s="182"/>
      <c r="NH782" s="182"/>
      <c r="NI782" s="182"/>
      <c r="NJ782" s="182"/>
      <c r="NK782" s="182"/>
      <c r="NL782" s="182"/>
      <c r="NM782" s="182"/>
      <c r="NN782" s="182"/>
      <c r="NO782" s="182"/>
      <c r="NP782" s="182"/>
      <c r="NQ782" s="182"/>
      <c r="NR782" s="182"/>
      <c r="NS782" s="182"/>
      <c r="NT782" s="182"/>
      <c r="NU782" s="182"/>
      <c r="NV782" s="182"/>
      <c r="NW782" s="182"/>
      <c r="NX782" s="182"/>
      <c r="NY782" s="182"/>
      <c r="NZ782" s="182"/>
      <c r="OA782" s="182"/>
      <c r="OB782" s="182"/>
      <c r="OC782" s="182"/>
      <c r="OD782" s="182"/>
      <c r="OE782" s="182"/>
      <c r="OF782" s="182"/>
      <c r="OG782" s="182"/>
      <c r="OH782" s="182"/>
      <c r="OI782" s="182"/>
      <c r="OJ782" s="182"/>
      <c r="OK782" s="182"/>
      <c r="OL782" s="182"/>
      <c r="OM782" s="182"/>
      <c r="ON782" s="182"/>
      <c r="OO782" s="182"/>
      <c r="OP782" s="182"/>
      <c r="OQ782" s="182"/>
      <c r="OR782" s="182"/>
      <c r="OS782" s="182"/>
      <c r="OT782" s="182"/>
      <c r="OU782" s="182"/>
      <c r="OV782" s="182"/>
      <c r="OW782" s="182"/>
      <c r="OX782" s="182"/>
      <c r="OY782" s="182"/>
      <c r="OZ782" s="182"/>
      <c r="PA782" s="182"/>
      <c r="PB782" s="182"/>
      <c r="PC782" s="182"/>
      <c r="PD782" s="182"/>
      <c r="PE782" s="182"/>
      <c r="PF782" s="182"/>
      <c r="PG782" s="182"/>
      <c r="PH782" s="182"/>
      <c r="PI782" s="182"/>
      <c r="PJ782" s="182"/>
      <c r="PK782" s="182"/>
      <c r="PL782" s="182"/>
      <c r="PM782" s="182"/>
      <c r="PN782" s="182"/>
      <c r="PO782" s="182"/>
      <c r="PP782" s="182"/>
      <c r="PQ782" s="182"/>
      <c r="PR782" s="182"/>
      <c r="PS782" s="182"/>
      <c r="PT782" s="182"/>
      <c r="PU782" s="182"/>
      <c r="PV782" s="182"/>
      <c r="PW782" s="182"/>
      <c r="PX782" s="182"/>
    </row>
    <row r="783" spans="1:440" s="167" customFormat="1" ht="19.899999999999999" customHeight="1">
      <c r="A783" s="855">
        <v>301</v>
      </c>
      <c r="B783" s="1044"/>
      <c r="C783" s="945" t="s">
        <v>740</v>
      </c>
      <c r="D783" s="862" t="s">
        <v>668</v>
      </c>
      <c r="E783" s="939" t="s">
        <v>649</v>
      </c>
      <c r="F783" s="331" t="s">
        <v>20</v>
      </c>
      <c r="G783" s="304">
        <v>7.34</v>
      </c>
      <c r="H783" s="304"/>
      <c r="I783" s="228">
        <f t="shared" ref="I783" si="1019">G783+H783</f>
        <v>7.34</v>
      </c>
      <c r="J783" s="317">
        <v>4.7309999999999999</v>
      </c>
      <c r="K783" s="228">
        <f t="shared" si="972"/>
        <v>2.609</v>
      </c>
      <c r="L783" s="364">
        <f t="shared" si="973"/>
        <v>0.64455040871934599</v>
      </c>
      <c r="M783" s="468" t="s">
        <v>24</v>
      </c>
      <c r="N783" s="903">
        <f t="shared" ref="N783:O783" si="1020">G783+G784+G785</f>
        <v>83.414999999999992</v>
      </c>
      <c r="O783" s="904">
        <f t="shared" si="1020"/>
        <v>0</v>
      </c>
      <c r="P783" s="904">
        <f t="shared" ref="P783" si="1021">N783+O783</f>
        <v>83.414999999999992</v>
      </c>
      <c r="Q783" s="904">
        <f t="shared" ref="Q783" si="1022">J783+J784+J785</f>
        <v>86.182999999999993</v>
      </c>
      <c r="R783" s="904">
        <f t="shared" ref="R783" si="1023">P783-Q783</f>
        <v>-2.7680000000000007</v>
      </c>
      <c r="S783" s="893">
        <f t="shared" ref="S783" si="1024">Q783/P783</f>
        <v>1.0331834801894144</v>
      </c>
      <c r="T783" s="182"/>
      <c r="U783" s="182"/>
      <c r="V783" s="182"/>
      <c r="W783" s="191">
        <f>G783+G786+G789+G792</f>
        <v>25.752999999999997</v>
      </c>
      <c r="X783" s="217">
        <f>H783+H786+H789+H792</f>
        <v>0</v>
      </c>
      <c r="Y783" s="218">
        <f t="shared" ref="Y783:Y785" si="1025">J783+J786+J789+J792</f>
        <v>15.111000000000001</v>
      </c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  <c r="AV783" s="182"/>
      <c r="AW783" s="182"/>
      <c r="AX783" s="182"/>
      <c r="AY783" s="182"/>
      <c r="AZ783" s="182"/>
      <c r="BA783" s="182"/>
      <c r="BB783" s="182"/>
      <c r="BC783" s="182"/>
      <c r="BD783" s="182"/>
      <c r="BE783" s="182"/>
      <c r="BF783" s="182"/>
      <c r="BG783" s="182"/>
      <c r="BH783" s="182"/>
      <c r="BI783" s="182"/>
      <c r="BJ783" s="182"/>
      <c r="BK783" s="182"/>
      <c r="BL783" s="182"/>
      <c r="BM783" s="182"/>
      <c r="BN783" s="182"/>
      <c r="BO783" s="182"/>
      <c r="BP783" s="182"/>
      <c r="BQ783" s="182"/>
      <c r="BR783" s="182"/>
      <c r="BS783" s="182"/>
      <c r="BT783" s="182"/>
      <c r="BU783" s="182"/>
      <c r="BV783" s="182"/>
      <c r="BW783" s="182"/>
      <c r="BX783" s="182"/>
      <c r="BY783" s="182"/>
      <c r="BZ783" s="182"/>
      <c r="CA783" s="182"/>
      <c r="CB783" s="182"/>
      <c r="CC783" s="182"/>
      <c r="CD783" s="182"/>
      <c r="CE783" s="182"/>
      <c r="CF783" s="182"/>
      <c r="CG783" s="182"/>
      <c r="CH783" s="182"/>
      <c r="CI783" s="182"/>
      <c r="CJ783" s="182"/>
      <c r="CK783" s="182"/>
      <c r="CL783" s="182"/>
      <c r="CM783" s="182"/>
      <c r="CN783" s="182"/>
      <c r="CO783" s="182"/>
      <c r="CP783" s="182"/>
      <c r="CQ783" s="182"/>
      <c r="CR783" s="182"/>
      <c r="CS783" s="182"/>
      <c r="CT783" s="182"/>
      <c r="CU783" s="182"/>
      <c r="CV783" s="182"/>
      <c r="CW783" s="182"/>
      <c r="CX783" s="182"/>
      <c r="CY783" s="182"/>
      <c r="CZ783" s="182"/>
      <c r="DA783" s="182"/>
      <c r="DB783" s="182"/>
      <c r="DC783" s="182"/>
      <c r="DD783" s="182"/>
      <c r="DE783" s="182"/>
      <c r="DF783" s="182"/>
      <c r="DG783" s="182"/>
      <c r="DH783" s="182"/>
      <c r="DI783" s="182"/>
      <c r="DJ783" s="182"/>
      <c r="DK783" s="182"/>
      <c r="DL783" s="182"/>
      <c r="DM783" s="182"/>
      <c r="DN783" s="182"/>
      <c r="DO783" s="182"/>
      <c r="DP783" s="182"/>
      <c r="DQ783" s="182"/>
      <c r="DR783" s="182"/>
      <c r="DS783" s="182"/>
      <c r="DT783" s="182"/>
      <c r="DU783" s="182"/>
      <c r="DV783" s="182"/>
      <c r="DW783" s="182"/>
      <c r="DX783" s="182"/>
      <c r="DY783" s="182"/>
      <c r="DZ783" s="182"/>
      <c r="EA783" s="182"/>
      <c r="EB783" s="182"/>
      <c r="EC783" s="182"/>
      <c r="ED783" s="182"/>
      <c r="EE783" s="182"/>
      <c r="EF783" s="182"/>
      <c r="EG783" s="182"/>
      <c r="EH783" s="182"/>
      <c r="EI783" s="182"/>
      <c r="EJ783" s="182"/>
      <c r="EK783" s="182"/>
      <c r="EL783" s="182"/>
      <c r="EM783" s="182"/>
      <c r="EN783" s="182"/>
      <c r="EO783" s="182"/>
      <c r="EP783" s="182"/>
      <c r="EQ783" s="182"/>
      <c r="ER783" s="182"/>
      <c r="ES783" s="182"/>
      <c r="ET783" s="182"/>
      <c r="EU783" s="182"/>
      <c r="EV783" s="182"/>
      <c r="EW783" s="182"/>
      <c r="EX783" s="182"/>
      <c r="EY783" s="182"/>
      <c r="EZ783" s="182"/>
      <c r="FA783" s="182"/>
      <c r="FB783" s="182"/>
      <c r="FC783" s="182"/>
      <c r="FD783" s="182"/>
      <c r="FE783" s="182"/>
      <c r="FF783" s="182"/>
      <c r="FG783" s="182"/>
      <c r="FH783" s="182"/>
      <c r="FI783" s="182"/>
      <c r="FJ783" s="182"/>
      <c r="FK783" s="182"/>
      <c r="FL783" s="182"/>
      <c r="FM783" s="182"/>
      <c r="FN783" s="182"/>
      <c r="FO783" s="182"/>
      <c r="FP783" s="182"/>
      <c r="FQ783" s="182"/>
      <c r="FR783" s="182"/>
      <c r="FS783" s="182"/>
      <c r="FT783" s="182"/>
      <c r="FU783" s="182"/>
      <c r="FV783" s="182"/>
      <c r="FW783" s="182"/>
      <c r="FX783" s="182"/>
      <c r="FY783" s="182"/>
      <c r="FZ783" s="182"/>
      <c r="GA783" s="182"/>
      <c r="GB783" s="182"/>
      <c r="GC783" s="182"/>
      <c r="GD783" s="182"/>
      <c r="GE783" s="182"/>
      <c r="GF783" s="182"/>
      <c r="GG783" s="182"/>
      <c r="GH783" s="182"/>
      <c r="GI783" s="182"/>
      <c r="GJ783" s="182"/>
      <c r="GK783" s="182"/>
      <c r="GL783" s="182"/>
      <c r="GM783" s="182"/>
      <c r="GN783" s="182"/>
      <c r="GO783" s="182"/>
      <c r="GP783" s="182"/>
      <c r="GQ783" s="182"/>
      <c r="GR783" s="182"/>
      <c r="GS783" s="182"/>
      <c r="GT783" s="182"/>
      <c r="GU783" s="182"/>
      <c r="GV783" s="182"/>
      <c r="GW783" s="182"/>
      <c r="GX783" s="182"/>
      <c r="GY783" s="182"/>
      <c r="GZ783" s="182"/>
      <c r="HA783" s="182"/>
      <c r="HB783" s="182"/>
      <c r="HC783" s="182"/>
      <c r="HD783" s="182"/>
      <c r="HE783" s="182"/>
      <c r="HF783" s="182"/>
      <c r="HG783" s="182"/>
      <c r="HH783" s="182"/>
      <c r="HI783" s="182"/>
      <c r="HJ783" s="182"/>
      <c r="HK783" s="182"/>
      <c r="HL783" s="182"/>
      <c r="HM783" s="182"/>
      <c r="HN783" s="182"/>
      <c r="HO783" s="182"/>
      <c r="HP783" s="182"/>
      <c r="HQ783" s="182"/>
      <c r="HR783" s="182"/>
      <c r="HS783" s="182"/>
      <c r="HT783" s="182"/>
      <c r="HU783" s="182"/>
      <c r="HV783" s="182"/>
      <c r="HW783" s="182"/>
      <c r="HX783" s="182"/>
      <c r="HY783" s="182"/>
      <c r="HZ783" s="182"/>
      <c r="IA783" s="182"/>
      <c r="IB783" s="182"/>
      <c r="IC783" s="182"/>
      <c r="ID783" s="182"/>
      <c r="IE783" s="182"/>
      <c r="IF783" s="182"/>
      <c r="IG783" s="182"/>
      <c r="IH783" s="182"/>
      <c r="II783" s="182"/>
      <c r="IJ783" s="182"/>
      <c r="IK783" s="182"/>
      <c r="IL783" s="182"/>
      <c r="IM783" s="182"/>
      <c r="IN783" s="182"/>
      <c r="IO783" s="182"/>
      <c r="IP783" s="182"/>
      <c r="IQ783" s="182"/>
      <c r="IR783" s="182"/>
      <c r="IS783" s="182"/>
      <c r="IT783" s="182"/>
      <c r="IU783" s="182"/>
      <c r="IV783" s="182"/>
      <c r="IW783" s="182"/>
      <c r="IX783" s="182"/>
      <c r="IY783" s="182"/>
      <c r="IZ783" s="182"/>
      <c r="JA783" s="182"/>
      <c r="JB783" s="182"/>
      <c r="JC783" s="182"/>
      <c r="JD783" s="182"/>
      <c r="JE783" s="182"/>
      <c r="JF783" s="182"/>
      <c r="JG783" s="182"/>
      <c r="JH783" s="182"/>
      <c r="JI783" s="182"/>
      <c r="JJ783" s="182"/>
      <c r="JK783" s="182"/>
      <c r="JL783" s="182"/>
      <c r="JM783" s="182"/>
      <c r="JN783" s="182"/>
      <c r="JO783" s="182"/>
      <c r="JP783" s="182"/>
      <c r="JQ783" s="182"/>
      <c r="JR783" s="182"/>
      <c r="JS783" s="182"/>
      <c r="JT783" s="182"/>
      <c r="JU783" s="182"/>
      <c r="JV783" s="182"/>
      <c r="JW783" s="182"/>
      <c r="JX783" s="182"/>
      <c r="JY783" s="182"/>
      <c r="JZ783" s="182"/>
      <c r="KA783" s="182"/>
      <c r="KB783" s="182"/>
      <c r="KC783" s="182"/>
      <c r="KD783" s="182"/>
      <c r="KE783" s="182"/>
      <c r="KF783" s="182"/>
      <c r="KG783" s="182"/>
      <c r="KH783" s="182"/>
      <c r="KI783" s="182"/>
      <c r="KJ783" s="182"/>
      <c r="KK783" s="182"/>
      <c r="KL783" s="182"/>
      <c r="KM783" s="182"/>
      <c r="KN783" s="182"/>
      <c r="KO783" s="182"/>
      <c r="KP783" s="182"/>
      <c r="KQ783" s="182"/>
      <c r="KR783" s="182"/>
      <c r="KS783" s="182"/>
      <c r="KT783" s="182"/>
      <c r="KU783" s="182"/>
      <c r="KV783" s="182"/>
      <c r="KW783" s="182"/>
      <c r="KX783" s="182"/>
      <c r="KY783" s="182"/>
      <c r="KZ783" s="182"/>
      <c r="LA783" s="182"/>
      <c r="LB783" s="182"/>
      <c r="LC783" s="182"/>
      <c r="LD783" s="182"/>
      <c r="LE783" s="182"/>
      <c r="LF783" s="182"/>
      <c r="LG783" s="182"/>
      <c r="LH783" s="182"/>
      <c r="LI783" s="182"/>
      <c r="LJ783" s="182"/>
      <c r="LK783" s="182"/>
      <c r="LL783" s="182"/>
      <c r="LM783" s="182"/>
      <c r="LN783" s="182"/>
      <c r="LO783" s="182"/>
      <c r="LP783" s="182"/>
      <c r="LQ783" s="182"/>
      <c r="LR783" s="182"/>
      <c r="LS783" s="182"/>
      <c r="LT783" s="182"/>
      <c r="LU783" s="182"/>
      <c r="LV783" s="182"/>
      <c r="LW783" s="182"/>
      <c r="LX783" s="182"/>
      <c r="LY783" s="182"/>
      <c r="LZ783" s="182"/>
      <c r="MA783" s="182"/>
      <c r="MB783" s="182"/>
      <c r="MC783" s="182"/>
      <c r="MD783" s="182"/>
      <c r="ME783" s="182"/>
      <c r="MF783" s="182"/>
      <c r="MG783" s="182"/>
      <c r="MH783" s="182"/>
      <c r="MI783" s="182"/>
      <c r="MJ783" s="182"/>
      <c r="MK783" s="182"/>
      <c r="ML783" s="182"/>
      <c r="MM783" s="182"/>
      <c r="MN783" s="182"/>
      <c r="MO783" s="182"/>
      <c r="MP783" s="182"/>
      <c r="MQ783" s="182"/>
      <c r="MR783" s="182"/>
      <c r="MS783" s="182"/>
      <c r="MT783" s="182"/>
      <c r="MU783" s="182"/>
      <c r="MV783" s="182"/>
      <c r="MW783" s="182"/>
      <c r="MX783" s="182"/>
      <c r="MY783" s="182"/>
      <c r="MZ783" s="182"/>
      <c r="NA783" s="182"/>
      <c r="NB783" s="182"/>
      <c r="NC783" s="182"/>
      <c r="ND783" s="182"/>
      <c r="NE783" s="182"/>
      <c r="NF783" s="182"/>
      <c r="NG783" s="182"/>
      <c r="NH783" s="182"/>
      <c r="NI783" s="182"/>
      <c r="NJ783" s="182"/>
      <c r="NK783" s="182"/>
      <c r="NL783" s="182"/>
      <c r="NM783" s="182"/>
      <c r="NN783" s="182"/>
      <c r="NO783" s="182"/>
      <c r="NP783" s="182"/>
      <c r="NQ783" s="182"/>
      <c r="NR783" s="182"/>
      <c r="NS783" s="182"/>
      <c r="NT783" s="182"/>
      <c r="NU783" s="182"/>
      <c r="NV783" s="182"/>
      <c r="NW783" s="182"/>
      <c r="NX783" s="182"/>
      <c r="NY783" s="182"/>
      <c r="NZ783" s="182"/>
      <c r="OA783" s="182"/>
      <c r="OB783" s="182"/>
      <c r="OC783" s="182"/>
      <c r="OD783" s="182"/>
      <c r="OE783" s="182"/>
      <c r="OF783" s="182"/>
      <c r="OG783" s="182"/>
      <c r="OH783" s="182"/>
      <c r="OI783" s="182"/>
      <c r="OJ783" s="182"/>
      <c r="OK783" s="182"/>
      <c r="OL783" s="182"/>
      <c r="OM783" s="182"/>
      <c r="ON783" s="182"/>
      <c r="OO783" s="182"/>
      <c r="OP783" s="182"/>
      <c r="OQ783" s="182"/>
      <c r="OR783" s="182"/>
      <c r="OS783" s="182"/>
      <c r="OT783" s="182"/>
      <c r="OU783" s="182"/>
      <c r="OV783" s="182"/>
      <c r="OW783" s="182"/>
      <c r="OX783" s="182"/>
      <c r="OY783" s="182"/>
      <c r="OZ783" s="182"/>
      <c r="PA783" s="182"/>
      <c r="PB783" s="182"/>
      <c r="PC783" s="182"/>
      <c r="PD783" s="182"/>
      <c r="PE783" s="182"/>
      <c r="PF783" s="182"/>
      <c r="PG783" s="182"/>
      <c r="PH783" s="182"/>
      <c r="PI783" s="182"/>
      <c r="PJ783" s="182"/>
      <c r="PK783" s="182"/>
      <c r="PL783" s="182"/>
      <c r="PM783" s="182"/>
      <c r="PN783" s="182"/>
      <c r="PO783" s="182"/>
      <c r="PP783" s="182"/>
      <c r="PQ783" s="182"/>
      <c r="PR783" s="182"/>
      <c r="PS783" s="182"/>
      <c r="PT783" s="182"/>
      <c r="PU783" s="182"/>
      <c r="PV783" s="182"/>
      <c r="PW783" s="182"/>
      <c r="PX783" s="182"/>
    </row>
    <row r="784" spans="1:440" s="167" customFormat="1" ht="19.899999999999999" customHeight="1">
      <c r="A784" s="855">
        <v>301</v>
      </c>
      <c r="B784" s="1044"/>
      <c r="C784" s="945"/>
      <c r="D784" s="863"/>
      <c r="E784" s="939"/>
      <c r="F784" s="331" t="s">
        <v>21</v>
      </c>
      <c r="G784" s="304">
        <v>34.366999999999997</v>
      </c>
      <c r="H784" s="304"/>
      <c r="I784" s="228">
        <f>G784+H784+K783</f>
        <v>36.975999999999999</v>
      </c>
      <c r="J784" s="317">
        <v>35.161999999999999</v>
      </c>
      <c r="K784" s="228">
        <f t="shared" si="972"/>
        <v>1.8140000000000001</v>
      </c>
      <c r="L784" s="364">
        <f t="shared" si="973"/>
        <v>0.95094115101687582</v>
      </c>
      <c r="M784" s="468" t="s">
        <v>24</v>
      </c>
      <c r="N784" s="903"/>
      <c r="O784" s="904"/>
      <c r="P784" s="904"/>
      <c r="Q784" s="904"/>
      <c r="R784" s="904"/>
      <c r="S784" s="893"/>
      <c r="T784" s="182"/>
      <c r="U784" s="182"/>
      <c r="V784" s="182"/>
      <c r="W784" s="192">
        <f t="shared" ref="W784:X785" si="1026">G784+G787+G790+G793</f>
        <v>120.581</v>
      </c>
      <c r="X784" s="219">
        <f t="shared" si="1026"/>
        <v>0</v>
      </c>
      <c r="Y784" s="220">
        <f t="shared" si="1025"/>
        <v>107.20699999999999</v>
      </c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  <c r="AV784" s="182"/>
      <c r="AW784" s="182"/>
      <c r="AX784" s="182"/>
      <c r="AY784" s="182"/>
      <c r="AZ784" s="182"/>
      <c r="BA784" s="182"/>
      <c r="BB784" s="182"/>
      <c r="BC784" s="182"/>
      <c r="BD784" s="182"/>
      <c r="BE784" s="182"/>
      <c r="BF784" s="182"/>
      <c r="BG784" s="182"/>
      <c r="BH784" s="182"/>
      <c r="BI784" s="182"/>
      <c r="BJ784" s="182"/>
      <c r="BK784" s="182"/>
      <c r="BL784" s="182"/>
      <c r="BM784" s="182"/>
      <c r="BN784" s="182"/>
      <c r="BO784" s="182"/>
      <c r="BP784" s="182"/>
      <c r="BQ784" s="182"/>
      <c r="BR784" s="182"/>
      <c r="BS784" s="182"/>
      <c r="BT784" s="182"/>
      <c r="BU784" s="182"/>
      <c r="BV784" s="182"/>
      <c r="BW784" s="182"/>
      <c r="BX784" s="182"/>
      <c r="BY784" s="182"/>
      <c r="BZ784" s="182"/>
      <c r="CA784" s="182"/>
      <c r="CB784" s="182"/>
      <c r="CC784" s="182"/>
      <c r="CD784" s="182"/>
      <c r="CE784" s="182"/>
      <c r="CF784" s="182"/>
      <c r="CG784" s="182"/>
      <c r="CH784" s="182"/>
      <c r="CI784" s="182"/>
      <c r="CJ784" s="182"/>
      <c r="CK784" s="182"/>
      <c r="CL784" s="182"/>
      <c r="CM784" s="182"/>
      <c r="CN784" s="182"/>
      <c r="CO784" s="182"/>
      <c r="CP784" s="182"/>
      <c r="CQ784" s="182"/>
      <c r="CR784" s="182"/>
      <c r="CS784" s="182"/>
      <c r="CT784" s="182"/>
      <c r="CU784" s="182"/>
      <c r="CV784" s="182"/>
      <c r="CW784" s="182"/>
      <c r="CX784" s="182"/>
      <c r="CY784" s="182"/>
      <c r="CZ784" s="182"/>
      <c r="DA784" s="182"/>
      <c r="DB784" s="182"/>
      <c r="DC784" s="182"/>
      <c r="DD784" s="182"/>
      <c r="DE784" s="182"/>
      <c r="DF784" s="182"/>
      <c r="DG784" s="182"/>
      <c r="DH784" s="182"/>
      <c r="DI784" s="182"/>
      <c r="DJ784" s="182"/>
      <c r="DK784" s="182"/>
      <c r="DL784" s="182"/>
      <c r="DM784" s="182"/>
      <c r="DN784" s="182"/>
      <c r="DO784" s="182"/>
      <c r="DP784" s="182"/>
      <c r="DQ784" s="182"/>
      <c r="DR784" s="182"/>
      <c r="DS784" s="182"/>
      <c r="DT784" s="182"/>
      <c r="DU784" s="182"/>
      <c r="DV784" s="182"/>
      <c r="DW784" s="182"/>
      <c r="DX784" s="182"/>
      <c r="DY784" s="182"/>
      <c r="DZ784" s="182"/>
      <c r="EA784" s="182"/>
      <c r="EB784" s="182"/>
      <c r="EC784" s="182"/>
      <c r="ED784" s="182"/>
      <c r="EE784" s="182"/>
      <c r="EF784" s="182"/>
      <c r="EG784" s="182"/>
      <c r="EH784" s="182"/>
      <c r="EI784" s="182"/>
      <c r="EJ784" s="182"/>
      <c r="EK784" s="182"/>
      <c r="EL784" s="182"/>
      <c r="EM784" s="182"/>
      <c r="EN784" s="182"/>
      <c r="EO784" s="182"/>
      <c r="EP784" s="182"/>
      <c r="EQ784" s="182"/>
      <c r="ER784" s="182"/>
      <c r="ES784" s="182"/>
      <c r="ET784" s="182"/>
      <c r="EU784" s="182"/>
      <c r="EV784" s="182"/>
      <c r="EW784" s="182"/>
      <c r="EX784" s="182"/>
      <c r="EY784" s="182"/>
      <c r="EZ784" s="182"/>
      <c r="FA784" s="182"/>
      <c r="FB784" s="182"/>
      <c r="FC784" s="182"/>
      <c r="FD784" s="182"/>
      <c r="FE784" s="182"/>
      <c r="FF784" s="182"/>
      <c r="FG784" s="182"/>
      <c r="FH784" s="182"/>
      <c r="FI784" s="182"/>
      <c r="FJ784" s="182"/>
      <c r="FK784" s="182"/>
      <c r="FL784" s="182"/>
      <c r="FM784" s="182"/>
      <c r="FN784" s="182"/>
      <c r="FO784" s="182"/>
      <c r="FP784" s="182"/>
      <c r="FQ784" s="182"/>
      <c r="FR784" s="182"/>
      <c r="FS784" s="182"/>
      <c r="FT784" s="182"/>
      <c r="FU784" s="182"/>
      <c r="FV784" s="182"/>
      <c r="FW784" s="182"/>
      <c r="FX784" s="182"/>
      <c r="FY784" s="182"/>
      <c r="FZ784" s="182"/>
      <c r="GA784" s="182"/>
      <c r="GB784" s="182"/>
      <c r="GC784" s="182"/>
      <c r="GD784" s="182"/>
      <c r="GE784" s="182"/>
      <c r="GF784" s="182"/>
      <c r="GG784" s="182"/>
      <c r="GH784" s="182"/>
      <c r="GI784" s="182"/>
      <c r="GJ784" s="182"/>
      <c r="GK784" s="182"/>
      <c r="GL784" s="182"/>
      <c r="GM784" s="182"/>
      <c r="GN784" s="182"/>
      <c r="GO784" s="182"/>
      <c r="GP784" s="182"/>
      <c r="GQ784" s="182"/>
      <c r="GR784" s="182"/>
      <c r="GS784" s="182"/>
      <c r="GT784" s="182"/>
      <c r="GU784" s="182"/>
      <c r="GV784" s="182"/>
      <c r="GW784" s="182"/>
      <c r="GX784" s="182"/>
      <c r="GY784" s="182"/>
      <c r="GZ784" s="182"/>
      <c r="HA784" s="182"/>
      <c r="HB784" s="182"/>
      <c r="HC784" s="182"/>
      <c r="HD784" s="182"/>
      <c r="HE784" s="182"/>
      <c r="HF784" s="182"/>
      <c r="HG784" s="182"/>
      <c r="HH784" s="182"/>
      <c r="HI784" s="182"/>
      <c r="HJ784" s="182"/>
      <c r="HK784" s="182"/>
      <c r="HL784" s="182"/>
      <c r="HM784" s="182"/>
      <c r="HN784" s="182"/>
      <c r="HO784" s="182"/>
      <c r="HP784" s="182"/>
      <c r="HQ784" s="182"/>
      <c r="HR784" s="182"/>
      <c r="HS784" s="182"/>
      <c r="HT784" s="182"/>
      <c r="HU784" s="182"/>
      <c r="HV784" s="182"/>
      <c r="HW784" s="182"/>
      <c r="HX784" s="182"/>
      <c r="HY784" s="182"/>
      <c r="HZ784" s="182"/>
      <c r="IA784" s="182"/>
      <c r="IB784" s="182"/>
      <c r="IC784" s="182"/>
      <c r="ID784" s="182"/>
      <c r="IE784" s="182"/>
      <c r="IF784" s="182"/>
      <c r="IG784" s="182"/>
      <c r="IH784" s="182"/>
      <c r="II784" s="182"/>
      <c r="IJ784" s="182"/>
      <c r="IK784" s="182"/>
      <c r="IL784" s="182"/>
      <c r="IM784" s="182"/>
      <c r="IN784" s="182"/>
      <c r="IO784" s="182"/>
      <c r="IP784" s="182"/>
      <c r="IQ784" s="182"/>
      <c r="IR784" s="182"/>
      <c r="IS784" s="182"/>
      <c r="IT784" s="182"/>
      <c r="IU784" s="182"/>
      <c r="IV784" s="182"/>
      <c r="IW784" s="182"/>
      <c r="IX784" s="182"/>
      <c r="IY784" s="182"/>
      <c r="IZ784" s="182"/>
      <c r="JA784" s="182"/>
      <c r="JB784" s="182"/>
      <c r="JC784" s="182"/>
      <c r="JD784" s="182"/>
      <c r="JE784" s="182"/>
      <c r="JF784" s="182"/>
      <c r="JG784" s="182"/>
      <c r="JH784" s="182"/>
      <c r="JI784" s="182"/>
      <c r="JJ784" s="182"/>
      <c r="JK784" s="182"/>
      <c r="JL784" s="182"/>
      <c r="JM784" s="182"/>
      <c r="JN784" s="182"/>
      <c r="JO784" s="182"/>
      <c r="JP784" s="182"/>
      <c r="JQ784" s="182"/>
      <c r="JR784" s="182"/>
      <c r="JS784" s="182"/>
      <c r="JT784" s="182"/>
      <c r="JU784" s="182"/>
      <c r="JV784" s="182"/>
      <c r="JW784" s="182"/>
      <c r="JX784" s="182"/>
      <c r="JY784" s="182"/>
      <c r="JZ784" s="182"/>
      <c r="KA784" s="182"/>
      <c r="KB784" s="182"/>
      <c r="KC784" s="182"/>
      <c r="KD784" s="182"/>
      <c r="KE784" s="182"/>
      <c r="KF784" s="182"/>
      <c r="KG784" s="182"/>
      <c r="KH784" s="182"/>
      <c r="KI784" s="182"/>
      <c r="KJ784" s="182"/>
      <c r="KK784" s="182"/>
      <c r="KL784" s="182"/>
      <c r="KM784" s="182"/>
      <c r="KN784" s="182"/>
      <c r="KO784" s="182"/>
      <c r="KP784" s="182"/>
      <c r="KQ784" s="182"/>
      <c r="KR784" s="182"/>
      <c r="KS784" s="182"/>
      <c r="KT784" s="182"/>
      <c r="KU784" s="182"/>
      <c r="KV784" s="182"/>
      <c r="KW784" s="182"/>
      <c r="KX784" s="182"/>
      <c r="KY784" s="182"/>
      <c r="KZ784" s="182"/>
      <c r="LA784" s="182"/>
      <c r="LB784" s="182"/>
      <c r="LC784" s="182"/>
      <c r="LD784" s="182"/>
      <c r="LE784" s="182"/>
      <c r="LF784" s="182"/>
      <c r="LG784" s="182"/>
      <c r="LH784" s="182"/>
      <c r="LI784" s="182"/>
      <c r="LJ784" s="182"/>
      <c r="LK784" s="182"/>
      <c r="LL784" s="182"/>
      <c r="LM784" s="182"/>
      <c r="LN784" s="182"/>
      <c r="LO784" s="182"/>
      <c r="LP784" s="182"/>
      <c r="LQ784" s="182"/>
      <c r="LR784" s="182"/>
      <c r="LS784" s="182"/>
      <c r="LT784" s="182"/>
      <c r="LU784" s="182"/>
      <c r="LV784" s="182"/>
      <c r="LW784" s="182"/>
      <c r="LX784" s="182"/>
      <c r="LY784" s="182"/>
      <c r="LZ784" s="182"/>
      <c r="MA784" s="182"/>
      <c r="MB784" s="182"/>
      <c r="MC784" s="182"/>
      <c r="MD784" s="182"/>
      <c r="ME784" s="182"/>
      <c r="MF784" s="182"/>
      <c r="MG784" s="182"/>
      <c r="MH784" s="182"/>
      <c r="MI784" s="182"/>
      <c r="MJ784" s="182"/>
      <c r="MK784" s="182"/>
      <c r="ML784" s="182"/>
      <c r="MM784" s="182"/>
      <c r="MN784" s="182"/>
      <c r="MO784" s="182"/>
      <c r="MP784" s="182"/>
      <c r="MQ784" s="182"/>
      <c r="MR784" s="182"/>
      <c r="MS784" s="182"/>
      <c r="MT784" s="182"/>
      <c r="MU784" s="182"/>
      <c r="MV784" s="182"/>
      <c r="MW784" s="182"/>
      <c r="MX784" s="182"/>
      <c r="MY784" s="182"/>
      <c r="MZ784" s="182"/>
      <c r="NA784" s="182"/>
      <c r="NB784" s="182"/>
      <c r="NC784" s="182"/>
      <c r="ND784" s="182"/>
      <c r="NE784" s="182"/>
      <c r="NF784" s="182"/>
      <c r="NG784" s="182"/>
      <c r="NH784" s="182"/>
      <c r="NI784" s="182"/>
      <c r="NJ784" s="182"/>
      <c r="NK784" s="182"/>
      <c r="NL784" s="182"/>
      <c r="NM784" s="182"/>
      <c r="NN784" s="182"/>
      <c r="NO784" s="182"/>
      <c r="NP784" s="182"/>
      <c r="NQ784" s="182"/>
      <c r="NR784" s="182"/>
      <c r="NS784" s="182"/>
      <c r="NT784" s="182"/>
      <c r="NU784" s="182"/>
      <c r="NV784" s="182"/>
      <c r="NW784" s="182"/>
      <c r="NX784" s="182"/>
      <c r="NY784" s="182"/>
      <c r="NZ784" s="182"/>
      <c r="OA784" s="182"/>
      <c r="OB784" s="182"/>
      <c r="OC784" s="182"/>
      <c r="OD784" s="182"/>
      <c r="OE784" s="182"/>
      <c r="OF784" s="182"/>
      <c r="OG784" s="182"/>
      <c r="OH784" s="182"/>
      <c r="OI784" s="182"/>
      <c r="OJ784" s="182"/>
      <c r="OK784" s="182"/>
      <c r="OL784" s="182"/>
      <c r="OM784" s="182"/>
      <c r="ON784" s="182"/>
      <c r="OO784" s="182"/>
      <c r="OP784" s="182"/>
      <c r="OQ784" s="182"/>
      <c r="OR784" s="182"/>
      <c r="OS784" s="182"/>
      <c r="OT784" s="182"/>
      <c r="OU784" s="182"/>
      <c r="OV784" s="182"/>
      <c r="OW784" s="182"/>
      <c r="OX784" s="182"/>
      <c r="OY784" s="182"/>
      <c r="OZ784" s="182"/>
      <c r="PA784" s="182"/>
      <c r="PB784" s="182"/>
      <c r="PC784" s="182"/>
      <c r="PD784" s="182"/>
      <c r="PE784" s="182"/>
      <c r="PF784" s="182"/>
      <c r="PG784" s="182"/>
      <c r="PH784" s="182"/>
      <c r="PI784" s="182"/>
      <c r="PJ784" s="182"/>
      <c r="PK784" s="182"/>
      <c r="PL784" s="182"/>
      <c r="PM784" s="182"/>
      <c r="PN784" s="182"/>
      <c r="PO784" s="182"/>
      <c r="PP784" s="182"/>
      <c r="PQ784" s="182"/>
      <c r="PR784" s="182"/>
      <c r="PS784" s="182"/>
      <c r="PT784" s="182"/>
      <c r="PU784" s="182"/>
      <c r="PV784" s="182"/>
      <c r="PW784" s="182"/>
      <c r="PX784" s="182"/>
    </row>
    <row r="785" spans="1:440" s="167" customFormat="1" ht="19.899999999999999" customHeight="1" thickBot="1">
      <c r="A785" s="855">
        <v>301</v>
      </c>
      <c r="B785" s="1044"/>
      <c r="C785" s="945"/>
      <c r="D785" s="864"/>
      <c r="E785" s="939"/>
      <c r="F785" s="331" t="s">
        <v>22</v>
      </c>
      <c r="G785" s="304">
        <v>41.707999999999998</v>
      </c>
      <c r="H785" s="304"/>
      <c r="I785" s="228">
        <f>G785+H785+K784</f>
        <v>43.521999999999998</v>
      </c>
      <c r="J785" s="317">
        <v>46.29</v>
      </c>
      <c r="K785" s="228">
        <f t="shared" si="972"/>
        <v>-2.7680000000000007</v>
      </c>
      <c r="L785" s="364">
        <f t="shared" si="973"/>
        <v>1.0636000183815082</v>
      </c>
      <c r="M785" s="468">
        <v>43465</v>
      </c>
      <c r="N785" s="903"/>
      <c r="O785" s="904"/>
      <c r="P785" s="904"/>
      <c r="Q785" s="904"/>
      <c r="R785" s="904"/>
      <c r="S785" s="893"/>
      <c r="T785" s="182"/>
      <c r="U785" s="182"/>
      <c r="V785" s="182"/>
      <c r="W785" s="193">
        <f t="shared" si="1026"/>
        <v>146.33800000000002</v>
      </c>
      <c r="X785" s="221">
        <f>H785+H788+H791+H794</f>
        <v>-52.5</v>
      </c>
      <c r="Y785" s="222">
        <f t="shared" si="1025"/>
        <v>57.923999999999992</v>
      </c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  <c r="AV785" s="182"/>
      <c r="AW785" s="182"/>
      <c r="AX785" s="182"/>
      <c r="AY785" s="182"/>
      <c r="AZ785" s="182"/>
      <c r="BA785" s="182"/>
      <c r="BB785" s="182"/>
      <c r="BC785" s="182"/>
      <c r="BD785" s="182"/>
      <c r="BE785" s="182"/>
      <c r="BF785" s="182"/>
      <c r="BG785" s="182"/>
      <c r="BH785" s="182"/>
      <c r="BI785" s="182"/>
      <c r="BJ785" s="182"/>
      <c r="BK785" s="182"/>
      <c r="BL785" s="182"/>
      <c r="BM785" s="182"/>
      <c r="BN785" s="182"/>
      <c r="BO785" s="182"/>
      <c r="BP785" s="182"/>
      <c r="BQ785" s="182"/>
      <c r="BR785" s="182"/>
      <c r="BS785" s="182"/>
      <c r="BT785" s="182"/>
      <c r="BU785" s="182"/>
      <c r="BV785" s="182"/>
      <c r="BW785" s="182"/>
      <c r="BX785" s="182"/>
      <c r="BY785" s="182"/>
      <c r="BZ785" s="182"/>
      <c r="CA785" s="182"/>
      <c r="CB785" s="182"/>
      <c r="CC785" s="182"/>
      <c r="CD785" s="182"/>
      <c r="CE785" s="182"/>
      <c r="CF785" s="182"/>
      <c r="CG785" s="182"/>
      <c r="CH785" s="182"/>
      <c r="CI785" s="182"/>
      <c r="CJ785" s="182"/>
      <c r="CK785" s="182"/>
      <c r="CL785" s="182"/>
      <c r="CM785" s="182"/>
      <c r="CN785" s="182"/>
      <c r="CO785" s="182"/>
      <c r="CP785" s="182"/>
      <c r="CQ785" s="182"/>
      <c r="CR785" s="182"/>
      <c r="CS785" s="182"/>
      <c r="CT785" s="182"/>
      <c r="CU785" s="182"/>
      <c r="CV785" s="182"/>
      <c r="CW785" s="182"/>
      <c r="CX785" s="182"/>
      <c r="CY785" s="182"/>
      <c r="CZ785" s="182"/>
      <c r="DA785" s="182"/>
      <c r="DB785" s="182"/>
      <c r="DC785" s="182"/>
      <c r="DD785" s="182"/>
      <c r="DE785" s="182"/>
      <c r="DF785" s="182"/>
      <c r="DG785" s="182"/>
      <c r="DH785" s="182"/>
      <c r="DI785" s="182"/>
      <c r="DJ785" s="182"/>
      <c r="DK785" s="182"/>
      <c r="DL785" s="182"/>
      <c r="DM785" s="182"/>
      <c r="DN785" s="182"/>
      <c r="DO785" s="182"/>
      <c r="DP785" s="182"/>
      <c r="DQ785" s="182"/>
      <c r="DR785" s="182"/>
      <c r="DS785" s="182"/>
      <c r="DT785" s="182"/>
      <c r="DU785" s="182"/>
      <c r="DV785" s="182"/>
      <c r="DW785" s="182"/>
      <c r="DX785" s="182"/>
      <c r="DY785" s="182"/>
      <c r="DZ785" s="182"/>
      <c r="EA785" s="182"/>
      <c r="EB785" s="182"/>
      <c r="EC785" s="182"/>
      <c r="ED785" s="182"/>
      <c r="EE785" s="182"/>
      <c r="EF785" s="182"/>
      <c r="EG785" s="182"/>
      <c r="EH785" s="182"/>
      <c r="EI785" s="182"/>
      <c r="EJ785" s="182"/>
      <c r="EK785" s="182"/>
      <c r="EL785" s="182"/>
      <c r="EM785" s="182"/>
      <c r="EN785" s="182"/>
      <c r="EO785" s="182"/>
      <c r="EP785" s="182"/>
      <c r="EQ785" s="182"/>
      <c r="ER785" s="182"/>
      <c r="ES785" s="182"/>
      <c r="ET785" s="182"/>
      <c r="EU785" s="182"/>
      <c r="EV785" s="182"/>
      <c r="EW785" s="182"/>
      <c r="EX785" s="182"/>
      <c r="EY785" s="182"/>
      <c r="EZ785" s="182"/>
      <c r="FA785" s="182"/>
      <c r="FB785" s="182"/>
      <c r="FC785" s="182"/>
      <c r="FD785" s="182"/>
      <c r="FE785" s="182"/>
      <c r="FF785" s="182"/>
      <c r="FG785" s="182"/>
      <c r="FH785" s="182"/>
      <c r="FI785" s="182"/>
      <c r="FJ785" s="182"/>
      <c r="FK785" s="182"/>
      <c r="FL785" s="182"/>
      <c r="FM785" s="182"/>
      <c r="FN785" s="182"/>
      <c r="FO785" s="182"/>
      <c r="FP785" s="182"/>
      <c r="FQ785" s="182"/>
      <c r="FR785" s="182"/>
      <c r="FS785" s="182"/>
      <c r="FT785" s="182"/>
      <c r="FU785" s="182"/>
      <c r="FV785" s="182"/>
      <c r="FW785" s="182"/>
      <c r="FX785" s="182"/>
      <c r="FY785" s="182"/>
      <c r="FZ785" s="182"/>
      <c r="GA785" s="182"/>
      <c r="GB785" s="182"/>
      <c r="GC785" s="182"/>
      <c r="GD785" s="182"/>
      <c r="GE785" s="182"/>
      <c r="GF785" s="182"/>
      <c r="GG785" s="182"/>
      <c r="GH785" s="182"/>
      <c r="GI785" s="182"/>
      <c r="GJ785" s="182"/>
      <c r="GK785" s="182"/>
      <c r="GL785" s="182"/>
      <c r="GM785" s="182"/>
      <c r="GN785" s="182"/>
      <c r="GO785" s="182"/>
      <c r="GP785" s="182"/>
      <c r="GQ785" s="182"/>
      <c r="GR785" s="182"/>
      <c r="GS785" s="182"/>
      <c r="GT785" s="182"/>
      <c r="GU785" s="182"/>
      <c r="GV785" s="182"/>
      <c r="GW785" s="182"/>
      <c r="GX785" s="182"/>
      <c r="GY785" s="182"/>
      <c r="GZ785" s="182"/>
      <c r="HA785" s="182"/>
      <c r="HB785" s="182"/>
      <c r="HC785" s="182"/>
      <c r="HD785" s="182"/>
      <c r="HE785" s="182"/>
      <c r="HF785" s="182"/>
      <c r="HG785" s="182"/>
      <c r="HH785" s="182"/>
      <c r="HI785" s="182"/>
      <c r="HJ785" s="182"/>
      <c r="HK785" s="182"/>
      <c r="HL785" s="182"/>
      <c r="HM785" s="182"/>
      <c r="HN785" s="182"/>
      <c r="HO785" s="182"/>
      <c r="HP785" s="182"/>
      <c r="HQ785" s="182"/>
      <c r="HR785" s="182"/>
      <c r="HS785" s="182"/>
      <c r="HT785" s="182"/>
      <c r="HU785" s="182"/>
      <c r="HV785" s="182"/>
      <c r="HW785" s="182"/>
      <c r="HX785" s="182"/>
      <c r="HY785" s="182"/>
      <c r="HZ785" s="182"/>
      <c r="IA785" s="182"/>
      <c r="IB785" s="182"/>
      <c r="IC785" s="182"/>
      <c r="ID785" s="182"/>
      <c r="IE785" s="182"/>
      <c r="IF785" s="182"/>
      <c r="IG785" s="182"/>
      <c r="IH785" s="182"/>
      <c r="II785" s="182"/>
      <c r="IJ785" s="182"/>
      <c r="IK785" s="182"/>
      <c r="IL785" s="182"/>
      <c r="IM785" s="182"/>
      <c r="IN785" s="182"/>
      <c r="IO785" s="182"/>
      <c r="IP785" s="182"/>
      <c r="IQ785" s="182"/>
      <c r="IR785" s="182"/>
      <c r="IS785" s="182"/>
      <c r="IT785" s="182"/>
      <c r="IU785" s="182"/>
      <c r="IV785" s="182"/>
      <c r="IW785" s="182"/>
      <c r="IX785" s="182"/>
      <c r="IY785" s="182"/>
      <c r="IZ785" s="182"/>
      <c r="JA785" s="182"/>
      <c r="JB785" s="182"/>
      <c r="JC785" s="182"/>
      <c r="JD785" s="182"/>
      <c r="JE785" s="182"/>
      <c r="JF785" s="182"/>
      <c r="JG785" s="182"/>
      <c r="JH785" s="182"/>
      <c r="JI785" s="182"/>
      <c r="JJ785" s="182"/>
      <c r="JK785" s="182"/>
      <c r="JL785" s="182"/>
      <c r="JM785" s="182"/>
      <c r="JN785" s="182"/>
      <c r="JO785" s="182"/>
      <c r="JP785" s="182"/>
      <c r="JQ785" s="182"/>
      <c r="JR785" s="182"/>
      <c r="JS785" s="182"/>
      <c r="JT785" s="182"/>
      <c r="JU785" s="182"/>
      <c r="JV785" s="182"/>
      <c r="JW785" s="182"/>
      <c r="JX785" s="182"/>
      <c r="JY785" s="182"/>
      <c r="JZ785" s="182"/>
      <c r="KA785" s="182"/>
      <c r="KB785" s="182"/>
      <c r="KC785" s="182"/>
      <c r="KD785" s="182"/>
      <c r="KE785" s="182"/>
      <c r="KF785" s="182"/>
      <c r="KG785" s="182"/>
      <c r="KH785" s="182"/>
      <c r="KI785" s="182"/>
      <c r="KJ785" s="182"/>
      <c r="KK785" s="182"/>
      <c r="KL785" s="182"/>
      <c r="KM785" s="182"/>
      <c r="KN785" s="182"/>
      <c r="KO785" s="182"/>
      <c r="KP785" s="182"/>
      <c r="KQ785" s="182"/>
      <c r="KR785" s="182"/>
      <c r="KS785" s="182"/>
      <c r="KT785" s="182"/>
      <c r="KU785" s="182"/>
      <c r="KV785" s="182"/>
      <c r="KW785" s="182"/>
      <c r="KX785" s="182"/>
      <c r="KY785" s="182"/>
      <c r="KZ785" s="182"/>
      <c r="LA785" s="182"/>
      <c r="LB785" s="182"/>
      <c r="LC785" s="182"/>
      <c r="LD785" s="182"/>
      <c r="LE785" s="182"/>
      <c r="LF785" s="182"/>
      <c r="LG785" s="182"/>
      <c r="LH785" s="182"/>
      <c r="LI785" s="182"/>
      <c r="LJ785" s="182"/>
      <c r="LK785" s="182"/>
      <c r="LL785" s="182"/>
      <c r="LM785" s="182"/>
      <c r="LN785" s="182"/>
      <c r="LO785" s="182"/>
      <c r="LP785" s="182"/>
      <c r="LQ785" s="182"/>
      <c r="LR785" s="182"/>
      <c r="LS785" s="182"/>
      <c r="LT785" s="182"/>
      <c r="LU785" s="182"/>
      <c r="LV785" s="182"/>
      <c r="LW785" s="182"/>
      <c r="LX785" s="182"/>
      <c r="LY785" s="182"/>
      <c r="LZ785" s="182"/>
      <c r="MA785" s="182"/>
      <c r="MB785" s="182"/>
      <c r="MC785" s="182"/>
      <c r="MD785" s="182"/>
      <c r="ME785" s="182"/>
      <c r="MF785" s="182"/>
      <c r="MG785" s="182"/>
      <c r="MH785" s="182"/>
      <c r="MI785" s="182"/>
      <c r="MJ785" s="182"/>
      <c r="MK785" s="182"/>
      <c r="ML785" s="182"/>
      <c r="MM785" s="182"/>
      <c r="MN785" s="182"/>
      <c r="MO785" s="182"/>
      <c r="MP785" s="182"/>
      <c r="MQ785" s="182"/>
      <c r="MR785" s="182"/>
      <c r="MS785" s="182"/>
      <c r="MT785" s="182"/>
      <c r="MU785" s="182"/>
      <c r="MV785" s="182"/>
      <c r="MW785" s="182"/>
      <c r="MX785" s="182"/>
      <c r="MY785" s="182"/>
      <c r="MZ785" s="182"/>
      <c r="NA785" s="182"/>
      <c r="NB785" s="182"/>
      <c r="NC785" s="182"/>
      <c r="ND785" s="182"/>
      <c r="NE785" s="182"/>
      <c r="NF785" s="182"/>
      <c r="NG785" s="182"/>
      <c r="NH785" s="182"/>
      <c r="NI785" s="182"/>
      <c r="NJ785" s="182"/>
      <c r="NK785" s="182"/>
      <c r="NL785" s="182"/>
      <c r="NM785" s="182"/>
      <c r="NN785" s="182"/>
      <c r="NO785" s="182"/>
      <c r="NP785" s="182"/>
      <c r="NQ785" s="182"/>
      <c r="NR785" s="182"/>
      <c r="NS785" s="182"/>
      <c r="NT785" s="182"/>
      <c r="NU785" s="182"/>
      <c r="NV785" s="182"/>
      <c r="NW785" s="182"/>
      <c r="NX785" s="182"/>
      <c r="NY785" s="182"/>
      <c r="NZ785" s="182"/>
      <c r="OA785" s="182"/>
      <c r="OB785" s="182"/>
      <c r="OC785" s="182"/>
      <c r="OD785" s="182"/>
      <c r="OE785" s="182"/>
      <c r="OF785" s="182"/>
      <c r="OG785" s="182"/>
      <c r="OH785" s="182"/>
      <c r="OI785" s="182"/>
      <c r="OJ785" s="182"/>
      <c r="OK785" s="182"/>
      <c r="OL785" s="182"/>
      <c r="OM785" s="182"/>
      <c r="ON785" s="182"/>
      <c r="OO785" s="182"/>
      <c r="OP785" s="182"/>
      <c r="OQ785" s="182"/>
      <c r="OR785" s="182"/>
      <c r="OS785" s="182"/>
      <c r="OT785" s="182"/>
      <c r="OU785" s="182"/>
      <c r="OV785" s="182"/>
      <c r="OW785" s="182"/>
      <c r="OX785" s="182"/>
      <c r="OY785" s="182"/>
      <c r="OZ785" s="182"/>
      <c r="PA785" s="182"/>
      <c r="PB785" s="182"/>
      <c r="PC785" s="182"/>
      <c r="PD785" s="182"/>
      <c r="PE785" s="182"/>
      <c r="PF785" s="182"/>
      <c r="PG785" s="182"/>
      <c r="PH785" s="182"/>
      <c r="PI785" s="182"/>
      <c r="PJ785" s="182"/>
      <c r="PK785" s="182"/>
      <c r="PL785" s="182"/>
      <c r="PM785" s="182"/>
      <c r="PN785" s="182"/>
      <c r="PO785" s="182"/>
      <c r="PP785" s="182"/>
      <c r="PQ785" s="182"/>
      <c r="PR785" s="182"/>
      <c r="PS785" s="182"/>
      <c r="PT785" s="182"/>
      <c r="PU785" s="182"/>
      <c r="PV785" s="182"/>
      <c r="PW785" s="182"/>
      <c r="PX785" s="182"/>
    </row>
    <row r="786" spans="1:440" s="167" customFormat="1" ht="19.899999999999999" customHeight="1">
      <c r="A786" s="855">
        <v>302</v>
      </c>
      <c r="B786" s="1044"/>
      <c r="C786" s="945"/>
      <c r="D786" s="862" t="s">
        <v>668</v>
      </c>
      <c r="E786" s="939" t="s">
        <v>648</v>
      </c>
      <c r="F786" s="331" t="s">
        <v>20</v>
      </c>
      <c r="G786" s="304">
        <v>1.395</v>
      </c>
      <c r="H786" s="304"/>
      <c r="I786" s="228">
        <f t="shared" ref="I786" si="1027">G786+H786</f>
        <v>1.395</v>
      </c>
      <c r="J786" s="317">
        <v>3</v>
      </c>
      <c r="K786" s="228">
        <f t="shared" si="972"/>
        <v>-1.605</v>
      </c>
      <c r="L786" s="364">
        <f t="shared" si="973"/>
        <v>2.150537634408602</v>
      </c>
      <c r="M786" s="468" t="s">
        <v>24</v>
      </c>
      <c r="N786" s="903">
        <f t="shared" ref="N786:O786" si="1028">G786+G787+G788</f>
        <v>15.857000000000001</v>
      </c>
      <c r="O786" s="904">
        <f t="shared" si="1028"/>
        <v>0</v>
      </c>
      <c r="P786" s="904">
        <f t="shared" ref="P786" si="1029">N786+O786</f>
        <v>15.857000000000001</v>
      </c>
      <c r="Q786" s="904">
        <f t="shared" ref="Q786" si="1030">J786+J787+J788</f>
        <v>6.1300000000000008</v>
      </c>
      <c r="R786" s="904">
        <f t="shared" ref="R786" si="1031">P786-Q786</f>
        <v>9.7270000000000003</v>
      </c>
      <c r="S786" s="893">
        <f t="shared" ref="S786" si="1032">Q786/P786</f>
        <v>0.38658005927981337</v>
      </c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2"/>
      <c r="AT786" s="182"/>
      <c r="AU786" s="182"/>
      <c r="AV786" s="182"/>
      <c r="AW786" s="182"/>
      <c r="AX786" s="182"/>
      <c r="AY786" s="182"/>
      <c r="AZ786" s="182"/>
      <c r="BA786" s="182"/>
      <c r="BB786" s="182"/>
      <c r="BC786" s="182"/>
      <c r="BD786" s="182"/>
      <c r="BE786" s="182"/>
      <c r="BF786" s="182"/>
      <c r="BG786" s="182"/>
      <c r="BH786" s="182"/>
      <c r="BI786" s="182"/>
      <c r="BJ786" s="182"/>
      <c r="BK786" s="182"/>
      <c r="BL786" s="182"/>
      <c r="BM786" s="182"/>
      <c r="BN786" s="182"/>
      <c r="BO786" s="182"/>
      <c r="BP786" s="182"/>
      <c r="BQ786" s="182"/>
      <c r="BR786" s="182"/>
      <c r="BS786" s="182"/>
      <c r="BT786" s="182"/>
      <c r="BU786" s="182"/>
      <c r="BV786" s="182"/>
      <c r="BW786" s="182"/>
      <c r="BX786" s="182"/>
      <c r="BY786" s="182"/>
      <c r="BZ786" s="182"/>
      <c r="CA786" s="182"/>
      <c r="CB786" s="182"/>
      <c r="CC786" s="182"/>
      <c r="CD786" s="182"/>
      <c r="CE786" s="182"/>
      <c r="CF786" s="182"/>
      <c r="CG786" s="182"/>
      <c r="CH786" s="182"/>
      <c r="CI786" s="182"/>
      <c r="CJ786" s="182"/>
      <c r="CK786" s="182"/>
      <c r="CL786" s="182"/>
      <c r="CM786" s="182"/>
      <c r="CN786" s="182"/>
      <c r="CO786" s="182"/>
      <c r="CP786" s="182"/>
      <c r="CQ786" s="182"/>
      <c r="CR786" s="182"/>
      <c r="CS786" s="182"/>
      <c r="CT786" s="182"/>
      <c r="CU786" s="182"/>
      <c r="CV786" s="182"/>
      <c r="CW786" s="182"/>
      <c r="CX786" s="182"/>
      <c r="CY786" s="182"/>
      <c r="CZ786" s="182"/>
      <c r="DA786" s="182"/>
      <c r="DB786" s="182"/>
      <c r="DC786" s="182"/>
      <c r="DD786" s="182"/>
      <c r="DE786" s="182"/>
      <c r="DF786" s="182"/>
      <c r="DG786" s="182"/>
      <c r="DH786" s="182"/>
      <c r="DI786" s="182"/>
      <c r="DJ786" s="182"/>
      <c r="DK786" s="182"/>
      <c r="DL786" s="182"/>
      <c r="DM786" s="182"/>
      <c r="DN786" s="182"/>
      <c r="DO786" s="182"/>
      <c r="DP786" s="182"/>
      <c r="DQ786" s="182"/>
      <c r="DR786" s="182"/>
      <c r="DS786" s="182"/>
      <c r="DT786" s="182"/>
      <c r="DU786" s="182"/>
      <c r="DV786" s="182"/>
      <c r="DW786" s="182"/>
      <c r="DX786" s="182"/>
      <c r="DY786" s="182"/>
      <c r="DZ786" s="182"/>
      <c r="EA786" s="182"/>
      <c r="EB786" s="182"/>
      <c r="EC786" s="182"/>
      <c r="ED786" s="182"/>
      <c r="EE786" s="182"/>
      <c r="EF786" s="182"/>
      <c r="EG786" s="182"/>
      <c r="EH786" s="182"/>
      <c r="EI786" s="182"/>
      <c r="EJ786" s="182"/>
      <c r="EK786" s="182"/>
      <c r="EL786" s="182"/>
      <c r="EM786" s="182"/>
      <c r="EN786" s="182"/>
      <c r="EO786" s="182"/>
      <c r="EP786" s="182"/>
      <c r="EQ786" s="182"/>
      <c r="ER786" s="182"/>
      <c r="ES786" s="182"/>
      <c r="ET786" s="182"/>
      <c r="EU786" s="182"/>
      <c r="EV786" s="182"/>
      <c r="EW786" s="182"/>
      <c r="EX786" s="182"/>
      <c r="EY786" s="182"/>
      <c r="EZ786" s="182"/>
      <c r="FA786" s="182"/>
      <c r="FB786" s="182"/>
      <c r="FC786" s="182"/>
      <c r="FD786" s="182"/>
      <c r="FE786" s="182"/>
      <c r="FF786" s="182"/>
      <c r="FG786" s="182"/>
      <c r="FH786" s="182"/>
      <c r="FI786" s="182"/>
      <c r="FJ786" s="182"/>
      <c r="FK786" s="182"/>
      <c r="FL786" s="182"/>
      <c r="FM786" s="182"/>
      <c r="FN786" s="182"/>
      <c r="FO786" s="182"/>
      <c r="FP786" s="182"/>
      <c r="FQ786" s="182"/>
      <c r="FR786" s="182"/>
      <c r="FS786" s="182"/>
      <c r="FT786" s="182"/>
      <c r="FU786" s="182"/>
      <c r="FV786" s="182"/>
      <c r="FW786" s="182"/>
      <c r="FX786" s="182"/>
      <c r="FY786" s="182"/>
      <c r="FZ786" s="182"/>
      <c r="GA786" s="182"/>
      <c r="GB786" s="182"/>
      <c r="GC786" s="182"/>
      <c r="GD786" s="182"/>
      <c r="GE786" s="182"/>
      <c r="GF786" s="182"/>
      <c r="GG786" s="182"/>
      <c r="GH786" s="182"/>
      <c r="GI786" s="182"/>
      <c r="GJ786" s="182"/>
      <c r="GK786" s="182"/>
      <c r="GL786" s="182"/>
      <c r="GM786" s="182"/>
      <c r="GN786" s="182"/>
      <c r="GO786" s="182"/>
      <c r="GP786" s="182"/>
      <c r="GQ786" s="182"/>
      <c r="GR786" s="182"/>
      <c r="GS786" s="182"/>
      <c r="GT786" s="182"/>
      <c r="GU786" s="182"/>
      <c r="GV786" s="182"/>
      <c r="GW786" s="182"/>
      <c r="GX786" s="182"/>
      <c r="GY786" s="182"/>
      <c r="GZ786" s="182"/>
      <c r="HA786" s="182"/>
      <c r="HB786" s="182"/>
      <c r="HC786" s="182"/>
      <c r="HD786" s="182"/>
      <c r="HE786" s="182"/>
      <c r="HF786" s="182"/>
      <c r="HG786" s="182"/>
      <c r="HH786" s="182"/>
      <c r="HI786" s="182"/>
      <c r="HJ786" s="182"/>
      <c r="HK786" s="182"/>
      <c r="HL786" s="182"/>
      <c r="HM786" s="182"/>
      <c r="HN786" s="182"/>
      <c r="HO786" s="182"/>
      <c r="HP786" s="182"/>
      <c r="HQ786" s="182"/>
      <c r="HR786" s="182"/>
      <c r="HS786" s="182"/>
      <c r="HT786" s="182"/>
      <c r="HU786" s="182"/>
      <c r="HV786" s="182"/>
      <c r="HW786" s="182"/>
      <c r="HX786" s="182"/>
      <c r="HY786" s="182"/>
      <c r="HZ786" s="182"/>
      <c r="IA786" s="182"/>
      <c r="IB786" s="182"/>
      <c r="IC786" s="182"/>
      <c r="ID786" s="182"/>
      <c r="IE786" s="182"/>
      <c r="IF786" s="182"/>
      <c r="IG786" s="182"/>
      <c r="IH786" s="182"/>
      <c r="II786" s="182"/>
      <c r="IJ786" s="182"/>
      <c r="IK786" s="182"/>
      <c r="IL786" s="182"/>
      <c r="IM786" s="182"/>
      <c r="IN786" s="182"/>
      <c r="IO786" s="182"/>
      <c r="IP786" s="182"/>
      <c r="IQ786" s="182"/>
      <c r="IR786" s="182"/>
      <c r="IS786" s="182"/>
      <c r="IT786" s="182"/>
      <c r="IU786" s="182"/>
      <c r="IV786" s="182"/>
      <c r="IW786" s="182"/>
      <c r="IX786" s="182"/>
      <c r="IY786" s="182"/>
      <c r="IZ786" s="182"/>
      <c r="JA786" s="182"/>
      <c r="JB786" s="182"/>
      <c r="JC786" s="182"/>
      <c r="JD786" s="182"/>
      <c r="JE786" s="182"/>
      <c r="JF786" s="182"/>
      <c r="JG786" s="182"/>
      <c r="JH786" s="182"/>
      <c r="JI786" s="182"/>
      <c r="JJ786" s="182"/>
      <c r="JK786" s="182"/>
      <c r="JL786" s="182"/>
      <c r="JM786" s="182"/>
      <c r="JN786" s="182"/>
      <c r="JO786" s="182"/>
      <c r="JP786" s="182"/>
      <c r="JQ786" s="182"/>
      <c r="JR786" s="182"/>
      <c r="JS786" s="182"/>
      <c r="JT786" s="182"/>
      <c r="JU786" s="182"/>
      <c r="JV786" s="182"/>
      <c r="JW786" s="182"/>
      <c r="JX786" s="182"/>
      <c r="JY786" s="182"/>
      <c r="JZ786" s="182"/>
      <c r="KA786" s="182"/>
      <c r="KB786" s="182"/>
      <c r="KC786" s="182"/>
      <c r="KD786" s="182"/>
      <c r="KE786" s="182"/>
      <c r="KF786" s="182"/>
      <c r="KG786" s="182"/>
      <c r="KH786" s="182"/>
      <c r="KI786" s="182"/>
      <c r="KJ786" s="182"/>
      <c r="KK786" s="182"/>
      <c r="KL786" s="182"/>
      <c r="KM786" s="182"/>
      <c r="KN786" s="182"/>
      <c r="KO786" s="182"/>
      <c r="KP786" s="182"/>
      <c r="KQ786" s="182"/>
      <c r="KR786" s="182"/>
      <c r="KS786" s="182"/>
      <c r="KT786" s="182"/>
      <c r="KU786" s="182"/>
      <c r="KV786" s="182"/>
      <c r="KW786" s="182"/>
      <c r="KX786" s="182"/>
      <c r="KY786" s="182"/>
      <c r="KZ786" s="182"/>
      <c r="LA786" s="182"/>
      <c r="LB786" s="182"/>
      <c r="LC786" s="182"/>
      <c r="LD786" s="182"/>
      <c r="LE786" s="182"/>
      <c r="LF786" s="182"/>
      <c r="LG786" s="182"/>
      <c r="LH786" s="182"/>
      <c r="LI786" s="182"/>
      <c r="LJ786" s="182"/>
      <c r="LK786" s="182"/>
      <c r="LL786" s="182"/>
      <c r="LM786" s="182"/>
      <c r="LN786" s="182"/>
      <c r="LO786" s="182"/>
      <c r="LP786" s="182"/>
      <c r="LQ786" s="182"/>
      <c r="LR786" s="182"/>
      <c r="LS786" s="182"/>
      <c r="LT786" s="182"/>
      <c r="LU786" s="182"/>
      <c r="LV786" s="182"/>
      <c r="LW786" s="182"/>
      <c r="LX786" s="182"/>
      <c r="LY786" s="182"/>
      <c r="LZ786" s="182"/>
      <c r="MA786" s="182"/>
      <c r="MB786" s="182"/>
      <c r="MC786" s="182"/>
      <c r="MD786" s="182"/>
      <c r="ME786" s="182"/>
      <c r="MF786" s="182"/>
      <c r="MG786" s="182"/>
      <c r="MH786" s="182"/>
      <c r="MI786" s="182"/>
      <c r="MJ786" s="182"/>
      <c r="MK786" s="182"/>
      <c r="ML786" s="182"/>
      <c r="MM786" s="182"/>
      <c r="MN786" s="182"/>
      <c r="MO786" s="182"/>
      <c r="MP786" s="182"/>
      <c r="MQ786" s="182"/>
      <c r="MR786" s="182"/>
      <c r="MS786" s="182"/>
      <c r="MT786" s="182"/>
      <c r="MU786" s="182"/>
      <c r="MV786" s="182"/>
      <c r="MW786" s="182"/>
      <c r="MX786" s="182"/>
      <c r="MY786" s="182"/>
      <c r="MZ786" s="182"/>
      <c r="NA786" s="182"/>
      <c r="NB786" s="182"/>
      <c r="NC786" s="182"/>
      <c r="ND786" s="182"/>
      <c r="NE786" s="182"/>
      <c r="NF786" s="182"/>
      <c r="NG786" s="182"/>
      <c r="NH786" s="182"/>
      <c r="NI786" s="182"/>
      <c r="NJ786" s="182"/>
      <c r="NK786" s="182"/>
      <c r="NL786" s="182"/>
      <c r="NM786" s="182"/>
      <c r="NN786" s="182"/>
      <c r="NO786" s="182"/>
      <c r="NP786" s="182"/>
      <c r="NQ786" s="182"/>
      <c r="NR786" s="182"/>
      <c r="NS786" s="182"/>
      <c r="NT786" s="182"/>
      <c r="NU786" s="182"/>
      <c r="NV786" s="182"/>
      <c r="NW786" s="182"/>
      <c r="NX786" s="182"/>
      <c r="NY786" s="182"/>
      <c r="NZ786" s="182"/>
      <c r="OA786" s="182"/>
      <c r="OB786" s="182"/>
      <c r="OC786" s="182"/>
      <c r="OD786" s="182"/>
      <c r="OE786" s="182"/>
      <c r="OF786" s="182"/>
      <c r="OG786" s="182"/>
      <c r="OH786" s="182"/>
      <c r="OI786" s="182"/>
      <c r="OJ786" s="182"/>
      <c r="OK786" s="182"/>
      <c r="OL786" s="182"/>
      <c r="OM786" s="182"/>
      <c r="ON786" s="182"/>
      <c r="OO786" s="182"/>
      <c r="OP786" s="182"/>
      <c r="OQ786" s="182"/>
      <c r="OR786" s="182"/>
      <c r="OS786" s="182"/>
      <c r="OT786" s="182"/>
      <c r="OU786" s="182"/>
      <c r="OV786" s="182"/>
      <c r="OW786" s="182"/>
      <c r="OX786" s="182"/>
      <c r="OY786" s="182"/>
      <c r="OZ786" s="182"/>
      <c r="PA786" s="182"/>
      <c r="PB786" s="182"/>
      <c r="PC786" s="182"/>
      <c r="PD786" s="182"/>
      <c r="PE786" s="182"/>
      <c r="PF786" s="182"/>
      <c r="PG786" s="182"/>
      <c r="PH786" s="182"/>
      <c r="PI786" s="182"/>
      <c r="PJ786" s="182"/>
      <c r="PK786" s="182"/>
      <c r="PL786" s="182"/>
      <c r="PM786" s="182"/>
      <c r="PN786" s="182"/>
      <c r="PO786" s="182"/>
      <c r="PP786" s="182"/>
      <c r="PQ786" s="182"/>
      <c r="PR786" s="182"/>
      <c r="PS786" s="182"/>
      <c r="PT786" s="182"/>
      <c r="PU786" s="182"/>
      <c r="PV786" s="182"/>
      <c r="PW786" s="182"/>
      <c r="PX786" s="182"/>
    </row>
    <row r="787" spans="1:440" s="167" customFormat="1" ht="19.899999999999999" customHeight="1">
      <c r="A787" s="855">
        <v>302</v>
      </c>
      <c r="B787" s="1044"/>
      <c r="C787" s="945"/>
      <c r="D787" s="863"/>
      <c r="E787" s="939"/>
      <c r="F787" s="331" t="s">
        <v>21</v>
      </c>
      <c r="G787" s="304">
        <v>6.5330000000000004</v>
      </c>
      <c r="H787" s="304"/>
      <c r="I787" s="228">
        <f>G787+H787+K786</f>
        <v>4.9280000000000008</v>
      </c>
      <c r="J787" s="317">
        <v>2.9</v>
      </c>
      <c r="K787" s="228">
        <f t="shared" si="972"/>
        <v>2.0280000000000009</v>
      </c>
      <c r="L787" s="364">
        <f t="shared" si="973"/>
        <v>0.58847402597402587</v>
      </c>
      <c r="M787" s="468" t="s">
        <v>24</v>
      </c>
      <c r="N787" s="903"/>
      <c r="O787" s="904"/>
      <c r="P787" s="904"/>
      <c r="Q787" s="904"/>
      <c r="R787" s="904"/>
      <c r="S787" s="893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  <c r="AV787" s="182"/>
      <c r="AW787" s="182"/>
      <c r="AX787" s="182"/>
      <c r="AY787" s="182"/>
      <c r="AZ787" s="182"/>
      <c r="BA787" s="182"/>
      <c r="BB787" s="182"/>
      <c r="BC787" s="182"/>
      <c r="BD787" s="182"/>
      <c r="BE787" s="182"/>
      <c r="BF787" s="182"/>
      <c r="BG787" s="182"/>
      <c r="BH787" s="182"/>
      <c r="BI787" s="182"/>
      <c r="BJ787" s="182"/>
      <c r="BK787" s="182"/>
      <c r="BL787" s="182"/>
      <c r="BM787" s="182"/>
      <c r="BN787" s="182"/>
      <c r="BO787" s="182"/>
      <c r="BP787" s="182"/>
      <c r="BQ787" s="182"/>
      <c r="BR787" s="182"/>
      <c r="BS787" s="182"/>
      <c r="BT787" s="182"/>
      <c r="BU787" s="182"/>
      <c r="BV787" s="182"/>
      <c r="BW787" s="182"/>
      <c r="BX787" s="182"/>
      <c r="BY787" s="182"/>
      <c r="BZ787" s="182"/>
      <c r="CA787" s="182"/>
      <c r="CB787" s="182"/>
      <c r="CC787" s="182"/>
      <c r="CD787" s="182"/>
      <c r="CE787" s="182"/>
      <c r="CF787" s="182"/>
      <c r="CG787" s="182"/>
      <c r="CH787" s="182"/>
      <c r="CI787" s="182"/>
      <c r="CJ787" s="182"/>
      <c r="CK787" s="182"/>
      <c r="CL787" s="182"/>
      <c r="CM787" s="182"/>
      <c r="CN787" s="182"/>
      <c r="CO787" s="182"/>
      <c r="CP787" s="182"/>
      <c r="CQ787" s="182"/>
      <c r="CR787" s="182"/>
      <c r="CS787" s="182"/>
      <c r="CT787" s="182"/>
      <c r="CU787" s="182"/>
      <c r="CV787" s="182"/>
      <c r="CW787" s="182"/>
      <c r="CX787" s="182"/>
      <c r="CY787" s="182"/>
      <c r="CZ787" s="182"/>
      <c r="DA787" s="182"/>
      <c r="DB787" s="182"/>
      <c r="DC787" s="182"/>
      <c r="DD787" s="182"/>
      <c r="DE787" s="182"/>
      <c r="DF787" s="182"/>
      <c r="DG787" s="182"/>
      <c r="DH787" s="182"/>
      <c r="DI787" s="182"/>
      <c r="DJ787" s="182"/>
      <c r="DK787" s="182"/>
      <c r="DL787" s="182"/>
      <c r="DM787" s="182"/>
      <c r="DN787" s="182"/>
      <c r="DO787" s="182"/>
      <c r="DP787" s="182"/>
      <c r="DQ787" s="182"/>
      <c r="DR787" s="182"/>
      <c r="DS787" s="182"/>
      <c r="DT787" s="182"/>
      <c r="DU787" s="182"/>
      <c r="DV787" s="182"/>
      <c r="DW787" s="182"/>
      <c r="DX787" s="182"/>
      <c r="DY787" s="182"/>
      <c r="DZ787" s="182"/>
      <c r="EA787" s="182"/>
      <c r="EB787" s="182"/>
      <c r="EC787" s="182"/>
      <c r="ED787" s="182"/>
      <c r="EE787" s="182"/>
      <c r="EF787" s="182"/>
      <c r="EG787" s="182"/>
      <c r="EH787" s="182"/>
      <c r="EI787" s="182"/>
      <c r="EJ787" s="182"/>
      <c r="EK787" s="182"/>
      <c r="EL787" s="182"/>
      <c r="EM787" s="182"/>
      <c r="EN787" s="182"/>
      <c r="EO787" s="182"/>
      <c r="EP787" s="182"/>
      <c r="EQ787" s="182"/>
      <c r="ER787" s="182"/>
      <c r="ES787" s="182"/>
      <c r="ET787" s="182"/>
      <c r="EU787" s="182"/>
      <c r="EV787" s="182"/>
      <c r="EW787" s="182"/>
      <c r="EX787" s="182"/>
      <c r="EY787" s="182"/>
      <c r="EZ787" s="182"/>
      <c r="FA787" s="182"/>
      <c r="FB787" s="182"/>
      <c r="FC787" s="182"/>
      <c r="FD787" s="182"/>
      <c r="FE787" s="182"/>
      <c r="FF787" s="182"/>
      <c r="FG787" s="182"/>
      <c r="FH787" s="182"/>
      <c r="FI787" s="182"/>
      <c r="FJ787" s="182"/>
      <c r="FK787" s="182"/>
      <c r="FL787" s="182"/>
      <c r="FM787" s="182"/>
      <c r="FN787" s="182"/>
      <c r="FO787" s="182"/>
      <c r="FP787" s="182"/>
      <c r="FQ787" s="182"/>
      <c r="FR787" s="182"/>
      <c r="FS787" s="182"/>
      <c r="FT787" s="182"/>
      <c r="FU787" s="182"/>
      <c r="FV787" s="182"/>
      <c r="FW787" s="182"/>
      <c r="FX787" s="182"/>
      <c r="FY787" s="182"/>
      <c r="FZ787" s="182"/>
      <c r="GA787" s="182"/>
      <c r="GB787" s="182"/>
      <c r="GC787" s="182"/>
      <c r="GD787" s="182"/>
      <c r="GE787" s="182"/>
      <c r="GF787" s="182"/>
      <c r="GG787" s="182"/>
      <c r="GH787" s="182"/>
      <c r="GI787" s="182"/>
      <c r="GJ787" s="182"/>
      <c r="GK787" s="182"/>
      <c r="GL787" s="182"/>
      <c r="GM787" s="182"/>
      <c r="GN787" s="182"/>
      <c r="GO787" s="182"/>
      <c r="GP787" s="182"/>
      <c r="GQ787" s="182"/>
      <c r="GR787" s="182"/>
      <c r="GS787" s="182"/>
      <c r="GT787" s="182"/>
      <c r="GU787" s="182"/>
      <c r="GV787" s="182"/>
      <c r="GW787" s="182"/>
      <c r="GX787" s="182"/>
      <c r="GY787" s="182"/>
      <c r="GZ787" s="182"/>
      <c r="HA787" s="182"/>
      <c r="HB787" s="182"/>
      <c r="HC787" s="182"/>
      <c r="HD787" s="182"/>
      <c r="HE787" s="182"/>
      <c r="HF787" s="182"/>
      <c r="HG787" s="182"/>
      <c r="HH787" s="182"/>
      <c r="HI787" s="182"/>
      <c r="HJ787" s="182"/>
      <c r="HK787" s="182"/>
      <c r="HL787" s="182"/>
      <c r="HM787" s="182"/>
      <c r="HN787" s="182"/>
      <c r="HO787" s="182"/>
      <c r="HP787" s="182"/>
      <c r="HQ787" s="182"/>
      <c r="HR787" s="182"/>
      <c r="HS787" s="182"/>
      <c r="HT787" s="182"/>
      <c r="HU787" s="182"/>
      <c r="HV787" s="182"/>
      <c r="HW787" s="182"/>
      <c r="HX787" s="182"/>
      <c r="HY787" s="182"/>
      <c r="HZ787" s="182"/>
      <c r="IA787" s="182"/>
      <c r="IB787" s="182"/>
      <c r="IC787" s="182"/>
      <c r="ID787" s="182"/>
      <c r="IE787" s="182"/>
      <c r="IF787" s="182"/>
      <c r="IG787" s="182"/>
      <c r="IH787" s="182"/>
      <c r="II787" s="182"/>
      <c r="IJ787" s="182"/>
      <c r="IK787" s="182"/>
      <c r="IL787" s="182"/>
      <c r="IM787" s="182"/>
      <c r="IN787" s="182"/>
      <c r="IO787" s="182"/>
      <c r="IP787" s="182"/>
      <c r="IQ787" s="182"/>
      <c r="IR787" s="182"/>
      <c r="IS787" s="182"/>
      <c r="IT787" s="182"/>
      <c r="IU787" s="182"/>
      <c r="IV787" s="182"/>
      <c r="IW787" s="182"/>
      <c r="IX787" s="182"/>
      <c r="IY787" s="182"/>
      <c r="IZ787" s="182"/>
      <c r="JA787" s="182"/>
      <c r="JB787" s="182"/>
      <c r="JC787" s="182"/>
      <c r="JD787" s="182"/>
      <c r="JE787" s="182"/>
      <c r="JF787" s="182"/>
      <c r="JG787" s="182"/>
      <c r="JH787" s="182"/>
      <c r="JI787" s="182"/>
      <c r="JJ787" s="182"/>
      <c r="JK787" s="182"/>
      <c r="JL787" s="182"/>
      <c r="JM787" s="182"/>
      <c r="JN787" s="182"/>
      <c r="JO787" s="182"/>
      <c r="JP787" s="182"/>
      <c r="JQ787" s="182"/>
      <c r="JR787" s="182"/>
      <c r="JS787" s="182"/>
      <c r="JT787" s="182"/>
      <c r="JU787" s="182"/>
      <c r="JV787" s="182"/>
      <c r="JW787" s="182"/>
      <c r="JX787" s="182"/>
      <c r="JY787" s="182"/>
      <c r="JZ787" s="182"/>
      <c r="KA787" s="182"/>
      <c r="KB787" s="182"/>
      <c r="KC787" s="182"/>
      <c r="KD787" s="182"/>
      <c r="KE787" s="182"/>
      <c r="KF787" s="182"/>
      <c r="KG787" s="182"/>
      <c r="KH787" s="182"/>
      <c r="KI787" s="182"/>
      <c r="KJ787" s="182"/>
      <c r="KK787" s="182"/>
      <c r="KL787" s="182"/>
      <c r="KM787" s="182"/>
      <c r="KN787" s="182"/>
      <c r="KO787" s="182"/>
      <c r="KP787" s="182"/>
      <c r="KQ787" s="182"/>
      <c r="KR787" s="182"/>
      <c r="KS787" s="182"/>
      <c r="KT787" s="182"/>
      <c r="KU787" s="182"/>
      <c r="KV787" s="182"/>
      <c r="KW787" s="182"/>
      <c r="KX787" s="182"/>
      <c r="KY787" s="182"/>
      <c r="KZ787" s="182"/>
      <c r="LA787" s="182"/>
      <c r="LB787" s="182"/>
      <c r="LC787" s="182"/>
      <c r="LD787" s="182"/>
      <c r="LE787" s="182"/>
      <c r="LF787" s="182"/>
      <c r="LG787" s="182"/>
      <c r="LH787" s="182"/>
      <c r="LI787" s="182"/>
      <c r="LJ787" s="182"/>
      <c r="LK787" s="182"/>
      <c r="LL787" s="182"/>
      <c r="LM787" s="182"/>
      <c r="LN787" s="182"/>
      <c r="LO787" s="182"/>
      <c r="LP787" s="182"/>
      <c r="LQ787" s="182"/>
      <c r="LR787" s="182"/>
      <c r="LS787" s="182"/>
      <c r="LT787" s="182"/>
      <c r="LU787" s="182"/>
      <c r="LV787" s="182"/>
      <c r="LW787" s="182"/>
      <c r="LX787" s="182"/>
      <c r="LY787" s="182"/>
      <c r="LZ787" s="182"/>
      <c r="MA787" s="182"/>
      <c r="MB787" s="182"/>
      <c r="MC787" s="182"/>
      <c r="MD787" s="182"/>
      <c r="ME787" s="182"/>
      <c r="MF787" s="182"/>
      <c r="MG787" s="182"/>
      <c r="MH787" s="182"/>
      <c r="MI787" s="182"/>
      <c r="MJ787" s="182"/>
      <c r="MK787" s="182"/>
      <c r="ML787" s="182"/>
      <c r="MM787" s="182"/>
      <c r="MN787" s="182"/>
      <c r="MO787" s="182"/>
      <c r="MP787" s="182"/>
      <c r="MQ787" s="182"/>
      <c r="MR787" s="182"/>
      <c r="MS787" s="182"/>
      <c r="MT787" s="182"/>
      <c r="MU787" s="182"/>
      <c r="MV787" s="182"/>
      <c r="MW787" s="182"/>
      <c r="MX787" s="182"/>
      <c r="MY787" s="182"/>
      <c r="MZ787" s="182"/>
      <c r="NA787" s="182"/>
      <c r="NB787" s="182"/>
      <c r="NC787" s="182"/>
      <c r="ND787" s="182"/>
      <c r="NE787" s="182"/>
      <c r="NF787" s="182"/>
      <c r="NG787" s="182"/>
      <c r="NH787" s="182"/>
      <c r="NI787" s="182"/>
      <c r="NJ787" s="182"/>
      <c r="NK787" s="182"/>
      <c r="NL787" s="182"/>
      <c r="NM787" s="182"/>
      <c r="NN787" s="182"/>
      <c r="NO787" s="182"/>
      <c r="NP787" s="182"/>
      <c r="NQ787" s="182"/>
      <c r="NR787" s="182"/>
      <c r="NS787" s="182"/>
      <c r="NT787" s="182"/>
      <c r="NU787" s="182"/>
      <c r="NV787" s="182"/>
      <c r="NW787" s="182"/>
      <c r="NX787" s="182"/>
      <c r="NY787" s="182"/>
      <c r="NZ787" s="182"/>
      <c r="OA787" s="182"/>
      <c r="OB787" s="182"/>
      <c r="OC787" s="182"/>
      <c r="OD787" s="182"/>
      <c r="OE787" s="182"/>
      <c r="OF787" s="182"/>
      <c r="OG787" s="182"/>
      <c r="OH787" s="182"/>
      <c r="OI787" s="182"/>
      <c r="OJ787" s="182"/>
      <c r="OK787" s="182"/>
      <c r="OL787" s="182"/>
      <c r="OM787" s="182"/>
      <c r="ON787" s="182"/>
      <c r="OO787" s="182"/>
      <c r="OP787" s="182"/>
      <c r="OQ787" s="182"/>
      <c r="OR787" s="182"/>
      <c r="OS787" s="182"/>
      <c r="OT787" s="182"/>
      <c r="OU787" s="182"/>
      <c r="OV787" s="182"/>
      <c r="OW787" s="182"/>
      <c r="OX787" s="182"/>
      <c r="OY787" s="182"/>
      <c r="OZ787" s="182"/>
      <c r="PA787" s="182"/>
      <c r="PB787" s="182"/>
      <c r="PC787" s="182"/>
      <c r="PD787" s="182"/>
      <c r="PE787" s="182"/>
      <c r="PF787" s="182"/>
      <c r="PG787" s="182"/>
      <c r="PH787" s="182"/>
      <c r="PI787" s="182"/>
      <c r="PJ787" s="182"/>
      <c r="PK787" s="182"/>
      <c r="PL787" s="182"/>
      <c r="PM787" s="182"/>
      <c r="PN787" s="182"/>
      <c r="PO787" s="182"/>
      <c r="PP787" s="182"/>
      <c r="PQ787" s="182"/>
      <c r="PR787" s="182"/>
      <c r="PS787" s="182"/>
      <c r="PT787" s="182"/>
      <c r="PU787" s="182"/>
      <c r="PV787" s="182"/>
      <c r="PW787" s="182"/>
      <c r="PX787" s="182"/>
    </row>
    <row r="788" spans="1:440" s="167" customFormat="1" ht="19.899999999999999" customHeight="1">
      <c r="A788" s="855">
        <v>302</v>
      </c>
      <c r="B788" s="1044"/>
      <c r="C788" s="945"/>
      <c r="D788" s="864"/>
      <c r="E788" s="939"/>
      <c r="F788" s="331" t="s">
        <v>22</v>
      </c>
      <c r="G788" s="304">
        <v>7.9290000000000003</v>
      </c>
      <c r="H788" s="304"/>
      <c r="I788" s="228">
        <f>G788+H788+K787</f>
        <v>9.9570000000000007</v>
      </c>
      <c r="J788" s="317">
        <v>0.23</v>
      </c>
      <c r="K788" s="228">
        <f t="shared" si="972"/>
        <v>9.7270000000000003</v>
      </c>
      <c r="L788" s="364">
        <f t="shared" si="973"/>
        <v>2.3099327106558199E-2</v>
      </c>
      <c r="M788" s="468" t="s">
        <v>24</v>
      </c>
      <c r="N788" s="903"/>
      <c r="O788" s="904"/>
      <c r="P788" s="904"/>
      <c r="Q788" s="904"/>
      <c r="R788" s="904"/>
      <c r="S788" s="893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  <c r="AV788" s="182"/>
      <c r="AW788" s="182"/>
      <c r="AX788" s="182"/>
      <c r="AY788" s="182"/>
      <c r="AZ788" s="182"/>
      <c r="BA788" s="182"/>
      <c r="BB788" s="182"/>
      <c r="BC788" s="182"/>
      <c r="BD788" s="182"/>
      <c r="BE788" s="182"/>
      <c r="BF788" s="182"/>
      <c r="BG788" s="182"/>
      <c r="BH788" s="182"/>
      <c r="BI788" s="182"/>
      <c r="BJ788" s="182"/>
      <c r="BK788" s="182"/>
      <c r="BL788" s="182"/>
      <c r="BM788" s="182"/>
      <c r="BN788" s="182"/>
      <c r="BO788" s="182"/>
      <c r="BP788" s="182"/>
      <c r="BQ788" s="182"/>
      <c r="BR788" s="182"/>
      <c r="BS788" s="182"/>
      <c r="BT788" s="182"/>
      <c r="BU788" s="182"/>
      <c r="BV788" s="182"/>
      <c r="BW788" s="182"/>
      <c r="BX788" s="182"/>
      <c r="BY788" s="182"/>
      <c r="BZ788" s="182"/>
      <c r="CA788" s="182"/>
      <c r="CB788" s="182"/>
      <c r="CC788" s="182"/>
      <c r="CD788" s="182"/>
      <c r="CE788" s="182"/>
      <c r="CF788" s="182"/>
      <c r="CG788" s="182"/>
      <c r="CH788" s="182"/>
      <c r="CI788" s="182"/>
      <c r="CJ788" s="182"/>
      <c r="CK788" s="182"/>
      <c r="CL788" s="182"/>
      <c r="CM788" s="182"/>
      <c r="CN788" s="182"/>
      <c r="CO788" s="182"/>
      <c r="CP788" s="182"/>
      <c r="CQ788" s="182"/>
      <c r="CR788" s="182"/>
      <c r="CS788" s="182"/>
      <c r="CT788" s="182"/>
      <c r="CU788" s="182"/>
      <c r="CV788" s="182"/>
      <c r="CW788" s="182"/>
      <c r="CX788" s="182"/>
      <c r="CY788" s="182"/>
      <c r="CZ788" s="182"/>
      <c r="DA788" s="182"/>
      <c r="DB788" s="182"/>
      <c r="DC788" s="182"/>
      <c r="DD788" s="182"/>
      <c r="DE788" s="182"/>
      <c r="DF788" s="182"/>
      <c r="DG788" s="182"/>
      <c r="DH788" s="182"/>
      <c r="DI788" s="182"/>
      <c r="DJ788" s="182"/>
      <c r="DK788" s="182"/>
      <c r="DL788" s="182"/>
      <c r="DM788" s="182"/>
      <c r="DN788" s="182"/>
      <c r="DO788" s="182"/>
      <c r="DP788" s="182"/>
      <c r="DQ788" s="182"/>
      <c r="DR788" s="182"/>
      <c r="DS788" s="182"/>
      <c r="DT788" s="182"/>
      <c r="DU788" s="182"/>
      <c r="DV788" s="182"/>
      <c r="DW788" s="182"/>
      <c r="DX788" s="182"/>
      <c r="DY788" s="182"/>
      <c r="DZ788" s="182"/>
      <c r="EA788" s="182"/>
      <c r="EB788" s="182"/>
      <c r="EC788" s="182"/>
      <c r="ED788" s="182"/>
      <c r="EE788" s="182"/>
      <c r="EF788" s="182"/>
      <c r="EG788" s="182"/>
      <c r="EH788" s="182"/>
      <c r="EI788" s="182"/>
      <c r="EJ788" s="182"/>
      <c r="EK788" s="182"/>
      <c r="EL788" s="182"/>
      <c r="EM788" s="182"/>
      <c r="EN788" s="182"/>
      <c r="EO788" s="182"/>
      <c r="EP788" s="182"/>
      <c r="EQ788" s="182"/>
      <c r="ER788" s="182"/>
      <c r="ES788" s="182"/>
      <c r="ET788" s="182"/>
      <c r="EU788" s="182"/>
      <c r="EV788" s="182"/>
      <c r="EW788" s="182"/>
      <c r="EX788" s="182"/>
      <c r="EY788" s="182"/>
      <c r="EZ788" s="182"/>
      <c r="FA788" s="182"/>
      <c r="FB788" s="182"/>
      <c r="FC788" s="182"/>
      <c r="FD788" s="182"/>
      <c r="FE788" s="182"/>
      <c r="FF788" s="182"/>
      <c r="FG788" s="182"/>
      <c r="FH788" s="182"/>
      <c r="FI788" s="182"/>
      <c r="FJ788" s="182"/>
      <c r="FK788" s="182"/>
      <c r="FL788" s="182"/>
      <c r="FM788" s="182"/>
      <c r="FN788" s="182"/>
      <c r="FO788" s="182"/>
      <c r="FP788" s="182"/>
      <c r="FQ788" s="182"/>
      <c r="FR788" s="182"/>
      <c r="FS788" s="182"/>
      <c r="FT788" s="182"/>
      <c r="FU788" s="182"/>
      <c r="FV788" s="182"/>
      <c r="FW788" s="182"/>
      <c r="FX788" s="182"/>
      <c r="FY788" s="182"/>
      <c r="FZ788" s="182"/>
      <c r="GA788" s="182"/>
      <c r="GB788" s="182"/>
      <c r="GC788" s="182"/>
      <c r="GD788" s="182"/>
      <c r="GE788" s="182"/>
      <c r="GF788" s="182"/>
      <c r="GG788" s="182"/>
      <c r="GH788" s="182"/>
      <c r="GI788" s="182"/>
      <c r="GJ788" s="182"/>
      <c r="GK788" s="182"/>
      <c r="GL788" s="182"/>
      <c r="GM788" s="182"/>
      <c r="GN788" s="182"/>
      <c r="GO788" s="182"/>
      <c r="GP788" s="182"/>
      <c r="GQ788" s="182"/>
      <c r="GR788" s="182"/>
      <c r="GS788" s="182"/>
      <c r="GT788" s="182"/>
      <c r="GU788" s="182"/>
      <c r="GV788" s="182"/>
      <c r="GW788" s="182"/>
      <c r="GX788" s="182"/>
      <c r="GY788" s="182"/>
      <c r="GZ788" s="182"/>
      <c r="HA788" s="182"/>
      <c r="HB788" s="182"/>
      <c r="HC788" s="182"/>
      <c r="HD788" s="182"/>
      <c r="HE788" s="182"/>
      <c r="HF788" s="182"/>
      <c r="HG788" s="182"/>
      <c r="HH788" s="182"/>
      <c r="HI788" s="182"/>
      <c r="HJ788" s="182"/>
      <c r="HK788" s="182"/>
      <c r="HL788" s="182"/>
      <c r="HM788" s="182"/>
      <c r="HN788" s="182"/>
      <c r="HO788" s="182"/>
      <c r="HP788" s="182"/>
      <c r="HQ788" s="182"/>
      <c r="HR788" s="182"/>
      <c r="HS788" s="182"/>
      <c r="HT788" s="182"/>
      <c r="HU788" s="182"/>
      <c r="HV788" s="182"/>
      <c r="HW788" s="182"/>
      <c r="HX788" s="182"/>
      <c r="HY788" s="182"/>
      <c r="HZ788" s="182"/>
      <c r="IA788" s="182"/>
      <c r="IB788" s="182"/>
      <c r="IC788" s="182"/>
      <c r="ID788" s="182"/>
      <c r="IE788" s="182"/>
      <c r="IF788" s="182"/>
      <c r="IG788" s="182"/>
      <c r="IH788" s="182"/>
      <c r="II788" s="182"/>
      <c r="IJ788" s="182"/>
      <c r="IK788" s="182"/>
      <c r="IL788" s="182"/>
      <c r="IM788" s="182"/>
      <c r="IN788" s="182"/>
      <c r="IO788" s="182"/>
      <c r="IP788" s="182"/>
      <c r="IQ788" s="182"/>
      <c r="IR788" s="182"/>
      <c r="IS788" s="182"/>
      <c r="IT788" s="182"/>
      <c r="IU788" s="182"/>
      <c r="IV788" s="182"/>
      <c r="IW788" s="182"/>
      <c r="IX788" s="182"/>
      <c r="IY788" s="182"/>
      <c r="IZ788" s="182"/>
      <c r="JA788" s="182"/>
      <c r="JB788" s="182"/>
      <c r="JC788" s="182"/>
      <c r="JD788" s="182"/>
      <c r="JE788" s="182"/>
      <c r="JF788" s="182"/>
      <c r="JG788" s="182"/>
      <c r="JH788" s="182"/>
      <c r="JI788" s="182"/>
      <c r="JJ788" s="182"/>
      <c r="JK788" s="182"/>
      <c r="JL788" s="182"/>
      <c r="JM788" s="182"/>
      <c r="JN788" s="182"/>
      <c r="JO788" s="182"/>
      <c r="JP788" s="182"/>
      <c r="JQ788" s="182"/>
      <c r="JR788" s="182"/>
      <c r="JS788" s="182"/>
      <c r="JT788" s="182"/>
      <c r="JU788" s="182"/>
      <c r="JV788" s="182"/>
      <c r="JW788" s="182"/>
      <c r="JX788" s="182"/>
      <c r="JY788" s="182"/>
      <c r="JZ788" s="182"/>
      <c r="KA788" s="182"/>
      <c r="KB788" s="182"/>
      <c r="KC788" s="182"/>
      <c r="KD788" s="182"/>
      <c r="KE788" s="182"/>
      <c r="KF788" s="182"/>
      <c r="KG788" s="182"/>
      <c r="KH788" s="182"/>
      <c r="KI788" s="182"/>
      <c r="KJ788" s="182"/>
      <c r="KK788" s="182"/>
      <c r="KL788" s="182"/>
      <c r="KM788" s="182"/>
      <c r="KN788" s="182"/>
      <c r="KO788" s="182"/>
      <c r="KP788" s="182"/>
      <c r="KQ788" s="182"/>
      <c r="KR788" s="182"/>
      <c r="KS788" s="182"/>
      <c r="KT788" s="182"/>
      <c r="KU788" s="182"/>
      <c r="KV788" s="182"/>
      <c r="KW788" s="182"/>
      <c r="KX788" s="182"/>
      <c r="KY788" s="182"/>
      <c r="KZ788" s="182"/>
      <c r="LA788" s="182"/>
      <c r="LB788" s="182"/>
      <c r="LC788" s="182"/>
      <c r="LD788" s="182"/>
      <c r="LE788" s="182"/>
      <c r="LF788" s="182"/>
      <c r="LG788" s="182"/>
      <c r="LH788" s="182"/>
      <c r="LI788" s="182"/>
      <c r="LJ788" s="182"/>
      <c r="LK788" s="182"/>
      <c r="LL788" s="182"/>
      <c r="LM788" s="182"/>
      <c r="LN788" s="182"/>
      <c r="LO788" s="182"/>
      <c r="LP788" s="182"/>
      <c r="LQ788" s="182"/>
      <c r="LR788" s="182"/>
      <c r="LS788" s="182"/>
      <c r="LT788" s="182"/>
      <c r="LU788" s="182"/>
      <c r="LV788" s="182"/>
      <c r="LW788" s="182"/>
      <c r="LX788" s="182"/>
      <c r="LY788" s="182"/>
      <c r="LZ788" s="182"/>
      <c r="MA788" s="182"/>
      <c r="MB788" s="182"/>
      <c r="MC788" s="182"/>
      <c r="MD788" s="182"/>
      <c r="ME788" s="182"/>
      <c r="MF788" s="182"/>
      <c r="MG788" s="182"/>
      <c r="MH788" s="182"/>
      <c r="MI788" s="182"/>
      <c r="MJ788" s="182"/>
      <c r="MK788" s="182"/>
      <c r="ML788" s="182"/>
      <c r="MM788" s="182"/>
      <c r="MN788" s="182"/>
      <c r="MO788" s="182"/>
      <c r="MP788" s="182"/>
      <c r="MQ788" s="182"/>
      <c r="MR788" s="182"/>
      <c r="MS788" s="182"/>
      <c r="MT788" s="182"/>
      <c r="MU788" s="182"/>
      <c r="MV788" s="182"/>
      <c r="MW788" s="182"/>
      <c r="MX788" s="182"/>
      <c r="MY788" s="182"/>
      <c r="MZ788" s="182"/>
      <c r="NA788" s="182"/>
      <c r="NB788" s="182"/>
      <c r="NC788" s="182"/>
      <c r="ND788" s="182"/>
      <c r="NE788" s="182"/>
      <c r="NF788" s="182"/>
      <c r="NG788" s="182"/>
      <c r="NH788" s="182"/>
      <c r="NI788" s="182"/>
      <c r="NJ788" s="182"/>
      <c r="NK788" s="182"/>
      <c r="NL788" s="182"/>
      <c r="NM788" s="182"/>
      <c r="NN788" s="182"/>
      <c r="NO788" s="182"/>
      <c r="NP788" s="182"/>
      <c r="NQ788" s="182"/>
      <c r="NR788" s="182"/>
      <c r="NS788" s="182"/>
      <c r="NT788" s="182"/>
      <c r="NU788" s="182"/>
      <c r="NV788" s="182"/>
      <c r="NW788" s="182"/>
      <c r="NX788" s="182"/>
      <c r="NY788" s="182"/>
      <c r="NZ788" s="182"/>
      <c r="OA788" s="182"/>
      <c r="OB788" s="182"/>
      <c r="OC788" s="182"/>
      <c r="OD788" s="182"/>
      <c r="OE788" s="182"/>
      <c r="OF788" s="182"/>
      <c r="OG788" s="182"/>
      <c r="OH788" s="182"/>
      <c r="OI788" s="182"/>
      <c r="OJ788" s="182"/>
      <c r="OK788" s="182"/>
      <c r="OL788" s="182"/>
      <c r="OM788" s="182"/>
      <c r="ON788" s="182"/>
      <c r="OO788" s="182"/>
      <c r="OP788" s="182"/>
      <c r="OQ788" s="182"/>
      <c r="OR788" s="182"/>
      <c r="OS788" s="182"/>
      <c r="OT788" s="182"/>
      <c r="OU788" s="182"/>
      <c r="OV788" s="182"/>
      <c r="OW788" s="182"/>
      <c r="OX788" s="182"/>
      <c r="OY788" s="182"/>
      <c r="OZ788" s="182"/>
      <c r="PA788" s="182"/>
      <c r="PB788" s="182"/>
      <c r="PC788" s="182"/>
      <c r="PD788" s="182"/>
      <c r="PE788" s="182"/>
      <c r="PF788" s="182"/>
      <c r="PG788" s="182"/>
      <c r="PH788" s="182"/>
      <c r="PI788" s="182"/>
      <c r="PJ788" s="182"/>
      <c r="PK788" s="182"/>
      <c r="PL788" s="182"/>
      <c r="PM788" s="182"/>
      <c r="PN788" s="182"/>
      <c r="PO788" s="182"/>
      <c r="PP788" s="182"/>
      <c r="PQ788" s="182"/>
      <c r="PR788" s="182"/>
      <c r="PS788" s="182"/>
      <c r="PT788" s="182"/>
      <c r="PU788" s="182"/>
      <c r="PV788" s="182"/>
      <c r="PW788" s="182"/>
      <c r="PX788" s="182"/>
    </row>
    <row r="789" spans="1:440" s="167" customFormat="1" ht="19.899999999999999" customHeight="1">
      <c r="A789" s="855">
        <v>303</v>
      </c>
      <c r="B789" s="1044"/>
      <c r="C789" s="945"/>
      <c r="D789" s="862" t="s">
        <v>668</v>
      </c>
      <c r="E789" s="939" t="s">
        <v>778</v>
      </c>
      <c r="F789" s="331" t="s">
        <v>20</v>
      </c>
      <c r="G789" s="304">
        <v>15.004</v>
      </c>
      <c r="H789" s="304"/>
      <c r="I789" s="228">
        <f t="shared" ref="I789" si="1033">G789+H789</f>
        <v>15.004</v>
      </c>
      <c r="J789" s="317">
        <v>7.38</v>
      </c>
      <c r="K789" s="228">
        <f t="shared" si="972"/>
        <v>7.6239999999999997</v>
      </c>
      <c r="L789" s="364">
        <f t="shared" si="973"/>
        <v>0.49186883497733941</v>
      </c>
      <c r="M789" s="468" t="s">
        <v>24</v>
      </c>
      <c r="N789" s="903">
        <f t="shared" ref="N789:O789" si="1034">G789+G790+G791</f>
        <v>170.50700000000001</v>
      </c>
      <c r="O789" s="904">
        <f t="shared" si="1034"/>
        <v>-52.5</v>
      </c>
      <c r="P789" s="904">
        <f t="shared" ref="P789" si="1035">N789+O789</f>
        <v>118.00700000000001</v>
      </c>
      <c r="Q789" s="904">
        <f t="shared" ref="Q789" si="1036">J789+J790+J791</f>
        <v>87.533999999999992</v>
      </c>
      <c r="R789" s="904">
        <f t="shared" ref="R789" si="1037">P789-Q789</f>
        <v>30.473000000000013</v>
      </c>
      <c r="S789" s="893">
        <f t="shared" ref="S789" si="1038">Q789/P789</f>
        <v>0.74176955604328543</v>
      </c>
      <c r="T789" s="182"/>
      <c r="U789" s="182"/>
      <c r="V789" s="182"/>
      <c r="W789" s="182"/>
      <c r="X789" s="182"/>
      <c r="Y789" s="182"/>
      <c r="Z789" s="182"/>
      <c r="AA789" s="166">
        <f>65+30</f>
        <v>95</v>
      </c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2"/>
      <c r="AT789" s="182"/>
      <c r="AU789" s="182"/>
      <c r="AV789" s="182"/>
      <c r="AW789" s="182"/>
      <c r="AX789" s="182"/>
      <c r="AY789" s="182"/>
      <c r="AZ789" s="182"/>
      <c r="BA789" s="182"/>
      <c r="BB789" s="182"/>
      <c r="BC789" s="182"/>
      <c r="BD789" s="182"/>
      <c r="BE789" s="182"/>
      <c r="BF789" s="182"/>
      <c r="BG789" s="182"/>
      <c r="BH789" s="182"/>
      <c r="BI789" s="182"/>
      <c r="BJ789" s="182"/>
      <c r="BK789" s="182"/>
      <c r="BL789" s="182"/>
      <c r="BM789" s="182"/>
      <c r="BN789" s="182"/>
      <c r="BO789" s="182"/>
      <c r="BP789" s="182"/>
      <c r="BQ789" s="182"/>
      <c r="BR789" s="182"/>
      <c r="BS789" s="182"/>
      <c r="BT789" s="182"/>
      <c r="BU789" s="182"/>
      <c r="BV789" s="182"/>
      <c r="BW789" s="182"/>
      <c r="BX789" s="182"/>
      <c r="BY789" s="182"/>
      <c r="BZ789" s="182"/>
      <c r="CA789" s="182"/>
      <c r="CB789" s="182"/>
      <c r="CC789" s="182"/>
      <c r="CD789" s="182"/>
      <c r="CE789" s="182"/>
      <c r="CF789" s="182"/>
      <c r="CG789" s="182"/>
      <c r="CH789" s="182"/>
      <c r="CI789" s="182"/>
      <c r="CJ789" s="182"/>
      <c r="CK789" s="182"/>
      <c r="CL789" s="182"/>
      <c r="CM789" s="182"/>
      <c r="CN789" s="182"/>
      <c r="CO789" s="182"/>
      <c r="CP789" s="182"/>
      <c r="CQ789" s="182"/>
      <c r="CR789" s="182"/>
      <c r="CS789" s="182"/>
      <c r="CT789" s="182"/>
      <c r="CU789" s="182"/>
      <c r="CV789" s="182"/>
      <c r="CW789" s="182"/>
      <c r="CX789" s="182"/>
      <c r="CY789" s="182"/>
      <c r="CZ789" s="182"/>
      <c r="DA789" s="182"/>
      <c r="DB789" s="182"/>
      <c r="DC789" s="182"/>
      <c r="DD789" s="182"/>
      <c r="DE789" s="182"/>
      <c r="DF789" s="182"/>
      <c r="DG789" s="182"/>
      <c r="DH789" s="182"/>
      <c r="DI789" s="182"/>
      <c r="DJ789" s="182"/>
      <c r="DK789" s="182"/>
      <c r="DL789" s="182"/>
      <c r="DM789" s="182"/>
      <c r="DN789" s="182"/>
      <c r="DO789" s="182"/>
      <c r="DP789" s="182"/>
      <c r="DQ789" s="182"/>
      <c r="DR789" s="182"/>
      <c r="DS789" s="182"/>
      <c r="DT789" s="182"/>
      <c r="DU789" s="182"/>
      <c r="DV789" s="182"/>
      <c r="DW789" s="182"/>
      <c r="DX789" s="182"/>
      <c r="DY789" s="182"/>
      <c r="DZ789" s="182"/>
      <c r="EA789" s="182"/>
      <c r="EB789" s="182"/>
      <c r="EC789" s="182"/>
      <c r="ED789" s="182"/>
      <c r="EE789" s="182"/>
      <c r="EF789" s="182"/>
      <c r="EG789" s="182"/>
      <c r="EH789" s="182"/>
      <c r="EI789" s="182"/>
      <c r="EJ789" s="182"/>
      <c r="EK789" s="182"/>
      <c r="EL789" s="182"/>
      <c r="EM789" s="182"/>
      <c r="EN789" s="182"/>
      <c r="EO789" s="182"/>
      <c r="EP789" s="182"/>
      <c r="EQ789" s="182"/>
      <c r="ER789" s="182"/>
      <c r="ES789" s="182"/>
      <c r="ET789" s="182"/>
      <c r="EU789" s="182"/>
      <c r="EV789" s="182"/>
      <c r="EW789" s="182"/>
      <c r="EX789" s="182"/>
      <c r="EY789" s="182"/>
      <c r="EZ789" s="182"/>
      <c r="FA789" s="182"/>
      <c r="FB789" s="182"/>
      <c r="FC789" s="182"/>
      <c r="FD789" s="182"/>
      <c r="FE789" s="182"/>
      <c r="FF789" s="182"/>
      <c r="FG789" s="182"/>
      <c r="FH789" s="182"/>
      <c r="FI789" s="182"/>
      <c r="FJ789" s="182"/>
      <c r="FK789" s="182"/>
      <c r="FL789" s="182"/>
      <c r="FM789" s="182"/>
      <c r="FN789" s="182"/>
      <c r="FO789" s="182"/>
      <c r="FP789" s="182"/>
      <c r="FQ789" s="182"/>
      <c r="FR789" s="182"/>
      <c r="FS789" s="182"/>
      <c r="FT789" s="182"/>
      <c r="FU789" s="182"/>
      <c r="FV789" s="182"/>
      <c r="FW789" s="182"/>
      <c r="FX789" s="182"/>
      <c r="FY789" s="182"/>
      <c r="FZ789" s="182"/>
      <c r="GA789" s="182"/>
      <c r="GB789" s="182"/>
      <c r="GC789" s="182"/>
      <c r="GD789" s="182"/>
      <c r="GE789" s="182"/>
      <c r="GF789" s="182"/>
      <c r="GG789" s="182"/>
      <c r="GH789" s="182"/>
      <c r="GI789" s="182"/>
      <c r="GJ789" s="182"/>
      <c r="GK789" s="182"/>
      <c r="GL789" s="182"/>
      <c r="GM789" s="182"/>
      <c r="GN789" s="182"/>
      <c r="GO789" s="182"/>
      <c r="GP789" s="182"/>
      <c r="GQ789" s="182"/>
      <c r="GR789" s="182"/>
      <c r="GS789" s="182"/>
      <c r="GT789" s="182"/>
      <c r="GU789" s="182"/>
      <c r="GV789" s="182"/>
      <c r="GW789" s="182"/>
      <c r="GX789" s="182"/>
      <c r="GY789" s="182"/>
      <c r="GZ789" s="182"/>
      <c r="HA789" s="182"/>
      <c r="HB789" s="182"/>
      <c r="HC789" s="182"/>
      <c r="HD789" s="182"/>
      <c r="HE789" s="182"/>
      <c r="HF789" s="182"/>
      <c r="HG789" s="182"/>
      <c r="HH789" s="182"/>
      <c r="HI789" s="182"/>
      <c r="HJ789" s="182"/>
      <c r="HK789" s="182"/>
      <c r="HL789" s="182"/>
      <c r="HM789" s="182"/>
      <c r="HN789" s="182"/>
      <c r="HO789" s="182"/>
      <c r="HP789" s="182"/>
      <c r="HQ789" s="182"/>
      <c r="HR789" s="182"/>
      <c r="HS789" s="182"/>
      <c r="HT789" s="182"/>
      <c r="HU789" s="182"/>
      <c r="HV789" s="182"/>
      <c r="HW789" s="182"/>
      <c r="HX789" s="182"/>
      <c r="HY789" s="182"/>
      <c r="HZ789" s="182"/>
      <c r="IA789" s="182"/>
      <c r="IB789" s="182"/>
      <c r="IC789" s="182"/>
      <c r="ID789" s="182"/>
      <c r="IE789" s="182"/>
      <c r="IF789" s="182"/>
      <c r="IG789" s="182"/>
      <c r="IH789" s="182"/>
      <c r="II789" s="182"/>
      <c r="IJ789" s="182"/>
      <c r="IK789" s="182"/>
      <c r="IL789" s="182"/>
      <c r="IM789" s="182"/>
      <c r="IN789" s="182"/>
      <c r="IO789" s="182"/>
      <c r="IP789" s="182"/>
      <c r="IQ789" s="182"/>
      <c r="IR789" s="182"/>
      <c r="IS789" s="182"/>
      <c r="IT789" s="182"/>
      <c r="IU789" s="182"/>
      <c r="IV789" s="182"/>
      <c r="IW789" s="182"/>
      <c r="IX789" s="182"/>
      <c r="IY789" s="182"/>
      <c r="IZ789" s="182"/>
      <c r="JA789" s="182"/>
      <c r="JB789" s="182"/>
      <c r="JC789" s="182"/>
      <c r="JD789" s="182"/>
      <c r="JE789" s="182"/>
      <c r="JF789" s="182"/>
      <c r="JG789" s="182"/>
      <c r="JH789" s="182"/>
      <c r="JI789" s="182"/>
      <c r="JJ789" s="182"/>
      <c r="JK789" s="182"/>
      <c r="JL789" s="182"/>
      <c r="JM789" s="182"/>
      <c r="JN789" s="182"/>
      <c r="JO789" s="182"/>
      <c r="JP789" s="182"/>
      <c r="JQ789" s="182"/>
      <c r="JR789" s="182"/>
      <c r="JS789" s="182"/>
      <c r="JT789" s="182"/>
      <c r="JU789" s="182"/>
      <c r="JV789" s="182"/>
      <c r="JW789" s="182"/>
      <c r="JX789" s="182"/>
      <c r="JY789" s="182"/>
      <c r="JZ789" s="182"/>
      <c r="KA789" s="182"/>
      <c r="KB789" s="182"/>
      <c r="KC789" s="182"/>
      <c r="KD789" s="182"/>
      <c r="KE789" s="182"/>
      <c r="KF789" s="182"/>
      <c r="KG789" s="182"/>
      <c r="KH789" s="182"/>
      <c r="KI789" s="182"/>
      <c r="KJ789" s="182"/>
      <c r="KK789" s="182"/>
      <c r="KL789" s="182"/>
      <c r="KM789" s="182"/>
      <c r="KN789" s="182"/>
      <c r="KO789" s="182"/>
      <c r="KP789" s="182"/>
      <c r="KQ789" s="182"/>
      <c r="KR789" s="182"/>
      <c r="KS789" s="182"/>
      <c r="KT789" s="182"/>
      <c r="KU789" s="182"/>
      <c r="KV789" s="182"/>
      <c r="KW789" s="182"/>
      <c r="KX789" s="182"/>
      <c r="KY789" s="182"/>
      <c r="KZ789" s="182"/>
      <c r="LA789" s="182"/>
      <c r="LB789" s="182"/>
      <c r="LC789" s="182"/>
      <c r="LD789" s="182"/>
      <c r="LE789" s="182"/>
      <c r="LF789" s="182"/>
      <c r="LG789" s="182"/>
      <c r="LH789" s="182"/>
      <c r="LI789" s="182"/>
      <c r="LJ789" s="182"/>
      <c r="LK789" s="182"/>
      <c r="LL789" s="182"/>
      <c r="LM789" s="182"/>
      <c r="LN789" s="182"/>
      <c r="LO789" s="182"/>
      <c r="LP789" s="182"/>
      <c r="LQ789" s="182"/>
      <c r="LR789" s="182"/>
      <c r="LS789" s="182"/>
      <c r="LT789" s="182"/>
      <c r="LU789" s="182"/>
      <c r="LV789" s="182"/>
      <c r="LW789" s="182"/>
      <c r="LX789" s="182"/>
      <c r="LY789" s="182"/>
      <c r="LZ789" s="182"/>
      <c r="MA789" s="182"/>
      <c r="MB789" s="182"/>
      <c r="MC789" s="182"/>
      <c r="MD789" s="182"/>
      <c r="ME789" s="182"/>
      <c r="MF789" s="182"/>
      <c r="MG789" s="182"/>
      <c r="MH789" s="182"/>
      <c r="MI789" s="182"/>
      <c r="MJ789" s="182"/>
      <c r="MK789" s="182"/>
      <c r="ML789" s="182"/>
      <c r="MM789" s="182"/>
      <c r="MN789" s="182"/>
      <c r="MO789" s="182"/>
      <c r="MP789" s="182"/>
      <c r="MQ789" s="182"/>
      <c r="MR789" s="182"/>
      <c r="MS789" s="182"/>
      <c r="MT789" s="182"/>
      <c r="MU789" s="182"/>
      <c r="MV789" s="182"/>
      <c r="MW789" s="182"/>
      <c r="MX789" s="182"/>
      <c r="MY789" s="182"/>
      <c r="MZ789" s="182"/>
      <c r="NA789" s="182"/>
      <c r="NB789" s="182"/>
      <c r="NC789" s="182"/>
      <c r="ND789" s="182"/>
      <c r="NE789" s="182"/>
      <c r="NF789" s="182"/>
      <c r="NG789" s="182"/>
      <c r="NH789" s="182"/>
      <c r="NI789" s="182"/>
      <c r="NJ789" s="182"/>
      <c r="NK789" s="182"/>
      <c r="NL789" s="182"/>
      <c r="NM789" s="182"/>
      <c r="NN789" s="182"/>
      <c r="NO789" s="182"/>
      <c r="NP789" s="182"/>
      <c r="NQ789" s="182"/>
      <c r="NR789" s="182"/>
      <c r="NS789" s="182"/>
      <c r="NT789" s="182"/>
      <c r="NU789" s="182"/>
      <c r="NV789" s="182"/>
      <c r="NW789" s="182"/>
      <c r="NX789" s="182"/>
      <c r="NY789" s="182"/>
      <c r="NZ789" s="182"/>
      <c r="OA789" s="182"/>
      <c r="OB789" s="182"/>
      <c r="OC789" s="182"/>
      <c r="OD789" s="182"/>
      <c r="OE789" s="182"/>
      <c r="OF789" s="182"/>
      <c r="OG789" s="182"/>
      <c r="OH789" s="182"/>
      <c r="OI789" s="182"/>
      <c r="OJ789" s="182"/>
      <c r="OK789" s="182"/>
      <c r="OL789" s="182"/>
      <c r="OM789" s="182"/>
      <c r="ON789" s="182"/>
      <c r="OO789" s="182"/>
      <c r="OP789" s="182"/>
      <c r="OQ789" s="182"/>
      <c r="OR789" s="182"/>
      <c r="OS789" s="182"/>
      <c r="OT789" s="182"/>
      <c r="OU789" s="182"/>
      <c r="OV789" s="182"/>
      <c r="OW789" s="182"/>
      <c r="OX789" s="182"/>
      <c r="OY789" s="182"/>
      <c r="OZ789" s="182"/>
      <c r="PA789" s="182"/>
      <c r="PB789" s="182"/>
      <c r="PC789" s="182"/>
      <c r="PD789" s="182"/>
      <c r="PE789" s="182"/>
      <c r="PF789" s="182"/>
      <c r="PG789" s="182"/>
      <c r="PH789" s="182"/>
      <c r="PI789" s="182"/>
      <c r="PJ789" s="182"/>
      <c r="PK789" s="182"/>
      <c r="PL789" s="182"/>
      <c r="PM789" s="182"/>
      <c r="PN789" s="182"/>
      <c r="PO789" s="182"/>
      <c r="PP789" s="182"/>
      <c r="PQ789" s="182"/>
      <c r="PR789" s="182"/>
      <c r="PS789" s="182"/>
      <c r="PT789" s="182"/>
      <c r="PU789" s="182"/>
      <c r="PV789" s="182"/>
      <c r="PW789" s="182"/>
      <c r="PX789" s="182"/>
    </row>
    <row r="790" spans="1:440" s="167" customFormat="1" ht="19.899999999999999" customHeight="1">
      <c r="A790" s="855">
        <v>303</v>
      </c>
      <c r="B790" s="1044"/>
      <c r="C790" s="945"/>
      <c r="D790" s="863"/>
      <c r="E790" s="939"/>
      <c r="F790" s="331" t="s">
        <v>21</v>
      </c>
      <c r="G790" s="304">
        <v>70.248999999999995</v>
      </c>
      <c r="H790" s="228"/>
      <c r="I790" s="228">
        <f>G790+H790+K789</f>
        <v>77.87299999999999</v>
      </c>
      <c r="J790" s="317">
        <v>68.784999999999997</v>
      </c>
      <c r="K790" s="228">
        <f t="shared" si="972"/>
        <v>9.0879999999999939</v>
      </c>
      <c r="L790" s="364">
        <f t="shared" si="973"/>
        <v>0.88329716333003738</v>
      </c>
      <c r="M790" s="468" t="s">
        <v>24</v>
      </c>
      <c r="N790" s="903"/>
      <c r="O790" s="904"/>
      <c r="P790" s="904"/>
      <c r="Q790" s="904"/>
      <c r="R790" s="904"/>
      <c r="S790" s="893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2"/>
      <c r="AT790" s="182"/>
      <c r="AU790" s="182"/>
      <c r="AV790" s="182"/>
      <c r="AW790" s="182"/>
      <c r="AX790" s="182"/>
      <c r="AY790" s="182"/>
      <c r="AZ790" s="182"/>
      <c r="BA790" s="182"/>
      <c r="BB790" s="182"/>
      <c r="BC790" s="182"/>
      <c r="BD790" s="182"/>
      <c r="BE790" s="182"/>
      <c r="BF790" s="182"/>
      <c r="BG790" s="182"/>
      <c r="BH790" s="182"/>
      <c r="BI790" s="182"/>
      <c r="BJ790" s="182"/>
      <c r="BK790" s="182"/>
      <c r="BL790" s="182"/>
      <c r="BM790" s="182"/>
      <c r="BN790" s="182"/>
      <c r="BO790" s="182"/>
      <c r="BP790" s="182"/>
      <c r="BQ790" s="182"/>
      <c r="BR790" s="182"/>
      <c r="BS790" s="182"/>
      <c r="BT790" s="182"/>
      <c r="BU790" s="182"/>
      <c r="BV790" s="182"/>
      <c r="BW790" s="182"/>
      <c r="BX790" s="182"/>
      <c r="BY790" s="182"/>
      <c r="BZ790" s="182"/>
      <c r="CA790" s="182"/>
      <c r="CB790" s="182"/>
      <c r="CC790" s="182"/>
      <c r="CD790" s="182"/>
      <c r="CE790" s="182"/>
      <c r="CF790" s="182"/>
      <c r="CG790" s="182"/>
      <c r="CH790" s="182"/>
      <c r="CI790" s="182"/>
      <c r="CJ790" s="182"/>
      <c r="CK790" s="182"/>
      <c r="CL790" s="182"/>
      <c r="CM790" s="182"/>
      <c r="CN790" s="182"/>
      <c r="CO790" s="182"/>
      <c r="CP790" s="182"/>
      <c r="CQ790" s="182"/>
      <c r="CR790" s="182"/>
      <c r="CS790" s="182"/>
      <c r="CT790" s="182"/>
      <c r="CU790" s="182"/>
      <c r="CV790" s="182"/>
      <c r="CW790" s="182"/>
      <c r="CX790" s="182"/>
      <c r="CY790" s="182"/>
      <c r="CZ790" s="182"/>
      <c r="DA790" s="182"/>
      <c r="DB790" s="182"/>
      <c r="DC790" s="182"/>
      <c r="DD790" s="182"/>
      <c r="DE790" s="182"/>
      <c r="DF790" s="182"/>
      <c r="DG790" s="182"/>
      <c r="DH790" s="182"/>
      <c r="DI790" s="182"/>
      <c r="DJ790" s="182"/>
      <c r="DK790" s="182"/>
      <c r="DL790" s="182"/>
      <c r="DM790" s="182"/>
      <c r="DN790" s="182"/>
      <c r="DO790" s="182"/>
      <c r="DP790" s="182"/>
      <c r="DQ790" s="182"/>
      <c r="DR790" s="182"/>
      <c r="DS790" s="182"/>
      <c r="DT790" s="182"/>
      <c r="DU790" s="182"/>
      <c r="DV790" s="182"/>
      <c r="DW790" s="182"/>
      <c r="DX790" s="182"/>
      <c r="DY790" s="182"/>
      <c r="DZ790" s="182"/>
      <c r="EA790" s="182"/>
      <c r="EB790" s="182"/>
      <c r="EC790" s="182"/>
      <c r="ED790" s="182"/>
      <c r="EE790" s="182"/>
      <c r="EF790" s="182"/>
      <c r="EG790" s="182"/>
      <c r="EH790" s="182"/>
      <c r="EI790" s="182"/>
      <c r="EJ790" s="182"/>
      <c r="EK790" s="182"/>
      <c r="EL790" s="182"/>
      <c r="EM790" s="182"/>
      <c r="EN790" s="182"/>
      <c r="EO790" s="182"/>
      <c r="EP790" s="182"/>
      <c r="EQ790" s="182"/>
      <c r="ER790" s="182"/>
      <c r="ES790" s="182"/>
      <c r="ET790" s="182"/>
      <c r="EU790" s="182"/>
      <c r="EV790" s="182"/>
      <c r="EW790" s="182"/>
      <c r="EX790" s="182"/>
      <c r="EY790" s="182"/>
      <c r="EZ790" s="182"/>
      <c r="FA790" s="182"/>
      <c r="FB790" s="182"/>
      <c r="FC790" s="182"/>
      <c r="FD790" s="182"/>
      <c r="FE790" s="182"/>
      <c r="FF790" s="182"/>
      <c r="FG790" s="182"/>
      <c r="FH790" s="182"/>
      <c r="FI790" s="182"/>
      <c r="FJ790" s="182"/>
      <c r="FK790" s="182"/>
      <c r="FL790" s="182"/>
      <c r="FM790" s="182"/>
      <c r="FN790" s="182"/>
      <c r="FO790" s="182"/>
      <c r="FP790" s="182"/>
      <c r="FQ790" s="182"/>
      <c r="FR790" s="182"/>
      <c r="FS790" s="182"/>
      <c r="FT790" s="182"/>
      <c r="FU790" s="182"/>
      <c r="FV790" s="182"/>
      <c r="FW790" s="182"/>
      <c r="FX790" s="182"/>
      <c r="FY790" s="182"/>
      <c r="FZ790" s="182"/>
      <c r="GA790" s="182"/>
      <c r="GB790" s="182"/>
      <c r="GC790" s="182"/>
      <c r="GD790" s="182"/>
      <c r="GE790" s="182"/>
      <c r="GF790" s="182"/>
      <c r="GG790" s="182"/>
      <c r="GH790" s="182"/>
      <c r="GI790" s="182"/>
      <c r="GJ790" s="182"/>
      <c r="GK790" s="182"/>
      <c r="GL790" s="182"/>
      <c r="GM790" s="182"/>
      <c r="GN790" s="182"/>
      <c r="GO790" s="182"/>
      <c r="GP790" s="182"/>
      <c r="GQ790" s="182"/>
      <c r="GR790" s="182"/>
      <c r="GS790" s="182"/>
      <c r="GT790" s="182"/>
      <c r="GU790" s="182"/>
      <c r="GV790" s="182"/>
      <c r="GW790" s="182"/>
      <c r="GX790" s="182"/>
      <c r="GY790" s="182"/>
      <c r="GZ790" s="182"/>
      <c r="HA790" s="182"/>
      <c r="HB790" s="182"/>
      <c r="HC790" s="182"/>
      <c r="HD790" s="182"/>
      <c r="HE790" s="182"/>
      <c r="HF790" s="182"/>
      <c r="HG790" s="182"/>
      <c r="HH790" s="182"/>
      <c r="HI790" s="182"/>
      <c r="HJ790" s="182"/>
      <c r="HK790" s="182"/>
      <c r="HL790" s="182"/>
      <c r="HM790" s="182"/>
      <c r="HN790" s="182"/>
      <c r="HO790" s="182"/>
      <c r="HP790" s="182"/>
      <c r="HQ790" s="182"/>
      <c r="HR790" s="182"/>
      <c r="HS790" s="182"/>
      <c r="HT790" s="182"/>
      <c r="HU790" s="182"/>
      <c r="HV790" s="182"/>
      <c r="HW790" s="182"/>
      <c r="HX790" s="182"/>
      <c r="HY790" s="182"/>
      <c r="HZ790" s="182"/>
      <c r="IA790" s="182"/>
      <c r="IB790" s="182"/>
      <c r="IC790" s="182"/>
      <c r="ID790" s="182"/>
      <c r="IE790" s="182"/>
      <c r="IF790" s="182"/>
      <c r="IG790" s="182"/>
      <c r="IH790" s="182"/>
      <c r="II790" s="182"/>
      <c r="IJ790" s="182"/>
      <c r="IK790" s="182"/>
      <c r="IL790" s="182"/>
      <c r="IM790" s="182"/>
      <c r="IN790" s="182"/>
      <c r="IO790" s="182"/>
      <c r="IP790" s="182"/>
      <c r="IQ790" s="182"/>
      <c r="IR790" s="182"/>
      <c r="IS790" s="182"/>
      <c r="IT790" s="182"/>
      <c r="IU790" s="182"/>
      <c r="IV790" s="182"/>
      <c r="IW790" s="182"/>
      <c r="IX790" s="182"/>
      <c r="IY790" s="182"/>
      <c r="IZ790" s="182"/>
      <c r="JA790" s="182"/>
      <c r="JB790" s="182"/>
      <c r="JC790" s="182"/>
      <c r="JD790" s="182"/>
      <c r="JE790" s="182"/>
      <c r="JF790" s="182"/>
      <c r="JG790" s="182"/>
      <c r="JH790" s="182"/>
      <c r="JI790" s="182"/>
      <c r="JJ790" s="182"/>
      <c r="JK790" s="182"/>
      <c r="JL790" s="182"/>
      <c r="JM790" s="182"/>
      <c r="JN790" s="182"/>
      <c r="JO790" s="182"/>
      <c r="JP790" s="182"/>
      <c r="JQ790" s="182"/>
      <c r="JR790" s="182"/>
      <c r="JS790" s="182"/>
      <c r="JT790" s="182"/>
      <c r="JU790" s="182"/>
      <c r="JV790" s="182"/>
      <c r="JW790" s="182"/>
      <c r="JX790" s="182"/>
      <c r="JY790" s="182"/>
      <c r="JZ790" s="182"/>
      <c r="KA790" s="182"/>
      <c r="KB790" s="182"/>
      <c r="KC790" s="182"/>
      <c r="KD790" s="182"/>
      <c r="KE790" s="182"/>
      <c r="KF790" s="182"/>
      <c r="KG790" s="182"/>
      <c r="KH790" s="182"/>
      <c r="KI790" s="182"/>
      <c r="KJ790" s="182"/>
      <c r="KK790" s="182"/>
      <c r="KL790" s="182"/>
      <c r="KM790" s="182"/>
      <c r="KN790" s="182"/>
      <c r="KO790" s="182"/>
      <c r="KP790" s="182"/>
      <c r="KQ790" s="182"/>
      <c r="KR790" s="182"/>
      <c r="KS790" s="182"/>
      <c r="KT790" s="182"/>
      <c r="KU790" s="182"/>
      <c r="KV790" s="182"/>
      <c r="KW790" s="182"/>
      <c r="KX790" s="182"/>
      <c r="KY790" s="182"/>
      <c r="KZ790" s="182"/>
      <c r="LA790" s="182"/>
      <c r="LB790" s="182"/>
      <c r="LC790" s="182"/>
      <c r="LD790" s="182"/>
      <c r="LE790" s="182"/>
      <c r="LF790" s="182"/>
      <c r="LG790" s="182"/>
      <c r="LH790" s="182"/>
      <c r="LI790" s="182"/>
      <c r="LJ790" s="182"/>
      <c r="LK790" s="182"/>
      <c r="LL790" s="182"/>
      <c r="LM790" s="182"/>
      <c r="LN790" s="182"/>
      <c r="LO790" s="182"/>
      <c r="LP790" s="182"/>
      <c r="LQ790" s="182"/>
      <c r="LR790" s="182"/>
      <c r="LS790" s="182"/>
      <c r="LT790" s="182"/>
      <c r="LU790" s="182"/>
      <c r="LV790" s="182"/>
      <c r="LW790" s="182"/>
      <c r="LX790" s="182"/>
      <c r="LY790" s="182"/>
      <c r="LZ790" s="182"/>
      <c r="MA790" s="182"/>
      <c r="MB790" s="182"/>
      <c r="MC790" s="182"/>
      <c r="MD790" s="182"/>
      <c r="ME790" s="182"/>
      <c r="MF790" s="182"/>
      <c r="MG790" s="182"/>
      <c r="MH790" s="182"/>
      <c r="MI790" s="182"/>
      <c r="MJ790" s="182"/>
      <c r="MK790" s="182"/>
      <c r="ML790" s="182"/>
      <c r="MM790" s="182"/>
      <c r="MN790" s="182"/>
      <c r="MO790" s="182"/>
      <c r="MP790" s="182"/>
      <c r="MQ790" s="182"/>
      <c r="MR790" s="182"/>
      <c r="MS790" s="182"/>
      <c r="MT790" s="182"/>
      <c r="MU790" s="182"/>
      <c r="MV790" s="182"/>
      <c r="MW790" s="182"/>
      <c r="MX790" s="182"/>
      <c r="MY790" s="182"/>
      <c r="MZ790" s="182"/>
      <c r="NA790" s="182"/>
      <c r="NB790" s="182"/>
      <c r="NC790" s="182"/>
      <c r="ND790" s="182"/>
      <c r="NE790" s="182"/>
      <c r="NF790" s="182"/>
      <c r="NG790" s="182"/>
      <c r="NH790" s="182"/>
      <c r="NI790" s="182"/>
      <c r="NJ790" s="182"/>
      <c r="NK790" s="182"/>
      <c r="NL790" s="182"/>
      <c r="NM790" s="182"/>
      <c r="NN790" s="182"/>
      <c r="NO790" s="182"/>
      <c r="NP790" s="182"/>
      <c r="NQ790" s="182"/>
      <c r="NR790" s="182"/>
      <c r="NS790" s="182"/>
      <c r="NT790" s="182"/>
      <c r="NU790" s="182"/>
      <c r="NV790" s="182"/>
      <c r="NW790" s="182"/>
      <c r="NX790" s="182"/>
      <c r="NY790" s="182"/>
      <c r="NZ790" s="182"/>
      <c r="OA790" s="182"/>
      <c r="OB790" s="182"/>
      <c r="OC790" s="182"/>
      <c r="OD790" s="182"/>
      <c r="OE790" s="182"/>
      <c r="OF790" s="182"/>
      <c r="OG790" s="182"/>
      <c r="OH790" s="182"/>
      <c r="OI790" s="182"/>
      <c r="OJ790" s="182"/>
      <c r="OK790" s="182"/>
      <c r="OL790" s="182"/>
      <c r="OM790" s="182"/>
      <c r="ON790" s="182"/>
      <c r="OO790" s="182"/>
      <c r="OP790" s="182"/>
      <c r="OQ790" s="182"/>
      <c r="OR790" s="182"/>
      <c r="OS790" s="182"/>
      <c r="OT790" s="182"/>
      <c r="OU790" s="182"/>
      <c r="OV790" s="182"/>
      <c r="OW790" s="182"/>
      <c r="OX790" s="182"/>
      <c r="OY790" s="182"/>
      <c r="OZ790" s="182"/>
      <c r="PA790" s="182"/>
      <c r="PB790" s="182"/>
      <c r="PC790" s="182"/>
      <c r="PD790" s="182"/>
      <c r="PE790" s="182"/>
      <c r="PF790" s="182"/>
      <c r="PG790" s="182"/>
      <c r="PH790" s="182"/>
      <c r="PI790" s="182"/>
      <c r="PJ790" s="182"/>
      <c r="PK790" s="182"/>
      <c r="PL790" s="182"/>
      <c r="PM790" s="182"/>
      <c r="PN790" s="182"/>
      <c r="PO790" s="182"/>
      <c r="PP790" s="182"/>
      <c r="PQ790" s="182"/>
      <c r="PR790" s="182"/>
      <c r="PS790" s="182"/>
      <c r="PT790" s="182"/>
      <c r="PU790" s="182"/>
      <c r="PV790" s="182"/>
      <c r="PW790" s="182"/>
      <c r="PX790" s="182"/>
    </row>
    <row r="791" spans="1:440" s="167" customFormat="1" ht="19.899999999999999" customHeight="1">
      <c r="A791" s="855">
        <v>303</v>
      </c>
      <c r="B791" s="1044"/>
      <c r="C791" s="945"/>
      <c r="D791" s="864"/>
      <c r="E791" s="939"/>
      <c r="F791" s="331" t="s">
        <v>22</v>
      </c>
      <c r="G791" s="304">
        <v>85.254000000000005</v>
      </c>
      <c r="H791" s="625">
        <f>-12.5-30-10</f>
        <v>-52.5</v>
      </c>
      <c r="I791" s="228">
        <f>G791+H791+K790</f>
        <v>41.841999999999999</v>
      </c>
      <c r="J791" s="317">
        <v>11.369</v>
      </c>
      <c r="K791" s="228">
        <f t="shared" si="972"/>
        <v>30.472999999999999</v>
      </c>
      <c r="L791" s="364">
        <f t="shared" si="973"/>
        <v>0.27171263323932893</v>
      </c>
      <c r="M791" s="468" t="s">
        <v>24</v>
      </c>
      <c r="N791" s="903"/>
      <c r="O791" s="904"/>
      <c r="P791" s="904"/>
      <c r="Q791" s="904"/>
      <c r="R791" s="904"/>
      <c r="S791" s="893"/>
      <c r="T791" s="182"/>
      <c r="U791" s="182"/>
      <c r="V791" s="182"/>
      <c r="W791" s="182"/>
      <c r="X791" s="182"/>
      <c r="Y791" s="182"/>
      <c r="Z791" s="182"/>
      <c r="AA791" s="182"/>
      <c r="AB791" s="182"/>
      <c r="AC791" s="182"/>
      <c r="AD791" s="182"/>
      <c r="AE791" s="182"/>
      <c r="AF791" s="182"/>
      <c r="AG791" s="182"/>
      <c r="AH791" s="182"/>
      <c r="AI791" s="182"/>
      <c r="AJ791" s="182"/>
      <c r="AK791" s="182"/>
      <c r="AL791" s="182"/>
      <c r="AM791" s="182"/>
      <c r="AN791" s="182"/>
      <c r="AO791" s="182"/>
      <c r="AP791" s="182"/>
      <c r="AQ791" s="182"/>
      <c r="AR791" s="182"/>
      <c r="AS791" s="182"/>
      <c r="AT791" s="182"/>
      <c r="AU791" s="182"/>
      <c r="AV791" s="182"/>
      <c r="AW791" s="182"/>
      <c r="AX791" s="182"/>
      <c r="AY791" s="182"/>
      <c r="AZ791" s="182"/>
      <c r="BA791" s="182"/>
      <c r="BB791" s="182"/>
      <c r="BC791" s="182"/>
      <c r="BD791" s="182"/>
      <c r="BE791" s="182"/>
      <c r="BF791" s="182"/>
      <c r="BG791" s="182"/>
      <c r="BH791" s="182"/>
      <c r="BI791" s="182"/>
      <c r="BJ791" s="182"/>
      <c r="BK791" s="182"/>
      <c r="BL791" s="182"/>
      <c r="BM791" s="182"/>
      <c r="BN791" s="182"/>
      <c r="BO791" s="182"/>
      <c r="BP791" s="182"/>
      <c r="BQ791" s="182"/>
      <c r="BR791" s="182"/>
      <c r="BS791" s="182"/>
      <c r="BT791" s="182"/>
      <c r="BU791" s="182"/>
      <c r="BV791" s="182"/>
      <c r="BW791" s="182"/>
      <c r="BX791" s="182"/>
      <c r="BY791" s="182"/>
      <c r="BZ791" s="182"/>
      <c r="CA791" s="182"/>
      <c r="CB791" s="182"/>
      <c r="CC791" s="182"/>
      <c r="CD791" s="182"/>
      <c r="CE791" s="182"/>
      <c r="CF791" s="182"/>
      <c r="CG791" s="182"/>
      <c r="CH791" s="182"/>
      <c r="CI791" s="182"/>
      <c r="CJ791" s="182"/>
      <c r="CK791" s="182"/>
      <c r="CL791" s="182"/>
      <c r="CM791" s="182"/>
      <c r="CN791" s="182"/>
      <c r="CO791" s="182"/>
      <c r="CP791" s="182"/>
      <c r="CQ791" s="182"/>
      <c r="CR791" s="182"/>
      <c r="CS791" s="182"/>
      <c r="CT791" s="182"/>
      <c r="CU791" s="182"/>
      <c r="CV791" s="182"/>
      <c r="CW791" s="182"/>
      <c r="CX791" s="182"/>
      <c r="CY791" s="182"/>
      <c r="CZ791" s="182"/>
      <c r="DA791" s="182"/>
      <c r="DB791" s="182"/>
      <c r="DC791" s="182"/>
      <c r="DD791" s="182"/>
      <c r="DE791" s="182"/>
      <c r="DF791" s="182"/>
      <c r="DG791" s="182"/>
      <c r="DH791" s="182"/>
      <c r="DI791" s="182"/>
      <c r="DJ791" s="182"/>
      <c r="DK791" s="182"/>
      <c r="DL791" s="182"/>
      <c r="DM791" s="182"/>
      <c r="DN791" s="182"/>
      <c r="DO791" s="182"/>
      <c r="DP791" s="182"/>
      <c r="DQ791" s="182"/>
      <c r="DR791" s="182"/>
      <c r="DS791" s="182"/>
      <c r="DT791" s="182"/>
      <c r="DU791" s="182"/>
      <c r="DV791" s="182"/>
      <c r="DW791" s="182"/>
      <c r="DX791" s="182"/>
      <c r="DY791" s="182"/>
      <c r="DZ791" s="182"/>
      <c r="EA791" s="182"/>
      <c r="EB791" s="182"/>
      <c r="EC791" s="182"/>
      <c r="ED791" s="182"/>
      <c r="EE791" s="182"/>
      <c r="EF791" s="182"/>
      <c r="EG791" s="182"/>
      <c r="EH791" s="182"/>
      <c r="EI791" s="182"/>
      <c r="EJ791" s="182"/>
      <c r="EK791" s="182"/>
      <c r="EL791" s="182"/>
      <c r="EM791" s="182"/>
      <c r="EN791" s="182"/>
      <c r="EO791" s="182"/>
      <c r="EP791" s="182"/>
      <c r="EQ791" s="182"/>
      <c r="ER791" s="182"/>
      <c r="ES791" s="182"/>
      <c r="ET791" s="182"/>
      <c r="EU791" s="182"/>
      <c r="EV791" s="182"/>
      <c r="EW791" s="182"/>
      <c r="EX791" s="182"/>
      <c r="EY791" s="182"/>
      <c r="EZ791" s="182"/>
      <c r="FA791" s="182"/>
      <c r="FB791" s="182"/>
      <c r="FC791" s="182"/>
      <c r="FD791" s="182"/>
      <c r="FE791" s="182"/>
      <c r="FF791" s="182"/>
      <c r="FG791" s="182"/>
      <c r="FH791" s="182"/>
      <c r="FI791" s="182"/>
      <c r="FJ791" s="182"/>
      <c r="FK791" s="182"/>
      <c r="FL791" s="182"/>
      <c r="FM791" s="182"/>
      <c r="FN791" s="182"/>
      <c r="FO791" s="182"/>
      <c r="FP791" s="182"/>
      <c r="FQ791" s="182"/>
      <c r="FR791" s="182"/>
      <c r="FS791" s="182"/>
      <c r="FT791" s="182"/>
      <c r="FU791" s="182"/>
      <c r="FV791" s="182"/>
      <c r="FW791" s="182"/>
      <c r="FX791" s="182"/>
      <c r="FY791" s="182"/>
      <c r="FZ791" s="182"/>
      <c r="GA791" s="182"/>
      <c r="GB791" s="182"/>
      <c r="GC791" s="182"/>
      <c r="GD791" s="182"/>
      <c r="GE791" s="182"/>
      <c r="GF791" s="182"/>
      <c r="GG791" s="182"/>
      <c r="GH791" s="182"/>
      <c r="GI791" s="182"/>
      <c r="GJ791" s="182"/>
      <c r="GK791" s="182"/>
      <c r="GL791" s="182"/>
      <c r="GM791" s="182"/>
      <c r="GN791" s="182"/>
      <c r="GO791" s="182"/>
      <c r="GP791" s="182"/>
      <c r="GQ791" s="182"/>
      <c r="GR791" s="182"/>
      <c r="GS791" s="182"/>
      <c r="GT791" s="182"/>
      <c r="GU791" s="182"/>
      <c r="GV791" s="182"/>
      <c r="GW791" s="182"/>
      <c r="GX791" s="182"/>
      <c r="GY791" s="182"/>
      <c r="GZ791" s="182"/>
      <c r="HA791" s="182"/>
      <c r="HB791" s="182"/>
      <c r="HC791" s="182"/>
      <c r="HD791" s="182"/>
      <c r="HE791" s="182"/>
      <c r="HF791" s="182"/>
      <c r="HG791" s="182"/>
      <c r="HH791" s="182"/>
      <c r="HI791" s="182"/>
      <c r="HJ791" s="182"/>
      <c r="HK791" s="182"/>
      <c r="HL791" s="182"/>
      <c r="HM791" s="182"/>
      <c r="HN791" s="182"/>
      <c r="HO791" s="182"/>
      <c r="HP791" s="182"/>
      <c r="HQ791" s="182"/>
      <c r="HR791" s="182"/>
      <c r="HS791" s="182"/>
      <c r="HT791" s="182"/>
      <c r="HU791" s="182"/>
      <c r="HV791" s="182"/>
      <c r="HW791" s="182"/>
      <c r="HX791" s="182"/>
      <c r="HY791" s="182"/>
      <c r="HZ791" s="182"/>
      <c r="IA791" s="182"/>
      <c r="IB791" s="182"/>
      <c r="IC791" s="182"/>
      <c r="ID791" s="182"/>
      <c r="IE791" s="182"/>
      <c r="IF791" s="182"/>
      <c r="IG791" s="182"/>
      <c r="IH791" s="182"/>
      <c r="II791" s="182"/>
      <c r="IJ791" s="182"/>
      <c r="IK791" s="182"/>
      <c r="IL791" s="182"/>
      <c r="IM791" s="182"/>
      <c r="IN791" s="182"/>
      <c r="IO791" s="182"/>
      <c r="IP791" s="182"/>
      <c r="IQ791" s="182"/>
      <c r="IR791" s="182"/>
      <c r="IS791" s="182"/>
      <c r="IT791" s="182"/>
      <c r="IU791" s="182"/>
      <c r="IV791" s="182"/>
      <c r="IW791" s="182"/>
      <c r="IX791" s="182"/>
      <c r="IY791" s="182"/>
      <c r="IZ791" s="182"/>
      <c r="JA791" s="182"/>
      <c r="JB791" s="182"/>
      <c r="JC791" s="182"/>
      <c r="JD791" s="182"/>
      <c r="JE791" s="182"/>
      <c r="JF791" s="182"/>
      <c r="JG791" s="182"/>
      <c r="JH791" s="182"/>
      <c r="JI791" s="182"/>
      <c r="JJ791" s="182"/>
      <c r="JK791" s="182"/>
      <c r="JL791" s="182"/>
      <c r="JM791" s="182"/>
      <c r="JN791" s="182"/>
      <c r="JO791" s="182"/>
      <c r="JP791" s="182"/>
      <c r="JQ791" s="182"/>
      <c r="JR791" s="182"/>
      <c r="JS791" s="182"/>
      <c r="JT791" s="182"/>
      <c r="JU791" s="182"/>
      <c r="JV791" s="182"/>
      <c r="JW791" s="182"/>
      <c r="JX791" s="182"/>
      <c r="JY791" s="182"/>
      <c r="JZ791" s="182"/>
      <c r="KA791" s="182"/>
      <c r="KB791" s="182"/>
      <c r="KC791" s="182"/>
      <c r="KD791" s="182"/>
      <c r="KE791" s="182"/>
      <c r="KF791" s="182"/>
      <c r="KG791" s="182"/>
      <c r="KH791" s="182"/>
      <c r="KI791" s="182"/>
      <c r="KJ791" s="182"/>
      <c r="KK791" s="182"/>
      <c r="KL791" s="182"/>
      <c r="KM791" s="182"/>
      <c r="KN791" s="182"/>
      <c r="KO791" s="182"/>
      <c r="KP791" s="182"/>
      <c r="KQ791" s="182"/>
      <c r="KR791" s="182"/>
      <c r="KS791" s="182"/>
      <c r="KT791" s="182"/>
      <c r="KU791" s="182"/>
      <c r="KV791" s="182"/>
      <c r="KW791" s="182"/>
      <c r="KX791" s="182"/>
      <c r="KY791" s="182"/>
      <c r="KZ791" s="182"/>
      <c r="LA791" s="182"/>
      <c r="LB791" s="182"/>
      <c r="LC791" s="182"/>
      <c r="LD791" s="182"/>
      <c r="LE791" s="182"/>
      <c r="LF791" s="182"/>
      <c r="LG791" s="182"/>
      <c r="LH791" s="182"/>
      <c r="LI791" s="182"/>
      <c r="LJ791" s="182"/>
      <c r="LK791" s="182"/>
      <c r="LL791" s="182"/>
      <c r="LM791" s="182"/>
      <c r="LN791" s="182"/>
      <c r="LO791" s="182"/>
      <c r="LP791" s="182"/>
      <c r="LQ791" s="182"/>
      <c r="LR791" s="182"/>
      <c r="LS791" s="182"/>
      <c r="LT791" s="182"/>
      <c r="LU791" s="182"/>
      <c r="LV791" s="182"/>
      <c r="LW791" s="182"/>
      <c r="LX791" s="182"/>
      <c r="LY791" s="182"/>
      <c r="LZ791" s="182"/>
      <c r="MA791" s="182"/>
      <c r="MB791" s="182"/>
      <c r="MC791" s="182"/>
      <c r="MD791" s="182"/>
      <c r="ME791" s="182"/>
      <c r="MF791" s="182"/>
      <c r="MG791" s="182"/>
      <c r="MH791" s="182"/>
      <c r="MI791" s="182"/>
      <c r="MJ791" s="182"/>
      <c r="MK791" s="182"/>
      <c r="ML791" s="182"/>
      <c r="MM791" s="182"/>
      <c r="MN791" s="182"/>
      <c r="MO791" s="182"/>
      <c r="MP791" s="182"/>
      <c r="MQ791" s="182"/>
      <c r="MR791" s="182"/>
      <c r="MS791" s="182"/>
      <c r="MT791" s="182"/>
      <c r="MU791" s="182"/>
      <c r="MV791" s="182"/>
      <c r="MW791" s="182"/>
      <c r="MX791" s="182"/>
      <c r="MY791" s="182"/>
      <c r="MZ791" s="182"/>
      <c r="NA791" s="182"/>
      <c r="NB791" s="182"/>
      <c r="NC791" s="182"/>
      <c r="ND791" s="182"/>
      <c r="NE791" s="182"/>
      <c r="NF791" s="182"/>
      <c r="NG791" s="182"/>
      <c r="NH791" s="182"/>
      <c r="NI791" s="182"/>
      <c r="NJ791" s="182"/>
      <c r="NK791" s="182"/>
      <c r="NL791" s="182"/>
      <c r="NM791" s="182"/>
      <c r="NN791" s="182"/>
      <c r="NO791" s="182"/>
      <c r="NP791" s="182"/>
      <c r="NQ791" s="182"/>
      <c r="NR791" s="182"/>
      <c r="NS791" s="182"/>
      <c r="NT791" s="182"/>
      <c r="NU791" s="182"/>
      <c r="NV791" s="182"/>
      <c r="NW791" s="182"/>
      <c r="NX791" s="182"/>
      <c r="NY791" s="182"/>
      <c r="NZ791" s="182"/>
      <c r="OA791" s="182"/>
      <c r="OB791" s="182"/>
      <c r="OC791" s="182"/>
      <c r="OD791" s="182"/>
      <c r="OE791" s="182"/>
      <c r="OF791" s="182"/>
      <c r="OG791" s="182"/>
      <c r="OH791" s="182"/>
      <c r="OI791" s="182"/>
      <c r="OJ791" s="182"/>
      <c r="OK791" s="182"/>
      <c r="OL791" s="182"/>
      <c r="OM791" s="182"/>
      <c r="ON791" s="182"/>
      <c r="OO791" s="182"/>
      <c r="OP791" s="182"/>
      <c r="OQ791" s="182"/>
      <c r="OR791" s="182"/>
      <c r="OS791" s="182"/>
      <c r="OT791" s="182"/>
      <c r="OU791" s="182"/>
      <c r="OV791" s="182"/>
      <c r="OW791" s="182"/>
      <c r="OX791" s="182"/>
      <c r="OY791" s="182"/>
      <c r="OZ791" s="182"/>
      <c r="PA791" s="182"/>
      <c r="PB791" s="182"/>
      <c r="PC791" s="182"/>
      <c r="PD791" s="182"/>
      <c r="PE791" s="182"/>
      <c r="PF791" s="182"/>
      <c r="PG791" s="182"/>
      <c r="PH791" s="182"/>
      <c r="PI791" s="182"/>
      <c r="PJ791" s="182"/>
      <c r="PK791" s="182"/>
      <c r="PL791" s="182"/>
      <c r="PM791" s="182"/>
      <c r="PN791" s="182"/>
      <c r="PO791" s="182"/>
      <c r="PP791" s="182"/>
      <c r="PQ791" s="182"/>
      <c r="PR791" s="182"/>
      <c r="PS791" s="182"/>
      <c r="PT791" s="182"/>
      <c r="PU791" s="182"/>
      <c r="PV791" s="182"/>
      <c r="PW791" s="182"/>
      <c r="PX791" s="182"/>
    </row>
    <row r="792" spans="1:440" s="167" customFormat="1" ht="19.899999999999999" customHeight="1">
      <c r="A792" s="855">
        <v>325</v>
      </c>
      <c r="B792" s="1044"/>
      <c r="C792" s="945"/>
      <c r="D792" s="862" t="s">
        <v>668</v>
      </c>
      <c r="E792" s="942" t="s">
        <v>650</v>
      </c>
      <c r="F792" s="331" t="s">
        <v>20</v>
      </c>
      <c r="G792" s="304">
        <v>2.0139999999999998</v>
      </c>
      <c r="H792" s="304"/>
      <c r="I792" s="228">
        <f t="shared" ref="I792" si="1039">G792+H792</f>
        <v>2.0139999999999998</v>
      </c>
      <c r="J792" s="317">
        <v>0</v>
      </c>
      <c r="K792" s="228">
        <f t="shared" si="972"/>
        <v>2.0139999999999998</v>
      </c>
      <c r="L792" s="364">
        <f t="shared" si="973"/>
        <v>0</v>
      </c>
      <c r="M792" s="468" t="s">
        <v>24</v>
      </c>
      <c r="N792" s="903">
        <f t="shared" ref="N792:O792" si="1040">G792+G793+G794</f>
        <v>22.893000000000001</v>
      </c>
      <c r="O792" s="904">
        <f t="shared" si="1040"/>
        <v>0</v>
      </c>
      <c r="P792" s="904">
        <f t="shared" ref="P792" si="1041">N792+O792</f>
        <v>22.893000000000001</v>
      </c>
      <c r="Q792" s="904">
        <f t="shared" ref="Q792" si="1042">J792+J793+J794</f>
        <v>0.39500000000000002</v>
      </c>
      <c r="R792" s="904">
        <f t="shared" ref="R792" si="1043">P792-Q792</f>
        <v>22.498000000000001</v>
      </c>
      <c r="S792" s="893">
        <f t="shared" ref="S792" si="1044">Q792/P792</f>
        <v>1.725418250120124E-2</v>
      </c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  <c r="AG792" s="182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2"/>
      <c r="AT792" s="182"/>
      <c r="AU792" s="182"/>
      <c r="AV792" s="182"/>
      <c r="AW792" s="182"/>
      <c r="AX792" s="182"/>
      <c r="AY792" s="182"/>
      <c r="AZ792" s="182"/>
      <c r="BA792" s="182"/>
      <c r="BB792" s="182"/>
      <c r="BC792" s="182"/>
      <c r="BD792" s="182"/>
      <c r="BE792" s="182"/>
      <c r="BF792" s="182"/>
      <c r="BG792" s="182"/>
      <c r="BH792" s="182"/>
      <c r="BI792" s="182"/>
      <c r="BJ792" s="182"/>
      <c r="BK792" s="182"/>
      <c r="BL792" s="182"/>
      <c r="BM792" s="182"/>
      <c r="BN792" s="182"/>
      <c r="BO792" s="182"/>
      <c r="BP792" s="182"/>
      <c r="BQ792" s="182"/>
      <c r="BR792" s="182"/>
      <c r="BS792" s="182"/>
      <c r="BT792" s="182"/>
      <c r="BU792" s="182"/>
      <c r="BV792" s="182"/>
      <c r="BW792" s="182"/>
      <c r="BX792" s="182"/>
      <c r="BY792" s="182"/>
      <c r="BZ792" s="182"/>
      <c r="CA792" s="182"/>
      <c r="CB792" s="182"/>
      <c r="CC792" s="182"/>
      <c r="CD792" s="182"/>
      <c r="CE792" s="182"/>
      <c r="CF792" s="182"/>
      <c r="CG792" s="182"/>
      <c r="CH792" s="182"/>
      <c r="CI792" s="182"/>
      <c r="CJ792" s="182"/>
      <c r="CK792" s="182"/>
      <c r="CL792" s="182"/>
      <c r="CM792" s="182"/>
      <c r="CN792" s="182"/>
      <c r="CO792" s="182"/>
      <c r="CP792" s="182"/>
      <c r="CQ792" s="182"/>
      <c r="CR792" s="182"/>
      <c r="CS792" s="182"/>
      <c r="CT792" s="182"/>
      <c r="CU792" s="182"/>
      <c r="CV792" s="182"/>
      <c r="CW792" s="182"/>
      <c r="CX792" s="182"/>
      <c r="CY792" s="182"/>
      <c r="CZ792" s="182"/>
      <c r="DA792" s="182"/>
      <c r="DB792" s="182"/>
      <c r="DC792" s="182"/>
      <c r="DD792" s="182"/>
      <c r="DE792" s="182"/>
      <c r="DF792" s="182"/>
      <c r="DG792" s="182"/>
      <c r="DH792" s="182"/>
      <c r="DI792" s="182"/>
      <c r="DJ792" s="182"/>
      <c r="DK792" s="182"/>
      <c r="DL792" s="182"/>
      <c r="DM792" s="182"/>
      <c r="DN792" s="182"/>
      <c r="DO792" s="182"/>
      <c r="DP792" s="182"/>
      <c r="DQ792" s="182"/>
      <c r="DR792" s="182"/>
      <c r="DS792" s="182"/>
      <c r="DT792" s="182"/>
      <c r="DU792" s="182"/>
      <c r="DV792" s="182"/>
      <c r="DW792" s="182"/>
      <c r="DX792" s="182"/>
      <c r="DY792" s="182"/>
      <c r="DZ792" s="182"/>
      <c r="EA792" s="182"/>
      <c r="EB792" s="182"/>
      <c r="EC792" s="182"/>
      <c r="ED792" s="182"/>
      <c r="EE792" s="182"/>
      <c r="EF792" s="182"/>
      <c r="EG792" s="182"/>
      <c r="EH792" s="182"/>
      <c r="EI792" s="182"/>
      <c r="EJ792" s="182"/>
      <c r="EK792" s="182"/>
      <c r="EL792" s="182"/>
      <c r="EM792" s="182"/>
      <c r="EN792" s="182"/>
      <c r="EO792" s="182"/>
      <c r="EP792" s="182"/>
      <c r="EQ792" s="182"/>
      <c r="ER792" s="182"/>
      <c r="ES792" s="182"/>
      <c r="ET792" s="182"/>
      <c r="EU792" s="182"/>
      <c r="EV792" s="182"/>
      <c r="EW792" s="182"/>
      <c r="EX792" s="182"/>
      <c r="EY792" s="182"/>
      <c r="EZ792" s="182"/>
      <c r="FA792" s="182"/>
      <c r="FB792" s="182"/>
      <c r="FC792" s="182"/>
      <c r="FD792" s="182"/>
      <c r="FE792" s="182"/>
      <c r="FF792" s="182"/>
      <c r="FG792" s="182"/>
      <c r="FH792" s="182"/>
      <c r="FI792" s="182"/>
      <c r="FJ792" s="182"/>
      <c r="FK792" s="182"/>
      <c r="FL792" s="182"/>
      <c r="FM792" s="182"/>
      <c r="FN792" s="182"/>
      <c r="FO792" s="182"/>
      <c r="FP792" s="182"/>
      <c r="FQ792" s="182"/>
      <c r="FR792" s="182"/>
      <c r="FS792" s="182"/>
      <c r="FT792" s="182"/>
      <c r="FU792" s="182"/>
      <c r="FV792" s="182"/>
      <c r="FW792" s="182"/>
      <c r="FX792" s="182"/>
      <c r="FY792" s="182"/>
      <c r="FZ792" s="182"/>
      <c r="GA792" s="182"/>
      <c r="GB792" s="182"/>
      <c r="GC792" s="182"/>
      <c r="GD792" s="182"/>
      <c r="GE792" s="182"/>
      <c r="GF792" s="182"/>
      <c r="GG792" s="182"/>
      <c r="GH792" s="182"/>
      <c r="GI792" s="182"/>
      <c r="GJ792" s="182"/>
      <c r="GK792" s="182"/>
      <c r="GL792" s="182"/>
      <c r="GM792" s="182"/>
      <c r="GN792" s="182"/>
      <c r="GO792" s="182"/>
      <c r="GP792" s="182"/>
      <c r="GQ792" s="182"/>
      <c r="GR792" s="182"/>
      <c r="GS792" s="182"/>
      <c r="GT792" s="182"/>
      <c r="GU792" s="182"/>
      <c r="GV792" s="182"/>
      <c r="GW792" s="182"/>
      <c r="GX792" s="182"/>
      <c r="GY792" s="182"/>
      <c r="GZ792" s="182"/>
      <c r="HA792" s="182"/>
      <c r="HB792" s="182"/>
      <c r="HC792" s="182"/>
      <c r="HD792" s="182"/>
      <c r="HE792" s="182"/>
      <c r="HF792" s="182"/>
      <c r="HG792" s="182"/>
      <c r="HH792" s="182"/>
      <c r="HI792" s="182"/>
      <c r="HJ792" s="182"/>
      <c r="HK792" s="182"/>
      <c r="HL792" s="182"/>
      <c r="HM792" s="182"/>
      <c r="HN792" s="182"/>
      <c r="HO792" s="182"/>
      <c r="HP792" s="182"/>
      <c r="HQ792" s="182"/>
      <c r="HR792" s="182"/>
      <c r="HS792" s="182"/>
      <c r="HT792" s="182"/>
      <c r="HU792" s="182"/>
      <c r="HV792" s="182"/>
      <c r="HW792" s="182"/>
      <c r="HX792" s="182"/>
      <c r="HY792" s="182"/>
      <c r="HZ792" s="182"/>
      <c r="IA792" s="182"/>
      <c r="IB792" s="182"/>
      <c r="IC792" s="182"/>
      <c r="ID792" s="182"/>
      <c r="IE792" s="182"/>
      <c r="IF792" s="182"/>
      <c r="IG792" s="182"/>
      <c r="IH792" s="182"/>
      <c r="II792" s="182"/>
      <c r="IJ792" s="182"/>
      <c r="IK792" s="182"/>
      <c r="IL792" s="182"/>
      <c r="IM792" s="182"/>
      <c r="IN792" s="182"/>
      <c r="IO792" s="182"/>
      <c r="IP792" s="182"/>
      <c r="IQ792" s="182"/>
      <c r="IR792" s="182"/>
      <c r="IS792" s="182"/>
      <c r="IT792" s="182"/>
      <c r="IU792" s="182"/>
      <c r="IV792" s="182"/>
      <c r="IW792" s="182"/>
      <c r="IX792" s="182"/>
      <c r="IY792" s="182"/>
      <c r="IZ792" s="182"/>
      <c r="JA792" s="182"/>
      <c r="JB792" s="182"/>
      <c r="JC792" s="182"/>
      <c r="JD792" s="182"/>
      <c r="JE792" s="182"/>
      <c r="JF792" s="182"/>
      <c r="JG792" s="182"/>
      <c r="JH792" s="182"/>
      <c r="JI792" s="182"/>
      <c r="JJ792" s="182"/>
      <c r="JK792" s="182"/>
      <c r="JL792" s="182"/>
      <c r="JM792" s="182"/>
      <c r="JN792" s="182"/>
      <c r="JO792" s="182"/>
      <c r="JP792" s="182"/>
      <c r="JQ792" s="182"/>
      <c r="JR792" s="182"/>
      <c r="JS792" s="182"/>
      <c r="JT792" s="182"/>
      <c r="JU792" s="182"/>
      <c r="JV792" s="182"/>
      <c r="JW792" s="182"/>
      <c r="JX792" s="182"/>
      <c r="JY792" s="182"/>
      <c r="JZ792" s="182"/>
      <c r="KA792" s="182"/>
      <c r="KB792" s="182"/>
      <c r="KC792" s="182"/>
      <c r="KD792" s="182"/>
      <c r="KE792" s="182"/>
      <c r="KF792" s="182"/>
      <c r="KG792" s="182"/>
      <c r="KH792" s="182"/>
      <c r="KI792" s="182"/>
      <c r="KJ792" s="182"/>
      <c r="KK792" s="182"/>
      <c r="KL792" s="182"/>
      <c r="KM792" s="182"/>
      <c r="KN792" s="182"/>
      <c r="KO792" s="182"/>
      <c r="KP792" s="182"/>
      <c r="KQ792" s="182"/>
      <c r="KR792" s="182"/>
      <c r="KS792" s="182"/>
      <c r="KT792" s="182"/>
      <c r="KU792" s="182"/>
      <c r="KV792" s="182"/>
      <c r="KW792" s="182"/>
      <c r="KX792" s="182"/>
      <c r="KY792" s="182"/>
      <c r="KZ792" s="182"/>
      <c r="LA792" s="182"/>
      <c r="LB792" s="182"/>
      <c r="LC792" s="182"/>
      <c r="LD792" s="182"/>
      <c r="LE792" s="182"/>
      <c r="LF792" s="182"/>
      <c r="LG792" s="182"/>
      <c r="LH792" s="182"/>
      <c r="LI792" s="182"/>
      <c r="LJ792" s="182"/>
      <c r="LK792" s="182"/>
      <c r="LL792" s="182"/>
      <c r="LM792" s="182"/>
      <c r="LN792" s="182"/>
      <c r="LO792" s="182"/>
      <c r="LP792" s="182"/>
      <c r="LQ792" s="182"/>
      <c r="LR792" s="182"/>
      <c r="LS792" s="182"/>
      <c r="LT792" s="182"/>
      <c r="LU792" s="182"/>
      <c r="LV792" s="182"/>
      <c r="LW792" s="182"/>
      <c r="LX792" s="182"/>
      <c r="LY792" s="182"/>
      <c r="LZ792" s="182"/>
      <c r="MA792" s="182"/>
      <c r="MB792" s="182"/>
      <c r="MC792" s="182"/>
      <c r="MD792" s="182"/>
      <c r="ME792" s="182"/>
      <c r="MF792" s="182"/>
      <c r="MG792" s="182"/>
      <c r="MH792" s="182"/>
      <c r="MI792" s="182"/>
      <c r="MJ792" s="182"/>
      <c r="MK792" s="182"/>
      <c r="ML792" s="182"/>
      <c r="MM792" s="182"/>
      <c r="MN792" s="182"/>
      <c r="MO792" s="182"/>
      <c r="MP792" s="182"/>
      <c r="MQ792" s="182"/>
      <c r="MR792" s="182"/>
      <c r="MS792" s="182"/>
      <c r="MT792" s="182"/>
      <c r="MU792" s="182"/>
      <c r="MV792" s="182"/>
      <c r="MW792" s="182"/>
      <c r="MX792" s="182"/>
      <c r="MY792" s="182"/>
      <c r="MZ792" s="182"/>
      <c r="NA792" s="182"/>
      <c r="NB792" s="182"/>
      <c r="NC792" s="182"/>
      <c r="ND792" s="182"/>
      <c r="NE792" s="182"/>
      <c r="NF792" s="182"/>
      <c r="NG792" s="182"/>
      <c r="NH792" s="182"/>
      <c r="NI792" s="182"/>
      <c r="NJ792" s="182"/>
      <c r="NK792" s="182"/>
      <c r="NL792" s="182"/>
      <c r="NM792" s="182"/>
      <c r="NN792" s="182"/>
      <c r="NO792" s="182"/>
      <c r="NP792" s="182"/>
      <c r="NQ792" s="182"/>
      <c r="NR792" s="182"/>
      <c r="NS792" s="182"/>
      <c r="NT792" s="182"/>
      <c r="NU792" s="182"/>
      <c r="NV792" s="182"/>
      <c r="NW792" s="182"/>
      <c r="NX792" s="182"/>
      <c r="NY792" s="182"/>
      <c r="NZ792" s="182"/>
      <c r="OA792" s="182"/>
      <c r="OB792" s="182"/>
      <c r="OC792" s="182"/>
      <c r="OD792" s="182"/>
      <c r="OE792" s="182"/>
      <c r="OF792" s="182"/>
      <c r="OG792" s="182"/>
      <c r="OH792" s="182"/>
      <c r="OI792" s="182"/>
      <c r="OJ792" s="182"/>
      <c r="OK792" s="182"/>
      <c r="OL792" s="182"/>
      <c r="OM792" s="182"/>
      <c r="ON792" s="182"/>
      <c r="OO792" s="182"/>
      <c r="OP792" s="182"/>
      <c r="OQ792" s="182"/>
      <c r="OR792" s="182"/>
      <c r="OS792" s="182"/>
      <c r="OT792" s="182"/>
      <c r="OU792" s="182"/>
      <c r="OV792" s="182"/>
      <c r="OW792" s="182"/>
      <c r="OX792" s="182"/>
      <c r="OY792" s="182"/>
      <c r="OZ792" s="182"/>
      <c r="PA792" s="182"/>
      <c r="PB792" s="182"/>
      <c r="PC792" s="182"/>
      <c r="PD792" s="182"/>
      <c r="PE792" s="182"/>
      <c r="PF792" s="182"/>
      <c r="PG792" s="182"/>
      <c r="PH792" s="182"/>
      <c r="PI792" s="182"/>
      <c r="PJ792" s="182"/>
      <c r="PK792" s="182"/>
      <c r="PL792" s="182"/>
      <c r="PM792" s="182"/>
      <c r="PN792" s="182"/>
      <c r="PO792" s="182"/>
      <c r="PP792" s="182"/>
      <c r="PQ792" s="182"/>
      <c r="PR792" s="182"/>
      <c r="PS792" s="182"/>
      <c r="PT792" s="182"/>
      <c r="PU792" s="182"/>
      <c r="PV792" s="182"/>
      <c r="PW792" s="182"/>
      <c r="PX792" s="182"/>
    </row>
    <row r="793" spans="1:440" s="167" customFormat="1" ht="19.899999999999999" customHeight="1">
      <c r="A793" s="855">
        <v>325</v>
      </c>
      <c r="B793" s="1044"/>
      <c r="C793" s="945"/>
      <c r="D793" s="863"/>
      <c r="E793" s="943"/>
      <c r="F793" s="331" t="s">
        <v>21</v>
      </c>
      <c r="G793" s="304">
        <v>9.4320000000000004</v>
      </c>
      <c r="H793" s="304"/>
      <c r="I793" s="228">
        <f>G793+H793+K792</f>
        <v>11.446</v>
      </c>
      <c r="J793" s="317">
        <v>0.36</v>
      </c>
      <c r="K793" s="228">
        <f t="shared" si="972"/>
        <v>11.086</v>
      </c>
      <c r="L793" s="364">
        <f t="shared" si="973"/>
        <v>3.1452035645640398E-2</v>
      </c>
      <c r="M793" s="468" t="s">
        <v>24</v>
      </c>
      <c r="N793" s="903"/>
      <c r="O793" s="904"/>
      <c r="P793" s="904"/>
      <c r="Q793" s="904"/>
      <c r="R793" s="904"/>
      <c r="S793" s="893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  <c r="AG793" s="182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182"/>
      <c r="AT793" s="182"/>
      <c r="AU793" s="182"/>
      <c r="AV793" s="182"/>
      <c r="AW793" s="182"/>
      <c r="AX793" s="182"/>
      <c r="AY793" s="182"/>
      <c r="AZ793" s="182"/>
      <c r="BA793" s="182"/>
      <c r="BB793" s="182"/>
      <c r="BC793" s="182"/>
      <c r="BD793" s="182"/>
      <c r="BE793" s="182"/>
      <c r="BF793" s="182"/>
      <c r="BG793" s="182"/>
      <c r="BH793" s="182"/>
      <c r="BI793" s="182"/>
      <c r="BJ793" s="182"/>
      <c r="BK793" s="182"/>
      <c r="BL793" s="182"/>
      <c r="BM793" s="182"/>
      <c r="BN793" s="182"/>
      <c r="BO793" s="182"/>
      <c r="BP793" s="182"/>
      <c r="BQ793" s="182"/>
      <c r="BR793" s="182"/>
      <c r="BS793" s="182"/>
      <c r="BT793" s="182"/>
      <c r="BU793" s="182"/>
      <c r="BV793" s="182"/>
      <c r="BW793" s="182"/>
      <c r="BX793" s="182"/>
      <c r="BY793" s="182"/>
      <c r="BZ793" s="182"/>
      <c r="CA793" s="182"/>
      <c r="CB793" s="182"/>
      <c r="CC793" s="182"/>
      <c r="CD793" s="182"/>
      <c r="CE793" s="182"/>
      <c r="CF793" s="182"/>
      <c r="CG793" s="182"/>
      <c r="CH793" s="182"/>
      <c r="CI793" s="182"/>
      <c r="CJ793" s="182"/>
      <c r="CK793" s="182"/>
      <c r="CL793" s="182"/>
      <c r="CM793" s="182"/>
      <c r="CN793" s="182"/>
      <c r="CO793" s="182"/>
      <c r="CP793" s="182"/>
      <c r="CQ793" s="182"/>
      <c r="CR793" s="182"/>
      <c r="CS793" s="182"/>
      <c r="CT793" s="182"/>
      <c r="CU793" s="182"/>
      <c r="CV793" s="182"/>
      <c r="CW793" s="182"/>
      <c r="CX793" s="182"/>
      <c r="CY793" s="182"/>
      <c r="CZ793" s="182"/>
      <c r="DA793" s="182"/>
      <c r="DB793" s="182"/>
      <c r="DC793" s="182"/>
      <c r="DD793" s="182"/>
      <c r="DE793" s="182"/>
      <c r="DF793" s="182"/>
      <c r="DG793" s="182"/>
      <c r="DH793" s="182"/>
      <c r="DI793" s="182"/>
      <c r="DJ793" s="182"/>
      <c r="DK793" s="182"/>
      <c r="DL793" s="182"/>
      <c r="DM793" s="182"/>
      <c r="DN793" s="182"/>
      <c r="DO793" s="182"/>
      <c r="DP793" s="182"/>
      <c r="DQ793" s="182"/>
      <c r="DR793" s="182"/>
      <c r="DS793" s="182"/>
      <c r="DT793" s="182"/>
      <c r="DU793" s="182"/>
      <c r="DV793" s="182"/>
      <c r="DW793" s="182"/>
      <c r="DX793" s="182"/>
      <c r="DY793" s="182"/>
      <c r="DZ793" s="182"/>
      <c r="EA793" s="182"/>
      <c r="EB793" s="182"/>
      <c r="EC793" s="182"/>
      <c r="ED793" s="182"/>
      <c r="EE793" s="182"/>
      <c r="EF793" s="182"/>
      <c r="EG793" s="182"/>
      <c r="EH793" s="182"/>
      <c r="EI793" s="182"/>
      <c r="EJ793" s="182"/>
      <c r="EK793" s="182"/>
      <c r="EL793" s="182"/>
      <c r="EM793" s="182"/>
      <c r="EN793" s="182"/>
      <c r="EO793" s="182"/>
      <c r="EP793" s="182"/>
      <c r="EQ793" s="182"/>
      <c r="ER793" s="182"/>
      <c r="ES793" s="182"/>
      <c r="ET793" s="182"/>
      <c r="EU793" s="182"/>
      <c r="EV793" s="182"/>
      <c r="EW793" s="182"/>
      <c r="EX793" s="182"/>
      <c r="EY793" s="182"/>
      <c r="EZ793" s="182"/>
      <c r="FA793" s="182"/>
      <c r="FB793" s="182"/>
      <c r="FC793" s="182"/>
      <c r="FD793" s="182"/>
      <c r="FE793" s="182"/>
      <c r="FF793" s="182"/>
      <c r="FG793" s="182"/>
      <c r="FH793" s="182"/>
      <c r="FI793" s="182"/>
      <c r="FJ793" s="182"/>
      <c r="FK793" s="182"/>
      <c r="FL793" s="182"/>
      <c r="FM793" s="182"/>
      <c r="FN793" s="182"/>
      <c r="FO793" s="182"/>
      <c r="FP793" s="182"/>
      <c r="FQ793" s="182"/>
      <c r="FR793" s="182"/>
      <c r="FS793" s="182"/>
      <c r="FT793" s="182"/>
      <c r="FU793" s="182"/>
      <c r="FV793" s="182"/>
      <c r="FW793" s="182"/>
      <c r="FX793" s="182"/>
      <c r="FY793" s="182"/>
      <c r="FZ793" s="182"/>
      <c r="GA793" s="182"/>
      <c r="GB793" s="182"/>
      <c r="GC793" s="182"/>
      <c r="GD793" s="182"/>
      <c r="GE793" s="182"/>
      <c r="GF793" s="182"/>
      <c r="GG793" s="182"/>
      <c r="GH793" s="182"/>
      <c r="GI793" s="182"/>
      <c r="GJ793" s="182"/>
      <c r="GK793" s="182"/>
      <c r="GL793" s="182"/>
      <c r="GM793" s="182"/>
      <c r="GN793" s="182"/>
      <c r="GO793" s="182"/>
      <c r="GP793" s="182"/>
      <c r="GQ793" s="182"/>
      <c r="GR793" s="182"/>
      <c r="GS793" s="182"/>
      <c r="GT793" s="182"/>
      <c r="GU793" s="182"/>
      <c r="GV793" s="182"/>
      <c r="GW793" s="182"/>
      <c r="GX793" s="182"/>
      <c r="GY793" s="182"/>
      <c r="GZ793" s="182"/>
      <c r="HA793" s="182"/>
      <c r="HB793" s="182"/>
      <c r="HC793" s="182"/>
      <c r="HD793" s="182"/>
      <c r="HE793" s="182"/>
      <c r="HF793" s="182"/>
      <c r="HG793" s="182"/>
      <c r="HH793" s="182"/>
      <c r="HI793" s="182"/>
      <c r="HJ793" s="182"/>
      <c r="HK793" s="182"/>
      <c r="HL793" s="182"/>
      <c r="HM793" s="182"/>
      <c r="HN793" s="182"/>
      <c r="HO793" s="182"/>
      <c r="HP793" s="182"/>
      <c r="HQ793" s="182"/>
      <c r="HR793" s="182"/>
      <c r="HS793" s="182"/>
      <c r="HT793" s="182"/>
      <c r="HU793" s="182"/>
      <c r="HV793" s="182"/>
      <c r="HW793" s="182"/>
      <c r="HX793" s="182"/>
      <c r="HY793" s="182"/>
      <c r="HZ793" s="182"/>
      <c r="IA793" s="182"/>
      <c r="IB793" s="182"/>
      <c r="IC793" s="182"/>
      <c r="ID793" s="182"/>
      <c r="IE793" s="182"/>
      <c r="IF793" s="182"/>
      <c r="IG793" s="182"/>
      <c r="IH793" s="182"/>
      <c r="II793" s="182"/>
      <c r="IJ793" s="182"/>
      <c r="IK793" s="182"/>
      <c r="IL793" s="182"/>
      <c r="IM793" s="182"/>
      <c r="IN793" s="182"/>
      <c r="IO793" s="182"/>
      <c r="IP793" s="182"/>
      <c r="IQ793" s="182"/>
      <c r="IR793" s="182"/>
      <c r="IS793" s="182"/>
      <c r="IT793" s="182"/>
      <c r="IU793" s="182"/>
      <c r="IV793" s="182"/>
      <c r="IW793" s="182"/>
      <c r="IX793" s="182"/>
      <c r="IY793" s="182"/>
      <c r="IZ793" s="182"/>
      <c r="JA793" s="182"/>
      <c r="JB793" s="182"/>
      <c r="JC793" s="182"/>
      <c r="JD793" s="182"/>
      <c r="JE793" s="182"/>
      <c r="JF793" s="182"/>
      <c r="JG793" s="182"/>
      <c r="JH793" s="182"/>
      <c r="JI793" s="182"/>
      <c r="JJ793" s="182"/>
      <c r="JK793" s="182"/>
      <c r="JL793" s="182"/>
      <c r="JM793" s="182"/>
      <c r="JN793" s="182"/>
      <c r="JO793" s="182"/>
      <c r="JP793" s="182"/>
      <c r="JQ793" s="182"/>
      <c r="JR793" s="182"/>
      <c r="JS793" s="182"/>
      <c r="JT793" s="182"/>
      <c r="JU793" s="182"/>
      <c r="JV793" s="182"/>
      <c r="JW793" s="182"/>
      <c r="JX793" s="182"/>
      <c r="JY793" s="182"/>
      <c r="JZ793" s="182"/>
      <c r="KA793" s="182"/>
      <c r="KB793" s="182"/>
      <c r="KC793" s="182"/>
      <c r="KD793" s="182"/>
      <c r="KE793" s="182"/>
      <c r="KF793" s="182"/>
      <c r="KG793" s="182"/>
      <c r="KH793" s="182"/>
      <c r="KI793" s="182"/>
      <c r="KJ793" s="182"/>
      <c r="KK793" s="182"/>
      <c r="KL793" s="182"/>
      <c r="KM793" s="182"/>
      <c r="KN793" s="182"/>
      <c r="KO793" s="182"/>
      <c r="KP793" s="182"/>
      <c r="KQ793" s="182"/>
      <c r="KR793" s="182"/>
      <c r="KS793" s="182"/>
      <c r="KT793" s="182"/>
      <c r="KU793" s="182"/>
      <c r="KV793" s="182"/>
      <c r="KW793" s="182"/>
      <c r="KX793" s="182"/>
      <c r="KY793" s="182"/>
      <c r="KZ793" s="182"/>
      <c r="LA793" s="182"/>
      <c r="LB793" s="182"/>
      <c r="LC793" s="182"/>
      <c r="LD793" s="182"/>
      <c r="LE793" s="182"/>
      <c r="LF793" s="182"/>
      <c r="LG793" s="182"/>
      <c r="LH793" s="182"/>
      <c r="LI793" s="182"/>
      <c r="LJ793" s="182"/>
      <c r="LK793" s="182"/>
      <c r="LL793" s="182"/>
      <c r="LM793" s="182"/>
      <c r="LN793" s="182"/>
      <c r="LO793" s="182"/>
      <c r="LP793" s="182"/>
      <c r="LQ793" s="182"/>
      <c r="LR793" s="182"/>
      <c r="LS793" s="182"/>
      <c r="LT793" s="182"/>
      <c r="LU793" s="182"/>
      <c r="LV793" s="182"/>
      <c r="LW793" s="182"/>
      <c r="LX793" s="182"/>
      <c r="LY793" s="182"/>
      <c r="LZ793" s="182"/>
      <c r="MA793" s="182"/>
      <c r="MB793" s="182"/>
      <c r="MC793" s="182"/>
      <c r="MD793" s="182"/>
      <c r="ME793" s="182"/>
      <c r="MF793" s="182"/>
      <c r="MG793" s="182"/>
      <c r="MH793" s="182"/>
      <c r="MI793" s="182"/>
      <c r="MJ793" s="182"/>
      <c r="MK793" s="182"/>
      <c r="ML793" s="182"/>
      <c r="MM793" s="182"/>
      <c r="MN793" s="182"/>
      <c r="MO793" s="182"/>
      <c r="MP793" s="182"/>
      <c r="MQ793" s="182"/>
      <c r="MR793" s="182"/>
      <c r="MS793" s="182"/>
      <c r="MT793" s="182"/>
      <c r="MU793" s="182"/>
      <c r="MV793" s="182"/>
      <c r="MW793" s="182"/>
      <c r="MX793" s="182"/>
      <c r="MY793" s="182"/>
      <c r="MZ793" s="182"/>
      <c r="NA793" s="182"/>
      <c r="NB793" s="182"/>
      <c r="NC793" s="182"/>
      <c r="ND793" s="182"/>
      <c r="NE793" s="182"/>
      <c r="NF793" s="182"/>
      <c r="NG793" s="182"/>
      <c r="NH793" s="182"/>
      <c r="NI793" s="182"/>
      <c r="NJ793" s="182"/>
      <c r="NK793" s="182"/>
      <c r="NL793" s="182"/>
      <c r="NM793" s="182"/>
      <c r="NN793" s="182"/>
      <c r="NO793" s="182"/>
      <c r="NP793" s="182"/>
      <c r="NQ793" s="182"/>
      <c r="NR793" s="182"/>
      <c r="NS793" s="182"/>
      <c r="NT793" s="182"/>
      <c r="NU793" s="182"/>
      <c r="NV793" s="182"/>
      <c r="NW793" s="182"/>
      <c r="NX793" s="182"/>
      <c r="NY793" s="182"/>
      <c r="NZ793" s="182"/>
      <c r="OA793" s="182"/>
      <c r="OB793" s="182"/>
      <c r="OC793" s="182"/>
      <c r="OD793" s="182"/>
      <c r="OE793" s="182"/>
      <c r="OF793" s="182"/>
      <c r="OG793" s="182"/>
      <c r="OH793" s="182"/>
      <c r="OI793" s="182"/>
      <c r="OJ793" s="182"/>
      <c r="OK793" s="182"/>
      <c r="OL793" s="182"/>
      <c r="OM793" s="182"/>
      <c r="ON793" s="182"/>
      <c r="OO793" s="182"/>
      <c r="OP793" s="182"/>
      <c r="OQ793" s="182"/>
      <c r="OR793" s="182"/>
      <c r="OS793" s="182"/>
      <c r="OT793" s="182"/>
      <c r="OU793" s="182"/>
      <c r="OV793" s="182"/>
      <c r="OW793" s="182"/>
      <c r="OX793" s="182"/>
      <c r="OY793" s="182"/>
      <c r="OZ793" s="182"/>
      <c r="PA793" s="182"/>
      <c r="PB793" s="182"/>
      <c r="PC793" s="182"/>
      <c r="PD793" s="182"/>
      <c r="PE793" s="182"/>
      <c r="PF793" s="182"/>
      <c r="PG793" s="182"/>
      <c r="PH793" s="182"/>
      <c r="PI793" s="182"/>
      <c r="PJ793" s="182"/>
      <c r="PK793" s="182"/>
      <c r="PL793" s="182"/>
      <c r="PM793" s="182"/>
      <c r="PN793" s="182"/>
      <c r="PO793" s="182"/>
      <c r="PP793" s="182"/>
      <c r="PQ793" s="182"/>
      <c r="PR793" s="182"/>
      <c r="PS793" s="182"/>
      <c r="PT793" s="182"/>
      <c r="PU793" s="182"/>
      <c r="PV793" s="182"/>
      <c r="PW793" s="182"/>
      <c r="PX793" s="182"/>
    </row>
    <row r="794" spans="1:440" s="167" customFormat="1" ht="19.899999999999999" customHeight="1">
      <c r="A794" s="855">
        <v>325</v>
      </c>
      <c r="B794" s="1045"/>
      <c r="C794" s="946"/>
      <c r="D794" s="863"/>
      <c r="E794" s="943"/>
      <c r="F794" s="520" t="s">
        <v>22</v>
      </c>
      <c r="G794" s="521">
        <v>11.446999999999999</v>
      </c>
      <c r="H794" s="521"/>
      <c r="I794" s="522">
        <f>G794+H794+K793</f>
        <v>22.533000000000001</v>
      </c>
      <c r="J794" s="317">
        <v>3.5000000000000003E-2</v>
      </c>
      <c r="K794" s="522">
        <f t="shared" si="972"/>
        <v>22.498000000000001</v>
      </c>
      <c r="L794" s="523">
        <f t="shared" si="973"/>
        <v>1.553277415346381E-3</v>
      </c>
      <c r="M794" s="524" t="s">
        <v>24</v>
      </c>
      <c r="N794" s="903"/>
      <c r="O794" s="904"/>
      <c r="P794" s="904"/>
      <c r="Q794" s="904"/>
      <c r="R794" s="904"/>
      <c r="S794" s="893"/>
      <c r="T794" s="182"/>
      <c r="U794" s="182"/>
      <c r="V794" s="182"/>
      <c r="W794" s="182"/>
      <c r="X794" s="182"/>
      <c r="Y794" s="182"/>
      <c r="Z794" s="182"/>
      <c r="AA794" s="182"/>
      <c r="AB794" s="182"/>
      <c r="AC794" s="182"/>
      <c r="AD794" s="182"/>
      <c r="AE794" s="182"/>
      <c r="AF794" s="182"/>
      <c r="AG794" s="182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  <c r="AS794" s="182"/>
      <c r="AT794" s="182"/>
      <c r="AU794" s="182"/>
      <c r="AV794" s="182"/>
      <c r="AW794" s="182"/>
      <c r="AX794" s="182"/>
      <c r="AY794" s="182"/>
      <c r="AZ794" s="182"/>
      <c r="BA794" s="182"/>
      <c r="BB794" s="182"/>
      <c r="BC794" s="182"/>
      <c r="BD794" s="182"/>
      <c r="BE794" s="182"/>
      <c r="BF794" s="182"/>
      <c r="BG794" s="182"/>
      <c r="BH794" s="182"/>
      <c r="BI794" s="182"/>
      <c r="BJ794" s="182"/>
      <c r="BK794" s="182"/>
      <c r="BL794" s="182"/>
      <c r="BM794" s="182"/>
      <c r="BN794" s="182"/>
      <c r="BO794" s="182"/>
      <c r="BP794" s="182"/>
      <c r="BQ794" s="182"/>
      <c r="BR794" s="182"/>
      <c r="BS794" s="182"/>
      <c r="BT794" s="182"/>
      <c r="BU794" s="182"/>
      <c r="BV794" s="182"/>
      <c r="BW794" s="182"/>
      <c r="BX794" s="182"/>
      <c r="BY794" s="182"/>
      <c r="BZ794" s="182"/>
      <c r="CA794" s="182"/>
      <c r="CB794" s="182"/>
      <c r="CC794" s="182"/>
      <c r="CD794" s="182"/>
      <c r="CE794" s="182"/>
      <c r="CF794" s="182"/>
      <c r="CG794" s="182"/>
      <c r="CH794" s="182"/>
      <c r="CI794" s="182"/>
      <c r="CJ794" s="182"/>
      <c r="CK794" s="182"/>
      <c r="CL794" s="182"/>
      <c r="CM794" s="182"/>
      <c r="CN794" s="182"/>
      <c r="CO794" s="182"/>
      <c r="CP794" s="182"/>
      <c r="CQ794" s="182"/>
      <c r="CR794" s="182"/>
      <c r="CS794" s="182"/>
      <c r="CT794" s="182"/>
      <c r="CU794" s="182"/>
      <c r="CV794" s="182"/>
      <c r="CW794" s="182"/>
      <c r="CX794" s="182"/>
      <c r="CY794" s="182"/>
      <c r="CZ794" s="182"/>
      <c r="DA794" s="182"/>
      <c r="DB794" s="182"/>
      <c r="DC794" s="182"/>
      <c r="DD794" s="182"/>
      <c r="DE794" s="182"/>
      <c r="DF794" s="182"/>
      <c r="DG794" s="182"/>
      <c r="DH794" s="182"/>
      <c r="DI794" s="182"/>
      <c r="DJ794" s="182"/>
      <c r="DK794" s="182"/>
      <c r="DL794" s="182"/>
      <c r="DM794" s="182"/>
      <c r="DN794" s="182"/>
      <c r="DO794" s="182"/>
      <c r="DP794" s="182"/>
      <c r="DQ794" s="182"/>
      <c r="DR794" s="182"/>
      <c r="DS794" s="182"/>
      <c r="DT794" s="182"/>
      <c r="DU794" s="182"/>
      <c r="DV794" s="182"/>
      <c r="DW794" s="182"/>
      <c r="DX794" s="182"/>
      <c r="DY794" s="182"/>
      <c r="DZ794" s="182"/>
      <c r="EA794" s="182"/>
      <c r="EB794" s="182"/>
      <c r="EC794" s="182"/>
      <c r="ED794" s="182"/>
      <c r="EE794" s="182"/>
      <c r="EF794" s="182"/>
      <c r="EG794" s="182"/>
      <c r="EH794" s="182"/>
      <c r="EI794" s="182"/>
      <c r="EJ794" s="182"/>
      <c r="EK794" s="182"/>
      <c r="EL794" s="182"/>
      <c r="EM794" s="182"/>
      <c r="EN794" s="182"/>
      <c r="EO794" s="182"/>
      <c r="EP794" s="182"/>
      <c r="EQ794" s="182"/>
      <c r="ER794" s="182"/>
      <c r="ES794" s="182"/>
      <c r="ET794" s="182"/>
      <c r="EU794" s="182"/>
      <c r="EV794" s="182"/>
      <c r="EW794" s="182"/>
      <c r="EX794" s="182"/>
      <c r="EY794" s="182"/>
      <c r="EZ794" s="182"/>
      <c r="FA794" s="182"/>
      <c r="FB794" s="182"/>
      <c r="FC794" s="182"/>
      <c r="FD794" s="182"/>
      <c r="FE794" s="182"/>
      <c r="FF794" s="182"/>
      <c r="FG794" s="182"/>
      <c r="FH794" s="182"/>
      <c r="FI794" s="182"/>
      <c r="FJ794" s="182"/>
      <c r="FK794" s="182"/>
      <c r="FL794" s="182"/>
      <c r="FM794" s="182"/>
      <c r="FN794" s="182"/>
      <c r="FO794" s="182"/>
      <c r="FP794" s="182"/>
      <c r="FQ794" s="182"/>
      <c r="FR794" s="182"/>
      <c r="FS794" s="182"/>
      <c r="FT794" s="182"/>
      <c r="FU794" s="182"/>
      <c r="FV794" s="182"/>
      <c r="FW794" s="182"/>
      <c r="FX794" s="182"/>
      <c r="FY794" s="182"/>
      <c r="FZ794" s="182"/>
      <c r="GA794" s="182"/>
      <c r="GB794" s="182"/>
      <c r="GC794" s="182"/>
      <c r="GD794" s="182"/>
      <c r="GE794" s="182"/>
      <c r="GF794" s="182"/>
      <c r="GG794" s="182"/>
      <c r="GH794" s="182"/>
      <c r="GI794" s="182"/>
      <c r="GJ794" s="182"/>
      <c r="GK794" s="182"/>
      <c r="GL794" s="182"/>
      <c r="GM794" s="182"/>
      <c r="GN794" s="182"/>
      <c r="GO794" s="182"/>
      <c r="GP794" s="182"/>
      <c r="GQ794" s="182"/>
      <c r="GR794" s="182"/>
      <c r="GS794" s="182"/>
      <c r="GT794" s="182"/>
      <c r="GU794" s="182"/>
      <c r="GV794" s="182"/>
      <c r="GW794" s="182"/>
      <c r="GX794" s="182"/>
      <c r="GY794" s="182"/>
      <c r="GZ794" s="182"/>
      <c r="HA794" s="182"/>
      <c r="HB794" s="182"/>
      <c r="HC794" s="182"/>
      <c r="HD794" s="182"/>
      <c r="HE794" s="182"/>
      <c r="HF794" s="182"/>
      <c r="HG794" s="182"/>
      <c r="HH794" s="182"/>
      <c r="HI794" s="182"/>
      <c r="HJ794" s="182"/>
      <c r="HK794" s="182"/>
      <c r="HL794" s="182"/>
      <c r="HM794" s="182"/>
      <c r="HN794" s="182"/>
      <c r="HO794" s="182"/>
      <c r="HP794" s="182"/>
      <c r="HQ794" s="182"/>
      <c r="HR794" s="182"/>
      <c r="HS794" s="182"/>
      <c r="HT794" s="182"/>
      <c r="HU794" s="182"/>
      <c r="HV794" s="182"/>
      <c r="HW794" s="182"/>
      <c r="HX794" s="182"/>
      <c r="HY794" s="182"/>
      <c r="HZ794" s="182"/>
      <c r="IA794" s="182"/>
      <c r="IB794" s="182"/>
      <c r="IC794" s="182"/>
      <c r="ID794" s="182"/>
      <c r="IE794" s="182"/>
      <c r="IF794" s="182"/>
      <c r="IG794" s="182"/>
      <c r="IH794" s="182"/>
      <c r="II794" s="182"/>
      <c r="IJ794" s="182"/>
      <c r="IK794" s="182"/>
      <c r="IL794" s="182"/>
      <c r="IM794" s="182"/>
      <c r="IN794" s="182"/>
      <c r="IO794" s="182"/>
      <c r="IP794" s="182"/>
      <c r="IQ794" s="182"/>
      <c r="IR794" s="182"/>
      <c r="IS794" s="182"/>
      <c r="IT794" s="182"/>
      <c r="IU794" s="182"/>
      <c r="IV794" s="182"/>
      <c r="IW794" s="182"/>
      <c r="IX794" s="182"/>
      <c r="IY794" s="182"/>
      <c r="IZ794" s="182"/>
      <c r="JA794" s="182"/>
      <c r="JB794" s="182"/>
      <c r="JC794" s="182"/>
      <c r="JD794" s="182"/>
      <c r="JE794" s="182"/>
      <c r="JF794" s="182"/>
      <c r="JG794" s="182"/>
      <c r="JH794" s="182"/>
      <c r="JI794" s="182"/>
      <c r="JJ794" s="182"/>
      <c r="JK794" s="182"/>
      <c r="JL794" s="182"/>
      <c r="JM794" s="182"/>
      <c r="JN794" s="182"/>
      <c r="JO794" s="182"/>
      <c r="JP794" s="182"/>
      <c r="JQ794" s="182"/>
      <c r="JR794" s="182"/>
      <c r="JS794" s="182"/>
      <c r="JT794" s="182"/>
      <c r="JU794" s="182"/>
      <c r="JV794" s="182"/>
      <c r="JW794" s="182"/>
      <c r="JX794" s="182"/>
      <c r="JY794" s="182"/>
      <c r="JZ794" s="182"/>
      <c r="KA794" s="182"/>
      <c r="KB794" s="182"/>
      <c r="KC794" s="182"/>
      <c r="KD794" s="182"/>
      <c r="KE794" s="182"/>
      <c r="KF794" s="182"/>
      <c r="KG794" s="182"/>
      <c r="KH794" s="182"/>
      <c r="KI794" s="182"/>
      <c r="KJ794" s="182"/>
      <c r="KK794" s="182"/>
      <c r="KL794" s="182"/>
      <c r="KM794" s="182"/>
      <c r="KN794" s="182"/>
      <c r="KO794" s="182"/>
      <c r="KP794" s="182"/>
      <c r="KQ794" s="182"/>
      <c r="KR794" s="182"/>
      <c r="KS794" s="182"/>
      <c r="KT794" s="182"/>
      <c r="KU794" s="182"/>
      <c r="KV794" s="182"/>
      <c r="KW794" s="182"/>
      <c r="KX794" s="182"/>
      <c r="KY794" s="182"/>
      <c r="KZ794" s="182"/>
      <c r="LA794" s="182"/>
      <c r="LB794" s="182"/>
      <c r="LC794" s="182"/>
      <c r="LD794" s="182"/>
      <c r="LE794" s="182"/>
      <c r="LF794" s="182"/>
      <c r="LG794" s="182"/>
      <c r="LH794" s="182"/>
      <c r="LI794" s="182"/>
      <c r="LJ794" s="182"/>
      <c r="LK794" s="182"/>
      <c r="LL794" s="182"/>
      <c r="LM794" s="182"/>
      <c r="LN794" s="182"/>
      <c r="LO794" s="182"/>
      <c r="LP794" s="182"/>
      <c r="LQ794" s="182"/>
      <c r="LR794" s="182"/>
      <c r="LS794" s="182"/>
      <c r="LT794" s="182"/>
      <c r="LU794" s="182"/>
      <c r="LV794" s="182"/>
      <c r="LW794" s="182"/>
      <c r="LX794" s="182"/>
      <c r="LY794" s="182"/>
      <c r="LZ794" s="182"/>
      <c r="MA794" s="182"/>
      <c r="MB794" s="182"/>
      <c r="MC794" s="182"/>
      <c r="MD794" s="182"/>
      <c r="ME794" s="182"/>
      <c r="MF794" s="182"/>
      <c r="MG794" s="182"/>
      <c r="MH794" s="182"/>
      <c r="MI794" s="182"/>
      <c r="MJ794" s="182"/>
      <c r="MK794" s="182"/>
      <c r="ML794" s="182"/>
      <c r="MM794" s="182"/>
      <c r="MN794" s="182"/>
      <c r="MO794" s="182"/>
      <c r="MP794" s="182"/>
      <c r="MQ794" s="182"/>
      <c r="MR794" s="182"/>
      <c r="MS794" s="182"/>
      <c r="MT794" s="182"/>
      <c r="MU794" s="182"/>
      <c r="MV794" s="182"/>
      <c r="MW794" s="182"/>
      <c r="MX794" s="182"/>
      <c r="MY794" s="182"/>
      <c r="MZ794" s="182"/>
      <c r="NA794" s="182"/>
      <c r="NB794" s="182"/>
      <c r="NC794" s="182"/>
      <c r="ND794" s="182"/>
      <c r="NE794" s="182"/>
      <c r="NF794" s="182"/>
      <c r="NG794" s="182"/>
      <c r="NH794" s="182"/>
      <c r="NI794" s="182"/>
      <c r="NJ794" s="182"/>
      <c r="NK794" s="182"/>
      <c r="NL794" s="182"/>
      <c r="NM794" s="182"/>
      <c r="NN794" s="182"/>
      <c r="NO794" s="182"/>
      <c r="NP794" s="182"/>
      <c r="NQ794" s="182"/>
      <c r="NR794" s="182"/>
      <c r="NS794" s="182"/>
      <c r="NT794" s="182"/>
      <c r="NU794" s="182"/>
      <c r="NV794" s="182"/>
      <c r="NW794" s="182"/>
      <c r="NX794" s="182"/>
      <c r="NY794" s="182"/>
      <c r="NZ794" s="182"/>
      <c r="OA794" s="182"/>
      <c r="OB794" s="182"/>
      <c r="OC794" s="182"/>
      <c r="OD794" s="182"/>
      <c r="OE794" s="182"/>
      <c r="OF794" s="182"/>
      <c r="OG794" s="182"/>
      <c r="OH794" s="182"/>
      <c r="OI794" s="182"/>
      <c r="OJ794" s="182"/>
      <c r="OK794" s="182"/>
      <c r="OL794" s="182"/>
      <c r="OM794" s="182"/>
      <c r="ON794" s="182"/>
      <c r="OO794" s="182"/>
      <c r="OP794" s="182"/>
      <c r="OQ794" s="182"/>
      <c r="OR794" s="182"/>
      <c r="OS794" s="182"/>
      <c r="OT794" s="182"/>
      <c r="OU794" s="182"/>
      <c r="OV794" s="182"/>
      <c r="OW794" s="182"/>
      <c r="OX794" s="182"/>
      <c r="OY794" s="182"/>
      <c r="OZ794" s="182"/>
      <c r="PA794" s="182"/>
      <c r="PB794" s="182"/>
      <c r="PC794" s="182"/>
      <c r="PD794" s="182"/>
      <c r="PE794" s="182"/>
      <c r="PF794" s="182"/>
      <c r="PG794" s="182"/>
      <c r="PH794" s="182"/>
      <c r="PI794" s="182"/>
      <c r="PJ794" s="182"/>
      <c r="PK794" s="182"/>
      <c r="PL794" s="182"/>
      <c r="PM794" s="182"/>
      <c r="PN794" s="182"/>
      <c r="PO794" s="182"/>
      <c r="PP794" s="182"/>
      <c r="PQ794" s="182"/>
      <c r="PR794" s="182"/>
      <c r="PS794" s="182"/>
      <c r="PT794" s="182"/>
      <c r="PU794" s="182"/>
      <c r="PV794" s="182"/>
      <c r="PW794" s="182"/>
      <c r="PX794" s="182"/>
    </row>
    <row r="795" spans="1:440" s="167" customFormat="1" ht="19.899999999999999" customHeight="1" thickBot="1">
      <c r="A795" s="491"/>
      <c r="B795" s="525"/>
      <c r="C795" s="940" t="s">
        <v>785</v>
      </c>
      <c r="D795" s="941"/>
      <c r="E795" s="941"/>
      <c r="F795" s="507" t="s">
        <v>786</v>
      </c>
      <c r="G795" s="508">
        <v>0</v>
      </c>
      <c r="H795" s="508"/>
      <c r="I795" s="509">
        <f>+G795+H795</f>
        <v>0</v>
      </c>
      <c r="J795" s="510">
        <f>+'Cesiones Individuales'!L5</f>
        <v>0</v>
      </c>
      <c r="K795" s="510">
        <f>I795-J795</f>
        <v>0</v>
      </c>
      <c r="L795" s="511">
        <v>0</v>
      </c>
      <c r="M795" s="512"/>
      <c r="N795" s="503"/>
      <c r="O795" s="503"/>
      <c r="P795" s="503"/>
      <c r="Q795" s="503"/>
      <c r="R795" s="503"/>
      <c r="S795" s="504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  <c r="AG795" s="182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182"/>
      <c r="AT795" s="182"/>
      <c r="AU795" s="182"/>
      <c r="AV795" s="182"/>
      <c r="AW795" s="182"/>
      <c r="AX795" s="182"/>
      <c r="AY795" s="182"/>
      <c r="AZ795" s="182"/>
      <c r="BA795" s="182"/>
      <c r="BB795" s="182"/>
      <c r="BC795" s="182"/>
      <c r="BD795" s="182"/>
      <c r="BE795" s="182"/>
      <c r="BF795" s="182"/>
      <c r="BG795" s="182"/>
      <c r="BH795" s="182"/>
      <c r="BI795" s="182"/>
      <c r="BJ795" s="182"/>
      <c r="BK795" s="182"/>
      <c r="BL795" s="182"/>
      <c r="BM795" s="182"/>
      <c r="BN795" s="182"/>
      <c r="BO795" s="182"/>
      <c r="BP795" s="182"/>
      <c r="BQ795" s="182"/>
      <c r="BR795" s="182"/>
      <c r="BS795" s="182"/>
      <c r="BT795" s="182"/>
      <c r="BU795" s="182"/>
      <c r="BV795" s="182"/>
      <c r="BW795" s="182"/>
      <c r="BX795" s="182"/>
      <c r="BY795" s="182"/>
      <c r="BZ795" s="182"/>
      <c r="CA795" s="182"/>
      <c r="CB795" s="182"/>
      <c r="CC795" s="182"/>
      <c r="CD795" s="182"/>
      <c r="CE795" s="182"/>
      <c r="CF795" s="182"/>
      <c r="CG795" s="182"/>
      <c r="CH795" s="182"/>
      <c r="CI795" s="182"/>
      <c r="CJ795" s="182"/>
      <c r="CK795" s="182"/>
      <c r="CL795" s="182"/>
      <c r="CM795" s="182"/>
      <c r="CN795" s="182"/>
      <c r="CO795" s="182"/>
      <c r="CP795" s="182"/>
      <c r="CQ795" s="182"/>
      <c r="CR795" s="182"/>
      <c r="CS795" s="182"/>
      <c r="CT795" s="182"/>
      <c r="CU795" s="182"/>
      <c r="CV795" s="182"/>
      <c r="CW795" s="182"/>
      <c r="CX795" s="182"/>
      <c r="CY795" s="182"/>
      <c r="CZ795" s="182"/>
      <c r="DA795" s="182"/>
      <c r="DB795" s="182"/>
      <c r="DC795" s="182"/>
      <c r="DD795" s="182"/>
      <c r="DE795" s="182"/>
      <c r="DF795" s="182"/>
      <c r="DG795" s="182"/>
      <c r="DH795" s="182"/>
      <c r="DI795" s="182"/>
      <c r="DJ795" s="182"/>
      <c r="DK795" s="182"/>
      <c r="DL795" s="182"/>
      <c r="DM795" s="182"/>
      <c r="DN795" s="182"/>
      <c r="DO795" s="182"/>
      <c r="DP795" s="182"/>
      <c r="DQ795" s="182"/>
      <c r="DR795" s="182"/>
      <c r="DS795" s="182"/>
      <c r="DT795" s="182"/>
      <c r="DU795" s="182"/>
      <c r="DV795" s="182"/>
      <c r="DW795" s="182"/>
      <c r="DX795" s="182"/>
      <c r="DY795" s="182"/>
      <c r="DZ795" s="182"/>
      <c r="EA795" s="182"/>
      <c r="EB795" s="182"/>
      <c r="EC795" s="182"/>
      <c r="ED795" s="182"/>
      <c r="EE795" s="182"/>
      <c r="EF795" s="182"/>
      <c r="EG795" s="182"/>
      <c r="EH795" s="182"/>
      <c r="EI795" s="182"/>
      <c r="EJ795" s="182"/>
      <c r="EK795" s="182"/>
      <c r="EL795" s="182"/>
      <c r="EM795" s="182"/>
      <c r="EN795" s="182"/>
      <c r="EO795" s="182"/>
      <c r="EP795" s="182"/>
      <c r="EQ795" s="182"/>
      <c r="ER795" s="182"/>
      <c r="ES795" s="182"/>
      <c r="ET795" s="182"/>
      <c r="EU795" s="182"/>
      <c r="EV795" s="182"/>
      <c r="EW795" s="182"/>
      <c r="EX795" s="182"/>
      <c r="EY795" s="182"/>
      <c r="EZ795" s="182"/>
      <c r="FA795" s="182"/>
      <c r="FB795" s="182"/>
      <c r="FC795" s="182"/>
      <c r="FD795" s="182"/>
      <c r="FE795" s="182"/>
      <c r="FF795" s="182"/>
      <c r="FG795" s="182"/>
      <c r="FH795" s="182"/>
      <c r="FI795" s="182"/>
      <c r="FJ795" s="182"/>
      <c r="FK795" s="182"/>
      <c r="FL795" s="182"/>
      <c r="FM795" s="182"/>
      <c r="FN795" s="182"/>
      <c r="FO795" s="182"/>
      <c r="FP795" s="182"/>
      <c r="FQ795" s="182"/>
      <c r="FR795" s="182"/>
      <c r="FS795" s="182"/>
      <c r="FT795" s="182"/>
      <c r="FU795" s="182"/>
      <c r="FV795" s="182"/>
      <c r="FW795" s="182"/>
      <c r="FX795" s="182"/>
      <c r="FY795" s="182"/>
      <c r="FZ795" s="182"/>
      <c r="GA795" s="182"/>
      <c r="GB795" s="182"/>
      <c r="GC795" s="182"/>
      <c r="GD795" s="182"/>
      <c r="GE795" s="182"/>
      <c r="GF795" s="182"/>
      <c r="GG795" s="182"/>
      <c r="GH795" s="182"/>
      <c r="GI795" s="182"/>
      <c r="GJ795" s="182"/>
      <c r="GK795" s="182"/>
      <c r="GL795" s="182"/>
      <c r="GM795" s="182"/>
      <c r="GN795" s="182"/>
      <c r="GO795" s="182"/>
      <c r="GP795" s="182"/>
      <c r="GQ795" s="182"/>
      <c r="GR795" s="182"/>
      <c r="GS795" s="182"/>
      <c r="GT795" s="182"/>
      <c r="GU795" s="182"/>
      <c r="GV795" s="182"/>
      <c r="GW795" s="182"/>
      <c r="GX795" s="182"/>
      <c r="GY795" s="182"/>
      <c r="GZ795" s="182"/>
      <c r="HA795" s="182"/>
      <c r="HB795" s="182"/>
      <c r="HC795" s="182"/>
      <c r="HD795" s="182"/>
      <c r="HE795" s="182"/>
      <c r="HF795" s="182"/>
      <c r="HG795" s="182"/>
      <c r="HH795" s="182"/>
      <c r="HI795" s="182"/>
      <c r="HJ795" s="182"/>
      <c r="HK795" s="182"/>
      <c r="HL795" s="182"/>
      <c r="HM795" s="182"/>
      <c r="HN795" s="182"/>
      <c r="HO795" s="182"/>
      <c r="HP795" s="182"/>
      <c r="HQ795" s="182"/>
      <c r="HR795" s="182"/>
      <c r="HS795" s="182"/>
      <c r="HT795" s="182"/>
      <c r="HU795" s="182"/>
      <c r="HV795" s="182"/>
      <c r="HW795" s="182"/>
      <c r="HX795" s="182"/>
      <c r="HY795" s="182"/>
      <c r="HZ795" s="182"/>
      <c r="IA795" s="182"/>
      <c r="IB795" s="182"/>
      <c r="IC795" s="182"/>
      <c r="ID795" s="182"/>
      <c r="IE795" s="182"/>
      <c r="IF795" s="182"/>
      <c r="IG795" s="182"/>
      <c r="IH795" s="182"/>
      <c r="II795" s="182"/>
      <c r="IJ795" s="182"/>
      <c r="IK795" s="182"/>
      <c r="IL795" s="182"/>
      <c r="IM795" s="182"/>
      <c r="IN795" s="182"/>
      <c r="IO795" s="182"/>
      <c r="IP795" s="182"/>
      <c r="IQ795" s="182"/>
      <c r="IR795" s="182"/>
      <c r="IS795" s="182"/>
      <c r="IT795" s="182"/>
      <c r="IU795" s="182"/>
      <c r="IV795" s="182"/>
      <c r="IW795" s="182"/>
      <c r="IX795" s="182"/>
      <c r="IY795" s="182"/>
      <c r="IZ795" s="182"/>
      <c r="JA795" s="182"/>
      <c r="JB795" s="182"/>
      <c r="JC795" s="182"/>
      <c r="JD795" s="182"/>
      <c r="JE795" s="182"/>
      <c r="JF795" s="182"/>
      <c r="JG795" s="182"/>
      <c r="JH795" s="182"/>
      <c r="JI795" s="182"/>
      <c r="JJ795" s="182"/>
      <c r="JK795" s="182"/>
      <c r="JL795" s="182"/>
      <c r="JM795" s="182"/>
      <c r="JN795" s="182"/>
      <c r="JO795" s="182"/>
      <c r="JP795" s="182"/>
      <c r="JQ795" s="182"/>
      <c r="JR795" s="182"/>
      <c r="JS795" s="182"/>
      <c r="JT795" s="182"/>
      <c r="JU795" s="182"/>
      <c r="JV795" s="182"/>
      <c r="JW795" s="182"/>
      <c r="JX795" s="182"/>
      <c r="JY795" s="182"/>
      <c r="JZ795" s="182"/>
      <c r="KA795" s="182"/>
      <c r="KB795" s="182"/>
      <c r="KC795" s="182"/>
      <c r="KD795" s="182"/>
      <c r="KE795" s="182"/>
      <c r="KF795" s="182"/>
      <c r="KG795" s="182"/>
      <c r="KH795" s="182"/>
      <c r="KI795" s="182"/>
      <c r="KJ795" s="182"/>
      <c r="KK795" s="182"/>
      <c r="KL795" s="182"/>
      <c r="KM795" s="182"/>
      <c r="KN795" s="182"/>
      <c r="KO795" s="182"/>
      <c r="KP795" s="182"/>
      <c r="KQ795" s="182"/>
      <c r="KR795" s="182"/>
      <c r="KS795" s="182"/>
      <c r="KT795" s="182"/>
      <c r="KU795" s="182"/>
      <c r="KV795" s="182"/>
      <c r="KW795" s="182"/>
      <c r="KX795" s="182"/>
      <c r="KY795" s="182"/>
      <c r="KZ795" s="182"/>
      <c r="LA795" s="182"/>
      <c r="LB795" s="182"/>
      <c r="LC795" s="182"/>
      <c r="LD795" s="182"/>
      <c r="LE795" s="182"/>
      <c r="LF795" s="182"/>
      <c r="LG795" s="182"/>
      <c r="LH795" s="182"/>
      <c r="LI795" s="182"/>
      <c r="LJ795" s="182"/>
      <c r="LK795" s="182"/>
      <c r="LL795" s="182"/>
      <c r="LM795" s="182"/>
      <c r="LN795" s="182"/>
      <c r="LO795" s="182"/>
      <c r="LP795" s="182"/>
      <c r="LQ795" s="182"/>
      <c r="LR795" s="182"/>
      <c r="LS795" s="182"/>
      <c r="LT795" s="182"/>
      <c r="LU795" s="182"/>
      <c r="LV795" s="182"/>
      <c r="LW795" s="182"/>
      <c r="LX795" s="182"/>
      <c r="LY795" s="182"/>
      <c r="LZ795" s="182"/>
      <c r="MA795" s="182"/>
      <c r="MB795" s="182"/>
      <c r="MC795" s="182"/>
      <c r="MD795" s="182"/>
      <c r="ME795" s="182"/>
      <c r="MF795" s="182"/>
      <c r="MG795" s="182"/>
      <c r="MH795" s="182"/>
      <c r="MI795" s="182"/>
      <c r="MJ795" s="182"/>
      <c r="MK795" s="182"/>
      <c r="ML795" s="182"/>
      <c r="MM795" s="182"/>
      <c r="MN795" s="182"/>
      <c r="MO795" s="182"/>
      <c r="MP795" s="182"/>
      <c r="MQ795" s="182"/>
      <c r="MR795" s="182"/>
      <c r="MS795" s="182"/>
      <c r="MT795" s="182"/>
      <c r="MU795" s="182"/>
      <c r="MV795" s="182"/>
      <c r="MW795" s="182"/>
      <c r="MX795" s="182"/>
      <c r="MY795" s="182"/>
      <c r="MZ795" s="182"/>
      <c r="NA795" s="182"/>
      <c r="NB795" s="182"/>
      <c r="NC795" s="182"/>
      <c r="ND795" s="182"/>
      <c r="NE795" s="182"/>
      <c r="NF795" s="182"/>
      <c r="NG795" s="182"/>
      <c r="NH795" s="182"/>
      <c r="NI795" s="182"/>
      <c r="NJ795" s="182"/>
      <c r="NK795" s="182"/>
      <c r="NL795" s="182"/>
      <c r="NM795" s="182"/>
      <c r="NN795" s="182"/>
      <c r="NO795" s="182"/>
      <c r="NP795" s="182"/>
      <c r="NQ795" s="182"/>
      <c r="NR795" s="182"/>
      <c r="NS795" s="182"/>
      <c r="NT795" s="182"/>
      <c r="NU795" s="182"/>
      <c r="NV795" s="182"/>
      <c r="NW795" s="182"/>
      <c r="NX795" s="182"/>
      <c r="NY795" s="182"/>
      <c r="NZ795" s="182"/>
      <c r="OA795" s="182"/>
      <c r="OB795" s="182"/>
      <c r="OC795" s="182"/>
      <c r="OD795" s="182"/>
      <c r="OE795" s="182"/>
      <c r="OF795" s="182"/>
      <c r="OG795" s="182"/>
      <c r="OH795" s="182"/>
      <c r="OI795" s="182"/>
      <c r="OJ795" s="182"/>
      <c r="OK795" s="182"/>
      <c r="OL795" s="182"/>
      <c r="OM795" s="182"/>
      <c r="ON795" s="182"/>
      <c r="OO795" s="182"/>
      <c r="OP795" s="182"/>
      <c r="OQ795" s="182"/>
      <c r="OR795" s="182"/>
      <c r="OS795" s="182"/>
      <c r="OT795" s="182"/>
      <c r="OU795" s="182"/>
      <c r="OV795" s="182"/>
      <c r="OW795" s="182"/>
      <c r="OX795" s="182"/>
      <c r="OY795" s="182"/>
      <c r="OZ795" s="182"/>
      <c r="PA795" s="182"/>
      <c r="PB795" s="182"/>
      <c r="PC795" s="182"/>
      <c r="PD795" s="182"/>
      <c r="PE795" s="182"/>
      <c r="PF795" s="182"/>
      <c r="PG795" s="182"/>
      <c r="PH795" s="182"/>
      <c r="PI795" s="182"/>
      <c r="PJ795" s="182"/>
      <c r="PK795" s="182"/>
      <c r="PL795" s="182"/>
      <c r="PM795" s="182"/>
      <c r="PN795" s="182"/>
      <c r="PO795" s="182"/>
      <c r="PP795" s="182"/>
      <c r="PQ795" s="182"/>
      <c r="PR795" s="182"/>
      <c r="PS795" s="182"/>
      <c r="PT795" s="182"/>
      <c r="PU795" s="182"/>
      <c r="PV795" s="182"/>
      <c r="PW795" s="182"/>
      <c r="PX795" s="182"/>
    </row>
    <row r="796" spans="1:440" s="167" customFormat="1" ht="19.899999999999999" customHeight="1" thickBot="1">
      <c r="A796" s="182"/>
      <c r="B796" s="403"/>
      <c r="C796" s="345"/>
      <c r="D796" s="345"/>
      <c r="E796" s="397"/>
      <c r="F796" s="182"/>
      <c r="G796" s="346">
        <f>SUM(G645:G794)</f>
        <v>3019.2380000000012</v>
      </c>
      <c r="H796" s="346">
        <f>SUM(H645:H795)</f>
        <v>-332.36799999999999</v>
      </c>
      <c r="I796" s="182"/>
      <c r="J796" s="205">
        <f>SUM(J645:J794)</f>
        <v>1801.7949999999998</v>
      </c>
      <c r="K796" s="758">
        <f>G796-J796</f>
        <v>1217.4430000000013</v>
      </c>
      <c r="L796" s="182"/>
      <c r="M796" s="453" t="s">
        <v>583</v>
      </c>
      <c r="N796" s="186"/>
      <c r="O796" s="186"/>
      <c r="P796" s="186"/>
      <c r="Q796" s="186"/>
      <c r="R796" s="186"/>
      <c r="S796" s="203"/>
      <c r="T796" s="182"/>
      <c r="U796" s="182"/>
      <c r="V796" s="182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2"/>
      <c r="AG796" s="182"/>
      <c r="AH796" s="182"/>
      <c r="AI796" s="182"/>
      <c r="AJ796" s="182"/>
      <c r="AK796" s="182"/>
      <c r="AL796" s="182"/>
      <c r="AM796" s="182"/>
      <c r="AN796" s="182"/>
      <c r="AO796" s="182"/>
      <c r="AP796" s="182"/>
      <c r="AQ796" s="182"/>
      <c r="AR796" s="182"/>
      <c r="AS796" s="182"/>
      <c r="AT796" s="182"/>
      <c r="AU796" s="182"/>
      <c r="AV796" s="182"/>
      <c r="AW796" s="182"/>
      <c r="AX796" s="182"/>
      <c r="AY796" s="182"/>
      <c r="AZ796" s="182"/>
      <c r="BA796" s="182"/>
      <c r="BB796" s="182"/>
      <c r="BC796" s="182"/>
      <c r="BD796" s="182"/>
      <c r="BE796" s="182"/>
      <c r="BF796" s="182"/>
      <c r="BG796" s="182"/>
      <c r="BH796" s="182"/>
      <c r="BI796" s="182"/>
      <c r="BJ796" s="182"/>
      <c r="BK796" s="182"/>
      <c r="BL796" s="182"/>
      <c r="BM796" s="182"/>
      <c r="BN796" s="182"/>
      <c r="BO796" s="182"/>
      <c r="BP796" s="182"/>
      <c r="BQ796" s="182"/>
      <c r="BR796" s="182"/>
      <c r="BS796" s="182"/>
      <c r="BT796" s="182"/>
      <c r="BU796" s="182"/>
      <c r="BV796" s="182"/>
      <c r="BW796" s="182"/>
      <c r="BX796" s="182"/>
      <c r="BY796" s="182"/>
      <c r="BZ796" s="182"/>
      <c r="CA796" s="182"/>
      <c r="CB796" s="182"/>
      <c r="CC796" s="182"/>
      <c r="CD796" s="182"/>
      <c r="CE796" s="182"/>
      <c r="CF796" s="182"/>
      <c r="CG796" s="182"/>
      <c r="CH796" s="182"/>
      <c r="CI796" s="182"/>
      <c r="CJ796" s="182"/>
      <c r="CK796" s="182"/>
      <c r="CL796" s="182"/>
      <c r="CM796" s="182"/>
      <c r="CN796" s="182"/>
      <c r="CO796" s="182"/>
      <c r="CP796" s="182"/>
      <c r="CQ796" s="182"/>
      <c r="CR796" s="182"/>
      <c r="CS796" s="182"/>
      <c r="CT796" s="182"/>
      <c r="CU796" s="182"/>
      <c r="CV796" s="182"/>
      <c r="CW796" s="182"/>
      <c r="CX796" s="182"/>
      <c r="CY796" s="182"/>
      <c r="CZ796" s="182"/>
      <c r="DA796" s="182"/>
      <c r="DB796" s="182"/>
      <c r="DC796" s="182"/>
      <c r="DD796" s="182"/>
      <c r="DE796" s="182"/>
      <c r="DF796" s="182"/>
      <c r="DG796" s="182"/>
      <c r="DH796" s="182"/>
      <c r="DI796" s="182"/>
      <c r="DJ796" s="182"/>
      <c r="DK796" s="182"/>
      <c r="DL796" s="182"/>
      <c r="DM796" s="182"/>
      <c r="DN796" s="182"/>
      <c r="DO796" s="182"/>
      <c r="DP796" s="182"/>
      <c r="DQ796" s="182"/>
      <c r="DR796" s="182"/>
      <c r="DS796" s="182"/>
      <c r="DT796" s="182"/>
      <c r="DU796" s="182"/>
      <c r="DV796" s="182"/>
      <c r="DW796" s="182"/>
      <c r="DX796" s="182"/>
      <c r="DY796" s="182"/>
      <c r="DZ796" s="182"/>
      <c r="EA796" s="182"/>
      <c r="EB796" s="182"/>
      <c r="EC796" s="182"/>
      <c r="ED796" s="182"/>
      <c r="EE796" s="182"/>
      <c r="EF796" s="182"/>
      <c r="EG796" s="182"/>
      <c r="EH796" s="182"/>
      <c r="EI796" s="182"/>
      <c r="EJ796" s="182"/>
      <c r="EK796" s="182"/>
      <c r="EL796" s="182"/>
      <c r="EM796" s="182"/>
      <c r="EN796" s="182"/>
      <c r="EO796" s="182"/>
      <c r="EP796" s="182"/>
      <c r="EQ796" s="182"/>
      <c r="ER796" s="182"/>
      <c r="ES796" s="182"/>
      <c r="ET796" s="182"/>
      <c r="EU796" s="182"/>
      <c r="EV796" s="182"/>
      <c r="EW796" s="182"/>
      <c r="EX796" s="182"/>
      <c r="EY796" s="182"/>
      <c r="EZ796" s="182"/>
      <c r="FA796" s="182"/>
      <c r="FB796" s="182"/>
      <c r="FC796" s="182"/>
      <c r="FD796" s="182"/>
      <c r="FE796" s="182"/>
      <c r="FF796" s="182"/>
      <c r="FG796" s="182"/>
      <c r="FH796" s="182"/>
      <c r="FI796" s="182"/>
      <c r="FJ796" s="182"/>
      <c r="FK796" s="182"/>
      <c r="FL796" s="182"/>
      <c r="FM796" s="182"/>
      <c r="FN796" s="182"/>
      <c r="FO796" s="182"/>
      <c r="FP796" s="182"/>
      <c r="FQ796" s="182"/>
      <c r="FR796" s="182"/>
      <c r="FS796" s="182"/>
      <c r="FT796" s="182"/>
      <c r="FU796" s="182"/>
      <c r="FV796" s="182"/>
      <c r="FW796" s="182"/>
      <c r="FX796" s="182"/>
      <c r="FY796" s="182"/>
      <c r="FZ796" s="182"/>
      <c r="GA796" s="182"/>
      <c r="GB796" s="182"/>
      <c r="GC796" s="182"/>
      <c r="GD796" s="182"/>
      <c r="GE796" s="182"/>
      <c r="GF796" s="182"/>
      <c r="GG796" s="182"/>
      <c r="GH796" s="182"/>
      <c r="GI796" s="182"/>
      <c r="GJ796" s="182"/>
      <c r="GK796" s="182"/>
      <c r="GL796" s="182"/>
      <c r="GM796" s="182"/>
      <c r="GN796" s="182"/>
      <c r="GO796" s="182"/>
      <c r="GP796" s="182"/>
      <c r="GQ796" s="182"/>
      <c r="GR796" s="182"/>
      <c r="GS796" s="182"/>
      <c r="GT796" s="182"/>
      <c r="GU796" s="182"/>
      <c r="GV796" s="182"/>
      <c r="GW796" s="182"/>
      <c r="GX796" s="182"/>
      <c r="GY796" s="182"/>
      <c r="GZ796" s="182"/>
      <c r="HA796" s="182"/>
      <c r="HB796" s="182"/>
      <c r="HC796" s="182"/>
      <c r="HD796" s="182"/>
      <c r="HE796" s="182"/>
      <c r="HF796" s="182"/>
      <c r="HG796" s="182"/>
      <c r="HH796" s="182"/>
      <c r="HI796" s="182"/>
      <c r="HJ796" s="182"/>
      <c r="HK796" s="182"/>
      <c r="HL796" s="182"/>
      <c r="HM796" s="182"/>
      <c r="HN796" s="182"/>
      <c r="HO796" s="182"/>
      <c r="HP796" s="182"/>
      <c r="HQ796" s="182"/>
      <c r="HR796" s="182"/>
      <c r="HS796" s="182"/>
      <c r="HT796" s="182"/>
      <c r="HU796" s="182"/>
      <c r="HV796" s="182"/>
      <c r="HW796" s="182"/>
      <c r="HX796" s="182"/>
      <c r="HY796" s="182"/>
      <c r="HZ796" s="182"/>
      <c r="IA796" s="182"/>
      <c r="IB796" s="182"/>
      <c r="IC796" s="182"/>
      <c r="ID796" s="182"/>
      <c r="IE796" s="182"/>
      <c r="IF796" s="182"/>
      <c r="IG796" s="182"/>
      <c r="IH796" s="182"/>
      <c r="II796" s="182"/>
      <c r="IJ796" s="182"/>
      <c r="IK796" s="182"/>
      <c r="IL796" s="182"/>
      <c r="IM796" s="182"/>
      <c r="IN796" s="182"/>
      <c r="IO796" s="182"/>
      <c r="IP796" s="182"/>
      <c r="IQ796" s="182"/>
      <c r="IR796" s="182"/>
      <c r="IS796" s="182"/>
      <c r="IT796" s="182"/>
      <c r="IU796" s="182"/>
      <c r="IV796" s="182"/>
      <c r="IW796" s="182"/>
      <c r="IX796" s="182"/>
      <c r="IY796" s="182"/>
      <c r="IZ796" s="182"/>
      <c r="JA796" s="182"/>
      <c r="JB796" s="182"/>
      <c r="JC796" s="182"/>
      <c r="JD796" s="182"/>
      <c r="JE796" s="182"/>
      <c r="JF796" s="182"/>
      <c r="JG796" s="182"/>
      <c r="JH796" s="182"/>
      <c r="JI796" s="182"/>
      <c r="JJ796" s="182"/>
      <c r="JK796" s="182"/>
      <c r="JL796" s="182"/>
      <c r="JM796" s="182"/>
      <c r="JN796" s="182"/>
      <c r="JO796" s="182"/>
      <c r="JP796" s="182"/>
      <c r="JQ796" s="182"/>
      <c r="JR796" s="182"/>
      <c r="JS796" s="182"/>
      <c r="JT796" s="182"/>
      <c r="JU796" s="182"/>
      <c r="JV796" s="182"/>
      <c r="JW796" s="182"/>
      <c r="JX796" s="182"/>
      <c r="JY796" s="182"/>
      <c r="JZ796" s="182"/>
      <c r="KA796" s="182"/>
      <c r="KB796" s="182"/>
      <c r="KC796" s="182"/>
      <c r="KD796" s="182"/>
      <c r="KE796" s="182"/>
      <c r="KF796" s="182"/>
      <c r="KG796" s="182"/>
      <c r="KH796" s="182"/>
      <c r="KI796" s="182"/>
      <c r="KJ796" s="182"/>
      <c r="KK796" s="182"/>
      <c r="KL796" s="182"/>
      <c r="KM796" s="182"/>
      <c r="KN796" s="182"/>
      <c r="KO796" s="182"/>
      <c r="KP796" s="182"/>
      <c r="KQ796" s="182"/>
      <c r="KR796" s="182"/>
      <c r="KS796" s="182"/>
      <c r="KT796" s="182"/>
      <c r="KU796" s="182"/>
      <c r="KV796" s="182"/>
      <c r="KW796" s="182"/>
      <c r="KX796" s="182"/>
      <c r="KY796" s="182"/>
      <c r="KZ796" s="182"/>
      <c r="LA796" s="182"/>
      <c r="LB796" s="182"/>
      <c r="LC796" s="182"/>
      <c r="LD796" s="182"/>
      <c r="LE796" s="182"/>
      <c r="LF796" s="182"/>
      <c r="LG796" s="182"/>
      <c r="LH796" s="182"/>
      <c r="LI796" s="182"/>
      <c r="LJ796" s="182"/>
      <c r="LK796" s="182"/>
      <c r="LL796" s="182"/>
      <c r="LM796" s="182"/>
      <c r="LN796" s="182"/>
      <c r="LO796" s="182"/>
      <c r="LP796" s="182"/>
      <c r="LQ796" s="182"/>
      <c r="LR796" s="182"/>
      <c r="LS796" s="182"/>
      <c r="LT796" s="182"/>
      <c r="LU796" s="182"/>
      <c r="LV796" s="182"/>
      <c r="LW796" s="182"/>
      <c r="LX796" s="182"/>
      <c r="LY796" s="182"/>
      <c r="LZ796" s="182"/>
      <c r="MA796" s="182"/>
      <c r="MB796" s="182"/>
      <c r="MC796" s="182"/>
      <c r="MD796" s="182"/>
      <c r="ME796" s="182"/>
      <c r="MF796" s="182"/>
      <c r="MG796" s="182"/>
      <c r="MH796" s="182"/>
      <c r="MI796" s="182"/>
      <c r="MJ796" s="182"/>
      <c r="MK796" s="182"/>
      <c r="ML796" s="182"/>
      <c r="MM796" s="182"/>
      <c r="MN796" s="182"/>
      <c r="MO796" s="182"/>
      <c r="MP796" s="182"/>
      <c r="MQ796" s="182"/>
      <c r="MR796" s="182"/>
      <c r="MS796" s="182"/>
      <c r="MT796" s="182"/>
      <c r="MU796" s="182"/>
      <c r="MV796" s="182"/>
      <c r="MW796" s="182"/>
      <c r="MX796" s="182"/>
      <c r="MY796" s="182"/>
      <c r="MZ796" s="182"/>
      <c r="NA796" s="182"/>
      <c r="NB796" s="182"/>
      <c r="NC796" s="182"/>
      <c r="ND796" s="182"/>
      <c r="NE796" s="182"/>
      <c r="NF796" s="182"/>
      <c r="NG796" s="182"/>
      <c r="NH796" s="182"/>
      <c r="NI796" s="182"/>
      <c r="NJ796" s="182"/>
      <c r="NK796" s="182"/>
      <c r="NL796" s="182"/>
      <c r="NM796" s="182"/>
      <c r="NN796" s="182"/>
      <c r="NO796" s="182"/>
      <c r="NP796" s="182"/>
      <c r="NQ796" s="182"/>
      <c r="NR796" s="182"/>
      <c r="NS796" s="182"/>
      <c r="NT796" s="182"/>
      <c r="NU796" s="182"/>
      <c r="NV796" s="182"/>
      <c r="NW796" s="182"/>
      <c r="NX796" s="182"/>
      <c r="NY796" s="182"/>
      <c r="NZ796" s="182"/>
      <c r="OA796" s="182"/>
      <c r="OB796" s="182"/>
      <c r="OC796" s="182"/>
      <c r="OD796" s="182"/>
      <c r="OE796" s="182"/>
      <c r="OF796" s="182"/>
      <c r="OG796" s="182"/>
      <c r="OH796" s="182"/>
      <c r="OI796" s="182"/>
      <c r="OJ796" s="182"/>
      <c r="OK796" s="182"/>
      <c r="OL796" s="182"/>
      <c r="OM796" s="182"/>
      <c r="ON796" s="182"/>
      <c r="OO796" s="182"/>
      <c r="OP796" s="182"/>
      <c r="OQ796" s="182"/>
      <c r="OR796" s="182"/>
      <c r="OS796" s="182"/>
      <c r="OT796" s="182"/>
      <c r="OU796" s="182"/>
      <c r="OV796" s="182"/>
      <c r="OW796" s="182"/>
      <c r="OX796" s="182"/>
      <c r="OY796" s="182"/>
      <c r="OZ796" s="182"/>
      <c r="PA796" s="182"/>
      <c r="PB796" s="182"/>
      <c r="PC796" s="182"/>
      <c r="PD796" s="182"/>
      <c r="PE796" s="182"/>
      <c r="PF796" s="182"/>
      <c r="PG796" s="182"/>
      <c r="PH796" s="182"/>
      <c r="PI796" s="182"/>
      <c r="PJ796" s="182"/>
      <c r="PK796" s="182"/>
      <c r="PL796" s="182"/>
      <c r="PM796" s="182"/>
      <c r="PN796" s="182"/>
      <c r="PO796" s="182"/>
      <c r="PP796" s="182"/>
      <c r="PQ796" s="182"/>
      <c r="PR796" s="182"/>
      <c r="PS796" s="182"/>
      <c r="PT796" s="182"/>
      <c r="PU796" s="182"/>
      <c r="PV796" s="182"/>
      <c r="PW796" s="182"/>
      <c r="PX796" s="182"/>
    </row>
    <row r="797" spans="1:440" s="167" customFormat="1" ht="19.899999999999999" customHeight="1">
      <c r="A797" s="182"/>
      <c r="B797" s="930" t="s">
        <v>690</v>
      </c>
      <c r="C797" s="933" t="s">
        <v>748</v>
      </c>
      <c r="D797" s="859" t="s">
        <v>669</v>
      </c>
      <c r="E797" s="936" t="s">
        <v>671</v>
      </c>
      <c r="F797" s="441" t="s">
        <v>20</v>
      </c>
      <c r="G797" s="442">
        <v>1.3819999999999999</v>
      </c>
      <c r="H797" s="442"/>
      <c r="I797" s="443">
        <f>G797+H797</f>
        <v>1.3819999999999999</v>
      </c>
      <c r="J797" s="379">
        <v>0</v>
      </c>
      <c r="K797" s="443">
        <f>I797-J797</f>
        <v>1.3819999999999999</v>
      </c>
      <c r="L797" s="444">
        <f>J797/I797</f>
        <v>0</v>
      </c>
      <c r="M797" s="469" t="s">
        <v>24</v>
      </c>
      <c r="N797" s="929">
        <f>G797+G798+G799</f>
        <v>15.702</v>
      </c>
      <c r="O797" s="921">
        <f>H797+H798+H799</f>
        <v>0</v>
      </c>
      <c r="P797" s="921">
        <f>N797+O797</f>
        <v>15.702</v>
      </c>
      <c r="Q797" s="921">
        <f>J797+J798+J799</f>
        <v>0.09</v>
      </c>
      <c r="R797" s="921">
        <f>P797-Q797</f>
        <v>15.612</v>
      </c>
      <c r="S797" s="922">
        <f>Q797/P797</f>
        <v>5.7317539166985097E-3</v>
      </c>
      <c r="T797" s="182"/>
      <c r="U797" s="182"/>
      <c r="V797" s="182"/>
      <c r="W797" s="182"/>
      <c r="X797" s="182"/>
      <c r="Y797" s="182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  <c r="AS797" s="182"/>
      <c r="AT797" s="182"/>
      <c r="AU797" s="182"/>
      <c r="AV797" s="182"/>
      <c r="AW797" s="182"/>
      <c r="AX797" s="182"/>
      <c r="AY797" s="182"/>
      <c r="AZ797" s="182"/>
      <c r="BA797" s="182"/>
      <c r="BB797" s="182"/>
      <c r="BC797" s="182"/>
      <c r="BD797" s="182"/>
      <c r="BE797" s="182"/>
      <c r="BF797" s="182"/>
      <c r="BG797" s="182"/>
      <c r="BH797" s="182"/>
      <c r="BI797" s="182"/>
      <c r="BJ797" s="182"/>
      <c r="BK797" s="182"/>
      <c r="BL797" s="182"/>
      <c r="BM797" s="182"/>
      <c r="BN797" s="182"/>
      <c r="BO797" s="182"/>
      <c r="BP797" s="182"/>
      <c r="BQ797" s="182"/>
      <c r="BR797" s="182"/>
      <c r="BS797" s="182"/>
      <c r="BT797" s="182"/>
      <c r="BU797" s="182"/>
      <c r="BV797" s="182"/>
      <c r="BW797" s="182"/>
      <c r="BX797" s="182"/>
      <c r="BY797" s="182"/>
      <c r="BZ797" s="182"/>
      <c r="CA797" s="182"/>
      <c r="CB797" s="182"/>
      <c r="CC797" s="182"/>
      <c r="CD797" s="182"/>
      <c r="CE797" s="182"/>
      <c r="CF797" s="182"/>
      <c r="CG797" s="182"/>
      <c r="CH797" s="182"/>
      <c r="CI797" s="182"/>
      <c r="CJ797" s="182"/>
      <c r="CK797" s="182"/>
      <c r="CL797" s="182"/>
      <c r="CM797" s="182"/>
      <c r="CN797" s="182"/>
      <c r="CO797" s="182"/>
      <c r="CP797" s="182"/>
      <c r="CQ797" s="182"/>
      <c r="CR797" s="182"/>
      <c r="CS797" s="182"/>
      <c r="CT797" s="182"/>
      <c r="CU797" s="182"/>
      <c r="CV797" s="182"/>
      <c r="CW797" s="182"/>
      <c r="CX797" s="182"/>
      <c r="CY797" s="182"/>
      <c r="CZ797" s="182"/>
      <c r="DA797" s="182"/>
      <c r="DB797" s="182"/>
      <c r="DC797" s="182"/>
      <c r="DD797" s="182"/>
      <c r="DE797" s="182"/>
      <c r="DF797" s="182"/>
      <c r="DG797" s="182"/>
      <c r="DH797" s="182"/>
      <c r="DI797" s="182"/>
      <c r="DJ797" s="182"/>
      <c r="DK797" s="182"/>
      <c r="DL797" s="182"/>
      <c r="DM797" s="182"/>
      <c r="DN797" s="182"/>
      <c r="DO797" s="182"/>
      <c r="DP797" s="182"/>
      <c r="DQ797" s="182"/>
      <c r="DR797" s="182"/>
      <c r="DS797" s="182"/>
      <c r="DT797" s="182"/>
      <c r="DU797" s="182"/>
      <c r="DV797" s="182"/>
      <c r="DW797" s="182"/>
      <c r="DX797" s="182"/>
      <c r="DY797" s="182"/>
      <c r="DZ797" s="182"/>
      <c r="EA797" s="182"/>
      <c r="EB797" s="182"/>
      <c r="EC797" s="182"/>
      <c r="ED797" s="182"/>
      <c r="EE797" s="182"/>
      <c r="EF797" s="182"/>
      <c r="EG797" s="182"/>
      <c r="EH797" s="182"/>
      <c r="EI797" s="182"/>
      <c r="EJ797" s="182"/>
      <c r="EK797" s="182"/>
      <c r="EL797" s="182"/>
      <c r="EM797" s="182"/>
      <c r="EN797" s="182"/>
      <c r="EO797" s="182"/>
      <c r="EP797" s="182"/>
      <c r="EQ797" s="182"/>
      <c r="ER797" s="182"/>
      <c r="ES797" s="182"/>
      <c r="ET797" s="182"/>
      <c r="EU797" s="182"/>
      <c r="EV797" s="182"/>
      <c r="EW797" s="182"/>
      <c r="EX797" s="182"/>
      <c r="EY797" s="182"/>
      <c r="EZ797" s="182"/>
      <c r="FA797" s="182"/>
      <c r="FB797" s="182"/>
      <c r="FC797" s="182"/>
      <c r="FD797" s="182"/>
      <c r="FE797" s="182"/>
      <c r="FF797" s="182"/>
      <c r="FG797" s="182"/>
      <c r="FH797" s="182"/>
      <c r="FI797" s="182"/>
      <c r="FJ797" s="182"/>
      <c r="FK797" s="182"/>
      <c r="FL797" s="182"/>
      <c r="FM797" s="182"/>
      <c r="FN797" s="182"/>
      <c r="FO797" s="182"/>
      <c r="FP797" s="182"/>
      <c r="FQ797" s="182"/>
      <c r="FR797" s="182"/>
      <c r="FS797" s="182"/>
      <c r="FT797" s="182"/>
      <c r="FU797" s="182"/>
      <c r="FV797" s="182"/>
      <c r="FW797" s="182"/>
      <c r="FX797" s="182"/>
      <c r="FY797" s="182"/>
      <c r="FZ797" s="182"/>
      <c r="GA797" s="182"/>
      <c r="GB797" s="182"/>
      <c r="GC797" s="182"/>
      <c r="GD797" s="182"/>
      <c r="GE797" s="182"/>
      <c r="GF797" s="182"/>
      <c r="GG797" s="182"/>
      <c r="GH797" s="182"/>
      <c r="GI797" s="182"/>
      <c r="GJ797" s="182"/>
      <c r="GK797" s="182"/>
      <c r="GL797" s="182"/>
      <c r="GM797" s="182"/>
      <c r="GN797" s="182"/>
      <c r="GO797" s="182"/>
      <c r="GP797" s="182"/>
      <c r="GQ797" s="182"/>
      <c r="GR797" s="182"/>
      <c r="GS797" s="182"/>
      <c r="GT797" s="182"/>
      <c r="GU797" s="182"/>
      <c r="GV797" s="182"/>
      <c r="GW797" s="182"/>
      <c r="GX797" s="182"/>
      <c r="GY797" s="182"/>
      <c r="GZ797" s="182"/>
      <c r="HA797" s="182"/>
      <c r="HB797" s="182"/>
      <c r="HC797" s="182"/>
      <c r="HD797" s="182"/>
      <c r="HE797" s="182"/>
      <c r="HF797" s="182"/>
      <c r="HG797" s="182"/>
      <c r="HH797" s="182"/>
      <c r="HI797" s="182"/>
      <c r="HJ797" s="182"/>
      <c r="HK797" s="182"/>
      <c r="HL797" s="182"/>
      <c r="HM797" s="182"/>
      <c r="HN797" s="182"/>
      <c r="HO797" s="182"/>
      <c r="HP797" s="182"/>
      <c r="HQ797" s="182"/>
      <c r="HR797" s="182"/>
      <c r="HS797" s="182"/>
      <c r="HT797" s="182"/>
      <c r="HU797" s="182"/>
      <c r="HV797" s="182"/>
      <c r="HW797" s="182"/>
      <c r="HX797" s="182"/>
      <c r="HY797" s="182"/>
      <c r="HZ797" s="182"/>
      <c r="IA797" s="182"/>
      <c r="IB797" s="182"/>
      <c r="IC797" s="182"/>
      <c r="ID797" s="182"/>
      <c r="IE797" s="182"/>
      <c r="IF797" s="182"/>
      <c r="IG797" s="182"/>
      <c r="IH797" s="182"/>
      <c r="II797" s="182"/>
      <c r="IJ797" s="182"/>
      <c r="IK797" s="182"/>
      <c r="IL797" s="182"/>
      <c r="IM797" s="182"/>
      <c r="IN797" s="182"/>
      <c r="IO797" s="182"/>
      <c r="IP797" s="182"/>
      <c r="IQ797" s="182"/>
      <c r="IR797" s="182"/>
      <c r="IS797" s="182"/>
      <c r="IT797" s="182"/>
      <c r="IU797" s="182"/>
      <c r="IV797" s="182"/>
      <c r="IW797" s="182"/>
      <c r="IX797" s="182"/>
      <c r="IY797" s="182"/>
      <c r="IZ797" s="182"/>
      <c r="JA797" s="182"/>
      <c r="JB797" s="182"/>
      <c r="JC797" s="182"/>
      <c r="JD797" s="182"/>
      <c r="JE797" s="182"/>
      <c r="JF797" s="182"/>
      <c r="JG797" s="182"/>
      <c r="JH797" s="182"/>
      <c r="JI797" s="182"/>
      <c r="JJ797" s="182"/>
      <c r="JK797" s="182"/>
      <c r="JL797" s="182"/>
      <c r="JM797" s="182"/>
      <c r="JN797" s="182"/>
      <c r="JO797" s="182"/>
      <c r="JP797" s="182"/>
      <c r="JQ797" s="182"/>
      <c r="JR797" s="182"/>
      <c r="JS797" s="182"/>
      <c r="JT797" s="182"/>
      <c r="JU797" s="182"/>
      <c r="JV797" s="182"/>
      <c r="JW797" s="182"/>
      <c r="JX797" s="182"/>
      <c r="JY797" s="182"/>
      <c r="JZ797" s="182"/>
      <c r="KA797" s="182"/>
      <c r="KB797" s="182"/>
      <c r="KC797" s="182"/>
      <c r="KD797" s="182"/>
      <c r="KE797" s="182"/>
      <c r="KF797" s="182"/>
      <c r="KG797" s="182"/>
      <c r="KH797" s="182"/>
      <c r="KI797" s="182"/>
      <c r="KJ797" s="182"/>
      <c r="KK797" s="182"/>
      <c r="KL797" s="182"/>
      <c r="KM797" s="182"/>
      <c r="KN797" s="182"/>
      <c r="KO797" s="182"/>
      <c r="KP797" s="182"/>
      <c r="KQ797" s="182"/>
      <c r="KR797" s="182"/>
      <c r="KS797" s="182"/>
      <c r="KT797" s="182"/>
      <c r="KU797" s="182"/>
      <c r="KV797" s="182"/>
      <c r="KW797" s="182"/>
      <c r="KX797" s="182"/>
      <c r="KY797" s="182"/>
      <c r="KZ797" s="182"/>
      <c r="LA797" s="182"/>
      <c r="LB797" s="182"/>
      <c r="LC797" s="182"/>
      <c r="LD797" s="182"/>
      <c r="LE797" s="182"/>
      <c r="LF797" s="182"/>
      <c r="LG797" s="182"/>
      <c r="LH797" s="182"/>
      <c r="LI797" s="182"/>
      <c r="LJ797" s="182"/>
      <c r="LK797" s="182"/>
      <c r="LL797" s="182"/>
      <c r="LM797" s="182"/>
      <c r="LN797" s="182"/>
      <c r="LO797" s="182"/>
      <c r="LP797" s="182"/>
      <c r="LQ797" s="182"/>
      <c r="LR797" s="182"/>
      <c r="LS797" s="182"/>
      <c r="LT797" s="182"/>
      <c r="LU797" s="182"/>
      <c r="LV797" s="182"/>
      <c r="LW797" s="182"/>
      <c r="LX797" s="182"/>
      <c r="LY797" s="182"/>
      <c r="LZ797" s="182"/>
      <c r="MA797" s="182"/>
      <c r="MB797" s="182"/>
      <c r="MC797" s="182"/>
      <c r="MD797" s="182"/>
      <c r="ME797" s="182"/>
      <c r="MF797" s="182"/>
      <c r="MG797" s="182"/>
      <c r="MH797" s="182"/>
      <c r="MI797" s="182"/>
      <c r="MJ797" s="182"/>
      <c r="MK797" s="182"/>
      <c r="ML797" s="182"/>
      <c r="MM797" s="182"/>
      <c r="MN797" s="182"/>
      <c r="MO797" s="182"/>
      <c r="MP797" s="182"/>
      <c r="MQ797" s="182"/>
      <c r="MR797" s="182"/>
      <c r="MS797" s="182"/>
      <c r="MT797" s="182"/>
      <c r="MU797" s="182"/>
      <c r="MV797" s="182"/>
      <c r="MW797" s="182"/>
      <c r="MX797" s="182"/>
      <c r="MY797" s="182"/>
      <c r="MZ797" s="182"/>
      <c r="NA797" s="182"/>
      <c r="NB797" s="182"/>
      <c r="NC797" s="182"/>
      <c r="ND797" s="182"/>
      <c r="NE797" s="182"/>
      <c r="NF797" s="182"/>
      <c r="NG797" s="182"/>
      <c r="NH797" s="182"/>
      <c r="NI797" s="182"/>
      <c r="NJ797" s="182"/>
      <c r="NK797" s="182"/>
      <c r="NL797" s="182"/>
      <c r="NM797" s="182"/>
      <c r="NN797" s="182"/>
      <c r="NO797" s="182"/>
      <c r="NP797" s="182"/>
      <c r="NQ797" s="182"/>
      <c r="NR797" s="182"/>
      <c r="NS797" s="182"/>
      <c r="NT797" s="182"/>
      <c r="NU797" s="182"/>
      <c r="NV797" s="182"/>
      <c r="NW797" s="182"/>
      <c r="NX797" s="182"/>
      <c r="NY797" s="182"/>
      <c r="NZ797" s="182"/>
      <c r="OA797" s="182"/>
      <c r="OB797" s="182"/>
      <c r="OC797" s="182"/>
      <c r="OD797" s="182"/>
      <c r="OE797" s="182"/>
      <c r="OF797" s="182"/>
      <c r="OG797" s="182"/>
      <c r="OH797" s="182"/>
      <c r="OI797" s="182"/>
      <c r="OJ797" s="182"/>
      <c r="OK797" s="182"/>
      <c r="OL797" s="182"/>
      <c r="OM797" s="182"/>
      <c r="ON797" s="182"/>
      <c r="OO797" s="182"/>
      <c r="OP797" s="182"/>
      <c r="OQ797" s="182"/>
      <c r="OR797" s="182"/>
      <c r="OS797" s="182"/>
      <c r="OT797" s="182"/>
      <c r="OU797" s="182"/>
      <c r="OV797" s="182"/>
      <c r="OW797" s="182"/>
      <c r="OX797" s="182"/>
      <c r="OY797" s="182"/>
      <c r="OZ797" s="182"/>
      <c r="PA797" s="182"/>
      <c r="PB797" s="182"/>
      <c r="PC797" s="182"/>
      <c r="PD797" s="182"/>
      <c r="PE797" s="182"/>
      <c r="PF797" s="182"/>
      <c r="PG797" s="182"/>
      <c r="PH797" s="182"/>
      <c r="PI797" s="182"/>
      <c r="PJ797" s="182"/>
      <c r="PK797" s="182"/>
      <c r="PL797" s="182"/>
      <c r="PM797" s="182"/>
      <c r="PN797" s="182"/>
      <c r="PO797" s="182"/>
      <c r="PP797" s="182"/>
      <c r="PQ797" s="182"/>
      <c r="PR797" s="182"/>
      <c r="PS797" s="182"/>
      <c r="PT797" s="182"/>
      <c r="PU797" s="182"/>
      <c r="PV797" s="182"/>
      <c r="PW797" s="182"/>
      <c r="PX797" s="182"/>
    </row>
    <row r="798" spans="1:440" s="167" customFormat="1" ht="19.899999999999999" customHeight="1">
      <c r="A798" s="182"/>
      <c r="B798" s="931"/>
      <c r="C798" s="934"/>
      <c r="D798" s="860"/>
      <c r="E798" s="937"/>
      <c r="F798" s="332" t="s">
        <v>21</v>
      </c>
      <c r="G798" s="180">
        <v>6.4690000000000003</v>
      </c>
      <c r="H798" s="180"/>
      <c r="I798" s="181">
        <f>G798+H798+K797</f>
        <v>7.851</v>
      </c>
      <c r="J798" s="183">
        <v>0.09</v>
      </c>
      <c r="K798" s="181">
        <f t="shared" ref="K798:K799" si="1045">I798-J798</f>
        <v>7.7610000000000001</v>
      </c>
      <c r="L798" s="200">
        <f t="shared" ref="L798:L799" si="1046">J798/I798</f>
        <v>1.1463507833397019E-2</v>
      </c>
      <c r="M798" s="470" t="s">
        <v>24</v>
      </c>
      <c r="N798" s="929"/>
      <c r="O798" s="921"/>
      <c r="P798" s="921"/>
      <c r="Q798" s="921"/>
      <c r="R798" s="921"/>
      <c r="S798" s="922"/>
      <c r="T798" s="182"/>
      <c r="U798" s="182"/>
      <c r="V798" s="182"/>
      <c r="W798" s="182"/>
      <c r="X798" s="182"/>
      <c r="Y798" s="182"/>
      <c r="Z798" s="182"/>
      <c r="AA798" s="182"/>
      <c r="AB798" s="182"/>
      <c r="AC798" s="182"/>
      <c r="AD798" s="182"/>
      <c r="AE798" s="182"/>
      <c r="AF798" s="182"/>
      <c r="AG798" s="182"/>
      <c r="AH798" s="182"/>
      <c r="AI798" s="182"/>
      <c r="AJ798" s="182"/>
      <c r="AK798" s="182"/>
      <c r="AL798" s="182"/>
      <c r="AM798" s="182"/>
      <c r="AN798" s="182"/>
      <c r="AO798" s="182"/>
      <c r="AP798" s="182"/>
      <c r="AQ798" s="182"/>
      <c r="AR798" s="182"/>
      <c r="AS798" s="182"/>
      <c r="AT798" s="182"/>
      <c r="AU798" s="182"/>
      <c r="AV798" s="182"/>
      <c r="AW798" s="182"/>
      <c r="AX798" s="182"/>
      <c r="AY798" s="182"/>
      <c r="AZ798" s="182"/>
      <c r="BA798" s="182"/>
      <c r="BB798" s="182"/>
      <c r="BC798" s="182"/>
      <c r="BD798" s="182"/>
      <c r="BE798" s="182"/>
      <c r="BF798" s="182"/>
      <c r="BG798" s="182"/>
      <c r="BH798" s="182"/>
      <c r="BI798" s="182"/>
      <c r="BJ798" s="182"/>
      <c r="BK798" s="182"/>
      <c r="BL798" s="182"/>
      <c r="BM798" s="182"/>
      <c r="BN798" s="182"/>
      <c r="BO798" s="182"/>
      <c r="BP798" s="182"/>
      <c r="BQ798" s="182"/>
      <c r="BR798" s="182"/>
      <c r="BS798" s="182"/>
      <c r="BT798" s="182"/>
      <c r="BU798" s="182"/>
      <c r="BV798" s="182"/>
      <c r="BW798" s="182"/>
      <c r="BX798" s="182"/>
      <c r="BY798" s="182"/>
      <c r="BZ798" s="182"/>
      <c r="CA798" s="182"/>
      <c r="CB798" s="182"/>
      <c r="CC798" s="182"/>
      <c r="CD798" s="182"/>
      <c r="CE798" s="182"/>
      <c r="CF798" s="182"/>
      <c r="CG798" s="182"/>
      <c r="CH798" s="182"/>
      <c r="CI798" s="182"/>
      <c r="CJ798" s="182"/>
      <c r="CK798" s="182"/>
      <c r="CL798" s="182"/>
      <c r="CM798" s="182"/>
      <c r="CN798" s="182"/>
      <c r="CO798" s="182"/>
      <c r="CP798" s="182"/>
      <c r="CQ798" s="182"/>
      <c r="CR798" s="182"/>
      <c r="CS798" s="182"/>
      <c r="CT798" s="182"/>
      <c r="CU798" s="182"/>
      <c r="CV798" s="182"/>
      <c r="CW798" s="182"/>
      <c r="CX798" s="182"/>
      <c r="CY798" s="182"/>
      <c r="CZ798" s="182"/>
      <c r="DA798" s="182"/>
      <c r="DB798" s="182"/>
      <c r="DC798" s="182"/>
      <c r="DD798" s="182"/>
      <c r="DE798" s="182"/>
      <c r="DF798" s="182"/>
      <c r="DG798" s="182"/>
      <c r="DH798" s="182"/>
      <c r="DI798" s="182"/>
      <c r="DJ798" s="182"/>
      <c r="DK798" s="182"/>
      <c r="DL798" s="182"/>
      <c r="DM798" s="182"/>
      <c r="DN798" s="182"/>
      <c r="DO798" s="182"/>
      <c r="DP798" s="182"/>
      <c r="DQ798" s="182"/>
      <c r="DR798" s="182"/>
      <c r="DS798" s="182"/>
      <c r="DT798" s="182"/>
      <c r="DU798" s="182"/>
      <c r="DV798" s="182"/>
      <c r="DW798" s="182"/>
      <c r="DX798" s="182"/>
      <c r="DY798" s="182"/>
      <c r="DZ798" s="182"/>
      <c r="EA798" s="182"/>
      <c r="EB798" s="182"/>
      <c r="EC798" s="182"/>
      <c r="ED798" s="182"/>
      <c r="EE798" s="182"/>
      <c r="EF798" s="182"/>
      <c r="EG798" s="182"/>
      <c r="EH798" s="182"/>
      <c r="EI798" s="182"/>
      <c r="EJ798" s="182"/>
      <c r="EK798" s="182"/>
      <c r="EL798" s="182"/>
      <c r="EM798" s="182"/>
      <c r="EN798" s="182"/>
      <c r="EO798" s="182"/>
      <c r="EP798" s="182"/>
      <c r="EQ798" s="182"/>
      <c r="ER798" s="182"/>
      <c r="ES798" s="182"/>
      <c r="ET798" s="182"/>
      <c r="EU798" s="182"/>
      <c r="EV798" s="182"/>
      <c r="EW798" s="182"/>
      <c r="EX798" s="182"/>
      <c r="EY798" s="182"/>
      <c r="EZ798" s="182"/>
      <c r="FA798" s="182"/>
      <c r="FB798" s="182"/>
      <c r="FC798" s="182"/>
      <c r="FD798" s="182"/>
      <c r="FE798" s="182"/>
      <c r="FF798" s="182"/>
      <c r="FG798" s="182"/>
      <c r="FH798" s="182"/>
      <c r="FI798" s="182"/>
      <c r="FJ798" s="182"/>
      <c r="FK798" s="182"/>
      <c r="FL798" s="182"/>
      <c r="FM798" s="182"/>
      <c r="FN798" s="182"/>
      <c r="FO798" s="182"/>
      <c r="FP798" s="182"/>
      <c r="FQ798" s="182"/>
      <c r="FR798" s="182"/>
      <c r="FS798" s="182"/>
      <c r="FT798" s="182"/>
      <c r="FU798" s="182"/>
      <c r="FV798" s="182"/>
      <c r="FW798" s="182"/>
      <c r="FX798" s="182"/>
      <c r="FY798" s="182"/>
      <c r="FZ798" s="182"/>
      <c r="GA798" s="182"/>
      <c r="GB798" s="182"/>
      <c r="GC798" s="182"/>
      <c r="GD798" s="182"/>
      <c r="GE798" s="182"/>
      <c r="GF798" s="182"/>
      <c r="GG798" s="182"/>
      <c r="GH798" s="182"/>
      <c r="GI798" s="182"/>
      <c r="GJ798" s="182"/>
      <c r="GK798" s="182"/>
      <c r="GL798" s="182"/>
      <c r="GM798" s="182"/>
      <c r="GN798" s="182"/>
      <c r="GO798" s="182"/>
      <c r="GP798" s="182"/>
      <c r="GQ798" s="182"/>
      <c r="GR798" s="182"/>
      <c r="GS798" s="182"/>
      <c r="GT798" s="182"/>
      <c r="GU798" s="182"/>
      <c r="GV798" s="182"/>
      <c r="GW798" s="182"/>
      <c r="GX798" s="182"/>
      <c r="GY798" s="182"/>
      <c r="GZ798" s="182"/>
      <c r="HA798" s="182"/>
      <c r="HB798" s="182"/>
      <c r="HC798" s="182"/>
      <c r="HD798" s="182"/>
      <c r="HE798" s="182"/>
      <c r="HF798" s="182"/>
      <c r="HG798" s="182"/>
      <c r="HH798" s="182"/>
      <c r="HI798" s="182"/>
      <c r="HJ798" s="182"/>
      <c r="HK798" s="182"/>
      <c r="HL798" s="182"/>
      <c r="HM798" s="182"/>
      <c r="HN798" s="182"/>
      <c r="HO798" s="182"/>
      <c r="HP798" s="182"/>
      <c r="HQ798" s="182"/>
      <c r="HR798" s="182"/>
      <c r="HS798" s="182"/>
      <c r="HT798" s="182"/>
      <c r="HU798" s="182"/>
      <c r="HV798" s="182"/>
      <c r="HW798" s="182"/>
      <c r="HX798" s="182"/>
      <c r="HY798" s="182"/>
      <c r="HZ798" s="182"/>
      <c r="IA798" s="182"/>
      <c r="IB798" s="182"/>
      <c r="IC798" s="182"/>
      <c r="ID798" s="182"/>
      <c r="IE798" s="182"/>
      <c r="IF798" s="182"/>
      <c r="IG798" s="182"/>
      <c r="IH798" s="182"/>
      <c r="II798" s="182"/>
      <c r="IJ798" s="182"/>
      <c r="IK798" s="182"/>
      <c r="IL798" s="182"/>
      <c r="IM798" s="182"/>
      <c r="IN798" s="182"/>
      <c r="IO798" s="182"/>
      <c r="IP798" s="182"/>
      <c r="IQ798" s="182"/>
      <c r="IR798" s="182"/>
      <c r="IS798" s="182"/>
      <c r="IT798" s="182"/>
      <c r="IU798" s="182"/>
      <c r="IV798" s="182"/>
      <c r="IW798" s="182"/>
      <c r="IX798" s="182"/>
      <c r="IY798" s="182"/>
      <c r="IZ798" s="182"/>
      <c r="JA798" s="182"/>
      <c r="JB798" s="182"/>
      <c r="JC798" s="182"/>
      <c r="JD798" s="182"/>
      <c r="JE798" s="182"/>
      <c r="JF798" s="182"/>
      <c r="JG798" s="182"/>
      <c r="JH798" s="182"/>
      <c r="JI798" s="182"/>
      <c r="JJ798" s="182"/>
      <c r="JK798" s="182"/>
      <c r="JL798" s="182"/>
      <c r="JM798" s="182"/>
      <c r="JN798" s="182"/>
      <c r="JO798" s="182"/>
      <c r="JP798" s="182"/>
      <c r="JQ798" s="182"/>
      <c r="JR798" s="182"/>
      <c r="JS798" s="182"/>
      <c r="JT798" s="182"/>
      <c r="JU798" s="182"/>
      <c r="JV798" s="182"/>
      <c r="JW798" s="182"/>
      <c r="JX798" s="182"/>
      <c r="JY798" s="182"/>
      <c r="JZ798" s="182"/>
      <c r="KA798" s="182"/>
      <c r="KB798" s="182"/>
      <c r="KC798" s="182"/>
      <c r="KD798" s="182"/>
      <c r="KE798" s="182"/>
      <c r="KF798" s="182"/>
      <c r="KG798" s="182"/>
      <c r="KH798" s="182"/>
      <c r="KI798" s="182"/>
      <c r="KJ798" s="182"/>
      <c r="KK798" s="182"/>
      <c r="KL798" s="182"/>
      <c r="KM798" s="182"/>
      <c r="KN798" s="182"/>
      <c r="KO798" s="182"/>
      <c r="KP798" s="182"/>
      <c r="KQ798" s="182"/>
      <c r="KR798" s="182"/>
      <c r="KS798" s="182"/>
      <c r="KT798" s="182"/>
      <c r="KU798" s="182"/>
      <c r="KV798" s="182"/>
      <c r="KW798" s="182"/>
      <c r="KX798" s="182"/>
      <c r="KY798" s="182"/>
      <c r="KZ798" s="182"/>
      <c r="LA798" s="182"/>
      <c r="LB798" s="182"/>
      <c r="LC798" s="182"/>
      <c r="LD798" s="182"/>
      <c r="LE798" s="182"/>
      <c r="LF798" s="182"/>
      <c r="LG798" s="182"/>
      <c r="LH798" s="182"/>
      <c r="LI798" s="182"/>
      <c r="LJ798" s="182"/>
      <c r="LK798" s="182"/>
      <c r="LL798" s="182"/>
      <c r="LM798" s="182"/>
      <c r="LN798" s="182"/>
      <c r="LO798" s="182"/>
      <c r="LP798" s="182"/>
      <c r="LQ798" s="182"/>
      <c r="LR798" s="182"/>
      <c r="LS798" s="182"/>
      <c r="LT798" s="182"/>
      <c r="LU798" s="182"/>
      <c r="LV798" s="182"/>
      <c r="LW798" s="182"/>
      <c r="LX798" s="182"/>
      <c r="LY798" s="182"/>
      <c r="LZ798" s="182"/>
      <c r="MA798" s="182"/>
      <c r="MB798" s="182"/>
      <c r="MC798" s="182"/>
      <c r="MD798" s="182"/>
      <c r="ME798" s="182"/>
      <c r="MF798" s="182"/>
      <c r="MG798" s="182"/>
      <c r="MH798" s="182"/>
      <c r="MI798" s="182"/>
      <c r="MJ798" s="182"/>
      <c r="MK798" s="182"/>
      <c r="ML798" s="182"/>
      <c r="MM798" s="182"/>
      <c r="MN798" s="182"/>
      <c r="MO798" s="182"/>
      <c r="MP798" s="182"/>
      <c r="MQ798" s="182"/>
      <c r="MR798" s="182"/>
      <c r="MS798" s="182"/>
      <c r="MT798" s="182"/>
      <c r="MU798" s="182"/>
      <c r="MV798" s="182"/>
      <c r="MW798" s="182"/>
      <c r="MX798" s="182"/>
      <c r="MY798" s="182"/>
      <c r="MZ798" s="182"/>
      <c r="NA798" s="182"/>
      <c r="NB798" s="182"/>
      <c r="NC798" s="182"/>
      <c r="ND798" s="182"/>
      <c r="NE798" s="182"/>
      <c r="NF798" s="182"/>
      <c r="NG798" s="182"/>
      <c r="NH798" s="182"/>
      <c r="NI798" s="182"/>
      <c r="NJ798" s="182"/>
      <c r="NK798" s="182"/>
      <c r="NL798" s="182"/>
      <c r="NM798" s="182"/>
      <c r="NN798" s="182"/>
      <c r="NO798" s="182"/>
      <c r="NP798" s="182"/>
      <c r="NQ798" s="182"/>
      <c r="NR798" s="182"/>
      <c r="NS798" s="182"/>
      <c r="NT798" s="182"/>
      <c r="NU798" s="182"/>
      <c r="NV798" s="182"/>
      <c r="NW798" s="182"/>
      <c r="NX798" s="182"/>
      <c r="NY798" s="182"/>
      <c r="NZ798" s="182"/>
      <c r="OA798" s="182"/>
      <c r="OB798" s="182"/>
      <c r="OC798" s="182"/>
      <c r="OD798" s="182"/>
      <c r="OE798" s="182"/>
      <c r="OF798" s="182"/>
      <c r="OG798" s="182"/>
      <c r="OH798" s="182"/>
      <c r="OI798" s="182"/>
      <c r="OJ798" s="182"/>
      <c r="OK798" s="182"/>
      <c r="OL798" s="182"/>
      <c r="OM798" s="182"/>
      <c r="ON798" s="182"/>
      <c r="OO798" s="182"/>
      <c r="OP798" s="182"/>
      <c r="OQ798" s="182"/>
      <c r="OR798" s="182"/>
      <c r="OS798" s="182"/>
      <c r="OT798" s="182"/>
      <c r="OU798" s="182"/>
      <c r="OV798" s="182"/>
      <c r="OW798" s="182"/>
      <c r="OX798" s="182"/>
      <c r="OY798" s="182"/>
      <c r="OZ798" s="182"/>
      <c r="PA798" s="182"/>
      <c r="PB798" s="182"/>
      <c r="PC798" s="182"/>
      <c r="PD798" s="182"/>
      <c r="PE798" s="182"/>
      <c r="PF798" s="182"/>
      <c r="PG798" s="182"/>
      <c r="PH798" s="182"/>
      <c r="PI798" s="182"/>
      <c r="PJ798" s="182"/>
      <c r="PK798" s="182"/>
      <c r="PL798" s="182"/>
      <c r="PM798" s="182"/>
      <c r="PN798" s="182"/>
      <c r="PO798" s="182"/>
      <c r="PP798" s="182"/>
      <c r="PQ798" s="182"/>
      <c r="PR798" s="182"/>
      <c r="PS798" s="182"/>
      <c r="PT798" s="182"/>
      <c r="PU798" s="182"/>
      <c r="PV798" s="182"/>
      <c r="PW798" s="182"/>
      <c r="PX798" s="182"/>
    </row>
    <row r="799" spans="1:440" s="167" customFormat="1" ht="19.899999999999999" customHeight="1" thickBot="1">
      <c r="A799" s="182"/>
      <c r="B799" s="932"/>
      <c r="C799" s="935"/>
      <c r="D799" s="861"/>
      <c r="E799" s="938"/>
      <c r="F799" s="445" t="s">
        <v>22</v>
      </c>
      <c r="G799" s="446">
        <v>7.851</v>
      </c>
      <c r="H799" s="446"/>
      <c r="I799" s="447">
        <f>G799+H799+K798</f>
        <v>15.612</v>
      </c>
      <c r="J799" s="448"/>
      <c r="K799" s="447">
        <f t="shared" si="1045"/>
        <v>15.612</v>
      </c>
      <c r="L799" s="449">
        <f t="shared" si="1046"/>
        <v>0</v>
      </c>
      <c r="M799" s="471" t="s">
        <v>24</v>
      </c>
      <c r="N799" s="929"/>
      <c r="O799" s="921"/>
      <c r="P799" s="921"/>
      <c r="Q799" s="921"/>
      <c r="R799" s="921"/>
      <c r="S799" s="922"/>
      <c r="T799" s="182"/>
      <c r="U799" s="182"/>
      <c r="V799" s="182"/>
      <c r="W799" s="182"/>
      <c r="X799" s="182"/>
      <c r="Y799" s="182"/>
      <c r="Z799" s="182"/>
      <c r="AA799" s="182"/>
      <c r="AB799" s="182"/>
      <c r="AC799" s="182"/>
      <c r="AD799" s="182"/>
      <c r="AE799" s="182"/>
      <c r="AF799" s="182"/>
      <c r="AG799" s="182"/>
      <c r="AH799" s="182"/>
      <c r="AI799" s="182"/>
      <c r="AJ799" s="182"/>
      <c r="AK799" s="182"/>
      <c r="AL799" s="182"/>
      <c r="AM799" s="182"/>
      <c r="AN799" s="182"/>
      <c r="AO799" s="182"/>
      <c r="AP799" s="182"/>
      <c r="AQ799" s="182"/>
      <c r="AR799" s="182"/>
      <c r="AS799" s="182"/>
      <c r="AT799" s="182"/>
      <c r="AU799" s="182"/>
      <c r="AV799" s="182"/>
      <c r="AW799" s="182"/>
      <c r="AX799" s="182"/>
      <c r="AY799" s="182"/>
      <c r="AZ799" s="182"/>
      <c r="BA799" s="182"/>
      <c r="BB799" s="182"/>
      <c r="BC799" s="182"/>
      <c r="BD799" s="182"/>
      <c r="BE799" s="182"/>
      <c r="BF799" s="182"/>
      <c r="BG799" s="182"/>
      <c r="BH799" s="182"/>
      <c r="BI799" s="182"/>
      <c r="BJ799" s="182"/>
      <c r="BK799" s="182"/>
      <c r="BL799" s="182"/>
      <c r="BM799" s="182"/>
      <c r="BN799" s="182"/>
      <c r="BO799" s="182"/>
      <c r="BP799" s="182"/>
      <c r="BQ799" s="182"/>
      <c r="BR799" s="182"/>
      <c r="BS799" s="182"/>
      <c r="BT799" s="182"/>
      <c r="BU799" s="182"/>
      <c r="BV799" s="182"/>
      <c r="BW799" s="182"/>
      <c r="BX799" s="182"/>
      <c r="BY799" s="182"/>
      <c r="BZ799" s="182"/>
      <c r="CA799" s="182"/>
      <c r="CB799" s="182"/>
      <c r="CC799" s="182"/>
      <c r="CD799" s="182"/>
      <c r="CE799" s="182"/>
      <c r="CF799" s="182"/>
      <c r="CG799" s="182"/>
      <c r="CH799" s="182"/>
      <c r="CI799" s="182"/>
      <c r="CJ799" s="182"/>
      <c r="CK799" s="182"/>
      <c r="CL799" s="182"/>
      <c r="CM799" s="182"/>
      <c r="CN799" s="182"/>
      <c r="CO799" s="182"/>
      <c r="CP799" s="182"/>
      <c r="CQ799" s="182"/>
      <c r="CR799" s="182"/>
      <c r="CS799" s="182"/>
      <c r="CT799" s="182"/>
      <c r="CU799" s="182"/>
      <c r="CV799" s="182"/>
      <c r="CW799" s="182"/>
      <c r="CX799" s="182"/>
      <c r="CY799" s="182"/>
      <c r="CZ799" s="182"/>
      <c r="DA799" s="182"/>
      <c r="DB799" s="182"/>
      <c r="DC799" s="182"/>
      <c r="DD799" s="182"/>
      <c r="DE799" s="182"/>
      <c r="DF799" s="182"/>
      <c r="DG799" s="182"/>
      <c r="DH799" s="182"/>
      <c r="DI799" s="182"/>
      <c r="DJ799" s="182"/>
      <c r="DK799" s="182"/>
      <c r="DL799" s="182"/>
      <c r="DM799" s="182"/>
      <c r="DN799" s="182"/>
      <c r="DO799" s="182"/>
      <c r="DP799" s="182"/>
      <c r="DQ799" s="182"/>
      <c r="DR799" s="182"/>
      <c r="DS799" s="182"/>
      <c r="DT799" s="182"/>
      <c r="DU799" s="182"/>
      <c r="DV799" s="182"/>
      <c r="DW799" s="182"/>
      <c r="DX799" s="182"/>
      <c r="DY799" s="182"/>
      <c r="DZ799" s="182"/>
      <c r="EA799" s="182"/>
      <c r="EB799" s="182"/>
      <c r="EC799" s="182"/>
      <c r="ED799" s="182"/>
      <c r="EE799" s="182"/>
      <c r="EF799" s="182"/>
      <c r="EG799" s="182"/>
      <c r="EH799" s="182"/>
      <c r="EI799" s="182"/>
      <c r="EJ799" s="182"/>
      <c r="EK799" s="182"/>
      <c r="EL799" s="182"/>
      <c r="EM799" s="182"/>
      <c r="EN799" s="182"/>
      <c r="EO799" s="182"/>
      <c r="EP799" s="182"/>
      <c r="EQ799" s="182"/>
      <c r="ER799" s="182"/>
      <c r="ES799" s="182"/>
      <c r="ET799" s="182"/>
      <c r="EU799" s="182"/>
      <c r="EV799" s="182"/>
      <c r="EW799" s="182"/>
      <c r="EX799" s="182"/>
      <c r="EY799" s="182"/>
      <c r="EZ799" s="182"/>
      <c r="FA799" s="182"/>
      <c r="FB799" s="182"/>
      <c r="FC799" s="182"/>
      <c r="FD799" s="182"/>
      <c r="FE799" s="182"/>
      <c r="FF799" s="182"/>
      <c r="FG799" s="182"/>
      <c r="FH799" s="182"/>
      <c r="FI799" s="182"/>
      <c r="FJ799" s="182"/>
      <c r="FK799" s="182"/>
      <c r="FL799" s="182"/>
      <c r="FM799" s="182"/>
      <c r="FN799" s="182"/>
      <c r="FO799" s="182"/>
      <c r="FP799" s="182"/>
      <c r="FQ799" s="182"/>
      <c r="FR799" s="182"/>
      <c r="FS799" s="182"/>
      <c r="FT799" s="182"/>
      <c r="FU799" s="182"/>
      <c r="FV799" s="182"/>
      <c r="FW799" s="182"/>
      <c r="FX799" s="182"/>
      <c r="FY799" s="182"/>
      <c r="FZ799" s="182"/>
      <c r="GA799" s="182"/>
      <c r="GB799" s="182"/>
      <c r="GC799" s="182"/>
      <c r="GD799" s="182"/>
      <c r="GE799" s="182"/>
      <c r="GF799" s="182"/>
      <c r="GG799" s="182"/>
      <c r="GH799" s="182"/>
      <c r="GI799" s="182"/>
      <c r="GJ799" s="182"/>
      <c r="GK799" s="182"/>
      <c r="GL799" s="182"/>
      <c r="GM799" s="182"/>
      <c r="GN799" s="182"/>
      <c r="GO799" s="182"/>
      <c r="GP799" s="182"/>
      <c r="GQ799" s="182"/>
      <c r="GR799" s="182"/>
      <c r="GS799" s="182"/>
      <c r="GT799" s="182"/>
      <c r="GU799" s="182"/>
      <c r="GV799" s="182"/>
      <c r="GW799" s="182"/>
      <c r="GX799" s="182"/>
      <c r="GY799" s="182"/>
      <c r="GZ799" s="182"/>
      <c r="HA799" s="182"/>
      <c r="HB799" s="182"/>
      <c r="HC799" s="182"/>
      <c r="HD799" s="182"/>
      <c r="HE799" s="182"/>
      <c r="HF799" s="182"/>
      <c r="HG799" s="182"/>
      <c r="HH799" s="182"/>
      <c r="HI799" s="182"/>
      <c r="HJ799" s="182"/>
      <c r="HK799" s="182"/>
      <c r="HL799" s="182"/>
      <c r="HM799" s="182"/>
      <c r="HN799" s="182"/>
      <c r="HO799" s="182"/>
      <c r="HP799" s="182"/>
      <c r="HQ799" s="182"/>
      <c r="HR799" s="182"/>
      <c r="HS799" s="182"/>
      <c r="HT799" s="182"/>
      <c r="HU799" s="182"/>
      <c r="HV799" s="182"/>
      <c r="HW799" s="182"/>
      <c r="HX799" s="182"/>
      <c r="HY799" s="182"/>
      <c r="HZ799" s="182"/>
      <c r="IA799" s="182"/>
      <c r="IB799" s="182"/>
      <c r="IC799" s="182"/>
      <c r="ID799" s="182"/>
      <c r="IE799" s="182"/>
      <c r="IF799" s="182"/>
      <c r="IG799" s="182"/>
      <c r="IH799" s="182"/>
      <c r="II799" s="182"/>
      <c r="IJ799" s="182"/>
      <c r="IK799" s="182"/>
      <c r="IL799" s="182"/>
      <c r="IM799" s="182"/>
      <c r="IN799" s="182"/>
      <c r="IO799" s="182"/>
      <c r="IP799" s="182"/>
      <c r="IQ799" s="182"/>
      <c r="IR799" s="182"/>
      <c r="IS799" s="182"/>
      <c r="IT799" s="182"/>
      <c r="IU799" s="182"/>
      <c r="IV799" s="182"/>
      <c r="IW799" s="182"/>
      <c r="IX799" s="182"/>
      <c r="IY799" s="182"/>
      <c r="IZ799" s="182"/>
      <c r="JA799" s="182"/>
      <c r="JB799" s="182"/>
      <c r="JC799" s="182"/>
      <c r="JD799" s="182"/>
      <c r="JE799" s="182"/>
      <c r="JF799" s="182"/>
      <c r="JG799" s="182"/>
      <c r="JH799" s="182"/>
      <c r="JI799" s="182"/>
      <c r="JJ799" s="182"/>
      <c r="JK799" s="182"/>
      <c r="JL799" s="182"/>
      <c r="JM799" s="182"/>
      <c r="JN799" s="182"/>
      <c r="JO799" s="182"/>
      <c r="JP799" s="182"/>
      <c r="JQ799" s="182"/>
      <c r="JR799" s="182"/>
      <c r="JS799" s="182"/>
      <c r="JT799" s="182"/>
      <c r="JU799" s="182"/>
      <c r="JV799" s="182"/>
      <c r="JW799" s="182"/>
      <c r="JX799" s="182"/>
      <c r="JY799" s="182"/>
      <c r="JZ799" s="182"/>
      <c r="KA799" s="182"/>
      <c r="KB799" s="182"/>
      <c r="KC799" s="182"/>
      <c r="KD799" s="182"/>
      <c r="KE799" s="182"/>
      <c r="KF799" s="182"/>
      <c r="KG799" s="182"/>
      <c r="KH799" s="182"/>
      <c r="KI799" s="182"/>
      <c r="KJ799" s="182"/>
      <c r="KK799" s="182"/>
      <c r="KL799" s="182"/>
      <c r="KM799" s="182"/>
      <c r="KN799" s="182"/>
      <c r="KO799" s="182"/>
      <c r="KP799" s="182"/>
      <c r="KQ799" s="182"/>
      <c r="KR799" s="182"/>
      <c r="KS799" s="182"/>
      <c r="KT799" s="182"/>
      <c r="KU799" s="182"/>
      <c r="KV799" s="182"/>
      <c r="KW799" s="182"/>
      <c r="KX799" s="182"/>
      <c r="KY799" s="182"/>
      <c r="KZ799" s="182"/>
      <c r="LA799" s="182"/>
      <c r="LB799" s="182"/>
      <c r="LC799" s="182"/>
      <c r="LD799" s="182"/>
      <c r="LE799" s="182"/>
      <c r="LF799" s="182"/>
      <c r="LG799" s="182"/>
      <c r="LH799" s="182"/>
      <c r="LI799" s="182"/>
      <c r="LJ799" s="182"/>
      <c r="LK799" s="182"/>
      <c r="LL799" s="182"/>
      <c r="LM799" s="182"/>
      <c r="LN799" s="182"/>
      <c r="LO799" s="182"/>
      <c r="LP799" s="182"/>
      <c r="LQ799" s="182"/>
      <c r="LR799" s="182"/>
      <c r="LS799" s="182"/>
      <c r="LT799" s="182"/>
      <c r="LU799" s="182"/>
      <c r="LV799" s="182"/>
      <c r="LW799" s="182"/>
      <c r="LX799" s="182"/>
      <c r="LY799" s="182"/>
      <c r="LZ799" s="182"/>
      <c r="MA799" s="182"/>
      <c r="MB799" s="182"/>
      <c r="MC799" s="182"/>
      <c r="MD799" s="182"/>
      <c r="ME799" s="182"/>
      <c r="MF799" s="182"/>
      <c r="MG799" s="182"/>
      <c r="MH799" s="182"/>
      <c r="MI799" s="182"/>
      <c r="MJ799" s="182"/>
      <c r="MK799" s="182"/>
      <c r="ML799" s="182"/>
      <c r="MM799" s="182"/>
      <c r="MN799" s="182"/>
      <c r="MO799" s="182"/>
      <c r="MP799" s="182"/>
      <c r="MQ799" s="182"/>
      <c r="MR799" s="182"/>
      <c r="MS799" s="182"/>
      <c r="MT799" s="182"/>
      <c r="MU799" s="182"/>
      <c r="MV799" s="182"/>
      <c r="MW799" s="182"/>
      <c r="MX799" s="182"/>
      <c r="MY799" s="182"/>
      <c r="MZ799" s="182"/>
      <c r="NA799" s="182"/>
      <c r="NB799" s="182"/>
      <c r="NC799" s="182"/>
      <c r="ND799" s="182"/>
      <c r="NE799" s="182"/>
      <c r="NF799" s="182"/>
      <c r="NG799" s="182"/>
      <c r="NH799" s="182"/>
      <c r="NI799" s="182"/>
      <c r="NJ799" s="182"/>
      <c r="NK799" s="182"/>
      <c r="NL799" s="182"/>
      <c r="NM799" s="182"/>
      <c r="NN799" s="182"/>
      <c r="NO799" s="182"/>
      <c r="NP799" s="182"/>
      <c r="NQ799" s="182"/>
      <c r="NR799" s="182"/>
      <c r="NS799" s="182"/>
      <c r="NT799" s="182"/>
      <c r="NU799" s="182"/>
      <c r="NV799" s="182"/>
      <c r="NW799" s="182"/>
      <c r="NX799" s="182"/>
      <c r="NY799" s="182"/>
      <c r="NZ799" s="182"/>
      <c r="OA799" s="182"/>
      <c r="OB799" s="182"/>
      <c r="OC799" s="182"/>
      <c r="OD799" s="182"/>
      <c r="OE799" s="182"/>
      <c r="OF799" s="182"/>
      <c r="OG799" s="182"/>
      <c r="OH799" s="182"/>
      <c r="OI799" s="182"/>
      <c r="OJ799" s="182"/>
      <c r="OK799" s="182"/>
      <c r="OL799" s="182"/>
      <c r="OM799" s="182"/>
      <c r="ON799" s="182"/>
      <c r="OO799" s="182"/>
      <c r="OP799" s="182"/>
      <c r="OQ799" s="182"/>
      <c r="OR799" s="182"/>
      <c r="OS799" s="182"/>
      <c r="OT799" s="182"/>
      <c r="OU799" s="182"/>
      <c r="OV799" s="182"/>
      <c r="OW799" s="182"/>
      <c r="OX799" s="182"/>
      <c r="OY799" s="182"/>
      <c r="OZ799" s="182"/>
      <c r="PA799" s="182"/>
      <c r="PB799" s="182"/>
      <c r="PC799" s="182"/>
      <c r="PD799" s="182"/>
      <c r="PE799" s="182"/>
      <c r="PF799" s="182"/>
      <c r="PG799" s="182"/>
      <c r="PH799" s="182"/>
      <c r="PI799" s="182"/>
      <c r="PJ799" s="182"/>
      <c r="PK799" s="182"/>
      <c r="PL799" s="182"/>
      <c r="PM799" s="182"/>
      <c r="PN799" s="182"/>
      <c r="PO799" s="182"/>
      <c r="PP799" s="182"/>
      <c r="PQ799" s="182"/>
      <c r="PR799" s="182"/>
      <c r="PS799" s="182"/>
      <c r="PT799" s="182"/>
      <c r="PU799" s="182"/>
      <c r="PV799" s="182"/>
      <c r="PW799" s="182"/>
      <c r="PX799" s="182"/>
    </row>
    <row r="800" spans="1:440" s="167" customFormat="1" ht="19.899999999999999" customHeight="1" thickBot="1">
      <c r="A800" s="182"/>
      <c r="B800" s="403"/>
      <c r="C800" s="345"/>
      <c r="D800" s="345"/>
      <c r="E800" s="397"/>
      <c r="F800" s="182"/>
      <c r="G800" s="182"/>
      <c r="H800" s="182"/>
      <c r="I800" s="194"/>
      <c r="J800" s="194"/>
      <c r="K800" s="194"/>
      <c r="L800" s="204"/>
      <c r="M800" s="453" t="s">
        <v>583</v>
      </c>
      <c r="N800" s="186"/>
      <c r="O800" s="186"/>
      <c r="P800" s="186"/>
      <c r="Q800" s="186"/>
      <c r="R800" s="186"/>
      <c r="S800" s="203"/>
      <c r="T800" s="182"/>
      <c r="U800" s="182"/>
      <c r="V800" s="182"/>
      <c r="W800" s="182"/>
      <c r="X800" s="182"/>
      <c r="Y800" s="182"/>
      <c r="Z800" s="182"/>
      <c r="AA800" s="182"/>
      <c r="AB800" s="182"/>
      <c r="AC800" s="182"/>
      <c r="AD800" s="182"/>
      <c r="AE800" s="182"/>
      <c r="AF800" s="182"/>
      <c r="AG800" s="182"/>
      <c r="AH800" s="182"/>
      <c r="AI800" s="182"/>
      <c r="AJ800" s="182"/>
      <c r="AK800" s="182"/>
      <c r="AL800" s="182"/>
      <c r="AM800" s="182"/>
      <c r="AN800" s="182"/>
      <c r="AO800" s="182"/>
      <c r="AP800" s="182"/>
      <c r="AQ800" s="182"/>
      <c r="AR800" s="182"/>
      <c r="AS800" s="182"/>
      <c r="AT800" s="182"/>
      <c r="AU800" s="182"/>
      <c r="AV800" s="182"/>
      <c r="AW800" s="182"/>
      <c r="AX800" s="182"/>
      <c r="AY800" s="182"/>
      <c r="AZ800" s="182"/>
      <c r="BA800" s="182"/>
      <c r="BB800" s="182"/>
      <c r="BC800" s="182"/>
      <c r="BD800" s="182"/>
      <c r="BE800" s="182"/>
      <c r="BF800" s="182"/>
      <c r="BG800" s="182"/>
      <c r="BH800" s="182"/>
      <c r="BI800" s="182"/>
      <c r="BJ800" s="182"/>
      <c r="BK800" s="182"/>
      <c r="BL800" s="182"/>
      <c r="BM800" s="182"/>
      <c r="BN800" s="182"/>
      <c r="BO800" s="182"/>
      <c r="BP800" s="182"/>
      <c r="BQ800" s="182"/>
      <c r="BR800" s="182"/>
      <c r="BS800" s="182"/>
      <c r="BT800" s="182"/>
      <c r="BU800" s="182"/>
      <c r="BV800" s="182"/>
      <c r="BW800" s="182"/>
      <c r="BX800" s="182"/>
      <c r="BY800" s="182"/>
      <c r="BZ800" s="182"/>
      <c r="CA800" s="182"/>
      <c r="CB800" s="182"/>
      <c r="CC800" s="182"/>
      <c r="CD800" s="182"/>
      <c r="CE800" s="182"/>
      <c r="CF800" s="182"/>
      <c r="CG800" s="182"/>
      <c r="CH800" s="182"/>
      <c r="CI800" s="182"/>
      <c r="CJ800" s="182"/>
      <c r="CK800" s="182"/>
      <c r="CL800" s="182"/>
      <c r="CM800" s="182"/>
      <c r="CN800" s="182"/>
      <c r="CO800" s="182"/>
      <c r="CP800" s="182"/>
      <c r="CQ800" s="182"/>
      <c r="CR800" s="182"/>
      <c r="CS800" s="182"/>
      <c r="CT800" s="182"/>
      <c r="CU800" s="182"/>
      <c r="CV800" s="182"/>
      <c r="CW800" s="182"/>
      <c r="CX800" s="182"/>
      <c r="CY800" s="182"/>
      <c r="CZ800" s="182"/>
      <c r="DA800" s="182"/>
      <c r="DB800" s="182"/>
      <c r="DC800" s="182"/>
      <c r="DD800" s="182"/>
      <c r="DE800" s="182"/>
      <c r="DF800" s="182"/>
      <c r="DG800" s="182"/>
      <c r="DH800" s="182"/>
      <c r="DI800" s="182"/>
      <c r="DJ800" s="182"/>
      <c r="DK800" s="182"/>
      <c r="DL800" s="182"/>
      <c r="DM800" s="182"/>
      <c r="DN800" s="182"/>
      <c r="DO800" s="182"/>
      <c r="DP800" s="182"/>
      <c r="DQ800" s="182"/>
      <c r="DR800" s="182"/>
      <c r="DS800" s="182"/>
      <c r="DT800" s="182"/>
      <c r="DU800" s="182"/>
      <c r="DV800" s="182"/>
      <c r="DW800" s="182"/>
      <c r="DX800" s="182"/>
      <c r="DY800" s="182"/>
      <c r="DZ800" s="182"/>
      <c r="EA800" s="182"/>
      <c r="EB800" s="182"/>
      <c r="EC800" s="182"/>
      <c r="ED800" s="182"/>
      <c r="EE800" s="182"/>
      <c r="EF800" s="182"/>
      <c r="EG800" s="182"/>
      <c r="EH800" s="182"/>
      <c r="EI800" s="182"/>
      <c r="EJ800" s="182"/>
      <c r="EK800" s="182"/>
      <c r="EL800" s="182"/>
      <c r="EM800" s="182"/>
      <c r="EN800" s="182"/>
      <c r="EO800" s="182"/>
      <c r="EP800" s="182"/>
      <c r="EQ800" s="182"/>
      <c r="ER800" s="182"/>
      <c r="ES800" s="182"/>
      <c r="ET800" s="182"/>
      <c r="EU800" s="182"/>
      <c r="EV800" s="182"/>
      <c r="EW800" s="182"/>
      <c r="EX800" s="182"/>
      <c r="EY800" s="182"/>
      <c r="EZ800" s="182"/>
      <c r="FA800" s="182"/>
      <c r="FB800" s="182"/>
      <c r="FC800" s="182"/>
      <c r="FD800" s="182"/>
      <c r="FE800" s="182"/>
      <c r="FF800" s="182"/>
      <c r="FG800" s="182"/>
      <c r="FH800" s="182"/>
      <c r="FI800" s="182"/>
      <c r="FJ800" s="182"/>
      <c r="FK800" s="182"/>
      <c r="FL800" s="182"/>
      <c r="FM800" s="182"/>
      <c r="FN800" s="182"/>
      <c r="FO800" s="182"/>
      <c r="FP800" s="182"/>
      <c r="FQ800" s="182"/>
      <c r="FR800" s="182"/>
      <c r="FS800" s="182"/>
      <c r="FT800" s="182"/>
      <c r="FU800" s="182"/>
      <c r="FV800" s="182"/>
      <c r="FW800" s="182"/>
      <c r="FX800" s="182"/>
      <c r="FY800" s="182"/>
      <c r="FZ800" s="182"/>
      <c r="GA800" s="182"/>
      <c r="GB800" s="182"/>
      <c r="GC800" s="182"/>
      <c r="GD800" s="182"/>
      <c r="GE800" s="182"/>
      <c r="GF800" s="182"/>
      <c r="GG800" s="182"/>
      <c r="GH800" s="182"/>
      <c r="GI800" s="182"/>
      <c r="GJ800" s="182"/>
      <c r="GK800" s="182"/>
      <c r="GL800" s="182"/>
      <c r="GM800" s="182"/>
      <c r="GN800" s="182"/>
      <c r="GO800" s="182"/>
      <c r="GP800" s="182"/>
      <c r="GQ800" s="182"/>
      <c r="GR800" s="182"/>
      <c r="GS800" s="182"/>
      <c r="GT800" s="182"/>
      <c r="GU800" s="182"/>
      <c r="GV800" s="182"/>
      <c r="GW800" s="182"/>
      <c r="GX800" s="182"/>
      <c r="GY800" s="182"/>
      <c r="GZ800" s="182"/>
      <c r="HA800" s="182"/>
      <c r="HB800" s="182"/>
      <c r="HC800" s="182"/>
      <c r="HD800" s="182"/>
      <c r="HE800" s="182"/>
      <c r="HF800" s="182"/>
      <c r="HG800" s="182"/>
      <c r="HH800" s="182"/>
      <c r="HI800" s="182"/>
      <c r="HJ800" s="182"/>
      <c r="HK800" s="182"/>
      <c r="HL800" s="182"/>
      <c r="HM800" s="182"/>
      <c r="HN800" s="182"/>
      <c r="HO800" s="182"/>
      <c r="HP800" s="182"/>
      <c r="HQ800" s="182"/>
      <c r="HR800" s="182"/>
      <c r="HS800" s="182"/>
      <c r="HT800" s="182"/>
      <c r="HU800" s="182"/>
      <c r="HV800" s="182"/>
      <c r="HW800" s="182"/>
      <c r="HX800" s="182"/>
      <c r="HY800" s="182"/>
      <c r="HZ800" s="182"/>
      <c r="IA800" s="182"/>
      <c r="IB800" s="182"/>
      <c r="IC800" s="182"/>
      <c r="ID800" s="182"/>
      <c r="IE800" s="182"/>
      <c r="IF800" s="182"/>
      <c r="IG800" s="182"/>
      <c r="IH800" s="182"/>
      <c r="II800" s="182"/>
      <c r="IJ800" s="182"/>
      <c r="IK800" s="182"/>
      <c r="IL800" s="182"/>
      <c r="IM800" s="182"/>
      <c r="IN800" s="182"/>
      <c r="IO800" s="182"/>
      <c r="IP800" s="182"/>
      <c r="IQ800" s="182"/>
      <c r="IR800" s="182"/>
      <c r="IS800" s="182"/>
      <c r="IT800" s="182"/>
      <c r="IU800" s="182"/>
      <c r="IV800" s="182"/>
      <c r="IW800" s="182"/>
      <c r="IX800" s="182"/>
      <c r="IY800" s="182"/>
      <c r="IZ800" s="182"/>
      <c r="JA800" s="182"/>
      <c r="JB800" s="182"/>
      <c r="JC800" s="182"/>
      <c r="JD800" s="182"/>
      <c r="JE800" s="182"/>
      <c r="JF800" s="182"/>
      <c r="JG800" s="182"/>
      <c r="JH800" s="182"/>
      <c r="JI800" s="182"/>
      <c r="JJ800" s="182"/>
      <c r="JK800" s="182"/>
      <c r="JL800" s="182"/>
      <c r="JM800" s="182"/>
      <c r="JN800" s="182"/>
      <c r="JO800" s="182"/>
      <c r="JP800" s="182"/>
      <c r="JQ800" s="182"/>
      <c r="JR800" s="182"/>
      <c r="JS800" s="182"/>
      <c r="JT800" s="182"/>
      <c r="JU800" s="182"/>
      <c r="JV800" s="182"/>
      <c r="JW800" s="182"/>
      <c r="JX800" s="182"/>
      <c r="JY800" s="182"/>
      <c r="JZ800" s="182"/>
      <c r="KA800" s="182"/>
      <c r="KB800" s="182"/>
      <c r="KC800" s="182"/>
      <c r="KD800" s="182"/>
      <c r="KE800" s="182"/>
      <c r="KF800" s="182"/>
      <c r="KG800" s="182"/>
      <c r="KH800" s="182"/>
      <c r="KI800" s="182"/>
      <c r="KJ800" s="182"/>
      <c r="KK800" s="182"/>
      <c r="KL800" s="182"/>
      <c r="KM800" s="182"/>
      <c r="KN800" s="182"/>
      <c r="KO800" s="182"/>
      <c r="KP800" s="182"/>
      <c r="KQ800" s="182"/>
      <c r="KR800" s="182"/>
      <c r="KS800" s="182"/>
      <c r="KT800" s="182"/>
      <c r="KU800" s="182"/>
      <c r="KV800" s="182"/>
      <c r="KW800" s="182"/>
      <c r="KX800" s="182"/>
      <c r="KY800" s="182"/>
      <c r="KZ800" s="182"/>
      <c r="LA800" s="182"/>
      <c r="LB800" s="182"/>
      <c r="LC800" s="182"/>
      <c r="LD800" s="182"/>
      <c r="LE800" s="182"/>
      <c r="LF800" s="182"/>
      <c r="LG800" s="182"/>
      <c r="LH800" s="182"/>
      <c r="LI800" s="182"/>
      <c r="LJ800" s="182"/>
      <c r="LK800" s="182"/>
      <c r="LL800" s="182"/>
      <c r="LM800" s="182"/>
      <c r="LN800" s="182"/>
      <c r="LO800" s="182"/>
      <c r="LP800" s="182"/>
      <c r="LQ800" s="182"/>
      <c r="LR800" s="182"/>
      <c r="LS800" s="182"/>
      <c r="LT800" s="182"/>
      <c r="LU800" s="182"/>
      <c r="LV800" s="182"/>
      <c r="LW800" s="182"/>
      <c r="LX800" s="182"/>
      <c r="LY800" s="182"/>
      <c r="LZ800" s="182"/>
      <c r="MA800" s="182"/>
      <c r="MB800" s="182"/>
      <c r="MC800" s="182"/>
      <c r="MD800" s="182"/>
      <c r="ME800" s="182"/>
      <c r="MF800" s="182"/>
      <c r="MG800" s="182"/>
      <c r="MH800" s="182"/>
      <c r="MI800" s="182"/>
      <c r="MJ800" s="182"/>
      <c r="MK800" s="182"/>
      <c r="ML800" s="182"/>
      <c r="MM800" s="182"/>
      <c r="MN800" s="182"/>
      <c r="MO800" s="182"/>
      <c r="MP800" s="182"/>
      <c r="MQ800" s="182"/>
      <c r="MR800" s="182"/>
      <c r="MS800" s="182"/>
      <c r="MT800" s="182"/>
      <c r="MU800" s="182"/>
      <c r="MV800" s="182"/>
      <c r="MW800" s="182"/>
      <c r="MX800" s="182"/>
      <c r="MY800" s="182"/>
      <c r="MZ800" s="182"/>
      <c r="NA800" s="182"/>
      <c r="NB800" s="182"/>
      <c r="NC800" s="182"/>
      <c r="ND800" s="182"/>
      <c r="NE800" s="182"/>
      <c r="NF800" s="182"/>
      <c r="NG800" s="182"/>
      <c r="NH800" s="182"/>
      <c r="NI800" s="182"/>
      <c r="NJ800" s="182"/>
      <c r="NK800" s="182"/>
      <c r="NL800" s="182"/>
      <c r="NM800" s="182"/>
      <c r="NN800" s="182"/>
      <c r="NO800" s="182"/>
      <c r="NP800" s="182"/>
      <c r="NQ800" s="182"/>
      <c r="NR800" s="182"/>
      <c r="NS800" s="182"/>
      <c r="NT800" s="182"/>
      <c r="NU800" s="182"/>
      <c r="NV800" s="182"/>
      <c r="NW800" s="182"/>
      <c r="NX800" s="182"/>
      <c r="NY800" s="182"/>
      <c r="NZ800" s="182"/>
      <c r="OA800" s="182"/>
      <c r="OB800" s="182"/>
      <c r="OC800" s="182"/>
      <c r="OD800" s="182"/>
      <c r="OE800" s="182"/>
      <c r="OF800" s="182"/>
      <c r="OG800" s="182"/>
      <c r="OH800" s="182"/>
      <c r="OI800" s="182"/>
      <c r="OJ800" s="182"/>
      <c r="OK800" s="182"/>
      <c r="OL800" s="182"/>
      <c r="OM800" s="182"/>
      <c r="ON800" s="182"/>
      <c r="OO800" s="182"/>
      <c r="OP800" s="182"/>
      <c r="OQ800" s="182"/>
      <c r="OR800" s="182"/>
      <c r="OS800" s="182"/>
      <c r="OT800" s="182"/>
      <c r="OU800" s="182"/>
      <c r="OV800" s="182"/>
      <c r="OW800" s="182"/>
      <c r="OX800" s="182"/>
      <c r="OY800" s="182"/>
      <c r="OZ800" s="182"/>
      <c r="PA800" s="182"/>
      <c r="PB800" s="182"/>
      <c r="PC800" s="182"/>
      <c r="PD800" s="182"/>
      <c r="PE800" s="182"/>
      <c r="PF800" s="182"/>
      <c r="PG800" s="182"/>
      <c r="PH800" s="182"/>
      <c r="PI800" s="182"/>
      <c r="PJ800" s="182"/>
      <c r="PK800" s="182"/>
      <c r="PL800" s="182"/>
      <c r="PM800" s="182"/>
      <c r="PN800" s="182"/>
      <c r="PO800" s="182"/>
      <c r="PP800" s="182"/>
      <c r="PQ800" s="182"/>
      <c r="PR800" s="182"/>
      <c r="PS800" s="182"/>
      <c r="PT800" s="182"/>
      <c r="PU800" s="182"/>
      <c r="PV800" s="182"/>
      <c r="PW800" s="182"/>
      <c r="PX800" s="182"/>
    </row>
    <row r="801" spans="1:440" s="167" customFormat="1" ht="19.899999999999999" customHeight="1" thickBot="1">
      <c r="A801" s="182"/>
      <c r="B801" s="923" t="s">
        <v>670</v>
      </c>
      <c r="C801" s="856" t="s">
        <v>749</v>
      </c>
      <c r="D801" s="856" t="s">
        <v>670</v>
      </c>
      <c r="E801" s="926" t="s">
        <v>138</v>
      </c>
      <c r="F801" s="475" t="s">
        <v>20</v>
      </c>
      <c r="G801" s="476">
        <v>1.278</v>
      </c>
      <c r="H801" s="476"/>
      <c r="I801" s="477">
        <f>G801+H801</f>
        <v>1.278</v>
      </c>
      <c r="J801" s="478">
        <v>0</v>
      </c>
      <c r="K801" s="477">
        <f>I801-J801</f>
        <v>1.278</v>
      </c>
      <c r="L801" s="265">
        <f>J801/I801</f>
        <v>0</v>
      </c>
      <c r="M801" s="479" t="s">
        <v>24</v>
      </c>
      <c r="N801" s="929">
        <f>G801+G802+G803</f>
        <v>14.524999999999999</v>
      </c>
      <c r="O801" s="921">
        <f>H801+H802+H803</f>
        <v>0</v>
      </c>
      <c r="P801" s="921">
        <f>N801+O801</f>
        <v>14.524999999999999</v>
      </c>
      <c r="Q801" s="921">
        <f>J801+J802+J803</f>
        <v>0.79700000000000004</v>
      </c>
      <c r="R801" s="921">
        <f>P801-Q801</f>
        <v>13.727999999999998</v>
      </c>
      <c r="S801" s="922">
        <f>Q801/P801</f>
        <v>5.487091222030982E-2</v>
      </c>
      <c r="T801" s="182"/>
      <c r="U801" s="182"/>
      <c r="V801" s="182"/>
      <c r="W801" s="182"/>
      <c r="X801" s="182"/>
      <c r="Y801" s="182"/>
      <c r="Z801" s="182"/>
      <c r="AA801" s="182"/>
      <c r="AB801" s="182"/>
      <c r="AC801" s="182"/>
      <c r="AD801" s="182"/>
      <c r="AE801" s="182"/>
      <c r="AF801" s="182"/>
      <c r="AG801" s="182"/>
      <c r="AH801" s="182"/>
      <c r="AI801" s="182"/>
      <c r="AJ801" s="182"/>
      <c r="AK801" s="182"/>
      <c r="AL801" s="182"/>
      <c r="AM801" s="182"/>
      <c r="AN801" s="182"/>
      <c r="AO801" s="182"/>
      <c r="AP801" s="182"/>
      <c r="AQ801" s="182"/>
      <c r="AR801" s="182"/>
      <c r="AS801" s="182"/>
      <c r="AT801" s="182"/>
      <c r="AU801" s="182"/>
      <c r="AV801" s="182"/>
      <c r="AW801" s="182"/>
      <c r="AX801" s="182"/>
      <c r="AY801" s="182"/>
      <c r="AZ801" s="182"/>
      <c r="BA801" s="182"/>
      <c r="BB801" s="182"/>
      <c r="BC801" s="182"/>
      <c r="BD801" s="182"/>
      <c r="BE801" s="182"/>
      <c r="BF801" s="182"/>
      <c r="BG801" s="182"/>
      <c r="BH801" s="182"/>
      <c r="BI801" s="182"/>
      <c r="BJ801" s="182"/>
      <c r="BK801" s="182"/>
      <c r="BL801" s="182"/>
      <c r="BM801" s="182"/>
      <c r="BN801" s="182"/>
      <c r="BO801" s="182"/>
      <c r="BP801" s="182"/>
      <c r="BQ801" s="182"/>
      <c r="BR801" s="182"/>
      <c r="BS801" s="182"/>
      <c r="BT801" s="182"/>
      <c r="BU801" s="182"/>
      <c r="BV801" s="182"/>
      <c r="BW801" s="182"/>
      <c r="BX801" s="182"/>
      <c r="BY801" s="182"/>
      <c r="BZ801" s="182"/>
      <c r="CA801" s="182"/>
      <c r="CB801" s="182"/>
      <c r="CC801" s="182"/>
      <c r="CD801" s="182"/>
      <c r="CE801" s="182"/>
      <c r="CF801" s="182"/>
      <c r="CG801" s="182"/>
      <c r="CH801" s="182"/>
      <c r="CI801" s="182"/>
      <c r="CJ801" s="182"/>
      <c r="CK801" s="182"/>
      <c r="CL801" s="182"/>
      <c r="CM801" s="182"/>
      <c r="CN801" s="182"/>
      <c r="CO801" s="182"/>
      <c r="CP801" s="182"/>
      <c r="CQ801" s="182"/>
      <c r="CR801" s="182"/>
      <c r="CS801" s="182"/>
      <c r="CT801" s="182"/>
      <c r="CU801" s="182"/>
      <c r="CV801" s="182"/>
      <c r="CW801" s="182"/>
      <c r="CX801" s="182"/>
      <c r="CY801" s="182"/>
      <c r="CZ801" s="182"/>
      <c r="DA801" s="182"/>
      <c r="DB801" s="182"/>
      <c r="DC801" s="182"/>
      <c r="DD801" s="182"/>
      <c r="DE801" s="182"/>
      <c r="DF801" s="182"/>
      <c r="DG801" s="182"/>
      <c r="DH801" s="182"/>
      <c r="DI801" s="182"/>
      <c r="DJ801" s="182"/>
      <c r="DK801" s="182"/>
      <c r="DL801" s="182"/>
      <c r="DM801" s="182"/>
      <c r="DN801" s="182"/>
      <c r="DO801" s="182"/>
      <c r="DP801" s="182"/>
      <c r="DQ801" s="182"/>
      <c r="DR801" s="182"/>
      <c r="DS801" s="182"/>
      <c r="DT801" s="182"/>
      <c r="DU801" s="182"/>
      <c r="DV801" s="182"/>
      <c r="DW801" s="182"/>
      <c r="DX801" s="182"/>
      <c r="DY801" s="182"/>
      <c r="DZ801" s="182"/>
      <c r="EA801" s="182"/>
      <c r="EB801" s="182"/>
      <c r="EC801" s="182"/>
      <c r="ED801" s="182"/>
      <c r="EE801" s="182"/>
      <c r="EF801" s="182"/>
      <c r="EG801" s="182"/>
      <c r="EH801" s="182"/>
      <c r="EI801" s="182"/>
      <c r="EJ801" s="182"/>
      <c r="EK801" s="182"/>
      <c r="EL801" s="182"/>
      <c r="EM801" s="182"/>
      <c r="EN801" s="182"/>
      <c r="EO801" s="182"/>
      <c r="EP801" s="182"/>
      <c r="EQ801" s="182"/>
      <c r="ER801" s="182"/>
      <c r="ES801" s="182"/>
      <c r="ET801" s="182"/>
      <c r="EU801" s="182"/>
      <c r="EV801" s="182"/>
      <c r="EW801" s="182"/>
      <c r="EX801" s="182"/>
      <c r="EY801" s="182"/>
      <c r="EZ801" s="182"/>
      <c r="FA801" s="182"/>
      <c r="FB801" s="182"/>
      <c r="FC801" s="182"/>
      <c r="FD801" s="182"/>
      <c r="FE801" s="182"/>
      <c r="FF801" s="182"/>
      <c r="FG801" s="182"/>
      <c r="FH801" s="182"/>
      <c r="FI801" s="182"/>
      <c r="FJ801" s="182"/>
      <c r="FK801" s="182"/>
      <c r="FL801" s="182"/>
      <c r="FM801" s="182"/>
      <c r="FN801" s="182"/>
      <c r="FO801" s="182"/>
      <c r="FP801" s="182"/>
      <c r="FQ801" s="182"/>
      <c r="FR801" s="182"/>
      <c r="FS801" s="182"/>
      <c r="FT801" s="182"/>
      <c r="FU801" s="182"/>
      <c r="FV801" s="182"/>
      <c r="FW801" s="182"/>
      <c r="FX801" s="182"/>
      <c r="FY801" s="182"/>
      <c r="FZ801" s="182"/>
      <c r="GA801" s="182"/>
      <c r="GB801" s="182"/>
      <c r="GC801" s="182"/>
      <c r="GD801" s="182"/>
      <c r="GE801" s="182"/>
      <c r="GF801" s="182"/>
      <c r="GG801" s="182"/>
      <c r="GH801" s="182"/>
      <c r="GI801" s="182"/>
      <c r="GJ801" s="182"/>
      <c r="GK801" s="182"/>
      <c r="GL801" s="182"/>
      <c r="GM801" s="182"/>
      <c r="GN801" s="182"/>
      <c r="GO801" s="182"/>
      <c r="GP801" s="182"/>
      <c r="GQ801" s="182"/>
      <c r="GR801" s="182"/>
      <c r="GS801" s="182"/>
      <c r="GT801" s="182"/>
      <c r="GU801" s="182"/>
      <c r="GV801" s="182"/>
      <c r="GW801" s="182"/>
      <c r="GX801" s="182"/>
      <c r="GY801" s="182"/>
      <c r="GZ801" s="182"/>
      <c r="HA801" s="182"/>
      <c r="HB801" s="182"/>
      <c r="HC801" s="182"/>
      <c r="HD801" s="182"/>
      <c r="HE801" s="182"/>
      <c r="HF801" s="182"/>
      <c r="HG801" s="182"/>
      <c r="HH801" s="182"/>
      <c r="HI801" s="182"/>
      <c r="HJ801" s="182"/>
      <c r="HK801" s="182"/>
      <c r="HL801" s="182"/>
      <c r="HM801" s="182"/>
      <c r="HN801" s="182"/>
      <c r="HO801" s="182"/>
      <c r="HP801" s="182"/>
      <c r="HQ801" s="182"/>
      <c r="HR801" s="182"/>
      <c r="HS801" s="182"/>
      <c r="HT801" s="182"/>
      <c r="HU801" s="182"/>
      <c r="HV801" s="182"/>
      <c r="HW801" s="182"/>
      <c r="HX801" s="182"/>
      <c r="HY801" s="182"/>
      <c r="HZ801" s="182"/>
      <c r="IA801" s="182"/>
      <c r="IB801" s="182"/>
      <c r="IC801" s="182"/>
      <c r="ID801" s="182"/>
      <c r="IE801" s="182"/>
      <c r="IF801" s="182"/>
      <c r="IG801" s="182"/>
      <c r="IH801" s="182"/>
      <c r="II801" s="182"/>
      <c r="IJ801" s="182"/>
      <c r="IK801" s="182"/>
      <c r="IL801" s="182"/>
      <c r="IM801" s="182"/>
      <c r="IN801" s="182"/>
      <c r="IO801" s="182"/>
      <c r="IP801" s="182"/>
      <c r="IQ801" s="182"/>
      <c r="IR801" s="182"/>
      <c r="IS801" s="182"/>
      <c r="IT801" s="182"/>
      <c r="IU801" s="182"/>
      <c r="IV801" s="182"/>
      <c r="IW801" s="182"/>
      <c r="IX801" s="182"/>
      <c r="IY801" s="182"/>
      <c r="IZ801" s="182"/>
      <c r="JA801" s="182"/>
      <c r="JB801" s="182"/>
      <c r="JC801" s="182"/>
      <c r="JD801" s="182"/>
      <c r="JE801" s="182"/>
      <c r="JF801" s="182"/>
      <c r="JG801" s="182"/>
      <c r="JH801" s="182"/>
      <c r="JI801" s="182"/>
      <c r="JJ801" s="182"/>
      <c r="JK801" s="182"/>
      <c r="JL801" s="182"/>
      <c r="JM801" s="182"/>
      <c r="JN801" s="182"/>
      <c r="JO801" s="182"/>
      <c r="JP801" s="182"/>
      <c r="JQ801" s="182"/>
      <c r="JR801" s="182"/>
      <c r="JS801" s="182"/>
      <c r="JT801" s="182"/>
      <c r="JU801" s="182"/>
      <c r="JV801" s="182"/>
      <c r="JW801" s="182"/>
      <c r="JX801" s="182"/>
      <c r="JY801" s="182"/>
      <c r="JZ801" s="182"/>
      <c r="KA801" s="182"/>
      <c r="KB801" s="182"/>
      <c r="KC801" s="182"/>
      <c r="KD801" s="182"/>
      <c r="KE801" s="182"/>
      <c r="KF801" s="182"/>
      <c r="KG801" s="182"/>
      <c r="KH801" s="182"/>
      <c r="KI801" s="182"/>
      <c r="KJ801" s="182"/>
      <c r="KK801" s="182"/>
      <c r="KL801" s="182"/>
      <c r="KM801" s="182"/>
      <c r="KN801" s="182"/>
      <c r="KO801" s="182"/>
      <c r="KP801" s="182"/>
      <c r="KQ801" s="182"/>
      <c r="KR801" s="182"/>
      <c r="KS801" s="182"/>
      <c r="KT801" s="182"/>
      <c r="KU801" s="182"/>
      <c r="KV801" s="182"/>
      <c r="KW801" s="182"/>
      <c r="KX801" s="182"/>
      <c r="KY801" s="182"/>
      <c r="KZ801" s="182"/>
      <c r="LA801" s="182"/>
      <c r="LB801" s="182"/>
      <c r="LC801" s="182"/>
      <c r="LD801" s="182"/>
      <c r="LE801" s="182"/>
      <c r="LF801" s="182"/>
      <c r="LG801" s="182"/>
      <c r="LH801" s="182"/>
      <c r="LI801" s="182"/>
      <c r="LJ801" s="182"/>
      <c r="LK801" s="182"/>
      <c r="LL801" s="182"/>
      <c r="LM801" s="182"/>
      <c r="LN801" s="182"/>
      <c r="LO801" s="182"/>
      <c r="LP801" s="182"/>
      <c r="LQ801" s="182"/>
      <c r="LR801" s="182"/>
      <c r="LS801" s="182"/>
      <c r="LT801" s="182"/>
      <c r="LU801" s="182"/>
      <c r="LV801" s="182"/>
      <c r="LW801" s="182"/>
      <c r="LX801" s="182"/>
      <c r="LY801" s="182"/>
      <c r="LZ801" s="182"/>
      <c r="MA801" s="182"/>
      <c r="MB801" s="182"/>
      <c r="MC801" s="182"/>
      <c r="MD801" s="182"/>
      <c r="ME801" s="182"/>
      <c r="MF801" s="182"/>
      <c r="MG801" s="182"/>
      <c r="MH801" s="182"/>
      <c r="MI801" s="182"/>
      <c r="MJ801" s="182"/>
      <c r="MK801" s="182"/>
      <c r="ML801" s="182"/>
      <c r="MM801" s="182"/>
      <c r="MN801" s="182"/>
      <c r="MO801" s="182"/>
      <c r="MP801" s="182"/>
      <c r="MQ801" s="182"/>
      <c r="MR801" s="182"/>
      <c r="MS801" s="182"/>
      <c r="MT801" s="182"/>
      <c r="MU801" s="182"/>
      <c r="MV801" s="182"/>
      <c r="MW801" s="182"/>
      <c r="MX801" s="182"/>
      <c r="MY801" s="182"/>
      <c r="MZ801" s="182"/>
      <c r="NA801" s="182"/>
      <c r="NB801" s="182"/>
      <c r="NC801" s="182"/>
      <c r="ND801" s="182"/>
      <c r="NE801" s="182"/>
      <c r="NF801" s="182"/>
      <c r="NG801" s="182"/>
      <c r="NH801" s="182"/>
      <c r="NI801" s="182"/>
      <c r="NJ801" s="182"/>
      <c r="NK801" s="182"/>
      <c r="NL801" s="182"/>
      <c r="NM801" s="182"/>
      <c r="NN801" s="182"/>
      <c r="NO801" s="182"/>
      <c r="NP801" s="182"/>
      <c r="NQ801" s="182"/>
      <c r="NR801" s="182"/>
      <c r="NS801" s="182"/>
      <c r="NT801" s="182"/>
      <c r="NU801" s="182"/>
      <c r="NV801" s="182"/>
      <c r="NW801" s="182"/>
      <c r="NX801" s="182"/>
      <c r="NY801" s="182"/>
      <c r="NZ801" s="182"/>
      <c r="OA801" s="182"/>
      <c r="OB801" s="182"/>
      <c r="OC801" s="182"/>
      <c r="OD801" s="182"/>
      <c r="OE801" s="182"/>
      <c r="OF801" s="182"/>
      <c r="OG801" s="182"/>
      <c r="OH801" s="182"/>
      <c r="OI801" s="182"/>
      <c r="OJ801" s="182"/>
      <c r="OK801" s="182"/>
      <c r="OL801" s="182"/>
      <c r="OM801" s="182"/>
      <c r="ON801" s="182"/>
      <c r="OO801" s="182"/>
      <c r="OP801" s="182"/>
      <c r="OQ801" s="182"/>
      <c r="OR801" s="182"/>
      <c r="OS801" s="182"/>
      <c r="OT801" s="182"/>
      <c r="OU801" s="182"/>
      <c r="OV801" s="182"/>
      <c r="OW801" s="182"/>
      <c r="OX801" s="182"/>
      <c r="OY801" s="182"/>
      <c r="OZ801" s="182"/>
      <c r="PA801" s="182"/>
      <c r="PB801" s="182"/>
      <c r="PC801" s="182"/>
      <c r="PD801" s="182"/>
      <c r="PE801" s="182"/>
      <c r="PF801" s="182"/>
      <c r="PG801" s="182"/>
      <c r="PH801" s="182"/>
      <c r="PI801" s="182"/>
      <c r="PJ801" s="182"/>
      <c r="PK801" s="182"/>
      <c r="PL801" s="182"/>
      <c r="PM801" s="182"/>
      <c r="PN801" s="182"/>
      <c r="PO801" s="182"/>
      <c r="PP801" s="182"/>
      <c r="PQ801" s="182"/>
      <c r="PR801" s="182"/>
      <c r="PS801" s="182"/>
      <c r="PT801" s="182"/>
      <c r="PU801" s="182"/>
      <c r="PV801" s="182"/>
      <c r="PW801" s="182"/>
      <c r="PX801" s="182"/>
    </row>
    <row r="802" spans="1:440" s="167" customFormat="1" ht="19.899999999999999" customHeight="1">
      <c r="A802" s="182"/>
      <c r="B802" s="924"/>
      <c r="C802" s="857"/>
      <c r="D802" s="857"/>
      <c r="E802" s="927"/>
      <c r="F802" s="450" t="s">
        <v>21</v>
      </c>
      <c r="G802" s="124">
        <v>5.9850000000000003</v>
      </c>
      <c r="H802" s="124"/>
      <c r="I802" s="55">
        <f>G802+H802+K801</f>
        <v>7.2629999999999999</v>
      </c>
      <c r="J802" s="478">
        <v>0.79700000000000004</v>
      </c>
      <c r="K802" s="55">
        <f t="shared" ref="K802:K803" si="1047">I802-J802</f>
        <v>6.4660000000000002</v>
      </c>
      <c r="L802" s="58">
        <f t="shared" ref="L802:L803" si="1048">J802/I802</f>
        <v>0.10973426958557071</v>
      </c>
      <c r="M802" s="480" t="s">
        <v>24</v>
      </c>
      <c r="N802" s="929"/>
      <c r="O802" s="921"/>
      <c r="P802" s="921"/>
      <c r="Q802" s="921"/>
      <c r="R802" s="921"/>
      <c r="S802" s="922"/>
      <c r="T802" s="182"/>
      <c r="U802" s="182"/>
      <c r="V802" s="182"/>
      <c r="W802" s="182"/>
      <c r="X802" s="182"/>
      <c r="Y802" s="182"/>
      <c r="Z802" s="182"/>
      <c r="AA802" s="182"/>
      <c r="AB802" s="182"/>
      <c r="AC802" s="182"/>
      <c r="AD802" s="182"/>
      <c r="AE802" s="182"/>
      <c r="AF802" s="182"/>
      <c r="AG802" s="182"/>
      <c r="AH802" s="182"/>
      <c r="AI802" s="182"/>
      <c r="AJ802" s="182"/>
      <c r="AK802" s="182"/>
      <c r="AL802" s="182"/>
      <c r="AM802" s="182"/>
      <c r="AN802" s="182"/>
      <c r="AO802" s="182"/>
      <c r="AP802" s="182"/>
      <c r="AQ802" s="182"/>
      <c r="AR802" s="182"/>
      <c r="AS802" s="182"/>
      <c r="AT802" s="182"/>
      <c r="AU802" s="182"/>
      <c r="AV802" s="182"/>
      <c r="AW802" s="182"/>
      <c r="AX802" s="182"/>
      <c r="AY802" s="182"/>
      <c r="AZ802" s="182"/>
      <c r="BA802" s="182"/>
      <c r="BB802" s="182"/>
      <c r="BC802" s="182"/>
      <c r="BD802" s="182"/>
      <c r="BE802" s="182"/>
      <c r="BF802" s="182"/>
      <c r="BG802" s="182"/>
      <c r="BH802" s="182"/>
      <c r="BI802" s="182"/>
      <c r="BJ802" s="182"/>
      <c r="BK802" s="182"/>
      <c r="BL802" s="182"/>
      <c r="BM802" s="182"/>
      <c r="BN802" s="182"/>
      <c r="BO802" s="182"/>
      <c r="BP802" s="182"/>
      <c r="BQ802" s="182"/>
      <c r="BR802" s="182"/>
      <c r="BS802" s="182"/>
      <c r="BT802" s="182"/>
      <c r="BU802" s="182"/>
      <c r="BV802" s="182"/>
      <c r="BW802" s="182"/>
      <c r="BX802" s="182"/>
      <c r="BY802" s="182"/>
      <c r="BZ802" s="182"/>
      <c r="CA802" s="182"/>
      <c r="CB802" s="182"/>
      <c r="CC802" s="182"/>
      <c r="CD802" s="182"/>
      <c r="CE802" s="182"/>
      <c r="CF802" s="182"/>
      <c r="CG802" s="182"/>
      <c r="CH802" s="182"/>
      <c r="CI802" s="182"/>
      <c r="CJ802" s="182"/>
      <c r="CK802" s="182"/>
      <c r="CL802" s="182"/>
      <c r="CM802" s="182"/>
      <c r="CN802" s="182"/>
      <c r="CO802" s="182"/>
      <c r="CP802" s="182"/>
      <c r="CQ802" s="182"/>
      <c r="CR802" s="182"/>
      <c r="CS802" s="182"/>
      <c r="CT802" s="182"/>
      <c r="CU802" s="182"/>
      <c r="CV802" s="182"/>
      <c r="CW802" s="182"/>
      <c r="CX802" s="182"/>
      <c r="CY802" s="182"/>
      <c r="CZ802" s="182"/>
      <c r="DA802" s="182"/>
      <c r="DB802" s="182"/>
      <c r="DC802" s="182"/>
      <c r="DD802" s="182"/>
      <c r="DE802" s="182"/>
      <c r="DF802" s="182"/>
      <c r="DG802" s="182"/>
      <c r="DH802" s="182"/>
      <c r="DI802" s="182"/>
      <c r="DJ802" s="182"/>
      <c r="DK802" s="182"/>
      <c r="DL802" s="182"/>
      <c r="DM802" s="182"/>
      <c r="DN802" s="182"/>
      <c r="DO802" s="182"/>
      <c r="DP802" s="182"/>
      <c r="DQ802" s="182"/>
      <c r="DR802" s="182"/>
      <c r="DS802" s="182"/>
      <c r="DT802" s="182"/>
      <c r="DU802" s="182"/>
      <c r="DV802" s="182"/>
      <c r="DW802" s="182"/>
      <c r="DX802" s="182"/>
      <c r="DY802" s="182"/>
      <c r="DZ802" s="182"/>
      <c r="EA802" s="182"/>
      <c r="EB802" s="182"/>
      <c r="EC802" s="182"/>
      <c r="ED802" s="182"/>
      <c r="EE802" s="182"/>
      <c r="EF802" s="182"/>
      <c r="EG802" s="182"/>
      <c r="EH802" s="182"/>
      <c r="EI802" s="182"/>
      <c r="EJ802" s="182"/>
      <c r="EK802" s="182"/>
      <c r="EL802" s="182"/>
      <c r="EM802" s="182"/>
      <c r="EN802" s="182"/>
      <c r="EO802" s="182"/>
      <c r="EP802" s="182"/>
      <c r="EQ802" s="182"/>
      <c r="ER802" s="182"/>
      <c r="ES802" s="182"/>
      <c r="ET802" s="182"/>
      <c r="EU802" s="182"/>
      <c r="EV802" s="182"/>
      <c r="EW802" s="182"/>
      <c r="EX802" s="182"/>
      <c r="EY802" s="182"/>
      <c r="EZ802" s="182"/>
      <c r="FA802" s="182"/>
      <c r="FB802" s="182"/>
      <c r="FC802" s="182"/>
      <c r="FD802" s="182"/>
      <c r="FE802" s="182"/>
      <c r="FF802" s="182"/>
      <c r="FG802" s="182"/>
      <c r="FH802" s="182"/>
      <c r="FI802" s="182"/>
      <c r="FJ802" s="182"/>
      <c r="FK802" s="182"/>
      <c r="FL802" s="182"/>
      <c r="FM802" s="182"/>
      <c r="FN802" s="182"/>
      <c r="FO802" s="182"/>
      <c r="FP802" s="182"/>
      <c r="FQ802" s="182"/>
      <c r="FR802" s="182"/>
      <c r="FS802" s="182"/>
      <c r="FT802" s="182"/>
      <c r="FU802" s="182"/>
      <c r="FV802" s="182"/>
      <c r="FW802" s="182"/>
      <c r="FX802" s="182"/>
      <c r="FY802" s="182"/>
      <c r="FZ802" s="182"/>
      <c r="GA802" s="182"/>
      <c r="GB802" s="182"/>
      <c r="GC802" s="182"/>
      <c r="GD802" s="182"/>
      <c r="GE802" s="182"/>
      <c r="GF802" s="182"/>
      <c r="GG802" s="182"/>
      <c r="GH802" s="182"/>
      <c r="GI802" s="182"/>
      <c r="GJ802" s="182"/>
      <c r="GK802" s="182"/>
      <c r="GL802" s="182"/>
      <c r="GM802" s="182"/>
      <c r="GN802" s="182"/>
      <c r="GO802" s="182"/>
      <c r="GP802" s="182"/>
      <c r="GQ802" s="182"/>
      <c r="GR802" s="182"/>
      <c r="GS802" s="182"/>
      <c r="GT802" s="182"/>
      <c r="GU802" s="182"/>
      <c r="GV802" s="182"/>
      <c r="GW802" s="182"/>
      <c r="GX802" s="182"/>
      <c r="GY802" s="182"/>
      <c r="GZ802" s="182"/>
      <c r="HA802" s="182"/>
      <c r="HB802" s="182"/>
      <c r="HC802" s="182"/>
      <c r="HD802" s="182"/>
      <c r="HE802" s="182"/>
      <c r="HF802" s="182"/>
      <c r="HG802" s="182"/>
      <c r="HH802" s="182"/>
      <c r="HI802" s="182"/>
      <c r="HJ802" s="182"/>
      <c r="HK802" s="182"/>
      <c r="HL802" s="182"/>
      <c r="HM802" s="182"/>
      <c r="HN802" s="182"/>
      <c r="HO802" s="182"/>
      <c r="HP802" s="182"/>
      <c r="HQ802" s="182"/>
      <c r="HR802" s="182"/>
      <c r="HS802" s="182"/>
      <c r="HT802" s="182"/>
      <c r="HU802" s="182"/>
      <c r="HV802" s="182"/>
      <c r="HW802" s="182"/>
      <c r="HX802" s="182"/>
      <c r="HY802" s="182"/>
      <c r="HZ802" s="182"/>
      <c r="IA802" s="182"/>
      <c r="IB802" s="182"/>
      <c r="IC802" s="182"/>
      <c r="ID802" s="182"/>
      <c r="IE802" s="182"/>
      <c r="IF802" s="182"/>
      <c r="IG802" s="182"/>
      <c r="IH802" s="182"/>
      <c r="II802" s="182"/>
      <c r="IJ802" s="182"/>
      <c r="IK802" s="182"/>
      <c r="IL802" s="182"/>
      <c r="IM802" s="182"/>
      <c r="IN802" s="182"/>
      <c r="IO802" s="182"/>
      <c r="IP802" s="182"/>
      <c r="IQ802" s="182"/>
      <c r="IR802" s="182"/>
      <c r="IS802" s="182"/>
      <c r="IT802" s="182"/>
      <c r="IU802" s="182"/>
      <c r="IV802" s="182"/>
      <c r="IW802" s="182"/>
      <c r="IX802" s="182"/>
      <c r="IY802" s="182"/>
      <c r="IZ802" s="182"/>
      <c r="JA802" s="182"/>
      <c r="JB802" s="182"/>
      <c r="JC802" s="182"/>
      <c r="JD802" s="182"/>
      <c r="JE802" s="182"/>
      <c r="JF802" s="182"/>
      <c r="JG802" s="182"/>
      <c r="JH802" s="182"/>
      <c r="JI802" s="182"/>
      <c r="JJ802" s="182"/>
      <c r="JK802" s="182"/>
      <c r="JL802" s="182"/>
      <c r="JM802" s="182"/>
      <c r="JN802" s="182"/>
      <c r="JO802" s="182"/>
      <c r="JP802" s="182"/>
      <c r="JQ802" s="182"/>
      <c r="JR802" s="182"/>
      <c r="JS802" s="182"/>
      <c r="JT802" s="182"/>
      <c r="JU802" s="182"/>
      <c r="JV802" s="182"/>
      <c r="JW802" s="182"/>
      <c r="JX802" s="182"/>
      <c r="JY802" s="182"/>
      <c r="JZ802" s="182"/>
      <c r="KA802" s="182"/>
      <c r="KB802" s="182"/>
      <c r="KC802" s="182"/>
      <c r="KD802" s="182"/>
      <c r="KE802" s="182"/>
      <c r="KF802" s="182"/>
      <c r="KG802" s="182"/>
      <c r="KH802" s="182"/>
      <c r="KI802" s="182"/>
      <c r="KJ802" s="182"/>
      <c r="KK802" s="182"/>
      <c r="KL802" s="182"/>
      <c r="KM802" s="182"/>
      <c r="KN802" s="182"/>
      <c r="KO802" s="182"/>
      <c r="KP802" s="182"/>
      <c r="KQ802" s="182"/>
      <c r="KR802" s="182"/>
      <c r="KS802" s="182"/>
      <c r="KT802" s="182"/>
      <c r="KU802" s="182"/>
      <c r="KV802" s="182"/>
      <c r="KW802" s="182"/>
      <c r="KX802" s="182"/>
      <c r="KY802" s="182"/>
      <c r="KZ802" s="182"/>
      <c r="LA802" s="182"/>
      <c r="LB802" s="182"/>
      <c r="LC802" s="182"/>
      <c r="LD802" s="182"/>
      <c r="LE802" s="182"/>
      <c r="LF802" s="182"/>
      <c r="LG802" s="182"/>
      <c r="LH802" s="182"/>
      <c r="LI802" s="182"/>
      <c r="LJ802" s="182"/>
      <c r="LK802" s="182"/>
      <c r="LL802" s="182"/>
      <c r="LM802" s="182"/>
      <c r="LN802" s="182"/>
      <c r="LO802" s="182"/>
      <c r="LP802" s="182"/>
      <c r="LQ802" s="182"/>
      <c r="LR802" s="182"/>
      <c r="LS802" s="182"/>
      <c r="LT802" s="182"/>
      <c r="LU802" s="182"/>
      <c r="LV802" s="182"/>
      <c r="LW802" s="182"/>
      <c r="LX802" s="182"/>
      <c r="LY802" s="182"/>
      <c r="LZ802" s="182"/>
      <c r="MA802" s="182"/>
      <c r="MB802" s="182"/>
      <c r="MC802" s="182"/>
      <c r="MD802" s="182"/>
      <c r="ME802" s="182"/>
      <c r="MF802" s="182"/>
      <c r="MG802" s="182"/>
      <c r="MH802" s="182"/>
      <c r="MI802" s="182"/>
      <c r="MJ802" s="182"/>
      <c r="MK802" s="182"/>
      <c r="ML802" s="182"/>
      <c r="MM802" s="182"/>
      <c r="MN802" s="182"/>
      <c r="MO802" s="182"/>
      <c r="MP802" s="182"/>
      <c r="MQ802" s="182"/>
      <c r="MR802" s="182"/>
      <c r="MS802" s="182"/>
      <c r="MT802" s="182"/>
      <c r="MU802" s="182"/>
      <c r="MV802" s="182"/>
      <c r="MW802" s="182"/>
      <c r="MX802" s="182"/>
      <c r="MY802" s="182"/>
      <c r="MZ802" s="182"/>
      <c r="NA802" s="182"/>
      <c r="NB802" s="182"/>
      <c r="NC802" s="182"/>
      <c r="ND802" s="182"/>
      <c r="NE802" s="182"/>
      <c r="NF802" s="182"/>
      <c r="NG802" s="182"/>
      <c r="NH802" s="182"/>
      <c r="NI802" s="182"/>
      <c r="NJ802" s="182"/>
      <c r="NK802" s="182"/>
      <c r="NL802" s="182"/>
      <c r="NM802" s="182"/>
      <c r="NN802" s="182"/>
      <c r="NO802" s="182"/>
      <c r="NP802" s="182"/>
      <c r="NQ802" s="182"/>
      <c r="NR802" s="182"/>
      <c r="NS802" s="182"/>
      <c r="NT802" s="182"/>
      <c r="NU802" s="182"/>
      <c r="NV802" s="182"/>
      <c r="NW802" s="182"/>
      <c r="NX802" s="182"/>
      <c r="NY802" s="182"/>
      <c r="NZ802" s="182"/>
      <c r="OA802" s="182"/>
      <c r="OB802" s="182"/>
      <c r="OC802" s="182"/>
      <c r="OD802" s="182"/>
      <c r="OE802" s="182"/>
      <c r="OF802" s="182"/>
      <c r="OG802" s="182"/>
      <c r="OH802" s="182"/>
      <c r="OI802" s="182"/>
      <c r="OJ802" s="182"/>
      <c r="OK802" s="182"/>
      <c r="OL802" s="182"/>
      <c r="OM802" s="182"/>
      <c r="ON802" s="182"/>
      <c r="OO802" s="182"/>
      <c r="OP802" s="182"/>
      <c r="OQ802" s="182"/>
      <c r="OR802" s="182"/>
      <c r="OS802" s="182"/>
      <c r="OT802" s="182"/>
      <c r="OU802" s="182"/>
      <c r="OV802" s="182"/>
      <c r="OW802" s="182"/>
      <c r="OX802" s="182"/>
      <c r="OY802" s="182"/>
      <c r="OZ802" s="182"/>
      <c r="PA802" s="182"/>
      <c r="PB802" s="182"/>
      <c r="PC802" s="182"/>
      <c r="PD802" s="182"/>
      <c r="PE802" s="182"/>
      <c r="PF802" s="182"/>
      <c r="PG802" s="182"/>
      <c r="PH802" s="182"/>
      <c r="PI802" s="182"/>
      <c r="PJ802" s="182"/>
      <c r="PK802" s="182"/>
      <c r="PL802" s="182"/>
      <c r="PM802" s="182"/>
      <c r="PN802" s="182"/>
      <c r="PO802" s="182"/>
      <c r="PP802" s="182"/>
      <c r="PQ802" s="182"/>
      <c r="PR802" s="182"/>
      <c r="PS802" s="182"/>
      <c r="PT802" s="182"/>
      <c r="PU802" s="182"/>
      <c r="PV802" s="182"/>
      <c r="PW802" s="182"/>
      <c r="PX802" s="182"/>
    </row>
    <row r="803" spans="1:440" s="167" customFormat="1" ht="19.899999999999999" customHeight="1" thickBot="1">
      <c r="A803" s="182"/>
      <c r="B803" s="925"/>
      <c r="C803" s="858"/>
      <c r="D803" s="858"/>
      <c r="E803" s="928"/>
      <c r="F803" s="481" t="s">
        <v>22</v>
      </c>
      <c r="G803" s="482">
        <v>7.2619999999999996</v>
      </c>
      <c r="H803" s="482"/>
      <c r="I803" s="483">
        <f>G803+H803+K802</f>
        <v>13.728</v>
      </c>
      <c r="J803" s="484"/>
      <c r="K803" s="483">
        <f t="shared" si="1047"/>
        <v>13.728</v>
      </c>
      <c r="L803" s="266">
        <f t="shared" si="1048"/>
        <v>0</v>
      </c>
      <c r="M803" s="485" t="s">
        <v>24</v>
      </c>
      <c r="N803" s="929"/>
      <c r="O803" s="921"/>
      <c r="P803" s="921"/>
      <c r="Q803" s="921"/>
      <c r="R803" s="921"/>
      <c r="S803" s="922"/>
      <c r="T803" s="182"/>
      <c r="U803" s="182"/>
      <c r="V803" s="182"/>
      <c r="W803" s="182"/>
      <c r="X803" s="182"/>
      <c r="Y803" s="182"/>
      <c r="Z803" s="182"/>
      <c r="AA803" s="182"/>
      <c r="AB803" s="182"/>
      <c r="AC803" s="182"/>
      <c r="AD803" s="182"/>
      <c r="AE803" s="182"/>
      <c r="AF803" s="182"/>
      <c r="AG803" s="182"/>
      <c r="AH803" s="182"/>
      <c r="AI803" s="182"/>
      <c r="AJ803" s="182"/>
      <c r="AK803" s="182"/>
      <c r="AL803" s="182"/>
      <c r="AM803" s="182"/>
      <c r="AN803" s="182"/>
      <c r="AO803" s="182"/>
      <c r="AP803" s="182"/>
      <c r="AQ803" s="182"/>
      <c r="AR803" s="182"/>
      <c r="AS803" s="182"/>
      <c r="AT803" s="182"/>
      <c r="AU803" s="182"/>
      <c r="AV803" s="182"/>
      <c r="AW803" s="182"/>
      <c r="AX803" s="182"/>
      <c r="AY803" s="182"/>
      <c r="AZ803" s="182"/>
      <c r="BA803" s="182"/>
      <c r="BB803" s="182"/>
      <c r="BC803" s="182"/>
      <c r="BD803" s="182"/>
      <c r="BE803" s="182"/>
      <c r="BF803" s="182"/>
      <c r="BG803" s="182"/>
      <c r="BH803" s="182"/>
      <c r="BI803" s="182"/>
      <c r="BJ803" s="182"/>
      <c r="BK803" s="182"/>
      <c r="BL803" s="182"/>
      <c r="BM803" s="182"/>
      <c r="BN803" s="182"/>
      <c r="BO803" s="182"/>
      <c r="BP803" s="182"/>
      <c r="BQ803" s="182"/>
      <c r="BR803" s="182"/>
      <c r="BS803" s="182"/>
      <c r="BT803" s="182"/>
      <c r="BU803" s="182"/>
      <c r="BV803" s="182"/>
      <c r="BW803" s="182"/>
      <c r="BX803" s="182"/>
      <c r="BY803" s="182"/>
      <c r="BZ803" s="182"/>
      <c r="CA803" s="182"/>
      <c r="CB803" s="182"/>
      <c r="CC803" s="182"/>
      <c r="CD803" s="182"/>
      <c r="CE803" s="182"/>
      <c r="CF803" s="182"/>
      <c r="CG803" s="182"/>
      <c r="CH803" s="182"/>
      <c r="CI803" s="182"/>
      <c r="CJ803" s="182"/>
      <c r="CK803" s="182"/>
      <c r="CL803" s="182"/>
      <c r="CM803" s="182"/>
      <c r="CN803" s="182"/>
      <c r="CO803" s="182"/>
      <c r="CP803" s="182"/>
      <c r="CQ803" s="182"/>
      <c r="CR803" s="182"/>
      <c r="CS803" s="182"/>
      <c r="CT803" s="182"/>
      <c r="CU803" s="182"/>
      <c r="CV803" s="182"/>
      <c r="CW803" s="182"/>
      <c r="CX803" s="182"/>
      <c r="CY803" s="182"/>
      <c r="CZ803" s="182"/>
      <c r="DA803" s="182"/>
      <c r="DB803" s="182"/>
      <c r="DC803" s="182"/>
      <c r="DD803" s="182"/>
      <c r="DE803" s="182"/>
      <c r="DF803" s="182"/>
      <c r="DG803" s="182"/>
      <c r="DH803" s="182"/>
      <c r="DI803" s="182"/>
      <c r="DJ803" s="182"/>
      <c r="DK803" s="182"/>
      <c r="DL803" s="182"/>
      <c r="DM803" s="182"/>
      <c r="DN803" s="182"/>
      <c r="DO803" s="182"/>
      <c r="DP803" s="182"/>
      <c r="DQ803" s="182"/>
      <c r="DR803" s="182"/>
      <c r="DS803" s="182"/>
      <c r="DT803" s="182"/>
      <c r="DU803" s="182"/>
      <c r="DV803" s="182"/>
      <c r="DW803" s="182"/>
      <c r="DX803" s="182"/>
      <c r="DY803" s="182"/>
      <c r="DZ803" s="182"/>
      <c r="EA803" s="182"/>
      <c r="EB803" s="182"/>
      <c r="EC803" s="182"/>
      <c r="ED803" s="182"/>
      <c r="EE803" s="182"/>
      <c r="EF803" s="182"/>
      <c r="EG803" s="182"/>
      <c r="EH803" s="182"/>
      <c r="EI803" s="182"/>
      <c r="EJ803" s="182"/>
      <c r="EK803" s="182"/>
      <c r="EL803" s="182"/>
      <c r="EM803" s="182"/>
      <c r="EN803" s="182"/>
      <c r="EO803" s="182"/>
      <c r="EP803" s="182"/>
      <c r="EQ803" s="182"/>
      <c r="ER803" s="182"/>
      <c r="ES803" s="182"/>
      <c r="ET803" s="182"/>
      <c r="EU803" s="182"/>
      <c r="EV803" s="182"/>
      <c r="EW803" s="182"/>
      <c r="EX803" s="182"/>
      <c r="EY803" s="182"/>
      <c r="EZ803" s="182"/>
      <c r="FA803" s="182"/>
      <c r="FB803" s="182"/>
      <c r="FC803" s="182"/>
      <c r="FD803" s="182"/>
      <c r="FE803" s="182"/>
      <c r="FF803" s="182"/>
      <c r="FG803" s="182"/>
      <c r="FH803" s="182"/>
      <c r="FI803" s="182"/>
      <c r="FJ803" s="182"/>
      <c r="FK803" s="182"/>
      <c r="FL803" s="182"/>
      <c r="FM803" s="182"/>
      <c r="FN803" s="182"/>
      <c r="FO803" s="182"/>
      <c r="FP803" s="182"/>
      <c r="FQ803" s="182"/>
      <c r="FR803" s="182"/>
      <c r="FS803" s="182"/>
      <c r="FT803" s="182"/>
      <c r="FU803" s="182"/>
      <c r="FV803" s="182"/>
      <c r="FW803" s="182"/>
      <c r="FX803" s="182"/>
      <c r="FY803" s="182"/>
      <c r="FZ803" s="182"/>
      <c r="GA803" s="182"/>
      <c r="GB803" s="182"/>
      <c r="GC803" s="182"/>
      <c r="GD803" s="182"/>
      <c r="GE803" s="182"/>
      <c r="GF803" s="182"/>
      <c r="GG803" s="182"/>
      <c r="GH803" s="182"/>
      <c r="GI803" s="182"/>
      <c r="GJ803" s="182"/>
      <c r="GK803" s="182"/>
      <c r="GL803" s="182"/>
      <c r="GM803" s="182"/>
      <c r="GN803" s="182"/>
      <c r="GO803" s="182"/>
      <c r="GP803" s="182"/>
      <c r="GQ803" s="182"/>
      <c r="GR803" s="182"/>
      <c r="GS803" s="182"/>
      <c r="GT803" s="182"/>
      <c r="GU803" s="182"/>
      <c r="GV803" s="182"/>
      <c r="GW803" s="182"/>
      <c r="GX803" s="182"/>
      <c r="GY803" s="182"/>
      <c r="GZ803" s="182"/>
      <c r="HA803" s="182"/>
      <c r="HB803" s="182"/>
      <c r="HC803" s="182"/>
      <c r="HD803" s="182"/>
      <c r="HE803" s="182"/>
      <c r="HF803" s="182"/>
      <c r="HG803" s="182"/>
      <c r="HH803" s="182"/>
      <c r="HI803" s="182"/>
      <c r="HJ803" s="182"/>
      <c r="HK803" s="182"/>
      <c r="HL803" s="182"/>
      <c r="HM803" s="182"/>
      <c r="HN803" s="182"/>
      <c r="HO803" s="182"/>
      <c r="HP803" s="182"/>
      <c r="HQ803" s="182"/>
      <c r="HR803" s="182"/>
      <c r="HS803" s="182"/>
      <c r="HT803" s="182"/>
      <c r="HU803" s="182"/>
      <c r="HV803" s="182"/>
      <c r="HW803" s="182"/>
      <c r="HX803" s="182"/>
      <c r="HY803" s="182"/>
      <c r="HZ803" s="182"/>
      <c r="IA803" s="182"/>
      <c r="IB803" s="182"/>
      <c r="IC803" s="182"/>
      <c r="ID803" s="182"/>
      <c r="IE803" s="182"/>
      <c r="IF803" s="182"/>
      <c r="IG803" s="182"/>
      <c r="IH803" s="182"/>
      <c r="II803" s="182"/>
      <c r="IJ803" s="182"/>
      <c r="IK803" s="182"/>
      <c r="IL803" s="182"/>
      <c r="IM803" s="182"/>
      <c r="IN803" s="182"/>
      <c r="IO803" s="182"/>
      <c r="IP803" s="182"/>
      <c r="IQ803" s="182"/>
      <c r="IR803" s="182"/>
      <c r="IS803" s="182"/>
      <c r="IT803" s="182"/>
      <c r="IU803" s="182"/>
      <c r="IV803" s="182"/>
      <c r="IW803" s="182"/>
      <c r="IX803" s="182"/>
      <c r="IY803" s="182"/>
      <c r="IZ803" s="182"/>
      <c r="JA803" s="182"/>
      <c r="JB803" s="182"/>
      <c r="JC803" s="182"/>
      <c r="JD803" s="182"/>
      <c r="JE803" s="182"/>
      <c r="JF803" s="182"/>
      <c r="JG803" s="182"/>
      <c r="JH803" s="182"/>
      <c r="JI803" s="182"/>
      <c r="JJ803" s="182"/>
      <c r="JK803" s="182"/>
      <c r="JL803" s="182"/>
      <c r="JM803" s="182"/>
      <c r="JN803" s="182"/>
      <c r="JO803" s="182"/>
      <c r="JP803" s="182"/>
      <c r="JQ803" s="182"/>
      <c r="JR803" s="182"/>
      <c r="JS803" s="182"/>
      <c r="JT803" s="182"/>
      <c r="JU803" s="182"/>
      <c r="JV803" s="182"/>
      <c r="JW803" s="182"/>
      <c r="JX803" s="182"/>
      <c r="JY803" s="182"/>
      <c r="JZ803" s="182"/>
      <c r="KA803" s="182"/>
      <c r="KB803" s="182"/>
      <c r="KC803" s="182"/>
      <c r="KD803" s="182"/>
      <c r="KE803" s="182"/>
      <c r="KF803" s="182"/>
      <c r="KG803" s="182"/>
      <c r="KH803" s="182"/>
      <c r="KI803" s="182"/>
      <c r="KJ803" s="182"/>
      <c r="KK803" s="182"/>
      <c r="KL803" s="182"/>
      <c r="KM803" s="182"/>
      <c r="KN803" s="182"/>
      <c r="KO803" s="182"/>
      <c r="KP803" s="182"/>
      <c r="KQ803" s="182"/>
      <c r="KR803" s="182"/>
      <c r="KS803" s="182"/>
      <c r="KT803" s="182"/>
      <c r="KU803" s="182"/>
      <c r="KV803" s="182"/>
      <c r="KW803" s="182"/>
      <c r="KX803" s="182"/>
      <c r="KY803" s="182"/>
      <c r="KZ803" s="182"/>
      <c r="LA803" s="182"/>
      <c r="LB803" s="182"/>
      <c r="LC803" s="182"/>
      <c r="LD803" s="182"/>
      <c r="LE803" s="182"/>
      <c r="LF803" s="182"/>
      <c r="LG803" s="182"/>
      <c r="LH803" s="182"/>
      <c r="LI803" s="182"/>
      <c r="LJ803" s="182"/>
      <c r="LK803" s="182"/>
      <c r="LL803" s="182"/>
      <c r="LM803" s="182"/>
      <c r="LN803" s="182"/>
      <c r="LO803" s="182"/>
      <c r="LP803" s="182"/>
      <c r="LQ803" s="182"/>
      <c r="LR803" s="182"/>
      <c r="LS803" s="182"/>
      <c r="LT803" s="182"/>
      <c r="LU803" s="182"/>
      <c r="LV803" s="182"/>
      <c r="LW803" s="182"/>
      <c r="LX803" s="182"/>
      <c r="LY803" s="182"/>
      <c r="LZ803" s="182"/>
      <c r="MA803" s="182"/>
      <c r="MB803" s="182"/>
      <c r="MC803" s="182"/>
      <c r="MD803" s="182"/>
      <c r="ME803" s="182"/>
      <c r="MF803" s="182"/>
      <c r="MG803" s="182"/>
      <c r="MH803" s="182"/>
      <c r="MI803" s="182"/>
      <c r="MJ803" s="182"/>
      <c r="MK803" s="182"/>
      <c r="ML803" s="182"/>
      <c r="MM803" s="182"/>
      <c r="MN803" s="182"/>
      <c r="MO803" s="182"/>
      <c r="MP803" s="182"/>
      <c r="MQ803" s="182"/>
      <c r="MR803" s="182"/>
      <c r="MS803" s="182"/>
      <c r="MT803" s="182"/>
      <c r="MU803" s="182"/>
      <c r="MV803" s="182"/>
      <c r="MW803" s="182"/>
      <c r="MX803" s="182"/>
      <c r="MY803" s="182"/>
      <c r="MZ803" s="182"/>
      <c r="NA803" s="182"/>
      <c r="NB803" s="182"/>
      <c r="NC803" s="182"/>
      <c r="ND803" s="182"/>
      <c r="NE803" s="182"/>
      <c r="NF803" s="182"/>
      <c r="NG803" s="182"/>
      <c r="NH803" s="182"/>
      <c r="NI803" s="182"/>
      <c r="NJ803" s="182"/>
      <c r="NK803" s="182"/>
      <c r="NL803" s="182"/>
      <c r="NM803" s="182"/>
      <c r="NN803" s="182"/>
      <c r="NO803" s="182"/>
      <c r="NP803" s="182"/>
      <c r="NQ803" s="182"/>
      <c r="NR803" s="182"/>
      <c r="NS803" s="182"/>
      <c r="NT803" s="182"/>
      <c r="NU803" s="182"/>
      <c r="NV803" s="182"/>
      <c r="NW803" s="182"/>
      <c r="NX803" s="182"/>
      <c r="NY803" s="182"/>
      <c r="NZ803" s="182"/>
      <c r="OA803" s="182"/>
      <c r="OB803" s="182"/>
      <c r="OC803" s="182"/>
      <c r="OD803" s="182"/>
      <c r="OE803" s="182"/>
      <c r="OF803" s="182"/>
      <c r="OG803" s="182"/>
      <c r="OH803" s="182"/>
      <c r="OI803" s="182"/>
      <c r="OJ803" s="182"/>
      <c r="OK803" s="182"/>
      <c r="OL803" s="182"/>
      <c r="OM803" s="182"/>
      <c r="ON803" s="182"/>
      <c r="OO803" s="182"/>
      <c r="OP803" s="182"/>
      <c r="OQ803" s="182"/>
      <c r="OR803" s="182"/>
      <c r="OS803" s="182"/>
      <c r="OT803" s="182"/>
      <c r="OU803" s="182"/>
      <c r="OV803" s="182"/>
      <c r="OW803" s="182"/>
      <c r="OX803" s="182"/>
      <c r="OY803" s="182"/>
      <c r="OZ803" s="182"/>
      <c r="PA803" s="182"/>
      <c r="PB803" s="182"/>
      <c r="PC803" s="182"/>
      <c r="PD803" s="182"/>
      <c r="PE803" s="182"/>
      <c r="PF803" s="182"/>
      <c r="PG803" s="182"/>
      <c r="PH803" s="182"/>
      <c r="PI803" s="182"/>
      <c r="PJ803" s="182"/>
      <c r="PK803" s="182"/>
      <c r="PL803" s="182"/>
      <c r="PM803" s="182"/>
      <c r="PN803" s="182"/>
      <c r="PO803" s="182"/>
      <c r="PP803" s="182"/>
      <c r="PQ803" s="182"/>
      <c r="PR803" s="182"/>
      <c r="PS803" s="182"/>
      <c r="PT803" s="182"/>
      <c r="PU803" s="182"/>
      <c r="PV803" s="182"/>
      <c r="PW803" s="182"/>
      <c r="PX803" s="182"/>
    </row>
    <row r="804" spans="1:440" s="167" customFormat="1" ht="19.899999999999999" customHeight="1">
      <c r="A804" s="182"/>
      <c r="B804" s="321"/>
      <c r="C804" s="320"/>
      <c r="D804" s="320"/>
      <c r="E804" s="394"/>
      <c r="F804" s="182"/>
      <c r="G804" s="182"/>
      <c r="H804" s="182"/>
      <c r="I804" s="182"/>
      <c r="J804" s="182"/>
      <c r="K804" s="182"/>
      <c r="L804" s="182"/>
      <c r="M804" s="47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2"/>
      <c r="AB804" s="182"/>
      <c r="AC804" s="182"/>
      <c r="AD804" s="182"/>
      <c r="AE804" s="182"/>
      <c r="AF804" s="182"/>
      <c r="AG804" s="182"/>
      <c r="AH804" s="182"/>
      <c r="AI804" s="182"/>
      <c r="AJ804" s="182"/>
      <c r="AK804" s="182"/>
      <c r="AL804" s="182"/>
      <c r="AM804" s="182"/>
      <c r="AN804" s="182"/>
      <c r="AO804" s="182"/>
      <c r="AP804" s="182"/>
      <c r="AQ804" s="182"/>
      <c r="AR804" s="182"/>
      <c r="AS804" s="182"/>
      <c r="AT804" s="182"/>
      <c r="AU804" s="182"/>
      <c r="AV804" s="182"/>
      <c r="AW804" s="182"/>
      <c r="AX804" s="182"/>
      <c r="AY804" s="182"/>
      <c r="AZ804" s="182"/>
      <c r="BA804" s="182"/>
      <c r="BB804" s="182"/>
      <c r="BC804" s="182"/>
      <c r="BD804" s="182"/>
      <c r="BE804" s="182"/>
      <c r="BF804" s="182"/>
      <c r="BG804" s="182"/>
      <c r="BH804" s="182"/>
      <c r="BI804" s="182"/>
      <c r="BJ804" s="182"/>
      <c r="BK804" s="182"/>
      <c r="BL804" s="182"/>
      <c r="BM804" s="182"/>
      <c r="BN804" s="182"/>
      <c r="BO804" s="182"/>
      <c r="BP804" s="182"/>
      <c r="BQ804" s="182"/>
      <c r="BR804" s="182"/>
      <c r="BS804" s="182"/>
      <c r="BT804" s="182"/>
      <c r="BU804" s="182"/>
      <c r="BV804" s="182"/>
      <c r="BW804" s="182"/>
      <c r="BX804" s="182"/>
      <c r="BY804" s="182"/>
      <c r="BZ804" s="182"/>
      <c r="CA804" s="182"/>
      <c r="CB804" s="182"/>
      <c r="CC804" s="182"/>
      <c r="CD804" s="182"/>
      <c r="CE804" s="182"/>
      <c r="CF804" s="182"/>
      <c r="CG804" s="182"/>
      <c r="CH804" s="182"/>
      <c r="CI804" s="182"/>
      <c r="CJ804" s="182"/>
      <c r="CK804" s="182"/>
      <c r="CL804" s="182"/>
      <c r="CM804" s="182"/>
      <c r="CN804" s="182"/>
      <c r="CO804" s="182"/>
      <c r="CP804" s="182"/>
      <c r="CQ804" s="182"/>
      <c r="CR804" s="182"/>
      <c r="CS804" s="182"/>
      <c r="CT804" s="182"/>
      <c r="CU804" s="182"/>
      <c r="CV804" s="182"/>
      <c r="CW804" s="182"/>
      <c r="CX804" s="182"/>
      <c r="CY804" s="182"/>
      <c r="CZ804" s="182"/>
      <c r="DA804" s="182"/>
      <c r="DB804" s="182"/>
      <c r="DC804" s="182"/>
      <c r="DD804" s="182"/>
      <c r="DE804" s="182"/>
      <c r="DF804" s="182"/>
      <c r="DG804" s="182"/>
      <c r="DH804" s="182"/>
      <c r="DI804" s="182"/>
      <c r="DJ804" s="182"/>
      <c r="DK804" s="182"/>
      <c r="DL804" s="182"/>
      <c r="DM804" s="182"/>
      <c r="DN804" s="182"/>
      <c r="DO804" s="182"/>
      <c r="DP804" s="182"/>
      <c r="DQ804" s="182"/>
      <c r="DR804" s="182"/>
      <c r="DS804" s="182"/>
      <c r="DT804" s="182"/>
      <c r="DU804" s="182"/>
      <c r="DV804" s="182"/>
      <c r="DW804" s="182"/>
      <c r="DX804" s="182"/>
      <c r="DY804" s="182"/>
      <c r="DZ804" s="182"/>
      <c r="EA804" s="182"/>
      <c r="EB804" s="182"/>
      <c r="EC804" s="182"/>
      <c r="ED804" s="182"/>
      <c r="EE804" s="182"/>
      <c r="EF804" s="182"/>
      <c r="EG804" s="182"/>
      <c r="EH804" s="182"/>
      <c r="EI804" s="182"/>
      <c r="EJ804" s="182"/>
      <c r="EK804" s="182"/>
      <c r="EL804" s="182"/>
      <c r="EM804" s="182"/>
      <c r="EN804" s="182"/>
      <c r="EO804" s="182"/>
      <c r="EP804" s="182"/>
      <c r="EQ804" s="182"/>
      <c r="ER804" s="182"/>
      <c r="ES804" s="182"/>
      <c r="ET804" s="182"/>
      <c r="EU804" s="182"/>
      <c r="EV804" s="182"/>
      <c r="EW804" s="182"/>
      <c r="EX804" s="182"/>
      <c r="EY804" s="182"/>
      <c r="EZ804" s="182"/>
      <c r="FA804" s="182"/>
      <c r="FB804" s="182"/>
      <c r="FC804" s="182"/>
      <c r="FD804" s="182"/>
      <c r="FE804" s="182"/>
      <c r="FF804" s="182"/>
      <c r="FG804" s="182"/>
      <c r="FH804" s="182"/>
      <c r="FI804" s="182"/>
      <c r="FJ804" s="182"/>
      <c r="FK804" s="182"/>
      <c r="FL804" s="182"/>
      <c r="FM804" s="182"/>
      <c r="FN804" s="182"/>
      <c r="FO804" s="182"/>
      <c r="FP804" s="182"/>
      <c r="FQ804" s="182"/>
      <c r="FR804" s="182"/>
      <c r="FS804" s="182"/>
      <c r="FT804" s="182"/>
      <c r="FU804" s="182"/>
      <c r="FV804" s="182"/>
      <c r="FW804" s="182"/>
      <c r="FX804" s="182"/>
      <c r="FY804" s="182"/>
      <c r="FZ804" s="182"/>
      <c r="GA804" s="182"/>
      <c r="GB804" s="182"/>
      <c r="GC804" s="182"/>
      <c r="GD804" s="182"/>
      <c r="GE804" s="182"/>
      <c r="GF804" s="182"/>
      <c r="GG804" s="182"/>
      <c r="GH804" s="182"/>
      <c r="GI804" s="182"/>
      <c r="GJ804" s="182"/>
      <c r="GK804" s="182"/>
      <c r="GL804" s="182"/>
      <c r="GM804" s="182"/>
      <c r="GN804" s="182"/>
      <c r="GO804" s="182"/>
      <c r="GP804" s="182"/>
      <c r="GQ804" s="182"/>
      <c r="GR804" s="182"/>
      <c r="GS804" s="182"/>
      <c r="GT804" s="182"/>
      <c r="GU804" s="182"/>
      <c r="GV804" s="182"/>
      <c r="GW804" s="182"/>
      <c r="GX804" s="182"/>
      <c r="GY804" s="182"/>
      <c r="GZ804" s="182"/>
      <c r="HA804" s="182"/>
      <c r="HB804" s="182"/>
      <c r="HC804" s="182"/>
      <c r="HD804" s="182"/>
      <c r="HE804" s="182"/>
      <c r="HF804" s="182"/>
      <c r="HG804" s="182"/>
      <c r="HH804" s="182"/>
      <c r="HI804" s="182"/>
      <c r="HJ804" s="182"/>
      <c r="HK804" s="182"/>
      <c r="HL804" s="182"/>
      <c r="HM804" s="182"/>
      <c r="HN804" s="182"/>
      <c r="HO804" s="182"/>
      <c r="HP804" s="182"/>
      <c r="HQ804" s="182"/>
      <c r="HR804" s="182"/>
      <c r="HS804" s="182"/>
      <c r="HT804" s="182"/>
      <c r="HU804" s="182"/>
      <c r="HV804" s="182"/>
      <c r="HW804" s="182"/>
      <c r="HX804" s="182"/>
      <c r="HY804" s="182"/>
      <c r="HZ804" s="182"/>
      <c r="IA804" s="182"/>
      <c r="IB804" s="182"/>
      <c r="IC804" s="182"/>
      <c r="ID804" s="182"/>
      <c r="IE804" s="182"/>
      <c r="IF804" s="182"/>
      <c r="IG804" s="182"/>
      <c r="IH804" s="182"/>
      <c r="II804" s="182"/>
      <c r="IJ804" s="182"/>
      <c r="IK804" s="182"/>
      <c r="IL804" s="182"/>
      <c r="IM804" s="182"/>
      <c r="IN804" s="182"/>
      <c r="IO804" s="182"/>
      <c r="IP804" s="182"/>
      <c r="IQ804" s="182"/>
      <c r="IR804" s="182"/>
      <c r="IS804" s="182"/>
      <c r="IT804" s="182"/>
      <c r="IU804" s="182"/>
      <c r="IV804" s="182"/>
      <c r="IW804" s="182"/>
      <c r="IX804" s="182"/>
      <c r="IY804" s="182"/>
      <c r="IZ804" s="182"/>
      <c r="JA804" s="182"/>
      <c r="JB804" s="182"/>
      <c r="JC804" s="182"/>
      <c r="JD804" s="182"/>
      <c r="JE804" s="182"/>
      <c r="JF804" s="182"/>
      <c r="JG804" s="182"/>
      <c r="JH804" s="182"/>
      <c r="JI804" s="182"/>
      <c r="JJ804" s="182"/>
      <c r="JK804" s="182"/>
      <c r="JL804" s="182"/>
      <c r="JM804" s="182"/>
      <c r="JN804" s="182"/>
      <c r="JO804" s="182"/>
      <c r="JP804" s="182"/>
      <c r="JQ804" s="182"/>
      <c r="JR804" s="182"/>
      <c r="JS804" s="182"/>
      <c r="JT804" s="182"/>
      <c r="JU804" s="182"/>
      <c r="JV804" s="182"/>
      <c r="JW804" s="182"/>
      <c r="JX804" s="182"/>
      <c r="JY804" s="182"/>
      <c r="JZ804" s="182"/>
      <c r="KA804" s="182"/>
      <c r="KB804" s="182"/>
      <c r="KC804" s="182"/>
      <c r="KD804" s="182"/>
      <c r="KE804" s="182"/>
      <c r="KF804" s="182"/>
      <c r="KG804" s="182"/>
      <c r="KH804" s="182"/>
      <c r="KI804" s="182"/>
      <c r="KJ804" s="182"/>
      <c r="KK804" s="182"/>
      <c r="KL804" s="182"/>
      <c r="KM804" s="182"/>
      <c r="KN804" s="182"/>
      <c r="KO804" s="182"/>
      <c r="KP804" s="182"/>
      <c r="KQ804" s="182"/>
      <c r="KR804" s="182"/>
      <c r="KS804" s="182"/>
      <c r="KT804" s="182"/>
      <c r="KU804" s="182"/>
      <c r="KV804" s="182"/>
      <c r="KW804" s="182"/>
      <c r="KX804" s="182"/>
      <c r="KY804" s="182"/>
      <c r="KZ804" s="182"/>
      <c r="LA804" s="182"/>
      <c r="LB804" s="182"/>
      <c r="LC804" s="182"/>
      <c r="LD804" s="182"/>
      <c r="LE804" s="182"/>
      <c r="LF804" s="182"/>
      <c r="LG804" s="182"/>
      <c r="LH804" s="182"/>
      <c r="LI804" s="182"/>
      <c r="LJ804" s="182"/>
      <c r="LK804" s="182"/>
      <c r="LL804" s="182"/>
      <c r="LM804" s="182"/>
      <c r="LN804" s="182"/>
      <c r="LO804" s="182"/>
      <c r="LP804" s="182"/>
      <c r="LQ804" s="182"/>
      <c r="LR804" s="182"/>
      <c r="LS804" s="182"/>
      <c r="LT804" s="182"/>
      <c r="LU804" s="182"/>
      <c r="LV804" s="182"/>
      <c r="LW804" s="182"/>
      <c r="LX804" s="182"/>
      <c r="LY804" s="182"/>
      <c r="LZ804" s="182"/>
      <c r="MA804" s="182"/>
      <c r="MB804" s="182"/>
      <c r="MC804" s="182"/>
      <c r="MD804" s="182"/>
      <c r="ME804" s="182"/>
      <c r="MF804" s="182"/>
      <c r="MG804" s="182"/>
      <c r="MH804" s="182"/>
      <c r="MI804" s="182"/>
      <c r="MJ804" s="182"/>
      <c r="MK804" s="182"/>
      <c r="ML804" s="182"/>
      <c r="MM804" s="182"/>
      <c r="MN804" s="182"/>
      <c r="MO804" s="182"/>
      <c r="MP804" s="182"/>
      <c r="MQ804" s="182"/>
      <c r="MR804" s="182"/>
      <c r="MS804" s="182"/>
      <c r="MT804" s="182"/>
      <c r="MU804" s="182"/>
      <c r="MV804" s="182"/>
      <c r="MW804" s="182"/>
      <c r="MX804" s="182"/>
      <c r="MY804" s="182"/>
      <c r="MZ804" s="182"/>
      <c r="NA804" s="182"/>
      <c r="NB804" s="182"/>
      <c r="NC804" s="182"/>
      <c r="ND804" s="182"/>
      <c r="NE804" s="182"/>
      <c r="NF804" s="182"/>
      <c r="NG804" s="182"/>
      <c r="NH804" s="182"/>
      <c r="NI804" s="182"/>
      <c r="NJ804" s="182"/>
      <c r="NK804" s="182"/>
      <c r="NL804" s="182"/>
      <c r="NM804" s="182"/>
      <c r="NN804" s="182"/>
      <c r="NO804" s="182"/>
      <c r="NP804" s="182"/>
      <c r="NQ804" s="182"/>
      <c r="NR804" s="182"/>
      <c r="NS804" s="182"/>
      <c r="NT804" s="182"/>
      <c r="NU804" s="182"/>
      <c r="NV804" s="182"/>
      <c r="NW804" s="182"/>
      <c r="NX804" s="182"/>
      <c r="NY804" s="182"/>
      <c r="NZ804" s="182"/>
      <c r="OA804" s="182"/>
      <c r="OB804" s="182"/>
      <c r="OC804" s="182"/>
      <c r="OD804" s="182"/>
      <c r="OE804" s="182"/>
      <c r="OF804" s="182"/>
      <c r="OG804" s="182"/>
      <c r="OH804" s="182"/>
      <c r="OI804" s="182"/>
      <c r="OJ804" s="182"/>
      <c r="OK804" s="182"/>
      <c r="OL804" s="182"/>
      <c r="OM804" s="182"/>
      <c r="ON804" s="182"/>
      <c r="OO804" s="182"/>
      <c r="OP804" s="182"/>
      <c r="OQ804" s="182"/>
      <c r="OR804" s="182"/>
      <c r="OS804" s="182"/>
      <c r="OT804" s="182"/>
      <c r="OU804" s="182"/>
      <c r="OV804" s="182"/>
      <c r="OW804" s="182"/>
      <c r="OX804" s="182"/>
      <c r="OY804" s="182"/>
      <c r="OZ804" s="182"/>
      <c r="PA804" s="182"/>
      <c r="PB804" s="182"/>
      <c r="PC804" s="182"/>
      <c r="PD804" s="182"/>
      <c r="PE804" s="182"/>
      <c r="PF804" s="182"/>
      <c r="PG804" s="182"/>
      <c r="PH804" s="182"/>
      <c r="PI804" s="182"/>
      <c r="PJ804" s="182"/>
      <c r="PK804" s="182"/>
      <c r="PL804" s="182"/>
      <c r="PM804" s="182"/>
      <c r="PN804" s="182"/>
      <c r="PO804" s="182"/>
      <c r="PP804" s="182"/>
      <c r="PQ804" s="182"/>
      <c r="PR804" s="182"/>
      <c r="PS804" s="182"/>
      <c r="PT804" s="182"/>
      <c r="PU804" s="182"/>
      <c r="PV804" s="182"/>
      <c r="PW804" s="182"/>
      <c r="PX804" s="182"/>
    </row>
    <row r="805" spans="1:440" s="167" customFormat="1" ht="19.899999999999999" customHeight="1">
      <c r="A805" s="182"/>
      <c r="B805" s="321"/>
      <c r="C805" s="320"/>
      <c r="D805" s="320"/>
      <c r="E805" s="394"/>
      <c r="F805" s="182"/>
      <c r="G805" s="182"/>
      <c r="H805" s="182"/>
      <c r="I805" s="182"/>
      <c r="J805" s="182"/>
      <c r="K805" s="182"/>
      <c r="L805" s="182"/>
      <c r="M805" s="472"/>
      <c r="N805" s="182"/>
      <c r="O805" s="182"/>
      <c r="P805" s="182"/>
      <c r="Q805" s="182"/>
      <c r="R805" s="182"/>
      <c r="S805" s="182"/>
      <c r="T805" s="182"/>
      <c r="U805" s="184"/>
      <c r="V805" s="184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  <c r="AG805" s="182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182"/>
      <c r="AT805" s="182"/>
      <c r="AU805" s="182"/>
      <c r="AV805" s="182"/>
      <c r="AW805" s="182"/>
      <c r="AX805" s="182"/>
      <c r="AY805" s="182"/>
      <c r="AZ805" s="182"/>
      <c r="BA805" s="182"/>
      <c r="BB805" s="182"/>
      <c r="BC805" s="182"/>
      <c r="BD805" s="182"/>
      <c r="BE805" s="182"/>
      <c r="BF805" s="182"/>
      <c r="BG805" s="182"/>
      <c r="BH805" s="182"/>
      <c r="BI805" s="182"/>
      <c r="BJ805" s="182"/>
      <c r="BK805" s="182"/>
      <c r="BL805" s="182"/>
      <c r="BM805" s="182"/>
      <c r="BN805" s="182"/>
      <c r="BO805" s="182"/>
      <c r="BP805" s="182"/>
      <c r="BQ805" s="182"/>
      <c r="BR805" s="182"/>
      <c r="BS805" s="182"/>
      <c r="BT805" s="182"/>
      <c r="BU805" s="182"/>
      <c r="BV805" s="182"/>
      <c r="BW805" s="182"/>
      <c r="BX805" s="182"/>
      <c r="BY805" s="182"/>
      <c r="BZ805" s="182"/>
      <c r="CA805" s="182"/>
      <c r="CB805" s="182"/>
      <c r="CC805" s="182"/>
      <c r="CD805" s="182"/>
      <c r="CE805" s="182"/>
      <c r="CF805" s="182"/>
      <c r="CG805" s="182"/>
      <c r="CH805" s="182"/>
      <c r="CI805" s="182"/>
      <c r="CJ805" s="182"/>
      <c r="CK805" s="182"/>
      <c r="CL805" s="182"/>
      <c r="CM805" s="182"/>
      <c r="CN805" s="182"/>
      <c r="CO805" s="182"/>
      <c r="CP805" s="182"/>
      <c r="CQ805" s="182"/>
      <c r="CR805" s="182"/>
      <c r="CS805" s="182"/>
      <c r="CT805" s="182"/>
      <c r="CU805" s="182"/>
      <c r="CV805" s="182"/>
      <c r="CW805" s="182"/>
      <c r="CX805" s="182"/>
      <c r="CY805" s="182"/>
      <c r="CZ805" s="182"/>
      <c r="DA805" s="182"/>
      <c r="DB805" s="182"/>
      <c r="DC805" s="182"/>
      <c r="DD805" s="182"/>
      <c r="DE805" s="182"/>
      <c r="DF805" s="182"/>
      <c r="DG805" s="182"/>
      <c r="DH805" s="182"/>
      <c r="DI805" s="182"/>
      <c r="DJ805" s="182"/>
      <c r="DK805" s="182"/>
      <c r="DL805" s="182"/>
      <c r="DM805" s="182"/>
      <c r="DN805" s="182"/>
      <c r="DO805" s="182"/>
      <c r="DP805" s="182"/>
      <c r="DQ805" s="182"/>
      <c r="DR805" s="182"/>
      <c r="DS805" s="182"/>
      <c r="DT805" s="182"/>
      <c r="DU805" s="182"/>
      <c r="DV805" s="182"/>
      <c r="DW805" s="182"/>
      <c r="DX805" s="182"/>
      <c r="DY805" s="182"/>
      <c r="DZ805" s="182"/>
      <c r="EA805" s="182"/>
      <c r="EB805" s="182"/>
      <c r="EC805" s="182"/>
      <c r="ED805" s="182"/>
      <c r="EE805" s="182"/>
      <c r="EF805" s="182"/>
      <c r="EG805" s="182"/>
      <c r="EH805" s="182"/>
      <c r="EI805" s="182"/>
      <c r="EJ805" s="182"/>
      <c r="EK805" s="182"/>
      <c r="EL805" s="182"/>
      <c r="EM805" s="182"/>
      <c r="EN805" s="182"/>
      <c r="EO805" s="182"/>
      <c r="EP805" s="182"/>
      <c r="EQ805" s="182"/>
      <c r="ER805" s="182"/>
      <c r="ES805" s="182"/>
      <c r="ET805" s="182"/>
      <c r="EU805" s="182"/>
      <c r="EV805" s="182"/>
      <c r="EW805" s="182"/>
      <c r="EX805" s="182"/>
      <c r="EY805" s="182"/>
      <c r="EZ805" s="182"/>
      <c r="FA805" s="182"/>
      <c r="FB805" s="182"/>
      <c r="FC805" s="182"/>
      <c r="FD805" s="182"/>
      <c r="FE805" s="182"/>
      <c r="FF805" s="182"/>
      <c r="FG805" s="182"/>
      <c r="FH805" s="182"/>
      <c r="FI805" s="182"/>
      <c r="FJ805" s="182"/>
      <c r="FK805" s="182"/>
      <c r="FL805" s="182"/>
      <c r="FM805" s="182"/>
      <c r="FN805" s="182"/>
      <c r="FO805" s="182"/>
      <c r="FP805" s="182"/>
      <c r="FQ805" s="182"/>
      <c r="FR805" s="182"/>
      <c r="FS805" s="182"/>
      <c r="FT805" s="182"/>
      <c r="FU805" s="182"/>
      <c r="FV805" s="182"/>
      <c r="FW805" s="182"/>
      <c r="FX805" s="182"/>
      <c r="FY805" s="182"/>
      <c r="FZ805" s="182"/>
      <c r="GA805" s="182"/>
      <c r="GB805" s="182"/>
      <c r="GC805" s="182"/>
      <c r="GD805" s="182"/>
      <c r="GE805" s="182"/>
      <c r="GF805" s="182"/>
      <c r="GG805" s="182"/>
      <c r="GH805" s="182"/>
      <c r="GI805" s="182"/>
      <c r="GJ805" s="182"/>
      <c r="GK805" s="182"/>
      <c r="GL805" s="182"/>
      <c r="GM805" s="182"/>
      <c r="GN805" s="182"/>
      <c r="GO805" s="182"/>
      <c r="GP805" s="182"/>
      <c r="GQ805" s="182"/>
      <c r="GR805" s="182"/>
      <c r="GS805" s="182"/>
      <c r="GT805" s="182"/>
      <c r="GU805" s="182"/>
      <c r="GV805" s="182"/>
      <c r="GW805" s="182"/>
      <c r="GX805" s="182"/>
      <c r="GY805" s="182"/>
      <c r="GZ805" s="182"/>
      <c r="HA805" s="182"/>
      <c r="HB805" s="182"/>
      <c r="HC805" s="182"/>
      <c r="HD805" s="182"/>
      <c r="HE805" s="182"/>
      <c r="HF805" s="182"/>
      <c r="HG805" s="182"/>
      <c r="HH805" s="182"/>
      <c r="HI805" s="182"/>
      <c r="HJ805" s="182"/>
      <c r="HK805" s="182"/>
      <c r="HL805" s="182"/>
      <c r="HM805" s="182"/>
      <c r="HN805" s="182"/>
      <c r="HO805" s="182"/>
      <c r="HP805" s="182"/>
      <c r="HQ805" s="182"/>
      <c r="HR805" s="182"/>
      <c r="HS805" s="182"/>
      <c r="HT805" s="182"/>
      <c r="HU805" s="182"/>
      <c r="HV805" s="182"/>
      <c r="HW805" s="182"/>
      <c r="HX805" s="182"/>
      <c r="HY805" s="182"/>
      <c r="HZ805" s="182"/>
      <c r="IA805" s="182"/>
      <c r="IB805" s="182"/>
      <c r="IC805" s="182"/>
      <c r="ID805" s="182"/>
      <c r="IE805" s="182"/>
      <c r="IF805" s="182"/>
      <c r="IG805" s="182"/>
      <c r="IH805" s="182"/>
      <c r="II805" s="182"/>
      <c r="IJ805" s="182"/>
      <c r="IK805" s="182"/>
      <c r="IL805" s="182"/>
      <c r="IM805" s="182"/>
      <c r="IN805" s="182"/>
      <c r="IO805" s="182"/>
      <c r="IP805" s="182"/>
      <c r="IQ805" s="182"/>
      <c r="IR805" s="182"/>
      <c r="IS805" s="182"/>
      <c r="IT805" s="182"/>
      <c r="IU805" s="182"/>
      <c r="IV805" s="182"/>
      <c r="IW805" s="182"/>
      <c r="IX805" s="182"/>
      <c r="IY805" s="182"/>
      <c r="IZ805" s="182"/>
      <c r="JA805" s="182"/>
      <c r="JB805" s="182"/>
      <c r="JC805" s="182"/>
      <c r="JD805" s="182"/>
      <c r="JE805" s="182"/>
      <c r="JF805" s="182"/>
      <c r="JG805" s="182"/>
      <c r="JH805" s="182"/>
      <c r="JI805" s="182"/>
      <c r="JJ805" s="182"/>
      <c r="JK805" s="182"/>
      <c r="JL805" s="182"/>
      <c r="JM805" s="182"/>
      <c r="JN805" s="182"/>
      <c r="JO805" s="182"/>
      <c r="JP805" s="182"/>
      <c r="JQ805" s="182"/>
      <c r="JR805" s="182"/>
      <c r="JS805" s="182"/>
      <c r="JT805" s="182"/>
      <c r="JU805" s="182"/>
      <c r="JV805" s="182"/>
      <c r="JW805" s="182"/>
      <c r="JX805" s="182"/>
      <c r="JY805" s="182"/>
      <c r="JZ805" s="182"/>
      <c r="KA805" s="182"/>
      <c r="KB805" s="182"/>
      <c r="KC805" s="182"/>
      <c r="KD805" s="182"/>
      <c r="KE805" s="182"/>
      <c r="KF805" s="182"/>
      <c r="KG805" s="182"/>
      <c r="KH805" s="182"/>
      <c r="KI805" s="182"/>
      <c r="KJ805" s="182"/>
      <c r="KK805" s="182"/>
      <c r="KL805" s="182"/>
      <c r="KM805" s="182"/>
      <c r="KN805" s="182"/>
      <c r="KO805" s="182"/>
      <c r="KP805" s="182"/>
      <c r="KQ805" s="182"/>
      <c r="KR805" s="182"/>
      <c r="KS805" s="182"/>
      <c r="KT805" s="182"/>
      <c r="KU805" s="182"/>
      <c r="KV805" s="182"/>
      <c r="KW805" s="182"/>
      <c r="KX805" s="182"/>
      <c r="KY805" s="182"/>
      <c r="KZ805" s="182"/>
      <c r="LA805" s="182"/>
      <c r="LB805" s="182"/>
      <c r="LC805" s="182"/>
      <c r="LD805" s="182"/>
      <c r="LE805" s="182"/>
      <c r="LF805" s="182"/>
      <c r="LG805" s="182"/>
      <c r="LH805" s="182"/>
      <c r="LI805" s="182"/>
      <c r="LJ805" s="182"/>
      <c r="LK805" s="182"/>
      <c r="LL805" s="182"/>
      <c r="LM805" s="182"/>
      <c r="LN805" s="182"/>
      <c r="LO805" s="182"/>
      <c r="LP805" s="182"/>
      <c r="LQ805" s="182"/>
      <c r="LR805" s="182"/>
      <c r="LS805" s="182"/>
      <c r="LT805" s="182"/>
      <c r="LU805" s="182"/>
      <c r="LV805" s="182"/>
      <c r="LW805" s="182"/>
      <c r="LX805" s="182"/>
      <c r="LY805" s="182"/>
      <c r="LZ805" s="182"/>
      <c r="MA805" s="182"/>
      <c r="MB805" s="182"/>
      <c r="MC805" s="182"/>
      <c r="MD805" s="182"/>
      <c r="ME805" s="182"/>
      <c r="MF805" s="182"/>
      <c r="MG805" s="182"/>
      <c r="MH805" s="182"/>
      <c r="MI805" s="182"/>
      <c r="MJ805" s="182"/>
      <c r="MK805" s="182"/>
      <c r="ML805" s="182"/>
      <c r="MM805" s="182"/>
      <c r="MN805" s="182"/>
      <c r="MO805" s="182"/>
      <c r="MP805" s="182"/>
      <c r="MQ805" s="182"/>
      <c r="MR805" s="182"/>
      <c r="MS805" s="182"/>
      <c r="MT805" s="182"/>
      <c r="MU805" s="182"/>
      <c r="MV805" s="182"/>
      <c r="MW805" s="182"/>
      <c r="MX805" s="182"/>
      <c r="MY805" s="182"/>
      <c r="MZ805" s="182"/>
      <c r="NA805" s="182"/>
      <c r="NB805" s="182"/>
      <c r="NC805" s="182"/>
      <c r="ND805" s="182"/>
      <c r="NE805" s="182"/>
      <c r="NF805" s="182"/>
      <c r="NG805" s="182"/>
      <c r="NH805" s="182"/>
      <c r="NI805" s="182"/>
      <c r="NJ805" s="182"/>
      <c r="NK805" s="182"/>
      <c r="NL805" s="182"/>
      <c r="NM805" s="182"/>
      <c r="NN805" s="182"/>
      <c r="NO805" s="182"/>
      <c r="NP805" s="182"/>
      <c r="NQ805" s="182"/>
      <c r="NR805" s="182"/>
      <c r="NS805" s="182"/>
      <c r="NT805" s="182"/>
      <c r="NU805" s="182"/>
      <c r="NV805" s="182"/>
      <c r="NW805" s="182"/>
      <c r="NX805" s="182"/>
      <c r="NY805" s="182"/>
      <c r="NZ805" s="182"/>
      <c r="OA805" s="182"/>
      <c r="OB805" s="182"/>
      <c r="OC805" s="182"/>
      <c r="OD805" s="182"/>
      <c r="OE805" s="182"/>
      <c r="OF805" s="182"/>
      <c r="OG805" s="182"/>
      <c r="OH805" s="182"/>
      <c r="OI805" s="182"/>
      <c r="OJ805" s="182"/>
      <c r="OK805" s="182"/>
      <c r="OL805" s="182"/>
      <c r="OM805" s="182"/>
      <c r="ON805" s="182"/>
      <c r="OO805" s="182"/>
      <c r="OP805" s="182"/>
      <c r="OQ805" s="182"/>
      <c r="OR805" s="182"/>
      <c r="OS805" s="182"/>
      <c r="OT805" s="182"/>
      <c r="OU805" s="182"/>
      <c r="OV805" s="182"/>
      <c r="OW805" s="182"/>
      <c r="OX805" s="182"/>
      <c r="OY805" s="182"/>
      <c r="OZ805" s="182"/>
      <c r="PA805" s="182"/>
      <c r="PB805" s="182"/>
      <c r="PC805" s="182"/>
      <c r="PD805" s="182"/>
      <c r="PE805" s="182"/>
      <c r="PF805" s="182"/>
      <c r="PG805" s="182"/>
      <c r="PH805" s="182"/>
      <c r="PI805" s="182"/>
      <c r="PJ805" s="182"/>
      <c r="PK805" s="182"/>
      <c r="PL805" s="182"/>
      <c r="PM805" s="182"/>
      <c r="PN805" s="182"/>
      <c r="PO805" s="182"/>
      <c r="PP805" s="182"/>
      <c r="PQ805" s="182"/>
      <c r="PR805" s="182"/>
      <c r="PS805" s="182"/>
      <c r="PT805" s="182"/>
      <c r="PU805" s="182"/>
      <c r="PV805" s="182"/>
      <c r="PW805" s="182"/>
      <c r="PX805" s="182"/>
    </row>
    <row r="806" spans="1:440" s="167" customFormat="1" ht="19.899999999999999" customHeight="1">
      <c r="A806" s="182"/>
      <c r="B806" s="321"/>
      <c r="C806" s="320"/>
      <c r="D806" s="320"/>
      <c r="E806" s="394"/>
      <c r="F806" s="182"/>
      <c r="G806" s="182"/>
      <c r="H806" s="182"/>
      <c r="I806" s="182"/>
      <c r="J806" s="182"/>
      <c r="K806" s="182"/>
      <c r="L806" s="182"/>
      <c r="M806" s="47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2"/>
      <c r="AT806" s="182"/>
      <c r="AU806" s="182"/>
      <c r="AV806" s="182"/>
      <c r="AW806" s="182"/>
      <c r="AX806" s="182"/>
      <c r="AY806" s="182"/>
      <c r="AZ806" s="182"/>
      <c r="BA806" s="182"/>
      <c r="BB806" s="182"/>
      <c r="BC806" s="182"/>
      <c r="BD806" s="182"/>
      <c r="BE806" s="182"/>
      <c r="BF806" s="182"/>
      <c r="BG806" s="182"/>
      <c r="BH806" s="182"/>
      <c r="BI806" s="182"/>
      <c r="BJ806" s="182"/>
      <c r="BK806" s="182"/>
      <c r="BL806" s="182"/>
      <c r="BM806" s="182"/>
      <c r="BN806" s="182"/>
      <c r="BO806" s="182"/>
      <c r="BP806" s="182"/>
      <c r="BQ806" s="182"/>
      <c r="BR806" s="182"/>
      <c r="BS806" s="182"/>
      <c r="BT806" s="182"/>
      <c r="BU806" s="182"/>
      <c r="BV806" s="182"/>
      <c r="BW806" s="182"/>
      <c r="BX806" s="182"/>
      <c r="BY806" s="182"/>
      <c r="BZ806" s="182"/>
      <c r="CA806" s="182"/>
      <c r="CB806" s="182"/>
      <c r="CC806" s="182"/>
      <c r="CD806" s="182"/>
      <c r="CE806" s="182"/>
      <c r="CF806" s="182"/>
      <c r="CG806" s="182"/>
      <c r="CH806" s="182"/>
      <c r="CI806" s="182"/>
      <c r="CJ806" s="182"/>
      <c r="CK806" s="182"/>
      <c r="CL806" s="182"/>
      <c r="CM806" s="182"/>
      <c r="CN806" s="182"/>
      <c r="CO806" s="182"/>
      <c r="CP806" s="182"/>
      <c r="CQ806" s="182"/>
      <c r="CR806" s="182"/>
      <c r="CS806" s="182"/>
      <c r="CT806" s="182"/>
      <c r="CU806" s="182"/>
      <c r="CV806" s="182"/>
      <c r="CW806" s="182"/>
      <c r="CX806" s="182"/>
      <c r="CY806" s="182"/>
      <c r="CZ806" s="182"/>
      <c r="DA806" s="182"/>
      <c r="DB806" s="182"/>
      <c r="DC806" s="182"/>
      <c r="DD806" s="182"/>
      <c r="DE806" s="182"/>
      <c r="DF806" s="182"/>
      <c r="DG806" s="182"/>
      <c r="DH806" s="182"/>
      <c r="DI806" s="182"/>
      <c r="DJ806" s="182"/>
      <c r="DK806" s="182"/>
      <c r="DL806" s="182"/>
      <c r="DM806" s="182"/>
      <c r="DN806" s="182"/>
      <c r="DO806" s="182"/>
      <c r="DP806" s="182"/>
      <c r="DQ806" s="182"/>
      <c r="DR806" s="182"/>
      <c r="DS806" s="182"/>
      <c r="DT806" s="182"/>
      <c r="DU806" s="182"/>
      <c r="DV806" s="182"/>
      <c r="DW806" s="182"/>
      <c r="DX806" s="182"/>
      <c r="DY806" s="182"/>
      <c r="DZ806" s="182"/>
      <c r="EA806" s="182"/>
      <c r="EB806" s="182"/>
      <c r="EC806" s="182"/>
      <c r="ED806" s="182"/>
      <c r="EE806" s="182"/>
      <c r="EF806" s="182"/>
      <c r="EG806" s="182"/>
      <c r="EH806" s="182"/>
      <c r="EI806" s="182"/>
      <c r="EJ806" s="182"/>
      <c r="EK806" s="182"/>
      <c r="EL806" s="182"/>
      <c r="EM806" s="182"/>
      <c r="EN806" s="182"/>
      <c r="EO806" s="182"/>
      <c r="EP806" s="182"/>
      <c r="EQ806" s="182"/>
      <c r="ER806" s="182"/>
      <c r="ES806" s="182"/>
      <c r="ET806" s="182"/>
      <c r="EU806" s="182"/>
      <c r="EV806" s="182"/>
      <c r="EW806" s="182"/>
      <c r="EX806" s="182"/>
      <c r="EY806" s="182"/>
      <c r="EZ806" s="182"/>
      <c r="FA806" s="182"/>
      <c r="FB806" s="182"/>
      <c r="FC806" s="182"/>
      <c r="FD806" s="182"/>
      <c r="FE806" s="182"/>
      <c r="FF806" s="182"/>
      <c r="FG806" s="182"/>
      <c r="FH806" s="182"/>
      <c r="FI806" s="182"/>
      <c r="FJ806" s="182"/>
      <c r="FK806" s="182"/>
      <c r="FL806" s="182"/>
      <c r="FM806" s="182"/>
      <c r="FN806" s="182"/>
      <c r="FO806" s="182"/>
      <c r="FP806" s="182"/>
      <c r="FQ806" s="182"/>
      <c r="FR806" s="182"/>
      <c r="FS806" s="182"/>
      <c r="FT806" s="182"/>
      <c r="FU806" s="182"/>
      <c r="FV806" s="182"/>
      <c r="FW806" s="182"/>
      <c r="FX806" s="182"/>
      <c r="FY806" s="182"/>
      <c r="FZ806" s="182"/>
      <c r="GA806" s="182"/>
      <c r="GB806" s="182"/>
      <c r="GC806" s="182"/>
      <c r="GD806" s="182"/>
      <c r="GE806" s="182"/>
      <c r="GF806" s="182"/>
      <c r="GG806" s="182"/>
      <c r="GH806" s="182"/>
      <c r="GI806" s="182"/>
      <c r="GJ806" s="182"/>
      <c r="GK806" s="182"/>
      <c r="GL806" s="182"/>
      <c r="GM806" s="182"/>
      <c r="GN806" s="182"/>
      <c r="GO806" s="182"/>
      <c r="GP806" s="182"/>
      <c r="GQ806" s="182"/>
      <c r="GR806" s="182"/>
      <c r="GS806" s="182"/>
      <c r="GT806" s="182"/>
      <c r="GU806" s="182"/>
      <c r="GV806" s="182"/>
      <c r="GW806" s="182"/>
      <c r="GX806" s="182"/>
      <c r="GY806" s="182"/>
      <c r="GZ806" s="182"/>
      <c r="HA806" s="182"/>
      <c r="HB806" s="182"/>
      <c r="HC806" s="182"/>
      <c r="HD806" s="182"/>
      <c r="HE806" s="182"/>
      <c r="HF806" s="182"/>
      <c r="HG806" s="182"/>
      <c r="HH806" s="182"/>
      <c r="HI806" s="182"/>
      <c r="HJ806" s="182"/>
      <c r="HK806" s="182"/>
      <c r="HL806" s="182"/>
      <c r="HM806" s="182"/>
      <c r="HN806" s="182"/>
      <c r="HO806" s="182"/>
      <c r="HP806" s="182"/>
      <c r="HQ806" s="182"/>
      <c r="HR806" s="182"/>
      <c r="HS806" s="182"/>
      <c r="HT806" s="182"/>
      <c r="HU806" s="182"/>
      <c r="HV806" s="182"/>
      <c r="HW806" s="182"/>
      <c r="HX806" s="182"/>
      <c r="HY806" s="182"/>
      <c r="HZ806" s="182"/>
      <c r="IA806" s="182"/>
      <c r="IB806" s="182"/>
      <c r="IC806" s="182"/>
      <c r="ID806" s="182"/>
      <c r="IE806" s="182"/>
      <c r="IF806" s="182"/>
      <c r="IG806" s="182"/>
      <c r="IH806" s="182"/>
      <c r="II806" s="182"/>
      <c r="IJ806" s="182"/>
      <c r="IK806" s="182"/>
      <c r="IL806" s="182"/>
      <c r="IM806" s="182"/>
      <c r="IN806" s="182"/>
      <c r="IO806" s="182"/>
      <c r="IP806" s="182"/>
      <c r="IQ806" s="182"/>
      <c r="IR806" s="182"/>
      <c r="IS806" s="182"/>
      <c r="IT806" s="182"/>
      <c r="IU806" s="182"/>
      <c r="IV806" s="182"/>
      <c r="IW806" s="182"/>
      <c r="IX806" s="182"/>
      <c r="IY806" s="182"/>
      <c r="IZ806" s="182"/>
      <c r="JA806" s="182"/>
      <c r="JB806" s="182"/>
      <c r="JC806" s="182"/>
      <c r="JD806" s="182"/>
      <c r="JE806" s="182"/>
      <c r="JF806" s="182"/>
      <c r="JG806" s="182"/>
      <c r="JH806" s="182"/>
      <c r="JI806" s="182"/>
      <c r="JJ806" s="182"/>
      <c r="JK806" s="182"/>
      <c r="JL806" s="182"/>
      <c r="JM806" s="182"/>
      <c r="JN806" s="182"/>
      <c r="JO806" s="182"/>
      <c r="JP806" s="182"/>
      <c r="JQ806" s="182"/>
      <c r="JR806" s="182"/>
      <c r="JS806" s="182"/>
      <c r="JT806" s="182"/>
      <c r="JU806" s="182"/>
      <c r="JV806" s="182"/>
      <c r="JW806" s="182"/>
      <c r="JX806" s="182"/>
      <c r="JY806" s="182"/>
      <c r="JZ806" s="182"/>
      <c r="KA806" s="182"/>
      <c r="KB806" s="182"/>
      <c r="KC806" s="182"/>
      <c r="KD806" s="182"/>
      <c r="KE806" s="182"/>
      <c r="KF806" s="182"/>
      <c r="KG806" s="182"/>
      <c r="KH806" s="182"/>
      <c r="KI806" s="182"/>
      <c r="KJ806" s="182"/>
      <c r="KK806" s="182"/>
      <c r="KL806" s="182"/>
      <c r="KM806" s="182"/>
      <c r="KN806" s="182"/>
      <c r="KO806" s="182"/>
      <c r="KP806" s="182"/>
      <c r="KQ806" s="182"/>
      <c r="KR806" s="182"/>
      <c r="KS806" s="182"/>
      <c r="KT806" s="182"/>
      <c r="KU806" s="182"/>
      <c r="KV806" s="182"/>
      <c r="KW806" s="182"/>
      <c r="KX806" s="182"/>
      <c r="KY806" s="182"/>
      <c r="KZ806" s="182"/>
      <c r="LA806" s="182"/>
      <c r="LB806" s="182"/>
      <c r="LC806" s="182"/>
      <c r="LD806" s="182"/>
      <c r="LE806" s="182"/>
      <c r="LF806" s="182"/>
      <c r="LG806" s="182"/>
      <c r="LH806" s="182"/>
      <c r="LI806" s="182"/>
      <c r="LJ806" s="182"/>
      <c r="LK806" s="182"/>
      <c r="LL806" s="182"/>
      <c r="LM806" s="182"/>
      <c r="LN806" s="182"/>
      <c r="LO806" s="182"/>
      <c r="LP806" s="182"/>
      <c r="LQ806" s="182"/>
      <c r="LR806" s="182"/>
      <c r="LS806" s="182"/>
      <c r="LT806" s="182"/>
      <c r="LU806" s="182"/>
      <c r="LV806" s="182"/>
      <c r="LW806" s="182"/>
      <c r="LX806" s="182"/>
      <c r="LY806" s="182"/>
      <c r="LZ806" s="182"/>
      <c r="MA806" s="182"/>
      <c r="MB806" s="182"/>
      <c r="MC806" s="182"/>
      <c r="MD806" s="182"/>
      <c r="ME806" s="182"/>
      <c r="MF806" s="182"/>
      <c r="MG806" s="182"/>
      <c r="MH806" s="182"/>
      <c r="MI806" s="182"/>
      <c r="MJ806" s="182"/>
      <c r="MK806" s="182"/>
      <c r="ML806" s="182"/>
      <c r="MM806" s="182"/>
      <c r="MN806" s="182"/>
      <c r="MO806" s="182"/>
      <c r="MP806" s="182"/>
      <c r="MQ806" s="182"/>
      <c r="MR806" s="182"/>
      <c r="MS806" s="182"/>
      <c r="MT806" s="182"/>
      <c r="MU806" s="182"/>
      <c r="MV806" s="182"/>
      <c r="MW806" s="182"/>
      <c r="MX806" s="182"/>
      <c r="MY806" s="182"/>
      <c r="MZ806" s="182"/>
      <c r="NA806" s="182"/>
      <c r="NB806" s="182"/>
      <c r="NC806" s="182"/>
      <c r="ND806" s="182"/>
      <c r="NE806" s="182"/>
      <c r="NF806" s="182"/>
      <c r="NG806" s="182"/>
      <c r="NH806" s="182"/>
      <c r="NI806" s="182"/>
      <c r="NJ806" s="182"/>
      <c r="NK806" s="182"/>
      <c r="NL806" s="182"/>
      <c r="NM806" s="182"/>
      <c r="NN806" s="182"/>
      <c r="NO806" s="182"/>
      <c r="NP806" s="182"/>
      <c r="NQ806" s="182"/>
      <c r="NR806" s="182"/>
      <c r="NS806" s="182"/>
      <c r="NT806" s="182"/>
      <c r="NU806" s="182"/>
      <c r="NV806" s="182"/>
      <c r="NW806" s="182"/>
      <c r="NX806" s="182"/>
      <c r="NY806" s="182"/>
      <c r="NZ806" s="182"/>
      <c r="OA806" s="182"/>
      <c r="OB806" s="182"/>
      <c r="OC806" s="182"/>
      <c r="OD806" s="182"/>
      <c r="OE806" s="182"/>
      <c r="OF806" s="182"/>
      <c r="OG806" s="182"/>
      <c r="OH806" s="182"/>
      <c r="OI806" s="182"/>
      <c r="OJ806" s="182"/>
      <c r="OK806" s="182"/>
      <c r="OL806" s="182"/>
      <c r="OM806" s="182"/>
      <c r="ON806" s="182"/>
      <c r="OO806" s="182"/>
      <c r="OP806" s="182"/>
      <c r="OQ806" s="182"/>
      <c r="OR806" s="182"/>
      <c r="OS806" s="182"/>
      <c r="OT806" s="182"/>
      <c r="OU806" s="182"/>
      <c r="OV806" s="182"/>
      <c r="OW806" s="182"/>
      <c r="OX806" s="182"/>
      <c r="OY806" s="182"/>
      <c r="OZ806" s="182"/>
      <c r="PA806" s="182"/>
      <c r="PB806" s="182"/>
      <c r="PC806" s="182"/>
      <c r="PD806" s="182"/>
      <c r="PE806" s="182"/>
      <c r="PF806" s="182"/>
      <c r="PG806" s="182"/>
      <c r="PH806" s="182"/>
      <c r="PI806" s="182"/>
      <c r="PJ806" s="182"/>
      <c r="PK806" s="182"/>
      <c r="PL806" s="182"/>
      <c r="PM806" s="182"/>
      <c r="PN806" s="182"/>
      <c r="PO806" s="182"/>
      <c r="PP806" s="182"/>
      <c r="PQ806" s="182"/>
      <c r="PR806" s="182"/>
      <c r="PS806" s="182"/>
      <c r="PT806" s="182"/>
      <c r="PU806" s="182"/>
      <c r="PV806" s="182"/>
      <c r="PW806" s="182"/>
      <c r="PX806" s="182"/>
    </row>
    <row r="807" spans="1:440" s="167" customFormat="1" ht="19.899999999999999" customHeight="1">
      <c r="A807" s="182"/>
      <c r="B807" s="1042" t="s">
        <v>139</v>
      </c>
      <c r="C807" s="1042"/>
      <c r="D807" s="1042"/>
      <c r="E807" s="1042"/>
      <c r="F807" s="1042"/>
      <c r="G807" s="1042"/>
      <c r="H807" s="1042"/>
      <c r="I807" s="1042"/>
      <c r="J807" s="1042"/>
      <c r="K807" s="1042"/>
      <c r="L807" s="1042"/>
      <c r="M807" s="104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2"/>
      <c r="AT807" s="182"/>
      <c r="AU807" s="182"/>
      <c r="AV807" s="182"/>
      <c r="AW807" s="182"/>
      <c r="AX807" s="182"/>
      <c r="AY807" s="182"/>
      <c r="AZ807" s="182"/>
      <c r="BA807" s="182"/>
      <c r="BB807" s="182"/>
      <c r="BC807" s="182"/>
      <c r="BD807" s="182"/>
      <c r="BE807" s="182"/>
      <c r="BF807" s="182"/>
      <c r="BG807" s="182"/>
      <c r="BH807" s="182"/>
      <c r="BI807" s="182"/>
      <c r="BJ807" s="182"/>
      <c r="BK807" s="182"/>
      <c r="BL807" s="182"/>
      <c r="BM807" s="182"/>
      <c r="BN807" s="182"/>
      <c r="BO807" s="182"/>
      <c r="BP807" s="182"/>
      <c r="BQ807" s="182"/>
      <c r="BR807" s="182"/>
      <c r="BS807" s="182"/>
      <c r="BT807" s="182"/>
      <c r="BU807" s="182"/>
      <c r="BV807" s="182"/>
      <c r="BW807" s="182"/>
      <c r="BX807" s="182"/>
      <c r="BY807" s="182"/>
      <c r="BZ807" s="182"/>
      <c r="CA807" s="182"/>
      <c r="CB807" s="182"/>
      <c r="CC807" s="182"/>
      <c r="CD807" s="182"/>
      <c r="CE807" s="182"/>
      <c r="CF807" s="182"/>
      <c r="CG807" s="182"/>
      <c r="CH807" s="182"/>
      <c r="CI807" s="182"/>
      <c r="CJ807" s="182"/>
      <c r="CK807" s="182"/>
      <c r="CL807" s="182"/>
      <c r="CM807" s="182"/>
      <c r="CN807" s="182"/>
      <c r="CO807" s="182"/>
      <c r="CP807" s="182"/>
      <c r="CQ807" s="182"/>
      <c r="CR807" s="182"/>
      <c r="CS807" s="182"/>
      <c r="CT807" s="182"/>
      <c r="CU807" s="182"/>
      <c r="CV807" s="182"/>
      <c r="CW807" s="182"/>
      <c r="CX807" s="182"/>
      <c r="CY807" s="182"/>
      <c r="CZ807" s="182"/>
      <c r="DA807" s="182"/>
      <c r="DB807" s="182"/>
      <c r="DC807" s="182"/>
      <c r="DD807" s="182"/>
      <c r="DE807" s="182"/>
      <c r="DF807" s="182"/>
      <c r="DG807" s="182"/>
      <c r="DH807" s="182"/>
      <c r="DI807" s="182"/>
      <c r="DJ807" s="182"/>
      <c r="DK807" s="182"/>
      <c r="DL807" s="182"/>
      <c r="DM807" s="182"/>
      <c r="DN807" s="182"/>
      <c r="DO807" s="182"/>
      <c r="DP807" s="182"/>
      <c r="DQ807" s="182"/>
      <c r="DR807" s="182"/>
      <c r="DS807" s="182"/>
      <c r="DT807" s="182"/>
      <c r="DU807" s="182"/>
      <c r="DV807" s="182"/>
      <c r="DW807" s="182"/>
      <c r="DX807" s="182"/>
      <c r="DY807" s="182"/>
      <c r="DZ807" s="182"/>
      <c r="EA807" s="182"/>
      <c r="EB807" s="182"/>
      <c r="EC807" s="182"/>
      <c r="ED807" s="182"/>
      <c r="EE807" s="182"/>
      <c r="EF807" s="182"/>
      <c r="EG807" s="182"/>
      <c r="EH807" s="182"/>
      <c r="EI807" s="182"/>
      <c r="EJ807" s="182"/>
      <c r="EK807" s="182"/>
      <c r="EL807" s="182"/>
      <c r="EM807" s="182"/>
      <c r="EN807" s="182"/>
      <c r="EO807" s="182"/>
      <c r="EP807" s="182"/>
      <c r="EQ807" s="182"/>
      <c r="ER807" s="182"/>
      <c r="ES807" s="182"/>
      <c r="ET807" s="182"/>
      <c r="EU807" s="182"/>
      <c r="EV807" s="182"/>
      <c r="EW807" s="182"/>
      <c r="EX807" s="182"/>
      <c r="EY807" s="182"/>
      <c r="EZ807" s="182"/>
      <c r="FA807" s="182"/>
      <c r="FB807" s="182"/>
      <c r="FC807" s="182"/>
      <c r="FD807" s="182"/>
      <c r="FE807" s="182"/>
      <c r="FF807" s="182"/>
      <c r="FG807" s="182"/>
      <c r="FH807" s="182"/>
      <c r="FI807" s="182"/>
      <c r="FJ807" s="182"/>
      <c r="FK807" s="182"/>
      <c r="FL807" s="182"/>
      <c r="FM807" s="182"/>
      <c r="FN807" s="182"/>
      <c r="FO807" s="182"/>
      <c r="FP807" s="182"/>
      <c r="FQ807" s="182"/>
      <c r="FR807" s="182"/>
      <c r="FS807" s="182"/>
      <c r="FT807" s="182"/>
      <c r="FU807" s="182"/>
      <c r="FV807" s="182"/>
      <c r="FW807" s="182"/>
      <c r="FX807" s="182"/>
      <c r="FY807" s="182"/>
      <c r="FZ807" s="182"/>
      <c r="GA807" s="182"/>
      <c r="GB807" s="182"/>
      <c r="GC807" s="182"/>
      <c r="GD807" s="182"/>
      <c r="GE807" s="182"/>
      <c r="GF807" s="182"/>
      <c r="GG807" s="182"/>
      <c r="GH807" s="182"/>
      <c r="GI807" s="182"/>
      <c r="GJ807" s="182"/>
      <c r="GK807" s="182"/>
      <c r="GL807" s="182"/>
      <c r="GM807" s="182"/>
      <c r="GN807" s="182"/>
      <c r="GO807" s="182"/>
      <c r="GP807" s="182"/>
      <c r="GQ807" s="182"/>
      <c r="GR807" s="182"/>
      <c r="GS807" s="182"/>
      <c r="GT807" s="182"/>
      <c r="GU807" s="182"/>
      <c r="GV807" s="182"/>
      <c r="GW807" s="182"/>
      <c r="GX807" s="182"/>
      <c r="GY807" s="182"/>
      <c r="GZ807" s="182"/>
      <c r="HA807" s="182"/>
      <c r="HB807" s="182"/>
      <c r="HC807" s="182"/>
      <c r="HD807" s="182"/>
      <c r="HE807" s="182"/>
      <c r="HF807" s="182"/>
      <c r="HG807" s="182"/>
      <c r="HH807" s="182"/>
      <c r="HI807" s="182"/>
      <c r="HJ807" s="182"/>
      <c r="HK807" s="182"/>
      <c r="HL807" s="182"/>
      <c r="HM807" s="182"/>
      <c r="HN807" s="182"/>
      <c r="HO807" s="182"/>
      <c r="HP807" s="182"/>
      <c r="HQ807" s="182"/>
      <c r="HR807" s="182"/>
      <c r="HS807" s="182"/>
      <c r="HT807" s="182"/>
      <c r="HU807" s="182"/>
      <c r="HV807" s="182"/>
      <c r="HW807" s="182"/>
      <c r="HX807" s="182"/>
      <c r="HY807" s="182"/>
      <c r="HZ807" s="182"/>
      <c r="IA807" s="182"/>
      <c r="IB807" s="182"/>
      <c r="IC807" s="182"/>
      <c r="ID807" s="182"/>
      <c r="IE807" s="182"/>
      <c r="IF807" s="182"/>
      <c r="IG807" s="182"/>
      <c r="IH807" s="182"/>
      <c r="II807" s="182"/>
      <c r="IJ807" s="182"/>
      <c r="IK807" s="182"/>
      <c r="IL807" s="182"/>
      <c r="IM807" s="182"/>
      <c r="IN807" s="182"/>
      <c r="IO807" s="182"/>
      <c r="IP807" s="182"/>
      <c r="IQ807" s="182"/>
      <c r="IR807" s="182"/>
      <c r="IS807" s="182"/>
      <c r="IT807" s="182"/>
      <c r="IU807" s="182"/>
      <c r="IV807" s="182"/>
      <c r="IW807" s="182"/>
      <c r="IX807" s="182"/>
      <c r="IY807" s="182"/>
      <c r="IZ807" s="182"/>
      <c r="JA807" s="182"/>
      <c r="JB807" s="182"/>
      <c r="JC807" s="182"/>
      <c r="JD807" s="182"/>
      <c r="JE807" s="182"/>
      <c r="JF807" s="182"/>
      <c r="JG807" s="182"/>
      <c r="JH807" s="182"/>
      <c r="JI807" s="182"/>
      <c r="JJ807" s="182"/>
      <c r="JK807" s="182"/>
      <c r="JL807" s="182"/>
      <c r="JM807" s="182"/>
      <c r="JN807" s="182"/>
      <c r="JO807" s="182"/>
      <c r="JP807" s="182"/>
      <c r="JQ807" s="182"/>
      <c r="JR807" s="182"/>
      <c r="JS807" s="182"/>
      <c r="JT807" s="182"/>
      <c r="JU807" s="182"/>
      <c r="JV807" s="182"/>
      <c r="JW807" s="182"/>
      <c r="JX807" s="182"/>
      <c r="JY807" s="182"/>
      <c r="JZ807" s="182"/>
      <c r="KA807" s="182"/>
      <c r="KB807" s="182"/>
      <c r="KC807" s="182"/>
      <c r="KD807" s="182"/>
      <c r="KE807" s="182"/>
      <c r="KF807" s="182"/>
      <c r="KG807" s="182"/>
      <c r="KH807" s="182"/>
      <c r="KI807" s="182"/>
      <c r="KJ807" s="182"/>
      <c r="KK807" s="182"/>
      <c r="KL807" s="182"/>
      <c r="KM807" s="182"/>
      <c r="KN807" s="182"/>
      <c r="KO807" s="182"/>
      <c r="KP807" s="182"/>
      <c r="KQ807" s="182"/>
      <c r="KR807" s="182"/>
      <c r="KS807" s="182"/>
      <c r="KT807" s="182"/>
      <c r="KU807" s="182"/>
      <c r="KV807" s="182"/>
      <c r="KW807" s="182"/>
      <c r="KX807" s="182"/>
      <c r="KY807" s="182"/>
      <c r="KZ807" s="182"/>
      <c r="LA807" s="182"/>
      <c r="LB807" s="182"/>
      <c r="LC807" s="182"/>
      <c r="LD807" s="182"/>
      <c r="LE807" s="182"/>
      <c r="LF807" s="182"/>
      <c r="LG807" s="182"/>
      <c r="LH807" s="182"/>
      <c r="LI807" s="182"/>
      <c r="LJ807" s="182"/>
      <c r="LK807" s="182"/>
      <c r="LL807" s="182"/>
      <c r="LM807" s="182"/>
      <c r="LN807" s="182"/>
      <c r="LO807" s="182"/>
      <c r="LP807" s="182"/>
      <c r="LQ807" s="182"/>
      <c r="LR807" s="182"/>
      <c r="LS807" s="182"/>
      <c r="LT807" s="182"/>
      <c r="LU807" s="182"/>
      <c r="LV807" s="182"/>
      <c r="LW807" s="182"/>
      <c r="LX807" s="182"/>
      <c r="LY807" s="182"/>
      <c r="LZ807" s="182"/>
      <c r="MA807" s="182"/>
      <c r="MB807" s="182"/>
      <c r="MC807" s="182"/>
      <c r="MD807" s="182"/>
      <c r="ME807" s="182"/>
      <c r="MF807" s="182"/>
      <c r="MG807" s="182"/>
      <c r="MH807" s="182"/>
      <c r="MI807" s="182"/>
      <c r="MJ807" s="182"/>
      <c r="MK807" s="182"/>
      <c r="ML807" s="182"/>
      <c r="MM807" s="182"/>
      <c r="MN807" s="182"/>
      <c r="MO807" s="182"/>
      <c r="MP807" s="182"/>
      <c r="MQ807" s="182"/>
      <c r="MR807" s="182"/>
      <c r="MS807" s="182"/>
      <c r="MT807" s="182"/>
      <c r="MU807" s="182"/>
      <c r="MV807" s="182"/>
      <c r="MW807" s="182"/>
      <c r="MX807" s="182"/>
      <c r="MY807" s="182"/>
      <c r="MZ807" s="182"/>
      <c r="NA807" s="182"/>
      <c r="NB807" s="182"/>
      <c r="NC807" s="182"/>
      <c r="ND807" s="182"/>
      <c r="NE807" s="182"/>
      <c r="NF807" s="182"/>
      <c r="NG807" s="182"/>
      <c r="NH807" s="182"/>
      <c r="NI807" s="182"/>
      <c r="NJ807" s="182"/>
      <c r="NK807" s="182"/>
      <c r="NL807" s="182"/>
      <c r="NM807" s="182"/>
      <c r="NN807" s="182"/>
      <c r="NO807" s="182"/>
      <c r="NP807" s="182"/>
      <c r="NQ807" s="182"/>
      <c r="NR807" s="182"/>
      <c r="NS807" s="182"/>
      <c r="NT807" s="182"/>
      <c r="NU807" s="182"/>
      <c r="NV807" s="182"/>
      <c r="NW807" s="182"/>
      <c r="NX807" s="182"/>
      <c r="NY807" s="182"/>
      <c r="NZ807" s="182"/>
      <c r="OA807" s="182"/>
      <c r="OB807" s="182"/>
      <c r="OC807" s="182"/>
      <c r="OD807" s="182"/>
      <c r="OE807" s="182"/>
      <c r="OF807" s="182"/>
      <c r="OG807" s="182"/>
      <c r="OH807" s="182"/>
      <c r="OI807" s="182"/>
      <c r="OJ807" s="182"/>
      <c r="OK807" s="182"/>
      <c r="OL807" s="182"/>
      <c r="OM807" s="182"/>
      <c r="ON807" s="182"/>
      <c r="OO807" s="182"/>
      <c r="OP807" s="182"/>
      <c r="OQ807" s="182"/>
      <c r="OR807" s="182"/>
      <c r="OS807" s="182"/>
      <c r="OT807" s="182"/>
      <c r="OU807" s="182"/>
      <c r="OV807" s="182"/>
      <c r="OW807" s="182"/>
      <c r="OX807" s="182"/>
      <c r="OY807" s="182"/>
      <c r="OZ807" s="182"/>
      <c r="PA807" s="182"/>
      <c r="PB807" s="182"/>
      <c r="PC807" s="182"/>
      <c r="PD807" s="182"/>
      <c r="PE807" s="182"/>
      <c r="PF807" s="182"/>
      <c r="PG807" s="182"/>
      <c r="PH807" s="182"/>
      <c r="PI807" s="182"/>
      <c r="PJ807" s="182"/>
      <c r="PK807" s="182"/>
      <c r="PL807" s="182"/>
      <c r="PM807" s="182"/>
      <c r="PN807" s="182"/>
      <c r="PO807" s="182"/>
      <c r="PP807" s="182"/>
      <c r="PQ807" s="182"/>
      <c r="PR807" s="182"/>
      <c r="PS807" s="182"/>
      <c r="PT807" s="182"/>
      <c r="PU807" s="182"/>
      <c r="PV807" s="182"/>
      <c r="PW807" s="182"/>
      <c r="PX807" s="182"/>
    </row>
    <row r="808" spans="1:440" s="167" customFormat="1" ht="19.899999999999999" customHeight="1">
      <c r="A808" s="182"/>
      <c r="B808" s="1042"/>
      <c r="C808" s="1042"/>
      <c r="D808" s="1042"/>
      <c r="E808" s="1042"/>
      <c r="F808" s="1042"/>
      <c r="G808" s="1042"/>
      <c r="H808" s="1042"/>
      <c r="I808" s="1042"/>
      <c r="J808" s="1042"/>
      <c r="K808" s="1042"/>
      <c r="L808" s="1042"/>
      <c r="M808" s="104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2"/>
      <c r="AT808" s="182"/>
      <c r="AU808" s="182"/>
      <c r="AV808" s="182"/>
      <c r="AW808" s="182"/>
      <c r="AX808" s="182"/>
      <c r="AY808" s="182"/>
      <c r="AZ808" s="182"/>
      <c r="BA808" s="182"/>
      <c r="BB808" s="182"/>
      <c r="BC808" s="182"/>
      <c r="BD808" s="182"/>
      <c r="BE808" s="182"/>
      <c r="BF808" s="182"/>
      <c r="BG808" s="182"/>
      <c r="BH808" s="182"/>
      <c r="BI808" s="182"/>
      <c r="BJ808" s="182"/>
      <c r="BK808" s="182"/>
      <c r="BL808" s="182"/>
      <c r="BM808" s="182"/>
      <c r="BN808" s="182"/>
      <c r="BO808" s="182"/>
      <c r="BP808" s="182"/>
      <c r="BQ808" s="182"/>
      <c r="BR808" s="182"/>
      <c r="BS808" s="182"/>
      <c r="BT808" s="182"/>
      <c r="BU808" s="182"/>
      <c r="BV808" s="182"/>
      <c r="BW808" s="182"/>
      <c r="BX808" s="182"/>
      <c r="BY808" s="182"/>
      <c r="BZ808" s="182"/>
      <c r="CA808" s="182"/>
      <c r="CB808" s="182"/>
      <c r="CC808" s="182"/>
      <c r="CD808" s="182"/>
      <c r="CE808" s="182"/>
      <c r="CF808" s="182"/>
      <c r="CG808" s="182"/>
      <c r="CH808" s="182"/>
      <c r="CI808" s="182"/>
      <c r="CJ808" s="182"/>
      <c r="CK808" s="182"/>
      <c r="CL808" s="182"/>
      <c r="CM808" s="182"/>
      <c r="CN808" s="182"/>
      <c r="CO808" s="182"/>
      <c r="CP808" s="182"/>
      <c r="CQ808" s="182"/>
      <c r="CR808" s="182"/>
      <c r="CS808" s="182"/>
      <c r="CT808" s="182"/>
      <c r="CU808" s="182"/>
      <c r="CV808" s="182"/>
      <c r="CW808" s="182"/>
      <c r="CX808" s="182"/>
      <c r="CY808" s="182"/>
      <c r="CZ808" s="182"/>
      <c r="DA808" s="182"/>
      <c r="DB808" s="182"/>
      <c r="DC808" s="182"/>
      <c r="DD808" s="182"/>
      <c r="DE808" s="182"/>
      <c r="DF808" s="182"/>
      <c r="DG808" s="182"/>
      <c r="DH808" s="182"/>
      <c r="DI808" s="182"/>
      <c r="DJ808" s="182"/>
      <c r="DK808" s="182"/>
      <c r="DL808" s="182"/>
      <c r="DM808" s="182"/>
      <c r="DN808" s="182"/>
      <c r="DO808" s="182"/>
      <c r="DP808" s="182"/>
      <c r="DQ808" s="182"/>
      <c r="DR808" s="182"/>
      <c r="DS808" s="182"/>
      <c r="DT808" s="182"/>
      <c r="DU808" s="182"/>
      <c r="DV808" s="182"/>
      <c r="DW808" s="182"/>
      <c r="DX808" s="182"/>
      <c r="DY808" s="182"/>
      <c r="DZ808" s="182"/>
      <c r="EA808" s="182"/>
      <c r="EB808" s="182"/>
      <c r="EC808" s="182"/>
      <c r="ED808" s="182"/>
      <c r="EE808" s="182"/>
      <c r="EF808" s="182"/>
      <c r="EG808" s="182"/>
      <c r="EH808" s="182"/>
      <c r="EI808" s="182"/>
      <c r="EJ808" s="182"/>
      <c r="EK808" s="182"/>
      <c r="EL808" s="182"/>
      <c r="EM808" s="182"/>
      <c r="EN808" s="182"/>
      <c r="EO808" s="182"/>
      <c r="EP808" s="182"/>
      <c r="EQ808" s="182"/>
      <c r="ER808" s="182"/>
      <c r="ES808" s="182"/>
      <c r="ET808" s="182"/>
      <c r="EU808" s="182"/>
      <c r="EV808" s="182"/>
      <c r="EW808" s="182"/>
      <c r="EX808" s="182"/>
      <c r="EY808" s="182"/>
      <c r="EZ808" s="182"/>
      <c r="FA808" s="182"/>
      <c r="FB808" s="182"/>
      <c r="FC808" s="182"/>
      <c r="FD808" s="182"/>
      <c r="FE808" s="182"/>
      <c r="FF808" s="182"/>
      <c r="FG808" s="182"/>
      <c r="FH808" s="182"/>
      <c r="FI808" s="182"/>
      <c r="FJ808" s="182"/>
      <c r="FK808" s="182"/>
      <c r="FL808" s="182"/>
      <c r="FM808" s="182"/>
      <c r="FN808" s="182"/>
      <c r="FO808" s="182"/>
      <c r="FP808" s="182"/>
      <c r="FQ808" s="182"/>
      <c r="FR808" s="182"/>
      <c r="FS808" s="182"/>
      <c r="FT808" s="182"/>
      <c r="FU808" s="182"/>
      <c r="FV808" s="182"/>
      <c r="FW808" s="182"/>
      <c r="FX808" s="182"/>
      <c r="FY808" s="182"/>
      <c r="FZ808" s="182"/>
      <c r="GA808" s="182"/>
      <c r="GB808" s="182"/>
      <c r="GC808" s="182"/>
      <c r="GD808" s="182"/>
      <c r="GE808" s="182"/>
      <c r="GF808" s="182"/>
      <c r="GG808" s="182"/>
      <c r="GH808" s="182"/>
      <c r="GI808" s="182"/>
      <c r="GJ808" s="182"/>
      <c r="GK808" s="182"/>
      <c r="GL808" s="182"/>
      <c r="GM808" s="182"/>
      <c r="GN808" s="182"/>
      <c r="GO808" s="182"/>
      <c r="GP808" s="182"/>
      <c r="GQ808" s="182"/>
      <c r="GR808" s="182"/>
      <c r="GS808" s="182"/>
      <c r="GT808" s="182"/>
      <c r="GU808" s="182"/>
      <c r="GV808" s="182"/>
      <c r="GW808" s="182"/>
      <c r="GX808" s="182"/>
      <c r="GY808" s="182"/>
      <c r="GZ808" s="182"/>
      <c r="HA808" s="182"/>
      <c r="HB808" s="182"/>
      <c r="HC808" s="182"/>
      <c r="HD808" s="182"/>
      <c r="HE808" s="182"/>
      <c r="HF808" s="182"/>
      <c r="HG808" s="182"/>
      <c r="HH808" s="182"/>
      <c r="HI808" s="182"/>
      <c r="HJ808" s="182"/>
      <c r="HK808" s="182"/>
      <c r="HL808" s="182"/>
      <c r="HM808" s="182"/>
      <c r="HN808" s="182"/>
      <c r="HO808" s="182"/>
      <c r="HP808" s="182"/>
      <c r="HQ808" s="182"/>
      <c r="HR808" s="182"/>
      <c r="HS808" s="182"/>
      <c r="HT808" s="182"/>
      <c r="HU808" s="182"/>
      <c r="HV808" s="182"/>
      <c r="HW808" s="182"/>
      <c r="HX808" s="182"/>
      <c r="HY808" s="182"/>
      <c r="HZ808" s="182"/>
      <c r="IA808" s="182"/>
      <c r="IB808" s="182"/>
      <c r="IC808" s="182"/>
      <c r="ID808" s="182"/>
      <c r="IE808" s="182"/>
      <c r="IF808" s="182"/>
      <c r="IG808" s="182"/>
      <c r="IH808" s="182"/>
      <c r="II808" s="182"/>
      <c r="IJ808" s="182"/>
      <c r="IK808" s="182"/>
      <c r="IL808" s="182"/>
      <c r="IM808" s="182"/>
      <c r="IN808" s="182"/>
      <c r="IO808" s="182"/>
      <c r="IP808" s="182"/>
      <c r="IQ808" s="182"/>
      <c r="IR808" s="182"/>
      <c r="IS808" s="182"/>
      <c r="IT808" s="182"/>
      <c r="IU808" s="182"/>
      <c r="IV808" s="182"/>
      <c r="IW808" s="182"/>
      <c r="IX808" s="182"/>
      <c r="IY808" s="182"/>
      <c r="IZ808" s="182"/>
      <c r="JA808" s="182"/>
      <c r="JB808" s="182"/>
      <c r="JC808" s="182"/>
      <c r="JD808" s="182"/>
      <c r="JE808" s="182"/>
      <c r="JF808" s="182"/>
      <c r="JG808" s="182"/>
      <c r="JH808" s="182"/>
      <c r="JI808" s="182"/>
      <c r="JJ808" s="182"/>
      <c r="JK808" s="182"/>
      <c r="JL808" s="182"/>
      <c r="JM808" s="182"/>
      <c r="JN808" s="182"/>
      <c r="JO808" s="182"/>
      <c r="JP808" s="182"/>
      <c r="JQ808" s="182"/>
      <c r="JR808" s="182"/>
      <c r="JS808" s="182"/>
      <c r="JT808" s="182"/>
      <c r="JU808" s="182"/>
      <c r="JV808" s="182"/>
      <c r="JW808" s="182"/>
      <c r="JX808" s="182"/>
      <c r="JY808" s="182"/>
      <c r="JZ808" s="182"/>
      <c r="KA808" s="182"/>
      <c r="KB808" s="182"/>
      <c r="KC808" s="182"/>
      <c r="KD808" s="182"/>
      <c r="KE808" s="182"/>
      <c r="KF808" s="182"/>
      <c r="KG808" s="182"/>
      <c r="KH808" s="182"/>
      <c r="KI808" s="182"/>
      <c r="KJ808" s="182"/>
      <c r="KK808" s="182"/>
      <c r="KL808" s="182"/>
      <c r="KM808" s="182"/>
      <c r="KN808" s="182"/>
      <c r="KO808" s="182"/>
      <c r="KP808" s="182"/>
      <c r="KQ808" s="182"/>
      <c r="KR808" s="182"/>
      <c r="KS808" s="182"/>
      <c r="KT808" s="182"/>
      <c r="KU808" s="182"/>
      <c r="KV808" s="182"/>
      <c r="KW808" s="182"/>
      <c r="KX808" s="182"/>
      <c r="KY808" s="182"/>
      <c r="KZ808" s="182"/>
      <c r="LA808" s="182"/>
      <c r="LB808" s="182"/>
      <c r="LC808" s="182"/>
      <c r="LD808" s="182"/>
      <c r="LE808" s="182"/>
      <c r="LF808" s="182"/>
      <c r="LG808" s="182"/>
      <c r="LH808" s="182"/>
      <c r="LI808" s="182"/>
      <c r="LJ808" s="182"/>
      <c r="LK808" s="182"/>
      <c r="LL808" s="182"/>
      <c r="LM808" s="182"/>
      <c r="LN808" s="182"/>
      <c r="LO808" s="182"/>
      <c r="LP808" s="182"/>
      <c r="LQ808" s="182"/>
      <c r="LR808" s="182"/>
      <c r="LS808" s="182"/>
      <c r="LT808" s="182"/>
      <c r="LU808" s="182"/>
      <c r="LV808" s="182"/>
      <c r="LW808" s="182"/>
      <c r="LX808" s="182"/>
      <c r="LY808" s="182"/>
      <c r="LZ808" s="182"/>
      <c r="MA808" s="182"/>
      <c r="MB808" s="182"/>
      <c r="MC808" s="182"/>
      <c r="MD808" s="182"/>
      <c r="ME808" s="182"/>
      <c r="MF808" s="182"/>
      <c r="MG808" s="182"/>
      <c r="MH808" s="182"/>
      <c r="MI808" s="182"/>
      <c r="MJ808" s="182"/>
      <c r="MK808" s="182"/>
      <c r="ML808" s="182"/>
      <c r="MM808" s="182"/>
      <c r="MN808" s="182"/>
      <c r="MO808" s="182"/>
      <c r="MP808" s="182"/>
      <c r="MQ808" s="182"/>
      <c r="MR808" s="182"/>
      <c r="MS808" s="182"/>
      <c r="MT808" s="182"/>
      <c r="MU808" s="182"/>
      <c r="MV808" s="182"/>
      <c r="MW808" s="182"/>
      <c r="MX808" s="182"/>
      <c r="MY808" s="182"/>
      <c r="MZ808" s="182"/>
      <c r="NA808" s="182"/>
      <c r="NB808" s="182"/>
      <c r="NC808" s="182"/>
      <c r="ND808" s="182"/>
      <c r="NE808" s="182"/>
      <c r="NF808" s="182"/>
      <c r="NG808" s="182"/>
      <c r="NH808" s="182"/>
      <c r="NI808" s="182"/>
      <c r="NJ808" s="182"/>
      <c r="NK808" s="182"/>
      <c r="NL808" s="182"/>
      <c r="NM808" s="182"/>
      <c r="NN808" s="182"/>
      <c r="NO808" s="182"/>
      <c r="NP808" s="182"/>
      <c r="NQ808" s="182"/>
      <c r="NR808" s="182"/>
      <c r="NS808" s="182"/>
      <c r="NT808" s="182"/>
      <c r="NU808" s="182"/>
      <c r="NV808" s="182"/>
      <c r="NW808" s="182"/>
      <c r="NX808" s="182"/>
      <c r="NY808" s="182"/>
      <c r="NZ808" s="182"/>
      <c r="OA808" s="182"/>
      <c r="OB808" s="182"/>
      <c r="OC808" s="182"/>
      <c r="OD808" s="182"/>
      <c r="OE808" s="182"/>
      <c r="OF808" s="182"/>
      <c r="OG808" s="182"/>
      <c r="OH808" s="182"/>
      <c r="OI808" s="182"/>
      <c r="OJ808" s="182"/>
      <c r="OK808" s="182"/>
      <c r="OL808" s="182"/>
      <c r="OM808" s="182"/>
      <c r="ON808" s="182"/>
      <c r="OO808" s="182"/>
      <c r="OP808" s="182"/>
      <c r="OQ808" s="182"/>
      <c r="OR808" s="182"/>
      <c r="OS808" s="182"/>
      <c r="OT808" s="182"/>
      <c r="OU808" s="182"/>
      <c r="OV808" s="182"/>
      <c r="OW808" s="182"/>
      <c r="OX808" s="182"/>
      <c r="OY808" s="182"/>
      <c r="OZ808" s="182"/>
      <c r="PA808" s="182"/>
      <c r="PB808" s="182"/>
      <c r="PC808" s="182"/>
      <c r="PD808" s="182"/>
      <c r="PE808" s="182"/>
      <c r="PF808" s="182"/>
      <c r="PG808" s="182"/>
      <c r="PH808" s="182"/>
      <c r="PI808" s="182"/>
      <c r="PJ808" s="182"/>
      <c r="PK808" s="182"/>
      <c r="PL808" s="182"/>
      <c r="PM808" s="182"/>
      <c r="PN808" s="182"/>
      <c r="PO808" s="182"/>
      <c r="PP808" s="182"/>
      <c r="PQ808" s="182"/>
      <c r="PR808" s="182"/>
      <c r="PS808" s="182"/>
      <c r="PT808" s="182"/>
      <c r="PU808" s="182"/>
      <c r="PV808" s="182"/>
      <c r="PW808" s="182"/>
      <c r="PX808" s="182"/>
    </row>
    <row r="809" spans="1:440" s="167" customFormat="1" ht="19.899999999999999" customHeight="1">
      <c r="A809" s="182"/>
      <c r="B809" s="321"/>
      <c r="C809" s="320"/>
      <c r="D809" s="320"/>
      <c r="E809" s="394"/>
      <c r="F809" s="182"/>
      <c r="G809" s="182"/>
      <c r="H809" s="182"/>
      <c r="I809" s="182"/>
      <c r="J809" s="182"/>
      <c r="K809" s="182"/>
      <c r="L809" s="182"/>
      <c r="M809" s="47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2"/>
      <c r="AT809" s="182"/>
      <c r="AU809" s="182"/>
      <c r="AV809" s="182"/>
      <c r="AW809" s="182"/>
      <c r="AX809" s="182"/>
      <c r="AY809" s="182"/>
      <c r="AZ809" s="182"/>
      <c r="BA809" s="182"/>
      <c r="BB809" s="182"/>
      <c r="BC809" s="182"/>
      <c r="BD809" s="182"/>
      <c r="BE809" s="182"/>
      <c r="BF809" s="182"/>
      <c r="BG809" s="182"/>
      <c r="BH809" s="182"/>
      <c r="BI809" s="182"/>
      <c r="BJ809" s="182"/>
      <c r="BK809" s="182"/>
      <c r="BL809" s="182"/>
      <c r="BM809" s="182"/>
      <c r="BN809" s="182"/>
      <c r="BO809" s="182"/>
      <c r="BP809" s="182"/>
      <c r="BQ809" s="182"/>
      <c r="BR809" s="182"/>
      <c r="BS809" s="182"/>
      <c r="BT809" s="182"/>
      <c r="BU809" s="182"/>
      <c r="BV809" s="182"/>
      <c r="BW809" s="182"/>
      <c r="BX809" s="182"/>
      <c r="BY809" s="182"/>
      <c r="BZ809" s="182"/>
      <c r="CA809" s="182"/>
      <c r="CB809" s="182"/>
      <c r="CC809" s="182"/>
      <c r="CD809" s="182"/>
      <c r="CE809" s="182"/>
      <c r="CF809" s="182"/>
      <c r="CG809" s="182"/>
      <c r="CH809" s="182"/>
      <c r="CI809" s="182"/>
      <c r="CJ809" s="182"/>
      <c r="CK809" s="182"/>
      <c r="CL809" s="182"/>
      <c r="CM809" s="182"/>
      <c r="CN809" s="182"/>
      <c r="CO809" s="182"/>
      <c r="CP809" s="182"/>
      <c r="CQ809" s="182"/>
      <c r="CR809" s="182"/>
      <c r="CS809" s="182"/>
      <c r="CT809" s="182"/>
      <c r="CU809" s="182"/>
      <c r="CV809" s="182"/>
      <c r="CW809" s="182"/>
      <c r="CX809" s="182"/>
      <c r="CY809" s="182"/>
      <c r="CZ809" s="182"/>
      <c r="DA809" s="182"/>
      <c r="DB809" s="182"/>
      <c r="DC809" s="182"/>
      <c r="DD809" s="182"/>
      <c r="DE809" s="182"/>
      <c r="DF809" s="182"/>
      <c r="DG809" s="182"/>
      <c r="DH809" s="182"/>
      <c r="DI809" s="182"/>
      <c r="DJ809" s="182"/>
      <c r="DK809" s="182"/>
      <c r="DL809" s="182"/>
      <c r="DM809" s="182"/>
      <c r="DN809" s="182"/>
      <c r="DO809" s="182"/>
      <c r="DP809" s="182"/>
      <c r="DQ809" s="182"/>
      <c r="DR809" s="182"/>
      <c r="DS809" s="182"/>
      <c r="DT809" s="182"/>
      <c r="DU809" s="182"/>
      <c r="DV809" s="182"/>
      <c r="DW809" s="182"/>
      <c r="DX809" s="182"/>
      <c r="DY809" s="182"/>
      <c r="DZ809" s="182"/>
      <c r="EA809" s="182"/>
      <c r="EB809" s="182"/>
      <c r="EC809" s="182"/>
      <c r="ED809" s="182"/>
      <c r="EE809" s="182"/>
      <c r="EF809" s="182"/>
      <c r="EG809" s="182"/>
      <c r="EH809" s="182"/>
      <c r="EI809" s="182"/>
      <c r="EJ809" s="182"/>
      <c r="EK809" s="182"/>
      <c r="EL809" s="182"/>
      <c r="EM809" s="182"/>
      <c r="EN809" s="182"/>
      <c r="EO809" s="182"/>
      <c r="EP809" s="182"/>
      <c r="EQ809" s="182"/>
      <c r="ER809" s="182"/>
      <c r="ES809" s="182"/>
      <c r="ET809" s="182"/>
      <c r="EU809" s="182"/>
      <c r="EV809" s="182"/>
      <c r="EW809" s="182"/>
      <c r="EX809" s="182"/>
      <c r="EY809" s="182"/>
      <c r="EZ809" s="182"/>
      <c r="FA809" s="182"/>
      <c r="FB809" s="182"/>
      <c r="FC809" s="182"/>
      <c r="FD809" s="182"/>
      <c r="FE809" s="182"/>
      <c r="FF809" s="182"/>
      <c r="FG809" s="182"/>
      <c r="FH809" s="182"/>
      <c r="FI809" s="182"/>
      <c r="FJ809" s="182"/>
      <c r="FK809" s="182"/>
      <c r="FL809" s="182"/>
      <c r="FM809" s="182"/>
      <c r="FN809" s="182"/>
      <c r="FO809" s="182"/>
      <c r="FP809" s="182"/>
      <c r="FQ809" s="182"/>
      <c r="FR809" s="182"/>
      <c r="FS809" s="182"/>
      <c r="FT809" s="182"/>
      <c r="FU809" s="182"/>
      <c r="FV809" s="182"/>
      <c r="FW809" s="182"/>
      <c r="FX809" s="182"/>
      <c r="FY809" s="182"/>
      <c r="FZ809" s="182"/>
      <c r="GA809" s="182"/>
      <c r="GB809" s="182"/>
      <c r="GC809" s="182"/>
      <c r="GD809" s="182"/>
      <c r="GE809" s="182"/>
      <c r="GF809" s="182"/>
      <c r="GG809" s="182"/>
      <c r="GH809" s="182"/>
      <c r="GI809" s="182"/>
      <c r="GJ809" s="182"/>
      <c r="GK809" s="182"/>
      <c r="GL809" s="182"/>
      <c r="GM809" s="182"/>
      <c r="GN809" s="182"/>
      <c r="GO809" s="182"/>
      <c r="GP809" s="182"/>
      <c r="GQ809" s="182"/>
      <c r="GR809" s="182"/>
      <c r="GS809" s="182"/>
      <c r="GT809" s="182"/>
      <c r="GU809" s="182"/>
      <c r="GV809" s="182"/>
      <c r="GW809" s="182"/>
      <c r="GX809" s="182"/>
      <c r="GY809" s="182"/>
      <c r="GZ809" s="182"/>
      <c r="HA809" s="182"/>
      <c r="HB809" s="182"/>
      <c r="HC809" s="182"/>
      <c r="HD809" s="182"/>
      <c r="HE809" s="182"/>
      <c r="HF809" s="182"/>
      <c r="HG809" s="182"/>
      <c r="HH809" s="182"/>
      <c r="HI809" s="182"/>
      <c r="HJ809" s="182"/>
      <c r="HK809" s="182"/>
      <c r="HL809" s="182"/>
      <c r="HM809" s="182"/>
      <c r="HN809" s="182"/>
      <c r="HO809" s="182"/>
      <c r="HP809" s="182"/>
      <c r="HQ809" s="182"/>
      <c r="HR809" s="182"/>
      <c r="HS809" s="182"/>
      <c r="HT809" s="182"/>
      <c r="HU809" s="182"/>
      <c r="HV809" s="182"/>
      <c r="HW809" s="182"/>
      <c r="HX809" s="182"/>
      <c r="HY809" s="182"/>
      <c r="HZ809" s="182"/>
      <c r="IA809" s="182"/>
      <c r="IB809" s="182"/>
      <c r="IC809" s="182"/>
      <c r="ID809" s="182"/>
      <c r="IE809" s="182"/>
      <c r="IF809" s="182"/>
      <c r="IG809" s="182"/>
      <c r="IH809" s="182"/>
      <c r="II809" s="182"/>
      <c r="IJ809" s="182"/>
      <c r="IK809" s="182"/>
      <c r="IL809" s="182"/>
      <c r="IM809" s="182"/>
      <c r="IN809" s="182"/>
      <c r="IO809" s="182"/>
      <c r="IP809" s="182"/>
      <c r="IQ809" s="182"/>
      <c r="IR809" s="182"/>
      <c r="IS809" s="182"/>
      <c r="IT809" s="182"/>
      <c r="IU809" s="182"/>
      <c r="IV809" s="182"/>
      <c r="IW809" s="182"/>
      <c r="IX809" s="182"/>
      <c r="IY809" s="182"/>
      <c r="IZ809" s="182"/>
      <c r="JA809" s="182"/>
      <c r="JB809" s="182"/>
      <c r="JC809" s="182"/>
      <c r="JD809" s="182"/>
      <c r="JE809" s="182"/>
      <c r="JF809" s="182"/>
      <c r="JG809" s="182"/>
      <c r="JH809" s="182"/>
      <c r="JI809" s="182"/>
      <c r="JJ809" s="182"/>
      <c r="JK809" s="182"/>
      <c r="JL809" s="182"/>
      <c r="JM809" s="182"/>
      <c r="JN809" s="182"/>
      <c r="JO809" s="182"/>
      <c r="JP809" s="182"/>
      <c r="JQ809" s="182"/>
      <c r="JR809" s="182"/>
      <c r="JS809" s="182"/>
      <c r="JT809" s="182"/>
      <c r="JU809" s="182"/>
      <c r="JV809" s="182"/>
      <c r="JW809" s="182"/>
      <c r="JX809" s="182"/>
      <c r="JY809" s="182"/>
      <c r="JZ809" s="182"/>
      <c r="KA809" s="182"/>
      <c r="KB809" s="182"/>
      <c r="KC809" s="182"/>
      <c r="KD809" s="182"/>
      <c r="KE809" s="182"/>
      <c r="KF809" s="182"/>
      <c r="KG809" s="182"/>
      <c r="KH809" s="182"/>
      <c r="KI809" s="182"/>
      <c r="KJ809" s="182"/>
      <c r="KK809" s="182"/>
      <c r="KL809" s="182"/>
      <c r="KM809" s="182"/>
      <c r="KN809" s="182"/>
      <c r="KO809" s="182"/>
      <c r="KP809" s="182"/>
      <c r="KQ809" s="182"/>
      <c r="KR809" s="182"/>
      <c r="KS809" s="182"/>
      <c r="KT809" s="182"/>
      <c r="KU809" s="182"/>
      <c r="KV809" s="182"/>
      <c r="KW809" s="182"/>
      <c r="KX809" s="182"/>
      <c r="KY809" s="182"/>
      <c r="KZ809" s="182"/>
      <c r="LA809" s="182"/>
      <c r="LB809" s="182"/>
      <c r="LC809" s="182"/>
      <c r="LD809" s="182"/>
      <c r="LE809" s="182"/>
      <c r="LF809" s="182"/>
      <c r="LG809" s="182"/>
      <c r="LH809" s="182"/>
      <c r="LI809" s="182"/>
      <c r="LJ809" s="182"/>
      <c r="LK809" s="182"/>
      <c r="LL809" s="182"/>
      <c r="LM809" s="182"/>
      <c r="LN809" s="182"/>
      <c r="LO809" s="182"/>
      <c r="LP809" s="182"/>
      <c r="LQ809" s="182"/>
      <c r="LR809" s="182"/>
      <c r="LS809" s="182"/>
      <c r="LT809" s="182"/>
      <c r="LU809" s="182"/>
      <c r="LV809" s="182"/>
      <c r="LW809" s="182"/>
      <c r="LX809" s="182"/>
      <c r="LY809" s="182"/>
      <c r="LZ809" s="182"/>
      <c r="MA809" s="182"/>
      <c r="MB809" s="182"/>
      <c r="MC809" s="182"/>
      <c r="MD809" s="182"/>
      <c r="ME809" s="182"/>
      <c r="MF809" s="182"/>
      <c r="MG809" s="182"/>
      <c r="MH809" s="182"/>
      <c r="MI809" s="182"/>
      <c r="MJ809" s="182"/>
      <c r="MK809" s="182"/>
      <c r="ML809" s="182"/>
      <c r="MM809" s="182"/>
      <c r="MN809" s="182"/>
      <c r="MO809" s="182"/>
      <c r="MP809" s="182"/>
      <c r="MQ809" s="182"/>
      <c r="MR809" s="182"/>
      <c r="MS809" s="182"/>
      <c r="MT809" s="182"/>
      <c r="MU809" s="182"/>
      <c r="MV809" s="182"/>
      <c r="MW809" s="182"/>
      <c r="MX809" s="182"/>
      <c r="MY809" s="182"/>
      <c r="MZ809" s="182"/>
      <c r="NA809" s="182"/>
      <c r="NB809" s="182"/>
      <c r="NC809" s="182"/>
      <c r="ND809" s="182"/>
      <c r="NE809" s="182"/>
      <c r="NF809" s="182"/>
      <c r="NG809" s="182"/>
      <c r="NH809" s="182"/>
      <c r="NI809" s="182"/>
      <c r="NJ809" s="182"/>
      <c r="NK809" s="182"/>
      <c r="NL809" s="182"/>
      <c r="NM809" s="182"/>
      <c r="NN809" s="182"/>
      <c r="NO809" s="182"/>
      <c r="NP809" s="182"/>
      <c r="NQ809" s="182"/>
      <c r="NR809" s="182"/>
      <c r="NS809" s="182"/>
      <c r="NT809" s="182"/>
      <c r="NU809" s="182"/>
      <c r="NV809" s="182"/>
      <c r="NW809" s="182"/>
      <c r="NX809" s="182"/>
      <c r="NY809" s="182"/>
      <c r="NZ809" s="182"/>
      <c r="OA809" s="182"/>
      <c r="OB809" s="182"/>
      <c r="OC809" s="182"/>
      <c r="OD809" s="182"/>
      <c r="OE809" s="182"/>
      <c r="OF809" s="182"/>
      <c r="OG809" s="182"/>
      <c r="OH809" s="182"/>
      <c r="OI809" s="182"/>
      <c r="OJ809" s="182"/>
      <c r="OK809" s="182"/>
      <c r="OL809" s="182"/>
      <c r="OM809" s="182"/>
      <c r="ON809" s="182"/>
      <c r="OO809" s="182"/>
      <c r="OP809" s="182"/>
      <c r="OQ809" s="182"/>
      <c r="OR809" s="182"/>
      <c r="OS809" s="182"/>
      <c r="OT809" s="182"/>
      <c r="OU809" s="182"/>
      <c r="OV809" s="182"/>
      <c r="OW809" s="182"/>
      <c r="OX809" s="182"/>
      <c r="OY809" s="182"/>
      <c r="OZ809" s="182"/>
      <c r="PA809" s="182"/>
      <c r="PB809" s="182"/>
      <c r="PC809" s="182"/>
      <c r="PD809" s="182"/>
      <c r="PE809" s="182"/>
      <c r="PF809" s="182"/>
      <c r="PG809" s="182"/>
      <c r="PH809" s="182"/>
      <c r="PI809" s="182"/>
      <c r="PJ809" s="182"/>
      <c r="PK809" s="182"/>
      <c r="PL809" s="182"/>
      <c r="PM809" s="182"/>
      <c r="PN809" s="182"/>
      <c r="PO809" s="182"/>
      <c r="PP809" s="182"/>
      <c r="PQ809" s="182"/>
      <c r="PR809" s="182"/>
      <c r="PS809" s="182"/>
      <c r="PT809" s="182"/>
      <c r="PU809" s="182"/>
      <c r="PV809" s="182"/>
      <c r="PW809" s="182"/>
      <c r="PX809" s="182"/>
    </row>
    <row r="810" spans="1:440" s="167" customFormat="1" ht="19.899999999999999" customHeight="1">
      <c r="A810" s="182"/>
      <c r="B810" s="321"/>
      <c r="C810" s="320"/>
      <c r="D810" s="320"/>
      <c r="E810" s="394"/>
      <c r="F810" s="182"/>
      <c r="G810" s="182"/>
      <c r="H810" s="182"/>
      <c r="I810" s="182"/>
      <c r="J810" s="182"/>
      <c r="K810" s="182"/>
      <c r="L810" s="182"/>
      <c r="M810" s="47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82"/>
      <c r="AT810" s="182"/>
      <c r="AU810" s="182"/>
      <c r="AV810" s="182"/>
      <c r="AW810" s="182"/>
      <c r="AX810" s="182"/>
      <c r="AY810" s="182"/>
      <c r="AZ810" s="182"/>
      <c r="BA810" s="182"/>
      <c r="BB810" s="182"/>
      <c r="BC810" s="182"/>
      <c r="BD810" s="182"/>
      <c r="BE810" s="182"/>
      <c r="BF810" s="182"/>
      <c r="BG810" s="182"/>
      <c r="BH810" s="182"/>
      <c r="BI810" s="182"/>
      <c r="BJ810" s="182"/>
      <c r="BK810" s="182"/>
      <c r="BL810" s="182"/>
      <c r="BM810" s="182"/>
      <c r="BN810" s="182"/>
      <c r="BO810" s="182"/>
      <c r="BP810" s="182"/>
      <c r="BQ810" s="182"/>
      <c r="BR810" s="182"/>
      <c r="BS810" s="182"/>
      <c r="BT810" s="182"/>
      <c r="BU810" s="182"/>
      <c r="BV810" s="182"/>
      <c r="BW810" s="182"/>
      <c r="BX810" s="182"/>
      <c r="BY810" s="182"/>
      <c r="BZ810" s="182"/>
      <c r="CA810" s="182"/>
      <c r="CB810" s="182"/>
      <c r="CC810" s="182"/>
      <c r="CD810" s="182"/>
      <c r="CE810" s="182"/>
      <c r="CF810" s="182"/>
      <c r="CG810" s="182"/>
      <c r="CH810" s="182"/>
      <c r="CI810" s="182"/>
      <c r="CJ810" s="182"/>
      <c r="CK810" s="182"/>
      <c r="CL810" s="182"/>
      <c r="CM810" s="182"/>
      <c r="CN810" s="182"/>
      <c r="CO810" s="182"/>
      <c r="CP810" s="182"/>
      <c r="CQ810" s="182"/>
      <c r="CR810" s="182"/>
      <c r="CS810" s="182"/>
      <c r="CT810" s="182"/>
      <c r="CU810" s="182"/>
      <c r="CV810" s="182"/>
      <c r="CW810" s="182"/>
      <c r="CX810" s="182"/>
      <c r="CY810" s="182"/>
      <c r="CZ810" s="182"/>
      <c r="DA810" s="182"/>
      <c r="DB810" s="182"/>
      <c r="DC810" s="182"/>
      <c r="DD810" s="182"/>
      <c r="DE810" s="182"/>
      <c r="DF810" s="182"/>
      <c r="DG810" s="182"/>
      <c r="DH810" s="182"/>
      <c r="DI810" s="182"/>
      <c r="DJ810" s="182"/>
      <c r="DK810" s="182"/>
      <c r="DL810" s="182"/>
      <c r="DM810" s="182"/>
      <c r="DN810" s="182"/>
      <c r="DO810" s="182"/>
      <c r="DP810" s="182"/>
      <c r="DQ810" s="182"/>
      <c r="DR810" s="182"/>
      <c r="DS810" s="182"/>
      <c r="DT810" s="182"/>
      <c r="DU810" s="182"/>
      <c r="DV810" s="182"/>
      <c r="DW810" s="182"/>
      <c r="DX810" s="182"/>
      <c r="DY810" s="182"/>
      <c r="DZ810" s="182"/>
      <c r="EA810" s="182"/>
      <c r="EB810" s="182"/>
      <c r="EC810" s="182"/>
      <c r="ED810" s="182"/>
      <c r="EE810" s="182"/>
      <c r="EF810" s="182"/>
      <c r="EG810" s="182"/>
      <c r="EH810" s="182"/>
      <c r="EI810" s="182"/>
      <c r="EJ810" s="182"/>
      <c r="EK810" s="182"/>
      <c r="EL810" s="182"/>
      <c r="EM810" s="182"/>
      <c r="EN810" s="182"/>
      <c r="EO810" s="182"/>
      <c r="EP810" s="182"/>
      <c r="EQ810" s="182"/>
      <c r="ER810" s="182"/>
      <c r="ES810" s="182"/>
      <c r="ET810" s="182"/>
      <c r="EU810" s="182"/>
      <c r="EV810" s="182"/>
      <c r="EW810" s="182"/>
      <c r="EX810" s="182"/>
      <c r="EY810" s="182"/>
      <c r="EZ810" s="182"/>
      <c r="FA810" s="182"/>
      <c r="FB810" s="182"/>
      <c r="FC810" s="182"/>
      <c r="FD810" s="182"/>
      <c r="FE810" s="182"/>
      <c r="FF810" s="182"/>
      <c r="FG810" s="182"/>
      <c r="FH810" s="182"/>
      <c r="FI810" s="182"/>
      <c r="FJ810" s="182"/>
      <c r="FK810" s="182"/>
      <c r="FL810" s="182"/>
      <c r="FM810" s="182"/>
      <c r="FN810" s="182"/>
      <c r="FO810" s="182"/>
      <c r="FP810" s="182"/>
      <c r="FQ810" s="182"/>
      <c r="FR810" s="182"/>
      <c r="FS810" s="182"/>
      <c r="FT810" s="182"/>
      <c r="FU810" s="182"/>
      <c r="FV810" s="182"/>
      <c r="FW810" s="182"/>
      <c r="FX810" s="182"/>
      <c r="FY810" s="182"/>
      <c r="FZ810" s="182"/>
      <c r="GA810" s="182"/>
      <c r="GB810" s="182"/>
      <c r="GC810" s="182"/>
      <c r="GD810" s="182"/>
      <c r="GE810" s="182"/>
      <c r="GF810" s="182"/>
      <c r="GG810" s="182"/>
      <c r="GH810" s="182"/>
      <c r="GI810" s="182"/>
      <c r="GJ810" s="182"/>
      <c r="GK810" s="182"/>
      <c r="GL810" s="182"/>
      <c r="GM810" s="182"/>
      <c r="GN810" s="182"/>
      <c r="GO810" s="182"/>
      <c r="GP810" s="182"/>
      <c r="GQ810" s="182"/>
      <c r="GR810" s="182"/>
      <c r="GS810" s="182"/>
      <c r="GT810" s="182"/>
      <c r="GU810" s="182"/>
      <c r="GV810" s="182"/>
      <c r="GW810" s="182"/>
      <c r="GX810" s="182"/>
      <c r="GY810" s="182"/>
      <c r="GZ810" s="182"/>
      <c r="HA810" s="182"/>
      <c r="HB810" s="182"/>
      <c r="HC810" s="182"/>
      <c r="HD810" s="182"/>
      <c r="HE810" s="182"/>
      <c r="HF810" s="182"/>
      <c r="HG810" s="182"/>
      <c r="HH810" s="182"/>
      <c r="HI810" s="182"/>
      <c r="HJ810" s="182"/>
      <c r="HK810" s="182"/>
      <c r="HL810" s="182"/>
      <c r="HM810" s="182"/>
      <c r="HN810" s="182"/>
      <c r="HO810" s="182"/>
      <c r="HP810" s="182"/>
      <c r="HQ810" s="182"/>
      <c r="HR810" s="182"/>
      <c r="HS810" s="182"/>
      <c r="HT810" s="182"/>
      <c r="HU810" s="182"/>
      <c r="HV810" s="182"/>
      <c r="HW810" s="182"/>
      <c r="HX810" s="182"/>
      <c r="HY810" s="182"/>
      <c r="HZ810" s="182"/>
      <c r="IA810" s="182"/>
      <c r="IB810" s="182"/>
      <c r="IC810" s="182"/>
      <c r="ID810" s="182"/>
      <c r="IE810" s="182"/>
      <c r="IF810" s="182"/>
      <c r="IG810" s="182"/>
      <c r="IH810" s="182"/>
      <c r="II810" s="182"/>
      <c r="IJ810" s="182"/>
      <c r="IK810" s="182"/>
      <c r="IL810" s="182"/>
      <c r="IM810" s="182"/>
      <c r="IN810" s="182"/>
      <c r="IO810" s="182"/>
      <c r="IP810" s="182"/>
      <c r="IQ810" s="182"/>
      <c r="IR810" s="182"/>
      <c r="IS810" s="182"/>
      <c r="IT810" s="182"/>
      <c r="IU810" s="182"/>
      <c r="IV810" s="182"/>
      <c r="IW810" s="182"/>
      <c r="IX810" s="182"/>
      <c r="IY810" s="182"/>
      <c r="IZ810" s="182"/>
      <c r="JA810" s="182"/>
      <c r="JB810" s="182"/>
      <c r="JC810" s="182"/>
      <c r="JD810" s="182"/>
      <c r="JE810" s="182"/>
      <c r="JF810" s="182"/>
      <c r="JG810" s="182"/>
      <c r="JH810" s="182"/>
      <c r="JI810" s="182"/>
      <c r="JJ810" s="182"/>
      <c r="JK810" s="182"/>
      <c r="JL810" s="182"/>
      <c r="JM810" s="182"/>
      <c r="JN810" s="182"/>
      <c r="JO810" s="182"/>
      <c r="JP810" s="182"/>
      <c r="JQ810" s="182"/>
      <c r="JR810" s="182"/>
      <c r="JS810" s="182"/>
      <c r="JT810" s="182"/>
      <c r="JU810" s="182"/>
      <c r="JV810" s="182"/>
      <c r="JW810" s="182"/>
      <c r="JX810" s="182"/>
      <c r="JY810" s="182"/>
      <c r="JZ810" s="182"/>
      <c r="KA810" s="182"/>
      <c r="KB810" s="182"/>
      <c r="KC810" s="182"/>
      <c r="KD810" s="182"/>
      <c r="KE810" s="182"/>
      <c r="KF810" s="182"/>
      <c r="KG810" s="182"/>
      <c r="KH810" s="182"/>
      <c r="KI810" s="182"/>
      <c r="KJ810" s="182"/>
      <c r="KK810" s="182"/>
      <c r="KL810" s="182"/>
      <c r="KM810" s="182"/>
      <c r="KN810" s="182"/>
      <c r="KO810" s="182"/>
      <c r="KP810" s="182"/>
      <c r="KQ810" s="182"/>
      <c r="KR810" s="182"/>
      <c r="KS810" s="182"/>
      <c r="KT810" s="182"/>
      <c r="KU810" s="182"/>
      <c r="KV810" s="182"/>
      <c r="KW810" s="182"/>
      <c r="KX810" s="182"/>
      <c r="KY810" s="182"/>
      <c r="KZ810" s="182"/>
      <c r="LA810" s="182"/>
      <c r="LB810" s="182"/>
      <c r="LC810" s="182"/>
      <c r="LD810" s="182"/>
      <c r="LE810" s="182"/>
      <c r="LF810" s="182"/>
      <c r="LG810" s="182"/>
      <c r="LH810" s="182"/>
      <c r="LI810" s="182"/>
      <c r="LJ810" s="182"/>
      <c r="LK810" s="182"/>
      <c r="LL810" s="182"/>
      <c r="LM810" s="182"/>
      <c r="LN810" s="182"/>
      <c r="LO810" s="182"/>
      <c r="LP810" s="182"/>
      <c r="LQ810" s="182"/>
      <c r="LR810" s="182"/>
      <c r="LS810" s="182"/>
      <c r="LT810" s="182"/>
      <c r="LU810" s="182"/>
      <c r="LV810" s="182"/>
      <c r="LW810" s="182"/>
      <c r="LX810" s="182"/>
      <c r="LY810" s="182"/>
      <c r="LZ810" s="182"/>
      <c r="MA810" s="182"/>
      <c r="MB810" s="182"/>
      <c r="MC810" s="182"/>
      <c r="MD810" s="182"/>
      <c r="ME810" s="182"/>
      <c r="MF810" s="182"/>
      <c r="MG810" s="182"/>
      <c r="MH810" s="182"/>
      <c r="MI810" s="182"/>
      <c r="MJ810" s="182"/>
      <c r="MK810" s="182"/>
      <c r="ML810" s="182"/>
      <c r="MM810" s="182"/>
      <c r="MN810" s="182"/>
      <c r="MO810" s="182"/>
      <c r="MP810" s="182"/>
      <c r="MQ810" s="182"/>
      <c r="MR810" s="182"/>
      <c r="MS810" s="182"/>
      <c r="MT810" s="182"/>
      <c r="MU810" s="182"/>
      <c r="MV810" s="182"/>
      <c r="MW810" s="182"/>
      <c r="MX810" s="182"/>
      <c r="MY810" s="182"/>
      <c r="MZ810" s="182"/>
      <c r="NA810" s="182"/>
      <c r="NB810" s="182"/>
      <c r="NC810" s="182"/>
      <c r="ND810" s="182"/>
      <c r="NE810" s="182"/>
      <c r="NF810" s="182"/>
      <c r="NG810" s="182"/>
      <c r="NH810" s="182"/>
      <c r="NI810" s="182"/>
      <c r="NJ810" s="182"/>
      <c r="NK810" s="182"/>
      <c r="NL810" s="182"/>
      <c r="NM810" s="182"/>
      <c r="NN810" s="182"/>
      <c r="NO810" s="182"/>
      <c r="NP810" s="182"/>
      <c r="NQ810" s="182"/>
      <c r="NR810" s="182"/>
      <c r="NS810" s="182"/>
      <c r="NT810" s="182"/>
      <c r="NU810" s="182"/>
      <c r="NV810" s="182"/>
      <c r="NW810" s="182"/>
      <c r="NX810" s="182"/>
      <c r="NY810" s="182"/>
      <c r="NZ810" s="182"/>
      <c r="OA810" s="182"/>
      <c r="OB810" s="182"/>
      <c r="OC810" s="182"/>
      <c r="OD810" s="182"/>
      <c r="OE810" s="182"/>
      <c r="OF810" s="182"/>
      <c r="OG810" s="182"/>
      <c r="OH810" s="182"/>
      <c r="OI810" s="182"/>
      <c r="OJ810" s="182"/>
      <c r="OK810" s="182"/>
      <c r="OL810" s="182"/>
      <c r="OM810" s="182"/>
      <c r="ON810" s="182"/>
      <c r="OO810" s="182"/>
      <c r="OP810" s="182"/>
      <c r="OQ810" s="182"/>
      <c r="OR810" s="182"/>
      <c r="OS810" s="182"/>
      <c r="OT810" s="182"/>
      <c r="OU810" s="182"/>
      <c r="OV810" s="182"/>
      <c r="OW810" s="182"/>
      <c r="OX810" s="182"/>
      <c r="OY810" s="182"/>
      <c r="OZ810" s="182"/>
      <c r="PA810" s="182"/>
      <c r="PB810" s="182"/>
      <c r="PC810" s="182"/>
      <c r="PD810" s="182"/>
      <c r="PE810" s="182"/>
      <c r="PF810" s="182"/>
      <c r="PG810" s="182"/>
      <c r="PH810" s="182"/>
      <c r="PI810" s="182"/>
      <c r="PJ810" s="182"/>
      <c r="PK810" s="182"/>
      <c r="PL810" s="182"/>
      <c r="PM810" s="182"/>
      <c r="PN810" s="182"/>
      <c r="PO810" s="182"/>
      <c r="PP810" s="182"/>
      <c r="PQ810" s="182"/>
      <c r="PR810" s="182"/>
      <c r="PS810" s="182"/>
      <c r="PT810" s="182"/>
      <c r="PU810" s="182"/>
      <c r="PV810" s="182"/>
      <c r="PW810" s="182"/>
      <c r="PX810" s="182"/>
    </row>
    <row r="811" spans="1:440" s="167" customFormat="1" ht="19.899999999999999" customHeight="1">
      <c r="A811" s="182"/>
      <c r="B811" s="321"/>
      <c r="C811" s="320"/>
      <c r="D811" s="320"/>
      <c r="E811" s="394"/>
      <c r="F811" s="182"/>
      <c r="G811" s="182"/>
      <c r="H811" s="182"/>
      <c r="I811" s="182"/>
      <c r="J811" s="182"/>
      <c r="K811" s="182"/>
      <c r="L811" s="182"/>
      <c r="M811" s="47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182"/>
      <c r="AT811" s="182"/>
      <c r="AU811" s="182"/>
      <c r="AV811" s="182"/>
      <c r="AW811" s="182"/>
      <c r="AX811" s="182"/>
      <c r="AY811" s="182"/>
      <c r="AZ811" s="182"/>
      <c r="BA811" s="182"/>
      <c r="BB811" s="182"/>
      <c r="BC811" s="182"/>
      <c r="BD811" s="182"/>
      <c r="BE811" s="182"/>
      <c r="BF811" s="182"/>
      <c r="BG811" s="182"/>
      <c r="BH811" s="182"/>
      <c r="BI811" s="182"/>
      <c r="BJ811" s="182"/>
      <c r="BK811" s="182"/>
      <c r="BL811" s="182"/>
      <c r="BM811" s="182"/>
      <c r="BN811" s="182"/>
      <c r="BO811" s="182"/>
      <c r="BP811" s="182"/>
      <c r="BQ811" s="182"/>
      <c r="BR811" s="182"/>
      <c r="BS811" s="182"/>
      <c r="BT811" s="182"/>
      <c r="BU811" s="182"/>
      <c r="BV811" s="182"/>
      <c r="BW811" s="182"/>
      <c r="BX811" s="182"/>
      <c r="BY811" s="182"/>
      <c r="BZ811" s="182"/>
      <c r="CA811" s="182"/>
      <c r="CB811" s="182"/>
      <c r="CC811" s="182"/>
      <c r="CD811" s="182"/>
      <c r="CE811" s="182"/>
      <c r="CF811" s="182"/>
      <c r="CG811" s="182"/>
      <c r="CH811" s="182"/>
      <c r="CI811" s="182"/>
      <c r="CJ811" s="182"/>
      <c r="CK811" s="182"/>
      <c r="CL811" s="182"/>
      <c r="CM811" s="182"/>
      <c r="CN811" s="182"/>
      <c r="CO811" s="182"/>
      <c r="CP811" s="182"/>
      <c r="CQ811" s="182"/>
      <c r="CR811" s="182"/>
      <c r="CS811" s="182"/>
      <c r="CT811" s="182"/>
      <c r="CU811" s="182"/>
      <c r="CV811" s="182"/>
      <c r="CW811" s="182"/>
      <c r="CX811" s="182"/>
      <c r="CY811" s="182"/>
      <c r="CZ811" s="182"/>
      <c r="DA811" s="182"/>
      <c r="DB811" s="182"/>
      <c r="DC811" s="182"/>
      <c r="DD811" s="182"/>
      <c r="DE811" s="182"/>
      <c r="DF811" s="182"/>
      <c r="DG811" s="182"/>
      <c r="DH811" s="182"/>
      <c r="DI811" s="182"/>
      <c r="DJ811" s="182"/>
      <c r="DK811" s="182"/>
      <c r="DL811" s="182"/>
      <c r="DM811" s="182"/>
      <c r="DN811" s="182"/>
      <c r="DO811" s="182"/>
      <c r="DP811" s="182"/>
      <c r="DQ811" s="182"/>
      <c r="DR811" s="182"/>
      <c r="DS811" s="182"/>
      <c r="DT811" s="182"/>
      <c r="DU811" s="182"/>
      <c r="DV811" s="182"/>
      <c r="DW811" s="182"/>
      <c r="DX811" s="182"/>
      <c r="DY811" s="182"/>
      <c r="DZ811" s="182"/>
      <c r="EA811" s="182"/>
      <c r="EB811" s="182"/>
      <c r="EC811" s="182"/>
      <c r="ED811" s="182"/>
      <c r="EE811" s="182"/>
      <c r="EF811" s="182"/>
      <c r="EG811" s="182"/>
      <c r="EH811" s="182"/>
      <c r="EI811" s="182"/>
      <c r="EJ811" s="182"/>
      <c r="EK811" s="182"/>
      <c r="EL811" s="182"/>
      <c r="EM811" s="182"/>
      <c r="EN811" s="182"/>
      <c r="EO811" s="182"/>
      <c r="EP811" s="182"/>
      <c r="EQ811" s="182"/>
      <c r="ER811" s="182"/>
      <c r="ES811" s="182"/>
      <c r="ET811" s="182"/>
      <c r="EU811" s="182"/>
      <c r="EV811" s="182"/>
      <c r="EW811" s="182"/>
      <c r="EX811" s="182"/>
      <c r="EY811" s="182"/>
      <c r="EZ811" s="182"/>
      <c r="FA811" s="182"/>
      <c r="FB811" s="182"/>
      <c r="FC811" s="182"/>
      <c r="FD811" s="182"/>
      <c r="FE811" s="182"/>
      <c r="FF811" s="182"/>
      <c r="FG811" s="182"/>
      <c r="FH811" s="182"/>
      <c r="FI811" s="182"/>
      <c r="FJ811" s="182"/>
      <c r="FK811" s="182"/>
      <c r="FL811" s="182"/>
      <c r="FM811" s="182"/>
      <c r="FN811" s="182"/>
      <c r="FO811" s="182"/>
      <c r="FP811" s="182"/>
      <c r="FQ811" s="182"/>
      <c r="FR811" s="182"/>
      <c r="FS811" s="182"/>
      <c r="FT811" s="182"/>
      <c r="FU811" s="182"/>
      <c r="FV811" s="182"/>
      <c r="FW811" s="182"/>
      <c r="FX811" s="182"/>
      <c r="FY811" s="182"/>
      <c r="FZ811" s="182"/>
      <c r="GA811" s="182"/>
      <c r="GB811" s="182"/>
      <c r="GC811" s="182"/>
      <c r="GD811" s="182"/>
      <c r="GE811" s="182"/>
      <c r="GF811" s="182"/>
      <c r="GG811" s="182"/>
      <c r="GH811" s="182"/>
      <c r="GI811" s="182"/>
      <c r="GJ811" s="182"/>
      <c r="GK811" s="182"/>
      <c r="GL811" s="182"/>
      <c r="GM811" s="182"/>
      <c r="GN811" s="182"/>
      <c r="GO811" s="182"/>
      <c r="GP811" s="182"/>
      <c r="GQ811" s="182"/>
      <c r="GR811" s="182"/>
      <c r="GS811" s="182"/>
      <c r="GT811" s="182"/>
      <c r="GU811" s="182"/>
      <c r="GV811" s="182"/>
      <c r="GW811" s="182"/>
      <c r="GX811" s="182"/>
      <c r="GY811" s="182"/>
      <c r="GZ811" s="182"/>
      <c r="HA811" s="182"/>
      <c r="HB811" s="182"/>
      <c r="HC811" s="182"/>
      <c r="HD811" s="182"/>
      <c r="HE811" s="182"/>
      <c r="HF811" s="182"/>
      <c r="HG811" s="182"/>
      <c r="HH811" s="182"/>
      <c r="HI811" s="182"/>
      <c r="HJ811" s="182"/>
      <c r="HK811" s="182"/>
      <c r="HL811" s="182"/>
      <c r="HM811" s="182"/>
      <c r="HN811" s="182"/>
      <c r="HO811" s="182"/>
      <c r="HP811" s="182"/>
      <c r="HQ811" s="182"/>
      <c r="HR811" s="182"/>
      <c r="HS811" s="182"/>
      <c r="HT811" s="182"/>
      <c r="HU811" s="182"/>
      <c r="HV811" s="182"/>
      <c r="HW811" s="182"/>
      <c r="HX811" s="182"/>
      <c r="HY811" s="182"/>
      <c r="HZ811" s="182"/>
      <c r="IA811" s="182"/>
      <c r="IB811" s="182"/>
      <c r="IC811" s="182"/>
      <c r="ID811" s="182"/>
      <c r="IE811" s="182"/>
      <c r="IF811" s="182"/>
      <c r="IG811" s="182"/>
      <c r="IH811" s="182"/>
      <c r="II811" s="182"/>
      <c r="IJ811" s="182"/>
      <c r="IK811" s="182"/>
      <c r="IL811" s="182"/>
      <c r="IM811" s="182"/>
      <c r="IN811" s="182"/>
      <c r="IO811" s="182"/>
      <c r="IP811" s="182"/>
      <c r="IQ811" s="182"/>
      <c r="IR811" s="182"/>
      <c r="IS811" s="182"/>
      <c r="IT811" s="182"/>
      <c r="IU811" s="182"/>
      <c r="IV811" s="182"/>
      <c r="IW811" s="182"/>
      <c r="IX811" s="182"/>
      <c r="IY811" s="182"/>
      <c r="IZ811" s="182"/>
      <c r="JA811" s="182"/>
      <c r="JB811" s="182"/>
      <c r="JC811" s="182"/>
      <c r="JD811" s="182"/>
      <c r="JE811" s="182"/>
      <c r="JF811" s="182"/>
      <c r="JG811" s="182"/>
      <c r="JH811" s="182"/>
      <c r="JI811" s="182"/>
      <c r="JJ811" s="182"/>
      <c r="JK811" s="182"/>
      <c r="JL811" s="182"/>
      <c r="JM811" s="182"/>
      <c r="JN811" s="182"/>
      <c r="JO811" s="182"/>
      <c r="JP811" s="182"/>
      <c r="JQ811" s="182"/>
      <c r="JR811" s="182"/>
      <c r="JS811" s="182"/>
      <c r="JT811" s="182"/>
      <c r="JU811" s="182"/>
      <c r="JV811" s="182"/>
      <c r="JW811" s="182"/>
      <c r="JX811" s="182"/>
      <c r="JY811" s="182"/>
      <c r="JZ811" s="182"/>
      <c r="KA811" s="182"/>
      <c r="KB811" s="182"/>
      <c r="KC811" s="182"/>
      <c r="KD811" s="182"/>
      <c r="KE811" s="182"/>
      <c r="KF811" s="182"/>
      <c r="KG811" s="182"/>
      <c r="KH811" s="182"/>
      <c r="KI811" s="182"/>
      <c r="KJ811" s="182"/>
      <c r="KK811" s="182"/>
      <c r="KL811" s="182"/>
      <c r="KM811" s="182"/>
      <c r="KN811" s="182"/>
      <c r="KO811" s="182"/>
      <c r="KP811" s="182"/>
      <c r="KQ811" s="182"/>
      <c r="KR811" s="182"/>
      <c r="KS811" s="182"/>
      <c r="KT811" s="182"/>
      <c r="KU811" s="182"/>
      <c r="KV811" s="182"/>
      <c r="KW811" s="182"/>
      <c r="KX811" s="182"/>
      <c r="KY811" s="182"/>
      <c r="KZ811" s="182"/>
      <c r="LA811" s="182"/>
      <c r="LB811" s="182"/>
      <c r="LC811" s="182"/>
      <c r="LD811" s="182"/>
      <c r="LE811" s="182"/>
      <c r="LF811" s="182"/>
      <c r="LG811" s="182"/>
      <c r="LH811" s="182"/>
      <c r="LI811" s="182"/>
      <c r="LJ811" s="182"/>
      <c r="LK811" s="182"/>
      <c r="LL811" s="182"/>
      <c r="LM811" s="182"/>
      <c r="LN811" s="182"/>
      <c r="LO811" s="182"/>
      <c r="LP811" s="182"/>
      <c r="LQ811" s="182"/>
      <c r="LR811" s="182"/>
      <c r="LS811" s="182"/>
      <c r="LT811" s="182"/>
      <c r="LU811" s="182"/>
      <c r="LV811" s="182"/>
      <c r="LW811" s="182"/>
      <c r="LX811" s="182"/>
      <c r="LY811" s="182"/>
      <c r="LZ811" s="182"/>
      <c r="MA811" s="182"/>
      <c r="MB811" s="182"/>
      <c r="MC811" s="182"/>
      <c r="MD811" s="182"/>
      <c r="ME811" s="182"/>
      <c r="MF811" s="182"/>
      <c r="MG811" s="182"/>
      <c r="MH811" s="182"/>
      <c r="MI811" s="182"/>
      <c r="MJ811" s="182"/>
      <c r="MK811" s="182"/>
      <c r="ML811" s="182"/>
      <c r="MM811" s="182"/>
      <c r="MN811" s="182"/>
      <c r="MO811" s="182"/>
      <c r="MP811" s="182"/>
      <c r="MQ811" s="182"/>
      <c r="MR811" s="182"/>
      <c r="MS811" s="182"/>
      <c r="MT811" s="182"/>
      <c r="MU811" s="182"/>
      <c r="MV811" s="182"/>
      <c r="MW811" s="182"/>
      <c r="MX811" s="182"/>
      <c r="MY811" s="182"/>
      <c r="MZ811" s="182"/>
      <c r="NA811" s="182"/>
      <c r="NB811" s="182"/>
      <c r="NC811" s="182"/>
      <c r="ND811" s="182"/>
      <c r="NE811" s="182"/>
      <c r="NF811" s="182"/>
      <c r="NG811" s="182"/>
      <c r="NH811" s="182"/>
      <c r="NI811" s="182"/>
      <c r="NJ811" s="182"/>
      <c r="NK811" s="182"/>
      <c r="NL811" s="182"/>
      <c r="NM811" s="182"/>
      <c r="NN811" s="182"/>
      <c r="NO811" s="182"/>
      <c r="NP811" s="182"/>
      <c r="NQ811" s="182"/>
      <c r="NR811" s="182"/>
      <c r="NS811" s="182"/>
      <c r="NT811" s="182"/>
      <c r="NU811" s="182"/>
      <c r="NV811" s="182"/>
      <c r="NW811" s="182"/>
      <c r="NX811" s="182"/>
      <c r="NY811" s="182"/>
      <c r="NZ811" s="182"/>
      <c r="OA811" s="182"/>
      <c r="OB811" s="182"/>
      <c r="OC811" s="182"/>
      <c r="OD811" s="182"/>
      <c r="OE811" s="182"/>
      <c r="OF811" s="182"/>
      <c r="OG811" s="182"/>
      <c r="OH811" s="182"/>
      <c r="OI811" s="182"/>
      <c r="OJ811" s="182"/>
      <c r="OK811" s="182"/>
      <c r="OL811" s="182"/>
      <c r="OM811" s="182"/>
      <c r="ON811" s="182"/>
      <c r="OO811" s="182"/>
      <c r="OP811" s="182"/>
      <c r="OQ811" s="182"/>
      <c r="OR811" s="182"/>
      <c r="OS811" s="182"/>
      <c r="OT811" s="182"/>
      <c r="OU811" s="182"/>
      <c r="OV811" s="182"/>
      <c r="OW811" s="182"/>
      <c r="OX811" s="182"/>
      <c r="OY811" s="182"/>
      <c r="OZ811" s="182"/>
      <c r="PA811" s="182"/>
      <c r="PB811" s="182"/>
      <c r="PC811" s="182"/>
      <c r="PD811" s="182"/>
      <c r="PE811" s="182"/>
      <c r="PF811" s="182"/>
      <c r="PG811" s="182"/>
      <c r="PH811" s="182"/>
      <c r="PI811" s="182"/>
      <c r="PJ811" s="182"/>
      <c r="PK811" s="182"/>
      <c r="PL811" s="182"/>
      <c r="PM811" s="182"/>
      <c r="PN811" s="182"/>
      <c r="PO811" s="182"/>
      <c r="PP811" s="182"/>
      <c r="PQ811" s="182"/>
      <c r="PR811" s="182"/>
      <c r="PS811" s="182"/>
      <c r="PT811" s="182"/>
      <c r="PU811" s="182"/>
      <c r="PV811" s="182"/>
      <c r="PW811" s="182"/>
      <c r="PX811" s="182"/>
    </row>
    <row r="812" spans="1:440" s="167" customFormat="1" ht="19.899999999999999" customHeight="1">
      <c r="A812" s="182"/>
      <c r="B812" s="321"/>
      <c r="C812" s="320"/>
      <c r="D812" s="320"/>
      <c r="E812" s="394"/>
      <c r="F812" s="182"/>
      <c r="G812" s="182"/>
      <c r="H812" s="182"/>
      <c r="I812" s="182"/>
      <c r="J812" s="182"/>
      <c r="K812" s="182"/>
      <c r="L812" s="182"/>
      <c r="M812" s="47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182"/>
      <c r="AT812" s="182"/>
      <c r="AU812" s="182"/>
      <c r="AV812" s="182"/>
      <c r="AW812" s="182"/>
      <c r="AX812" s="182"/>
      <c r="AY812" s="182"/>
      <c r="AZ812" s="182"/>
      <c r="BA812" s="182"/>
      <c r="BB812" s="182"/>
      <c r="BC812" s="182"/>
      <c r="BD812" s="182"/>
      <c r="BE812" s="182"/>
      <c r="BF812" s="182"/>
      <c r="BG812" s="182"/>
      <c r="BH812" s="182"/>
      <c r="BI812" s="182"/>
      <c r="BJ812" s="182"/>
      <c r="BK812" s="182"/>
      <c r="BL812" s="182"/>
      <c r="BM812" s="182"/>
      <c r="BN812" s="182"/>
      <c r="BO812" s="182"/>
      <c r="BP812" s="182"/>
      <c r="BQ812" s="182"/>
      <c r="BR812" s="182"/>
      <c r="BS812" s="182"/>
      <c r="BT812" s="182"/>
      <c r="BU812" s="182"/>
      <c r="BV812" s="182"/>
      <c r="BW812" s="182"/>
      <c r="BX812" s="182"/>
      <c r="BY812" s="182"/>
      <c r="BZ812" s="182"/>
      <c r="CA812" s="182"/>
      <c r="CB812" s="182"/>
      <c r="CC812" s="182"/>
      <c r="CD812" s="182"/>
      <c r="CE812" s="182"/>
      <c r="CF812" s="182"/>
      <c r="CG812" s="182"/>
      <c r="CH812" s="182"/>
      <c r="CI812" s="182"/>
      <c r="CJ812" s="182"/>
      <c r="CK812" s="182"/>
      <c r="CL812" s="182"/>
      <c r="CM812" s="182"/>
      <c r="CN812" s="182"/>
      <c r="CO812" s="182"/>
      <c r="CP812" s="182"/>
      <c r="CQ812" s="182"/>
      <c r="CR812" s="182"/>
      <c r="CS812" s="182"/>
      <c r="CT812" s="182"/>
      <c r="CU812" s="182"/>
      <c r="CV812" s="182"/>
      <c r="CW812" s="182"/>
      <c r="CX812" s="182"/>
      <c r="CY812" s="182"/>
      <c r="CZ812" s="182"/>
      <c r="DA812" s="182"/>
      <c r="DB812" s="182"/>
      <c r="DC812" s="182"/>
      <c r="DD812" s="182"/>
      <c r="DE812" s="182"/>
      <c r="DF812" s="182"/>
      <c r="DG812" s="182"/>
      <c r="DH812" s="182"/>
      <c r="DI812" s="182"/>
      <c r="DJ812" s="182"/>
      <c r="DK812" s="182"/>
      <c r="DL812" s="182"/>
      <c r="DM812" s="182"/>
      <c r="DN812" s="182"/>
      <c r="DO812" s="182"/>
      <c r="DP812" s="182"/>
      <c r="DQ812" s="182"/>
      <c r="DR812" s="182"/>
      <c r="DS812" s="182"/>
      <c r="DT812" s="182"/>
      <c r="DU812" s="182"/>
      <c r="DV812" s="182"/>
      <c r="DW812" s="182"/>
      <c r="DX812" s="182"/>
      <c r="DY812" s="182"/>
      <c r="DZ812" s="182"/>
      <c r="EA812" s="182"/>
      <c r="EB812" s="182"/>
      <c r="EC812" s="182"/>
      <c r="ED812" s="182"/>
      <c r="EE812" s="182"/>
      <c r="EF812" s="182"/>
      <c r="EG812" s="182"/>
      <c r="EH812" s="182"/>
      <c r="EI812" s="182"/>
      <c r="EJ812" s="182"/>
      <c r="EK812" s="182"/>
      <c r="EL812" s="182"/>
      <c r="EM812" s="182"/>
      <c r="EN812" s="182"/>
      <c r="EO812" s="182"/>
      <c r="EP812" s="182"/>
      <c r="EQ812" s="182"/>
      <c r="ER812" s="182"/>
      <c r="ES812" s="182"/>
      <c r="ET812" s="182"/>
      <c r="EU812" s="182"/>
      <c r="EV812" s="182"/>
      <c r="EW812" s="182"/>
      <c r="EX812" s="182"/>
      <c r="EY812" s="182"/>
      <c r="EZ812" s="182"/>
      <c r="FA812" s="182"/>
      <c r="FB812" s="182"/>
      <c r="FC812" s="182"/>
      <c r="FD812" s="182"/>
      <c r="FE812" s="182"/>
      <c r="FF812" s="182"/>
      <c r="FG812" s="182"/>
      <c r="FH812" s="182"/>
      <c r="FI812" s="182"/>
      <c r="FJ812" s="182"/>
      <c r="FK812" s="182"/>
      <c r="FL812" s="182"/>
      <c r="FM812" s="182"/>
      <c r="FN812" s="182"/>
      <c r="FO812" s="182"/>
      <c r="FP812" s="182"/>
      <c r="FQ812" s="182"/>
      <c r="FR812" s="182"/>
      <c r="FS812" s="182"/>
      <c r="FT812" s="182"/>
      <c r="FU812" s="182"/>
      <c r="FV812" s="182"/>
      <c r="FW812" s="182"/>
      <c r="FX812" s="182"/>
      <c r="FY812" s="182"/>
      <c r="FZ812" s="182"/>
      <c r="GA812" s="182"/>
      <c r="GB812" s="182"/>
      <c r="GC812" s="182"/>
      <c r="GD812" s="182"/>
      <c r="GE812" s="182"/>
      <c r="GF812" s="182"/>
      <c r="GG812" s="182"/>
      <c r="GH812" s="182"/>
      <c r="GI812" s="182"/>
      <c r="GJ812" s="182"/>
      <c r="GK812" s="182"/>
      <c r="GL812" s="182"/>
      <c r="GM812" s="182"/>
      <c r="GN812" s="182"/>
      <c r="GO812" s="182"/>
      <c r="GP812" s="182"/>
      <c r="GQ812" s="182"/>
      <c r="GR812" s="182"/>
      <c r="GS812" s="182"/>
      <c r="GT812" s="182"/>
      <c r="GU812" s="182"/>
      <c r="GV812" s="182"/>
      <c r="GW812" s="182"/>
      <c r="GX812" s="182"/>
      <c r="GY812" s="182"/>
      <c r="GZ812" s="182"/>
      <c r="HA812" s="182"/>
      <c r="HB812" s="182"/>
      <c r="HC812" s="182"/>
      <c r="HD812" s="182"/>
      <c r="HE812" s="182"/>
      <c r="HF812" s="182"/>
      <c r="HG812" s="182"/>
      <c r="HH812" s="182"/>
      <c r="HI812" s="182"/>
      <c r="HJ812" s="182"/>
      <c r="HK812" s="182"/>
      <c r="HL812" s="182"/>
      <c r="HM812" s="182"/>
      <c r="HN812" s="182"/>
      <c r="HO812" s="182"/>
      <c r="HP812" s="182"/>
      <c r="HQ812" s="182"/>
      <c r="HR812" s="182"/>
      <c r="HS812" s="182"/>
      <c r="HT812" s="182"/>
      <c r="HU812" s="182"/>
      <c r="HV812" s="182"/>
      <c r="HW812" s="182"/>
      <c r="HX812" s="182"/>
      <c r="HY812" s="182"/>
      <c r="HZ812" s="182"/>
      <c r="IA812" s="182"/>
      <c r="IB812" s="182"/>
      <c r="IC812" s="182"/>
      <c r="ID812" s="182"/>
      <c r="IE812" s="182"/>
      <c r="IF812" s="182"/>
      <c r="IG812" s="182"/>
      <c r="IH812" s="182"/>
      <c r="II812" s="182"/>
      <c r="IJ812" s="182"/>
      <c r="IK812" s="182"/>
      <c r="IL812" s="182"/>
      <c r="IM812" s="182"/>
      <c r="IN812" s="182"/>
      <c r="IO812" s="182"/>
      <c r="IP812" s="182"/>
      <c r="IQ812" s="182"/>
      <c r="IR812" s="182"/>
      <c r="IS812" s="182"/>
      <c r="IT812" s="182"/>
      <c r="IU812" s="182"/>
      <c r="IV812" s="182"/>
      <c r="IW812" s="182"/>
      <c r="IX812" s="182"/>
      <c r="IY812" s="182"/>
      <c r="IZ812" s="182"/>
      <c r="JA812" s="182"/>
      <c r="JB812" s="182"/>
      <c r="JC812" s="182"/>
      <c r="JD812" s="182"/>
      <c r="JE812" s="182"/>
      <c r="JF812" s="182"/>
      <c r="JG812" s="182"/>
      <c r="JH812" s="182"/>
      <c r="JI812" s="182"/>
      <c r="JJ812" s="182"/>
      <c r="JK812" s="182"/>
      <c r="JL812" s="182"/>
      <c r="JM812" s="182"/>
      <c r="JN812" s="182"/>
      <c r="JO812" s="182"/>
      <c r="JP812" s="182"/>
      <c r="JQ812" s="182"/>
      <c r="JR812" s="182"/>
      <c r="JS812" s="182"/>
      <c r="JT812" s="182"/>
      <c r="JU812" s="182"/>
      <c r="JV812" s="182"/>
      <c r="JW812" s="182"/>
      <c r="JX812" s="182"/>
      <c r="JY812" s="182"/>
      <c r="JZ812" s="182"/>
      <c r="KA812" s="182"/>
      <c r="KB812" s="182"/>
      <c r="KC812" s="182"/>
      <c r="KD812" s="182"/>
      <c r="KE812" s="182"/>
      <c r="KF812" s="182"/>
      <c r="KG812" s="182"/>
      <c r="KH812" s="182"/>
      <c r="KI812" s="182"/>
      <c r="KJ812" s="182"/>
      <c r="KK812" s="182"/>
      <c r="KL812" s="182"/>
      <c r="KM812" s="182"/>
      <c r="KN812" s="182"/>
      <c r="KO812" s="182"/>
      <c r="KP812" s="182"/>
      <c r="KQ812" s="182"/>
      <c r="KR812" s="182"/>
      <c r="KS812" s="182"/>
      <c r="KT812" s="182"/>
      <c r="KU812" s="182"/>
      <c r="KV812" s="182"/>
      <c r="KW812" s="182"/>
      <c r="KX812" s="182"/>
      <c r="KY812" s="182"/>
      <c r="KZ812" s="182"/>
      <c r="LA812" s="182"/>
      <c r="LB812" s="182"/>
      <c r="LC812" s="182"/>
      <c r="LD812" s="182"/>
      <c r="LE812" s="182"/>
      <c r="LF812" s="182"/>
      <c r="LG812" s="182"/>
      <c r="LH812" s="182"/>
      <c r="LI812" s="182"/>
      <c r="LJ812" s="182"/>
      <c r="LK812" s="182"/>
      <c r="LL812" s="182"/>
      <c r="LM812" s="182"/>
      <c r="LN812" s="182"/>
      <c r="LO812" s="182"/>
      <c r="LP812" s="182"/>
      <c r="LQ812" s="182"/>
      <c r="LR812" s="182"/>
      <c r="LS812" s="182"/>
      <c r="LT812" s="182"/>
      <c r="LU812" s="182"/>
      <c r="LV812" s="182"/>
      <c r="LW812" s="182"/>
      <c r="LX812" s="182"/>
      <c r="LY812" s="182"/>
      <c r="LZ812" s="182"/>
      <c r="MA812" s="182"/>
      <c r="MB812" s="182"/>
      <c r="MC812" s="182"/>
      <c r="MD812" s="182"/>
      <c r="ME812" s="182"/>
      <c r="MF812" s="182"/>
      <c r="MG812" s="182"/>
      <c r="MH812" s="182"/>
      <c r="MI812" s="182"/>
      <c r="MJ812" s="182"/>
      <c r="MK812" s="182"/>
      <c r="ML812" s="182"/>
      <c r="MM812" s="182"/>
      <c r="MN812" s="182"/>
      <c r="MO812" s="182"/>
      <c r="MP812" s="182"/>
      <c r="MQ812" s="182"/>
      <c r="MR812" s="182"/>
      <c r="MS812" s="182"/>
      <c r="MT812" s="182"/>
      <c r="MU812" s="182"/>
      <c r="MV812" s="182"/>
      <c r="MW812" s="182"/>
      <c r="MX812" s="182"/>
      <c r="MY812" s="182"/>
      <c r="MZ812" s="182"/>
      <c r="NA812" s="182"/>
      <c r="NB812" s="182"/>
      <c r="NC812" s="182"/>
      <c r="ND812" s="182"/>
      <c r="NE812" s="182"/>
      <c r="NF812" s="182"/>
      <c r="NG812" s="182"/>
      <c r="NH812" s="182"/>
      <c r="NI812" s="182"/>
      <c r="NJ812" s="182"/>
      <c r="NK812" s="182"/>
      <c r="NL812" s="182"/>
      <c r="NM812" s="182"/>
      <c r="NN812" s="182"/>
      <c r="NO812" s="182"/>
      <c r="NP812" s="182"/>
      <c r="NQ812" s="182"/>
      <c r="NR812" s="182"/>
      <c r="NS812" s="182"/>
      <c r="NT812" s="182"/>
      <c r="NU812" s="182"/>
      <c r="NV812" s="182"/>
      <c r="NW812" s="182"/>
      <c r="NX812" s="182"/>
      <c r="NY812" s="182"/>
      <c r="NZ812" s="182"/>
      <c r="OA812" s="182"/>
      <c r="OB812" s="182"/>
      <c r="OC812" s="182"/>
      <c r="OD812" s="182"/>
      <c r="OE812" s="182"/>
      <c r="OF812" s="182"/>
      <c r="OG812" s="182"/>
      <c r="OH812" s="182"/>
      <c r="OI812" s="182"/>
      <c r="OJ812" s="182"/>
      <c r="OK812" s="182"/>
      <c r="OL812" s="182"/>
      <c r="OM812" s="182"/>
      <c r="ON812" s="182"/>
      <c r="OO812" s="182"/>
      <c r="OP812" s="182"/>
      <c r="OQ812" s="182"/>
      <c r="OR812" s="182"/>
      <c r="OS812" s="182"/>
      <c r="OT812" s="182"/>
      <c r="OU812" s="182"/>
      <c r="OV812" s="182"/>
      <c r="OW812" s="182"/>
      <c r="OX812" s="182"/>
      <c r="OY812" s="182"/>
      <c r="OZ812" s="182"/>
      <c r="PA812" s="182"/>
      <c r="PB812" s="182"/>
      <c r="PC812" s="182"/>
      <c r="PD812" s="182"/>
      <c r="PE812" s="182"/>
      <c r="PF812" s="182"/>
      <c r="PG812" s="182"/>
      <c r="PH812" s="182"/>
      <c r="PI812" s="182"/>
      <c r="PJ812" s="182"/>
      <c r="PK812" s="182"/>
      <c r="PL812" s="182"/>
      <c r="PM812" s="182"/>
      <c r="PN812" s="182"/>
      <c r="PO812" s="182"/>
      <c r="PP812" s="182"/>
      <c r="PQ812" s="182"/>
      <c r="PR812" s="182"/>
      <c r="PS812" s="182"/>
      <c r="PT812" s="182"/>
      <c r="PU812" s="182"/>
      <c r="PV812" s="182"/>
      <c r="PW812" s="182"/>
      <c r="PX812" s="182"/>
    </row>
    <row r="813" spans="1:440" s="167" customFormat="1" ht="19.899999999999999" customHeight="1">
      <c r="A813" s="182"/>
      <c r="B813" s="321"/>
      <c r="C813" s="320"/>
      <c r="D813" s="320"/>
      <c r="E813" s="394"/>
      <c r="F813" s="182"/>
      <c r="G813" s="182"/>
      <c r="H813" s="182"/>
      <c r="I813" s="182"/>
      <c r="J813" s="182"/>
      <c r="K813" s="182"/>
      <c r="L813" s="182"/>
      <c r="M813" s="47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182"/>
      <c r="AT813" s="182"/>
      <c r="AU813" s="182"/>
      <c r="AV813" s="182"/>
      <c r="AW813" s="182"/>
      <c r="AX813" s="182"/>
      <c r="AY813" s="182"/>
      <c r="AZ813" s="182"/>
      <c r="BA813" s="182"/>
      <c r="BB813" s="182"/>
      <c r="BC813" s="182"/>
      <c r="BD813" s="182"/>
      <c r="BE813" s="182"/>
      <c r="BF813" s="182"/>
      <c r="BG813" s="182"/>
      <c r="BH813" s="182"/>
      <c r="BI813" s="182"/>
      <c r="BJ813" s="182"/>
      <c r="BK813" s="182"/>
      <c r="BL813" s="182"/>
      <c r="BM813" s="182"/>
      <c r="BN813" s="182"/>
      <c r="BO813" s="182"/>
      <c r="BP813" s="182"/>
      <c r="BQ813" s="182"/>
      <c r="BR813" s="182"/>
      <c r="BS813" s="182"/>
      <c r="BT813" s="182"/>
      <c r="BU813" s="182"/>
      <c r="BV813" s="182"/>
      <c r="BW813" s="182"/>
      <c r="BX813" s="182"/>
      <c r="BY813" s="182"/>
      <c r="BZ813" s="182"/>
      <c r="CA813" s="182"/>
      <c r="CB813" s="182"/>
      <c r="CC813" s="182"/>
      <c r="CD813" s="182"/>
      <c r="CE813" s="182"/>
      <c r="CF813" s="182"/>
      <c r="CG813" s="182"/>
      <c r="CH813" s="182"/>
      <c r="CI813" s="182"/>
      <c r="CJ813" s="182"/>
      <c r="CK813" s="182"/>
      <c r="CL813" s="182"/>
      <c r="CM813" s="182"/>
      <c r="CN813" s="182"/>
      <c r="CO813" s="182"/>
      <c r="CP813" s="182"/>
      <c r="CQ813" s="182"/>
      <c r="CR813" s="182"/>
      <c r="CS813" s="182"/>
      <c r="CT813" s="182"/>
      <c r="CU813" s="182"/>
      <c r="CV813" s="182"/>
      <c r="CW813" s="182"/>
      <c r="CX813" s="182"/>
      <c r="CY813" s="182"/>
      <c r="CZ813" s="182"/>
      <c r="DA813" s="182"/>
      <c r="DB813" s="182"/>
      <c r="DC813" s="182"/>
      <c r="DD813" s="182"/>
      <c r="DE813" s="182"/>
      <c r="DF813" s="182"/>
      <c r="DG813" s="182"/>
      <c r="DH813" s="182"/>
      <c r="DI813" s="182"/>
      <c r="DJ813" s="182"/>
      <c r="DK813" s="182"/>
      <c r="DL813" s="182"/>
      <c r="DM813" s="182"/>
      <c r="DN813" s="182"/>
      <c r="DO813" s="182"/>
      <c r="DP813" s="182"/>
      <c r="DQ813" s="182"/>
      <c r="DR813" s="182"/>
      <c r="DS813" s="182"/>
      <c r="DT813" s="182"/>
      <c r="DU813" s="182"/>
      <c r="DV813" s="182"/>
      <c r="DW813" s="182"/>
      <c r="DX813" s="182"/>
      <c r="DY813" s="182"/>
      <c r="DZ813" s="182"/>
      <c r="EA813" s="182"/>
      <c r="EB813" s="182"/>
      <c r="EC813" s="182"/>
      <c r="ED813" s="182"/>
      <c r="EE813" s="182"/>
      <c r="EF813" s="182"/>
      <c r="EG813" s="182"/>
      <c r="EH813" s="182"/>
      <c r="EI813" s="182"/>
      <c r="EJ813" s="182"/>
      <c r="EK813" s="182"/>
      <c r="EL813" s="182"/>
      <c r="EM813" s="182"/>
      <c r="EN813" s="182"/>
      <c r="EO813" s="182"/>
      <c r="EP813" s="182"/>
      <c r="EQ813" s="182"/>
      <c r="ER813" s="182"/>
      <c r="ES813" s="182"/>
      <c r="ET813" s="182"/>
      <c r="EU813" s="182"/>
      <c r="EV813" s="182"/>
      <c r="EW813" s="182"/>
      <c r="EX813" s="182"/>
      <c r="EY813" s="182"/>
      <c r="EZ813" s="182"/>
      <c r="FA813" s="182"/>
      <c r="FB813" s="182"/>
      <c r="FC813" s="182"/>
      <c r="FD813" s="182"/>
      <c r="FE813" s="182"/>
      <c r="FF813" s="182"/>
      <c r="FG813" s="182"/>
      <c r="FH813" s="182"/>
      <c r="FI813" s="182"/>
      <c r="FJ813" s="182"/>
      <c r="FK813" s="182"/>
      <c r="FL813" s="182"/>
      <c r="FM813" s="182"/>
      <c r="FN813" s="182"/>
      <c r="FO813" s="182"/>
      <c r="FP813" s="182"/>
      <c r="FQ813" s="182"/>
      <c r="FR813" s="182"/>
      <c r="FS813" s="182"/>
      <c r="FT813" s="182"/>
      <c r="FU813" s="182"/>
      <c r="FV813" s="182"/>
      <c r="FW813" s="182"/>
      <c r="FX813" s="182"/>
      <c r="FY813" s="182"/>
      <c r="FZ813" s="182"/>
      <c r="GA813" s="182"/>
      <c r="GB813" s="182"/>
      <c r="GC813" s="182"/>
      <c r="GD813" s="182"/>
      <c r="GE813" s="182"/>
      <c r="GF813" s="182"/>
      <c r="GG813" s="182"/>
      <c r="GH813" s="182"/>
      <c r="GI813" s="182"/>
      <c r="GJ813" s="182"/>
      <c r="GK813" s="182"/>
      <c r="GL813" s="182"/>
      <c r="GM813" s="182"/>
      <c r="GN813" s="182"/>
      <c r="GO813" s="182"/>
      <c r="GP813" s="182"/>
      <c r="GQ813" s="182"/>
      <c r="GR813" s="182"/>
      <c r="GS813" s="182"/>
      <c r="GT813" s="182"/>
      <c r="GU813" s="182"/>
      <c r="GV813" s="182"/>
      <c r="GW813" s="182"/>
      <c r="GX813" s="182"/>
      <c r="GY813" s="182"/>
      <c r="GZ813" s="182"/>
      <c r="HA813" s="182"/>
      <c r="HB813" s="182"/>
      <c r="HC813" s="182"/>
      <c r="HD813" s="182"/>
      <c r="HE813" s="182"/>
      <c r="HF813" s="182"/>
      <c r="HG813" s="182"/>
      <c r="HH813" s="182"/>
      <c r="HI813" s="182"/>
      <c r="HJ813" s="182"/>
      <c r="HK813" s="182"/>
      <c r="HL813" s="182"/>
      <c r="HM813" s="182"/>
      <c r="HN813" s="182"/>
      <c r="HO813" s="182"/>
      <c r="HP813" s="182"/>
      <c r="HQ813" s="182"/>
      <c r="HR813" s="182"/>
      <c r="HS813" s="182"/>
      <c r="HT813" s="182"/>
      <c r="HU813" s="182"/>
      <c r="HV813" s="182"/>
      <c r="HW813" s="182"/>
      <c r="HX813" s="182"/>
      <c r="HY813" s="182"/>
      <c r="HZ813" s="182"/>
      <c r="IA813" s="182"/>
      <c r="IB813" s="182"/>
      <c r="IC813" s="182"/>
      <c r="ID813" s="182"/>
      <c r="IE813" s="182"/>
      <c r="IF813" s="182"/>
      <c r="IG813" s="182"/>
      <c r="IH813" s="182"/>
      <c r="II813" s="182"/>
      <c r="IJ813" s="182"/>
      <c r="IK813" s="182"/>
      <c r="IL813" s="182"/>
      <c r="IM813" s="182"/>
      <c r="IN813" s="182"/>
      <c r="IO813" s="182"/>
      <c r="IP813" s="182"/>
      <c r="IQ813" s="182"/>
      <c r="IR813" s="182"/>
      <c r="IS813" s="182"/>
      <c r="IT813" s="182"/>
      <c r="IU813" s="182"/>
      <c r="IV813" s="182"/>
      <c r="IW813" s="182"/>
      <c r="IX813" s="182"/>
      <c r="IY813" s="182"/>
      <c r="IZ813" s="182"/>
      <c r="JA813" s="182"/>
      <c r="JB813" s="182"/>
      <c r="JC813" s="182"/>
      <c r="JD813" s="182"/>
      <c r="JE813" s="182"/>
      <c r="JF813" s="182"/>
      <c r="JG813" s="182"/>
      <c r="JH813" s="182"/>
      <c r="JI813" s="182"/>
      <c r="JJ813" s="182"/>
      <c r="JK813" s="182"/>
      <c r="JL813" s="182"/>
      <c r="JM813" s="182"/>
      <c r="JN813" s="182"/>
      <c r="JO813" s="182"/>
      <c r="JP813" s="182"/>
      <c r="JQ813" s="182"/>
      <c r="JR813" s="182"/>
      <c r="JS813" s="182"/>
      <c r="JT813" s="182"/>
      <c r="JU813" s="182"/>
      <c r="JV813" s="182"/>
      <c r="JW813" s="182"/>
      <c r="JX813" s="182"/>
      <c r="JY813" s="182"/>
      <c r="JZ813" s="182"/>
      <c r="KA813" s="182"/>
      <c r="KB813" s="182"/>
      <c r="KC813" s="182"/>
      <c r="KD813" s="182"/>
      <c r="KE813" s="182"/>
      <c r="KF813" s="182"/>
      <c r="KG813" s="182"/>
      <c r="KH813" s="182"/>
      <c r="KI813" s="182"/>
      <c r="KJ813" s="182"/>
      <c r="KK813" s="182"/>
      <c r="KL813" s="182"/>
      <c r="KM813" s="182"/>
      <c r="KN813" s="182"/>
      <c r="KO813" s="182"/>
      <c r="KP813" s="182"/>
      <c r="KQ813" s="182"/>
      <c r="KR813" s="182"/>
      <c r="KS813" s="182"/>
      <c r="KT813" s="182"/>
      <c r="KU813" s="182"/>
      <c r="KV813" s="182"/>
      <c r="KW813" s="182"/>
      <c r="KX813" s="182"/>
      <c r="KY813" s="182"/>
      <c r="KZ813" s="182"/>
      <c r="LA813" s="182"/>
      <c r="LB813" s="182"/>
      <c r="LC813" s="182"/>
      <c r="LD813" s="182"/>
      <c r="LE813" s="182"/>
      <c r="LF813" s="182"/>
      <c r="LG813" s="182"/>
      <c r="LH813" s="182"/>
      <c r="LI813" s="182"/>
      <c r="LJ813" s="182"/>
      <c r="LK813" s="182"/>
      <c r="LL813" s="182"/>
      <c r="LM813" s="182"/>
      <c r="LN813" s="182"/>
      <c r="LO813" s="182"/>
      <c r="LP813" s="182"/>
      <c r="LQ813" s="182"/>
      <c r="LR813" s="182"/>
      <c r="LS813" s="182"/>
      <c r="LT813" s="182"/>
      <c r="LU813" s="182"/>
      <c r="LV813" s="182"/>
      <c r="LW813" s="182"/>
      <c r="LX813" s="182"/>
      <c r="LY813" s="182"/>
      <c r="LZ813" s="182"/>
      <c r="MA813" s="182"/>
      <c r="MB813" s="182"/>
      <c r="MC813" s="182"/>
      <c r="MD813" s="182"/>
      <c r="ME813" s="182"/>
      <c r="MF813" s="182"/>
      <c r="MG813" s="182"/>
      <c r="MH813" s="182"/>
      <c r="MI813" s="182"/>
      <c r="MJ813" s="182"/>
      <c r="MK813" s="182"/>
      <c r="ML813" s="182"/>
      <c r="MM813" s="182"/>
      <c r="MN813" s="182"/>
      <c r="MO813" s="182"/>
      <c r="MP813" s="182"/>
      <c r="MQ813" s="182"/>
      <c r="MR813" s="182"/>
      <c r="MS813" s="182"/>
      <c r="MT813" s="182"/>
      <c r="MU813" s="182"/>
      <c r="MV813" s="182"/>
      <c r="MW813" s="182"/>
      <c r="MX813" s="182"/>
      <c r="MY813" s="182"/>
      <c r="MZ813" s="182"/>
      <c r="NA813" s="182"/>
      <c r="NB813" s="182"/>
      <c r="NC813" s="182"/>
      <c r="ND813" s="182"/>
      <c r="NE813" s="182"/>
      <c r="NF813" s="182"/>
      <c r="NG813" s="182"/>
      <c r="NH813" s="182"/>
      <c r="NI813" s="182"/>
      <c r="NJ813" s="182"/>
      <c r="NK813" s="182"/>
      <c r="NL813" s="182"/>
      <c r="NM813" s="182"/>
      <c r="NN813" s="182"/>
      <c r="NO813" s="182"/>
      <c r="NP813" s="182"/>
      <c r="NQ813" s="182"/>
      <c r="NR813" s="182"/>
      <c r="NS813" s="182"/>
      <c r="NT813" s="182"/>
      <c r="NU813" s="182"/>
      <c r="NV813" s="182"/>
      <c r="NW813" s="182"/>
      <c r="NX813" s="182"/>
      <c r="NY813" s="182"/>
      <c r="NZ813" s="182"/>
      <c r="OA813" s="182"/>
      <c r="OB813" s="182"/>
      <c r="OC813" s="182"/>
      <c r="OD813" s="182"/>
      <c r="OE813" s="182"/>
      <c r="OF813" s="182"/>
      <c r="OG813" s="182"/>
      <c r="OH813" s="182"/>
      <c r="OI813" s="182"/>
      <c r="OJ813" s="182"/>
      <c r="OK813" s="182"/>
      <c r="OL813" s="182"/>
      <c r="OM813" s="182"/>
      <c r="ON813" s="182"/>
      <c r="OO813" s="182"/>
      <c r="OP813" s="182"/>
      <c r="OQ813" s="182"/>
      <c r="OR813" s="182"/>
      <c r="OS813" s="182"/>
      <c r="OT813" s="182"/>
      <c r="OU813" s="182"/>
      <c r="OV813" s="182"/>
      <c r="OW813" s="182"/>
      <c r="OX813" s="182"/>
      <c r="OY813" s="182"/>
      <c r="OZ813" s="182"/>
      <c r="PA813" s="182"/>
      <c r="PB813" s="182"/>
      <c r="PC813" s="182"/>
      <c r="PD813" s="182"/>
      <c r="PE813" s="182"/>
      <c r="PF813" s="182"/>
      <c r="PG813" s="182"/>
      <c r="PH813" s="182"/>
      <c r="PI813" s="182"/>
      <c r="PJ813" s="182"/>
      <c r="PK813" s="182"/>
      <c r="PL813" s="182"/>
      <c r="PM813" s="182"/>
      <c r="PN813" s="182"/>
      <c r="PO813" s="182"/>
      <c r="PP813" s="182"/>
      <c r="PQ813" s="182"/>
      <c r="PR813" s="182"/>
      <c r="PS813" s="182"/>
      <c r="PT813" s="182"/>
      <c r="PU813" s="182"/>
      <c r="PV813" s="182"/>
      <c r="PW813" s="182"/>
      <c r="PX813" s="182"/>
    </row>
    <row r="814" spans="1:440" s="167" customFormat="1" ht="19.899999999999999" customHeight="1">
      <c r="A814" s="182"/>
      <c r="B814" s="321"/>
      <c r="C814" s="320"/>
      <c r="D814" s="320"/>
      <c r="E814" s="394"/>
      <c r="F814" s="182"/>
      <c r="G814" s="182"/>
      <c r="H814" s="182"/>
      <c r="I814" s="182"/>
      <c r="J814" s="182"/>
      <c r="K814" s="182"/>
      <c r="L814" s="182"/>
      <c r="M814" s="47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182"/>
      <c r="AT814" s="182"/>
      <c r="AU814" s="182"/>
      <c r="AV814" s="182"/>
      <c r="AW814" s="182"/>
      <c r="AX814" s="182"/>
      <c r="AY814" s="182"/>
      <c r="AZ814" s="182"/>
      <c r="BA814" s="182"/>
      <c r="BB814" s="182"/>
      <c r="BC814" s="182"/>
      <c r="BD814" s="182"/>
      <c r="BE814" s="182"/>
      <c r="BF814" s="182"/>
      <c r="BG814" s="182"/>
      <c r="BH814" s="182"/>
      <c r="BI814" s="182"/>
      <c r="BJ814" s="182"/>
      <c r="BK814" s="182"/>
      <c r="BL814" s="182"/>
      <c r="BM814" s="182"/>
      <c r="BN814" s="182"/>
      <c r="BO814" s="182"/>
      <c r="BP814" s="182"/>
      <c r="BQ814" s="182"/>
      <c r="BR814" s="182"/>
      <c r="BS814" s="182"/>
      <c r="BT814" s="182"/>
      <c r="BU814" s="182"/>
      <c r="BV814" s="182"/>
      <c r="BW814" s="182"/>
      <c r="BX814" s="182"/>
      <c r="BY814" s="182"/>
      <c r="BZ814" s="182"/>
      <c r="CA814" s="182"/>
      <c r="CB814" s="182"/>
      <c r="CC814" s="182"/>
      <c r="CD814" s="182"/>
      <c r="CE814" s="182"/>
      <c r="CF814" s="182"/>
      <c r="CG814" s="182"/>
      <c r="CH814" s="182"/>
      <c r="CI814" s="182"/>
      <c r="CJ814" s="182"/>
      <c r="CK814" s="182"/>
      <c r="CL814" s="182"/>
      <c r="CM814" s="182"/>
      <c r="CN814" s="182"/>
      <c r="CO814" s="182"/>
      <c r="CP814" s="182"/>
      <c r="CQ814" s="182"/>
      <c r="CR814" s="182"/>
      <c r="CS814" s="182"/>
      <c r="CT814" s="182"/>
      <c r="CU814" s="182"/>
      <c r="CV814" s="182"/>
      <c r="CW814" s="182"/>
      <c r="CX814" s="182"/>
      <c r="CY814" s="182"/>
      <c r="CZ814" s="182"/>
      <c r="DA814" s="182"/>
      <c r="DB814" s="182"/>
      <c r="DC814" s="182"/>
      <c r="DD814" s="182"/>
      <c r="DE814" s="182"/>
      <c r="DF814" s="182"/>
      <c r="DG814" s="182"/>
      <c r="DH814" s="182"/>
      <c r="DI814" s="182"/>
      <c r="DJ814" s="182"/>
      <c r="DK814" s="182"/>
      <c r="DL814" s="182"/>
      <c r="DM814" s="182"/>
      <c r="DN814" s="182"/>
      <c r="DO814" s="182"/>
      <c r="DP814" s="182"/>
      <c r="DQ814" s="182"/>
      <c r="DR814" s="182"/>
      <c r="DS814" s="182"/>
      <c r="DT814" s="182"/>
      <c r="DU814" s="182"/>
      <c r="DV814" s="182"/>
      <c r="DW814" s="182"/>
      <c r="DX814" s="182"/>
      <c r="DY814" s="182"/>
      <c r="DZ814" s="182"/>
      <c r="EA814" s="182"/>
      <c r="EB814" s="182"/>
      <c r="EC814" s="182"/>
      <c r="ED814" s="182"/>
      <c r="EE814" s="182"/>
      <c r="EF814" s="182"/>
      <c r="EG814" s="182"/>
      <c r="EH814" s="182"/>
      <c r="EI814" s="182"/>
      <c r="EJ814" s="182"/>
      <c r="EK814" s="182"/>
      <c r="EL814" s="182"/>
      <c r="EM814" s="182"/>
      <c r="EN814" s="182"/>
      <c r="EO814" s="182"/>
      <c r="EP814" s="182"/>
      <c r="EQ814" s="182"/>
      <c r="ER814" s="182"/>
      <c r="ES814" s="182"/>
      <c r="ET814" s="182"/>
      <c r="EU814" s="182"/>
      <c r="EV814" s="182"/>
      <c r="EW814" s="182"/>
      <c r="EX814" s="182"/>
      <c r="EY814" s="182"/>
      <c r="EZ814" s="182"/>
      <c r="FA814" s="182"/>
      <c r="FB814" s="182"/>
      <c r="FC814" s="182"/>
      <c r="FD814" s="182"/>
      <c r="FE814" s="182"/>
      <c r="FF814" s="182"/>
      <c r="FG814" s="182"/>
      <c r="FH814" s="182"/>
      <c r="FI814" s="182"/>
      <c r="FJ814" s="182"/>
      <c r="FK814" s="182"/>
      <c r="FL814" s="182"/>
      <c r="FM814" s="182"/>
      <c r="FN814" s="182"/>
      <c r="FO814" s="182"/>
      <c r="FP814" s="182"/>
      <c r="FQ814" s="182"/>
      <c r="FR814" s="182"/>
      <c r="FS814" s="182"/>
      <c r="FT814" s="182"/>
      <c r="FU814" s="182"/>
      <c r="FV814" s="182"/>
      <c r="FW814" s="182"/>
      <c r="FX814" s="182"/>
      <c r="FY814" s="182"/>
      <c r="FZ814" s="182"/>
      <c r="GA814" s="182"/>
      <c r="GB814" s="182"/>
      <c r="GC814" s="182"/>
      <c r="GD814" s="182"/>
      <c r="GE814" s="182"/>
      <c r="GF814" s="182"/>
      <c r="GG814" s="182"/>
      <c r="GH814" s="182"/>
      <c r="GI814" s="182"/>
      <c r="GJ814" s="182"/>
      <c r="GK814" s="182"/>
      <c r="GL814" s="182"/>
      <c r="GM814" s="182"/>
      <c r="GN814" s="182"/>
      <c r="GO814" s="182"/>
      <c r="GP814" s="182"/>
      <c r="GQ814" s="182"/>
      <c r="GR814" s="182"/>
      <c r="GS814" s="182"/>
      <c r="GT814" s="182"/>
      <c r="GU814" s="182"/>
      <c r="GV814" s="182"/>
      <c r="GW814" s="182"/>
      <c r="GX814" s="182"/>
      <c r="GY814" s="182"/>
      <c r="GZ814" s="182"/>
      <c r="HA814" s="182"/>
      <c r="HB814" s="182"/>
      <c r="HC814" s="182"/>
      <c r="HD814" s="182"/>
      <c r="HE814" s="182"/>
      <c r="HF814" s="182"/>
      <c r="HG814" s="182"/>
      <c r="HH814" s="182"/>
      <c r="HI814" s="182"/>
      <c r="HJ814" s="182"/>
      <c r="HK814" s="182"/>
      <c r="HL814" s="182"/>
      <c r="HM814" s="182"/>
      <c r="HN814" s="182"/>
      <c r="HO814" s="182"/>
      <c r="HP814" s="182"/>
      <c r="HQ814" s="182"/>
      <c r="HR814" s="182"/>
      <c r="HS814" s="182"/>
      <c r="HT814" s="182"/>
      <c r="HU814" s="182"/>
      <c r="HV814" s="182"/>
      <c r="HW814" s="182"/>
      <c r="HX814" s="182"/>
      <c r="HY814" s="182"/>
      <c r="HZ814" s="182"/>
      <c r="IA814" s="182"/>
      <c r="IB814" s="182"/>
      <c r="IC814" s="182"/>
      <c r="ID814" s="182"/>
      <c r="IE814" s="182"/>
      <c r="IF814" s="182"/>
      <c r="IG814" s="182"/>
      <c r="IH814" s="182"/>
      <c r="II814" s="182"/>
      <c r="IJ814" s="182"/>
      <c r="IK814" s="182"/>
      <c r="IL814" s="182"/>
      <c r="IM814" s="182"/>
      <c r="IN814" s="182"/>
      <c r="IO814" s="182"/>
      <c r="IP814" s="182"/>
      <c r="IQ814" s="182"/>
      <c r="IR814" s="182"/>
      <c r="IS814" s="182"/>
      <c r="IT814" s="182"/>
      <c r="IU814" s="182"/>
      <c r="IV814" s="182"/>
      <c r="IW814" s="182"/>
      <c r="IX814" s="182"/>
      <c r="IY814" s="182"/>
      <c r="IZ814" s="182"/>
      <c r="JA814" s="182"/>
      <c r="JB814" s="182"/>
      <c r="JC814" s="182"/>
      <c r="JD814" s="182"/>
      <c r="JE814" s="182"/>
      <c r="JF814" s="182"/>
      <c r="JG814" s="182"/>
      <c r="JH814" s="182"/>
      <c r="JI814" s="182"/>
      <c r="JJ814" s="182"/>
      <c r="JK814" s="182"/>
      <c r="JL814" s="182"/>
      <c r="JM814" s="182"/>
      <c r="JN814" s="182"/>
      <c r="JO814" s="182"/>
      <c r="JP814" s="182"/>
      <c r="JQ814" s="182"/>
      <c r="JR814" s="182"/>
      <c r="JS814" s="182"/>
      <c r="JT814" s="182"/>
      <c r="JU814" s="182"/>
      <c r="JV814" s="182"/>
      <c r="JW814" s="182"/>
      <c r="JX814" s="182"/>
      <c r="JY814" s="182"/>
      <c r="JZ814" s="182"/>
      <c r="KA814" s="182"/>
      <c r="KB814" s="182"/>
      <c r="KC814" s="182"/>
      <c r="KD814" s="182"/>
      <c r="KE814" s="182"/>
      <c r="KF814" s="182"/>
      <c r="KG814" s="182"/>
      <c r="KH814" s="182"/>
      <c r="KI814" s="182"/>
      <c r="KJ814" s="182"/>
      <c r="KK814" s="182"/>
      <c r="KL814" s="182"/>
      <c r="KM814" s="182"/>
      <c r="KN814" s="182"/>
      <c r="KO814" s="182"/>
      <c r="KP814" s="182"/>
      <c r="KQ814" s="182"/>
      <c r="KR814" s="182"/>
      <c r="KS814" s="182"/>
      <c r="KT814" s="182"/>
      <c r="KU814" s="182"/>
      <c r="KV814" s="182"/>
      <c r="KW814" s="182"/>
      <c r="KX814" s="182"/>
      <c r="KY814" s="182"/>
      <c r="KZ814" s="182"/>
      <c r="LA814" s="182"/>
      <c r="LB814" s="182"/>
      <c r="LC814" s="182"/>
      <c r="LD814" s="182"/>
      <c r="LE814" s="182"/>
      <c r="LF814" s="182"/>
      <c r="LG814" s="182"/>
      <c r="LH814" s="182"/>
      <c r="LI814" s="182"/>
      <c r="LJ814" s="182"/>
      <c r="LK814" s="182"/>
      <c r="LL814" s="182"/>
      <c r="LM814" s="182"/>
      <c r="LN814" s="182"/>
      <c r="LO814" s="182"/>
      <c r="LP814" s="182"/>
      <c r="LQ814" s="182"/>
      <c r="LR814" s="182"/>
      <c r="LS814" s="182"/>
      <c r="LT814" s="182"/>
      <c r="LU814" s="182"/>
      <c r="LV814" s="182"/>
      <c r="LW814" s="182"/>
      <c r="LX814" s="182"/>
      <c r="LY814" s="182"/>
      <c r="LZ814" s="182"/>
      <c r="MA814" s="182"/>
      <c r="MB814" s="182"/>
      <c r="MC814" s="182"/>
      <c r="MD814" s="182"/>
      <c r="ME814" s="182"/>
      <c r="MF814" s="182"/>
      <c r="MG814" s="182"/>
      <c r="MH814" s="182"/>
      <c r="MI814" s="182"/>
      <c r="MJ814" s="182"/>
      <c r="MK814" s="182"/>
      <c r="ML814" s="182"/>
      <c r="MM814" s="182"/>
      <c r="MN814" s="182"/>
      <c r="MO814" s="182"/>
      <c r="MP814" s="182"/>
      <c r="MQ814" s="182"/>
      <c r="MR814" s="182"/>
      <c r="MS814" s="182"/>
      <c r="MT814" s="182"/>
      <c r="MU814" s="182"/>
      <c r="MV814" s="182"/>
      <c r="MW814" s="182"/>
      <c r="MX814" s="182"/>
      <c r="MY814" s="182"/>
      <c r="MZ814" s="182"/>
      <c r="NA814" s="182"/>
      <c r="NB814" s="182"/>
      <c r="NC814" s="182"/>
      <c r="ND814" s="182"/>
      <c r="NE814" s="182"/>
      <c r="NF814" s="182"/>
      <c r="NG814" s="182"/>
      <c r="NH814" s="182"/>
      <c r="NI814" s="182"/>
      <c r="NJ814" s="182"/>
      <c r="NK814" s="182"/>
      <c r="NL814" s="182"/>
      <c r="NM814" s="182"/>
      <c r="NN814" s="182"/>
      <c r="NO814" s="182"/>
      <c r="NP814" s="182"/>
      <c r="NQ814" s="182"/>
      <c r="NR814" s="182"/>
      <c r="NS814" s="182"/>
      <c r="NT814" s="182"/>
      <c r="NU814" s="182"/>
      <c r="NV814" s="182"/>
      <c r="NW814" s="182"/>
      <c r="NX814" s="182"/>
      <c r="NY814" s="182"/>
      <c r="NZ814" s="182"/>
      <c r="OA814" s="182"/>
      <c r="OB814" s="182"/>
      <c r="OC814" s="182"/>
      <c r="OD814" s="182"/>
      <c r="OE814" s="182"/>
      <c r="OF814" s="182"/>
      <c r="OG814" s="182"/>
      <c r="OH814" s="182"/>
      <c r="OI814" s="182"/>
      <c r="OJ814" s="182"/>
      <c r="OK814" s="182"/>
      <c r="OL814" s="182"/>
      <c r="OM814" s="182"/>
      <c r="ON814" s="182"/>
      <c r="OO814" s="182"/>
      <c r="OP814" s="182"/>
      <c r="OQ814" s="182"/>
      <c r="OR814" s="182"/>
      <c r="OS814" s="182"/>
      <c r="OT814" s="182"/>
      <c r="OU814" s="182"/>
      <c r="OV814" s="182"/>
      <c r="OW814" s="182"/>
      <c r="OX814" s="182"/>
      <c r="OY814" s="182"/>
      <c r="OZ814" s="182"/>
      <c r="PA814" s="182"/>
      <c r="PB814" s="182"/>
      <c r="PC814" s="182"/>
      <c r="PD814" s="182"/>
      <c r="PE814" s="182"/>
      <c r="PF814" s="182"/>
      <c r="PG814" s="182"/>
      <c r="PH814" s="182"/>
      <c r="PI814" s="182"/>
      <c r="PJ814" s="182"/>
      <c r="PK814" s="182"/>
      <c r="PL814" s="182"/>
      <c r="PM814" s="182"/>
      <c r="PN814" s="182"/>
      <c r="PO814" s="182"/>
      <c r="PP814" s="182"/>
      <c r="PQ814" s="182"/>
      <c r="PR814" s="182"/>
      <c r="PS814" s="182"/>
      <c r="PT814" s="182"/>
      <c r="PU814" s="182"/>
      <c r="PV814" s="182"/>
      <c r="PW814" s="182"/>
      <c r="PX814" s="182"/>
    </row>
    <row r="815" spans="1:440" customFormat="1">
      <c r="A815" s="166"/>
      <c r="B815" s="321"/>
      <c r="C815" s="320"/>
      <c r="D815" s="320"/>
      <c r="E815" s="394"/>
      <c r="F815" s="1"/>
      <c r="G815" s="1"/>
      <c r="H815" s="1"/>
      <c r="I815" s="1"/>
      <c r="J815" s="1"/>
      <c r="K815" s="1"/>
      <c r="L815" s="1"/>
      <c r="M815" s="45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  <c r="BI815" s="166"/>
      <c r="BJ815" s="166"/>
      <c r="BK815" s="166"/>
      <c r="BL815" s="166"/>
      <c r="BM815" s="166"/>
      <c r="BN815" s="166"/>
      <c r="BO815" s="166"/>
      <c r="BP815" s="166"/>
      <c r="BQ815" s="166"/>
      <c r="BR815" s="166"/>
      <c r="BS815" s="166"/>
      <c r="BT815" s="166"/>
      <c r="BU815" s="166"/>
      <c r="BV815" s="166"/>
      <c r="BW815" s="166"/>
      <c r="BX815" s="166"/>
      <c r="BY815" s="166"/>
      <c r="BZ815" s="166"/>
      <c r="CA815" s="166"/>
      <c r="CB815" s="166"/>
      <c r="CC815" s="166"/>
      <c r="CD815" s="166"/>
      <c r="CE815" s="166"/>
      <c r="CF815" s="166"/>
      <c r="CG815" s="166"/>
      <c r="CH815" s="166"/>
      <c r="CI815" s="166"/>
      <c r="CJ815" s="166"/>
      <c r="CK815" s="166"/>
      <c r="CL815" s="166"/>
      <c r="CM815" s="166"/>
      <c r="CN815" s="166"/>
      <c r="CO815" s="166"/>
      <c r="CP815" s="166"/>
      <c r="CQ815" s="166"/>
      <c r="CR815" s="166"/>
      <c r="CS815" s="166"/>
      <c r="CT815" s="166"/>
      <c r="CU815" s="166"/>
      <c r="CV815" s="166"/>
      <c r="CW815" s="166"/>
      <c r="CX815" s="166"/>
      <c r="CY815" s="166"/>
      <c r="CZ815" s="166"/>
      <c r="DA815" s="166"/>
      <c r="DB815" s="166"/>
      <c r="DC815" s="166"/>
      <c r="DD815" s="166"/>
      <c r="DE815" s="166"/>
      <c r="DF815" s="166"/>
      <c r="DG815" s="166"/>
      <c r="DH815" s="166"/>
      <c r="DI815" s="166"/>
      <c r="DJ815" s="166"/>
      <c r="DK815" s="166"/>
      <c r="DL815" s="166"/>
      <c r="DM815" s="166"/>
      <c r="DN815" s="166"/>
      <c r="DO815" s="166"/>
      <c r="DP815" s="166"/>
      <c r="DQ815" s="166"/>
      <c r="DR815" s="166"/>
      <c r="DS815" s="166"/>
      <c r="DT815" s="166"/>
      <c r="DU815" s="166"/>
      <c r="DV815" s="166"/>
      <c r="DW815" s="166"/>
      <c r="DX815" s="166"/>
      <c r="DY815" s="166"/>
      <c r="DZ815" s="166"/>
      <c r="EA815" s="166"/>
      <c r="EB815" s="166"/>
      <c r="EC815" s="166"/>
      <c r="ED815" s="166"/>
      <c r="EE815" s="166"/>
      <c r="EF815" s="166"/>
      <c r="EG815" s="166"/>
      <c r="EH815" s="166"/>
      <c r="EI815" s="166"/>
      <c r="EJ815" s="166"/>
      <c r="EK815" s="166"/>
      <c r="EL815" s="166"/>
      <c r="EM815" s="166"/>
      <c r="EN815" s="166"/>
      <c r="EO815" s="166"/>
      <c r="EP815" s="166"/>
      <c r="EQ815" s="166"/>
      <c r="ER815" s="166"/>
      <c r="ES815" s="166"/>
      <c r="ET815" s="166"/>
      <c r="EU815" s="166"/>
      <c r="EV815" s="166"/>
      <c r="EW815" s="166"/>
      <c r="EX815" s="166"/>
      <c r="EY815" s="166"/>
      <c r="EZ815" s="166"/>
      <c r="FA815" s="166"/>
      <c r="FB815" s="166"/>
      <c r="FC815" s="166"/>
      <c r="FD815" s="166"/>
      <c r="FE815" s="166"/>
      <c r="FF815" s="166"/>
      <c r="FG815" s="166"/>
      <c r="FH815" s="166"/>
      <c r="FI815" s="166"/>
      <c r="FJ815" s="166"/>
      <c r="FK815" s="166"/>
      <c r="FL815" s="166"/>
      <c r="FM815" s="166"/>
      <c r="FN815" s="166"/>
      <c r="FO815" s="166"/>
      <c r="FP815" s="166"/>
      <c r="FQ815" s="166"/>
      <c r="FR815" s="166"/>
      <c r="FS815" s="166"/>
      <c r="FT815" s="166"/>
      <c r="FU815" s="166"/>
      <c r="FV815" s="166"/>
      <c r="FW815" s="166"/>
      <c r="FX815" s="166"/>
      <c r="FY815" s="166"/>
      <c r="FZ815" s="166"/>
      <c r="GA815" s="166"/>
      <c r="GB815" s="166"/>
      <c r="GC815" s="166"/>
      <c r="GD815" s="166"/>
      <c r="GE815" s="166"/>
      <c r="GF815" s="166"/>
      <c r="GG815" s="166"/>
      <c r="GH815" s="166"/>
      <c r="GI815" s="166"/>
      <c r="GJ815" s="166"/>
      <c r="GK815" s="166"/>
      <c r="GL815" s="166"/>
      <c r="GM815" s="166"/>
      <c r="GN815" s="166"/>
      <c r="GO815" s="166"/>
      <c r="GP815" s="166"/>
      <c r="GQ815" s="166"/>
      <c r="GR815" s="166"/>
      <c r="GS815" s="166"/>
      <c r="GT815" s="166"/>
      <c r="GU815" s="166"/>
      <c r="GV815" s="166"/>
      <c r="GW815" s="166"/>
      <c r="GX815" s="166"/>
      <c r="GY815" s="166"/>
      <c r="GZ815" s="166"/>
      <c r="HA815" s="166"/>
      <c r="HB815" s="166"/>
      <c r="HC815" s="166"/>
      <c r="HD815" s="166"/>
      <c r="HE815" s="166"/>
      <c r="HF815" s="166"/>
      <c r="HG815" s="166"/>
      <c r="HH815" s="166"/>
      <c r="HI815" s="166"/>
      <c r="HJ815" s="166"/>
      <c r="HK815" s="166"/>
      <c r="HL815" s="166"/>
      <c r="HM815" s="166"/>
      <c r="HN815" s="166"/>
      <c r="HO815" s="166"/>
      <c r="HP815" s="166"/>
      <c r="HQ815" s="166"/>
      <c r="HR815" s="166"/>
      <c r="HS815" s="166"/>
      <c r="HT815" s="166"/>
      <c r="HU815" s="166"/>
      <c r="HV815" s="166"/>
      <c r="HW815" s="166"/>
      <c r="HX815" s="166"/>
      <c r="HY815" s="166"/>
      <c r="HZ815" s="166"/>
      <c r="IA815" s="166"/>
      <c r="IB815" s="166"/>
      <c r="IC815" s="166"/>
      <c r="ID815" s="166"/>
      <c r="IE815" s="166"/>
      <c r="IF815" s="166"/>
      <c r="IG815" s="166"/>
      <c r="IH815" s="166"/>
      <c r="II815" s="166"/>
      <c r="IJ815" s="166"/>
      <c r="IK815" s="166"/>
      <c r="IL815" s="166"/>
      <c r="IM815" s="166"/>
      <c r="IN815" s="166"/>
      <c r="IO815" s="166"/>
      <c r="IP815" s="166"/>
      <c r="IQ815" s="166"/>
      <c r="IR815" s="166"/>
      <c r="IS815" s="166"/>
      <c r="IT815" s="166"/>
      <c r="IU815" s="166"/>
      <c r="IV815" s="166"/>
      <c r="IW815" s="166"/>
      <c r="IX815" s="166"/>
      <c r="IY815" s="166"/>
      <c r="IZ815" s="166"/>
      <c r="JA815" s="166"/>
      <c r="JB815" s="166"/>
      <c r="JC815" s="166"/>
      <c r="JD815" s="166"/>
      <c r="JE815" s="166"/>
      <c r="JF815" s="166"/>
      <c r="JG815" s="166"/>
      <c r="JH815" s="166"/>
      <c r="JI815" s="166"/>
      <c r="JJ815" s="166"/>
      <c r="JK815" s="166"/>
      <c r="JL815" s="166"/>
      <c r="JM815" s="166"/>
      <c r="JN815" s="166"/>
      <c r="JO815" s="166"/>
      <c r="JP815" s="166"/>
      <c r="JQ815" s="166"/>
      <c r="JR815" s="166"/>
      <c r="JS815" s="166"/>
      <c r="JT815" s="166"/>
      <c r="JU815" s="166"/>
      <c r="JV815" s="166"/>
      <c r="JW815" s="166"/>
      <c r="JX815" s="166"/>
      <c r="JY815" s="166"/>
      <c r="JZ815" s="166"/>
      <c r="KA815" s="166"/>
      <c r="KB815" s="166"/>
      <c r="KC815" s="166"/>
      <c r="KD815" s="166"/>
      <c r="KE815" s="166"/>
      <c r="KF815" s="166"/>
      <c r="KG815" s="166"/>
      <c r="KH815" s="166"/>
      <c r="KI815" s="166"/>
      <c r="KJ815" s="166"/>
      <c r="KK815" s="166"/>
      <c r="KL815" s="166"/>
      <c r="KM815" s="166"/>
      <c r="KN815" s="166"/>
      <c r="KO815" s="166"/>
      <c r="KP815" s="166"/>
      <c r="KQ815" s="166"/>
      <c r="KR815" s="166"/>
      <c r="KS815" s="166"/>
      <c r="KT815" s="166"/>
      <c r="KU815" s="166"/>
      <c r="KV815" s="166"/>
      <c r="KW815" s="166"/>
      <c r="KX815" s="166"/>
      <c r="KY815" s="166"/>
      <c r="KZ815" s="166"/>
      <c r="LA815" s="166"/>
      <c r="LB815" s="166"/>
      <c r="LC815" s="166"/>
      <c r="LD815" s="166"/>
      <c r="LE815" s="166"/>
      <c r="LF815" s="166"/>
      <c r="LG815" s="166"/>
      <c r="LH815" s="166"/>
      <c r="LI815" s="166"/>
      <c r="LJ815" s="166"/>
      <c r="LK815" s="166"/>
      <c r="LL815" s="166"/>
      <c r="LM815" s="166"/>
      <c r="LN815" s="166"/>
      <c r="LO815" s="166"/>
      <c r="LP815" s="166"/>
      <c r="LQ815" s="166"/>
      <c r="LR815" s="166"/>
      <c r="LS815" s="166"/>
      <c r="LT815" s="166"/>
      <c r="LU815" s="166"/>
      <c r="LV815" s="166"/>
      <c r="LW815" s="166"/>
      <c r="LX815" s="166"/>
      <c r="LY815" s="166"/>
      <c r="LZ815" s="166"/>
      <c r="MA815" s="166"/>
      <c r="MB815" s="166"/>
      <c r="MC815" s="166"/>
      <c r="MD815" s="166"/>
      <c r="ME815" s="166"/>
      <c r="MF815" s="166"/>
      <c r="MG815" s="166"/>
      <c r="MH815" s="166"/>
      <c r="MI815" s="166"/>
      <c r="MJ815" s="166"/>
      <c r="MK815" s="166"/>
      <c r="ML815" s="166"/>
      <c r="MM815" s="166"/>
      <c r="MN815" s="166"/>
      <c r="MO815" s="166"/>
      <c r="MP815" s="166"/>
      <c r="MQ815" s="166"/>
      <c r="MR815" s="166"/>
      <c r="MS815" s="166"/>
      <c r="MT815" s="166"/>
      <c r="MU815" s="166"/>
      <c r="MV815" s="166"/>
      <c r="MW815" s="166"/>
      <c r="MX815" s="166"/>
      <c r="MY815" s="166"/>
      <c r="MZ815" s="166"/>
      <c r="NA815" s="166"/>
      <c r="NB815" s="166"/>
      <c r="NC815" s="166"/>
      <c r="ND815" s="166"/>
      <c r="NE815" s="166"/>
      <c r="NF815" s="166"/>
      <c r="NG815" s="166"/>
      <c r="NH815" s="166"/>
      <c r="NI815" s="166"/>
      <c r="NJ815" s="166"/>
      <c r="NK815" s="166"/>
      <c r="NL815" s="166"/>
      <c r="NM815" s="166"/>
      <c r="NN815" s="166"/>
      <c r="NO815" s="166"/>
      <c r="NP815" s="166"/>
      <c r="NQ815" s="166"/>
      <c r="NR815" s="166"/>
      <c r="NS815" s="166"/>
      <c r="NT815" s="166"/>
      <c r="NU815" s="166"/>
      <c r="NV815" s="166"/>
      <c r="NW815" s="166"/>
      <c r="NX815" s="166"/>
      <c r="NY815" s="166"/>
      <c r="NZ815" s="166"/>
      <c r="OA815" s="166"/>
      <c r="OB815" s="166"/>
      <c r="OC815" s="166"/>
      <c r="OD815" s="166"/>
      <c r="OE815" s="166"/>
      <c r="OF815" s="166"/>
      <c r="OG815" s="166"/>
      <c r="OH815" s="166"/>
      <c r="OI815" s="166"/>
      <c r="OJ815" s="166"/>
      <c r="OK815" s="166"/>
      <c r="OL815" s="166"/>
      <c r="OM815" s="166"/>
      <c r="ON815" s="166"/>
      <c r="OO815" s="166"/>
      <c r="OP815" s="166"/>
      <c r="OQ815" s="166"/>
      <c r="OR815" s="166"/>
      <c r="OS815" s="166"/>
      <c r="OT815" s="166"/>
      <c r="OU815" s="166"/>
      <c r="OV815" s="166"/>
      <c r="OW815" s="166"/>
      <c r="OX815" s="166"/>
      <c r="OY815" s="166"/>
      <c r="OZ815" s="166"/>
      <c r="PA815" s="166"/>
      <c r="PB815" s="166"/>
      <c r="PC815" s="166"/>
      <c r="PD815" s="166"/>
      <c r="PE815" s="166"/>
      <c r="PF815" s="166"/>
      <c r="PG815" s="166"/>
      <c r="PH815" s="166"/>
      <c r="PI815" s="166"/>
      <c r="PJ815" s="166"/>
      <c r="PK815" s="166"/>
      <c r="PL815" s="166"/>
      <c r="PM815" s="166"/>
      <c r="PN815" s="166"/>
      <c r="PO815" s="166"/>
      <c r="PP815" s="166"/>
      <c r="PQ815" s="166"/>
      <c r="PR815" s="166"/>
      <c r="PS815" s="166"/>
      <c r="PT815" s="166"/>
      <c r="PU815" s="166"/>
      <c r="PV815" s="166"/>
      <c r="PW815" s="166"/>
      <c r="PX815" s="166"/>
    </row>
    <row r="816" spans="1:440" customFormat="1">
      <c r="A816" s="166"/>
      <c r="B816" s="321"/>
      <c r="C816" s="320"/>
      <c r="D816" s="320"/>
      <c r="E816" s="394"/>
      <c r="F816" s="1"/>
      <c r="G816" s="1"/>
      <c r="H816" s="1"/>
      <c r="I816" s="1"/>
      <c r="J816" s="1"/>
      <c r="K816" s="1"/>
      <c r="L816" s="1"/>
      <c r="M816" s="45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  <c r="BI816" s="166"/>
      <c r="BJ816" s="166"/>
      <c r="BK816" s="166"/>
      <c r="BL816" s="166"/>
      <c r="BM816" s="166"/>
      <c r="BN816" s="166"/>
      <c r="BO816" s="166"/>
      <c r="BP816" s="166"/>
      <c r="BQ816" s="166"/>
      <c r="BR816" s="166"/>
      <c r="BS816" s="166"/>
      <c r="BT816" s="166"/>
      <c r="BU816" s="166"/>
      <c r="BV816" s="166"/>
      <c r="BW816" s="166"/>
      <c r="BX816" s="166"/>
      <c r="BY816" s="166"/>
      <c r="BZ816" s="166"/>
      <c r="CA816" s="166"/>
      <c r="CB816" s="166"/>
      <c r="CC816" s="166"/>
      <c r="CD816" s="166"/>
      <c r="CE816" s="166"/>
      <c r="CF816" s="166"/>
      <c r="CG816" s="166"/>
      <c r="CH816" s="166"/>
      <c r="CI816" s="166"/>
      <c r="CJ816" s="166"/>
      <c r="CK816" s="166"/>
      <c r="CL816" s="166"/>
      <c r="CM816" s="166"/>
      <c r="CN816" s="166"/>
      <c r="CO816" s="166"/>
      <c r="CP816" s="166"/>
      <c r="CQ816" s="166"/>
      <c r="CR816" s="166"/>
      <c r="CS816" s="166"/>
      <c r="CT816" s="166"/>
      <c r="CU816" s="166"/>
      <c r="CV816" s="166"/>
      <c r="CW816" s="166"/>
      <c r="CX816" s="166"/>
      <c r="CY816" s="166"/>
      <c r="CZ816" s="166"/>
      <c r="DA816" s="166"/>
      <c r="DB816" s="166"/>
      <c r="DC816" s="166"/>
      <c r="DD816" s="166"/>
      <c r="DE816" s="166"/>
      <c r="DF816" s="166"/>
      <c r="DG816" s="166"/>
      <c r="DH816" s="166"/>
      <c r="DI816" s="166"/>
      <c r="DJ816" s="166"/>
      <c r="DK816" s="166"/>
      <c r="DL816" s="166"/>
      <c r="DM816" s="166"/>
      <c r="DN816" s="166"/>
      <c r="DO816" s="166"/>
      <c r="DP816" s="166"/>
      <c r="DQ816" s="166"/>
      <c r="DR816" s="166"/>
      <c r="DS816" s="166"/>
      <c r="DT816" s="166"/>
      <c r="DU816" s="166"/>
      <c r="DV816" s="166"/>
      <c r="DW816" s="166"/>
      <c r="DX816" s="166"/>
      <c r="DY816" s="166"/>
      <c r="DZ816" s="166"/>
      <c r="EA816" s="166"/>
      <c r="EB816" s="166"/>
      <c r="EC816" s="166"/>
      <c r="ED816" s="166"/>
      <c r="EE816" s="166"/>
      <c r="EF816" s="166"/>
      <c r="EG816" s="166"/>
      <c r="EH816" s="166"/>
      <c r="EI816" s="166"/>
      <c r="EJ816" s="166"/>
      <c r="EK816" s="166"/>
      <c r="EL816" s="166"/>
      <c r="EM816" s="166"/>
      <c r="EN816" s="166"/>
      <c r="EO816" s="166"/>
      <c r="EP816" s="166"/>
      <c r="EQ816" s="166"/>
      <c r="ER816" s="166"/>
      <c r="ES816" s="166"/>
      <c r="ET816" s="166"/>
      <c r="EU816" s="166"/>
      <c r="EV816" s="166"/>
      <c r="EW816" s="166"/>
      <c r="EX816" s="166"/>
      <c r="EY816" s="166"/>
      <c r="EZ816" s="166"/>
      <c r="FA816" s="166"/>
      <c r="FB816" s="166"/>
      <c r="FC816" s="166"/>
      <c r="FD816" s="166"/>
      <c r="FE816" s="166"/>
      <c r="FF816" s="166"/>
      <c r="FG816" s="166"/>
      <c r="FH816" s="166"/>
      <c r="FI816" s="166"/>
      <c r="FJ816" s="166"/>
      <c r="FK816" s="166"/>
      <c r="FL816" s="166"/>
      <c r="FM816" s="166"/>
      <c r="FN816" s="166"/>
      <c r="FO816" s="166"/>
      <c r="FP816" s="166"/>
      <c r="FQ816" s="166"/>
      <c r="FR816" s="166"/>
      <c r="FS816" s="166"/>
      <c r="FT816" s="166"/>
      <c r="FU816" s="166"/>
      <c r="FV816" s="166"/>
      <c r="FW816" s="166"/>
      <c r="FX816" s="166"/>
      <c r="FY816" s="166"/>
      <c r="FZ816" s="166"/>
      <c r="GA816" s="166"/>
      <c r="GB816" s="166"/>
      <c r="GC816" s="166"/>
      <c r="GD816" s="166"/>
      <c r="GE816" s="166"/>
      <c r="GF816" s="166"/>
      <c r="GG816" s="166"/>
      <c r="GH816" s="166"/>
      <c r="GI816" s="166"/>
      <c r="GJ816" s="166"/>
      <c r="GK816" s="166"/>
      <c r="GL816" s="166"/>
      <c r="GM816" s="166"/>
      <c r="GN816" s="166"/>
      <c r="GO816" s="166"/>
      <c r="GP816" s="166"/>
      <c r="GQ816" s="166"/>
      <c r="GR816" s="166"/>
      <c r="GS816" s="166"/>
      <c r="GT816" s="166"/>
      <c r="GU816" s="166"/>
      <c r="GV816" s="166"/>
      <c r="GW816" s="166"/>
      <c r="GX816" s="166"/>
      <c r="GY816" s="166"/>
      <c r="GZ816" s="166"/>
      <c r="HA816" s="166"/>
      <c r="HB816" s="166"/>
      <c r="HC816" s="166"/>
      <c r="HD816" s="166"/>
      <c r="HE816" s="166"/>
      <c r="HF816" s="166"/>
      <c r="HG816" s="166"/>
      <c r="HH816" s="166"/>
      <c r="HI816" s="166"/>
      <c r="HJ816" s="166"/>
      <c r="HK816" s="166"/>
      <c r="HL816" s="166"/>
      <c r="HM816" s="166"/>
      <c r="HN816" s="166"/>
      <c r="HO816" s="166"/>
      <c r="HP816" s="166"/>
      <c r="HQ816" s="166"/>
      <c r="HR816" s="166"/>
      <c r="HS816" s="166"/>
      <c r="HT816" s="166"/>
      <c r="HU816" s="166"/>
      <c r="HV816" s="166"/>
      <c r="HW816" s="166"/>
      <c r="HX816" s="166"/>
      <c r="HY816" s="166"/>
      <c r="HZ816" s="166"/>
      <c r="IA816" s="166"/>
      <c r="IB816" s="166"/>
      <c r="IC816" s="166"/>
      <c r="ID816" s="166"/>
      <c r="IE816" s="166"/>
      <c r="IF816" s="166"/>
      <c r="IG816" s="166"/>
      <c r="IH816" s="166"/>
      <c r="II816" s="166"/>
      <c r="IJ816" s="166"/>
      <c r="IK816" s="166"/>
      <c r="IL816" s="166"/>
      <c r="IM816" s="166"/>
      <c r="IN816" s="166"/>
      <c r="IO816" s="166"/>
      <c r="IP816" s="166"/>
      <c r="IQ816" s="166"/>
      <c r="IR816" s="166"/>
      <c r="IS816" s="166"/>
      <c r="IT816" s="166"/>
      <c r="IU816" s="166"/>
      <c r="IV816" s="166"/>
      <c r="IW816" s="166"/>
      <c r="IX816" s="166"/>
      <c r="IY816" s="166"/>
      <c r="IZ816" s="166"/>
      <c r="JA816" s="166"/>
      <c r="JB816" s="166"/>
      <c r="JC816" s="166"/>
      <c r="JD816" s="166"/>
      <c r="JE816" s="166"/>
      <c r="JF816" s="166"/>
      <c r="JG816" s="166"/>
      <c r="JH816" s="166"/>
      <c r="JI816" s="166"/>
      <c r="JJ816" s="166"/>
      <c r="JK816" s="166"/>
      <c r="JL816" s="166"/>
      <c r="JM816" s="166"/>
      <c r="JN816" s="166"/>
      <c r="JO816" s="166"/>
      <c r="JP816" s="166"/>
      <c r="JQ816" s="166"/>
      <c r="JR816" s="166"/>
      <c r="JS816" s="166"/>
      <c r="JT816" s="166"/>
      <c r="JU816" s="166"/>
      <c r="JV816" s="166"/>
      <c r="JW816" s="166"/>
      <c r="JX816" s="166"/>
      <c r="JY816" s="166"/>
      <c r="JZ816" s="166"/>
      <c r="KA816" s="166"/>
      <c r="KB816" s="166"/>
      <c r="KC816" s="166"/>
      <c r="KD816" s="166"/>
      <c r="KE816" s="166"/>
      <c r="KF816" s="166"/>
      <c r="KG816" s="166"/>
      <c r="KH816" s="166"/>
      <c r="KI816" s="166"/>
      <c r="KJ816" s="166"/>
      <c r="KK816" s="166"/>
      <c r="KL816" s="166"/>
      <c r="KM816" s="166"/>
      <c r="KN816" s="166"/>
      <c r="KO816" s="166"/>
      <c r="KP816" s="166"/>
      <c r="KQ816" s="166"/>
      <c r="KR816" s="166"/>
      <c r="KS816" s="166"/>
      <c r="KT816" s="166"/>
      <c r="KU816" s="166"/>
      <c r="KV816" s="166"/>
      <c r="KW816" s="166"/>
      <c r="KX816" s="166"/>
      <c r="KY816" s="166"/>
      <c r="KZ816" s="166"/>
      <c r="LA816" s="166"/>
      <c r="LB816" s="166"/>
      <c r="LC816" s="166"/>
      <c r="LD816" s="166"/>
      <c r="LE816" s="166"/>
      <c r="LF816" s="166"/>
      <c r="LG816" s="166"/>
      <c r="LH816" s="166"/>
      <c r="LI816" s="166"/>
      <c r="LJ816" s="166"/>
      <c r="LK816" s="166"/>
      <c r="LL816" s="166"/>
      <c r="LM816" s="166"/>
      <c r="LN816" s="166"/>
      <c r="LO816" s="166"/>
      <c r="LP816" s="166"/>
      <c r="LQ816" s="166"/>
      <c r="LR816" s="166"/>
      <c r="LS816" s="166"/>
      <c r="LT816" s="166"/>
      <c r="LU816" s="166"/>
      <c r="LV816" s="166"/>
      <c r="LW816" s="166"/>
      <c r="LX816" s="166"/>
      <c r="LY816" s="166"/>
      <c r="LZ816" s="166"/>
      <c r="MA816" s="166"/>
      <c r="MB816" s="166"/>
      <c r="MC816" s="166"/>
      <c r="MD816" s="166"/>
      <c r="ME816" s="166"/>
      <c r="MF816" s="166"/>
      <c r="MG816" s="166"/>
      <c r="MH816" s="166"/>
      <c r="MI816" s="166"/>
      <c r="MJ816" s="166"/>
      <c r="MK816" s="166"/>
      <c r="ML816" s="166"/>
      <c r="MM816" s="166"/>
      <c r="MN816" s="166"/>
      <c r="MO816" s="166"/>
      <c r="MP816" s="166"/>
      <c r="MQ816" s="166"/>
      <c r="MR816" s="166"/>
      <c r="MS816" s="166"/>
      <c r="MT816" s="166"/>
      <c r="MU816" s="166"/>
      <c r="MV816" s="166"/>
      <c r="MW816" s="166"/>
      <c r="MX816" s="166"/>
      <c r="MY816" s="166"/>
      <c r="MZ816" s="166"/>
      <c r="NA816" s="166"/>
      <c r="NB816" s="166"/>
      <c r="NC816" s="166"/>
      <c r="ND816" s="166"/>
      <c r="NE816" s="166"/>
      <c r="NF816" s="166"/>
      <c r="NG816" s="166"/>
      <c r="NH816" s="166"/>
      <c r="NI816" s="166"/>
      <c r="NJ816" s="166"/>
      <c r="NK816" s="166"/>
      <c r="NL816" s="166"/>
      <c r="NM816" s="166"/>
      <c r="NN816" s="166"/>
      <c r="NO816" s="166"/>
      <c r="NP816" s="166"/>
      <c r="NQ816" s="166"/>
      <c r="NR816" s="166"/>
      <c r="NS816" s="166"/>
      <c r="NT816" s="166"/>
      <c r="NU816" s="166"/>
      <c r="NV816" s="166"/>
      <c r="NW816" s="166"/>
      <c r="NX816" s="166"/>
      <c r="NY816" s="166"/>
      <c r="NZ816" s="166"/>
      <c r="OA816" s="166"/>
      <c r="OB816" s="166"/>
      <c r="OC816" s="166"/>
      <c r="OD816" s="166"/>
      <c r="OE816" s="166"/>
      <c r="OF816" s="166"/>
      <c r="OG816" s="166"/>
      <c r="OH816" s="166"/>
      <c r="OI816" s="166"/>
      <c r="OJ816" s="166"/>
      <c r="OK816" s="166"/>
      <c r="OL816" s="166"/>
      <c r="OM816" s="166"/>
      <c r="ON816" s="166"/>
      <c r="OO816" s="166"/>
      <c r="OP816" s="166"/>
      <c r="OQ816" s="166"/>
      <c r="OR816" s="166"/>
      <c r="OS816" s="166"/>
      <c r="OT816" s="166"/>
      <c r="OU816" s="166"/>
      <c r="OV816" s="166"/>
      <c r="OW816" s="166"/>
      <c r="OX816" s="166"/>
      <c r="OY816" s="166"/>
      <c r="OZ816" s="166"/>
      <c r="PA816" s="166"/>
      <c r="PB816" s="166"/>
      <c r="PC816" s="166"/>
      <c r="PD816" s="166"/>
      <c r="PE816" s="166"/>
      <c r="PF816" s="166"/>
      <c r="PG816" s="166"/>
      <c r="PH816" s="166"/>
      <c r="PI816" s="166"/>
      <c r="PJ816" s="166"/>
      <c r="PK816" s="166"/>
      <c r="PL816" s="166"/>
      <c r="PM816" s="166"/>
      <c r="PN816" s="166"/>
      <c r="PO816" s="166"/>
      <c r="PP816" s="166"/>
      <c r="PQ816" s="166"/>
      <c r="PR816" s="166"/>
      <c r="PS816" s="166"/>
      <c r="PT816" s="166"/>
      <c r="PU816" s="166"/>
      <c r="PV816" s="166"/>
      <c r="PW816" s="166"/>
      <c r="PX816" s="166"/>
    </row>
    <row r="817" spans="1:440" customFormat="1">
      <c r="A817" s="166"/>
      <c r="B817" s="321"/>
      <c r="C817" s="320"/>
      <c r="D817" s="320"/>
      <c r="E817" s="394"/>
      <c r="F817" s="1"/>
      <c r="G817" s="1"/>
      <c r="H817" s="1"/>
      <c r="I817" s="1"/>
      <c r="J817" s="1"/>
      <c r="K817" s="1"/>
      <c r="L817" s="1"/>
      <c r="M817" s="45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  <c r="BI817" s="166"/>
      <c r="BJ817" s="166"/>
      <c r="BK817" s="166"/>
      <c r="BL817" s="166"/>
      <c r="BM817" s="166"/>
      <c r="BN817" s="166"/>
      <c r="BO817" s="166"/>
      <c r="BP817" s="166"/>
      <c r="BQ817" s="166"/>
      <c r="BR817" s="166"/>
      <c r="BS817" s="166"/>
      <c r="BT817" s="166"/>
      <c r="BU817" s="166"/>
      <c r="BV817" s="166"/>
      <c r="BW817" s="166"/>
      <c r="BX817" s="166"/>
      <c r="BY817" s="166"/>
      <c r="BZ817" s="166"/>
      <c r="CA817" s="166"/>
      <c r="CB817" s="166"/>
      <c r="CC817" s="166"/>
      <c r="CD817" s="166"/>
      <c r="CE817" s="166"/>
      <c r="CF817" s="166"/>
      <c r="CG817" s="166"/>
      <c r="CH817" s="166"/>
      <c r="CI817" s="166"/>
      <c r="CJ817" s="166"/>
      <c r="CK817" s="166"/>
      <c r="CL817" s="166"/>
      <c r="CM817" s="166"/>
      <c r="CN817" s="166"/>
      <c r="CO817" s="166"/>
      <c r="CP817" s="166"/>
      <c r="CQ817" s="166"/>
      <c r="CR817" s="166"/>
      <c r="CS817" s="166"/>
      <c r="CT817" s="166"/>
      <c r="CU817" s="166"/>
      <c r="CV817" s="166"/>
      <c r="CW817" s="166"/>
      <c r="CX817" s="166"/>
      <c r="CY817" s="166"/>
      <c r="CZ817" s="166"/>
      <c r="DA817" s="166"/>
      <c r="DB817" s="166"/>
      <c r="DC817" s="166"/>
      <c r="DD817" s="166"/>
      <c r="DE817" s="166"/>
      <c r="DF817" s="166"/>
      <c r="DG817" s="166"/>
      <c r="DH817" s="166"/>
      <c r="DI817" s="166"/>
      <c r="DJ817" s="166"/>
      <c r="DK817" s="166"/>
      <c r="DL817" s="166"/>
      <c r="DM817" s="166"/>
      <c r="DN817" s="166"/>
      <c r="DO817" s="166"/>
      <c r="DP817" s="166"/>
      <c r="DQ817" s="166"/>
      <c r="DR817" s="166"/>
      <c r="DS817" s="166"/>
      <c r="DT817" s="166"/>
      <c r="DU817" s="166"/>
      <c r="DV817" s="166"/>
      <c r="DW817" s="166"/>
      <c r="DX817" s="166"/>
      <c r="DY817" s="166"/>
      <c r="DZ817" s="166"/>
      <c r="EA817" s="166"/>
      <c r="EB817" s="166"/>
      <c r="EC817" s="166"/>
      <c r="ED817" s="166"/>
      <c r="EE817" s="166"/>
      <c r="EF817" s="166"/>
      <c r="EG817" s="166"/>
      <c r="EH817" s="166"/>
      <c r="EI817" s="166"/>
      <c r="EJ817" s="166"/>
      <c r="EK817" s="166"/>
      <c r="EL817" s="166"/>
      <c r="EM817" s="166"/>
      <c r="EN817" s="166"/>
      <c r="EO817" s="166"/>
      <c r="EP817" s="166"/>
      <c r="EQ817" s="166"/>
      <c r="ER817" s="166"/>
      <c r="ES817" s="166"/>
      <c r="ET817" s="166"/>
      <c r="EU817" s="166"/>
      <c r="EV817" s="166"/>
      <c r="EW817" s="166"/>
      <c r="EX817" s="166"/>
      <c r="EY817" s="166"/>
      <c r="EZ817" s="166"/>
      <c r="FA817" s="166"/>
      <c r="FB817" s="166"/>
      <c r="FC817" s="166"/>
      <c r="FD817" s="166"/>
      <c r="FE817" s="166"/>
      <c r="FF817" s="166"/>
      <c r="FG817" s="166"/>
      <c r="FH817" s="166"/>
      <c r="FI817" s="166"/>
      <c r="FJ817" s="166"/>
      <c r="FK817" s="166"/>
      <c r="FL817" s="166"/>
      <c r="FM817" s="166"/>
      <c r="FN817" s="166"/>
      <c r="FO817" s="166"/>
      <c r="FP817" s="166"/>
      <c r="FQ817" s="166"/>
      <c r="FR817" s="166"/>
      <c r="FS817" s="166"/>
      <c r="FT817" s="166"/>
      <c r="FU817" s="166"/>
      <c r="FV817" s="166"/>
      <c r="FW817" s="166"/>
      <c r="FX817" s="166"/>
      <c r="FY817" s="166"/>
      <c r="FZ817" s="166"/>
      <c r="GA817" s="166"/>
      <c r="GB817" s="166"/>
      <c r="GC817" s="166"/>
      <c r="GD817" s="166"/>
      <c r="GE817" s="166"/>
      <c r="GF817" s="166"/>
      <c r="GG817" s="166"/>
      <c r="GH817" s="166"/>
      <c r="GI817" s="166"/>
      <c r="GJ817" s="166"/>
      <c r="GK817" s="166"/>
      <c r="GL817" s="166"/>
      <c r="GM817" s="166"/>
      <c r="GN817" s="166"/>
      <c r="GO817" s="166"/>
      <c r="GP817" s="166"/>
      <c r="GQ817" s="166"/>
      <c r="GR817" s="166"/>
      <c r="GS817" s="166"/>
      <c r="GT817" s="166"/>
      <c r="GU817" s="166"/>
      <c r="GV817" s="166"/>
      <c r="GW817" s="166"/>
      <c r="GX817" s="166"/>
      <c r="GY817" s="166"/>
      <c r="GZ817" s="166"/>
      <c r="HA817" s="166"/>
      <c r="HB817" s="166"/>
      <c r="HC817" s="166"/>
      <c r="HD817" s="166"/>
      <c r="HE817" s="166"/>
      <c r="HF817" s="166"/>
      <c r="HG817" s="166"/>
      <c r="HH817" s="166"/>
      <c r="HI817" s="166"/>
      <c r="HJ817" s="166"/>
      <c r="HK817" s="166"/>
      <c r="HL817" s="166"/>
      <c r="HM817" s="166"/>
      <c r="HN817" s="166"/>
      <c r="HO817" s="166"/>
      <c r="HP817" s="166"/>
      <c r="HQ817" s="166"/>
      <c r="HR817" s="166"/>
      <c r="HS817" s="166"/>
      <c r="HT817" s="166"/>
      <c r="HU817" s="166"/>
      <c r="HV817" s="166"/>
      <c r="HW817" s="166"/>
      <c r="HX817" s="166"/>
      <c r="HY817" s="166"/>
      <c r="HZ817" s="166"/>
      <c r="IA817" s="166"/>
      <c r="IB817" s="166"/>
      <c r="IC817" s="166"/>
      <c r="ID817" s="166"/>
      <c r="IE817" s="166"/>
      <c r="IF817" s="166"/>
      <c r="IG817" s="166"/>
      <c r="IH817" s="166"/>
      <c r="II817" s="166"/>
      <c r="IJ817" s="166"/>
      <c r="IK817" s="166"/>
      <c r="IL817" s="166"/>
      <c r="IM817" s="166"/>
      <c r="IN817" s="166"/>
      <c r="IO817" s="166"/>
      <c r="IP817" s="166"/>
      <c r="IQ817" s="166"/>
      <c r="IR817" s="166"/>
      <c r="IS817" s="166"/>
      <c r="IT817" s="166"/>
      <c r="IU817" s="166"/>
      <c r="IV817" s="166"/>
      <c r="IW817" s="166"/>
      <c r="IX817" s="166"/>
      <c r="IY817" s="166"/>
      <c r="IZ817" s="166"/>
      <c r="JA817" s="166"/>
      <c r="JB817" s="166"/>
      <c r="JC817" s="166"/>
      <c r="JD817" s="166"/>
      <c r="JE817" s="166"/>
      <c r="JF817" s="166"/>
      <c r="JG817" s="166"/>
      <c r="JH817" s="166"/>
      <c r="JI817" s="166"/>
      <c r="JJ817" s="166"/>
      <c r="JK817" s="166"/>
      <c r="JL817" s="166"/>
      <c r="JM817" s="166"/>
      <c r="JN817" s="166"/>
      <c r="JO817" s="166"/>
      <c r="JP817" s="166"/>
      <c r="JQ817" s="166"/>
      <c r="JR817" s="166"/>
      <c r="JS817" s="166"/>
      <c r="JT817" s="166"/>
      <c r="JU817" s="166"/>
      <c r="JV817" s="166"/>
      <c r="JW817" s="166"/>
      <c r="JX817" s="166"/>
      <c r="JY817" s="166"/>
      <c r="JZ817" s="166"/>
      <c r="KA817" s="166"/>
      <c r="KB817" s="166"/>
      <c r="KC817" s="166"/>
      <c r="KD817" s="166"/>
      <c r="KE817" s="166"/>
      <c r="KF817" s="166"/>
      <c r="KG817" s="166"/>
      <c r="KH817" s="166"/>
      <c r="KI817" s="166"/>
      <c r="KJ817" s="166"/>
      <c r="KK817" s="166"/>
      <c r="KL817" s="166"/>
      <c r="KM817" s="166"/>
      <c r="KN817" s="166"/>
      <c r="KO817" s="166"/>
      <c r="KP817" s="166"/>
      <c r="KQ817" s="166"/>
      <c r="KR817" s="166"/>
      <c r="KS817" s="166"/>
      <c r="KT817" s="166"/>
      <c r="KU817" s="166"/>
      <c r="KV817" s="166"/>
      <c r="KW817" s="166"/>
      <c r="KX817" s="166"/>
      <c r="KY817" s="166"/>
      <c r="KZ817" s="166"/>
      <c r="LA817" s="166"/>
      <c r="LB817" s="166"/>
      <c r="LC817" s="166"/>
      <c r="LD817" s="166"/>
      <c r="LE817" s="166"/>
      <c r="LF817" s="166"/>
      <c r="LG817" s="166"/>
      <c r="LH817" s="166"/>
      <c r="LI817" s="166"/>
      <c r="LJ817" s="166"/>
      <c r="LK817" s="166"/>
      <c r="LL817" s="166"/>
      <c r="LM817" s="166"/>
      <c r="LN817" s="166"/>
      <c r="LO817" s="166"/>
      <c r="LP817" s="166"/>
      <c r="LQ817" s="166"/>
      <c r="LR817" s="166"/>
      <c r="LS817" s="166"/>
      <c r="LT817" s="166"/>
      <c r="LU817" s="166"/>
      <c r="LV817" s="166"/>
      <c r="LW817" s="166"/>
      <c r="LX817" s="166"/>
      <c r="LY817" s="166"/>
      <c r="LZ817" s="166"/>
      <c r="MA817" s="166"/>
      <c r="MB817" s="166"/>
      <c r="MC817" s="166"/>
      <c r="MD817" s="166"/>
      <c r="ME817" s="166"/>
      <c r="MF817" s="166"/>
      <c r="MG817" s="166"/>
      <c r="MH817" s="166"/>
      <c r="MI817" s="166"/>
      <c r="MJ817" s="166"/>
      <c r="MK817" s="166"/>
      <c r="ML817" s="166"/>
      <c r="MM817" s="166"/>
      <c r="MN817" s="166"/>
      <c r="MO817" s="166"/>
      <c r="MP817" s="166"/>
      <c r="MQ817" s="166"/>
      <c r="MR817" s="166"/>
      <c r="MS817" s="166"/>
      <c r="MT817" s="166"/>
      <c r="MU817" s="166"/>
      <c r="MV817" s="166"/>
      <c r="MW817" s="166"/>
      <c r="MX817" s="166"/>
      <c r="MY817" s="166"/>
      <c r="MZ817" s="166"/>
      <c r="NA817" s="166"/>
      <c r="NB817" s="166"/>
      <c r="NC817" s="166"/>
      <c r="ND817" s="166"/>
      <c r="NE817" s="166"/>
      <c r="NF817" s="166"/>
      <c r="NG817" s="166"/>
      <c r="NH817" s="166"/>
      <c r="NI817" s="166"/>
      <c r="NJ817" s="166"/>
      <c r="NK817" s="166"/>
      <c r="NL817" s="166"/>
      <c r="NM817" s="166"/>
      <c r="NN817" s="166"/>
      <c r="NO817" s="166"/>
      <c r="NP817" s="166"/>
      <c r="NQ817" s="166"/>
      <c r="NR817" s="166"/>
      <c r="NS817" s="166"/>
      <c r="NT817" s="166"/>
      <c r="NU817" s="166"/>
      <c r="NV817" s="166"/>
      <c r="NW817" s="166"/>
      <c r="NX817" s="166"/>
      <c r="NY817" s="166"/>
      <c r="NZ817" s="166"/>
      <c r="OA817" s="166"/>
      <c r="OB817" s="166"/>
      <c r="OC817" s="166"/>
      <c r="OD817" s="166"/>
      <c r="OE817" s="166"/>
      <c r="OF817" s="166"/>
      <c r="OG817" s="166"/>
      <c r="OH817" s="166"/>
      <c r="OI817" s="166"/>
      <c r="OJ817" s="166"/>
      <c r="OK817" s="166"/>
      <c r="OL817" s="166"/>
      <c r="OM817" s="166"/>
      <c r="ON817" s="166"/>
      <c r="OO817" s="166"/>
      <c r="OP817" s="166"/>
      <c r="OQ817" s="166"/>
      <c r="OR817" s="166"/>
      <c r="OS817" s="166"/>
      <c r="OT817" s="166"/>
      <c r="OU817" s="166"/>
      <c r="OV817" s="166"/>
      <c r="OW817" s="166"/>
      <c r="OX817" s="166"/>
      <c r="OY817" s="166"/>
      <c r="OZ817" s="166"/>
      <c r="PA817" s="166"/>
      <c r="PB817" s="166"/>
      <c r="PC817" s="166"/>
      <c r="PD817" s="166"/>
      <c r="PE817" s="166"/>
      <c r="PF817" s="166"/>
      <c r="PG817" s="166"/>
      <c r="PH817" s="166"/>
      <c r="PI817" s="166"/>
      <c r="PJ817" s="166"/>
      <c r="PK817" s="166"/>
      <c r="PL817" s="166"/>
      <c r="PM817" s="166"/>
      <c r="PN817" s="166"/>
      <c r="PO817" s="166"/>
      <c r="PP817" s="166"/>
      <c r="PQ817" s="166"/>
      <c r="PR817" s="166"/>
      <c r="PS817" s="166"/>
      <c r="PT817" s="166"/>
      <c r="PU817" s="166"/>
      <c r="PV817" s="166"/>
      <c r="PW817" s="166"/>
      <c r="PX817" s="166"/>
    </row>
    <row r="818" spans="1:440" customFormat="1">
      <c r="A818" s="166"/>
      <c r="B818" s="321"/>
      <c r="C818" s="320"/>
      <c r="D818" s="320"/>
      <c r="E818" s="394"/>
      <c r="F818" s="1"/>
      <c r="G818" s="1"/>
      <c r="H818" s="1"/>
      <c r="I818" s="1"/>
      <c r="J818" s="1"/>
      <c r="K818" s="1"/>
      <c r="L818" s="1"/>
      <c r="M818" s="45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  <c r="BI818" s="166"/>
      <c r="BJ818" s="166"/>
      <c r="BK818" s="166"/>
      <c r="BL818" s="166"/>
      <c r="BM818" s="166"/>
      <c r="BN818" s="166"/>
      <c r="BO818" s="166"/>
      <c r="BP818" s="166"/>
      <c r="BQ818" s="166"/>
      <c r="BR818" s="166"/>
      <c r="BS818" s="166"/>
      <c r="BT818" s="166"/>
      <c r="BU818" s="166"/>
      <c r="BV818" s="166"/>
      <c r="BW818" s="166"/>
      <c r="BX818" s="166"/>
      <c r="BY818" s="166"/>
      <c r="BZ818" s="166"/>
      <c r="CA818" s="166"/>
      <c r="CB818" s="166"/>
      <c r="CC818" s="166"/>
      <c r="CD818" s="166"/>
      <c r="CE818" s="166"/>
      <c r="CF818" s="166"/>
      <c r="CG818" s="166"/>
      <c r="CH818" s="166"/>
      <c r="CI818" s="166"/>
      <c r="CJ818" s="166"/>
      <c r="CK818" s="166"/>
      <c r="CL818" s="166"/>
      <c r="CM818" s="166"/>
      <c r="CN818" s="166"/>
      <c r="CO818" s="166"/>
      <c r="CP818" s="166"/>
      <c r="CQ818" s="166"/>
      <c r="CR818" s="166"/>
      <c r="CS818" s="166"/>
      <c r="CT818" s="166"/>
      <c r="CU818" s="166"/>
      <c r="CV818" s="166"/>
      <c r="CW818" s="166"/>
      <c r="CX818" s="166"/>
      <c r="CY818" s="166"/>
      <c r="CZ818" s="166"/>
      <c r="DA818" s="166"/>
      <c r="DB818" s="166"/>
      <c r="DC818" s="166"/>
      <c r="DD818" s="166"/>
      <c r="DE818" s="166"/>
      <c r="DF818" s="166"/>
      <c r="DG818" s="166"/>
      <c r="DH818" s="166"/>
      <c r="DI818" s="166"/>
      <c r="DJ818" s="166"/>
      <c r="DK818" s="166"/>
      <c r="DL818" s="166"/>
      <c r="DM818" s="166"/>
      <c r="DN818" s="166"/>
      <c r="DO818" s="166"/>
      <c r="DP818" s="166"/>
      <c r="DQ818" s="166"/>
      <c r="DR818" s="166"/>
      <c r="DS818" s="166"/>
      <c r="DT818" s="166"/>
      <c r="DU818" s="166"/>
      <c r="DV818" s="166"/>
      <c r="DW818" s="166"/>
      <c r="DX818" s="166"/>
      <c r="DY818" s="166"/>
      <c r="DZ818" s="166"/>
      <c r="EA818" s="166"/>
      <c r="EB818" s="166"/>
      <c r="EC818" s="166"/>
      <c r="ED818" s="166"/>
      <c r="EE818" s="166"/>
      <c r="EF818" s="166"/>
      <c r="EG818" s="166"/>
      <c r="EH818" s="166"/>
      <c r="EI818" s="166"/>
      <c r="EJ818" s="166"/>
      <c r="EK818" s="166"/>
      <c r="EL818" s="166"/>
      <c r="EM818" s="166"/>
      <c r="EN818" s="166"/>
      <c r="EO818" s="166"/>
      <c r="EP818" s="166"/>
      <c r="EQ818" s="166"/>
      <c r="ER818" s="166"/>
      <c r="ES818" s="166"/>
      <c r="ET818" s="166"/>
      <c r="EU818" s="166"/>
      <c r="EV818" s="166"/>
      <c r="EW818" s="166"/>
      <c r="EX818" s="166"/>
      <c r="EY818" s="166"/>
      <c r="EZ818" s="166"/>
      <c r="FA818" s="166"/>
      <c r="FB818" s="166"/>
      <c r="FC818" s="166"/>
      <c r="FD818" s="166"/>
      <c r="FE818" s="166"/>
      <c r="FF818" s="166"/>
      <c r="FG818" s="166"/>
      <c r="FH818" s="166"/>
      <c r="FI818" s="166"/>
      <c r="FJ818" s="166"/>
      <c r="FK818" s="166"/>
      <c r="FL818" s="166"/>
      <c r="FM818" s="166"/>
      <c r="FN818" s="166"/>
      <c r="FO818" s="166"/>
      <c r="FP818" s="166"/>
      <c r="FQ818" s="166"/>
      <c r="FR818" s="166"/>
      <c r="FS818" s="166"/>
      <c r="FT818" s="166"/>
      <c r="FU818" s="166"/>
      <c r="FV818" s="166"/>
      <c r="FW818" s="166"/>
      <c r="FX818" s="166"/>
      <c r="FY818" s="166"/>
      <c r="FZ818" s="166"/>
      <c r="GA818" s="166"/>
      <c r="GB818" s="166"/>
      <c r="GC818" s="166"/>
      <c r="GD818" s="166"/>
      <c r="GE818" s="166"/>
      <c r="GF818" s="166"/>
      <c r="GG818" s="166"/>
      <c r="GH818" s="166"/>
      <c r="GI818" s="166"/>
      <c r="GJ818" s="166"/>
      <c r="GK818" s="166"/>
      <c r="GL818" s="166"/>
      <c r="GM818" s="166"/>
      <c r="GN818" s="166"/>
      <c r="GO818" s="166"/>
      <c r="GP818" s="166"/>
      <c r="GQ818" s="166"/>
      <c r="GR818" s="166"/>
      <c r="GS818" s="166"/>
      <c r="GT818" s="166"/>
      <c r="GU818" s="166"/>
      <c r="GV818" s="166"/>
      <c r="GW818" s="166"/>
      <c r="GX818" s="166"/>
      <c r="GY818" s="166"/>
      <c r="GZ818" s="166"/>
      <c r="HA818" s="166"/>
      <c r="HB818" s="166"/>
      <c r="HC818" s="166"/>
      <c r="HD818" s="166"/>
      <c r="HE818" s="166"/>
      <c r="HF818" s="166"/>
      <c r="HG818" s="166"/>
      <c r="HH818" s="166"/>
      <c r="HI818" s="166"/>
      <c r="HJ818" s="166"/>
      <c r="HK818" s="166"/>
      <c r="HL818" s="166"/>
      <c r="HM818" s="166"/>
      <c r="HN818" s="166"/>
      <c r="HO818" s="166"/>
      <c r="HP818" s="166"/>
      <c r="HQ818" s="166"/>
      <c r="HR818" s="166"/>
      <c r="HS818" s="166"/>
      <c r="HT818" s="166"/>
      <c r="HU818" s="166"/>
      <c r="HV818" s="166"/>
      <c r="HW818" s="166"/>
      <c r="HX818" s="166"/>
      <c r="HY818" s="166"/>
      <c r="HZ818" s="166"/>
      <c r="IA818" s="166"/>
      <c r="IB818" s="166"/>
      <c r="IC818" s="166"/>
      <c r="ID818" s="166"/>
      <c r="IE818" s="166"/>
      <c r="IF818" s="166"/>
      <c r="IG818" s="166"/>
      <c r="IH818" s="166"/>
      <c r="II818" s="166"/>
      <c r="IJ818" s="166"/>
      <c r="IK818" s="166"/>
      <c r="IL818" s="166"/>
      <c r="IM818" s="166"/>
      <c r="IN818" s="166"/>
      <c r="IO818" s="166"/>
      <c r="IP818" s="166"/>
      <c r="IQ818" s="166"/>
      <c r="IR818" s="166"/>
      <c r="IS818" s="166"/>
      <c r="IT818" s="166"/>
      <c r="IU818" s="166"/>
      <c r="IV818" s="166"/>
      <c r="IW818" s="166"/>
      <c r="IX818" s="166"/>
      <c r="IY818" s="166"/>
      <c r="IZ818" s="166"/>
      <c r="JA818" s="166"/>
      <c r="JB818" s="166"/>
      <c r="JC818" s="166"/>
      <c r="JD818" s="166"/>
      <c r="JE818" s="166"/>
      <c r="JF818" s="166"/>
      <c r="JG818" s="166"/>
      <c r="JH818" s="166"/>
      <c r="JI818" s="166"/>
      <c r="JJ818" s="166"/>
      <c r="JK818" s="166"/>
      <c r="JL818" s="166"/>
      <c r="JM818" s="166"/>
      <c r="JN818" s="166"/>
      <c r="JO818" s="166"/>
      <c r="JP818" s="166"/>
      <c r="JQ818" s="166"/>
      <c r="JR818" s="166"/>
      <c r="JS818" s="166"/>
      <c r="JT818" s="166"/>
      <c r="JU818" s="166"/>
      <c r="JV818" s="166"/>
      <c r="JW818" s="166"/>
      <c r="JX818" s="166"/>
      <c r="JY818" s="166"/>
      <c r="JZ818" s="166"/>
      <c r="KA818" s="166"/>
      <c r="KB818" s="166"/>
      <c r="KC818" s="166"/>
      <c r="KD818" s="166"/>
      <c r="KE818" s="166"/>
      <c r="KF818" s="166"/>
      <c r="KG818" s="166"/>
      <c r="KH818" s="166"/>
      <c r="KI818" s="166"/>
      <c r="KJ818" s="166"/>
      <c r="KK818" s="166"/>
      <c r="KL818" s="166"/>
      <c r="KM818" s="166"/>
      <c r="KN818" s="166"/>
      <c r="KO818" s="166"/>
      <c r="KP818" s="166"/>
      <c r="KQ818" s="166"/>
      <c r="KR818" s="166"/>
      <c r="KS818" s="166"/>
      <c r="KT818" s="166"/>
      <c r="KU818" s="166"/>
      <c r="KV818" s="166"/>
      <c r="KW818" s="166"/>
      <c r="KX818" s="166"/>
      <c r="KY818" s="166"/>
      <c r="KZ818" s="166"/>
      <c r="LA818" s="166"/>
      <c r="LB818" s="166"/>
      <c r="LC818" s="166"/>
      <c r="LD818" s="166"/>
      <c r="LE818" s="166"/>
      <c r="LF818" s="166"/>
      <c r="LG818" s="166"/>
      <c r="LH818" s="166"/>
      <c r="LI818" s="166"/>
      <c r="LJ818" s="166"/>
      <c r="LK818" s="166"/>
      <c r="LL818" s="166"/>
      <c r="LM818" s="166"/>
      <c r="LN818" s="166"/>
      <c r="LO818" s="166"/>
      <c r="LP818" s="166"/>
      <c r="LQ818" s="166"/>
      <c r="LR818" s="166"/>
      <c r="LS818" s="166"/>
      <c r="LT818" s="166"/>
      <c r="LU818" s="166"/>
      <c r="LV818" s="166"/>
      <c r="LW818" s="166"/>
      <c r="LX818" s="166"/>
      <c r="LY818" s="166"/>
      <c r="LZ818" s="166"/>
      <c r="MA818" s="166"/>
      <c r="MB818" s="166"/>
      <c r="MC818" s="166"/>
      <c r="MD818" s="166"/>
      <c r="ME818" s="166"/>
      <c r="MF818" s="166"/>
      <c r="MG818" s="166"/>
      <c r="MH818" s="166"/>
      <c r="MI818" s="166"/>
      <c r="MJ818" s="166"/>
      <c r="MK818" s="166"/>
      <c r="ML818" s="166"/>
      <c r="MM818" s="166"/>
      <c r="MN818" s="166"/>
      <c r="MO818" s="166"/>
      <c r="MP818" s="166"/>
      <c r="MQ818" s="166"/>
      <c r="MR818" s="166"/>
      <c r="MS818" s="166"/>
      <c r="MT818" s="166"/>
      <c r="MU818" s="166"/>
      <c r="MV818" s="166"/>
      <c r="MW818" s="166"/>
      <c r="MX818" s="166"/>
      <c r="MY818" s="166"/>
      <c r="MZ818" s="166"/>
      <c r="NA818" s="166"/>
      <c r="NB818" s="166"/>
      <c r="NC818" s="166"/>
      <c r="ND818" s="166"/>
      <c r="NE818" s="166"/>
      <c r="NF818" s="166"/>
      <c r="NG818" s="166"/>
      <c r="NH818" s="166"/>
      <c r="NI818" s="166"/>
      <c r="NJ818" s="166"/>
      <c r="NK818" s="166"/>
      <c r="NL818" s="166"/>
      <c r="NM818" s="166"/>
      <c r="NN818" s="166"/>
      <c r="NO818" s="166"/>
      <c r="NP818" s="166"/>
      <c r="NQ818" s="166"/>
      <c r="NR818" s="166"/>
      <c r="NS818" s="166"/>
      <c r="NT818" s="166"/>
      <c r="NU818" s="166"/>
      <c r="NV818" s="166"/>
      <c r="NW818" s="166"/>
      <c r="NX818" s="166"/>
      <c r="NY818" s="166"/>
      <c r="NZ818" s="166"/>
      <c r="OA818" s="166"/>
      <c r="OB818" s="166"/>
      <c r="OC818" s="166"/>
      <c r="OD818" s="166"/>
      <c r="OE818" s="166"/>
      <c r="OF818" s="166"/>
      <c r="OG818" s="166"/>
      <c r="OH818" s="166"/>
      <c r="OI818" s="166"/>
      <c r="OJ818" s="166"/>
      <c r="OK818" s="166"/>
      <c r="OL818" s="166"/>
      <c r="OM818" s="166"/>
      <c r="ON818" s="166"/>
      <c r="OO818" s="166"/>
      <c r="OP818" s="166"/>
      <c r="OQ818" s="166"/>
      <c r="OR818" s="166"/>
      <c r="OS818" s="166"/>
      <c r="OT818" s="166"/>
      <c r="OU818" s="166"/>
      <c r="OV818" s="166"/>
      <c r="OW818" s="166"/>
      <c r="OX818" s="166"/>
      <c r="OY818" s="166"/>
      <c r="OZ818" s="166"/>
      <c r="PA818" s="166"/>
      <c r="PB818" s="166"/>
      <c r="PC818" s="166"/>
      <c r="PD818" s="166"/>
      <c r="PE818" s="166"/>
      <c r="PF818" s="166"/>
      <c r="PG818" s="166"/>
      <c r="PH818" s="166"/>
      <c r="PI818" s="166"/>
      <c r="PJ818" s="166"/>
      <c r="PK818" s="166"/>
      <c r="PL818" s="166"/>
      <c r="PM818" s="166"/>
      <c r="PN818" s="166"/>
      <c r="PO818" s="166"/>
      <c r="PP818" s="166"/>
      <c r="PQ818" s="166"/>
      <c r="PR818" s="166"/>
      <c r="PS818" s="166"/>
      <c r="PT818" s="166"/>
      <c r="PU818" s="166"/>
      <c r="PV818" s="166"/>
      <c r="PW818" s="166"/>
      <c r="PX818" s="166"/>
    </row>
  </sheetData>
  <mergeCells count="1972">
    <mergeCell ref="D687:D689"/>
    <mergeCell ref="D684:D686"/>
    <mergeCell ref="D681:D683"/>
    <mergeCell ref="D678:D680"/>
    <mergeCell ref="D675:D677"/>
    <mergeCell ref="N371:N373"/>
    <mergeCell ref="O371:O373"/>
    <mergeCell ref="P371:P373"/>
    <mergeCell ref="Q371:Q373"/>
    <mergeCell ref="R371:R373"/>
    <mergeCell ref="B807:M808"/>
    <mergeCell ref="D729:D731"/>
    <mergeCell ref="D732:D734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B645:B794"/>
    <mergeCell ref="C645:C728"/>
    <mergeCell ref="E645:E647"/>
    <mergeCell ref="E732:E734"/>
    <mergeCell ref="D702:D704"/>
    <mergeCell ref="D699:D701"/>
    <mergeCell ref="D696:D698"/>
    <mergeCell ref="D693:D695"/>
    <mergeCell ref="D690:D692"/>
    <mergeCell ref="Q102:Q104"/>
    <mergeCell ref="R102:R104"/>
    <mergeCell ref="S102:S104"/>
    <mergeCell ref="N105:N107"/>
    <mergeCell ref="O105:O107"/>
    <mergeCell ref="P105:P107"/>
    <mergeCell ref="Q105:Q107"/>
    <mergeCell ref="R105:R107"/>
    <mergeCell ref="S105:S107"/>
    <mergeCell ref="N108:N110"/>
    <mergeCell ref="O108:O110"/>
    <mergeCell ref="P108:P110"/>
    <mergeCell ref="Q108:Q110"/>
    <mergeCell ref="R108:R110"/>
    <mergeCell ref="S108:S110"/>
    <mergeCell ref="N102:N104"/>
    <mergeCell ref="O102:O104"/>
    <mergeCell ref="P102:P104"/>
    <mergeCell ref="R389:R391"/>
    <mergeCell ref="S389:S391"/>
    <mergeCell ref="N374:N376"/>
    <mergeCell ref="O374:O376"/>
    <mergeCell ref="P374:P376"/>
    <mergeCell ref="Q374:Q376"/>
    <mergeCell ref="R374:R376"/>
    <mergeCell ref="S374:S376"/>
    <mergeCell ref="N377:N379"/>
    <mergeCell ref="B116:B643"/>
    <mergeCell ref="N470:N472"/>
    <mergeCell ref="O470:O472"/>
    <mergeCell ref="P470:P472"/>
    <mergeCell ref="Q470:Q472"/>
    <mergeCell ref="R470:R472"/>
    <mergeCell ref="S470:S472"/>
    <mergeCell ref="N473:N475"/>
    <mergeCell ref="O473:O475"/>
    <mergeCell ref="P473:P475"/>
    <mergeCell ref="Q473:Q475"/>
    <mergeCell ref="R473:R475"/>
    <mergeCell ref="S473:S475"/>
    <mergeCell ref="Q431:Q433"/>
    <mergeCell ref="R431:R433"/>
    <mergeCell ref="S431:S433"/>
    <mergeCell ref="N386:N388"/>
    <mergeCell ref="O365:O367"/>
    <mergeCell ref="P365:P367"/>
    <mergeCell ref="Q365:Q367"/>
    <mergeCell ref="R365:R367"/>
    <mergeCell ref="S365:S367"/>
    <mergeCell ref="N368:N370"/>
    <mergeCell ref="O368:O370"/>
    <mergeCell ref="P368:P370"/>
    <mergeCell ref="Q368:Q370"/>
    <mergeCell ref="R368:R370"/>
    <mergeCell ref="S368:S370"/>
    <mergeCell ref="N389:N391"/>
    <mergeCell ref="O389:O391"/>
    <mergeCell ref="P389:P391"/>
    <mergeCell ref="Q389:Q391"/>
    <mergeCell ref="N84:N86"/>
    <mergeCell ref="O84:O86"/>
    <mergeCell ref="P84:P86"/>
    <mergeCell ref="Q84:Q86"/>
    <mergeCell ref="R84:R86"/>
    <mergeCell ref="S84:S86"/>
    <mergeCell ref="N87:N89"/>
    <mergeCell ref="O87:O89"/>
    <mergeCell ref="P87:P89"/>
    <mergeCell ref="Q87:Q89"/>
    <mergeCell ref="R87:R89"/>
    <mergeCell ref="S87:S89"/>
    <mergeCell ref="N90:N92"/>
    <mergeCell ref="O90:O92"/>
    <mergeCell ref="P90:P92"/>
    <mergeCell ref="Q90:Q92"/>
    <mergeCell ref="R90:R92"/>
    <mergeCell ref="S90:S92"/>
    <mergeCell ref="O377:O379"/>
    <mergeCell ref="P377:P379"/>
    <mergeCell ref="Q377:Q379"/>
    <mergeCell ref="R377:R379"/>
    <mergeCell ref="S377:S379"/>
    <mergeCell ref="N380:N382"/>
    <mergeCell ref="O386:O388"/>
    <mergeCell ref="P386:P388"/>
    <mergeCell ref="Q386:Q388"/>
    <mergeCell ref="R386:R388"/>
    <mergeCell ref="S386:S388"/>
    <mergeCell ref="N383:N385"/>
    <mergeCell ref="O383:O385"/>
    <mergeCell ref="P383:P385"/>
    <mergeCell ref="Q383:Q385"/>
    <mergeCell ref="R383:R385"/>
    <mergeCell ref="O380:O382"/>
    <mergeCell ref="P380:P382"/>
    <mergeCell ref="Q380:Q382"/>
    <mergeCell ref="R380:R382"/>
    <mergeCell ref="S380:S382"/>
    <mergeCell ref="S383:S385"/>
    <mergeCell ref="O359:O361"/>
    <mergeCell ref="P359:P361"/>
    <mergeCell ref="Q359:Q361"/>
    <mergeCell ref="R359:R361"/>
    <mergeCell ref="S359:S361"/>
    <mergeCell ref="N353:N355"/>
    <mergeCell ref="O353:O355"/>
    <mergeCell ref="P353:P355"/>
    <mergeCell ref="Q353:Q355"/>
    <mergeCell ref="R353:R355"/>
    <mergeCell ref="S353:S355"/>
    <mergeCell ref="N362:N364"/>
    <mergeCell ref="O362:O364"/>
    <mergeCell ref="P362:P364"/>
    <mergeCell ref="Q362:Q364"/>
    <mergeCell ref="R362:R364"/>
    <mergeCell ref="S362:S364"/>
    <mergeCell ref="N356:N358"/>
    <mergeCell ref="O356:O358"/>
    <mergeCell ref="P356:P358"/>
    <mergeCell ref="Q356:Q358"/>
    <mergeCell ref="R356:R358"/>
    <mergeCell ref="S356:S358"/>
    <mergeCell ref="N359:N361"/>
    <mergeCell ref="S371:S373"/>
    <mergeCell ref="N365:N367"/>
    <mergeCell ref="N347:N349"/>
    <mergeCell ref="O347:O349"/>
    <mergeCell ref="P347:P349"/>
    <mergeCell ref="Q347:Q349"/>
    <mergeCell ref="R347:R349"/>
    <mergeCell ref="S347:S349"/>
    <mergeCell ref="N350:N352"/>
    <mergeCell ref="O350:O352"/>
    <mergeCell ref="P350:P352"/>
    <mergeCell ref="Q350:Q352"/>
    <mergeCell ref="R350:R352"/>
    <mergeCell ref="S350:S352"/>
    <mergeCell ref="N335:N337"/>
    <mergeCell ref="O335:O337"/>
    <mergeCell ref="P335:P337"/>
    <mergeCell ref="Q335:Q337"/>
    <mergeCell ref="R335:R337"/>
    <mergeCell ref="S335:S337"/>
    <mergeCell ref="N344:N346"/>
    <mergeCell ref="O344:O346"/>
    <mergeCell ref="P344:P346"/>
    <mergeCell ref="Q344:Q346"/>
    <mergeCell ref="R344:R346"/>
    <mergeCell ref="S344:S346"/>
    <mergeCell ref="N338:N340"/>
    <mergeCell ref="O338:O340"/>
    <mergeCell ref="P338:P340"/>
    <mergeCell ref="Q338:Q340"/>
    <mergeCell ref="R338:R340"/>
    <mergeCell ref="S338:S340"/>
    <mergeCell ref="N341:N343"/>
    <mergeCell ref="O341:O343"/>
    <mergeCell ref="P341:P343"/>
    <mergeCell ref="Q341:Q343"/>
    <mergeCell ref="R341:R343"/>
    <mergeCell ref="S341:S343"/>
    <mergeCell ref="N332:N334"/>
    <mergeCell ref="O332:O334"/>
    <mergeCell ref="P332:P334"/>
    <mergeCell ref="Q332:Q334"/>
    <mergeCell ref="R332:R334"/>
    <mergeCell ref="S332:S334"/>
    <mergeCell ref="R308:R310"/>
    <mergeCell ref="S308:S310"/>
    <mergeCell ref="N311:N313"/>
    <mergeCell ref="O311:O313"/>
    <mergeCell ref="P311:P313"/>
    <mergeCell ref="Q311:Q313"/>
    <mergeCell ref="R311:R313"/>
    <mergeCell ref="S311:S313"/>
    <mergeCell ref="N314:N316"/>
    <mergeCell ref="O314:O316"/>
    <mergeCell ref="P314:P316"/>
    <mergeCell ref="Q314:Q316"/>
    <mergeCell ref="R314:R316"/>
    <mergeCell ref="S314:S316"/>
    <mergeCell ref="N317:N319"/>
    <mergeCell ref="O317:O319"/>
    <mergeCell ref="P317:P319"/>
    <mergeCell ref="Q317:Q319"/>
    <mergeCell ref="R317:R319"/>
    <mergeCell ref="S317:S319"/>
    <mergeCell ref="N320:N322"/>
    <mergeCell ref="O320:O322"/>
    <mergeCell ref="P320:P322"/>
    <mergeCell ref="Q320:Q322"/>
    <mergeCell ref="R320:R322"/>
    <mergeCell ref="S320:S322"/>
    <mergeCell ref="N296:N298"/>
    <mergeCell ref="O296:O298"/>
    <mergeCell ref="P296:P298"/>
    <mergeCell ref="Q296:Q298"/>
    <mergeCell ref="R296:R298"/>
    <mergeCell ref="S296:S298"/>
    <mergeCell ref="N299:N301"/>
    <mergeCell ref="O299:O301"/>
    <mergeCell ref="P299:P301"/>
    <mergeCell ref="Q299:Q301"/>
    <mergeCell ref="R299:R301"/>
    <mergeCell ref="S299:S301"/>
    <mergeCell ref="N302:N304"/>
    <mergeCell ref="N329:N331"/>
    <mergeCell ref="O329:O331"/>
    <mergeCell ref="P329:P331"/>
    <mergeCell ref="Q329:Q331"/>
    <mergeCell ref="R329:R331"/>
    <mergeCell ref="S329:S331"/>
    <mergeCell ref="N323:N325"/>
    <mergeCell ref="O323:O325"/>
    <mergeCell ref="P323:P325"/>
    <mergeCell ref="Q323:Q325"/>
    <mergeCell ref="R323:R325"/>
    <mergeCell ref="S323:S325"/>
    <mergeCell ref="N326:N328"/>
    <mergeCell ref="O326:O328"/>
    <mergeCell ref="P326:P328"/>
    <mergeCell ref="Q326:Q328"/>
    <mergeCell ref="R326:R328"/>
    <mergeCell ref="S326:S328"/>
    <mergeCell ref="N287:N289"/>
    <mergeCell ref="O287:O289"/>
    <mergeCell ref="P287:P289"/>
    <mergeCell ref="Q287:Q289"/>
    <mergeCell ref="R287:R289"/>
    <mergeCell ref="S287:S289"/>
    <mergeCell ref="N290:N292"/>
    <mergeCell ref="O290:O292"/>
    <mergeCell ref="P290:P292"/>
    <mergeCell ref="Q290:Q292"/>
    <mergeCell ref="R290:R292"/>
    <mergeCell ref="S290:S292"/>
    <mergeCell ref="N293:N295"/>
    <mergeCell ref="O293:O295"/>
    <mergeCell ref="P293:P295"/>
    <mergeCell ref="Q293:Q295"/>
    <mergeCell ref="R293:R295"/>
    <mergeCell ref="S293:S295"/>
    <mergeCell ref="E380:E382"/>
    <mergeCell ref="E341:E343"/>
    <mergeCell ref="E344:E346"/>
    <mergeCell ref="E347:E349"/>
    <mergeCell ref="E350:E352"/>
    <mergeCell ref="E353:E355"/>
    <mergeCell ref="E356:E358"/>
    <mergeCell ref="E359:E361"/>
    <mergeCell ref="E362:E364"/>
    <mergeCell ref="E365:E367"/>
    <mergeCell ref="E368:E370"/>
    <mergeCell ref="E371:E373"/>
    <mergeCell ref="E374:E376"/>
    <mergeCell ref="E377:E379"/>
    <mergeCell ref="E386:E388"/>
    <mergeCell ref="E383:E385"/>
    <mergeCell ref="E389:E391"/>
    <mergeCell ref="N227:N229"/>
    <mergeCell ref="O227:O229"/>
    <mergeCell ref="P227:P229"/>
    <mergeCell ref="Q227:Q229"/>
    <mergeCell ref="R227:R229"/>
    <mergeCell ref="S227:S22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2"/>
    <mergeCell ref="O302:O304"/>
    <mergeCell ref="P302:P304"/>
    <mergeCell ref="Q302:Q304"/>
    <mergeCell ref="R302:R304"/>
    <mergeCell ref="S302:S304"/>
    <mergeCell ref="N305:N307"/>
    <mergeCell ref="O305:O307"/>
    <mergeCell ref="P305:P307"/>
    <mergeCell ref="Q305:Q307"/>
    <mergeCell ref="R305:R307"/>
    <mergeCell ref="S305:S307"/>
    <mergeCell ref="N308:N310"/>
    <mergeCell ref="O308:O310"/>
    <mergeCell ref="P308:P310"/>
    <mergeCell ref="Q308:Q310"/>
    <mergeCell ref="Q720:Q722"/>
    <mergeCell ref="Q723:Q725"/>
    <mergeCell ref="R717:R719"/>
    <mergeCell ref="S717:S719"/>
    <mergeCell ref="R720:R722"/>
    <mergeCell ref="S720:S722"/>
    <mergeCell ref="R723:R725"/>
    <mergeCell ref="E338:E340"/>
    <mergeCell ref="S732:S734"/>
    <mergeCell ref="E227:E229"/>
    <mergeCell ref="E431:E433"/>
    <mergeCell ref="S723:S725"/>
    <mergeCell ref="S212:S214"/>
    <mergeCell ref="S218:S220"/>
    <mergeCell ref="R230:R232"/>
    <mergeCell ref="S230:S232"/>
    <mergeCell ref="E233:E235"/>
    <mergeCell ref="N233:N235"/>
    <mergeCell ref="O233:O235"/>
    <mergeCell ref="P233:P235"/>
    <mergeCell ref="Q233:Q235"/>
    <mergeCell ref="R233:R235"/>
    <mergeCell ref="S233:S235"/>
    <mergeCell ref="E230:E232"/>
    <mergeCell ref="N230:N232"/>
    <mergeCell ref="E287:E289"/>
    <mergeCell ref="O230:O232"/>
    <mergeCell ref="P230:P232"/>
    <mergeCell ref="Q230:Q232"/>
    <mergeCell ref="E236:E238"/>
    <mergeCell ref="N236:N238"/>
    <mergeCell ref="O236:O238"/>
    <mergeCell ref="Q9:Q11"/>
    <mergeCell ref="R9:R11"/>
    <mergeCell ref="S9:S11"/>
    <mergeCell ref="C12:C14"/>
    <mergeCell ref="E12:E14"/>
    <mergeCell ref="N12:N14"/>
    <mergeCell ref="O12:O14"/>
    <mergeCell ref="P12:P14"/>
    <mergeCell ref="Q12:Q14"/>
    <mergeCell ref="N7:S7"/>
    <mergeCell ref="B9:B17"/>
    <mergeCell ref="C9:C11"/>
    <mergeCell ref="E9:E11"/>
    <mergeCell ref="N9:N11"/>
    <mergeCell ref="O9:O11"/>
    <mergeCell ref="P9:P11"/>
    <mergeCell ref="S15:S17"/>
    <mergeCell ref="D15:D17"/>
    <mergeCell ref="D12:D14"/>
    <mergeCell ref="D9:D11"/>
    <mergeCell ref="B20:B48"/>
    <mergeCell ref="C20:C22"/>
    <mergeCell ref="E20:E22"/>
    <mergeCell ref="N20:N22"/>
    <mergeCell ref="O20:O22"/>
    <mergeCell ref="P20:P22"/>
    <mergeCell ref="Q20:Q22"/>
    <mergeCell ref="R20:R22"/>
    <mergeCell ref="R12:R14"/>
    <mergeCell ref="S12:S14"/>
    <mergeCell ref="C15:C17"/>
    <mergeCell ref="E15:E17"/>
    <mergeCell ref="N15:N17"/>
    <mergeCell ref="O15:O17"/>
    <mergeCell ref="P15:P17"/>
    <mergeCell ref="Q15:Q17"/>
    <mergeCell ref="R15:R17"/>
    <mergeCell ref="S26:S28"/>
    <mergeCell ref="E29:E31"/>
    <mergeCell ref="N29:N31"/>
    <mergeCell ref="O29:O31"/>
    <mergeCell ref="P29:P31"/>
    <mergeCell ref="Q29:Q31"/>
    <mergeCell ref="R29:R31"/>
    <mergeCell ref="S29:S31"/>
    <mergeCell ref="E26:E28"/>
    <mergeCell ref="N26:N28"/>
    <mergeCell ref="O26:O28"/>
    <mergeCell ref="P26:P28"/>
    <mergeCell ref="Q26:Q28"/>
    <mergeCell ref="R26:R28"/>
    <mergeCell ref="S20:S22"/>
    <mergeCell ref="S38:S48"/>
    <mergeCell ref="C51:C53"/>
    <mergeCell ref="D51:D53"/>
    <mergeCell ref="E51:E53"/>
    <mergeCell ref="N51:N53"/>
    <mergeCell ref="O51:O53"/>
    <mergeCell ref="P51:P53"/>
    <mergeCell ref="C38:C48"/>
    <mergeCell ref="E38:E48"/>
    <mergeCell ref="N38:N48"/>
    <mergeCell ref="O38:O48"/>
    <mergeCell ref="P38:P48"/>
    <mergeCell ref="S32:S34"/>
    <mergeCell ref="E35:E37"/>
    <mergeCell ref="N35:N37"/>
    <mergeCell ref="O35:O37"/>
    <mergeCell ref="P35:P37"/>
    <mergeCell ref="Q35:Q37"/>
    <mergeCell ref="R35:R37"/>
    <mergeCell ref="S35:S37"/>
    <mergeCell ref="E32:E34"/>
    <mergeCell ref="N32:N34"/>
    <mergeCell ref="O32:O34"/>
    <mergeCell ref="P32:P34"/>
    <mergeCell ref="Q32:Q34"/>
    <mergeCell ref="R32:R34"/>
    <mergeCell ref="C49:E49"/>
    <mergeCell ref="C23:C37"/>
    <mergeCell ref="E23:E25"/>
    <mergeCell ref="N23:N25"/>
    <mergeCell ref="O23:O25"/>
    <mergeCell ref="P23:P25"/>
    <mergeCell ref="R54:R56"/>
    <mergeCell ref="S54:S56"/>
    <mergeCell ref="E57:E59"/>
    <mergeCell ref="N57:N59"/>
    <mergeCell ref="O57:O59"/>
    <mergeCell ref="P57:P59"/>
    <mergeCell ref="Q57:Q59"/>
    <mergeCell ref="R57:R59"/>
    <mergeCell ref="S57:S59"/>
    <mergeCell ref="Q51:Q53"/>
    <mergeCell ref="R51:R53"/>
    <mergeCell ref="S51:S53"/>
    <mergeCell ref="E54:E56"/>
    <mergeCell ref="N54:N56"/>
    <mergeCell ref="O54:O56"/>
    <mergeCell ref="P54:P56"/>
    <mergeCell ref="Q54:Q56"/>
    <mergeCell ref="Q23:Q25"/>
    <mergeCell ref="R23:R25"/>
    <mergeCell ref="S23:S25"/>
    <mergeCell ref="Q38:Q48"/>
    <mergeCell ref="R38:R48"/>
    <mergeCell ref="S66:S68"/>
    <mergeCell ref="E69:E71"/>
    <mergeCell ref="N69:N71"/>
    <mergeCell ref="O69:O71"/>
    <mergeCell ref="P69:P71"/>
    <mergeCell ref="Q69:Q71"/>
    <mergeCell ref="R69:R71"/>
    <mergeCell ref="S69:S71"/>
    <mergeCell ref="E66:E68"/>
    <mergeCell ref="N66:N68"/>
    <mergeCell ref="O66:O68"/>
    <mergeCell ref="P66:P68"/>
    <mergeCell ref="Q66:Q68"/>
    <mergeCell ref="R66:R68"/>
    <mergeCell ref="S60:S62"/>
    <mergeCell ref="E63:E65"/>
    <mergeCell ref="N63:N65"/>
    <mergeCell ref="O63:O65"/>
    <mergeCell ref="P63:P65"/>
    <mergeCell ref="Q63:Q65"/>
    <mergeCell ref="R63:R65"/>
    <mergeCell ref="S63:S65"/>
    <mergeCell ref="E60:E62"/>
    <mergeCell ref="N60:N62"/>
    <mergeCell ref="O60:O62"/>
    <mergeCell ref="P60:P62"/>
    <mergeCell ref="Q60:Q62"/>
    <mergeCell ref="R60:R62"/>
    <mergeCell ref="E75:E77"/>
    <mergeCell ref="N75:N77"/>
    <mergeCell ref="O75:O77"/>
    <mergeCell ref="P75:P77"/>
    <mergeCell ref="Q75:Q77"/>
    <mergeCell ref="R75:R77"/>
    <mergeCell ref="S75:S77"/>
    <mergeCell ref="E78:E80"/>
    <mergeCell ref="S72:S74"/>
    <mergeCell ref="E72:E74"/>
    <mergeCell ref="N72:N74"/>
    <mergeCell ref="O72:O74"/>
    <mergeCell ref="P72:P74"/>
    <mergeCell ref="Q72:Q74"/>
    <mergeCell ref="S111:S113"/>
    <mergeCell ref="S116:S118"/>
    <mergeCell ref="N93:N95"/>
    <mergeCell ref="O93:O95"/>
    <mergeCell ref="P93:P95"/>
    <mergeCell ref="Q93:Q95"/>
    <mergeCell ref="R93:R95"/>
    <mergeCell ref="S93:S95"/>
    <mergeCell ref="N96:N98"/>
    <mergeCell ref="O96:O98"/>
    <mergeCell ref="P96:P98"/>
    <mergeCell ref="Q96:Q98"/>
    <mergeCell ref="R96:R98"/>
    <mergeCell ref="S96:S98"/>
    <mergeCell ref="N99:N101"/>
    <mergeCell ref="O99:O101"/>
    <mergeCell ref="P99:P101"/>
    <mergeCell ref="E119:E121"/>
    <mergeCell ref="N119:N121"/>
    <mergeCell ref="O119:O121"/>
    <mergeCell ref="P119:P121"/>
    <mergeCell ref="Q119:Q121"/>
    <mergeCell ref="R119:R121"/>
    <mergeCell ref="R72:R74"/>
    <mergeCell ref="S81:S83"/>
    <mergeCell ref="E81:E83"/>
    <mergeCell ref="N81:N83"/>
    <mergeCell ref="O81:O83"/>
    <mergeCell ref="P81:P83"/>
    <mergeCell ref="Q81:Q83"/>
    <mergeCell ref="R81:R83"/>
    <mergeCell ref="N78:N80"/>
    <mergeCell ref="O78:O80"/>
    <mergeCell ref="P78:P80"/>
    <mergeCell ref="Q78:Q80"/>
    <mergeCell ref="R78:R80"/>
    <mergeCell ref="S78:S80"/>
    <mergeCell ref="E87:E89"/>
    <mergeCell ref="Q99:Q101"/>
    <mergeCell ref="R99:R101"/>
    <mergeCell ref="S99:S101"/>
    <mergeCell ref="C114:E114"/>
    <mergeCell ref="C116:C181"/>
    <mergeCell ref="D116:D148"/>
    <mergeCell ref="E146:E148"/>
    <mergeCell ref="N146:N148"/>
    <mergeCell ref="O146:O148"/>
    <mergeCell ref="E122:E124"/>
    <mergeCell ref="N122:N124"/>
    <mergeCell ref="O122:O124"/>
    <mergeCell ref="E131:E133"/>
    <mergeCell ref="D111:D113"/>
    <mergeCell ref="E111:E113"/>
    <mergeCell ref="N111:N113"/>
    <mergeCell ref="O111:O113"/>
    <mergeCell ref="P111:P113"/>
    <mergeCell ref="Q111:Q113"/>
    <mergeCell ref="R111:R113"/>
    <mergeCell ref="S119:S121"/>
    <mergeCell ref="P146:P148"/>
    <mergeCell ref="Q146:Q148"/>
    <mergeCell ref="R146:R148"/>
    <mergeCell ref="S146:S148"/>
    <mergeCell ref="E116:E118"/>
    <mergeCell ref="N116:N118"/>
    <mergeCell ref="O116:O118"/>
    <mergeCell ref="P116:P118"/>
    <mergeCell ref="Q116:Q118"/>
    <mergeCell ref="R116:R118"/>
    <mergeCell ref="N131:N133"/>
    <mergeCell ref="O131:O133"/>
    <mergeCell ref="P131:P133"/>
    <mergeCell ref="Q131:Q133"/>
    <mergeCell ref="R131:R133"/>
    <mergeCell ref="S131:S133"/>
    <mergeCell ref="S125:S127"/>
    <mergeCell ref="E128:E130"/>
    <mergeCell ref="N128:N130"/>
    <mergeCell ref="O128:O130"/>
    <mergeCell ref="P128:P130"/>
    <mergeCell ref="Q128:Q130"/>
    <mergeCell ref="R128:R130"/>
    <mergeCell ref="S128:S130"/>
    <mergeCell ref="P122:P124"/>
    <mergeCell ref="Q122:Q124"/>
    <mergeCell ref="R122:R124"/>
    <mergeCell ref="S122:S124"/>
    <mergeCell ref="E125:E127"/>
    <mergeCell ref="N125:N127"/>
    <mergeCell ref="O125:O127"/>
    <mergeCell ref="P125:P127"/>
    <mergeCell ref="Q125:Q127"/>
    <mergeCell ref="R125:R127"/>
    <mergeCell ref="S140:S142"/>
    <mergeCell ref="E143:E145"/>
    <mergeCell ref="N143:N145"/>
    <mergeCell ref="O143:O145"/>
    <mergeCell ref="P143:P145"/>
    <mergeCell ref="Q143:Q145"/>
    <mergeCell ref="R143:R145"/>
    <mergeCell ref="S143:S145"/>
    <mergeCell ref="E140:E142"/>
    <mergeCell ref="N140:N142"/>
    <mergeCell ref="O140:O142"/>
    <mergeCell ref="P140:P142"/>
    <mergeCell ref="Q140:Q142"/>
    <mergeCell ref="R140:R142"/>
    <mergeCell ref="S134:S136"/>
    <mergeCell ref="E137:E139"/>
    <mergeCell ref="N137:N139"/>
    <mergeCell ref="O137:O139"/>
    <mergeCell ref="P137:P139"/>
    <mergeCell ref="Q137:Q139"/>
    <mergeCell ref="R137:R139"/>
    <mergeCell ref="S137:S139"/>
    <mergeCell ref="E134:E136"/>
    <mergeCell ref="N134:N136"/>
    <mergeCell ref="O134:O136"/>
    <mergeCell ref="P134:P136"/>
    <mergeCell ref="Q134:Q136"/>
    <mergeCell ref="R134:R136"/>
    <mergeCell ref="N152:N154"/>
    <mergeCell ref="O152:O154"/>
    <mergeCell ref="P152:P154"/>
    <mergeCell ref="Q152:Q154"/>
    <mergeCell ref="R152:R154"/>
    <mergeCell ref="S152:S154"/>
    <mergeCell ref="E149:E151"/>
    <mergeCell ref="N149:N151"/>
    <mergeCell ref="O149:O151"/>
    <mergeCell ref="P149:P151"/>
    <mergeCell ref="Q149:Q151"/>
    <mergeCell ref="E155:E157"/>
    <mergeCell ref="N155:N157"/>
    <mergeCell ref="O155:O157"/>
    <mergeCell ref="P155:P157"/>
    <mergeCell ref="R161:R163"/>
    <mergeCell ref="Q155:Q157"/>
    <mergeCell ref="R155:R157"/>
    <mergeCell ref="S155:S157"/>
    <mergeCell ref="E158:E160"/>
    <mergeCell ref="N158:N160"/>
    <mergeCell ref="O158:O160"/>
    <mergeCell ref="P158:P160"/>
    <mergeCell ref="Q158:Q160"/>
    <mergeCell ref="R158:R160"/>
    <mergeCell ref="S158:S160"/>
    <mergeCell ref="Q161:Q163"/>
    <mergeCell ref="R149:R151"/>
    <mergeCell ref="S149:S151"/>
    <mergeCell ref="E152:E154"/>
    <mergeCell ref="S161:S163"/>
    <mergeCell ref="E164:E166"/>
    <mergeCell ref="N164:N166"/>
    <mergeCell ref="O164:O166"/>
    <mergeCell ref="P164:P166"/>
    <mergeCell ref="Q164:Q166"/>
    <mergeCell ref="R164:R166"/>
    <mergeCell ref="S164:S166"/>
    <mergeCell ref="E161:E163"/>
    <mergeCell ref="N161:N163"/>
    <mergeCell ref="O161:O163"/>
    <mergeCell ref="P161:P163"/>
    <mergeCell ref="N173:N175"/>
    <mergeCell ref="O173:O175"/>
    <mergeCell ref="P173:P175"/>
    <mergeCell ref="Q173:Q175"/>
    <mergeCell ref="R167:R169"/>
    <mergeCell ref="S167:S169"/>
    <mergeCell ref="E170:E172"/>
    <mergeCell ref="N170:N172"/>
    <mergeCell ref="O170:O172"/>
    <mergeCell ref="P170:P172"/>
    <mergeCell ref="Q170:Q172"/>
    <mergeCell ref="R170:R172"/>
    <mergeCell ref="S170:S172"/>
    <mergeCell ref="E167:E169"/>
    <mergeCell ref="N167:N169"/>
    <mergeCell ref="O167:O169"/>
    <mergeCell ref="P167:P169"/>
    <mergeCell ref="Q167:Q169"/>
    <mergeCell ref="S182:S184"/>
    <mergeCell ref="E185:E187"/>
    <mergeCell ref="N185:N187"/>
    <mergeCell ref="O185:O187"/>
    <mergeCell ref="P185:P187"/>
    <mergeCell ref="Q185:Q187"/>
    <mergeCell ref="R185:R187"/>
    <mergeCell ref="S185:S187"/>
    <mergeCell ref="R179:R181"/>
    <mergeCell ref="S179:S181"/>
    <mergeCell ref="R173:R175"/>
    <mergeCell ref="S173:S175"/>
    <mergeCell ref="E176:E178"/>
    <mergeCell ref="N176:N178"/>
    <mergeCell ref="O176:O178"/>
    <mergeCell ref="P176:P178"/>
    <mergeCell ref="Q176:Q178"/>
    <mergeCell ref="R176:R178"/>
    <mergeCell ref="S176:S178"/>
    <mergeCell ref="E182:E184"/>
    <mergeCell ref="N182:N184"/>
    <mergeCell ref="O182:O184"/>
    <mergeCell ref="P182:P184"/>
    <mergeCell ref="Q182:Q184"/>
    <mergeCell ref="R182:R184"/>
    <mergeCell ref="E179:E181"/>
    <mergeCell ref="N179:N181"/>
    <mergeCell ref="O179:O181"/>
    <mergeCell ref="P179:P181"/>
    <mergeCell ref="Q179:Q181"/>
    <mergeCell ref="S194:S196"/>
    <mergeCell ref="E197:E199"/>
    <mergeCell ref="N197:N199"/>
    <mergeCell ref="O197:O199"/>
    <mergeCell ref="P197:P199"/>
    <mergeCell ref="Q197:Q199"/>
    <mergeCell ref="R197:R199"/>
    <mergeCell ref="S197:S199"/>
    <mergeCell ref="N194:N196"/>
    <mergeCell ref="O194:O196"/>
    <mergeCell ref="P194:P196"/>
    <mergeCell ref="Q194:Q196"/>
    <mergeCell ref="R194:R196"/>
    <mergeCell ref="S188:S190"/>
    <mergeCell ref="E191:E193"/>
    <mergeCell ref="N191:N193"/>
    <mergeCell ref="O191:O193"/>
    <mergeCell ref="P191:P193"/>
    <mergeCell ref="Q191:Q193"/>
    <mergeCell ref="R191:R193"/>
    <mergeCell ref="S191:S193"/>
    <mergeCell ref="E188:E190"/>
    <mergeCell ref="N188:N190"/>
    <mergeCell ref="O188:O190"/>
    <mergeCell ref="P188:P190"/>
    <mergeCell ref="Q188:Q190"/>
    <mergeCell ref="R188:R190"/>
    <mergeCell ref="P215:P217"/>
    <mergeCell ref="S200:S202"/>
    <mergeCell ref="C203:C205"/>
    <mergeCell ref="D203:D205"/>
    <mergeCell ref="E203:E205"/>
    <mergeCell ref="N203:N205"/>
    <mergeCell ref="O203:O205"/>
    <mergeCell ref="P203:P205"/>
    <mergeCell ref="Q203:Q205"/>
    <mergeCell ref="R203:R205"/>
    <mergeCell ref="S203:S205"/>
    <mergeCell ref="E200:E202"/>
    <mergeCell ref="N200:N202"/>
    <mergeCell ref="O200:O202"/>
    <mergeCell ref="P200:P202"/>
    <mergeCell ref="Q200:Q202"/>
    <mergeCell ref="R200:R202"/>
    <mergeCell ref="S209:S211"/>
    <mergeCell ref="E212:E214"/>
    <mergeCell ref="N212:N214"/>
    <mergeCell ref="O212:O214"/>
    <mergeCell ref="P212:P214"/>
    <mergeCell ref="Q212:Q214"/>
    <mergeCell ref="R212:R214"/>
    <mergeCell ref="Q206:Q208"/>
    <mergeCell ref="R206:R208"/>
    <mergeCell ref="S206:S208"/>
    <mergeCell ref="E209:E211"/>
    <mergeCell ref="N209:N211"/>
    <mergeCell ref="O209:O211"/>
    <mergeCell ref="P209:P211"/>
    <mergeCell ref="Q209:Q211"/>
    <mergeCell ref="R209:R211"/>
    <mergeCell ref="C182:C202"/>
    <mergeCell ref="S221:S223"/>
    <mergeCell ref="E224:E226"/>
    <mergeCell ref="N224:N226"/>
    <mergeCell ref="O224:O226"/>
    <mergeCell ref="P224:P226"/>
    <mergeCell ref="Q224:Q226"/>
    <mergeCell ref="R224:R226"/>
    <mergeCell ref="S224:S226"/>
    <mergeCell ref="E221:E223"/>
    <mergeCell ref="N221:N223"/>
    <mergeCell ref="O221:O223"/>
    <mergeCell ref="P221:P223"/>
    <mergeCell ref="Q221:Q223"/>
    <mergeCell ref="R221:R223"/>
    <mergeCell ref="Q215:Q217"/>
    <mergeCell ref="R215:R217"/>
    <mergeCell ref="S215:S217"/>
    <mergeCell ref="E218:E220"/>
    <mergeCell ref="N218:N220"/>
    <mergeCell ref="O218:O220"/>
    <mergeCell ref="P218:P220"/>
    <mergeCell ref="Q218:Q220"/>
    <mergeCell ref="R218:R220"/>
    <mergeCell ref="N206:N208"/>
    <mergeCell ref="O206:O208"/>
    <mergeCell ref="P206:P208"/>
    <mergeCell ref="E215:E217"/>
    <mergeCell ref="N215:N217"/>
    <mergeCell ref="O215:O217"/>
    <mergeCell ref="D209:D229"/>
    <mergeCell ref="N239:N241"/>
    <mergeCell ref="O239:O241"/>
    <mergeCell ref="P239:P241"/>
    <mergeCell ref="Q239:Q241"/>
    <mergeCell ref="R239:R241"/>
    <mergeCell ref="S239:S241"/>
    <mergeCell ref="Q236:Q238"/>
    <mergeCell ref="R236:R238"/>
    <mergeCell ref="S236:S238"/>
    <mergeCell ref="P257:P259"/>
    <mergeCell ref="Q257:Q259"/>
    <mergeCell ref="R257:R259"/>
    <mergeCell ref="R242:R244"/>
    <mergeCell ref="S254:S256"/>
    <mergeCell ref="E254:E256"/>
    <mergeCell ref="N254:N256"/>
    <mergeCell ref="O254:O256"/>
    <mergeCell ref="P254:P256"/>
    <mergeCell ref="Q254:Q256"/>
    <mergeCell ref="R254:R256"/>
    <mergeCell ref="E248:E250"/>
    <mergeCell ref="N248:N250"/>
    <mergeCell ref="O248:O250"/>
    <mergeCell ref="P248:P250"/>
    <mergeCell ref="Q248:Q250"/>
    <mergeCell ref="R248:R250"/>
    <mergeCell ref="S248:S250"/>
    <mergeCell ref="S242:S244"/>
    <mergeCell ref="E245:E247"/>
    <mergeCell ref="N245:N247"/>
    <mergeCell ref="O245:O247"/>
    <mergeCell ref="P236:P238"/>
    <mergeCell ref="P245:P247"/>
    <mergeCell ref="Q245:Q247"/>
    <mergeCell ref="R245:R247"/>
    <mergeCell ref="S245:S247"/>
    <mergeCell ref="E242:E244"/>
    <mergeCell ref="N242:N244"/>
    <mergeCell ref="O242:O244"/>
    <mergeCell ref="P242:P244"/>
    <mergeCell ref="Q242:Q244"/>
    <mergeCell ref="E266:E268"/>
    <mergeCell ref="N266:N268"/>
    <mergeCell ref="O266:O268"/>
    <mergeCell ref="P266:P268"/>
    <mergeCell ref="Q266:Q268"/>
    <mergeCell ref="R266:R268"/>
    <mergeCell ref="S266:S268"/>
    <mergeCell ref="S251:S253"/>
    <mergeCell ref="E263:E265"/>
    <mergeCell ref="N263:N265"/>
    <mergeCell ref="O263:O265"/>
    <mergeCell ref="P263:P265"/>
    <mergeCell ref="Q263:Q265"/>
    <mergeCell ref="R263:R265"/>
    <mergeCell ref="S263:S265"/>
    <mergeCell ref="E251:E253"/>
    <mergeCell ref="N251:N253"/>
    <mergeCell ref="O251:O253"/>
    <mergeCell ref="P251:P253"/>
    <mergeCell ref="Q251:Q253"/>
    <mergeCell ref="R251:R253"/>
    <mergeCell ref="S260:S262"/>
    <mergeCell ref="E260:E262"/>
    <mergeCell ref="N260:N262"/>
    <mergeCell ref="O260:O262"/>
    <mergeCell ref="P260:P262"/>
    <mergeCell ref="Q260:Q262"/>
    <mergeCell ref="R260:R262"/>
    <mergeCell ref="S257:S259"/>
    <mergeCell ref="E257:E259"/>
    <mergeCell ref="N257:N259"/>
    <mergeCell ref="O257:O259"/>
    <mergeCell ref="S275:S277"/>
    <mergeCell ref="E275:E277"/>
    <mergeCell ref="N275:N277"/>
    <mergeCell ref="O275:O277"/>
    <mergeCell ref="P275:P277"/>
    <mergeCell ref="Q275:Q277"/>
    <mergeCell ref="R275:R277"/>
    <mergeCell ref="S272:S274"/>
    <mergeCell ref="E272:E274"/>
    <mergeCell ref="N272:N274"/>
    <mergeCell ref="O272:O274"/>
    <mergeCell ref="P272:P274"/>
    <mergeCell ref="Q272:Q274"/>
    <mergeCell ref="R272:R274"/>
    <mergeCell ref="E269:E271"/>
    <mergeCell ref="N269:N271"/>
    <mergeCell ref="O269:O271"/>
    <mergeCell ref="P269:P271"/>
    <mergeCell ref="Q269:Q271"/>
    <mergeCell ref="R269:R271"/>
    <mergeCell ref="S269:S271"/>
    <mergeCell ref="S284:S286"/>
    <mergeCell ref="E284:E286"/>
    <mergeCell ref="N284:N286"/>
    <mergeCell ref="O284:O286"/>
    <mergeCell ref="P284:P286"/>
    <mergeCell ref="Q284:Q286"/>
    <mergeCell ref="R284:R286"/>
    <mergeCell ref="S281:S283"/>
    <mergeCell ref="E281:E283"/>
    <mergeCell ref="N281:N283"/>
    <mergeCell ref="O281:O283"/>
    <mergeCell ref="P281:P283"/>
    <mergeCell ref="Q281:Q283"/>
    <mergeCell ref="R281:R283"/>
    <mergeCell ref="E278:E280"/>
    <mergeCell ref="N278:N280"/>
    <mergeCell ref="O278:O280"/>
    <mergeCell ref="P278:P280"/>
    <mergeCell ref="Q278:Q280"/>
    <mergeCell ref="R278:R280"/>
    <mergeCell ref="S278:S280"/>
    <mergeCell ref="R392:R394"/>
    <mergeCell ref="S392:S394"/>
    <mergeCell ref="E395:E397"/>
    <mergeCell ref="N395:N397"/>
    <mergeCell ref="O395:O397"/>
    <mergeCell ref="P395:P397"/>
    <mergeCell ref="Q395:Q397"/>
    <mergeCell ref="R395:R397"/>
    <mergeCell ref="S395:S397"/>
    <mergeCell ref="E392:E394"/>
    <mergeCell ref="N392:N394"/>
    <mergeCell ref="O392:O394"/>
    <mergeCell ref="P392:P394"/>
    <mergeCell ref="Q392:Q394"/>
    <mergeCell ref="E398:E400"/>
    <mergeCell ref="N398:N400"/>
    <mergeCell ref="O398:O400"/>
    <mergeCell ref="P398:P400"/>
    <mergeCell ref="S404:S406"/>
    <mergeCell ref="E407:E409"/>
    <mergeCell ref="N407:N409"/>
    <mergeCell ref="O407:O409"/>
    <mergeCell ref="P407:P409"/>
    <mergeCell ref="Q407:Q409"/>
    <mergeCell ref="R407:R409"/>
    <mergeCell ref="S407:S409"/>
    <mergeCell ref="E404:E406"/>
    <mergeCell ref="N404:N406"/>
    <mergeCell ref="O404:O406"/>
    <mergeCell ref="P404:P406"/>
    <mergeCell ref="Q404:Q406"/>
    <mergeCell ref="R404:R406"/>
    <mergeCell ref="Q398:Q400"/>
    <mergeCell ref="R398:R400"/>
    <mergeCell ref="S398:S400"/>
    <mergeCell ref="E401:E403"/>
    <mergeCell ref="N401:N403"/>
    <mergeCell ref="O401:O403"/>
    <mergeCell ref="P401:P403"/>
    <mergeCell ref="Q401:Q403"/>
    <mergeCell ref="R401:R403"/>
    <mergeCell ref="S401:S403"/>
    <mergeCell ref="S416:S418"/>
    <mergeCell ref="E419:E421"/>
    <mergeCell ref="N419:N421"/>
    <mergeCell ref="O419:O421"/>
    <mergeCell ref="P419:P421"/>
    <mergeCell ref="Q419:Q421"/>
    <mergeCell ref="R419:R421"/>
    <mergeCell ref="S419:S421"/>
    <mergeCell ref="E416:E418"/>
    <mergeCell ref="N416:N418"/>
    <mergeCell ref="O416:O418"/>
    <mergeCell ref="P416:P418"/>
    <mergeCell ref="Q416:Q418"/>
    <mergeCell ref="R416:R418"/>
    <mergeCell ref="S410:S412"/>
    <mergeCell ref="E413:E415"/>
    <mergeCell ref="N413:N415"/>
    <mergeCell ref="O413:O415"/>
    <mergeCell ref="P413:P415"/>
    <mergeCell ref="Q413:Q415"/>
    <mergeCell ref="R413:R415"/>
    <mergeCell ref="S413:S415"/>
    <mergeCell ref="E410:E412"/>
    <mergeCell ref="N410:N412"/>
    <mergeCell ref="O410:O412"/>
    <mergeCell ref="P410:P412"/>
    <mergeCell ref="Q410:Q412"/>
    <mergeCell ref="R410:R412"/>
    <mergeCell ref="S428:S430"/>
    <mergeCell ref="E434:E436"/>
    <mergeCell ref="N434:N436"/>
    <mergeCell ref="O434:O436"/>
    <mergeCell ref="P434:P436"/>
    <mergeCell ref="Q434:Q436"/>
    <mergeCell ref="R434:R436"/>
    <mergeCell ref="S434:S436"/>
    <mergeCell ref="E437:E439"/>
    <mergeCell ref="E428:E430"/>
    <mergeCell ref="N428:N430"/>
    <mergeCell ref="O428:O430"/>
    <mergeCell ref="P428:P430"/>
    <mergeCell ref="Q428:Q430"/>
    <mergeCell ref="R428:R430"/>
    <mergeCell ref="S422:S424"/>
    <mergeCell ref="E425:E427"/>
    <mergeCell ref="N425:N427"/>
    <mergeCell ref="O425:O427"/>
    <mergeCell ref="P425:P427"/>
    <mergeCell ref="Q425:Q427"/>
    <mergeCell ref="R425:R427"/>
    <mergeCell ref="S425:S427"/>
    <mergeCell ref="E422:E424"/>
    <mergeCell ref="N422:N424"/>
    <mergeCell ref="O422:O424"/>
    <mergeCell ref="P422:P424"/>
    <mergeCell ref="Q422:Q424"/>
    <mergeCell ref="R422:R424"/>
    <mergeCell ref="N431:N433"/>
    <mergeCell ref="O431:O433"/>
    <mergeCell ref="P431:P433"/>
    <mergeCell ref="N443:N445"/>
    <mergeCell ref="O443:O445"/>
    <mergeCell ref="P443:P445"/>
    <mergeCell ref="Q443:Q445"/>
    <mergeCell ref="R443:R445"/>
    <mergeCell ref="S443:S445"/>
    <mergeCell ref="E440:E442"/>
    <mergeCell ref="N440:N442"/>
    <mergeCell ref="O440:O442"/>
    <mergeCell ref="P440:P442"/>
    <mergeCell ref="Q440:Q442"/>
    <mergeCell ref="R440:R442"/>
    <mergeCell ref="N437:N439"/>
    <mergeCell ref="O437:O439"/>
    <mergeCell ref="P437:P439"/>
    <mergeCell ref="Q437:Q439"/>
    <mergeCell ref="R437:R439"/>
    <mergeCell ref="S437:S439"/>
    <mergeCell ref="S440:S442"/>
    <mergeCell ref="E443:E445"/>
    <mergeCell ref="S452:S454"/>
    <mergeCell ref="E455:E457"/>
    <mergeCell ref="N455:N457"/>
    <mergeCell ref="O455:O457"/>
    <mergeCell ref="P455:P457"/>
    <mergeCell ref="Q455:Q457"/>
    <mergeCell ref="R455:R457"/>
    <mergeCell ref="S455:S457"/>
    <mergeCell ref="E452:E454"/>
    <mergeCell ref="N452:N454"/>
    <mergeCell ref="O452:O454"/>
    <mergeCell ref="P452:P454"/>
    <mergeCell ref="Q452:Q454"/>
    <mergeCell ref="R452:R454"/>
    <mergeCell ref="S446:S448"/>
    <mergeCell ref="E449:E451"/>
    <mergeCell ref="N449:N451"/>
    <mergeCell ref="O449:O451"/>
    <mergeCell ref="P449:P451"/>
    <mergeCell ref="Q449:Q451"/>
    <mergeCell ref="R449:R451"/>
    <mergeCell ref="S449:S451"/>
    <mergeCell ref="E446:E448"/>
    <mergeCell ref="N446:N448"/>
    <mergeCell ref="O446:O448"/>
    <mergeCell ref="P446:P448"/>
    <mergeCell ref="Q446:Q448"/>
    <mergeCell ref="R446:R448"/>
    <mergeCell ref="O482:O484"/>
    <mergeCell ref="P482:P484"/>
    <mergeCell ref="S464:S466"/>
    <mergeCell ref="E467:E469"/>
    <mergeCell ref="N467:N469"/>
    <mergeCell ref="O467:O469"/>
    <mergeCell ref="P467:P469"/>
    <mergeCell ref="Q467:Q469"/>
    <mergeCell ref="R467:R469"/>
    <mergeCell ref="S467:S469"/>
    <mergeCell ref="E464:E466"/>
    <mergeCell ref="N464:N466"/>
    <mergeCell ref="O464:O466"/>
    <mergeCell ref="P464:P466"/>
    <mergeCell ref="Q464:Q466"/>
    <mergeCell ref="R464:R466"/>
    <mergeCell ref="S458:S460"/>
    <mergeCell ref="E461:E463"/>
    <mergeCell ref="N461:N463"/>
    <mergeCell ref="O461:O463"/>
    <mergeCell ref="P461:P463"/>
    <mergeCell ref="Q461:Q463"/>
    <mergeCell ref="R461:R463"/>
    <mergeCell ref="S461:S463"/>
    <mergeCell ref="E458:E460"/>
    <mergeCell ref="N458:N460"/>
    <mergeCell ref="O458:O460"/>
    <mergeCell ref="P458:P460"/>
    <mergeCell ref="Q458:Q460"/>
    <mergeCell ref="R458:R460"/>
    <mergeCell ref="N488:N490"/>
    <mergeCell ref="O488:O490"/>
    <mergeCell ref="P488:P490"/>
    <mergeCell ref="Q488:Q490"/>
    <mergeCell ref="R488:R490"/>
    <mergeCell ref="S488:S490"/>
    <mergeCell ref="Q482:Q484"/>
    <mergeCell ref="R482:R484"/>
    <mergeCell ref="S482:S484"/>
    <mergeCell ref="E485:E487"/>
    <mergeCell ref="N485:N487"/>
    <mergeCell ref="O485:O487"/>
    <mergeCell ref="P485:P487"/>
    <mergeCell ref="Q485:Q487"/>
    <mergeCell ref="R485:R487"/>
    <mergeCell ref="S485:S487"/>
    <mergeCell ref="R476:R478"/>
    <mergeCell ref="S476:S478"/>
    <mergeCell ref="E479:E481"/>
    <mergeCell ref="N479:N481"/>
    <mergeCell ref="O479:O481"/>
    <mergeCell ref="P479:P481"/>
    <mergeCell ref="Q479:Q481"/>
    <mergeCell ref="R479:R481"/>
    <mergeCell ref="S479:S481"/>
    <mergeCell ref="E476:E478"/>
    <mergeCell ref="N476:N478"/>
    <mergeCell ref="O476:O478"/>
    <mergeCell ref="P476:P478"/>
    <mergeCell ref="Q476:Q478"/>
    <mergeCell ref="E482:E484"/>
    <mergeCell ref="N482:N484"/>
    <mergeCell ref="S497:S499"/>
    <mergeCell ref="E500:E502"/>
    <mergeCell ref="N500:N502"/>
    <mergeCell ref="O500:O502"/>
    <mergeCell ref="P500:P502"/>
    <mergeCell ref="Q500:Q502"/>
    <mergeCell ref="R500:R502"/>
    <mergeCell ref="S500:S502"/>
    <mergeCell ref="E497:E499"/>
    <mergeCell ref="N497:N499"/>
    <mergeCell ref="O497:O499"/>
    <mergeCell ref="P497:P499"/>
    <mergeCell ref="Q497:Q499"/>
    <mergeCell ref="R497:R499"/>
    <mergeCell ref="S491:S493"/>
    <mergeCell ref="E494:E496"/>
    <mergeCell ref="N494:N496"/>
    <mergeCell ref="O494:O496"/>
    <mergeCell ref="P494:P496"/>
    <mergeCell ref="Q494:Q496"/>
    <mergeCell ref="R494:R496"/>
    <mergeCell ref="S494:S496"/>
    <mergeCell ref="E491:E493"/>
    <mergeCell ref="N491:N493"/>
    <mergeCell ref="O491:O493"/>
    <mergeCell ref="P491:P493"/>
    <mergeCell ref="Q491:Q493"/>
    <mergeCell ref="R491:R493"/>
    <mergeCell ref="S509:S511"/>
    <mergeCell ref="E512:E514"/>
    <mergeCell ref="N512:N514"/>
    <mergeCell ref="O512:O514"/>
    <mergeCell ref="P512:P514"/>
    <mergeCell ref="Q512:Q514"/>
    <mergeCell ref="R512:R514"/>
    <mergeCell ref="S512:S514"/>
    <mergeCell ref="E509:E511"/>
    <mergeCell ref="N509:N511"/>
    <mergeCell ref="O509:O511"/>
    <mergeCell ref="P509:P511"/>
    <mergeCell ref="Q509:Q511"/>
    <mergeCell ref="R509:R511"/>
    <mergeCell ref="S503:S505"/>
    <mergeCell ref="E506:E508"/>
    <mergeCell ref="N506:N508"/>
    <mergeCell ref="O506:O508"/>
    <mergeCell ref="P506:P508"/>
    <mergeCell ref="Q506:Q508"/>
    <mergeCell ref="R506:R508"/>
    <mergeCell ref="S506:S508"/>
    <mergeCell ref="E503:E505"/>
    <mergeCell ref="N503:N505"/>
    <mergeCell ref="O503:O505"/>
    <mergeCell ref="P503:P505"/>
    <mergeCell ref="Q503:Q505"/>
    <mergeCell ref="R503:R505"/>
    <mergeCell ref="N521:N523"/>
    <mergeCell ref="O521:O523"/>
    <mergeCell ref="P521:P523"/>
    <mergeCell ref="Q521:Q523"/>
    <mergeCell ref="R521:R523"/>
    <mergeCell ref="S521:S523"/>
    <mergeCell ref="S515:S517"/>
    <mergeCell ref="E518:E520"/>
    <mergeCell ref="N518:N520"/>
    <mergeCell ref="O518:O520"/>
    <mergeCell ref="P518:P520"/>
    <mergeCell ref="Q518:Q520"/>
    <mergeCell ref="R518:R520"/>
    <mergeCell ref="S518:S520"/>
    <mergeCell ref="E515:E517"/>
    <mergeCell ref="N515:N517"/>
    <mergeCell ref="O515:O517"/>
    <mergeCell ref="P515:P517"/>
    <mergeCell ref="Q515:Q517"/>
    <mergeCell ref="R515:R517"/>
    <mergeCell ref="N530:N532"/>
    <mergeCell ref="O530:O532"/>
    <mergeCell ref="P530:P532"/>
    <mergeCell ref="Q530:Q532"/>
    <mergeCell ref="R530:R532"/>
    <mergeCell ref="S530:S532"/>
    <mergeCell ref="S524:S526"/>
    <mergeCell ref="E527:E529"/>
    <mergeCell ref="N527:N529"/>
    <mergeCell ref="O527:O529"/>
    <mergeCell ref="P527:P529"/>
    <mergeCell ref="Q527:Q529"/>
    <mergeCell ref="R527:R529"/>
    <mergeCell ref="S527:S529"/>
    <mergeCell ref="E524:E526"/>
    <mergeCell ref="N524:N526"/>
    <mergeCell ref="O524:O526"/>
    <mergeCell ref="P524:P526"/>
    <mergeCell ref="Q524:Q526"/>
    <mergeCell ref="R524:R526"/>
    <mergeCell ref="S539:S541"/>
    <mergeCell ref="E542:E544"/>
    <mergeCell ref="N542:N544"/>
    <mergeCell ref="O542:O544"/>
    <mergeCell ref="P542:P544"/>
    <mergeCell ref="Q542:Q544"/>
    <mergeCell ref="R542:R544"/>
    <mergeCell ref="S542:S544"/>
    <mergeCell ref="E539:E541"/>
    <mergeCell ref="N539:N541"/>
    <mergeCell ref="O539:O541"/>
    <mergeCell ref="P539:P541"/>
    <mergeCell ref="Q539:Q541"/>
    <mergeCell ref="R539:R541"/>
    <mergeCell ref="S533:S535"/>
    <mergeCell ref="E536:E538"/>
    <mergeCell ref="N536:N538"/>
    <mergeCell ref="O536:O538"/>
    <mergeCell ref="P536:P538"/>
    <mergeCell ref="Q536:Q538"/>
    <mergeCell ref="R536:R538"/>
    <mergeCell ref="S536:S538"/>
    <mergeCell ref="E533:E535"/>
    <mergeCell ref="N533:N535"/>
    <mergeCell ref="O533:O535"/>
    <mergeCell ref="P533:P535"/>
    <mergeCell ref="Q533:Q535"/>
    <mergeCell ref="R533:R535"/>
    <mergeCell ref="S554:S556"/>
    <mergeCell ref="E554:E556"/>
    <mergeCell ref="N554:N556"/>
    <mergeCell ref="O554:O556"/>
    <mergeCell ref="P554:P556"/>
    <mergeCell ref="Q554:Q556"/>
    <mergeCell ref="R554:R556"/>
    <mergeCell ref="S551:S553"/>
    <mergeCell ref="E551:E553"/>
    <mergeCell ref="N551:N553"/>
    <mergeCell ref="O551:O553"/>
    <mergeCell ref="P551:P553"/>
    <mergeCell ref="Q551:Q553"/>
    <mergeCell ref="R551:R553"/>
    <mergeCell ref="S545:S547"/>
    <mergeCell ref="E548:E550"/>
    <mergeCell ref="N548:N550"/>
    <mergeCell ref="O548:O550"/>
    <mergeCell ref="P548:P550"/>
    <mergeCell ref="Q548:Q550"/>
    <mergeCell ref="R548:R550"/>
    <mergeCell ref="S548:S550"/>
    <mergeCell ref="E545:E547"/>
    <mergeCell ref="N545:N547"/>
    <mergeCell ref="O545:O547"/>
    <mergeCell ref="P545:P547"/>
    <mergeCell ref="Q545:Q547"/>
    <mergeCell ref="R545:R547"/>
    <mergeCell ref="S566:S568"/>
    <mergeCell ref="E569:E571"/>
    <mergeCell ref="N569:N571"/>
    <mergeCell ref="O569:O571"/>
    <mergeCell ref="P569:P571"/>
    <mergeCell ref="Q569:Q571"/>
    <mergeCell ref="R569:R571"/>
    <mergeCell ref="S569:S571"/>
    <mergeCell ref="E566:E568"/>
    <mergeCell ref="N566:N568"/>
    <mergeCell ref="O566:O568"/>
    <mergeCell ref="P566:P568"/>
    <mergeCell ref="Q566:Q568"/>
    <mergeCell ref="R566:R568"/>
    <mergeCell ref="S560:S562"/>
    <mergeCell ref="E563:E565"/>
    <mergeCell ref="N563:N565"/>
    <mergeCell ref="O563:O565"/>
    <mergeCell ref="P563:P565"/>
    <mergeCell ref="Q563:Q565"/>
    <mergeCell ref="R563:R565"/>
    <mergeCell ref="S563:S565"/>
    <mergeCell ref="E560:E562"/>
    <mergeCell ref="N560:N562"/>
    <mergeCell ref="O560:O562"/>
    <mergeCell ref="P560:P562"/>
    <mergeCell ref="Q560:Q562"/>
    <mergeCell ref="R560:R562"/>
    <mergeCell ref="S578:S580"/>
    <mergeCell ref="E581:E583"/>
    <mergeCell ref="N581:N583"/>
    <mergeCell ref="O581:O583"/>
    <mergeCell ref="P581:P583"/>
    <mergeCell ref="Q581:Q583"/>
    <mergeCell ref="R581:R583"/>
    <mergeCell ref="S581:S583"/>
    <mergeCell ref="E578:E580"/>
    <mergeCell ref="N578:N580"/>
    <mergeCell ref="O578:O580"/>
    <mergeCell ref="P578:P580"/>
    <mergeCell ref="Q578:Q580"/>
    <mergeCell ref="R578:R580"/>
    <mergeCell ref="S572:S574"/>
    <mergeCell ref="E575:E577"/>
    <mergeCell ref="N575:N577"/>
    <mergeCell ref="O575:O577"/>
    <mergeCell ref="P575:P577"/>
    <mergeCell ref="Q575:Q577"/>
    <mergeCell ref="R575:R577"/>
    <mergeCell ref="S575:S577"/>
    <mergeCell ref="E572:E574"/>
    <mergeCell ref="N572:N574"/>
    <mergeCell ref="O572:O574"/>
    <mergeCell ref="P572:P574"/>
    <mergeCell ref="Q572:Q574"/>
    <mergeCell ref="R572:R574"/>
    <mergeCell ref="S590:S592"/>
    <mergeCell ref="E593:E595"/>
    <mergeCell ref="N593:N595"/>
    <mergeCell ref="O593:O595"/>
    <mergeCell ref="P593:P595"/>
    <mergeCell ref="Q593:Q595"/>
    <mergeCell ref="R593:R595"/>
    <mergeCell ref="S593:S595"/>
    <mergeCell ref="E590:E592"/>
    <mergeCell ref="N590:N592"/>
    <mergeCell ref="O590:O592"/>
    <mergeCell ref="P590:P592"/>
    <mergeCell ref="Q590:Q592"/>
    <mergeCell ref="R590:R592"/>
    <mergeCell ref="S584:S586"/>
    <mergeCell ref="E587:E589"/>
    <mergeCell ref="N587:N589"/>
    <mergeCell ref="O587:O589"/>
    <mergeCell ref="P587:P589"/>
    <mergeCell ref="Q587:Q589"/>
    <mergeCell ref="R587:R589"/>
    <mergeCell ref="S587:S589"/>
    <mergeCell ref="E584:E586"/>
    <mergeCell ref="N584:N586"/>
    <mergeCell ref="O584:O586"/>
    <mergeCell ref="P584:P586"/>
    <mergeCell ref="Q584:Q586"/>
    <mergeCell ref="R584:R586"/>
    <mergeCell ref="N602:N604"/>
    <mergeCell ref="O602:O604"/>
    <mergeCell ref="P602:P604"/>
    <mergeCell ref="Q602:Q604"/>
    <mergeCell ref="R602:R604"/>
    <mergeCell ref="S602:S604"/>
    <mergeCell ref="R596:R598"/>
    <mergeCell ref="S596:S598"/>
    <mergeCell ref="E599:E601"/>
    <mergeCell ref="N599:N601"/>
    <mergeCell ref="O599:O601"/>
    <mergeCell ref="P599:P601"/>
    <mergeCell ref="Q599:Q601"/>
    <mergeCell ref="R599:R601"/>
    <mergeCell ref="S599:S601"/>
    <mergeCell ref="E596:E598"/>
    <mergeCell ref="N596:N598"/>
    <mergeCell ref="O596:O598"/>
    <mergeCell ref="P596:P598"/>
    <mergeCell ref="Q596:Q598"/>
    <mergeCell ref="S611:S613"/>
    <mergeCell ref="E614:E616"/>
    <mergeCell ref="N614:N616"/>
    <mergeCell ref="O614:O616"/>
    <mergeCell ref="P614:P616"/>
    <mergeCell ref="Q614:Q616"/>
    <mergeCell ref="R614:R616"/>
    <mergeCell ref="S614:S616"/>
    <mergeCell ref="E611:E613"/>
    <mergeCell ref="N611:N613"/>
    <mergeCell ref="O611:O613"/>
    <mergeCell ref="P611:P613"/>
    <mergeCell ref="Q611:Q613"/>
    <mergeCell ref="R611:R613"/>
    <mergeCell ref="S605:S607"/>
    <mergeCell ref="E608:E610"/>
    <mergeCell ref="N608:N610"/>
    <mergeCell ref="O608:O610"/>
    <mergeCell ref="P608:P610"/>
    <mergeCell ref="Q608:Q610"/>
    <mergeCell ref="R608:R610"/>
    <mergeCell ref="S608:S610"/>
    <mergeCell ref="E605:E607"/>
    <mergeCell ref="N605:N607"/>
    <mergeCell ref="O605:O607"/>
    <mergeCell ref="P605:P607"/>
    <mergeCell ref="Q605:Q607"/>
    <mergeCell ref="R605:R607"/>
    <mergeCell ref="S620:S622"/>
    <mergeCell ref="E623:E625"/>
    <mergeCell ref="N623:N625"/>
    <mergeCell ref="O623:O625"/>
    <mergeCell ref="P623:P625"/>
    <mergeCell ref="Q623:Q625"/>
    <mergeCell ref="R623:R625"/>
    <mergeCell ref="S623:S625"/>
    <mergeCell ref="E620:E622"/>
    <mergeCell ref="N620:N622"/>
    <mergeCell ref="O620:O622"/>
    <mergeCell ref="P620:P622"/>
    <mergeCell ref="Q620:Q622"/>
    <mergeCell ref="R620:R622"/>
    <mergeCell ref="S617:S619"/>
    <mergeCell ref="E617:E619"/>
    <mergeCell ref="N617:N619"/>
    <mergeCell ref="O617:O619"/>
    <mergeCell ref="P617:P619"/>
    <mergeCell ref="Q617:Q619"/>
    <mergeCell ref="R617:R619"/>
    <mergeCell ref="S629:S631"/>
    <mergeCell ref="E632:E634"/>
    <mergeCell ref="N632:N634"/>
    <mergeCell ref="O632:O634"/>
    <mergeCell ref="P632:P634"/>
    <mergeCell ref="Q632:Q634"/>
    <mergeCell ref="R632:R634"/>
    <mergeCell ref="S632:S634"/>
    <mergeCell ref="E629:E631"/>
    <mergeCell ref="N629:N631"/>
    <mergeCell ref="O629:O631"/>
    <mergeCell ref="P629:P631"/>
    <mergeCell ref="Q629:Q631"/>
    <mergeCell ref="R629:R631"/>
    <mergeCell ref="S626:S628"/>
    <mergeCell ref="E626:E628"/>
    <mergeCell ref="N626:N628"/>
    <mergeCell ref="O626:O628"/>
    <mergeCell ref="P626:P628"/>
    <mergeCell ref="Q626:Q628"/>
    <mergeCell ref="R626:R628"/>
    <mergeCell ref="S635:S637"/>
    <mergeCell ref="D638:D640"/>
    <mergeCell ref="E638:E640"/>
    <mergeCell ref="N638:N640"/>
    <mergeCell ref="O638:O640"/>
    <mergeCell ref="P638:P640"/>
    <mergeCell ref="Q638:Q640"/>
    <mergeCell ref="R638:R640"/>
    <mergeCell ref="S638:S640"/>
    <mergeCell ref="E635:E637"/>
    <mergeCell ref="N635:N637"/>
    <mergeCell ref="O635:O637"/>
    <mergeCell ref="P635:P637"/>
    <mergeCell ref="Q635:Q637"/>
    <mergeCell ref="R635:R637"/>
    <mergeCell ref="S651:S653"/>
    <mergeCell ref="E717:E719"/>
    <mergeCell ref="N717:N719"/>
    <mergeCell ref="O717:O719"/>
    <mergeCell ref="P717:P719"/>
    <mergeCell ref="Q717:Q719"/>
    <mergeCell ref="R645:R647"/>
    <mergeCell ref="S645:S647"/>
    <mergeCell ref="E648:E650"/>
    <mergeCell ref="N648:N650"/>
    <mergeCell ref="O648:O650"/>
    <mergeCell ref="P648:P650"/>
    <mergeCell ref="Q648:Q650"/>
    <mergeCell ref="R648:R650"/>
    <mergeCell ref="S648:S650"/>
    <mergeCell ref="R641:R643"/>
    <mergeCell ref="S641:S643"/>
    <mergeCell ref="N645:N647"/>
    <mergeCell ref="O645:O647"/>
    <mergeCell ref="P645:P647"/>
    <mergeCell ref="Q645:Q647"/>
    <mergeCell ref="D641:D643"/>
    <mergeCell ref="E641:E643"/>
    <mergeCell ref="N641:N643"/>
    <mergeCell ref="O641:O643"/>
    <mergeCell ref="P641:P643"/>
    <mergeCell ref="Q641:Q643"/>
    <mergeCell ref="E720:E722"/>
    <mergeCell ref="E723:E725"/>
    <mergeCell ref="N720:N722"/>
    <mergeCell ref="N723:N725"/>
    <mergeCell ref="O720:O722"/>
    <mergeCell ref="O723:O725"/>
    <mergeCell ref="P720:P722"/>
    <mergeCell ref="P723:P725"/>
    <mergeCell ref="E693:E695"/>
    <mergeCell ref="N693:N695"/>
    <mergeCell ref="O693:O695"/>
    <mergeCell ref="P693:P695"/>
    <mergeCell ref="Q693:Q695"/>
    <mergeCell ref="N696:N698"/>
    <mergeCell ref="O696:O698"/>
    <mergeCell ref="P696:P698"/>
    <mergeCell ref="Q696:Q698"/>
    <mergeCell ref="Q672:Q674"/>
    <mergeCell ref="O681:O683"/>
    <mergeCell ref="P681:P683"/>
    <mergeCell ref="Q681:Q683"/>
    <mergeCell ref="D705:D707"/>
    <mergeCell ref="N732:N734"/>
    <mergeCell ref="E657:E659"/>
    <mergeCell ref="N657:N659"/>
    <mergeCell ref="O657:O659"/>
    <mergeCell ref="P657:P659"/>
    <mergeCell ref="Q657:Q659"/>
    <mergeCell ref="R657:R659"/>
    <mergeCell ref="E654:E656"/>
    <mergeCell ref="N654:N656"/>
    <mergeCell ref="O654:O656"/>
    <mergeCell ref="P654:P656"/>
    <mergeCell ref="Q654:Q656"/>
    <mergeCell ref="R654:R656"/>
    <mergeCell ref="S654:S656"/>
    <mergeCell ref="E651:E653"/>
    <mergeCell ref="N651:N653"/>
    <mergeCell ref="O651:O653"/>
    <mergeCell ref="P651:P653"/>
    <mergeCell ref="Q651:Q653"/>
    <mergeCell ref="R651:R653"/>
    <mergeCell ref="S672:S674"/>
    <mergeCell ref="E675:E677"/>
    <mergeCell ref="N675:N677"/>
    <mergeCell ref="O675:O677"/>
    <mergeCell ref="P675:P677"/>
    <mergeCell ref="Q675:Q677"/>
    <mergeCell ref="R675:R677"/>
    <mergeCell ref="S675:S677"/>
    <mergeCell ref="E672:E674"/>
    <mergeCell ref="N672:N674"/>
    <mergeCell ref="O672:O674"/>
    <mergeCell ref="P672:P674"/>
    <mergeCell ref="R672:R674"/>
    <mergeCell ref="S666:S668"/>
    <mergeCell ref="E669:E671"/>
    <mergeCell ref="N669:N671"/>
    <mergeCell ref="O669:O671"/>
    <mergeCell ref="P669:P671"/>
    <mergeCell ref="Q669:Q671"/>
    <mergeCell ref="R669:R671"/>
    <mergeCell ref="S669:S671"/>
    <mergeCell ref="E666:E668"/>
    <mergeCell ref="N666:N668"/>
    <mergeCell ref="O666:O668"/>
    <mergeCell ref="P666:P668"/>
    <mergeCell ref="Q666:Q668"/>
    <mergeCell ref="R666:R668"/>
    <mergeCell ref="S684:S686"/>
    <mergeCell ref="E687:E689"/>
    <mergeCell ref="N687:N689"/>
    <mergeCell ref="O687:O689"/>
    <mergeCell ref="P687:P689"/>
    <mergeCell ref="Q687:Q689"/>
    <mergeCell ref="R687:R689"/>
    <mergeCell ref="S687:S689"/>
    <mergeCell ref="E684:E686"/>
    <mergeCell ref="N684:N686"/>
    <mergeCell ref="O684:O686"/>
    <mergeCell ref="P684:P686"/>
    <mergeCell ref="Q684:Q686"/>
    <mergeCell ref="R684:R686"/>
    <mergeCell ref="S678:S680"/>
    <mergeCell ref="E681:E683"/>
    <mergeCell ref="N681:N683"/>
    <mergeCell ref="R681:R683"/>
    <mergeCell ref="S681:S683"/>
    <mergeCell ref="E678:E680"/>
    <mergeCell ref="N678:N680"/>
    <mergeCell ref="O678:O680"/>
    <mergeCell ref="P678:P680"/>
    <mergeCell ref="Q678:Q680"/>
    <mergeCell ref="R678:R680"/>
    <mergeCell ref="R693:R695"/>
    <mergeCell ref="S693:S695"/>
    <mergeCell ref="E690:E692"/>
    <mergeCell ref="N690:N692"/>
    <mergeCell ref="O690:O692"/>
    <mergeCell ref="P690:P692"/>
    <mergeCell ref="Q690:Q692"/>
    <mergeCell ref="R690:R692"/>
    <mergeCell ref="S690:S692"/>
    <mergeCell ref="S702:S704"/>
    <mergeCell ref="E705:E707"/>
    <mergeCell ref="N705:N707"/>
    <mergeCell ref="O705:O707"/>
    <mergeCell ref="P705:P707"/>
    <mergeCell ref="Q705:Q707"/>
    <mergeCell ref="R705:R707"/>
    <mergeCell ref="S705:S707"/>
    <mergeCell ref="E702:E704"/>
    <mergeCell ref="N702:N704"/>
    <mergeCell ref="O702:O704"/>
    <mergeCell ref="P702:P704"/>
    <mergeCell ref="Q702:Q704"/>
    <mergeCell ref="R702:R704"/>
    <mergeCell ref="S696:S698"/>
    <mergeCell ref="E699:E701"/>
    <mergeCell ref="N699:N701"/>
    <mergeCell ref="O699:O701"/>
    <mergeCell ref="P699:P701"/>
    <mergeCell ref="Q699:Q701"/>
    <mergeCell ref="R699:R701"/>
    <mergeCell ref="S699:S701"/>
    <mergeCell ref="E696:E698"/>
    <mergeCell ref="R696:R698"/>
    <mergeCell ref="S714:S716"/>
    <mergeCell ref="E714:E716"/>
    <mergeCell ref="N714:N716"/>
    <mergeCell ref="O714:O716"/>
    <mergeCell ref="P714:P716"/>
    <mergeCell ref="Q714:Q716"/>
    <mergeCell ref="R714:R716"/>
    <mergeCell ref="S708:S710"/>
    <mergeCell ref="E711:E713"/>
    <mergeCell ref="N711:N713"/>
    <mergeCell ref="O711:O713"/>
    <mergeCell ref="P711:P713"/>
    <mergeCell ref="Q711:Q713"/>
    <mergeCell ref="R711:R713"/>
    <mergeCell ref="S711:S713"/>
    <mergeCell ref="E708:E710"/>
    <mergeCell ref="N708:N710"/>
    <mergeCell ref="O708:O710"/>
    <mergeCell ref="P708:P710"/>
    <mergeCell ref="Q708:Q710"/>
    <mergeCell ref="R708:R710"/>
    <mergeCell ref="O732:O734"/>
    <mergeCell ref="P732:P734"/>
    <mergeCell ref="Q732:Q734"/>
    <mergeCell ref="R732:R734"/>
    <mergeCell ref="S726:S728"/>
    <mergeCell ref="C729:C782"/>
    <mergeCell ref="E729:E731"/>
    <mergeCell ref="N729:N731"/>
    <mergeCell ref="O729:O731"/>
    <mergeCell ref="P729:P731"/>
    <mergeCell ref="Q729:Q731"/>
    <mergeCell ref="R729:R731"/>
    <mergeCell ref="S729:S731"/>
    <mergeCell ref="E726:E728"/>
    <mergeCell ref="N726:N728"/>
    <mergeCell ref="O726:O728"/>
    <mergeCell ref="P726:P728"/>
    <mergeCell ref="Q726:Q728"/>
    <mergeCell ref="R726:R728"/>
    <mergeCell ref="E768:E770"/>
    <mergeCell ref="E771:E773"/>
    <mergeCell ref="S741:S743"/>
    <mergeCell ref="E744:E746"/>
    <mergeCell ref="N744:N746"/>
    <mergeCell ref="O744:O746"/>
    <mergeCell ref="P744:P746"/>
    <mergeCell ref="Q744:Q746"/>
    <mergeCell ref="R744:R746"/>
    <mergeCell ref="S744:S746"/>
    <mergeCell ref="E741:E743"/>
    <mergeCell ref="N741:N743"/>
    <mergeCell ref="O741:O743"/>
    <mergeCell ref="P741:P743"/>
    <mergeCell ref="Q741:Q743"/>
    <mergeCell ref="R741:R743"/>
    <mergeCell ref="S735:S737"/>
    <mergeCell ref="E738:E740"/>
    <mergeCell ref="N738:N740"/>
    <mergeCell ref="O738:O740"/>
    <mergeCell ref="P738:P740"/>
    <mergeCell ref="Q738:Q740"/>
    <mergeCell ref="R738:R740"/>
    <mergeCell ref="S738:S740"/>
    <mergeCell ref="E735:E737"/>
    <mergeCell ref="N735:N737"/>
    <mergeCell ref="O735:O737"/>
    <mergeCell ref="P735:P737"/>
    <mergeCell ref="Q735:Q737"/>
    <mergeCell ref="R735:R737"/>
    <mergeCell ref="S753:S755"/>
    <mergeCell ref="E756:E758"/>
    <mergeCell ref="N756:N758"/>
    <mergeCell ref="O756:O758"/>
    <mergeCell ref="P756:P758"/>
    <mergeCell ref="Q756:Q758"/>
    <mergeCell ref="R756:R758"/>
    <mergeCell ref="S756:S758"/>
    <mergeCell ref="E753:E755"/>
    <mergeCell ref="N753:N755"/>
    <mergeCell ref="O753:O755"/>
    <mergeCell ref="P753:P755"/>
    <mergeCell ref="Q753:Q755"/>
    <mergeCell ref="R753:R755"/>
    <mergeCell ref="S747:S749"/>
    <mergeCell ref="E750:E752"/>
    <mergeCell ref="N750:N752"/>
    <mergeCell ref="O750:O752"/>
    <mergeCell ref="P750:P752"/>
    <mergeCell ref="Q750:Q752"/>
    <mergeCell ref="R750:R752"/>
    <mergeCell ref="S750:S752"/>
    <mergeCell ref="E747:E749"/>
    <mergeCell ref="N747:N749"/>
    <mergeCell ref="O747:O749"/>
    <mergeCell ref="P747:P749"/>
    <mergeCell ref="Q747:Q749"/>
    <mergeCell ref="R747:R749"/>
    <mergeCell ref="Q783:Q785"/>
    <mergeCell ref="N765:N767"/>
    <mergeCell ref="O765:O767"/>
    <mergeCell ref="P765:P767"/>
    <mergeCell ref="E759:E761"/>
    <mergeCell ref="N759:N761"/>
    <mergeCell ref="O759:O761"/>
    <mergeCell ref="P759:P761"/>
    <mergeCell ref="Q759:Q761"/>
    <mergeCell ref="R759:R761"/>
    <mergeCell ref="S759:S761"/>
    <mergeCell ref="E780:E782"/>
    <mergeCell ref="N780:N782"/>
    <mergeCell ref="O780:O782"/>
    <mergeCell ref="P780:P782"/>
    <mergeCell ref="Q780:Q782"/>
    <mergeCell ref="R780:R782"/>
    <mergeCell ref="S780:S782"/>
    <mergeCell ref="E774:E776"/>
    <mergeCell ref="E777:E779"/>
    <mergeCell ref="N768:N770"/>
    <mergeCell ref="O768:O770"/>
    <mergeCell ref="O771:O773"/>
    <mergeCell ref="E762:E764"/>
    <mergeCell ref="N762:N764"/>
    <mergeCell ref="O762:O764"/>
    <mergeCell ref="P762:P764"/>
    <mergeCell ref="Q762:Q764"/>
    <mergeCell ref="R762:R764"/>
    <mergeCell ref="S762:S764"/>
    <mergeCell ref="N777:N779"/>
    <mergeCell ref="E765:E767"/>
    <mergeCell ref="P768:P770"/>
    <mergeCell ref="Q768:Q770"/>
    <mergeCell ref="R768:R770"/>
    <mergeCell ref="N771:N773"/>
    <mergeCell ref="N774:N776"/>
    <mergeCell ref="S774:S776"/>
    <mergeCell ref="R774:R776"/>
    <mergeCell ref="Q774:Q776"/>
    <mergeCell ref="P774:P776"/>
    <mergeCell ref="O774:O776"/>
    <mergeCell ref="O777:O779"/>
    <mergeCell ref="P777:P779"/>
    <mergeCell ref="Q777:Q779"/>
    <mergeCell ref="R777:R779"/>
    <mergeCell ref="S777:S779"/>
    <mergeCell ref="P771:P773"/>
    <mergeCell ref="S771:S773"/>
    <mergeCell ref="R771:R773"/>
    <mergeCell ref="Q771:Q773"/>
    <mergeCell ref="D672:D674"/>
    <mergeCell ref="S792:S794"/>
    <mergeCell ref="P801:P803"/>
    <mergeCell ref="Q801:Q803"/>
    <mergeCell ref="R801:R803"/>
    <mergeCell ref="S801:S803"/>
    <mergeCell ref="R789:R791"/>
    <mergeCell ref="S789:S791"/>
    <mergeCell ref="E792:E794"/>
    <mergeCell ref="N792:N794"/>
    <mergeCell ref="D392:D433"/>
    <mergeCell ref="E470:E472"/>
    <mergeCell ref="E473:E475"/>
    <mergeCell ref="D434:D475"/>
    <mergeCell ref="C783:C794"/>
    <mergeCell ref="E783:E785"/>
    <mergeCell ref="N783:N785"/>
    <mergeCell ref="E557:E559"/>
    <mergeCell ref="N557:N559"/>
    <mergeCell ref="O557:O559"/>
    <mergeCell ref="P557:P559"/>
    <mergeCell ref="Q557:Q559"/>
    <mergeCell ref="R557:R559"/>
    <mergeCell ref="O783:O785"/>
    <mergeCell ref="P783:P785"/>
    <mergeCell ref="D645:D647"/>
    <mergeCell ref="Q765:Q767"/>
    <mergeCell ref="R765:R767"/>
    <mergeCell ref="S765:S767"/>
    <mergeCell ref="S768:S770"/>
    <mergeCell ref="R783:R785"/>
    <mergeCell ref="S783:S785"/>
    <mergeCell ref="P797:P799"/>
    <mergeCell ref="Q797:Q799"/>
    <mergeCell ref="R797:R799"/>
    <mergeCell ref="S797:S799"/>
    <mergeCell ref="B801:B803"/>
    <mergeCell ref="C801:C803"/>
    <mergeCell ref="E801:E803"/>
    <mergeCell ref="N801:N803"/>
    <mergeCell ref="O801:O803"/>
    <mergeCell ref="B797:B799"/>
    <mergeCell ref="C797:C799"/>
    <mergeCell ref="E797:E799"/>
    <mergeCell ref="N797:N799"/>
    <mergeCell ref="O797:O799"/>
    <mergeCell ref="R786:R788"/>
    <mergeCell ref="S786:S788"/>
    <mergeCell ref="E789:E791"/>
    <mergeCell ref="N789:N791"/>
    <mergeCell ref="O789:O791"/>
    <mergeCell ref="P789:P791"/>
    <mergeCell ref="Q789:Q791"/>
    <mergeCell ref="E786:E788"/>
    <mergeCell ref="N786:N788"/>
    <mergeCell ref="O786:O788"/>
    <mergeCell ref="P786:P788"/>
    <mergeCell ref="Q786:Q788"/>
    <mergeCell ref="O792:O794"/>
    <mergeCell ref="P792:P794"/>
    <mergeCell ref="Q792:Q794"/>
    <mergeCell ref="R792:R794"/>
    <mergeCell ref="C795:E795"/>
    <mergeCell ref="B3:S3"/>
    <mergeCell ref="B4:S4"/>
    <mergeCell ref="B5:S5"/>
    <mergeCell ref="S557:S559"/>
    <mergeCell ref="D476:D595"/>
    <mergeCell ref="D596:D637"/>
    <mergeCell ref="C206:C643"/>
    <mergeCell ref="S663:S665"/>
    <mergeCell ref="E663:E665"/>
    <mergeCell ref="N663:N665"/>
    <mergeCell ref="O663:O665"/>
    <mergeCell ref="P663:P665"/>
    <mergeCell ref="Q663:Q665"/>
    <mergeCell ref="R663:R665"/>
    <mergeCell ref="S657:S659"/>
    <mergeCell ref="E660:E662"/>
    <mergeCell ref="N660:N662"/>
    <mergeCell ref="O660:O662"/>
    <mergeCell ref="P660:P662"/>
    <mergeCell ref="Q660:Q662"/>
    <mergeCell ref="R660:R662"/>
    <mergeCell ref="E102:E104"/>
    <mergeCell ref="E108:E110"/>
    <mergeCell ref="E105:E107"/>
    <mergeCell ref="D84:D110"/>
    <mergeCell ref="D54:D74"/>
    <mergeCell ref="D75:D83"/>
    <mergeCell ref="C54:C113"/>
    <mergeCell ref="B51:B113"/>
    <mergeCell ref="E84:E86"/>
    <mergeCell ref="S660:S662"/>
    <mergeCell ref="D230:D286"/>
    <mergeCell ref="E99:E101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E602:E604"/>
    <mergeCell ref="E530:E532"/>
    <mergeCell ref="E521:E523"/>
    <mergeCell ref="E488:E490"/>
    <mergeCell ref="E239:E241"/>
    <mergeCell ref="D206:D208"/>
    <mergeCell ref="E206:E208"/>
    <mergeCell ref="E194:E196"/>
    <mergeCell ref="D173:D178"/>
    <mergeCell ref="E173:E175"/>
    <mergeCell ref="E323:E325"/>
    <mergeCell ref="E326:E328"/>
    <mergeCell ref="E329:E331"/>
    <mergeCell ref="E332:E334"/>
    <mergeCell ref="E335:E337"/>
    <mergeCell ref="D648:D650"/>
    <mergeCell ref="D651:D653"/>
    <mergeCell ref="D654:D656"/>
    <mergeCell ref="A792:A794"/>
    <mergeCell ref="D801:D803"/>
    <mergeCell ref="D797:D799"/>
    <mergeCell ref="D792:D794"/>
    <mergeCell ref="D789:D791"/>
    <mergeCell ref="D786:D788"/>
    <mergeCell ref="D783:D785"/>
    <mergeCell ref="D735:D737"/>
    <mergeCell ref="D726:D728"/>
    <mergeCell ref="D723:D725"/>
    <mergeCell ref="D720:D722"/>
    <mergeCell ref="D717:D719"/>
    <mergeCell ref="D714:D716"/>
    <mergeCell ref="D711:D713"/>
    <mergeCell ref="D708:D710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D149:D166"/>
    <mergeCell ref="D38:D48"/>
    <mergeCell ref="D23:D37"/>
    <mergeCell ref="D20:D22"/>
    <mergeCell ref="D287:D391"/>
    <mergeCell ref="D657:D659"/>
    <mergeCell ref="D660:D662"/>
    <mergeCell ref="D663:D665"/>
    <mergeCell ref="D666:D668"/>
    <mergeCell ref="D669:D671"/>
    <mergeCell ref="D182:D202"/>
    <mergeCell ref="D167:D172"/>
    <mergeCell ref="D179:D181"/>
    <mergeCell ref="A786:A788"/>
    <mergeCell ref="A789:A791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</mergeCells>
  <pageMargins left="0.7" right="0.7" top="0.75" bottom="0.75" header="0.3" footer="0.3"/>
  <pageSetup paperSize="17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BV3623"/>
  <sheetViews>
    <sheetView topLeftCell="A37" zoomScaleNormal="100" workbookViewId="0">
      <selection activeCell="H62" sqref="H7:H62"/>
    </sheetView>
  </sheetViews>
  <sheetFormatPr baseColWidth="10" defaultRowHeight="15"/>
  <cols>
    <col min="1" max="1" width="3.28515625" style="156" customWidth="1"/>
    <col min="2" max="2" width="15.7109375" customWidth="1"/>
    <col min="3" max="3" width="33.42578125" customWidth="1"/>
    <col min="4" max="4" width="15.140625" customWidth="1"/>
    <col min="5" max="5" width="18.7109375" customWidth="1"/>
    <col min="6" max="6" width="14.42578125" customWidth="1"/>
    <col min="7" max="7" width="15.28515625" customWidth="1"/>
    <col min="8" max="8" width="32.85546875" bestFit="1" customWidth="1"/>
    <col min="9" max="9" width="13.5703125" customWidth="1"/>
    <col min="10" max="10" width="19.28515625" customWidth="1"/>
    <col min="11" max="11" width="16.42578125" customWidth="1"/>
    <col min="12" max="12" width="17.140625" customWidth="1"/>
    <col min="13" max="13" width="17.42578125" customWidth="1"/>
    <col min="14" max="14" width="16.28515625" customWidth="1"/>
    <col min="15" max="15" width="16.85546875" customWidth="1"/>
    <col min="16" max="16" width="15.7109375" customWidth="1"/>
    <col min="17" max="17" width="13.7109375" style="156" bestFit="1" customWidth="1"/>
    <col min="18" max="18" width="13.5703125" style="156" customWidth="1"/>
    <col min="19" max="19" width="15" style="156" customWidth="1"/>
    <col min="20" max="20" width="25.42578125" style="172" customWidth="1"/>
    <col min="21" max="22" width="11.5703125" style="172"/>
    <col min="23" max="23" width="15.42578125" style="172" customWidth="1"/>
    <col min="24" max="24" width="13.85546875" style="172" customWidth="1"/>
    <col min="25" max="26" width="11.5703125" style="172"/>
    <col min="27" max="28" width="15.28515625" style="172" customWidth="1"/>
    <col min="29" max="29" width="16.42578125" style="172" customWidth="1"/>
    <col min="30" max="33" width="11.5703125" style="172"/>
    <col min="34" max="34" width="16.140625" style="172" customWidth="1"/>
    <col min="35" max="66" width="11.5703125" style="172"/>
  </cols>
  <sheetData>
    <row r="1" spans="1:74" s="156" customFormat="1">
      <c r="B1" s="155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</row>
    <row r="2" spans="1:74" ht="35.450000000000003" customHeight="1">
      <c r="B2" s="1098" t="s">
        <v>664</v>
      </c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59"/>
      <c r="Q2" s="157"/>
      <c r="R2" s="157"/>
      <c r="S2" s="157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3"/>
      <c r="BO2" s="156"/>
      <c r="BP2" s="156"/>
      <c r="BQ2" s="156"/>
      <c r="BR2" s="156"/>
      <c r="BS2" s="156"/>
      <c r="BT2" s="156"/>
      <c r="BU2" s="156"/>
      <c r="BV2" s="156"/>
    </row>
    <row r="3" spans="1:74" ht="36.6" customHeight="1">
      <c r="B3" s="1100">
        <f>+Resumen_año!C5</f>
        <v>43465</v>
      </c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60"/>
      <c r="Q3" s="155"/>
      <c r="R3" s="155"/>
      <c r="S3" s="155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3"/>
      <c r="BO3" s="156"/>
      <c r="BP3" s="156"/>
      <c r="BQ3" s="156"/>
      <c r="BR3" s="156"/>
      <c r="BS3" s="156"/>
      <c r="BT3" s="156"/>
      <c r="BU3" s="156"/>
      <c r="BV3" s="156"/>
    </row>
    <row r="4" spans="1:74" s="156" customFormat="1" ht="15.75" thickBo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3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</row>
    <row r="5" spans="1:74" ht="22.9" customHeight="1" thickBot="1">
      <c r="B5" s="569"/>
      <c r="C5" s="570"/>
      <c r="D5" s="569"/>
      <c r="E5" s="1106" t="s">
        <v>140</v>
      </c>
      <c r="F5" s="1107"/>
      <c r="G5" s="1108"/>
      <c r="H5" s="598"/>
      <c r="I5" s="599" t="s">
        <v>141</v>
      </c>
      <c r="J5" s="600"/>
      <c r="K5" s="1109" t="s">
        <v>142</v>
      </c>
      <c r="L5" s="1110"/>
      <c r="M5" s="1110"/>
      <c r="N5" s="1110"/>
      <c r="O5" s="1110"/>
      <c r="P5" s="1111"/>
      <c r="Q5" s="155"/>
      <c r="R5" s="155"/>
      <c r="S5" s="155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3"/>
      <c r="BO5" s="156"/>
      <c r="BP5" s="156"/>
      <c r="BQ5" s="156"/>
      <c r="BR5" s="156"/>
      <c r="BS5" s="156"/>
      <c r="BT5" s="156"/>
      <c r="BU5" s="156"/>
      <c r="BV5" s="156"/>
    </row>
    <row r="6" spans="1:74" ht="48" thickBot="1">
      <c r="B6" s="774" t="s">
        <v>143</v>
      </c>
      <c r="C6" s="773" t="s">
        <v>144</v>
      </c>
      <c r="D6" s="571" t="s">
        <v>5</v>
      </c>
      <c r="E6" s="572" t="s">
        <v>181</v>
      </c>
      <c r="F6" s="573" t="s">
        <v>145</v>
      </c>
      <c r="G6" s="574" t="s">
        <v>146</v>
      </c>
      <c r="H6" s="575" t="s">
        <v>147</v>
      </c>
      <c r="I6" s="575" t="s">
        <v>148</v>
      </c>
      <c r="J6" s="576" t="s">
        <v>149</v>
      </c>
      <c r="K6" s="577" t="s">
        <v>150</v>
      </c>
      <c r="L6" s="578" t="s">
        <v>145</v>
      </c>
      <c r="M6" s="579" t="s">
        <v>146</v>
      </c>
      <c r="N6" s="578" t="s">
        <v>147</v>
      </c>
      <c r="O6" s="580" t="s">
        <v>148</v>
      </c>
      <c r="P6" s="581" t="s">
        <v>149</v>
      </c>
      <c r="Q6" s="155"/>
      <c r="R6" s="155"/>
      <c r="S6" s="155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3"/>
      <c r="BO6" s="156"/>
      <c r="BP6" s="156"/>
      <c r="BQ6" s="156"/>
      <c r="BR6" s="156"/>
      <c r="BS6" s="156"/>
      <c r="BT6" s="156"/>
      <c r="BU6" s="156"/>
      <c r="BV6" s="156"/>
    </row>
    <row r="7" spans="1:74" ht="19.899999999999999" customHeight="1">
      <c r="B7" s="1141" t="s">
        <v>151</v>
      </c>
      <c r="C7" s="1102" t="s">
        <v>152</v>
      </c>
      <c r="D7" s="547" t="s">
        <v>153</v>
      </c>
      <c r="E7" s="749">
        <v>93.887</v>
      </c>
      <c r="F7" s="751"/>
      <c r="G7" s="750">
        <f>E7+F7</f>
        <v>93.887</v>
      </c>
      <c r="H7" s="752">
        <v>0</v>
      </c>
      <c r="I7" s="753">
        <f>G7-H7</f>
        <v>93.887</v>
      </c>
      <c r="J7" s="754">
        <f>H7/G7</f>
        <v>0</v>
      </c>
      <c r="K7" s="1103">
        <f>E7+E8</f>
        <v>125.18299999999999</v>
      </c>
      <c r="L7" s="1104">
        <f>F7+F8</f>
        <v>-125.182512</v>
      </c>
      <c r="M7" s="1105">
        <f>K7+L7</f>
        <v>4.8799999999005195E-4</v>
      </c>
      <c r="N7" s="1095">
        <f>H7+H8</f>
        <v>0</v>
      </c>
      <c r="O7" s="1096">
        <f>M7-N7</f>
        <v>4.8799999999005195E-4</v>
      </c>
      <c r="P7" s="1097">
        <f>N7/M7</f>
        <v>0</v>
      </c>
      <c r="Q7" s="155"/>
      <c r="R7" s="155"/>
      <c r="S7" s="155"/>
    </row>
    <row r="8" spans="1:74" ht="19.899999999999999" customHeight="1">
      <c r="B8" s="1141"/>
      <c r="C8" s="1094"/>
      <c r="D8" s="554" t="s">
        <v>159</v>
      </c>
      <c r="E8" s="566">
        <v>31.295999999999999</v>
      </c>
      <c r="F8" s="164">
        <f>-125.182512</f>
        <v>-125.182512</v>
      </c>
      <c r="G8" s="546">
        <f>E8+F8+I7</f>
        <v>4.8799999999005195E-4</v>
      </c>
      <c r="H8" s="349"/>
      <c r="I8" s="547">
        <f t="shared" ref="I8:I17" si="0">G8-H8</f>
        <v>4.8799999999005195E-4</v>
      </c>
      <c r="J8" s="556">
        <f t="shared" ref="J8:J48" si="1">H8/G8</f>
        <v>0</v>
      </c>
      <c r="K8" s="929"/>
      <c r="L8" s="1053"/>
      <c r="M8" s="1089"/>
      <c r="N8" s="921"/>
      <c r="O8" s="1058"/>
      <c r="P8" s="1060"/>
      <c r="Q8" s="155"/>
      <c r="R8" s="155"/>
      <c r="S8" s="155"/>
    </row>
    <row r="9" spans="1:74" ht="19.899999999999999" customHeight="1">
      <c r="B9" s="1141"/>
      <c r="C9" s="1093" t="s">
        <v>163</v>
      </c>
      <c r="D9" s="554" t="s">
        <v>153</v>
      </c>
      <c r="E9" s="565">
        <v>0.82699999999999996</v>
      </c>
      <c r="F9" s="601">
        <f>33.948</f>
        <v>33.948</v>
      </c>
      <c r="G9" s="544">
        <f>E9+F9</f>
        <v>34.774999999999999</v>
      </c>
      <c r="H9" s="349">
        <v>0</v>
      </c>
      <c r="I9" s="545">
        <f t="shared" si="0"/>
        <v>34.774999999999999</v>
      </c>
      <c r="J9" s="555">
        <f t="shared" si="1"/>
        <v>0</v>
      </c>
      <c r="K9" s="929">
        <f>E9+E10</f>
        <v>1.103</v>
      </c>
      <c r="L9" s="1053">
        <f>F9+F10</f>
        <v>33.948</v>
      </c>
      <c r="M9" s="1089">
        <f>K9+L9</f>
        <v>35.051000000000002</v>
      </c>
      <c r="N9" s="1056">
        <f>H9+H10</f>
        <v>4.2999999999999997E-2</v>
      </c>
      <c r="O9" s="1058">
        <f>M9-N9</f>
        <v>35.008000000000003</v>
      </c>
      <c r="P9" s="1060">
        <f>N9/M9</f>
        <v>1.2267838292773386E-3</v>
      </c>
      <c r="Q9" s="155"/>
      <c r="R9" s="155"/>
      <c r="S9" s="155"/>
    </row>
    <row r="10" spans="1:74" ht="19.899999999999999" customHeight="1">
      <c r="B10" s="1141"/>
      <c r="C10" s="1094"/>
      <c r="D10" s="554" t="s">
        <v>159</v>
      </c>
      <c r="E10" s="566">
        <v>0.27600000000000002</v>
      </c>
      <c r="F10" s="552"/>
      <c r="G10" s="546">
        <f>E10+F10+I9</f>
        <v>35.051000000000002</v>
      </c>
      <c r="H10" s="766">
        <v>4.2999999999999997E-2</v>
      </c>
      <c r="I10" s="547">
        <f t="shared" si="0"/>
        <v>35.008000000000003</v>
      </c>
      <c r="J10" s="556">
        <f t="shared" si="1"/>
        <v>1.2267838292773386E-3</v>
      </c>
      <c r="K10" s="929"/>
      <c r="L10" s="1053"/>
      <c r="M10" s="1089"/>
      <c r="N10" s="1056"/>
      <c r="O10" s="1058"/>
      <c r="P10" s="1060"/>
      <c r="Q10" s="155"/>
      <c r="R10" s="155"/>
      <c r="S10" s="155"/>
    </row>
    <row r="11" spans="1:74" s="6" customFormat="1" ht="19.899999999999999" customHeight="1">
      <c r="A11" s="156"/>
      <c r="B11" s="1141"/>
      <c r="C11" s="1113" t="s">
        <v>164</v>
      </c>
      <c r="D11" s="568" t="s">
        <v>153</v>
      </c>
      <c r="E11" s="587">
        <v>92.757000000000005</v>
      </c>
      <c r="F11" s="594">
        <f>78.468588+231.88+254.940624</f>
        <v>565.28921200000002</v>
      </c>
      <c r="G11" s="588">
        <f>E11+F11</f>
        <v>658.04621199999997</v>
      </c>
      <c r="H11" s="766">
        <v>430.16399999999999</v>
      </c>
      <c r="I11" s="589">
        <f t="shared" si="0"/>
        <v>227.88221199999998</v>
      </c>
      <c r="J11" s="557">
        <f t="shared" si="1"/>
        <v>0.65369877093069573</v>
      </c>
      <c r="K11" s="1087">
        <f>E11+E12</f>
        <v>123.676</v>
      </c>
      <c r="L11" s="1088">
        <f>F11+F12</f>
        <v>865.43621200000007</v>
      </c>
      <c r="M11" s="1089">
        <f>K11+L11</f>
        <v>989.11221200000011</v>
      </c>
      <c r="N11" s="1090">
        <f>H11+H12</f>
        <v>985.86099999999999</v>
      </c>
      <c r="O11" s="1091">
        <f>M11-N11</f>
        <v>3.2512120000001232</v>
      </c>
      <c r="P11" s="1112">
        <f>N11/M11</f>
        <v>0.9967129998390919</v>
      </c>
      <c r="Q11" s="155"/>
      <c r="R11" s="155"/>
      <c r="S11" s="155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</row>
    <row r="12" spans="1:74" s="6" customFormat="1" ht="19.899999999999999" customHeight="1">
      <c r="A12" s="156"/>
      <c r="B12" s="1141"/>
      <c r="C12" s="1086"/>
      <c r="D12" s="568" t="s">
        <v>159</v>
      </c>
      <c r="E12" s="590">
        <v>30.919</v>
      </c>
      <c r="F12" s="591">
        <f>200.147+100</f>
        <v>300.14699999999999</v>
      </c>
      <c r="G12" s="592">
        <f>E12+F12+I11</f>
        <v>558.94821200000001</v>
      </c>
      <c r="H12" s="766">
        <v>555.697</v>
      </c>
      <c r="I12" s="593">
        <f t="shared" si="0"/>
        <v>3.2512120000000095</v>
      </c>
      <c r="J12" s="558">
        <f t="shared" si="1"/>
        <v>0.99418333947546467</v>
      </c>
      <c r="K12" s="1087"/>
      <c r="L12" s="1088"/>
      <c r="M12" s="1089"/>
      <c r="N12" s="1090"/>
      <c r="O12" s="1091"/>
      <c r="P12" s="1112"/>
      <c r="Q12" s="155"/>
      <c r="R12" s="155"/>
      <c r="S12" s="155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</row>
    <row r="13" spans="1:74" ht="19.899999999999999" customHeight="1">
      <c r="B13" s="1141"/>
      <c r="C13" s="1093" t="s">
        <v>165</v>
      </c>
      <c r="D13" s="554" t="s">
        <v>153</v>
      </c>
      <c r="E13" s="565">
        <v>92.456000000000003</v>
      </c>
      <c r="F13" s="586"/>
      <c r="G13" s="544">
        <f>E13+F13</f>
        <v>92.456000000000003</v>
      </c>
      <c r="H13" s="766">
        <v>82.335999999999999</v>
      </c>
      <c r="I13" s="545">
        <f t="shared" si="0"/>
        <v>10.120000000000005</v>
      </c>
      <c r="J13" s="555">
        <f t="shared" si="1"/>
        <v>0.8905425283378039</v>
      </c>
      <c r="K13" s="929">
        <f>E13+E14</f>
        <v>123.27500000000001</v>
      </c>
      <c r="L13" s="1053">
        <f>F13+F14</f>
        <v>0</v>
      </c>
      <c r="M13" s="1089">
        <f>K13+L13</f>
        <v>123.27500000000001</v>
      </c>
      <c r="N13" s="1056">
        <f>H13+H14</f>
        <v>120.562</v>
      </c>
      <c r="O13" s="1058">
        <f>M13-N13</f>
        <v>2.7130000000000081</v>
      </c>
      <c r="P13" s="1060">
        <f>N13/M13</f>
        <v>0.97799229365240314</v>
      </c>
      <c r="R13" s="155"/>
      <c r="S13" s="155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</row>
    <row r="14" spans="1:74" ht="19.899999999999999" customHeight="1">
      <c r="B14" s="1141"/>
      <c r="C14" s="1094"/>
      <c r="D14" s="554" t="s">
        <v>159</v>
      </c>
      <c r="E14" s="566">
        <v>30.818999999999999</v>
      </c>
      <c r="F14" s="164"/>
      <c r="G14" s="546">
        <f>E14+F14+I13</f>
        <v>40.939000000000007</v>
      </c>
      <c r="H14" s="766">
        <v>38.225999999999999</v>
      </c>
      <c r="I14" s="547">
        <f t="shared" si="0"/>
        <v>2.7130000000000081</v>
      </c>
      <c r="J14" s="556">
        <f>H14/G14</f>
        <v>0.93373067246390951</v>
      </c>
      <c r="K14" s="929"/>
      <c r="L14" s="1053"/>
      <c r="M14" s="1089"/>
      <c r="N14" s="1056"/>
      <c r="O14" s="1058"/>
      <c r="P14" s="1060"/>
      <c r="Q14" s="155"/>
      <c r="R14" s="155"/>
      <c r="S14" s="155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</row>
    <row r="15" spans="1:74" ht="19.899999999999999" customHeight="1">
      <c r="B15" s="1141"/>
      <c r="C15" s="1085" t="s">
        <v>394</v>
      </c>
      <c r="D15" s="568" t="s">
        <v>153</v>
      </c>
      <c r="E15" s="587">
        <f>112.663+150.002+77.168</f>
        <v>339.83300000000003</v>
      </c>
      <c r="F15" s="594">
        <f>33.4-200.002+250.437+25.834+102.89+199.998+32+500.064</f>
        <v>944.62100000000009</v>
      </c>
      <c r="G15" s="588">
        <f>E15+F15</f>
        <v>1284.4540000000002</v>
      </c>
      <c r="H15" s="766">
        <v>550.22199999999998</v>
      </c>
      <c r="I15" s="589">
        <f t="shared" si="0"/>
        <v>734.2320000000002</v>
      </c>
      <c r="J15" s="557">
        <f t="shared" si="1"/>
        <v>0.42837034257357592</v>
      </c>
      <c r="K15" s="1087">
        <f>E15+E16</f>
        <v>453.11100000000005</v>
      </c>
      <c r="L15" s="1088">
        <f>F15+F16</f>
        <v>1208.4860000000001</v>
      </c>
      <c r="M15" s="1089">
        <f>K15+L15</f>
        <v>1661.5970000000002</v>
      </c>
      <c r="N15" s="1090">
        <f>H15+H16</f>
        <v>1673.8799999999999</v>
      </c>
      <c r="O15" s="1091">
        <f>M15-N15</f>
        <v>-12.282999999999674</v>
      </c>
      <c r="P15" s="1092">
        <f>N15/M15</f>
        <v>1.0073922858551139</v>
      </c>
      <c r="Q15" s="155"/>
      <c r="R15" s="171"/>
      <c r="S15" s="155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</row>
    <row r="16" spans="1:74" ht="19.899999999999999" customHeight="1">
      <c r="B16" s="1141"/>
      <c r="C16" s="1086"/>
      <c r="D16" s="568" t="s">
        <v>159</v>
      </c>
      <c r="E16" s="590">
        <f>37.554+50.001+25.723</f>
        <v>113.27800000000001</v>
      </c>
      <c r="F16" s="591">
        <f>22.9-102.89+102.89+31+9.968+199.997</f>
        <v>263.86500000000001</v>
      </c>
      <c r="G16" s="592">
        <f>E16+F16+I15</f>
        <v>1111.3750000000002</v>
      </c>
      <c r="H16" s="766">
        <v>1123.6579999999999</v>
      </c>
      <c r="I16" s="593">
        <f t="shared" si="0"/>
        <v>-12.282999999999674</v>
      </c>
      <c r="J16" s="558">
        <f t="shared" si="1"/>
        <v>1.0110520751321559</v>
      </c>
      <c r="K16" s="1087"/>
      <c r="L16" s="1088"/>
      <c r="M16" s="1089"/>
      <c r="N16" s="1090"/>
      <c r="O16" s="1091"/>
      <c r="P16" s="1092"/>
      <c r="Q16" s="155"/>
      <c r="R16" s="155"/>
      <c r="S16" s="155"/>
      <c r="T16" s="535" t="s">
        <v>787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</row>
    <row r="17" spans="2:32" ht="19.899999999999999" customHeight="1">
      <c r="B17" s="1141"/>
      <c r="C17" s="1116" t="s">
        <v>166</v>
      </c>
      <c r="D17" s="553" t="s">
        <v>153</v>
      </c>
      <c r="E17" s="559">
        <v>191.20500000000001</v>
      </c>
      <c r="F17" s="594">
        <f>-254.940624</f>
        <v>-254.94062400000001</v>
      </c>
      <c r="G17" s="548">
        <f>E17+F17</f>
        <v>-63.735624000000001</v>
      </c>
      <c r="H17" s="539">
        <v>0</v>
      </c>
      <c r="I17" s="549">
        <f t="shared" si="0"/>
        <v>-63.735624000000001</v>
      </c>
      <c r="J17" s="560">
        <f t="shared" si="1"/>
        <v>0</v>
      </c>
      <c r="K17" s="1118">
        <f>E17+E18</f>
        <v>254.94</v>
      </c>
      <c r="L17" s="1119">
        <f>F17+F18</f>
        <v>-254.94062400000001</v>
      </c>
      <c r="M17" s="1120">
        <f>K17+L17</f>
        <v>-6.2400000001616718E-4</v>
      </c>
      <c r="N17" s="1121">
        <f>H17+H18</f>
        <v>0</v>
      </c>
      <c r="O17" s="1122">
        <f>M17-N17</f>
        <v>-6.2400000001616718E-4</v>
      </c>
      <c r="P17" s="1112">
        <v>0</v>
      </c>
      <c r="Q17" s="155"/>
      <c r="R17" s="155"/>
      <c r="S17" s="155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</row>
    <row r="18" spans="2:32" ht="19.899999999999999" customHeight="1">
      <c r="B18" s="1141"/>
      <c r="C18" s="1117"/>
      <c r="D18" s="553" t="s">
        <v>159</v>
      </c>
      <c r="E18" s="561">
        <v>63.734999999999999</v>
      </c>
      <c r="F18" s="591"/>
      <c r="G18" s="550">
        <f>E18+F18+I17</f>
        <v>-6.2400000000195632E-4</v>
      </c>
      <c r="H18" s="539"/>
      <c r="I18" s="551">
        <f>G18-H18</f>
        <v>-6.2400000000195632E-4</v>
      </c>
      <c r="J18" s="562">
        <v>0</v>
      </c>
      <c r="K18" s="1118"/>
      <c r="L18" s="1119"/>
      <c r="M18" s="1120"/>
      <c r="N18" s="1121"/>
      <c r="O18" s="1122"/>
      <c r="P18" s="1112"/>
      <c r="Q18" s="155"/>
      <c r="R18" s="155"/>
      <c r="S18" s="155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</row>
    <row r="19" spans="2:32" ht="19.899999999999999" customHeight="1">
      <c r="B19" s="1141"/>
      <c r="C19" s="1114" t="s">
        <v>167</v>
      </c>
      <c r="D19" s="568" t="s">
        <v>153</v>
      </c>
      <c r="E19" s="587">
        <v>327.31900000000002</v>
      </c>
      <c r="F19" s="595">
        <f>-231.88-199.998</f>
        <v>-431.87799999999999</v>
      </c>
      <c r="G19" s="588">
        <f>E19+F19</f>
        <v>-104.55899999999997</v>
      </c>
      <c r="H19" s="349">
        <v>0</v>
      </c>
      <c r="I19" s="589">
        <f>G19-H19</f>
        <v>-104.55899999999997</v>
      </c>
      <c r="J19" s="557">
        <f t="shared" si="1"/>
        <v>0</v>
      </c>
      <c r="K19" s="1087">
        <f>E19+E20</f>
        <v>436.42500000000001</v>
      </c>
      <c r="L19" s="1088">
        <f>F19+F20</f>
        <v>-431.87799999999999</v>
      </c>
      <c r="M19" s="1089">
        <f>K19+L19</f>
        <v>4.5470000000000255</v>
      </c>
      <c r="N19" s="1056">
        <f>H19+H20</f>
        <v>0</v>
      </c>
      <c r="O19" s="1058">
        <f>M19-N19</f>
        <v>4.5470000000000255</v>
      </c>
      <c r="P19" s="1060">
        <f>N19/M19</f>
        <v>0</v>
      </c>
      <c r="Q19" s="155"/>
      <c r="R19" s="155"/>
      <c r="S19" s="155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</row>
    <row r="20" spans="2:32" ht="19.899999999999999" customHeight="1">
      <c r="B20" s="1141"/>
      <c r="C20" s="1115"/>
      <c r="D20" s="568" t="s">
        <v>159</v>
      </c>
      <c r="E20" s="590">
        <v>109.10599999999999</v>
      </c>
      <c r="F20" s="591"/>
      <c r="G20" s="592">
        <f>E20+F20+I19</f>
        <v>4.5470000000000255</v>
      </c>
      <c r="H20" s="349"/>
      <c r="I20" s="593">
        <f t="shared" ref="I20:I35" si="2">G20-H20</f>
        <v>4.5470000000000255</v>
      </c>
      <c r="J20" s="558">
        <f t="shared" si="1"/>
        <v>0</v>
      </c>
      <c r="K20" s="1087"/>
      <c r="L20" s="1088"/>
      <c r="M20" s="1089"/>
      <c r="N20" s="1056"/>
      <c r="O20" s="1058"/>
      <c r="P20" s="1060"/>
      <c r="Q20" s="155"/>
      <c r="R20" s="155"/>
      <c r="S20" s="155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</row>
    <row r="21" spans="2:32" ht="19.899999999999999" customHeight="1">
      <c r="B21" s="1141"/>
      <c r="C21" s="1093" t="s">
        <v>168</v>
      </c>
      <c r="D21" s="554" t="s">
        <v>153</v>
      </c>
      <c r="E21" s="565">
        <v>57.359000000000002</v>
      </c>
      <c r="F21" s="586"/>
      <c r="G21" s="544">
        <f>E21+F21</f>
        <v>57.359000000000002</v>
      </c>
      <c r="H21" s="349">
        <v>0</v>
      </c>
      <c r="I21" s="545">
        <f t="shared" si="2"/>
        <v>57.359000000000002</v>
      </c>
      <c r="J21" s="555">
        <f t="shared" si="1"/>
        <v>0</v>
      </c>
      <c r="K21" s="929">
        <f>E21+E22</f>
        <v>76.478999999999999</v>
      </c>
      <c r="L21" s="1053">
        <f>F21+F22</f>
        <v>0</v>
      </c>
      <c r="M21" s="1089">
        <f>K21+L21</f>
        <v>76.478999999999999</v>
      </c>
      <c r="N21" s="1056">
        <f>H21+H22</f>
        <v>0</v>
      </c>
      <c r="O21" s="1058">
        <f>M21-N21</f>
        <v>76.478999999999999</v>
      </c>
      <c r="P21" s="1060">
        <f>N21/M21</f>
        <v>0</v>
      </c>
      <c r="Q21" s="157"/>
      <c r="R21" s="157"/>
      <c r="S21" s="157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</row>
    <row r="22" spans="2:32" ht="19.899999999999999" customHeight="1">
      <c r="B22" s="1141"/>
      <c r="C22" s="1094"/>
      <c r="D22" s="554" t="s">
        <v>159</v>
      </c>
      <c r="E22" s="566">
        <v>19.12</v>
      </c>
      <c r="F22" s="164"/>
      <c r="G22" s="546">
        <f>E22+F22+I21</f>
        <v>76.478999999999999</v>
      </c>
      <c r="H22" s="349"/>
      <c r="I22" s="547">
        <f t="shared" si="2"/>
        <v>76.478999999999999</v>
      </c>
      <c r="J22" s="556">
        <f t="shared" si="1"/>
        <v>0</v>
      </c>
      <c r="K22" s="929"/>
      <c r="L22" s="1053"/>
      <c r="M22" s="1089"/>
      <c r="N22" s="1056"/>
      <c r="O22" s="1058"/>
      <c r="P22" s="1060"/>
      <c r="Q22" s="157"/>
      <c r="R22" s="157"/>
      <c r="S22" s="157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</row>
    <row r="23" spans="2:32" ht="19.899999999999999" customHeight="1">
      <c r="B23" s="1141"/>
      <c r="C23" s="1116" t="s">
        <v>169</v>
      </c>
      <c r="D23" s="553" t="s">
        <v>153</v>
      </c>
      <c r="E23" s="559">
        <v>19.376000000000001</v>
      </c>
      <c r="F23" s="603">
        <f>-25.834</f>
        <v>-25.834</v>
      </c>
      <c r="G23" s="538">
        <f>E23+F23</f>
        <v>-6.4579999999999984</v>
      </c>
      <c r="H23" s="539">
        <v>0</v>
      </c>
      <c r="I23" s="540">
        <f t="shared" si="2"/>
        <v>-6.4579999999999984</v>
      </c>
      <c r="J23" s="563">
        <f t="shared" si="1"/>
        <v>0</v>
      </c>
      <c r="K23" s="1123">
        <f>E23+E24</f>
        <v>25.835000000000001</v>
      </c>
      <c r="L23" s="1124">
        <f>F23+F24</f>
        <v>-25.834</v>
      </c>
      <c r="M23" s="1120">
        <f>K23+L23</f>
        <v>1.0000000000012221E-3</v>
      </c>
      <c r="N23" s="1125">
        <f>H23+H24</f>
        <v>0</v>
      </c>
      <c r="O23" s="1126">
        <f>M23-N23</f>
        <v>1.0000000000012221E-3</v>
      </c>
      <c r="P23" s="1127">
        <f>N23/M23</f>
        <v>0</v>
      </c>
      <c r="Q23" s="157"/>
      <c r="R23" s="157"/>
      <c r="S23" s="157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2:32" ht="19.899999999999999" customHeight="1">
      <c r="B24" s="1141"/>
      <c r="C24" s="1117"/>
      <c r="D24" s="553" t="s">
        <v>159</v>
      </c>
      <c r="E24" s="561">
        <v>6.4589999999999996</v>
      </c>
      <c r="F24" s="541"/>
      <c r="G24" s="542">
        <f>E24+F24+I23</f>
        <v>1.0000000000012221E-3</v>
      </c>
      <c r="H24" s="539"/>
      <c r="I24" s="543">
        <f t="shared" si="2"/>
        <v>1.0000000000012221E-3</v>
      </c>
      <c r="J24" s="564">
        <f t="shared" si="1"/>
        <v>0</v>
      </c>
      <c r="K24" s="1123"/>
      <c r="L24" s="1124"/>
      <c r="M24" s="1120"/>
      <c r="N24" s="1125"/>
      <c r="O24" s="1126"/>
      <c r="P24" s="1127"/>
      <c r="Q24" s="157"/>
      <c r="R24" s="157"/>
      <c r="S24" s="157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2:32" ht="19.899999999999999" customHeight="1">
      <c r="B25" s="1141"/>
      <c r="C25" s="1093" t="s">
        <v>170</v>
      </c>
      <c r="D25" s="554" t="s">
        <v>153</v>
      </c>
      <c r="E25" s="565">
        <v>4.1609999999999996</v>
      </c>
      <c r="F25" s="594">
        <f>34.9812</f>
        <v>34.981200000000001</v>
      </c>
      <c r="G25" s="544">
        <f>E25+F25</f>
        <v>39.142200000000003</v>
      </c>
      <c r="H25" s="349">
        <v>0</v>
      </c>
      <c r="I25" s="545">
        <f t="shared" si="2"/>
        <v>39.142200000000003</v>
      </c>
      <c r="J25" s="555">
        <f t="shared" si="1"/>
        <v>0</v>
      </c>
      <c r="K25" s="929">
        <f>E25+E26</f>
        <v>5.548</v>
      </c>
      <c r="L25" s="1053">
        <f>F25+F26</f>
        <v>34.981200000000001</v>
      </c>
      <c r="M25" s="1089">
        <f>K25+L25</f>
        <v>40.529200000000003</v>
      </c>
      <c r="N25" s="1056">
        <f>H25+H26</f>
        <v>0.31</v>
      </c>
      <c r="O25" s="1058">
        <f>M25-N25</f>
        <v>40.219200000000001</v>
      </c>
      <c r="P25" s="1060">
        <f>N25/M25</f>
        <v>7.6488062927469571E-3</v>
      </c>
      <c r="Q25" s="157"/>
      <c r="R25" s="173"/>
      <c r="S25" s="157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</row>
    <row r="26" spans="2:32" ht="19.899999999999999" customHeight="1">
      <c r="B26" s="1141"/>
      <c r="C26" s="1094"/>
      <c r="D26" s="554" t="s">
        <v>159</v>
      </c>
      <c r="E26" s="566">
        <v>1.387</v>
      </c>
      <c r="F26" s="591"/>
      <c r="G26" s="546">
        <f>E26+F26+I25</f>
        <v>40.529200000000003</v>
      </c>
      <c r="H26" s="766">
        <v>0.31</v>
      </c>
      <c r="I26" s="547">
        <f t="shared" si="2"/>
        <v>40.219200000000001</v>
      </c>
      <c r="J26" s="556">
        <f t="shared" si="1"/>
        <v>7.6488062927469571E-3</v>
      </c>
      <c r="K26" s="929"/>
      <c r="L26" s="1053"/>
      <c r="M26" s="1089"/>
      <c r="N26" s="1056"/>
      <c r="O26" s="1058"/>
      <c r="P26" s="1060"/>
      <c r="Q26" s="157"/>
      <c r="R26" s="157"/>
      <c r="S26" s="157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</row>
    <row r="27" spans="2:32" ht="19.899999999999999" customHeight="1">
      <c r="B27" s="1141"/>
      <c r="C27" s="1093" t="s">
        <v>171</v>
      </c>
      <c r="D27" s="554" t="s">
        <v>153</v>
      </c>
      <c r="E27" s="565">
        <v>583.40200000000004</v>
      </c>
      <c r="F27" s="594">
        <f>200.002-500.064</f>
        <v>-300.06200000000001</v>
      </c>
      <c r="G27" s="544">
        <f>E27+F27</f>
        <v>283.34000000000003</v>
      </c>
      <c r="H27" s="766">
        <v>179.92599999999999</v>
      </c>
      <c r="I27" s="545">
        <f t="shared" si="2"/>
        <v>103.41400000000004</v>
      </c>
      <c r="J27" s="555">
        <f t="shared" si="1"/>
        <v>0.63501799957648042</v>
      </c>
      <c r="K27" s="929">
        <f>E27+E28</f>
        <v>777.86900000000003</v>
      </c>
      <c r="L27" s="1053">
        <f>F27+F28</f>
        <v>400.01200000000006</v>
      </c>
      <c r="M27" s="1089">
        <f>K27+L27</f>
        <v>1177.8810000000001</v>
      </c>
      <c r="N27" s="1056">
        <f>H27+H28</f>
        <v>592.69299999999998</v>
      </c>
      <c r="O27" s="1058">
        <f>M27-N27</f>
        <v>585.1880000000001</v>
      </c>
      <c r="P27" s="1060">
        <f>N27/M27</f>
        <v>0.50318580569684024</v>
      </c>
      <c r="Q27" s="157"/>
      <c r="R27" s="157"/>
      <c r="S27" s="157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2:32" ht="19.899999999999999" customHeight="1">
      <c r="B28" s="1141"/>
      <c r="C28" s="1094"/>
      <c r="D28" s="554" t="s">
        <v>159</v>
      </c>
      <c r="E28" s="566">
        <v>194.46700000000001</v>
      </c>
      <c r="F28" s="591">
        <f>900.071-199.997</f>
        <v>700.07400000000007</v>
      </c>
      <c r="G28" s="546">
        <f>E28+F28+I27</f>
        <v>997.95500000000015</v>
      </c>
      <c r="H28" s="766">
        <v>412.767</v>
      </c>
      <c r="I28" s="547">
        <f t="shared" si="2"/>
        <v>585.1880000000001</v>
      </c>
      <c r="J28" s="556">
        <f t="shared" si="1"/>
        <v>0.41361283825422984</v>
      </c>
      <c r="K28" s="929"/>
      <c r="L28" s="1053"/>
      <c r="M28" s="1089"/>
      <c r="N28" s="1056"/>
      <c r="O28" s="1058"/>
      <c r="P28" s="1060"/>
      <c r="Q28" s="157"/>
      <c r="R28" s="157"/>
      <c r="S28" s="157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</row>
    <row r="29" spans="2:32" ht="19.899999999999999" customHeight="1">
      <c r="B29" s="1141"/>
      <c r="C29" s="1102" t="s">
        <v>172</v>
      </c>
      <c r="D29" s="554" t="s">
        <v>153</v>
      </c>
      <c r="E29" s="565">
        <v>187.828</v>
      </c>
      <c r="F29" s="596">
        <f>-250.437</f>
        <v>-250.43700000000001</v>
      </c>
      <c r="G29" s="544">
        <f>E29+F29</f>
        <v>-62.609000000000009</v>
      </c>
      <c r="H29" s="349">
        <v>0</v>
      </c>
      <c r="I29" s="545">
        <f t="shared" si="2"/>
        <v>-62.609000000000009</v>
      </c>
      <c r="J29" s="555">
        <f t="shared" si="1"/>
        <v>0</v>
      </c>
      <c r="K29" s="929">
        <f>E29+E30</f>
        <v>250.43700000000001</v>
      </c>
      <c r="L29" s="1053">
        <f>F29+F30</f>
        <v>-250.43700000000001</v>
      </c>
      <c r="M29" s="1089">
        <f>K29+L29</f>
        <v>0</v>
      </c>
      <c r="N29" s="1056">
        <f>H29+H30</f>
        <v>0</v>
      </c>
      <c r="O29" s="1058">
        <f>M29-N29</f>
        <v>0</v>
      </c>
      <c r="P29" s="1060">
        <v>0</v>
      </c>
      <c r="Q29" s="157"/>
      <c r="R29" s="157"/>
      <c r="S29" s="157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</row>
    <row r="30" spans="2:32" ht="19.899999999999999" customHeight="1">
      <c r="B30" s="1141"/>
      <c r="C30" s="1102"/>
      <c r="D30" s="554" t="s">
        <v>159</v>
      </c>
      <c r="E30" s="566">
        <v>62.609000000000002</v>
      </c>
      <c r="F30" s="164"/>
      <c r="G30" s="546">
        <f>E30+F30+I29</f>
        <v>0</v>
      </c>
      <c r="H30" s="349"/>
      <c r="I30" s="547">
        <f t="shared" si="2"/>
        <v>0</v>
      </c>
      <c r="J30" s="556">
        <v>0</v>
      </c>
      <c r="K30" s="929"/>
      <c r="L30" s="1053"/>
      <c r="M30" s="1089"/>
      <c r="N30" s="1056"/>
      <c r="O30" s="1058"/>
      <c r="P30" s="1060"/>
      <c r="Q30" s="173"/>
      <c r="R30" s="157"/>
      <c r="S30" s="157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</row>
    <row r="31" spans="2:32" ht="19.899999999999999" customHeight="1">
      <c r="B31" s="1141"/>
      <c r="C31" s="1113" t="s">
        <v>173</v>
      </c>
      <c r="D31" s="628" t="s">
        <v>153</v>
      </c>
      <c r="E31" s="587">
        <v>58.850999999999999</v>
      </c>
      <c r="F31" s="595">
        <f>-78.468588</f>
        <v>-78.468587999999997</v>
      </c>
      <c r="G31" s="544">
        <f>E31+F31</f>
        <v>-19.617587999999998</v>
      </c>
      <c r="H31" s="349">
        <v>0</v>
      </c>
      <c r="I31" s="545">
        <f t="shared" si="2"/>
        <v>-19.617587999999998</v>
      </c>
      <c r="J31" s="555">
        <f t="shared" si="1"/>
        <v>0</v>
      </c>
      <c r="K31" s="929">
        <f>E31+E32</f>
        <v>78.468000000000004</v>
      </c>
      <c r="L31" s="1053">
        <f>F31+F32</f>
        <v>-78.468587999999997</v>
      </c>
      <c r="M31" s="1089">
        <f>K31+L31</f>
        <v>-5.879999999933716E-4</v>
      </c>
      <c r="N31" s="1056">
        <f>H31+H32</f>
        <v>0</v>
      </c>
      <c r="O31" s="1058">
        <f>M31-N31</f>
        <v>-5.879999999933716E-4</v>
      </c>
      <c r="P31" s="1060">
        <v>0</v>
      </c>
      <c r="Q31" s="173"/>
      <c r="R31" s="157"/>
      <c r="S31" s="157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</row>
    <row r="32" spans="2:32" ht="19.899999999999999" customHeight="1">
      <c r="B32" s="1141"/>
      <c r="C32" s="1086"/>
      <c r="D32" s="568" t="s">
        <v>159</v>
      </c>
      <c r="E32" s="590">
        <v>19.617000000000001</v>
      </c>
      <c r="F32" s="591"/>
      <c r="G32" s="546">
        <f>E32+F32+I31</f>
        <v>-5.8799999999692432E-4</v>
      </c>
      <c r="H32" s="350"/>
      <c r="I32" s="547">
        <f t="shared" si="2"/>
        <v>-5.8799999999692432E-4</v>
      </c>
      <c r="J32" s="556">
        <v>0</v>
      </c>
      <c r="K32" s="929"/>
      <c r="L32" s="1053"/>
      <c r="M32" s="1089"/>
      <c r="N32" s="1056"/>
      <c r="O32" s="1058"/>
      <c r="P32" s="1060"/>
      <c r="Q32" s="173"/>
      <c r="R32" s="157"/>
      <c r="S32" s="157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</row>
    <row r="33" spans="2:32" ht="19.899999999999999" customHeight="1">
      <c r="B33" s="1141"/>
      <c r="C33" s="1102" t="s">
        <v>174</v>
      </c>
      <c r="D33" s="554" t="s">
        <v>153</v>
      </c>
      <c r="E33" s="565">
        <v>135.52000000000001</v>
      </c>
      <c r="F33" s="586"/>
      <c r="G33" s="544">
        <f>E33+F33</f>
        <v>135.52000000000001</v>
      </c>
      <c r="H33" s="350">
        <v>0</v>
      </c>
      <c r="I33" s="545">
        <f t="shared" si="2"/>
        <v>135.52000000000001</v>
      </c>
      <c r="J33" s="555">
        <f t="shared" si="1"/>
        <v>0</v>
      </c>
      <c r="K33" s="929">
        <f>E33+E34</f>
        <v>180.69300000000001</v>
      </c>
      <c r="L33" s="1053">
        <f>F33+F34</f>
        <v>-100</v>
      </c>
      <c r="M33" s="1089">
        <f>K33+L33</f>
        <v>80.693000000000012</v>
      </c>
      <c r="N33" s="1056">
        <f>H33+H34</f>
        <v>0</v>
      </c>
      <c r="O33" s="1058">
        <f>M33-N33</f>
        <v>80.693000000000012</v>
      </c>
      <c r="P33" s="1060">
        <f>N33/M33</f>
        <v>0</v>
      </c>
      <c r="Q33" s="173"/>
      <c r="R33" s="157"/>
      <c r="S33" s="157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</row>
    <row r="34" spans="2:32" ht="19.899999999999999" customHeight="1">
      <c r="B34" s="1141"/>
      <c r="C34" s="1094"/>
      <c r="D34" s="554" t="s">
        <v>159</v>
      </c>
      <c r="E34" s="566">
        <v>45.173000000000002</v>
      </c>
      <c r="F34" s="164">
        <f>-100</f>
        <v>-100</v>
      </c>
      <c r="G34" s="546">
        <f>E34+F34+I33</f>
        <v>80.693000000000012</v>
      </c>
      <c r="H34" s="350"/>
      <c r="I34" s="547">
        <f t="shared" si="2"/>
        <v>80.693000000000012</v>
      </c>
      <c r="J34" s="556">
        <f t="shared" si="1"/>
        <v>0</v>
      </c>
      <c r="K34" s="929"/>
      <c r="L34" s="1053"/>
      <c r="M34" s="1089"/>
      <c r="N34" s="1056"/>
      <c r="O34" s="1058"/>
      <c r="P34" s="1060"/>
      <c r="Q34" s="173"/>
      <c r="R34" s="157"/>
      <c r="S34" s="157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</row>
    <row r="35" spans="2:32" ht="19.899999999999999" customHeight="1">
      <c r="B35" s="1141"/>
      <c r="C35" s="1093" t="s">
        <v>175</v>
      </c>
      <c r="D35" s="554" t="s">
        <v>153</v>
      </c>
      <c r="E35" s="565">
        <v>6.3109999999999999</v>
      </c>
      <c r="F35" s="586"/>
      <c r="G35" s="544">
        <f>E35+F35</f>
        <v>6.3109999999999999</v>
      </c>
      <c r="H35" s="350">
        <v>0</v>
      </c>
      <c r="I35" s="545">
        <f t="shared" si="2"/>
        <v>6.3109999999999999</v>
      </c>
      <c r="J35" s="555">
        <f t="shared" si="1"/>
        <v>0</v>
      </c>
      <c r="K35" s="929">
        <f>E35+E36</f>
        <v>8.4149999999999991</v>
      </c>
      <c r="L35" s="1053">
        <f>F35+F36</f>
        <v>0</v>
      </c>
      <c r="M35" s="1089">
        <f>K35+L35</f>
        <v>8.4149999999999991</v>
      </c>
      <c r="N35" s="1056">
        <f>H35+H36</f>
        <v>0</v>
      </c>
      <c r="O35" s="1058">
        <f>M35-N35</f>
        <v>8.4149999999999991</v>
      </c>
      <c r="P35" s="1060">
        <f>N35/M35</f>
        <v>0</v>
      </c>
      <c r="Q35" s="173"/>
      <c r="R35" s="157"/>
      <c r="S35" s="173" t="s">
        <v>788</v>
      </c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</row>
    <row r="36" spans="2:32" ht="19.899999999999999" customHeight="1">
      <c r="B36" s="1141"/>
      <c r="C36" s="1094"/>
      <c r="D36" s="554" t="s">
        <v>159</v>
      </c>
      <c r="E36" s="566">
        <v>2.1040000000000001</v>
      </c>
      <c r="F36" s="164"/>
      <c r="G36" s="546">
        <f>E36+F36+I35</f>
        <v>8.4149999999999991</v>
      </c>
      <c r="H36" s="350"/>
      <c r="I36" s="547">
        <f>G36-H36</f>
        <v>8.4149999999999991</v>
      </c>
      <c r="J36" s="556">
        <f t="shared" si="1"/>
        <v>0</v>
      </c>
      <c r="K36" s="929"/>
      <c r="L36" s="1053"/>
      <c r="M36" s="1089"/>
      <c r="N36" s="1056"/>
      <c r="O36" s="1058"/>
      <c r="P36" s="1060"/>
      <c r="Q36" s="157"/>
      <c r="R36" s="173"/>
      <c r="S36" s="157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</row>
    <row r="37" spans="2:32" ht="19.899999999999999" customHeight="1">
      <c r="B37" s="1141"/>
      <c r="C37" s="1102" t="s">
        <v>176</v>
      </c>
      <c r="D37" s="554" t="s">
        <v>153</v>
      </c>
      <c r="E37" s="565">
        <v>0.443</v>
      </c>
      <c r="F37" s="586"/>
      <c r="G37" s="544">
        <f>E37+F37</f>
        <v>0.443</v>
      </c>
      <c r="H37" s="350">
        <v>0</v>
      </c>
      <c r="I37" s="545">
        <f t="shared" ref="I37:I52" si="3">G37-H37</f>
        <v>0.443</v>
      </c>
      <c r="J37" s="555">
        <f t="shared" si="1"/>
        <v>0</v>
      </c>
      <c r="K37" s="929">
        <f>E37+E38</f>
        <v>0.59099999999999997</v>
      </c>
      <c r="L37" s="1053">
        <f>F37+F38</f>
        <v>0</v>
      </c>
      <c r="M37" s="1089">
        <f>K37+L37</f>
        <v>0.59099999999999997</v>
      </c>
      <c r="N37" s="1056">
        <f>H37+H38</f>
        <v>0</v>
      </c>
      <c r="O37" s="1058">
        <f>M37-N37</f>
        <v>0.59099999999999997</v>
      </c>
      <c r="P37" s="1060">
        <f>N37/M37</f>
        <v>0</v>
      </c>
      <c r="Q37" s="157"/>
      <c r="R37" s="157"/>
      <c r="S37" s="157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</row>
    <row r="38" spans="2:32" ht="19.899999999999999" customHeight="1">
      <c r="B38" s="1141"/>
      <c r="C38" s="1102"/>
      <c r="D38" s="554" t="s">
        <v>159</v>
      </c>
      <c r="E38" s="566">
        <v>0.14799999999999999</v>
      </c>
      <c r="F38" s="164"/>
      <c r="G38" s="546">
        <f>E38+F38+I37</f>
        <v>0.59099999999999997</v>
      </c>
      <c r="H38" s="350"/>
      <c r="I38" s="547">
        <f t="shared" si="3"/>
        <v>0.59099999999999997</v>
      </c>
      <c r="J38" s="556">
        <f t="shared" si="1"/>
        <v>0</v>
      </c>
      <c r="K38" s="929"/>
      <c r="L38" s="1053"/>
      <c r="M38" s="1089"/>
      <c r="N38" s="1056"/>
      <c r="O38" s="1058"/>
      <c r="P38" s="1060"/>
      <c r="Q38" s="157"/>
      <c r="R38" s="157"/>
      <c r="S38" s="157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</row>
    <row r="39" spans="2:32" ht="19.899999999999999" customHeight="1">
      <c r="B39" s="1141"/>
      <c r="C39" s="1114" t="s">
        <v>177</v>
      </c>
      <c r="D39" s="604" t="s">
        <v>153</v>
      </c>
      <c r="E39" s="605">
        <v>3.323</v>
      </c>
      <c r="F39" s="606">
        <f>40</f>
        <v>40</v>
      </c>
      <c r="G39" s="548">
        <f>E39+F39</f>
        <v>43.323</v>
      </c>
      <c r="H39" s="708">
        <v>0</v>
      </c>
      <c r="I39" s="549">
        <f t="shared" si="3"/>
        <v>43.323</v>
      </c>
      <c r="J39" s="560">
        <f t="shared" si="1"/>
        <v>0</v>
      </c>
      <c r="K39" s="1118">
        <f>E39+E40</f>
        <v>4.431</v>
      </c>
      <c r="L39" s="1119">
        <f>F39+F40</f>
        <v>40</v>
      </c>
      <c r="M39" s="1129">
        <f>K39+L39</f>
        <v>44.430999999999997</v>
      </c>
      <c r="N39" s="1121">
        <f>H39+H40</f>
        <v>0.65900000000000003</v>
      </c>
      <c r="O39" s="1122">
        <f>M39-N39</f>
        <v>43.771999999999998</v>
      </c>
      <c r="P39" s="1112">
        <f>N39/M39</f>
        <v>1.4831986675969482E-2</v>
      </c>
      <c r="Q39" s="157"/>
      <c r="R39" s="157"/>
      <c r="S39" s="157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</row>
    <row r="40" spans="2:32" ht="19.899999999999999" customHeight="1">
      <c r="B40" s="1141"/>
      <c r="C40" s="1115"/>
      <c r="D40" s="604" t="s">
        <v>159</v>
      </c>
      <c r="E40" s="607">
        <v>1.1080000000000001</v>
      </c>
      <c r="F40" s="608"/>
      <c r="G40" s="550">
        <f>E40+F40+I39</f>
        <v>44.430999999999997</v>
      </c>
      <c r="H40" s="801">
        <v>0.65900000000000003</v>
      </c>
      <c r="I40" s="551">
        <f t="shared" si="3"/>
        <v>43.771999999999998</v>
      </c>
      <c r="J40" s="562">
        <f t="shared" si="1"/>
        <v>1.4831986675969482E-2</v>
      </c>
      <c r="K40" s="1118"/>
      <c r="L40" s="1119"/>
      <c r="M40" s="1129"/>
      <c r="N40" s="1121"/>
      <c r="O40" s="1122"/>
      <c r="P40" s="1112"/>
      <c r="Q40" s="157"/>
      <c r="R40" s="157"/>
      <c r="S40" s="157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</row>
    <row r="41" spans="2:32" ht="19.899999999999999" customHeight="1">
      <c r="B41" s="1141"/>
      <c r="C41" s="1102" t="s">
        <v>178</v>
      </c>
      <c r="D41" s="554" t="s">
        <v>153</v>
      </c>
      <c r="E41" s="565">
        <v>0.88700000000000001</v>
      </c>
      <c r="F41" s="586">
        <v>46.051200000000001</v>
      </c>
      <c r="G41" s="544">
        <f>E41+F41</f>
        <v>46.938200000000002</v>
      </c>
      <c r="H41" s="350">
        <v>0</v>
      </c>
      <c r="I41" s="545">
        <f t="shared" si="3"/>
        <v>46.938200000000002</v>
      </c>
      <c r="J41" s="555">
        <f t="shared" si="1"/>
        <v>0</v>
      </c>
      <c r="K41" s="929">
        <f>E41+E42</f>
        <v>1.1830000000000001</v>
      </c>
      <c r="L41" s="1053">
        <f>F41+F42</f>
        <v>46.051200000000001</v>
      </c>
      <c r="M41" s="1128">
        <f>K41+L41</f>
        <v>47.234200000000001</v>
      </c>
      <c r="N41" s="1056">
        <f>H41+H42</f>
        <v>0</v>
      </c>
      <c r="O41" s="1058">
        <f>M41-N41</f>
        <v>47.234200000000001</v>
      </c>
      <c r="P41" s="1060">
        <f>N41/M41</f>
        <v>0</v>
      </c>
      <c r="Q41" s="157"/>
      <c r="R41" s="157"/>
      <c r="S41" s="157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</row>
    <row r="42" spans="2:32" ht="19.899999999999999" customHeight="1">
      <c r="B42" s="1141"/>
      <c r="C42" s="1094"/>
      <c r="D42" s="554" t="s">
        <v>159</v>
      </c>
      <c r="E42" s="566">
        <v>0.29599999999999999</v>
      </c>
      <c r="F42" s="164"/>
      <c r="G42" s="546">
        <f>E42+F42+I41</f>
        <v>47.234200000000001</v>
      </c>
      <c r="H42" s="350"/>
      <c r="I42" s="547">
        <f t="shared" si="3"/>
        <v>47.234200000000001</v>
      </c>
      <c r="J42" s="556">
        <f t="shared" si="1"/>
        <v>0</v>
      </c>
      <c r="K42" s="929"/>
      <c r="L42" s="1053"/>
      <c r="M42" s="1128"/>
      <c r="N42" s="1056"/>
      <c r="O42" s="1058"/>
      <c r="P42" s="1060"/>
      <c r="Q42" s="157"/>
      <c r="R42" s="157"/>
      <c r="S42" s="157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</row>
    <row r="43" spans="2:32" ht="19.899999999999999" customHeight="1">
      <c r="B43" s="1141"/>
      <c r="C43" s="1093" t="s">
        <v>179</v>
      </c>
      <c r="D43" s="554" t="s">
        <v>153</v>
      </c>
      <c r="E43" s="565">
        <v>0.33200000000000002</v>
      </c>
      <c r="F43" s="586"/>
      <c r="G43" s="544">
        <f>E43+F43</f>
        <v>0.33200000000000002</v>
      </c>
      <c r="H43" s="350">
        <v>0</v>
      </c>
      <c r="I43" s="545">
        <f t="shared" si="3"/>
        <v>0.33200000000000002</v>
      </c>
      <c r="J43" s="555">
        <f t="shared" si="1"/>
        <v>0</v>
      </c>
      <c r="K43" s="929">
        <f>E43+E44</f>
        <v>0.443</v>
      </c>
      <c r="L43" s="1053">
        <f>F43+F44</f>
        <v>0</v>
      </c>
      <c r="M43" s="1128">
        <f>K43+L43</f>
        <v>0.443</v>
      </c>
      <c r="N43" s="1056">
        <f>H43+H44</f>
        <v>0</v>
      </c>
      <c r="O43" s="1058">
        <f>M43-N43</f>
        <v>0.443</v>
      </c>
      <c r="P43" s="1060">
        <f>N43/M43</f>
        <v>0</v>
      </c>
      <c r="Q43" s="157"/>
      <c r="R43" s="157"/>
      <c r="S43" s="157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</row>
    <row r="44" spans="2:32" ht="19.899999999999999" customHeight="1">
      <c r="B44" s="1141"/>
      <c r="C44" s="1094"/>
      <c r="D44" s="554" t="s">
        <v>159</v>
      </c>
      <c r="E44" s="566">
        <v>0.111</v>
      </c>
      <c r="F44" s="164"/>
      <c r="G44" s="546">
        <f>E44+F44+I43</f>
        <v>0.443</v>
      </c>
      <c r="H44" s="350"/>
      <c r="I44" s="547">
        <f>G44-H44</f>
        <v>0.443</v>
      </c>
      <c r="J44" s="556">
        <f t="shared" si="1"/>
        <v>0</v>
      </c>
      <c r="K44" s="929"/>
      <c r="L44" s="1053"/>
      <c r="M44" s="1128"/>
      <c r="N44" s="1056"/>
      <c r="O44" s="1058"/>
      <c r="P44" s="1060"/>
      <c r="Q44" s="157"/>
      <c r="R44" s="157"/>
      <c r="S44" s="157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</row>
    <row r="45" spans="2:32" ht="19.899999999999999" customHeight="1">
      <c r="B45" s="1141"/>
      <c r="C45" s="1137" t="s">
        <v>191</v>
      </c>
      <c r="D45" s="554" t="s">
        <v>153</v>
      </c>
      <c r="E45" s="565">
        <v>8781.7010000000009</v>
      </c>
      <c r="F45" s="601">
        <f>-40-46.0512-34.9812-33.948</f>
        <v>-154.9804</v>
      </c>
      <c r="G45" s="544">
        <f>E45+F45</f>
        <v>8626.7206000000006</v>
      </c>
      <c r="H45" s="767">
        <v>4718.8270000000002</v>
      </c>
      <c r="I45" s="545">
        <f t="shared" si="3"/>
        <v>3907.8936000000003</v>
      </c>
      <c r="J45" s="555">
        <f>H45/G45</f>
        <v>0.54700125561038804</v>
      </c>
      <c r="K45" s="929">
        <f>E45+E46</f>
        <v>11708.934000000001</v>
      </c>
      <c r="L45" s="1053">
        <f>F45+F46</f>
        <v>-1255.1984</v>
      </c>
      <c r="M45" s="1128">
        <f>K45+L45</f>
        <v>10453.735600000002</v>
      </c>
      <c r="N45" s="1056">
        <f>H45+H46</f>
        <v>10430.071</v>
      </c>
      <c r="O45" s="1058">
        <f>M45-N45</f>
        <v>23.664600000001883</v>
      </c>
      <c r="P45" s="1060">
        <f>N45/M45</f>
        <v>0.99773625420562562</v>
      </c>
      <c r="Q45" s="157"/>
      <c r="R45" s="157"/>
      <c r="S45" s="157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</row>
    <row r="46" spans="2:32" ht="19.899999999999999" customHeight="1">
      <c r="B46" s="1141"/>
      <c r="C46" s="1137"/>
      <c r="D46" s="554" t="s">
        <v>159</v>
      </c>
      <c r="E46" s="566">
        <v>2927.2330000000002</v>
      </c>
      <c r="F46" s="164">
        <f>-200.147-900.071</f>
        <v>-1100.2180000000001</v>
      </c>
      <c r="G46" s="546">
        <f>E46+F46+I45</f>
        <v>5734.9086000000007</v>
      </c>
      <c r="H46" s="767">
        <v>5711.2439999999997</v>
      </c>
      <c r="I46" s="547">
        <f t="shared" si="3"/>
        <v>23.664600000000974</v>
      </c>
      <c r="J46" s="556">
        <f t="shared" si="1"/>
        <v>0.99587358724426733</v>
      </c>
      <c r="K46" s="929"/>
      <c r="L46" s="1053"/>
      <c r="M46" s="1128"/>
      <c r="N46" s="1056"/>
      <c r="O46" s="1058"/>
      <c r="P46" s="1060"/>
      <c r="Q46" s="157"/>
      <c r="R46" s="157"/>
      <c r="S46" s="157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</row>
    <row r="47" spans="2:32" ht="19.899999999999999" customHeight="1">
      <c r="B47" s="1141"/>
      <c r="C47" s="1131" t="s">
        <v>408</v>
      </c>
      <c r="D47" s="609" t="s">
        <v>153</v>
      </c>
      <c r="E47" s="610">
        <v>0</v>
      </c>
      <c r="F47" s="611"/>
      <c r="G47" s="612">
        <f>E47+F47</f>
        <v>0</v>
      </c>
      <c r="H47" s="709">
        <v>0</v>
      </c>
      <c r="I47" s="613">
        <f t="shared" si="3"/>
        <v>0</v>
      </c>
      <c r="J47" s="614" t="e">
        <f>H47/G47</f>
        <v>#DIV/0!</v>
      </c>
      <c r="K47" s="1132">
        <f>E47+E48</f>
        <v>0</v>
      </c>
      <c r="L47" s="1133">
        <f>F47+F48</f>
        <v>0</v>
      </c>
      <c r="M47" s="1134">
        <f>K47+L47</f>
        <v>0</v>
      </c>
      <c r="N47" s="1135">
        <f>H47+H48</f>
        <v>0</v>
      </c>
      <c r="O47" s="1136">
        <f>M47-N47</f>
        <v>0</v>
      </c>
      <c r="P47" s="1130" t="e">
        <f>N47/M47</f>
        <v>#DIV/0!</v>
      </c>
      <c r="Q47" s="157"/>
      <c r="R47" s="157"/>
      <c r="S47" s="157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</row>
    <row r="48" spans="2:32" ht="19.899999999999999" customHeight="1">
      <c r="B48" s="1141"/>
      <c r="C48" s="1131"/>
      <c r="D48" s="609" t="s">
        <v>159</v>
      </c>
      <c r="E48" s="615">
        <v>0</v>
      </c>
      <c r="F48" s="616"/>
      <c r="G48" s="640">
        <f>E48+F48+I47</f>
        <v>0</v>
      </c>
      <c r="H48" s="350"/>
      <c r="I48" s="617">
        <f t="shared" si="3"/>
        <v>0</v>
      </c>
      <c r="J48" s="618" t="e">
        <f t="shared" si="1"/>
        <v>#DIV/0!</v>
      </c>
      <c r="K48" s="1132"/>
      <c r="L48" s="1133"/>
      <c r="M48" s="1134"/>
      <c r="N48" s="1135"/>
      <c r="O48" s="1136"/>
      <c r="P48" s="1130"/>
      <c r="Q48" s="157"/>
      <c r="R48" s="157"/>
      <c r="S48" s="157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</row>
    <row r="49" spans="1:66" ht="19.899999999999999" customHeight="1">
      <c r="B49" s="1141"/>
      <c r="C49" s="1139" t="s">
        <v>789</v>
      </c>
      <c r="D49" s="554" t="s">
        <v>153</v>
      </c>
      <c r="E49" s="582">
        <v>77.168000000000006</v>
      </c>
      <c r="F49" s="602">
        <f>-102.89</f>
        <v>-102.89</v>
      </c>
      <c r="G49" s="544">
        <f>E49+F49</f>
        <v>-25.721999999999994</v>
      </c>
      <c r="H49" s="350">
        <v>0</v>
      </c>
      <c r="I49" s="545">
        <f t="shared" si="3"/>
        <v>-25.721999999999994</v>
      </c>
      <c r="J49" s="555">
        <f t="shared" ref="J49" si="4">H49/G49</f>
        <v>0</v>
      </c>
      <c r="K49" s="929">
        <f>E49+E50</f>
        <v>102.89100000000001</v>
      </c>
      <c r="L49" s="1053">
        <f>F49+F50</f>
        <v>-102.89</v>
      </c>
      <c r="M49" s="1089">
        <f>K49+L49</f>
        <v>1.0000000000047748E-3</v>
      </c>
      <c r="N49" s="1056">
        <f>H49+H50</f>
        <v>0</v>
      </c>
      <c r="O49" s="1058">
        <f>M49-N49</f>
        <v>1.0000000000047748E-3</v>
      </c>
      <c r="P49" s="1060">
        <v>0</v>
      </c>
      <c r="Q49" s="157"/>
      <c r="R49" s="157"/>
      <c r="S49" s="157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</row>
    <row r="50" spans="1:66" ht="19.899999999999999" customHeight="1">
      <c r="B50" s="1141"/>
      <c r="C50" s="1094"/>
      <c r="D50" s="554" t="s">
        <v>159</v>
      </c>
      <c r="E50" s="566">
        <v>25.722999999999999</v>
      </c>
      <c r="F50" s="164"/>
      <c r="G50" s="546">
        <f>E50+F50+I49</f>
        <v>1.0000000000047748E-3</v>
      </c>
      <c r="H50" s="350">
        <v>0</v>
      </c>
      <c r="I50" s="547">
        <f t="shared" si="3"/>
        <v>1.0000000000047748E-3</v>
      </c>
      <c r="J50" s="556">
        <f>H50/G50</f>
        <v>0</v>
      </c>
      <c r="K50" s="929"/>
      <c r="L50" s="1053"/>
      <c r="M50" s="1089"/>
      <c r="N50" s="1056"/>
      <c r="O50" s="1058"/>
      <c r="P50" s="1060"/>
      <c r="Q50" s="157"/>
      <c r="R50" s="157"/>
      <c r="S50" s="157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</row>
    <row r="51" spans="1:66" ht="19.899999999999999" customHeight="1">
      <c r="B51" s="1141"/>
      <c r="C51" s="1138" t="s">
        <v>180</v>
      </c>
      <c r="D51" s="554" t="s">
        <v>153</v>
      </c>
      <c r="E51" s="565">
        <v>15.055</v>
      </c>
      <c r="F51" s="601">
        <f>-0.5904-1.033-1.033</f>
        <v>-2.6563999999999997</v>
      </c>
      <c r="G51" s="544">
        <f>E51+F51</f>
        <v>12.3986</v>
      </c>
      <c r="H51" s="766">
        <v>1.6779999999999999</v>
      </c>
      <c r="I51" s="545">
        <f t="shared" si="3"/>
        <v>10.720600000000001</v>
      </c>
      <c r="J51" s="567">
        <f t="shared" ref="J51:J58" si="5">H51/G51</f>
        <v>0.13533786072621101</v>
      </c>
      <c r="K51" s="929">
        <f>E51+E52</f>
        <v>20.073</v>
      </c>
      <c r="L51" s="1053">
        <f>F51+F52</f>
        <v>-2.6563999999999997</v>
      </c>
      <c r="M51" s="1089">
        <f>K51+L51</f>
        <v>17.416600000000003</v>
      </c>
      <c r="N51" s="1056">
        <f>H51+H52</f>
        <v>2.605</v>
      </c>
      <c r="O51" s="1058">
        <f>M51-N51</f>
        <v>14.811600000000002</v>
      </c>
      <c r="P51" s="1060">
        <f>N51/M51</f>
        <v>0.14956995050698757</v>
      </c>
      <c r="Q51" s="157"/>
      <c r="R51" s="157"/>
      <c r="S51" s="157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</row>
    <row r="52" spans="1:66" ht="19.899999999999999" customHeight="1">
      <c r="B52" s="1141"/>
      <c r="C52" s="1138"/>
      <c r="D52" s="554" t="s">
        <v>159</v>
      </c>
      <c r="E52" s="566">
        <v>5.0179999999999998</v>
      </c>
      <c r="F52" s="164"/>
      <c r="G52" s="546">
        <f>E52+F52+I51</f>
        <v>15.738600000000002</v>
      </c>
      <c r="H52" s="767">
        <v>0.92700000000000005</v>
      </c>
      <c r="I52" s="547">
        <f t="shared" si="3"/>
        <v>14.811600000000002</v>
      </c>
      <c r="J52" s="556">
        <f t="shared" si="5"/>
        <v>5.8899775075292586E-2</v>
      </c>
      <c r="K52" s="929"/>
      <c r="L52" s="1053"/>
      <c r="M52" s="1089"/>
      <c r="N52" s="1056"/>
      <c r="O52" s="1058"/>
      <c r="P52" s="1060"/>
      <c r="Q52" s="157"/>
      <c r="R52" s="157"/>
      <c r="S52" s="157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</row>
    <row r="53" spans="1:66" ht="19.899999999999999" customHeight="1">
      <c r="B53" s="1141"/>
      <c r="C53" s="1138" t="s">
        <v>221</v>
      </c>
      <c r="D53" s="554" t="s">
        <v>153</v>
      </c>
      <c r="E53" s="565">
        <v>0</v>
      </c>
      <c r="F53" s="601">
        <f>0.5904</f>
        <v>0.59040000000000004</v>
      </c>
      <c r="G53" s="544">
        <f>E53+F53</f>
        <v>0.59040000000000004</v>
      </c>
      <c r="H53" s="350"/>
      <c r="I53" s="545">
        <f t="shared" ref="I53:I54" si="6">G53-H53</f>
        <v>0.59040000000000004</v>
      </c>
      <c r="J53" s="567">
        <f t="shared" si="5"/>
        <v>0</v>
      </c>
      <c r="K53" s="929">
        <f>E53+E54</f>
        <v>0</v>
      </c>
      <c r="L53" s="1053">
        <f>F53+F54</f>
        <v>0.59040000000000004</v>
      </c>
      <c r="M53" s="1055">
        <f>K53+L53</f>
        <v>0.59040000000000004</v>
      </c>
      <c r="N53" s="1056">
        <f>H53+H54</f>
        <v>0</v>
      </c>
      <c r="O53" s="1058">
        <f>M53-N53</f>
        <v>0.59040000000000004</v>
      </c>
      <c r="P53" s="1060">
        <f>N53/M53</f>
        <v>0</v>
      </c>
      <c r="Q53" s="157"/>
      <c r="R53" s="157"/>
      <c r="S53" s="157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</row>
    <row r="54" spans="1:66" ht="19.899999999999999" customHeight="1">
      <c r="B54" s="1141"/>
      <c r="C54" s="1138"/>
      <c r="D54" s="554" t="s">
        <v>159</v>
      </c>
      <c r="E54" s="566">
        <v>0</v>
      </c>
      <c r="F54" s="164"/>
      <c r="G54" s="546">
        <f>E54+F54+I53</f>
        <v>0.59040000000000004</v>
      </c>
      <c r="H54" s="350"/>
      <c r="I54" s="547">
        <f t="shared" si="6"/>
        <v>0.59040000000000004</v>
      </c>
      <c r="J54" s="556">
        <f t="shared" si="5"/>
        <v>0</v>
      </c>
      <c r="K54" s="929"/>
      <c r="L54" s="1053"/>
      <c r="M54" s="1055"/>
      <c r="N54" s="1056"/>
      <c r="O54" s="1058"/>
      <c r="P54" s="1060"/>
      <c r="Q54" s="157"/>
      <c r="R54" s="157"/>
      <c r="S54" s="157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</row>
    <row r="55" spans="1:66" ht="19.899999999999999" customHeight="1">
      <c r="B55" s="1141"/>
      <c r="C55" s="1138" t="s">
        <v>222</v>
      </c>
      <c r="D55" s="554" t="s">
        <v>153</v>
      </c>
      <c r="E55" s="565">
        <v>0</v>
      </c>
      <c r="F55" s="586">
        <f>1.033</f>
        <v>1.0329999999999999</v>
      </c>
      <c r="G55" s="544">
        <f>E55+F55</f>
        <v>1.0329999999999999</v>
      </c>
      <c r="H55" s="350"/>
      <c r="I55" s="545">
        <f t="shared" ref="I55:I61" si="7">G55-H55</f>
        <v>1.0329999999999999</v>
      </c>
      <c r="J55" s="567">
        <f t="shared" si="5"/>
        <v>0</v>
      </c>
      <c r="K55" s="929">
        <f>E55+E56</f>
        <v>0</v>
      </c>
      <c r="L55" s="1053">
        <f>F55+F56</f>
        <v>1.0329999999999999</v>
      </c>
      <c r="M55" s="1055">
        <f>K55+L55</f>
        <v>1.0329999999999999</v>
      </c>
      <c r="N55" s="1056">
        <f>H55+H56</f>
        <v>0.30199999999999999</v>
      </c>
      <c r="O55" s="1058">
        <f>M55-N55</f>
        <v>0.73099999999999987</v>
      </c>
      <c r="P55" s="1060">
        <f>N55/M55</f>
        <v>0.29235237173281703</v>
      </c>
      <c r="Q55" s="157"/>
      <c r="R55" s="157"/>
      <c r="S55" s="157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</row>
    <row r="56" spans="1:66" ht="19.899999999999999" customHeight="1">
      <c r="B56" s="1141"/>
      <c r="C56" s="1138"/>
      <c r="D56" s="554" t="s">
        <v>159</v>
      </c>
      <c r="E56" s="566">
        <v>0</v>
      </c>
      <c r="F56" s="164"/>
      <c r="G56" s="546">
        <f>E56+F56+I55</f>
        <v>1.0329999999999999</v>
      </c>
      <c r="H56" s="767">
        <v>0.30199999999999999</v>
      </c>
      <c r="I56" s="547">
        <f t="shared" si="7"/>
        <v>0.73099999999999987</v>
      </c>
      <c r="J56" s="556">
        <f t="shared" si="5"/>
        <v>0.29235237173281703</v>
      </c>
      <c r="K56" s="929"/>
      <c r="L56" s="1053"/>
      <c r="M56" s="1055"/>
      <c r="N56" s="1056"/>
      <c r="O56" s="1058"/>
      <c r="P56" s="1060"/>
      <c r="Q56" s="157"/>
      <c r="R56" s="157"/>
      <c r="S56" s="157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</row>
    <row r="57" spans="1:66" ht="19.899999999999999" customHeight="1">
      <c r="B57" s="1141"/>
      <c r="C57" s="1094" t="s">
        <v>223</v>
      </c>
      <c r="D57" s="547" t="s">
        <v>153</v>
      </c>
      <c r="E57" s="582">
        <v>0</v>
      </c>
      <c r="F57" s="583">
        <f>1.033</f>
        <v>1.0329999999999999</v>
      </c>
      <c r="G57" s="584">
        <f>E57+F57</f>
        <v>1.0329999999999999</v>
      </c>
      <c r="H57" s="350">
        <v>0</v>
      </c>
      <c r="I57" s="585">
        <f t="shared" si="7"/>
        <v>1.0329999999999999</v>
      </c>
      <c r="J57" s="555">
        <f t="shared" si="5"/>
        <v>0</v>
      </c>
      <c r="K57" s="929">
        <f>E57+E58</f>
        <v>0</v>
      </c>
      <c r="L57" s="1053">
        <f>F57+F58</f>
        <v>1.0329999999999999</v>
      </c>
      <c r="M57" s="1055">
        <f>K57+L57</f>
        <v>1.0329999999999999</v>
      </c>
      <c r="N57" s="1056">
        <f>H57+H58</f>
        <v>0</v>
      </c>
      <c r="O57" s="1058">
        <f>M57-N57</f>
        <v>1.0329999999999999</v>
      </c>
      <c r="P57" s="1060">
        <f>N57/M57</f>
        <v>0</v>
      </c>
      <c r="Q57" s="157"/>
      <c r="R57" s="157"/>
      <c r="S57" s="157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</row>
    <row r="58" spans="1:66" ht="19.899999999999999" customHeight="1">
      <c r="B58" s="1141"/>
      <c r="C58" s="1138"/>
      <c r="D58" s="554" t="s">
        <v>159</v>
      </c>
      <c r="E58" s="582">
        <v>0</v>
      </c>
      <c r="F58" s="583"/>
      <c r="G58" s="584">
        <f>E58+F58+I57</f>
        <v>1.0329999999999999</v>
      </c>
      <c r="H58" s="596"/>
      <c r="I58" s="585">
        <f t="shared" si="7"/>
        <v>1.0329999999999999</v>
      </c>
      <c r="J58" s="555">
        <f t="shared" si="5"/>
        <v>0</v>
      </c>
      <c r="K58" s="1142"/>
      <c r="L58" s="1146"/>
      <c r="M58" s="1147"/>
      <c r="N58" s="1148"/>
      <c r="O58" s="1149"/>
      <c r="P58" s="1150"/>
      <c r="Q58" s="157"/>
      <c r="R58" s="157"/>
      <c r="S58" s="157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</row>
    <row r="59" spans="1:66" ht="19.899999999999999" customHeight="1">
      <c r="A59" s="172"/>
      <c r="B59" s="1141"/>
      <c r="C59" s="1140" t="s">
        <v>834</v>
      </c>
      <c r="D59" s="547" t="s">
        <v>153</v>
      </c>
      <c r="E59" s="755">
        <v>0</v>
      </c>
      <c r="F59" s="771"/>
      <c r="G59" s="601">
        <f>E59+F59</f>
        <v>0</v>
      </c>
      <c r="H59" s="779"/>
      <c r="I59" s="771">
        <f t="shared" si="7"/>
        <v>0</v>
      </c>
      <c r="J59" s="783"/>
      <c r="K59" s="929">
        <f t="shared" ref="K59" si="8">E59+E60</f>
        <v>0</v>
      </c>
      <c r="L59" s="1053"/>
      <c r="M59" s="1055">
        <f>K59+L60</f>
        <v>0</v>
      </c>
      <c r="N59" s="1056"/>
      <c r="O59" s="1058"/>
      <c r="P59" s="1060"/>
      <c r="Q59" s="173"/>
      <c r="R59" s="173"/>
      <c r="S59" s="173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</row>
    <row r="60" spans="1:66" ht="19.899999999999999" customHeight="1">
      <c r="A60" s="172"/>
      <c r="B60" s="1141"/>
      <c r="C60" s="1093"/>
      <c r="D60" s="545" t="s">
        <v>159</v>
      </c>
      <c r="E60" s="772">
        <v>0</v>
      </c>
      <c r="F60" s="164">
        <f>102.89-102.89</f>
        <v>0</v>
      </c>
      <c r="G60" s="552">
        <f>E60+F60+I59</f>
        <v>0</v>
      </c>
      <c r="H60" s="780"/>
      <c r="I60" s="164">
        <f t="shared" si="7"/>
        <v>0</v>
      </c>
      <c r="J60" s="786"/>
      <c r="K60" s="1142"/>
      <c r="L60" s="1053"/>
      <c r="M60" s="1055"/>
      <c r="N60" s="1056"/>
      <c r="O60" s="1058"/>
      <c r="P60" s="1060"/>
      <c r="Q60" s="173"/>
      <c r="R60" s="173"/>
      <c r="S60" s="173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</row>
    <row r="61" spans="1:66" ht="19.899999999999999" customHeight="1">
      <c r="A61" s="172"/>
      <c r="B61" s="769"/>
      <c r="C61" s="1050" t="s">
        <v>850</v>
      </c>
      <c r="D61" s="776" t="s">
        <v>153</v>
      </c>
      <c r="E61" s="777">
        <v>0</v>
      </c>
      <c r="F61" s="583"/>
      <c r="G61" s="584">
        <f>E61+F61</f>
        <v>0</v>
      </c>
      <c r="H61" s="781"/>
      <c r="I61" s="771">
        <f t="shared" si="7"/>
        <v>0</v>
      </c>
      <c r="J61" s="784"/>
      <c r="K61" s="921">
        <f t="shared" ref="K61" si="9">E61+E62</f>
        <v>0</v>
      </c>
      <c r="L61" s="1053"/>
      <c r="M61" s="1055">
        <f>K61+L62</f>
        <v>0</v>
      </c>
      <c r="N61" s="1056"/>
      <c r="O61" s="1058"/>
      <c r="P61" s="1060"/>
      <c r="Q61" s="173"/>
      <c r="R61" s="173"/>
      <c r="S61" s="173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</row>
    <row r="62" spans="1:66" ht="19.899999999999999" customHeight="1" thickBot="1">
      <c r="A62" s="172"/>
      <c r="B62" s="770"/>
      <c r="C62" s="1051"/>
      <c r="D62" s="775" t="s">
        <v>159</v>
      </c>
      <c r="E62" s="778">
        <v>0</v>
      </c>
      <c r="F62" s="597">
        <f>125.182512</f>
        <v>125.182512</v>
      </c>
      <c r="G62" s="756">
        <f>E62+F62+I61</f>
        <v>125.182512</v>
      </c>
      <c r="H62" s="782">
        <v>0.70299999999999996</v>
      </c>
      <c r="I62" s="756">
        <f>G62-H62</f>
        <v>124.479512</v>
      </c>
      <c r="J62" s="785"/>
      <c r="K62" s="1052"/>
      <c r="L62" s="1054"/>
      <c r="M62" s="1055"/>
      <c r="N62" s="1057"/>
      <c r="O62" s="1059"/>
      <c r="P62" s="1061"/>
      <c r="Q62" s="173"/>
      <c r="R62" s="173"/>
      <c r="S62" s="173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</row>
    <row r="63" spans="1:66" s="156" customFormat="1" ht="19.899999999999999" customHeight="1">
      <c r="B63" s="157"/>
      <c r="C63" s="155"/>
      <c r="D63" s="157"/>
      <c r="E63" s="536">
        <f>SUM(E7:E60)</f>
        <v>14760.003000000001</v>
      </c>
      <c r="F63" s="161">
        <f>SUM(F7:F62)</f>
        <v>129.26800000000026</v>
      </c>
      <c r="G63" s="161">
        <f>+F63+E63</f>
        <v>14889.271000000001</v>
      </c>
      <c r="H63" s="768">
        <f>SUM(H7:H62)</f>
        <v>13807.688999999997</v>
      </c>
      <c r="I63" s="157">
        <f>SUM(I7:I58)</f>
        <v>6129.3504880000019</v>
      </c>
      <c r="J63" s="162">
        <f>+H63/G63</f>
        <v>0.92735829712549367</v>
      </c>
      <c r="K63" s="157">
        <f>SUM(K7:K58)</f>
        <v>14760.003000000001</v>
      </c>
      <c r="L63" s="157">
        <f t="shared" ref="L63" si="10">SUM(L7:L58)</f>
        <v>4.085488000000268</v>
      </c>
      <c r="M63" s="537">
        <f>+K63+L63</f>
        <v>14764.088488000001</v>
      </c>
      <c r="N63" s="157">
        <f>SUM(N7:N58)</f>
        <v>13806.985999999999</v>
      </c>
      <c r="O63" s="163">
        <f>SUM(O7:O58)</f>
        <v>957.1024880000025</v>
      </c>
      <c r="P63" s="162">
        <f>N63/M63</f>
        <v>0.93517361476274552</v>
      </c>
      <c r="Q63" s="157"/>
      <c r="R63" s="157"/>
      <c r="S63" s="157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</row>
    <row r="64" spans="1:66" s="156" customFormat="1" ht="19.899999999999999" customHeight="1">
      <c r="B64" s="157"/>
      <c r="C64" s="155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63"/>
      <c r="Q64" s="158"/>
      <c r="R64" s="157"/>
      <c r="S64" s="157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</row>
    <row r="65" spans="2:66" s="156" customFormat="1" ht="19.899999999999999" customHeight="1" thickBot="1"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</row>
    <row r="66" spans="2:66" s="156" customFormat="1" ht="19.899999999999999" customHeight="1">
      <c r="B66" s="1062" t="s">
        <v>154</v>
      </c>
      <c r="C66" s="1063"/>
      <c r="D66" s="1143" t="s">
        <v>156</v>
      </c>
      <c r="E66" s="1144"/>
      <c r="F66" s="1144"/>
      <c r="G66" s="1145"/>
      <c r="H66" s="1074" t="s">
        <v>147</v>
      </c>
      <c r="I66" s="1074" t="s">
        <v>148</v>
      </c>
      <c r="J66" s="1074" t="s">
        <v>157</v>
      </c>
      <c r="K66" s="1078" t="s">
        <v>417</v>
      </c>
      <c r="L66" s="1078" t="s">
        <v>161</v>
      </c>
      <c r="M66" s="1072" t="s">
        <v>162</v>
      </c>
      <c r="N66" s="1074" t="s">
        <v>147</v>
      </c>
      <c r="O66" s="492" t="s">
        <v>148</v>
      </c>
      <c r="P66" s="1076" t="s">
        <v>157</v>
      </c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</row>
    <row r="67" spans="2:66" s="156" customFormat="1" ht="19.899999999999999" customHeight="1" thickBot="1">
      <c r="B67" s="1064"/>
      <c r="C67" s="1065"/>
      <c r="D67" s="494" t="s">
        <v>160</v>
      </c>
      <c r="E67" s="494" t="s">
        <v>417</v>
      </c>
      <c r="F67" s="494" t="s">
        <v>161</v>
      </c>
      <c r="G67" s="494" t="s">
        <v>162</v>
      </c>
      <c r="H67" s="1075"/>
      <c r="I67" s="1075"/>
      <c r="J67" s="1075"/>
      <c r="K67" s="1079"/>
      <c r="L67" s="1079"/>
      <c r="M67" s="1073"/>
      <c r="N67" s="1075"/>
      <c r="O67" s="493"/>
      <c r="P67" s="1077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</row>
    <row r="68" spans="2:66" s="156" customFormat="1" ht="19.899999999999999" customHeight="1">
      <c r="B68" s="1066" t="s">
        <v>235</v>
      </c>
      <c r="C68" s="1067"/>
      <c r="D68" s="164" t="s">
        <v>153</v>
      </c>
      <c r="E68" s="165">
        <f>E7+E9+E11+E13+E15+E17+E19+E21+E23+E25+E27+E29+E31+E33+E35+E37+E39+E41+E43+E45+E47+E49+E51+E53+E55+E57</f>
        <v>11070.001000000002</v>
      </c>
      <c r="F68" s="233">
        <f>F7+F9+F11+F13+F15+F17+F19+F21+F23+F25+F27+F29+F31+F33+F35+F37+F39+F41+F43+F45+F47+F49+F51+F53+F55+F57</f>
        <v>65.400000000000162</v>
      </c>
      <c r="G68" s="165">
        <f>E68+F68</f>
        <v>11135.401000000002</v>
      </c>
      <c r="H68" s="174">
        <f>H7+H9+H11+H13+H15+H17+H19+H21+H23+H25+H27+H29+H31+H33+H35+H37+H39+H41+H43+H45+H47+H49+H51+H55+H53+H57</f>
        <v>5963.1530000000002</v>
      </c>
      <c r="I68" s="174">
        <f>G68-H68</f>
        <v>5172.2480000000014</v>
      </c>
      <c r="J68" s="175">
        <f>H68/G68</f>
        <v>0.53551309018866944</v>
      </c>
      <c r="K68" s="1071">
        <f>E68+E69</f>
        <v>14760.003000000002</v>
      </c>
      <c r="L68" s="1071">
        <f>F68+F69</f>
        <v>129.26800000000003</v>
      </c>
      <c r="M68" s="1070">
        <f>K68+L68</f>
        <v>14889.271000000002</v>
      </c>
      <c r="N68" s="1081">
        <f>H68+H69</f>
        <v>13807.688999999998</v>
      </c>
      <c r="O68" s="1084">
        <f>M68-N68</f>
        <v>1081.582000000004</v>
      </c>
      <c r="P68" s="1082">
        <f>N68/M68</f>
        <v>0.92735829712549367</v>
      </c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</row>
    <row r="69" spans="2:66" s="156" customFormat="1" ht="19.899999999999999" customHeight="1">
      <c r="B69" s="1068"/>
      <c r="C69" s="1069"/>
      <c r="D69" s="176" t="s">
        <v>159</v>
      </c>
      <c r="E69" s="177">
        <f>E8+E10+E12+E14+E16+E18+E20+E22+E24+E26+E28+E30+E32+E34+E36+E38+E40+E42+E44+E46+E48+E50+E52+E54+E56+E58</f>
        <v>3690.0020000000004</v>
      </c>
      <c r="F69" s="757">
        <f>F8+F10+F12+F14+F16+F18+F20+F22+F24+F26+F28+F30+F32+F34+F36+F38+F40+F42+F44+F46+F48+F50+F52+F54+F56+F58+F60+F62</f>
        <v>63.867999999999853</v>
      </c>
      <c r="G69" s="177">
        <f>E69+F69+G68</f>
        <v>14889.271000000002</v>
      </c>
      <c r="H69" s="178">
        <f>H8+H10+H12+H14+H16+H18+H20+H22+H24+H26+H28+H30+H32+H34+H36+H38+H40+H42+H44+H46+H48+H50+H52+H56+H54+H58+H60+H62</f>
        <v>7844.5359999999991</v>
      </c>
      <c r="I69" s="178">
        <f>G69-H69</f>
        <v>7044.7350000000033</v>
      </c>
      <c r="J69" s="179">
        <f>H69/G69</f>
        <v>0.52685829950976093</v>
      </c>
      <c r="K69" s="1080"/>
      <c r="L69" s="1080"/>
      <c r="M69" s="1071"/>
      <c r="N69" s="1080"/>
      <c r="O69" s="1081"/>
      <c r="P69" s="1083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</row>
    <row r="70" spans="2:66" s="156" customFormat="1" ht="19.899999999999999" customHeight="1"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</row>
    <row r="71" spans="2:66" s="156" customFormat="1" ht="19.899999999999999" customHeight="1"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</row>
    <row r="72" spans="2:66" s="232" customFormat="1" ht="12" customHeight="1"/>
    <row r="73" spans="2:66" s="232" customFormat="1" ht="12" customHeight="1"/>
    <row r="74" spans="2:66" s="232" customFormat="1" ht="12" customHeight="1"/>
    <row r="75" spans="2:66" s="232" customFormat="1" ht="12" customHeight="1"/>
    <row r="76" spans="2:66" s="232" customFormat="1" ht="12" customHeight="1"/>
    <row r="77" spans="2:66" s="232" customFormat="1" ht="12" customHeight="1"/>
    <row r="78" spans="2:66" s="232" customFormat="1" ht="12" customHeight="1"/>
    <row r="79" spans="2:66" s="232" customFormat="1" ht="12" customHeight="1"/>
    <row r="80" spans="2:66" s="232" customFormat="1" ht="12" customHeight="1"/>
    <row r="81" spans="8:66" s="232" customFormat="1" ht="12" customHeight="1"/>
    <row r="82" spans="8:66" s="232" customFormat="1" ht="12" customHeight="1"/>
    <row r="83" spans="8:66" s="232" customFormat="1" ht="12" customHeight="1">
      <c r="H83" s="156"/>
      <c r="I83" s="156"/>
      <c r="J83" s="156"/>
      <c r="K83" s="156"/>
    </row>
    <row r="84" spans="8:66" s="156" customFormat="1" ht="12" customHeight="1"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</row>
    <row r="85" spans="8:66" s="156" customFormat="1" ht="12" customHeight="1"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</row>
    <row r="86" spans="8:66" s="156" customFormat="1" ht="12" customHeight="1"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</row>
    <row r="87" spans="8:66" s="156" customFormat="1" ht="12" customHeight="1"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</row>
    <row r="88" spans="8:66" s="156" customFormat="1" ht="12" customHeight="1"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</row>
    <row r="89" spans="8:66" s="156" customFormat="1" ht="12" customHeight="1"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</row>
    <row r="90" spans="8:66" s="156" customFormat="1" ht="12" customHeight="1"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</row>
    <row r="91" spans="8:66" s="156" customFormat="1" ht="12" customHeight="1"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</row>
    <row r="92" spans="8:66" s="156" customFormat="1" ht="12" customHeight="1"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</row>
    <row r="93" spans="8:66" s="156" customFormat="1" ht="19.899999999999999" customHeight="1"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</row>
    <row r="94" spans="8:66" s="156" customFormat="1" ht="19.899999999999999" customHeight="1"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</row>
    <row r="95" spans="8:66" s="156" customFormat="1" ht="19.899999999999999" customHeight="1"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</row>
    <row r="96" spans="8:66" s="156" customFormat="1" ht="19.899999999999999" customHeight="1"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</row>
    <row r="97" spans="20:66" s="156" customFormat="1" ht="19.899999999999999" customHeight="1"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</row>
    <row r="98" spans="20:66" s="156" customFormat="1" ht="19.899999999999999" customHeight="1"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</row>
    <row r="99" spans="20:66" s="156" customFormat="1" ht="19.899999999999999" customHeight="1"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</row>
    <row r="100" spans="20:66" s="156" customFormat="1" ht="19.899999999999999" customHeight="1"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</row>
    <row r="101" spans="20:66" s="156" customFormat="1" ht="19.899999999999999" customHeight="1"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</row>
    <row r="102" spans="20:66" s="156" customFormat="1" ht="19.899999999999999" customHeight="1"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</row>
    <row r="103" spans="20:66" s="156" customFormat="1" ht="19.899999999999999" customHeight="1"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</row>
    <row r="104" spans="20:66" s="156" customFormat="1" ht="19.899999999999999" customHeight="1"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</row>
    <row r="105" spans="20:66" s="156" customFormat="1" ht="19.899999999999999" customHeight="1"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</row>
    <row r="106" spans="20:66" s="156" customFormat="1" ht="19.899999999999999" customHeight="1"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</row>
    <row r="107" spans="20:66" s="156" customFormat="1" ht="19.899999999999999" customHeight="1"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</row>
    <row r="108" spans="20:66" s="156" customFormat="1" ht="19.899999999999999" customHeight="1"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</row>
    <row r="109" spans="20:66" s="156" customFormat="1" ht="19.899999999999999" customHeight="1"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</row>
    <row r="110" spans="20:66" s="156" customFormat="1" ht="19.899999999999999" customHeight="1"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</row>
    <row r="111" spans="20:66" s="156" customFormat="1" ht="19.899999999999999" customHeight="1"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</row>
    <row r="112" spans="20:66" s="156" customFormat="1" ht="19.899999999999999" customHeight="1"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</row>
    <row r="113" spans="20:66" s="156" customFormat="1" ht="19.899999999999999" customHeight="1"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</row>
    <row r="114" spans="20:66" s="156" customFormat="1" ht="19.899999999999999" customHeight="1"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</row>
    <row r="115" spans="20:66" s="156" customFormat="1" ht="19.899999999999999" customHeight="1"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</row>
    <row r="116" spans="20:66" s="156" customFormat="1" ht="19.899999999999999" customHeight="1"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</row>
    <row r="117" spans="20:66" s="156" customFormat="1"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</row>
    <row r="118" spans="20:66" s="156" customFormat="1"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</row>
    <row r="119" spans="20:66" s="156" customFormat="1"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</row>
    <row r="120" spans="20:66" s="156" customFormat="1"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</row>
    <row r="121" spans="20:66" s="156" customFormat="1"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</row>
    <row r="122" spans="20:66" s="156" customFormat="1"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</row>
    <row r="123" spans="20:66" s="156" customFormat="1"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</row>
    <row r="124" spans="20:66" s="156" customFormat="1"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</row>
    <row r="125" spans="20:66" s="156" customFormat="1"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</row>
    <row r="126" spans="20:66" s="156" customFormat="1"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</row>
    <row r="127" spans="20:66" s="156" customFormat="1"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</row>
    <row r="128" spans="20:66" s="156" customFormat="1"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</row>
    <row r="129" spans="20:66" s="156" customFormat="1"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</row>
    <row r="130" spans="20:66" s="156" customFormat="1"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</row>
    <row r="131" spans="20:66" s="156" customFormat="1"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</row>
    <row r="132" spans="20:66" s="156" customFormat="1"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</row>
    <row r="133" spans="20:66" s="156" customFormat="1"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</row>
    <row r="134" spans="20:66" s="156" customFormat="1"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2"/>
      <c r="BN134" s="172"/>
    </row>
    <row r="135" spans="20:66" s="156" customFormat="1"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172"/>
    </row>
    <row r="136" spans="20:66" s="156" customFormat="1"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</row>
    <row r="137" spans="20:66" s="156" customFormat="1"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</row>
    <row r="138" spans="20:66" s="156" customFormat="1"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</row>
    <row r="139" spans="20:66" s="156" customFormat="1"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</row>
    <row r="140" spans="20:66" s="156" customFormat="1"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</row>
    <row r="141" spans="20:66" s="156" customFormat="1"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</row>
    <row r="142" spans="20:66" s="156" customFormat="1"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</row>
    <row r="143" spans="20:66" s="156" customFormat="1"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2"/>
      <c r="BJ143" s="172"/>
      <c r="BK143" s="172"/>
      <c r="BL143" s="172"/>
      <c r="BM143" s="172"/>
      <c r="BN143" s="172"/>
    </row>
    <row r="144" spans="20:66" s="156" customFormat="1"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2"/>
      <c r="BJ144" s="172"/>
      <c r="BK144" s="172"/>
      <c r="BL144" s="172"/>
      <c r="BM144" s="172"/>
      <c r="BN144" s="172"/>
    </row>
    <row r="145" spans="20:66" s="156" customFormat="1"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</row>
    <row r="146" spans="20:66" s="156" customFormat="1"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</row>
    <row r="147" spans="20:66" s="156" customFormat="1"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</row>
    <row r="148" spans="20:66" s="156" customFormat="1"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</row>
    <row r="149" spans="20:66" s="156" customFormat="1"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</row>
    <row r="150" spans="20:66" s="156" customFormat="1"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</row>
    <row r="151" spans="20:66" s="156" customFormat="1"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</row>
    <row r="152" spans="20:66" s="156" customFormat="1"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</row>
    <row r="153" spans="20:66" s="156" customFormat="1"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</row>
    <row r="154" spans="20:66" s="156" customFormat="1"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</row>
    <row r="155" spans="20:66" s="156" customFormat="1"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</row>
    <row r="156" spans="20:66" s="156" customFormat="1"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</row>
    <row r="157" spans="20:66" s="156" customFormat="1"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72"/>
      <c r="BF157" s="172"/>
      <c r="BG157" s="172"/>
      <c r="BH157" s="172"/>
      <c r="BI157" s="172"/>
      <c r="BJ157" s="172"/>
      <c r="BK157" s="172"/>
      <c r="BL157" s="172"/>
      <c r="BM157" s="172"/>
      <c r="BN157" s="172"/>
    </row>
    <row r="158" spans="20:66" s="156" customFormat="1"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</row>
    <row r="159" spans="20:66" s="156" customFormat="1"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/>
      <c r="BE159" s="172"/>
      <c r="BF159" s="172"/>
      <c r="BG159" s="172"/>
      <c r="BH159" s="172"/>
      <c r="BI159" s="172"/>
      <c r="BJ159" s="172"/>
      <c r="BK159" s="172"/>
      <c r="BL159" s="172"/>
      <c r="BM159" s="172"/>
      <c r="BN159" s="172"/>
    </row>
    <row r="160" spans="20:66" s="156" customFormat="1"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  <c r="BI160" s="172"/>
      <c r="BJ160" s="172"/>
      <c r="BK160" s="172"/>
      <c r="BL160" s="172"/>
      <c r="BM160" s="172"/>
      <c r="BN160" s="172"/>
    </row>
    <row r="161" spans="20:66" s="156" customFormat="1"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  <c r="BI161" s="172"/>
      <c r="BJ161" s="172"/>
      <c r="BK161" s="172"/>
      <c r="BL161" s="172"/>
      <c r="BM161" s="172"/>
      <c r="BN161" s="172"/>
    </row>
    <row r="162" spans="20:66" s="156" customFormat="1"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</row>
    <row r="163" spans="20:66" s="156" customFormat="1"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</row>
    <row r="164" spans="20:66" s="156" customFormat="1"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  <c r="BI164" s="172"/>
      <c r="BJ164" s="172"/>
      <c r="BK164" s="172"/>
      <c r="BL164" s="172"/>
      <c r="BM164" s="172"/>
      <c r="BN164" s="172"/>
    </row>
    <row r="165" spans="20:66" s="156" customFormat="1"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</row>
    <row r="166" spans="20:66" s="156" customFormat="1"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</row>
    <row r="167" spans="20:66" s="156" customFormat="1"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</row>
    <row r="168" spans="20:66" s="156" customFormat="1"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2"/>
      <c r="BN168" s="172"/>
    </row>
    <row r="169" spans="20:66" s="156" customFormat="1"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</row>
    <row r="170" spans="20:66" s="156" customFormat="1"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</row>
    <row r="171" spans="20:66" s="156" customFormat="1"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2"/>
      <c r="BN171" s="172"/>
    </row>
    <row r="172" spans="20:66" s="156" customFormat="1"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</row>
    <row r="173" spans="20:66" s="156" customFormat="1"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172"/>
      <c r="BN173" s="172"/>
    </row>
    <row r="174" spans="20:66" s="156" customFormat="1"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</row>
    <row r="175" spans="20:66" s="156" customFormat="1"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172"/>
      <c r="BN175" s="172"/>
    </row>
    <row r="176" spans="20:66" s="156" customFormat="1"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</row>
    <row r="177" spans="20:66" s="156" customFormat="1"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2"/>
      <c r="BM177" s="172"/>
      <c r="BN177" s="172"/>
    </row>
    <row r="178" spans="20:66" s="156" customFormat="1"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</row>
    <row r="179" spans="20:66" s="156" customFormat="1"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</row>
    <row r="180" spans="20:66" s="156" customFormat="1"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  <c r="BI180" s="172"/>
      <c r="BJ180" s="172"/>
      <c r="BK180" s="172"/>
      <c r="BL180" s="172"/>
      <c r="BM180" s="172"/>
      <c r="BN180" s="172"/>
    </row>
    <row r="181" spans="20:66" s="156" customFormat="1"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172"/>
      <c r="BM181" s="172"/>
      <c r="BN181" s="172"/>
    </row>
    <row r="182" spans="20:66" s="156" customFormat="1"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</row>
    <row r="183" spans="20:66" s="156" customFormat="1"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  <c r="BI183" s="172"/>
      <c r="BJ183" s="172"/>
      <c r="BK183" s="172"/>
      <c r="BL183" s="172"/>
      <c r="BM183" s="172"/>
      <c r="BN183" s="172"/>
    </row>
    <row r="184" spans="20:66" s="156" customFormat="1"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  <c r="BI184" s="172"/>
      <c r="BJ184" s="172"/>
      <c r="BK184" s="172"/>
      <c r="BL184" s="172"/>
      <c r="BM184" s="172"/>
      <c r="BN184" s="172"/>
    </row>
    <row r="185" spans="20:66" s="156" customFormat="1"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</row>
    <row r="186" spans="20:66" s="156" customFormat="1"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</row>
    <row r="187" spans="20:66" s="156" customFormat="1"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  <c r="BI187" s="172"/>
      <c r="BJ187" s="172"/>
      <c r="BK187" s="172"/>
      <c r="BL187" s="172"/>
      <c r="BM187" s="172"/>
      <c r="BN187" s="172"/>
    </row>
    <row r="188" spans="20:66" s="156" customFormat="1"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</row>
    <row r="189" spans="20:66" s="156" customFormat="1"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  <c r="BI189" s="172"/>
      <c r="BJ189" s="172"/>
      <c r="BK189" s="172"/>
      <c r="BL189" s="172"/>
      <c r="BM189" s="172"/>
      <c r="BN189" s="172"/>
    </row>
    <row r="190" spans="20:66" s="156" customFormat="1"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</row>
    <row r="191" spans="20:66" s="156" customFormat="1"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  <c r="BI191" s="172"/>
      <c r="BJ191" s="172"/>
      <c r="BK191" s="172"/>
      <c r="BL191" s="172"/>
      <c r="BM191" s="172"/>
      <c r="BN191" s="172"/>
    </row>
    <row r="192" spans="20:66" s="156" customFormat="1"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  <c r="BI192" s="172"/>
      <c r="BJ192" s="172"/>
      <c r="BK192" s="172"/>
      <c r="BL192" s="172"/>
      <c r="BM192" s="172"/>
      <c r="BN192" s="172"/>
    </row>
    <row r="193" spans="20:66" s="156" customFormat="1"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</row>
    <row r="194" spans="20:66" s="156" customFormat="1"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</row>
    <row r="195" spans="20:66" s="156" customFormat="1"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</row>
    <row r="196" spans="20:66" s="156" customFormat="1"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</row>
    <row r="197" spans="20:66" s="156" customFormat="1"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</row>
    <row r="198" spans="20:66" s="156" customFormat="1"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</row>
    <row r="199" spans="20:66" s="156" customFormat="1"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  <c r="BI199" s="172"/>
      <c r="BJ199" s="172"/>
      <c r="BK199" s="172"/>
      <c r="BL199" s="172"/>
      <c r="BM199" s="172"/>
      <c r="BN199" s="172"/>
    </row>
    <row r="200" spans="20:66" s="156" customFormat="1"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  <c r="BI200" s="172"/>
      <c r="BJ200" s="172"/>
      <c r="BK200" s="172"/>
      <c r="BL200" s="172"/>
      <c r="BM200" s="172"/>
      <c r="BN200" s="172"/>
    </row>
    <row r="201" spans="20:66" s="156" customFormat="1"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2"/>
      <c r="BB201" s="172"/>
      <c r="BC201" s="172"/>
      <c r="BD201" s="172"/>
      <c r="BE201" s="172"/>
      <c r="BF201" s="172"/>
      <c r="BG201" s="172"/>
      <c r="BH201" s="172"/>
      <c r="BI201" s="172"/>
      <c r="BJ201" s="172"/>
      <c r="BK201" s="172"/>
      <c r="BL201" s="172"/>
      <c r="BM201" s="172"/>
      <c r="BN201" s="172"/>
    </row>
    <row r="202" spans="20:66" s="156" customFormat="1"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</row>
    <row r="203" spans="20:66" s="156" customFormat="1"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  <c r="AY203" s="172"/>
      <c r="AZ203" s="172"/>
      <c r="BA203" s="172"/>
      <c r="BB203" s="172"/>
      <c r="BC203" s="172"/>
      <c r="BD203" s="172"/>
      <c r="BE203" s="172"/>
      <c r="BF203" s="172"/>
      <c r="BG203" s="172"/>
      <c r="BH203" s="172"/>
      <c r="BI203" s="172"/>
      <c r="BJ203" s="172"/>
      <c r="BK203" s="172"/>
      <c r="BL203" s="172"/>
      <c r="BM203" s="172"/>
      <c r="BN203" s="172"/>
    </row>
    <row r="204" spans="20:66" s="156" customFormat="1"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2"/>
      <c r="BN204" s="172"/>
    </row>
    <row r="205" spans="20:66" s="156" customFormat="1"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2"/>
      <c r="BN205" s="172"/>
    </row>
    <row r="206" spans="20:66" s="156" customFormat="1"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</row>
    <row r="207" spans="20:66" s="156" customFormat="1"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2"/>
      <c r="BN207" s="172"/>
    </row>
    <row r="208" spans="20:66" s="156" customFormat="1"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</row>
    <row r="209" spans="20:66" s="156" customFormat="1"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</row>
    <row r="210" spans="20:66" s="156" customFormat="1"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</row>
    <row r="211" spans="20:66" s="156" customFormat="1"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172"/>
      <c r="BN211" s="172"/>
    </row>
    <row r="212" spans="20:66" s="156" customFormat="1"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172"/>
      <c r="BN212" s="172"/>
    </row>
    <row r="213" spans="20:66" s="156" customFormat="1"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2"/>
      <c r="BE213" s="172"/>
      <c r="BF213" s="172"/>
      <c r="BG213" s="172"/>
      <c r="BH213" s="172"/>
      <c r="BI213" s="172"/>
      <c r="BJ213" s="172"/>
      <c r="BK213" s="172"/>
      <c r="BL213" s="172"/>
      <c r="BM213" s="172"/>
      <c r="BN213" s="172"/>
    </row>
    <row r="214" spans="20:66" s="156" customFormat="1"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  <c r="AY214" s="172"/>
      <c r="AZ214" s="172"/>
      <c r="BA214" s="172"/>
      <c r="BB214" s="172"/>
      <c r="BC214" s="172"/>
      <c r="BD214" s="172"/>
      <c r="BE214" s="172"/>
      <c r="BF214" s="172"/>
      <c r="BG214" s="172"/>
      <c r="BH214" s="172"/>
      <c r="BI214" s="172"/>
      <c r="BJ214" s="172"/>
      <c r="BK214" s="172"/>
      <c r="BL214" s="172"/>
      <c r="BM214" s="172"/>
      <c r="BN214" s="172"/>
    </row>
    <row r="215" spans="20:66" s="156" customFormat="1"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  <c r="AV215" s="172"/>
      <c r="AW215" s="172"/>
      <c r="AX215" s="172"/>
      <c r="AY215" s="172"/>
      <c r="AZ215" s="172"/>
      <c r="BA215" s="172"/>
      <c r="BB215" s="172"/>
      <c r="BC215" s="172"/>
      <c r="BD215" s="172"/>
      <c r="BE215" s="172"/>
      <c r="BF215" s="172"/>
      <c r="BG215" s="172"/>
      <c r="BH215" s="172"/>
      <c r="BI215" s="172"/>
      <c r="BJ215" s="172"/>
      <c r="BK215" s="172"/>
      <c r="BL215" s="172"/>
      <c r="BM215" s="172"/>
      <c r="BN215" s="172"/>
    </row>
    <row r="216" spans="20:66" s="156" customFormat="1"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2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72"/>
      <c r="BM216" s="172"/>
      <c r="BN216" s="172"/>
    </row>
    <row r="217" spans="20:66" s="156" customFormat="1"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</row>
    <row r="218" spans="20:66" s="156" customFormat="1"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72"/>
      <c r="BM218" s="172"/>
      <c r="BN218" s="172"/>
    </row>
    <row r="219" spans="20:66" s="156" customFormat="1"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172"/>
      <c r="BN219" s="172"/>
    </row>
    <row r="220" spans="20:66" s="156" customFormat="1"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</row>
    <row r="221" spans="20:66" s="156" customFormat="1"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</row>
    <row r="222" spans="20:66" s="156" customFormat="1"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2"/>
      <c r="BN222" s="172"/>
    </row>
    <row r="223" spans="20:66" s="156" customFormat="1"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2"/>
      <c r="BN223" s="172"/>
    </row>
    <row r="224" spans="20:66" s="156" customFormat="1"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</row>
    <row r="225" spans="20:66" s="156" customFormat="1"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</row>
    <row r="226" spans="20:66" s="156" customFormat="1"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</row>
    <row r="227" spans="20:66" s="156" customFormat="1"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</row>
    <row r="228" spans="20:66" s="156" customFormat="1"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</row>
    <row r="229" spans="20:66" s="156" customFormat="1"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</row>
    <row r="230" spans="20:66" s="156" customFormat="1"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</row>
    <row r="231" spans="20:66" s="156" customFormat="1"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</row>
    <row r="232" spans="20:66" s="156" customFormat="1"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</row>
    <row r="233" spans="20:66" s="156" customFormat="1"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</row>
    <row r="234" spans="20:66" s="156" customFormat="1"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</row>
    <row r="235" spans="20:66" s="156" customFormat="1"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</row>
    <row r="236" spans="20:66" s="156" customFormat="1"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</row>
    <row r="237" spans="20:66" s="156" customFormat="1"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</row>
    <row r="238" spans="20:66" s="156" customFormat="1"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</row>
    <row r="239" spans="20:66" s="156" customFormat="1"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</row>
    <row r="240" spans="20:66" s="156" customFormat="1"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</row>
    <row r="241" spans="20:66" s="156" customFormat="1"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</row>
    <row r="242" spans="20:66" s="156" customFormat="1"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</row>
    <row r="243" spans="20:66" s="156" customFormat="1"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</row>
    <row r="244" spans="20:66" s="156" customFormat="1"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</row>
    <row r="245" spans="20:66" s="156" customFormat="1"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</row>
    <row r="246" spans="20:66" s="156" customFormat="1"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</row>
    <row r="247" spans="20:66" s="156" customFormat="1"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</row>
    <row r="248" spans="20:66" s="156" customFormat="1"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</row>
    <row r="249" spans="20:66" s="156" customFormat="1"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</row>
    <row r="250" spans="20:66" s="156" customFormat="1"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</row>
    <row r="251" spans="20:66" s="156" customFormat="1"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</row>
    <row r="252" spans="20:66" s="156" customFormat="1"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</row>
    <row r="253" spans="20:66" s="156" customFormat="1"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</row>
    <row r="254" spans="20:66" s="156" customFormat="1"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</row>
    <row r="255" spans="20:66" s="156" customFormat="1"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</row>
    <row r="256" spans="20:66" s="156" customFormat="1"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</row>
    <row r="257" spans="20:66" s="156" customFormat="1"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</row>
    <row r="258" spans="20:66" s="156" customFormat="1"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</row>
    <row r="259" spans="20:66" s="156" customFormat="1"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</row>
    <row r="260" spans="20:66" s="156" customFormat="1"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</row>
    <row r="261" spans="20:66" s="156" customFormat="1"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</row>
    <row r="262" spans="20:66" s="156" customFormat="1"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</row>
    <row r="263" spans="20:66" s="156" customFormat="1"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</row>
    <row r="264" spans="20:66" s="156" customFormat="1"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</row>
    <row r="265" spans="20:66" s="156" customFormat="1"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</row>
    <row r="266" spans="20:66" s="156" customFormat="1"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</row>
    <row r="267" spans="20:66" s="156" customFormat="1"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</row>
    <row r="268" spans="20:66" s="156" customFormat="1"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</row>
    <row r="269" spans="20:66" s="156" customFormat="1"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</row>
    <row r="270" spans="20:66" s="156" customFormat="1"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</row>
    <row r="271" spans="20:66" s="156" customFormat="1"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</row>
    <row r="272" spans="20:66" s="156" customFormat="1"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</row>
    <row r="273" spans="20:66" s="156" customFormat="1"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</row>
    <row r="274" spans="20:66" s="156" customFormat="1"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</row>
    <row r="275" spans="20:66" s="156" customFormat="1"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</row>
    <row r="276" spans="20:66" s="156" customFormat="1"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</row>
    <row r="277" spans="20:66" s="156" customFormat="1"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</row>
    <row r="278" spans="20:66" s="156" customFormat="1"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</row>
    <row r="279" spans="20:66" s="156" customFormat="1"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</row>
    <row r="280" spans="20:66" s="156" customFormat="1"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</row>
    <row r="281" spans="20:66" s="156" customFormat="1"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</row>
    <row r="282" spans="20:66" s="156" customFormat="1"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</row>
    <row r="283" spans="20:66" s="156" customFormat="1"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</row>
    <row r="284" spans="20:66" s="156" customFormat="1"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</row>
    <row r="285" spans="20:66" s="156" customFormat="1"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</row>
    <row r="286" spans="20:66" s="156" customFormat="1"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</row>
    <row r="287" spans="20:66" s="156" customFormat="1"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</row>
    <row r="288" spans="20:66" s="156" customFormat="1"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</row>
    <row r="289" spans="20:66" s="156" customFormat="1"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</row>
    <row r="290" spans="20:66" s="156" customFormat="1"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</row>
    <row r="291" spans="20:66" s="156" customFormat="1"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</row>
    <row r="292" spans="20:66" s="156" customFormat="1"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</row>
    <row r="293" spans="20:66" s="156" customFormat="1"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</row>
    <row r="294" spans="20:66" s="156" customFormat="1"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</row>
    <row r="295" spans="20:66" s="156" customFormat="1"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</row>
    <row r="296" spans="20:66" s="156" customFormat="1"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</row>
    <row r="297" spans="20:66" s="156" customFormat="1"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</row>
    <row r="298" spans="20:66" s="156" customFormat="1"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</row>
    <row r="299" spans="20:66" s="156" customFormat="1"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</row>
    <row r="300" spans="20:66" s="156" customFormat="1"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</row>
    <row r="301" spans="20:66" s="156" customFormat="1"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</row>
    <row r="302" spans="20:66" s="156" customFormat="1"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172"/>
      <c r="BN302" s="172"/>
    </row>
    <row r="303" spans="20:66" s="156" customFormat="1"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  <c r="BI303" s="172"/>
      <c r="BJ303" s="172"/>
      <c r="BK303" s="172"/>
      <c r="BL303" s="172"/>
      <c r="BM303" s="172"/>
      <c r="BN303" s="172"/>
    </row>
    <row r="304" spans="20:66" s="156" customFormat="1"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  <c r="BI304" s="172"/>
      <c r="BJ304" s="172"/>
      <c r="BK304" s="172"/>
      <c r="BL304" s="172"/>
      <c r="BM304" s="172"/>
      <c r="BN304" s="172"/>
    </row>
    <row r="305" spans="20:66" s="156" customFormat="1"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</row>
    <row r="306" spans="20:66" s="156" customFormat="1"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</row>
    <row r="307" spans="20:66" s="156" customFormat="1"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  <c r="BI307" s="172"/>
      <c r="BJ307" s="172"/>
      <c r="BK307" s="172"/>
      <c r="BL307" s="172"/>
      <c r="BM307" s="172"/>
      <c r="BN307" s="172"/>
    </row>
    <row r="308" spans="20:66" s="156" customFormat="1"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</row>
    <row r="309" spans="20:66" s="156" customFormat="1"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</row>
    <row r="310" spans="20:66" s="156" customFormat="1"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  <c r="AQ310" s="172"/>
      <c r="AR310" s="172"/>
      <c r="AS310" s="172"/>
      <c r="AT310" s="172"/>
      <c r="AU310" s="172"/>
      <c r="AV310" s="172"/>
      <c r="AW310" s="172"/>
      <c r="AX310" s="172"/>
      <c r="AY310" s="172"/>
      <c r="AZ310" s="172"/>
      <c r="BA310" s="172"/>
      <c r="BB310" s="172"/>
      <c r="BC310" s="172"/>
      <c r="BD310" s="172"/>
      <c r="BE310" s="172"/>
      <c r="BF310" s="172"/>
      <c r="BG310" s="172"/>
      <c r="BH310" s="172"/>
      <c r="BI310" s="172"/>
      <c r="BJ310" s="172"/>
      <c r="BK310" s="172"/>
      <c r="BL310" s="172"/>
      <c r="BM310" s="172"/>
      <c r="BN310" s="172"/>
    </row>
    <row r="311" spans="20:66" s="156" customFormat="1"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</row>
    <row r="312" spans="20:66" s="156" customFormat="1"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</row>
    <row r="313" spans="20:66" s="156" customFormat="1"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2"/>
      <c r="BN313" s="172"/>
    </row>
    <row r="314" spans="20:66" s="156" customFormat="1"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</row>
    <row r="315" spans="20:66" s="156" customFormat="1"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2"/>
      <c r="BN315" s="172"/>
    </row>
    <row r="316" spans="20:66" s="156" customFormat="1"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2"/>
      <c r="BN316" s="172"/>
    </row>
    <row r="317" spans="20:66" s="156" customFormat="1"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172"/>
      <c r="BN317" s="172"/>
    </row>
    <row r="318" spans="20:66" s="156" customFormat="1"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172"/>
      <c r="BN318" s="172"/>
    </row>
    <row r="319" spans="20:66" s="156" customFormat="1"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172"/>
      <c r="BN319" s="172"/>
    </row>
    <row r="320" spans="20:66" s="156" customFormat="1"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172"/>
      <c r="BN320" s="172"/>
    </row>
    <row r="321" spans="20:66" s="156" customFormat="1"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  <c r="AQ321" s="172"/>
      <c r="AR321" s="172"/>
      <c r="AS321" s="172"/>
      <c r="AT321" s="172"/>
      <c r="AU321" s="172"/>
      <c r="AV321" s="172"/>
      <c r="AW321" s="172"/>
      <c r="AX321" s="172"/>
      <c r="AY321" s="172"/>
      <c r="AZ321" s="172"/>
      <c r="BA321" s="172"/>
      <c r="BB321" s="172"/>
      <c r="BC321" s="172"/>
      <c r="BD321" s="172"/>
      <c r="BE321" s="172"/>
      <c r="BF321" s="172"/>
      <c r="BG321" s="172"/>
      <c r="BH321" s="172"/>
      <c r="BI321" s="172"/>
      <c r="BJ321" s="172"/>
      <c r="BK321" s="172"/>
      <c r="BL321" s="172"/>
      <c r="BM321" s="172"/>
      <c r="BN321" s="172"/>
    </row>
    <row r="322" spans="20:66" s="156" customFormat="1"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  <c r="AQ322" s="172"/>
      <c r="AR322" s="172"/>
      <c r="AS322" s="172"/>
      <c r="AT322" s="172"/>
      <c r="AU322" s="172"/>
      <c r="AV322" s="172"/>
      <c r="AW322" s="172"/>
      <c r="AX322" s="172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172"/>
      <c r="BL322" s="172"/>
      <c r="BM322" s="172"/>
      <c r="BN322" s="172"/>
    </row>
    <row r="323" spans="20:66" s="156" customFormat="1"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  <c r="AQ323" s="172"/>
      <c r="AR323" s="172"/>
      <c r="AS323" s="172"/>
      <c r="AT323" s="172"/>
      <c r="AU323" s="172"/>
      <c r="AV323" s="172"/>
      <c r="AW323" s="172"/>
      <c r="AX323" s="172"/>
      <c r="AY323" s="172"/>
      <c r="AZ323" s="172"/>
      <c r="BA323" s="172"/>
      <c r="BB323" s="172"/>
      <c r="BC323" s="172"/>
      <c r="BD323" s="172"/>
      <c r="BE323" s="172"/>
      <c r="BF323" s="172"/>
      <c r="BG323" s="172"/>
      <c r="BH323" s="172"/>
      <c r="BI323" s="172"/>
      <c r="BJ323" s="172"/>
      <c r="BK323" s="172"/>
      <c r="BL323" s="172"/>
      <c r="BM323" s="172"/>
      <c r="BN323" s="172"/>
    </row>
    <row r="324" spans="20:66" s="156" customFormat="1"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2"/>
      <c r="AY324" s="172"/>
      <c r="AZ324" s="172"/>
      <c r="BA324" s="172"/>
      <c r="BB324" s="172"/>
      <c r="BC324" s="172"/>
      <c r="BD324" s="172"/>
      <c r="BE324" s="172"/>
      <c r="BF324" s="172"/>
      <c r="BG324" s="172"/>
      <c r="BH324" s="172"/>
      <c r="BI324" s="172"/>
      <c r="BJ324" s="172"/>
      <c r="BK324" s="172"/>
      <c r="BL324" s="172"/>
      <c r="BM324" s="172"/>
      <c r="BN324" s="172"/>
    </row>
    <row r="325" spans="20:66" s="156" customFormat="1"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2"/>
      <c r="AF325" s="172"/>
      <c r="AG325" s="172"/>
      <c r="AH325" s="172"/>
      <c r="AI325" s="172"/>
      <c r="AJ325" s="172"/>
      <c r="AK325" s="172"/>
      <c r="AL325" s="172"/>
      <c r="AM325" s="172"/>
      <c r="AN325" s="172"/>
      <c r="AO325" s="172"/>
      <c r="AP325" s="172"/>
      <c r="AQ325" s="172"/>
      <c r="AR325" s="172"/>
      <c r="AS325" s="172"/>
      <c r="AT325" s="172"/>
      <c r="AU325" s="172"/>
      <c r="AV325" s="172"/>
      <c r="AW325" s="172"/>
      <c r="AX325" s="172"/>
      <c r="AY325" s="172"/>
      <c r="AZ325" s="172"/>
      <c r="BA325" s="172"/>
      <c r="BB325" s="172"/>
      <c r="BC325" s="172"/>
      <c r="BD325" s="172"/>
      <c r="BE325" s="172"/>
      <c r="BF325" s="172"/>
      <c r="BG325" s="172"/>
      <c r="BH325" s="172"/>
      <c r="BI325" s="172"/>
      <c r="BJ325" s="172"/>
      <c r="BK325" s="172"/>
      <c r="BL325" s="172"/>
      <c r="BM325" s="172"/>
      <c r="BN325" s="172"/>
    </row>
    <row r="326" spans="20:66" s="156" customFormat="1"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  <c r="AQ326" s="172"/>
      <c r="AR326" s="172"/>
      <c r="AS326" s="172"/>
      <c r="AT326" s="172"/>
      <c r="AU326" s="172"/>
      <c r="AV326" s="172"/>
      <c r="AW326" s="172"/>
      <c r="AX326" s="172"/>
      <c r="AY326" s="172"/>
      <c r="AZ326" s="172"/>
      <c r="BA326" s="172"/>
      <c r="BB326" s="172"/>
      <c r="BC326" s="172"/>
      <c r="BD326" s="172"/>
      <c r="BE326" s="172"/>
      <c r="BF326" s="172"/>
      <c r="BG326" s="172"/>
      <c r="BH326" s="172"/>
      <c r="BI326" s="172"/>
      <c r="BJ326" s="172"/>
      <c r="BK326" s="172"/>
      <c r="BL326" s="172"/>
      <c r="BM326" s="172"/>
      <c r="BN326" s="172"/>
    </row>
    <row r="327" spans="20:66" s="156" customFormat="1"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  <c r="AQ327" s="172"/>
      <c r="AR327" s="172"/>
      <c r="AS327" s="172"/>
      <c r="AT327" s="172"/>
      <c r="AU327" s="172"/>
      <c r="AV327" s="172"/>
      <c r="AW327" s="172"/>
      <c r="AX327" s="172"/>
      <c r="AY327" s="172"/>
      <c r="AZ327" s="172"/>
      <c r="BA327" s="172"/>
      <c r="BB327" s="172"/>
      <c r="BC327" s="172"/>
      <c r="BD327" s="172"/>
      <c r="BE327" s="172"/>
      <c r="BF327" s="172"/>
      <c r="BG327" s="172"/>
      <c r="BH327" s="172"/>
      <c r="BI327" s="172"/>
      <c r="BJ327" s="172"/>
      <c r="BK327" s="172"/>
      <c r="BL327" s="172"/>
      <c r="BM327" s="172"/>
      <c r="BN327" s="172"/>
    </row>
    <row r="328" spans="20:66" s="156" customFormat="1"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  <c r="AQ328" s="172"/>
      <c r="AR328" s="172"/>
      <c r="AS328" s="172"/>
      <c r="AT328" s="172"/>
      <c r="AU328" s="172"/>
      <c r="AV328" s="172"/>
      <c r="AW328" s="172"/>
      <c r="AX328" s="172"/>
      <c r="AY328" s="172"/>
      <c r="AZ328" s="172"/>
      <c r="BA328" s="172"/>
      <c r="BB328" s="172"/>
      <c r="BC328" s="172"/>
      <c r="BD328" s="172"/>
      <c r="BE328" s="172"/>
      <c r="BF328" s="172"/>
      <c r="BG328" s="172"/>
      <c r="BH328" s="172"/>
      <c r="BI328" s="172"/>
      <c r="BJ328" s="172"/>
      <c r="BK328" s="172"/>
      <c r="BL328" s="172"/>
      <c r="BM328" s="172"/>
      <c r="BN328" s="172"/>
    </row>
    <row r="329" spans="20:66" s="156" customFormat="1"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2"/>
      <c r="AT329" s="172"/>
      <c r="AU329" s="172"/>
      <c r="AV329" s="172"/>
      <c r="AW329" s="172"/>
      <c r="AX329" s="172"/>
      <c r="AY329" s="172"/>
      <c r="AZ329" s="172"/>
      <c r="BA329" s="172"/>
      <c r="BB329" s="172"/>
      <c r="BC329" s="172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2"/>
    </row>
    <row r="330" spans="20:66" s="156" customFormat="1"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C330" s="172"/>
      <c r="BD330" s="172"/>
      <c r="BE330" s="172"/>
      <c r="BF330" s="172"/>
      <c r="BG330" s="172"/>
      <c r="BH330" s="172"/>
      <c r="BI330" s="172"/>
      <c r="BJ330" s="172"/>
      <c r="BK330" s="172"/>
      <c r="BL330" s="172"/>
      <c r="BM330" s="172"/>
      <c r="BN330" s="172"/>
    </row>
    <row r="331" spans="20:66" s="156" customFormat="1"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C331" s="172"/>
      <c r="BD331" s="172"/>
      <c r="BE331" s="172"/>
      <c r="BF331" s="172"/>
      <c r="BG331" s="172"/>
      <c r="BH331" s="172"/>
      <c r="BI331" s="172"/>
      <c r="BJ331" s="172"/>
      <c r="BK331" s="172"/>
      <c r="BL331" s="172"/>
      <c r="BM331" s="172"/>
      <c r="BN331" s="172"/>
    </row>
    <row r="332" spans="20:66" s="156" customFormat="1"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2"/>
      <c r="BN332" s="172"/>
    </row>
    <row r="333" spans="20:66" s="156" customFormat="1"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2"/>
      <c r="BN333" s="172"/>
    </row>
    <row r="334" spans="20:66" s="156" customFormat="1"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2"/>
      <c r="BN334" s="172"/>
    </row>
    <row r="335" spans="20:66" s="156" customFormat="1"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</row>
    <row r="336" spans="20:66" s="156" customFormat="1"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</row>
    <row r="337" spans="20:66" s="156" customFormat="1"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172"/>
      <c r="BN337" s="172"/>
    </row>
    <row r="338" spans="20:66" s="156" customFormat="1"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172"/>
      <c r="BN338" s="172"/>
    </row>
    <row r="339" spans="20:66" s="156" customFormat="1"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  <c r="AQ339" s="172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2"/>
      <c r="BB339" s="172"/>
      <c r="BC339" s="172"/>
      <c r="BD339" s="172"/>
      <c r="BE339" s="172"/>
      <c r="BF339" s="172"/>
      <c r="BG339" s="172"/>
      <c r="BH339" s="172"/>
      <c r="BI339" s="172"/>
      <c r="BJ339" s="172"/>
      <c r="BK339" s="172"/>
      <c r="BL339" s="172"/>
      <c r="BM339" s="172"/>
      <c r="BN339" s="172"/>
    </row>
    <row r="340" spans="20:66" s="156" customFormat="1"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  <c r="AQ340" s="172"/>
      <c r="AR340" s="172"/>
      <c r="AS340" s="172"/>
      <c r="AT340" s="172"/>
      <c r="AU340" s="172"/>
      <c r="AV340" s="172"/>
      <c r="AW340" s="172"/>
      <c r="AX340" s="172"/>
      <c r="AY340" s="172"/>
      <c r="AZ340" s="172"/>
      <c r="BA340" s="172"/>
      <c r="BB340" s="172"/>
      <c r="BC340" s="172"/>
      <c r="BD340" s="172"/>
      <c r="BE340" s="172"/>
      <c r="BF340" s="172"/>
      <c r="BG340" s="172"/>
      <c r="BH340" s="172"/>
      <c r="BI340" s="172"/>
      <c r="BJ340" s="172"/>
      <c r="BK340" s="172"/>
      <c r="BL340" s="172"/>
      <c r="BM340" s="172"/>
      <c r="BN340" s="172"/>
    </row>
    <row r="341" spans="20:66" s="156" customFormat="1"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  <c r="AQ341" s="172"/>
      <c r="AR341" s="172"/>
      <c r="AS341" s="172"/>
      <c r="AT341" s="172"/>
      <c r="AU341" s="172"/>
      <c r="AV341" s="172"/>
      <c r="AW341" s="172"/>
      <c r="AX341" s="172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172"/>
      <c r="BL341" s="172"/>
      <c r="BM341" s="172"/>
      <c r="BN341" s="172"/>
    </row>
    <row r="342" spans="20:66" s="156" customFormat="1"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</row>
    <row r="343" spans="20:66" s="156" customFormat="1"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</row>
    <row r="344" spans="20:66" s="156" customFormat="1"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</row>
    <row r="345" spans="20:66" s="156" customFormat="1"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  <c r="AQ345" s="172"/>
      <c r="AR345" s="172"/>
      <c r="AS345" s="172"/>
      <c r="AT345" s="172"/>
      <c r="AU345" s="172"/>
      <c r="AV345" s="172"/>
      <c r="AW345" s="172"/>
      <c r="AX345" s="172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172"/>
      <c r="BL345" s="172"/>
      <c r="BM345" s="172"/>
      <c r="BN345" s="172"/>
    </row>
    <row r="346" spans="20:66" s="156" customFormat="1"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2"/>
      <c r="AT346" s="172"/>
      <c r="AU346" s="172"/>
      <c r="AV346" s="172"/>
      <c r="AW346" s="172"/>
      <c r="AX346" s="172"/>
      <c r="AY346" s="172"/>
      <c r="AZ346" s="172"/>
      <c r="BA346" s="172"/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</row>
    <row r="347" spans="20:66" s="156" customFormat="1"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2"/>
      <c r="AT347" s="172"/>
      <c r="AU347" s="172"/>
      <c r="AV347" s="172"/>
      <c r="AW347" s="172"/>
      <c r="AX347" s="172"/>
      <c r="AY347" s="172"/>
      <c r="AZ347" s="172"/>
      <c r="BA347" s="172"/>
      <c r="BB347" s="172"/>
      <c r="BC347" s="172"/>
      <c r="BD347" s="172"/>
      <c r="BE347" s="172"/>
      <c r="BF347" s="172"/>
      <c r="BG347" s="172"/>
      <c r="BH347" s="172"/>
      <c r="BI347" s="172"/>
      <c r="BJ347" s="172"/>
      <c r="BK347" s="172"/>
      <c r="BL347" s="172"/>
      <c r="BM347" s="172"/>
      <c r="BN347" s="172"/>
    </row>
    <row r="348" spans="20:66" s="156" customFormat="1"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2"/>
      <c r="BN348" s="172"/>
    </row>
    <row r="349" spans="20:66" s="156" customFormat="1"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C349" s="172"/>
      <c r="BD349" s="172"/>
      <c r="BE349" s="172"/>
      <c r="BF349" s="172"/>
      <c r="BG349" s="172"/>
      <c r="BH349" s="172"/>
      <c r="BI349" s="172"/>
      <c r="BJ349" s="172"/>
      <c r="BK349" s="172"/>
      <c r="BL349" s="172"/>
      <c r="BM349" s="172"/>
      <c r="BN349" s="172"/>
    </row>
    <row r="350" spans="20:66" s="156" customFormat="1"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2"/>
      <c r="BN350" s="172"/>
    </row>
    <row r="351" spans="20:66" s="156" customFormat="1"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2"/>
      <c r="BN351" s="172"/>
    </row>
    <row r="352" spans="20:66" s="156" customFormat="1"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2"/>
      <c r="BN352" s="172"/>
    </row>
    <row r="353" spans="20:66" s="156" customFormat="1"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</row>
    <row r="354" spans="20:66" s="156" customFormat="1"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172"/>
      <c r="BN354" s="172"/>
    </row>
    <row r="355" spans="20:66" s="156" customFormat="1"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172"/>
      <c r="BN355" s="172"/>
    </row>
    <row r="356" spans="20:66" s="156" customFormat="1"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172"/>
      <c r="BN356" s="172"/>
    </row>
    <row r="357" spans="20:66" s="156" customFormat="1"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  <c r="AQ357" s="172"/>
      <c r="AR357" s="172"/>
      <c r="AS357" s="172"/>
      <c r="AT357" s="172"/>
      <c r="AU357" s="172"/>
      <c r="AV357" s="172"/>
      <c r="AW357" s="172"/>
      <c r="AX357" s="172"/>
      <c r="AY357" s="172"/>
      <c r="AZ357" s="172"/>
      <c r="BA357" s="172"/>
      <c r="BB357" s="172"/>
      <c r="BC357" s="172"/>
      <c r="BD357" s="172"/>
      <c r="BE357" s="172"/>
      <c r="BF357" s="172"/>
      <c r="BG357" s="172"/>
      <c r="BH357" s="172"/>
      <c r="BI357" s="172"/>
      <c r="BJ357" s="172"/>
      <c r="BK357" s="172"/>
      <c r="BL357" s="172"/>
      <c r="BM357" s="172"/>
      <c r="BN357" s="172"/>
    </row>
    <row r="358" spans="20:66" s="156" customFormat="1"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  <c r="AQ358" s="172"/>
      <c r="AR358" s="172"/>
      <c r="AS358" s="172"/>
      <c r="AT358" s="172"/>
      <c r="AU358" s="172"/>
      <c r="AV358" s="172"/>
      <c r="AW358" s="172"/>
      <c r="AX358" s="172"/>
      <c r="AY358" s="172"/>
      <c r="AZ358" s="172"/>
      <c r="BA358" s="172"/>
      <c r="BB358" s="172"/>
      <c r="BC358" s="172"/>
      <c r="BD358" s="172"/>
      <c r="BE358" s="172"/>
      <c r="BF358" s="172"/>
      <c r="BG358" s="172"/>
      <c r="BH358" s="172"/>
      <c r="BI358" s="172"/>
      <c r="BJ358" s="172"/>
      <c r="BK358" s="172"/>
      <c r="BL358" s="172"/>
      <c r="BM358" s="172"/>
      <c r="BN358" s="172"/>
    </row>
    <row r="359" spans="20:66" s="156" customFormat="1"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  <c r="AQ359" s="172"/>
      <c r="AR359" s="172"/>
      <c r="AS359" s="172"/>
      <c r="AT359" s="172"/>
      <c r="AU359" s="172"/>
      <c r="AV359" s="172"/>
      <c r="AW359" s="172"/>
      <c r="AX359" s="172"/>
      <c r="AY359" s="172"/>
      <c r="AZ359" s="172"/>
      <c r="BA359" s="172"/>
      <c r="BB359" s="172"/>
      <c r="BC359" s="172"/>
      <c r="BD359" s="172"/>
      <c r="BE359" s="172"/>
      <c r="BF359" s="172"/>
      <c r="BG359" s="172"/>
      <c r="BH359" s="172"/>
      <c r="BI359" s="172"/>
      <c r="BJ359" s="172"/>
      <c r="BK359" s="172"/>
      <c r="BL359" s="172"/>
      <c r="BM359" s="172"/>
      <c r="BN359" s="172"/>
    </row>
    <row r="360" spans="20:66" s="156" customFormat="1"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  <c r="AQ360" s="172"/>
      <c r="AR360" s="172"/>
      <c r="AS360" s="172"/>
      <c r="AT360" s="172"/>
      <c r="AU360" s="172"/>
      <c r="AV360" s="172"/>
      <c r="AW360" s="172"/>
      <c r="AX360" s="172"/>
      <c r="AY360" s="172"/>
      <c r="AZ360" s="172"/>
      <c r="BA360" s="172"/>
      <c r="BB360" s="172"/>
      <c r="BC360" s="172"/>
      <c r="BD360" s="172"/>
      <c r="BE360" s="172"/>
      <c r="BF360" s="172"/>
      <c r="BG360" s="172"/>
      <c r="BH360" s="172"/>
      <c r="BI360" s="172"/>
      <c r="BJ360" s="172"/>
      <c r="BK360" s="172"/>
      <c r="BL360" s="172"/>
      <c r="BM360" s="172"/>
      <c r="BN360" s="172"/>
    </row>
    <row r="361" spans="20:66" s="156" customFormat="1"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  <c r="AQ361" s="172"/>
      <c r="AR361" s="172"/>
      <c r="AS361" s="172"/>
      <c r="AT361" s="172"/>
      <c r="AU361" s="172"/>
      <c r="AV361" s="172"/>
      <c r="AW361" s="172"/>
      <c r="AX361" s="172"/>
      <c r="AY361" s="172"/>
      <c r="AZ361" s="172"/>
      <c r="BA361" s="172"/>
      <c r="BB361" s="172"/>
      <c r="BC361" s="172"/>
      <c r="BD361" s="172"/>
      <c r="BE361" s="172"/>
      <c r="BF361" s="172"/>
      <c r="BG361" s="172"/>
      <c r="BH361" s="172"/>
      <c r="BI361" s="172"/>
      <c r="BJ361" s="172"/>
      <c r="BK361" s="172"/>
      <c r="BL361" s="172"/>
      <c r="BM361" s="172"/>
      <c r="BN361" s="172"/>
    </row>
    <row r="362" spans="20:66" s="156" customFormat="1"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</row>
    <row r="363" spans="20:66" s="156" customFormat="1"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2"/>
      <c r="AT363" s="172"/>
      <c r="AU363" s="172"/>
      <c r="AV363" s="172"/>
      <c r="AW363" s="172"/>
      <c r="AX363" s="172"/>
      <c r="AY363" s="172"/>
      <c r="AZ363" s="172"/>
      <c r="BA363" s="172"/>
      <c r="BB363" s="172"/>
      <c r="BC363" s="172"/>
      <c r="BD363" s="172"/>
      <c r="BE363" s="172"/>
      <c r="BF363" s="172"/>
      <c r="BG363" s="172"/>
      <c r="BH363" s="172"/>
      <c r="BI363" s="172"/>
      <c r="BJ363" s="172"/>
      <c r="BK363" s="172"/>
      <c r="BL363" s="172"/>
      <c r="BM363" s="172"/>
      <c r="BN363" s="172"/>
    </row>
    <row r="364" spans="20:66" s="156" customFormat="1"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2"/>
      <c r="AT364" s="172"/>
      <c r="AU364" s="172"/>
      <c r="AV364" s="172"/>
      <c r="AW364" s="172"/>
      <c r="AX364" s="172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172"/>
      <c r="BL364" s="172"/>
      <c r="BM364" s="172"/>
      <c r="BN364" s="172"/>
    </row>
    <row r="365" spans="20:66" s="156" customFormat="1"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2"/>
      <c r="AT365" s="172"/>
      <c r="AU365" s="172"/>
      <c r="AV365" s="172"/>
      <c r="AW365" s="172"/>
      <c r="AX365" s="172"/>
      <c r="AY365" s="172"/>
      <c r="AZ365" s="172"/>
      <c r="BA365" s="172"/>
      <c r="BB365" s="172"/>
      <c r="BC365" s="172"/>
      <c r="BD365" s="172"/>
      <c r="BE365" s="172"/>
      <c r="BF365" s="172"/>
      <c r="BG365" s="172"/>
      <c r="BH365" s="172"/>
      <c r="BI365" s="172"/>
      <c r="BJ365" s="172"/>
      <c r="BK365" s="172"/>
      <c r="BL365" s="172"/>
      <c r="BM365" s="172"/>
      <c r="BN365" s="172"/>
    </row>
    <row r="366" spans="20:66" s="156" customFormat="1"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2"/>
      <c r="AT366" s="172"/>
      <c r="AU366" s="172"/>
      <c r="AV366" s="172"/>
      <c r="AW366" s="172"/>
      <c r="AX366" s="172"/>
      <c r="AY366" s="172"/>
      <c r="AZ366" s="172"/>
      <c r="BA366" s="172"/>
      <c r="BB366" s="172"/>
      <c r="BC366" s="172"/>
      <c r="BD366" s="172"/>
      <c r="BE366" s="172"/>
      <c r="BF366" s="172"/>
      <c r="BG366" s="172"/>
      <c r="BH366" s="172"/>
      <c r="BI366" s="172"/>
      <c r="BJ366" s="172"/>
      <c r="BK366" s="172"/>
      <c r="BL366" s="172"/>
      <c r="BM366" s="172"/>
      <c r="BN366" s="172"/>
    </row>
    <row r="367" spans="20:66" s="156" customFormat="1"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2"/>
      <c r="AT367" s="172"/>
      <c r="AU367" s="172"/>
      <c r="AV367" s="172"/>
      <c r="AW367" s="172"/>
      <c r="AX367" s="172"/>
      <c r="AY367" s="172"/>
      <c r="AZ367" s="172"/>
      <c r="BA367" s="172"/>
      <c r="BB367" s="172"/>
      <c r="BC367" s="172"/>
      <c r="BD367" s="172"/>
      <c r="BE367" s="172"/>
      <c r="BF367" s="172"/>
      <c r="BG367" s="172"/>
      <c r="BH367" s="172"/>
      <c r="BI367" s="172"/>
      <c r="BJ367" s="172"/>
      <c r="BK367" s="172"/>
      <c r="BL367" s="172"/>
      <c r="BM367" s="172"/>
      <c r="BN367" s="172"/>
    </row>
    <row r="368" spans="20:66" s="156" customFormat="1"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2"/>
      <c r="BN368" s="172"/>
    </row>
    <row r="369" spans="20:66" s="156" customFormat="1"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172"/>
      <c r="BL369" s="172"/>
      <c r="BM369" s="172"/>
      <c r="BN369" s="172"/>
    </row>
    <row r="370" spans="20:66" s="156" customFormat="1"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2"/>
      <c r="AU370" s="172"/>
      <c r="AV370" s="172"/>
      <c r="AW370" s="172"/>
      <c r="AX370" s="172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172"/>
      <c r="BL370" s="172"/>
      <c r="BM370" s="172"/>
      <c r="BN370" s="172"/>
    </row>
    <row r="371" spans="20:66" s="156" customFormat="1"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</row>
    <row r="372" spans="20:66" s="156" customFormat="1"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</row>
    <row r="373" spans="20:66" s="156" customFormat="1"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</row>
    <row r="374" spans="20:66" s="156" customFormat="1"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</row>
    <row r="375" spans="20:66" s="156" customFormat="1"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</row>
    <row r="376" spans="20:66" s="156" customFormat="1"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2"/>
      <c r="AT376" s="172"/>
      <c r="AU376" s="172"/>
      <c r="AV376" s="172"/>
      <c r="AW376" s="172"/>
      <c r="AX376" s="172"/>
      <c r="AY376" s="172"/>
      <c r="AZ376" s="172"/>
      <c r="BA376" s="172"/>
      <c r="BB376" s="172"/>
      <c r="BC376" s="172"/>
      <c r="BD376" s="172"/>
      <c r="BE376" s="172"/>
      <c r="BF376" s="172"/>
      <c r="BG376" s="172"/>
      <c r="BH376" s="172"/>
      <c r="BI376" s="172"/>
      <c r="BJ376" s="172"/>
      <c r="BK376" s="172"/>
      <c r="BL376" s="172"/>
      <c r="BM376" s="172"/>
      <c r="BN376" s="172"/>
    </row>
    <row r="377" spans="20:66" s="156" customFormat="1"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2"/>
      <c r="AT377" s="172"/>
      <c r="AU377" s="172"/>
      <c r="AV377" s="172"/>
      <c r="AW377" s="172"/>
      <c r="AX377" s="172"/>
      <c r="AY377" s="172"/>
      <c r="AZ377" s="172"/>
      <c r="BA377" s="172"/>
      <c r="BB377" s="172"/>
      <c r="BC377" s="172"/>
      <c r="BD377" s="172"/>
      <c r="BE377" s="172"/>
      <c r="BF377" s="172"/>
      <c r="BG377" s="172"/>
      <c r="BH377" s="172"/>
      <c r="BI377" s="172"/>
      <c r="BJ377" s="172"/>
      <c r="BK377" s="172"/>
      <c r="BL377" s="172"/>
      <c r="BM377" s="172"/>
      <c r="BN377" s="172"/>
    </row>
    <row r="378" spans="20:66" s="156" customFormat="1"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2"/>
      <c r="AT378" s="172"/>
      <c r="AU378" s="172"/>
      <c r="AV378" s="172"/>
      <c r="AW378" s="172"/>
      <c r="AX378" s="172"/>
      <c r="AY378" s="172"/>
      <c r="AZ378" s="172"/>
      <c r="BA378" s="172"/>
      <c r="BB378" s="172"/>
      <c r="BC378" s="172"/>
      <c r="BD378" s="172"/>
      <c r="BE378" s="172"/>
      <c r="BF378" s="172"/>
      <c r="BG378" s="172"/>
      <c r="BH378" s="172"/>
      <c r="BI378" s="172"/>
      <c r="BJ378" s="172"/>
      <c r="BK378" s="172"/>
      <c r="BL378" s="172"/>
      <c r="BM378" s="172"/>
      <c r="BN378" s="172"/>
    </row>
    <row r="379" spans="20:66" s="156" customFormat="1"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2"/>
      <c r="AT379" s="172"/>
      <c r="AU379" s="172"/>
      <c r="AV379" s="172"/>
      <c r="AW379" s="172"/>
      <c r="AX379" s="172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172"/>
      <c r="BL379" s="172"/>
      <c r="BM379" s="172"/>
      <c r="BN379" s="172"/>
    </row>
    <row r="380" spans="20:66" s="156" customFormat="1"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2"/>
      <c r="AT380" s="172"/>
      <c r="AU380" s="172"/>
      <c r="AV380" s="172"/>
      <c r="AW380" s="172"/>
      <c r="AX380" s="172"/>
      <c r="AY380" s="172"/>
      <c r="AZ380" s="172"/>
      <c r="BA380" s="172"/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172"/>
      <c r="BL380" s="172"/>
      <c r="BM380" s="172"/>
      <c r="BN380" s="172"/>
    </row>
    <row r="381" spans="20:66" s="156" customFormat="1"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2"/>
      <c r="BB381" s="172"/>
      <c r="BC381" s="172"/>
      <c r="BD381" s="172"/>
      <c r="BE381" s="172"/>
      <c r="BF381" s="172"/>
      <c r="BG381" s="172"/>
      <c r="BH381" s="172"/>
      <c r="BI381" s="172"/>
      <c r="BJ381" s="172"/>
      <c r="BK381" s="172"/>
      <c r="BL381" s="172"/>
      <c r="BM381" s="172"/>
      <c r="BN381" s="172"/>
    </row>
    <row r="382" spans="20:66" s="156" customFormat="1"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2"/>
      <c r="BB382" s="172"/>
      <c r="BC382" s="172"/>
      <c r="BD382" s="172"/>
      <c r="BE382" s="172"/>
      <c r="BF382" s="172"/>
      <c r="BG382" s="172"/>
      <c r="BH382" s="172"/>
      <c r="BI382" s="172"/>
      <c r="BJ382" s="172"/>
      <c r="BK382" s="172"/>
      <c r="BL382" s="172"/>
      <c r="BM382" s="172"/>
      <c r="BN382" s="172"/>
    </row>
    <row r="383" spans="20:66" s="156" customFormat="1"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2"/>
      <c r="AT383" s="172"/>
      <c r="AU383" s="172"/>
      <c r="AV383" s="172"/>
      <c r="AW383" s="172"/>
      <c r="AX383" s="172"/>
      <c r="AY383" s="172"/>
      <c r="AZ383" s="172"/>
      <c r="BA383" s="172"/>
      <c r="BB383" s="172"/>
      <c r="BC383" s="172"/>
      <c r="BD383" s="172"/>
      <c r="BE383" s="172"/>
      <c r="BF383" s="172"/>
      <c r="BG383" s="172"/>
      <c r="BH383" s="172"/>
      <c r="BI383" s="172"/>
      <c r="BJ383" s="172"/>
      <c r="BK383" s="172"/>
      <c r="BL383" s="172"/>
      <c r="BM383" s="172"/>
      <c r="BN383" s="172"/>
    </row>
    <row r="384" spans="20:66" s="156" customFormat="1"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2"/>
      <c r="AT384" s="172"/>
      <c r="AU384" s="172"/>
      <c r="AV384" s="172"/>
      <c r="AW384" s="172"/>
      <c r="AX384" s="172"/>
      <c r="AY384" s="172"/>
      <c r="AZ384" s="172"/>
      <c r="BA384" s="172"/>
      <c r="BB384" s="172"/>
      <c r="BC384" s="172"/>
      <c r="BD384" s="172"/>
      <c r="BE384" s="172"/>
      <c r="BF384" s="172"/>
      <c r="BG384" s="172"/>
      <c r="BH384" s="172"/>
      <c r="BI384" s="172"/>
      <c r="BJ384" s="172"/>
      <c r="BK384" s="172"/>
      <c r="BL384" s="172"/>
      <c r="BM384" s="172"/>
      <c r="BN384" s="172"/>
    </row>
    <row r="385" spans="20:66" s="156" customFormat="1"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72"/>
      <c r="AT385" s="172"/>
      <c r="AU385" s="172"/>
      <c r="AV385" s="172"/>
      <c r="AW385" s="172"/>
      <c r="AX385" s="172"/>
      <c r="AY385" s="172"/>
      <c r="AZ385" s="172"/>
      <c r="BA385" s="172"/>
      <c r="BB385" s="172"/>
      <c r="BC385" s="172"/>
      <c r="BD385" s="172"/>
      <c r="BE385" s="172"/>
      <c r="BF385" s="172"/>
      <c r="BG385" s="172"/>
      <c r="BH385" s="172"/>
      <c r="BI385" s="172"/>
      <c r="BJ385" s="172"/>
      <c r="BK385" s="172"/>
      <c r="BL385" s="172"/>
      <c r="BM385" s="172"/>
      <c r="BN385" s="172"/>
    </row>
    <row r="386" spans="20:66" s="156" customFormat="1"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172"/>
      <c r="AZ386" s="172"/>
      <c r="BA386" s="172"/>
      <c r="BB386" s="172"/>
      <c r="BC386" s="172"/>
      <c r="BD386" s="172"/>
      <c r="BE386" s="172"/>
      <c r="BF386" s="172"/>
      <c r="BG386" s="172"/>
      <c r="BH386" s="172"/>
      <c r="BI386" s="172"/>
      <c r="BJ386" s="172"/>
      <c r="BK386" s="172"/>
      <c r="BL386" s="172"/>
      <c r="BM386" s="172"/>
      <c r="BN386" s="172"/>
    </row>
    <row r="387" spans="20:66" s="156" customFormat="1"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2"/>
      <c r="AT387" s="172"/>
      <c r="AU387" s="172"/>
      <c r="AV387" s="172"/>
      <c r="AW387" s="172"/>
      <c r="AX387" s="172"/>
      <c r="AY387" s="172"/>
      <c r="AZ387" s="172"/>
      <c r="BA387" s="172"/>
      <c r="BB387" s="172"/>
      <c r="BC387" s="172"/>
      <c r="BD387" s="172"/>
      <c r="BE387" s="172"/>
      <c r="BF387" s="172"/>
      <c r="BG387" s="172"/>
      <c r="BH387" s="172"/>
      <c r="BI387" s="172"/>
      <c r="BJ387" s="172"/>
      <c r="BK387" s="172"/>
      <c r="BL387" s="172"/>
      <c r="BM387" s="172"/>
      <c r="BN387" s="172"/>
    </row>
    <row r="388" spans="20:66" s="156" customFormat="1"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2"/>
      <c r="AT388" s="172"/>
      <c r="AU388" s="172"/>
      <c r="AV388" s="172"/>
      <c r="AW388" s="172"/>
      <c r="AX388" s="172"/>
      <c r="AY388" s="172"/>
      <c r="AZ388" s="172"/>
      <c r="BA388" s="172"/>
      <c r="BB388" s="172"/>
      <c r="BC388" s="172"/>
      <c r="BD388" s="172"/>
      <c r="BE388" s="172"/>
      <c r="BF388" s="172"/>
      <c r="BG388" s="172"/>
      <c r="BH388" s="172"/>
      <c r="BI388" s="172"/>
      <c r="BJ388" s="172"/>
      <c r="BK388" s="172"/>
      <c r="BL388" s="172"/>
      <c r="BM388" s="172"/>
      <c r="BN388" s="172"/>
    </row>
    <row r="389" spans="20:66" s="156" customFormat="1"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2"/>
      <c r="AU389" s="172"/>
      <c r="AV389" s="172"/>
      <c r="AW389" s="172"/>
      <c r="AX389" s="172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172"/>
      <c r="BL389" s="172"/>
      <c r="BM389" s="172"/>
      <c r="BN389" s="172"/>
    </row>
    <row r="390" spans="20:66" s="156" customFormat="1"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172"/>
      <c r="AT390" s="172"/>
      <c r="AU390" s="172"/>
      <c r="AV390" s="172"/>
      <c r="AW390" s="172"/>
      <c r="AX390" s="172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172"/>
      <c r="BL390" s="172"/>
      <c r="BM390" s="172"/>
      <c r="BN390" s="172"/>
    </row>
    <row r="391" spans="20:66" s="156" customFormat="1"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172"/>
      <c r="AT391" s="172"/>
      <c r="AU391" s="172"/>
      <c r="AV391" s="172"/>
      <c r="AW391" s="172"/>
      <c r="AX391" s="172"/>
      <c r="AY391" s="172"/>
      <c r="AZ391" s="172"/>
      <c r="BA391" s="172"/>
      <c r="BB391" s="172"/>
      <c r="BC391" s="172"/>
      <c r="BD391" s="172"/>
      <c r="BE391" s="172"/>
      <c r="BF391" s="172"/>
      <c r="BG391" s="172"/>
      <c r="BH391" s="172"/>
      <c r="BI391" s="172"/>
      <c r="BJ391" s="172"/>
      <c r="BK391" s="172"/>
      <c r="BL391" s="172"/>
      <c r="BM391" s="172"/>
      <c r="BN391" s="172"/>
    </row>
    <row r="392" spans="20:66" s="156" customFormat="1"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172"/>
      <c r="BN392" s="172"/>
    </row>
    <row r="393" spans="20:66" s="156" customFormat="1"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2"/>
      <c r="AK393" s="172"/>
      <c r="AL393" s="172"/>
      <c r="AM393" s="172"/>
      <c r="AN393" s="172"/>
      <c r="AO393" s="172"/>
      <c r="AP393" s="172"/>
      <c r="AQ393" s="172"/>
      <c r="AR393" s="172"/>
      <c r="AS393" s="172"/>
      <c r="AT393" s="172"/>
      <c r="AU393" s="172"/>
      <c r="AV393" s="172"/>
      <c r="AW393" s="172"/>
      <c r="AX393" s="172"/>
      <c r="AY393" s="172"/>
      <c r="AZ393" s="172"/>
      <c r="BA393" s="172"/>
      <c r="BB393" s="172"/>
      <c r="BC393" s="172"/>
      <c r="BD393" s="172"/>
      <c r="BE393" s="172"/>
      <c r="BF393" s="172"/>
      <c r="BG393" s="172"/>
      <c r="BH393" s="172"/>
      <c r="BI393" s="172"/>
      <c r="BJ393" s="172"/>
      <c r="BK393" s="172"/>
      <c r="BL393" s="172"/>
      <c r="BM393" s="172"/>
      <c r="BN393" s="172"/>
    </row>
    <row r="394" spans="20:66" s="156" customFormat="1"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2"/>
      <c r="AK394" s="172"/>
      <c r="AL394" s="172"/>
      <c r="AM394" s="172"/>
      <c r="AN394" s="172"/>
      <c r="AO394" s="172"/>
      <c r="AP394" s="172"/>
      <c r="AQ394" s="172"/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2"/>
      <c r="BB394" s="172"/>
      <c r="BC394" s="172"/>
      <c r="BD394" s="172"/>
      <c r="BE394" s="172"/>
      <c r="BF394" s="172"/>
      <c r="BG394" s="172"/>
      <c r="BH394" s="172"/>
      <c r="BI394" s="172"/>
      <c r="BJ394" s="172"/>
      <c r="BK394" s="172"/>
      <c r="BL394" s="172"/>
      <c r="BM394" s="172"/>
      <c r="BN394" s="172"/>
    </row>
    <row r="395" spans="20:66" s="156" customFormat="1"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2"/>
      <c r="AK395" s="172"/>
      <c r="AL395" s="172"/>
      <c r="AM395" s="172"/>
      <c r="AN395" s="172"/>
      <c r="AO395" s="172"/>
      <c r="AP395" s="172"/>
      <c r="AQ395" s="172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2"/>
      <c r="BB395" s="172"/>
      <c r="BC395" s="172"/>
      <c r="BD395" s="172"/>
      <c r="BE395" s="172"/>
      <c r="BF395" s="172"/>
      <c r="BG395" s="172"/>
      <c r="BH395" s="172"/>
      <c r="BI395" s="172"/>
      <c r="BJ395" s="172"/>
      <c r="BK395" s="172"/>
      <c r="BL395" s="172"/>
      <c r="BM395" s="172"/>
      <c r="BN395" s="172"/>
    </row>
    <row r="396" spans="20:66" s="156" customFormat="1"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  <c r="AQ396" s="172"/>
      <c r="AR396" s="172"/>
      <c r="AS396" s="172"/>
      <c r="AT396" s="172"/>
      <c r="AU396" s="172"/>
      <c r="AV396" s="172"/>
      <c r="AW396" s="172"/>
      <c r="AX396" s="172"/>
      <c r="AY396" s="172"/>
      <c r="AZ396" s="172"/>
      <c r="BA396" s="172"/>
      <c r="BB396" s="172"/>
      <c r="BC396" s="172"/>
      <c r="BD396" s="172"/>
      <c r="BE396" s="172"/>
      <c r="BF396" s="172"/>
      <c r="BG396" s="172"/>
      <c r="BH396" s="172"/>
      <c r="BI396" s="172"/>
      <c r="BJ396" s="172"/>
      <c r="BK396" s="172"/>
      <c r="BL396" s="172"/>
      <c r="BM396" s="172"/>
      <c r="BN396" s="172"/>
    </row>
    <row r="397" spans="20:66" s="156" customFormat="1"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2"/>
      <c r="AU397" s="172"/>
      <c r="AV397" s="172"/>
      <c r="AW397" s="172"/>
      <c r="AX397" s="172"/>
      <c r="AY397" s="172"/>
      <c r="AZ397" s="172"/>
      <c r="BA397" s="172"/>
      <c r="BB397" s="172"/>
      <c r="BC397" s="172"/>
      <c r="BD397" s="172"/>
      <c r="BE397" s="172"/>
      <c r="BF397" s="172"/>
      <c r="BG397" s="172"/>
      <c r="BH397" s="172"/>
      <c r="BI397" s="172"/>
      <c r="BJ397" s="172"/>
      <c r="BK397" s="172"/>
      <c r="BL397" s="172"/>
      <c r="BM397" s="172"/>
      <c r="BN397" s="172"/>
    </row>
    <row r="398" spans="20:66" s="156" customFormat="1"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2"/>
      <c r="AU398" s="172"/>
      <c r="AV398" s="172"/>
      <c r="AW398" s="172"/>
      <c r="AX398" s="172"/>
      <c r="AY398" s="172"/>
      <c r="AZ398" s="172"/>
      <c r="BA398" s="172"/>
      <c r="BB398" s="172"/>
      <c r="BC398" s="172"/>
      <c r="BD398" s="172"/>
      <c r="BE398" s="172"/>
      <c r="BF398" s="172"/>
      <c r="BG398" s="172"/>
      <c r="BH398" s="172"/>
      <c r="BI398" s="172"/>
      <c r="BJ398" s="172"/>
      <c r="BK398" s="172"/>
      <c r="BL398" s="172"/>
      <c r="BM398" s="172"/>
      <c r="BN398" s="172"/>
    </row>
    <row r="399" spans="20:66" s="156" customFormat="1"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2"/>
      <c r="AT399" s="172"/>
      <c r="AU399" s="172"/>
      <c r="AV399" s="172"/>
      <c r="AW399" s="172"/>
      <c r="AX399" s="172"/>
      <c r="AY399" s="172"/>
      <c r="AZ399" s="172"/>
      <c r="BA399" s="172"/>
      <c r="BB399" s="172"/>
      <c r="BC399" s="172"/>
      <c r="BD399" s="172"/>
      <c r="BE399" s="172"/>
      <c r="BF399" s="172"/>
      <c r="BG399" s="172"/>
      <c r="BH399" s="172"/>
      <c r="BI399" s="172"/>
      <c r="BJ399" s="172"/>
      <c r="BK399" s="172"/>
      <c r="BL399" s="172"/>
      <c r="BM399" s="172"/>
      <c r="BN399" s="172"/>
    </row>
    <row r="400" spans="20:66" s="156" customFormat="1"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  <c r="AQ400" s="172"/>
      <c r="AR400" s="172"/>
      <c r="AS400" s="172"/>
      <c r="AT400" s="172"/>
      <c r="AU400" s="172"/>
      <c r="AV400" s="172"/>
      <c r="AW400" s="172"/>
      <c r="AX400" s="172"/>
      <c r="AY400" s="172"/>
      <c r="AZ400" s="172"/>
      <c r="BA400" s="172"/>
      <c r="BB400" s="172"/>
      <c r="BC400" s="172"/>
      <c r="BD400" s="172"/>
      <c r="BE400" s="172"/>
      <c r="BF400" s="172"/>
      <c r="BG400" s="172"/>
      <c r="BH400" s="172"/>
      <c r="BI400" s="172"/>
      <c r="BJ400" s="172"/>
      <c r="BK400" s="172"/>
      <c r="BL400" s="172"/>
      <c r="BM400" s="172"/>
      <c r="BN400" s="172"/>
    </row>
    <row r="401" spans="20:66" s="156" customFormat="1"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  <c r="AQ401" s="172"/>
      <c r="AR401" s="172"/>
      <c r="AS401" s="172"/>
      <c r="AT401" s="172"/>
      <c r="AU401" s="172"/>
      <c r="AV401" s="172"/>
      <c r="AW401" s="172"/>
      <c r="AX401" s="172"/>
      <c r="AY401" s="172"/>
      <c r="AZ401" s="172"/>
      <c r="BA401" s="172"/>
      <c r="BB401" s="172"/>
      <c r="BC401" s="172"/>
      <c r="BD401" s="172"/>
      <c r="BE401" s="172"/>
      <c r="BF401" s="172"/>
      <c r="BG401" s="172"/>
      <c r="BH401" s="172"/>
      <c r="BI401" s="172"/>
      <c r="BJ401" s="172"/>
      <c r="BK401" s="172"/>
      <c r="BL401" s="172"/>
      <c r="BM401" s="172"/>
      <c r="BN401" s="172"/>
    </row>
    <row r="402" spans="20:66" s="156" customFormat="1"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72"/>
      <c r="AT402" s="172"/>
      <c r="AU402" s="172"/>
      <c r="AV402" s="172"/>
      <c r="AW402" s="172"/>
      <c r="AX402" s="172"/>
      <c r="AY402" s="172"/>
      <c r="AZ402" s="172"/>
      <c r="BA402" s="172"/>
      <c r="BB402" s="172"/>
      <c r="BC402" s="172"/>
      <c r="BD402" s="172"/>
      <c r="BE402" s="172"/>
      <c r="BF402" s="172"/>
      <c r="BG402" s="172"/>
      <c r="BH402" s="172"/>
      <c r="BI402" s="172"/>
      <c r="BJ402" s="172"/>
      <c r="BK402" s="172"/>
      <c r="BL402" s="172"/>
      <c r="BM402" s="172"/>
      <c r="BN402" s="172"/>
    </row>
    <row r="403" spans="20:66" s="156" customFormat="1"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2"/>
      <c r="BN403" s="172"/>
    </row>
    <row r="404" spans="20:66" s="156" customFormat="1"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72"/>
      <c r="AT404" s="172"/>
      <c r="AU404" s="172"/>
      <c r="AV404" s="172"/>
      <c r="AW404" s="172"/>
      <c r="AX404" s="172"/>
      <c r="AY404" s="172"/>
      <c r="AZ404" s="172"/>
      <c r="BA404" s="172"/>
      <c r="BB404" s="172"/>
      <c r="BC404" s="172"/>
      <c r="BD404" s="172"/>
      <c r="BE404" s="172"/>
      <c r="BF404" s="172"/>
      <c r="BG404" s="172"/>
      <c r="BH404" s="172"/>
      <c r="BI404" s="172"/>
      <c r="BJ404" s="172"/>
      <c r="BK404" s="172"/>
      <c r="BL404" s="172"/>
      <c r="BM404" s="172"/>
      <c r="BN404" s="172"/>
    </row>
    <row r="405" spans="20:66" s="156" customFormat="1"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  <c r="AE405" s="172"/>
      <c r="AF405" s="172"/>
      <c r="AG405" s="172"/>
      <c r="AH405" s="172"/>
      <c r="AI405" s="172"/>
      <c r="AJ405" s="172"/>
      <c r="AK405" s="172"/>
      <c r="AL405" s="172"/>
      <c r="AM405" s="172"/>
      <c r="AN405" s="172"/>
      <c r="AO405" s="172"/>
      <c r="AP405" s="172"/>
      <c r="AQ405" s="172"/>
      <c r="AR405" s="172"/>
      <c r="AS405" s="172"/>
      <c r="AT405" s="172"/>
      <c r="AU405" s="172"/>
      <c r="AV405" s="172"/>
      <c r="AW405" s="172"/>
      <c r="AX405" s="172"/>
      <c r="AY405" s="172"/>
      <c r="AZ405" s="172"/>
      <c r="BA405" s="172"/>
      <c r="BB405" s="172"/>
      <c r="BC405" s="172"/>
      <c r="BD405" s="172"/>
      <c r="BE405" s="172"/>
      <c r="BF405" s="172"/>
      <c r="BG405" s="172"/>
      <c r="BH405" s="172"/>
      <c r="BI405" s="172"/>
      <c r="BJ405" s="172"/>
      <c r="BK405" s="172"/>
      <c r="BL405" s="172"/>
      <c r="BM405" s="172"/>
      <c r="BN405" s="172"/>
    </row>
    <row r="406" spans="20:66" s="156" customFormat="1"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  <c r="AE406" s="172"/>
      <c r="AF406" s="172"/>
      <c r="AG406" s="172"/>
      <c r="AH406" s="172"/>
      <c r="AI406" s="172"/>
      <c r="AJ406" s="172"/>
      <c r="AK406" s="172"/>
      <c r="AL406" s="172"/>
      <c r="AM406" s="172"/>
      <c r="AN406" s="172"/>
      <c r="AO406" s="172"/>
      <c r="AP406" s="172"/>
      <c r="AQ406" s="172"/>
      <c r="AR406" s="172"/>
      <c r="AS406" s="172"/>
      <c r="AT406" s="172"/>
      <c r="AU406" s="172"/>
      <c r="AV406" s="172"/>
      <c r="AW406" s="172"/>
      <c r="AX406" s="172"/>
      <c r="AY406" s="172"/>
      <c r="AZ406" s="172"/>
      <c r="BA406" s="172"/>
      <c r="BB406" s="172"/>
      <c r="BC406" s="172"/>
      <c r="BD406" s="172"/>
      <c r="BE406" s="172"/>
      <c r="BF406" s="172"/>
      <c r="BG406" s="172"/>
      <c r="BH406" s="172"/>
      <c r="BI406" s="172"/>
      <c r="BJ406" s="172"/>
      <c r="BK406" s="172"/>
      <c r="BL406" s="172"/>
      <c r="BM406" s="172"/>
      <c r="BN406" s="172"/>
    </row>
    <row r="407" spans="20:66" s="156" customFormat="1"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172"/>
      <c r="BN407" s="172"/>
    </row>
    <row r="408" spans="20:66" s="156" customFormat="1"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  <c r="AQ408" s="172"/>
      <c r="AR408" s="172"/>
      <c r="AS408" s="172"/>
      <c r="AT408" s="172"/>
      <c r="AU408" s="172"/>
      <c r="AV408" s="172"/>
      <c r="AW408" s="172"/>
      <c r="AX408" s="172"/>
      <c r="AY408" s="172"/>
      <c r="AZ408" s="172"/>
      <c r="BA408" s="172"/>
      <c r="BB408" s="172"/>
      <c r="BC408" s="172"/>
      <c r="BD408" s="172"/>
      <c r="BE408" s="172"/>
      <c r="BF408" s="172"/>
      <c r="BG408" s="172"/>
      <c r="BH408" s="172"/>
      <c r="BI408" s="172"/>
      <c r="BJ408" s="172"/>
      <c r="BK408" s="172"/>
      <c r="BL408" s="172"/>
      <c r="BM408" s="172"/>
      <c r="BN408" s="172"/>
    </row>
    <row r="409" spans="20:66" s="156" customFormat="1"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2"/>
      <c r="BA409" s="172"/>
      <c r="BB409" s="172"/>
      <c r="BC409" s="172"/>
      <c r="BD409" s="172"/>
      <c r="BE409" s="172"/>
      <c r="BF409" s="172"/>
      <c r="BG409" s="172"/>
      <c r="BH409" s="172"/>
      <c r="BI409" s="172"/>
      <c r="BJ409" s="172"/>
      <c r="BK409" s="172"/>
      <c r="BL409" s="172"/>
      <c r="BM409" s="172"/>
      <c r="BN409" s="172"/>
    </row>
    <row r="410" spans="20:66" s="156" customFormat="1"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172"/>
      <c r="BN410" s="172"/>
    </row>
    <row r="411" spans="20:66" s="156" customFormat="1">
      <c r="T411" s="172"/>
      <c r="U411" s="172"/>
      <c r="V411" s="172"/>
      <c r="W411" s="172"/>
      <c r="X411" s="172"/>
      <c r="Y411" s="172"/>
      <c r="Z411" s="172"/>
      <c r="AA411" s="172"/>
      <c r="AB411" s="172"/>
      <c r="AC411" s="172"/>
      <c r="AD411" s="172"/>
      <c r="AE411" s="172"/>
      <c r="AF411" s="172"/>
      <c r="AG411" s="172"/>
      <c r="AH411" s="172"/>
      <c r="AI411" s="172"/>
      <c r="AJ411" s="172"/>
      <c r="AK411" s="172"/>
      <c r="AL411" s="172"/>
      <c r="AM411" s="172"/>
      <c r="AN411" s="172"/>
      <c r="AO411" s="172"/>
      <c r="AP411" s="172"/>
      <c r="AQ411" s="172"/>
      <c r="AR411" s="172"/>
      <c r="AS411" s="172"/>
      <c r="AT411" s="172"/>
      <c r="AU411" s="172"/>
      <c r="AV411" s="172"/>
      <c r="AW411" s="172"/>
      <c r="AX411" s="172"/>
      <c r="AY411" s="172"/>
      <c r="AZ411" s="172"/>
      <c r="BA411" s="172"/>
      <c r="BB411" s="172"/>
      <c r="BC411" s="172"/>
      <c r="BD411" s="172"/>
      <c r="BE411" s="172"/>
      <c r="BF411" s="172"/>
      <c r="BG411" s="172"/>
      <c r="BH411" s="172"/>
      <c r="BI411" s="172"/>
      <c r="BJ411" s="172"/>
      <c r="BK411" s="172"/>
      <c r="BL411" s="172"/>
      <c r="BM411" s="172"/>
      <c r="BN411" s="172"/>
    </row>
    <row r="412" spans="20:66" s="156" customFormat="1">
      <c r="T412" s="172"/>
      <c r="U412" s="172"/>
      <c r="V412" s="172"/>
      <c r="W412" s="172"/>
      <c r="X412" s="172"/>
      <c r="Y412" s="172"/>
      <c r="Z412" s="172"/>
      <c r="AA412" s="172"/>
      <c r="AB412" s="172"/>
      <c r="AC412" s="172"/>
      <c r="AD412" s="172"/>
      <c r="AE412" s="172"/>
      <c r="AF412" s="172"/>
      <c r="AG412" s="172"/>
      <c r="AH412" s="172"/>
      <c r="AI412" s="172"/>
      <c r="AJ412" s="172"/>
      <c r="AK412" s="172"/>
      <c r="AL412" s="172"/>
      <c r="AM412" s="172"/>
      <c r="AN412" s="172"/>
      <c r="AO412" s="172"/>
      <c r="AP412" s="172"/>
      <c r="AQ412" s="172"/>
      <c r="AR412" s="172"/>
      <c r="AS412" s="172"/>
      <c r="AT412" s="172"/>
      <c r="AU412" s="172"/>
      <c r="AV412" s="172"/>
      <c r="AW412" s="172"/>
      <c r="AX412" s="172"/>
      <c r="AY412" s="172"/>
      <c r="AZ412" s="172"/>
      <c r="BA412" s="172"/>
      <c r="BB412" s="172"/>
      <c r="BC412" s="172"/>
      <c r="BD412" s="172"/>
      <c r="BE412" s="172"/>
      <c r="BF412" s="172"/>
      <c r="BG412" s="172"/>
      <c r="BH412" s="172"/>
      <c r="BI412" s="172"/>
      <c r="BJ412" s="172"/>
      <c r="BK412" s="172"/>
      <c r="BL412" s="172"/>
      <c r="BM412" s="172"/>
      <c r="BN412" s="172"/>
    </row>
    <row r="413" spans="20:66" s="156" customFormat="1">
      <c r="T413" s="172"/>
      <c r="U413" s="172"/>
      <c r="V413" s="172"/>
      <c r="W413" s="172"/>
      <c r="X413" s="172"/>
      <c r="Y413" s="172"/>
      <c r="Z413" s="172"/>
      <c r="AA413" s="172"/>
      <c r="AB413" s="172"/>
      <c r="AC413" s="172"/>
      <c r="AD413" s="172"/>
      <c r="AE413" s="172"/>
      <c r="AF413" s="172"/>
      <c r="AG413" s="172"/>
      <c r="AH413" s="172"/>
      <c r="AI413" s="172"/>
      <c r="AJ413" s="172"/>
      <c r="AK413" s="172"/>
      <c r="AL413" s="172"/>
      <c r="AM413" s="172"/>
      <c r="AN413" s="172"/>
      <c r="AO413" s="172"/>
      <c r="AP413" s="172"/>
      <c r="AQ413" s="172"/>
      <c r="AR413" s="172"/>
      <c r="AS413" s="172"/>
      <c r="AT413" s="172"/>
      <c r="AU413" s="172"/>
      <c r="AV413" s="172"/>
      <c r="AW413" s="172"/>
      <c r="AX413" s="172"/>
      <c r="AY413" s="172"/>
      <c r="AZ413" s="172"/>
      <c r="BA413" s="172"/>
      <c r="BB413" s="172"/>
      <c r="BC413" s="172"/>
      <c r="BD413" s="172"/>
      <c r="BE413" s="172"/>
      <c r="BF413" s="172"/>
      <c r="BG413" s="172"/>
      <c r="BH413" s="172"/>
      <c r="BI413" s="172"/>
      <c r="BJ413" s="172"/>
      <c r="BK413" s="172"/>
      <c r="BL413" s="172"/>
      <c r="BM413" s="172"/>
      <c r="BN413" s="172"/>
    </row>
    <row r="414" spans="20:66" s="156" customFormat="1">
      <c r="T414" s="172"/>
      <c r="U414" s="172"/>
      <c r="V414" s="172"/>
      <c r="W414" s="172"/>
      <c r="X414" s="172"/>
      <c r="Y414" s="172"/>
      <c r="Z414" s="172"/>
      <c r="AA414" s="172"/>
      <c r="AB414" s="172"/>
      <c r="AC414" s="172"/>
      <c r="AD414" s="172"/>
      <c r="AE414" s="172"/>
      <c r="AF414" s="172"/>
      <c r="AG414" s="172"/>
      <c r="AH414" s="172"/>
      <c r="AI414" s="172"/>
      <c r="AJ414" s="172"/>
      <c r="AK414" s="172"/>
      <c r="AL414" s="172"/>
      <c r="AM414" s="172"/>
      <c r="AN414" s="172"/>
      <c r="AO414" s="172"/>
      <c r="AP414" s="172"/>
      <c r="AQ414" s="172"/>
      <c r="AR414" s="172"/>
      <c r="AS414" s="172"/>
      <c r="AT414" s="172"/>
      <c r="AU414" s="172"/>
      <c r="AV414" s="172"/>
      <c r="AW414" s="172"/>
      <c r="AX414" s="172"/>
      <c r="AY414" s="172"/>
      <c r="AZ414" s="172"/>
      <c r="BA414" s="172"/>
      <c r="BB414" s="172"/>
      <c r="BC414" s="172"/>
      <c r="BD414" s="172"/>
      <c r="BE414" s="172"/>
      <c r="BF414" s="172"/>
      <c r="BG414" s="172"/>
      <c r="BH414" s="172"/>
      <c r="BI414" s="172"/>
      <c r="BJ414" s="172"/>
      <c r="BK414" s="172"/>
      <c r="BL414" s="172"/>
      <c r="BM414" s="172"/>
      <c r="BN414" s="172"/>
    </row>
    <row r="415" spans="20:66" s="156" customFormat="1">
      <c r="T415" s="172"/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  <c r="AE415" s="172"/>
      <c r="AF415" s="172"/>
      <c r="AG415" s="172"/>
      <c r="AH415" s="172"/>
      <c r="AI415" s="172"/>
      <c r="AJ415" s="172"/>
      <c r="AK415" s="172"/>
      <c r="AL415" s="172"/>
      <c r="AM415" s="172"/>
      <c r="AN415" s="172"/>
      <c r="AO415" s="172"/>
      <c r="AP415" s="172"/>
      <c r="AQ415" s="172"/>
      <c r="AR415" s="172"/>
      <c r="AS415" s="172"/>
      <c r="AT415" s="172"/>
      <c r="AU415" s="172"/>
      <c r="AV415" s="172"/>
      <c r="AW415" s="172"/>
      <c r="AX415" s="172"/>
      <c r="AY415" s="172"/>
      <c r="AZ415" s="172"/>
      <c r="BA415" s="172"/>
      <c r="BB415" s="172"/>
      <c r="BC415" s="172"/>
      <c r="BD415" s="172"/>
      <c r="BE415" s="172"/>
      <c r="BF415" s="172"/>
      <c r="BG415" s="172"/>
      <c r="BH415" s="172"/>
      <c r="BI415" s="172"/>
      <c r="BJ415" s="172"/>
      <c r="BK415" s="172"/>
      <c r="BL415" s="172"/>
      <c r="BM415" s="172"/>
      <c r="BN415" s="172"/>
    </row>
    <row r="416" spans="20:66" s="156" customFormat="1">
      <c r="T416" s="172"/>
      <c r="U416" s="172"/>
      <c r="V416" s="172"/>
      <c r="W416" s="172"/>
      <c r="X416" s="172"/>
      <c r="Y416" s="172"/>
      <c r="Z416" s="172"/>
      <c r="AA416" s="172"/>
      <c r="AB416" s="172"/>
      <c r="AC416" s="172"/>
      <c r="AD416" s="172"/>
      <c r="AE416" s="172"/>
      <c r="AF416" s="172"/>
      <c r="AG416" s="172"/>
      <c r="AH416" s="172"/>
      <c r="AI416" s="172"/>
      <c r="AJ416" s="172"/>
      <c r="AK416" s="172"/>
      <c r="AL416" s="172"/>
      <c r="AM416" s="172"/>
      <c r="AN416" s="172"/>
      <c r="AO416" s="172"/>
      <c r="AP416" s="172"/>
      <c r="AQ416" s="172"/>
      <c r="AR416" s="172"/>
      <c r="AS416" s="172"/>
      <c r="AT416" s="172"/>
      <c r="AU416" s="172"/>
      <c r="AV416" s="172"/>
      <c r="AW416" s="172"/>
      <c r="AX416" s="172"/>
      <c r="AY416" s="172"/>
      <c r="AZ416" s="172"/>
      <c r="BA416" s="172"/>
      <c r="BB416" s="172"/>
      <c r="BC416" s="172"/>
      <c r="BD416" s="172"/>
      <c r="BE416" s="172"/>
      <c r="BF416" s="172"/>
      <c r="BG416" s="172"/>
      <c r="BH416" s="172"/>
      <c r="BI416" s="172"/>
      <c r="BJ416" s="172"/>
      <c r="BK416" s="172"/>
      <c r="BL416" s="172"/>
      <c r="BM416" s="172"/>
      <c r="BN416" s="172"/>
    </row>
    <row r="417" spans="20:66" s="156" customFormat="1">
      <c r="T417" s="172"/>
      <c r="U417" s="172"/>
      <c r="V417" s="172"/>
      <c r="W417" s="172"/>
      <c r="X417" s="172"/>
      <c r="Y417" s="172"/>
      <c r="Z417" s="172"/>
      <c r="AA417" s="172"/>
      <c r="AB417" s="172"/>
      <c r="AC417" s="172"/>
      <c r="AD417" s="172"/>
      <c r="AE417" s="172"/>
      <c r="AF417" s="172"/>
      <c r="AG417" s="172"/>
      <c r="AH417" s="172"/>
      <c r="AI417" s="172"/>
      <c r="AJ417" s="172"/>
      <c r="AK417" s="172"/>
      <c r="AL417" s="172"/>
      <c r="AM417" s="172"/>
      <c r="AN417" s="172"/>
      <c r="AO417" s="172"/>
      <c r="AP417" s="172"/>
      <c r="AQ417" s="172"/>
      <c r="AR417" s="172"/>
      <c r="AS417" s="172"/>
      <c r="AT417" s="172"/>
      <c r="AU417" s="172"/>
      <c r="AV417" s="172"/>
      <c r="AW417" s="172"/>
      <c r="AX417" s="172"/>
      <c r="AY417" s="172"/>
      <c r="AZ417" s="172"/>
      <c r="BA417" s="172"/>
      <c r="BB417" s="172"/>
      <c r="BC417" s="172"/>
      <c r="BD417" s="172"/>
      <c r="BE417" s="172"/>
      <c r="BF417" s="172"/>
      <c r="BG417" s="172"/>
      <c r="BH417" s="172"/>
      <c r="BI417" s="172"/>
      <c r="BJ417" s="172"/>
      <c r="BK417" s="172"/>
      <c r="BL417" s="172"/>
      <c r="BM417" s="172"/>
      <c r="BN417" s="172"/>
    </row>
    <row r="418" spans="20:66" s="156" customFormat="1">
      <c r="T418" s="172"/>
      <c r="U418" s="172"/>
      <c r="V418" s="172"/>
      <c r="W418" s="172"/>
      <c r="X418" s="172"/>
      <c r="Y418" s="172"/>
      <c r="Z418" s="172"/>
      <c r="AA418" s="172"/>
      <c r="AB418" s="172"/>
      <c r="AC418" s="172"/>
      <c r="AD418" s="172"/>
      <c r="AE418" s="172"/>
      <c r="AF418" s="172"/>
      <c r="AG418" s="172"/>
      <c r="AH418" s="172"/>
      <c r="AI418" s="172"/>
      <c r="AJ418" s="172"/>
      <c r="AK418" s="172"/>
      <c r="AL418" s="172"/>
      <c r="AM418" s="172"/>
      <c r="AN418" s="172"/>
      <c r="AO418" s="172"/>
      <c r="AP418" s="172"/>
      <c r="AQ418" s="172"/>
      <c r="AR418" s="172"/>
      <c r="AS418" s="172"/>
      <c r="AT418" s="172"/>
      <c r="AU418" s="172"/>
      <c r="AV418" s="172"/>
      <c r="AW418" s="172"/>
      <c r="AX418" s="172"/>
      <c r="AY418" s="172"/>
      <c r="AZ418" s="172"/>
      <c r="BA418" s="172"/>
      <c r="BB418" s="172"/>
      <c r="BC418" s="172"/>
      <c r="BD418" s="172"/>
      <c r="BE418" s="172"/>
      <c r="BF418" s="172"/>
      <c r="BG418" s="172"/>
      <c r="BH418" s="172"/>
      <c r="BI418" s="172"/>
      <c r="BJ418" s="172"/>
      <c r="BK418" s="172"/>
      <c r="BL418" s="172"/>
      <c r="BM418" s="172"/>
      <c r="BN418" s="172"/>
    </row>
    <row r="419" spans="20:66" s="156" customFormat="1">
      <c r="T419" s="172"/>
      <c r="U419" s="172"/>
      <c r="V419" s="172"/>
      <c r="W419" s="172"/>
      <c r="X419" s="172"/>
      <c r="Y419" s="172"/>
      <c r="Z419" s="172"/>
      <c r="AA419" s="172"/>
      <c r="AB419" s="172"/>
      <c r="AC419" s="172"/>
      <c r="AD419" s="172"/>
      <c r="AE419" s="172"/>
      <c r="AF419" s="172"/>
      <c r="AG419" s="172"/>
      <c r="AH419" s="172"/>
      <c r="AI419" s="172"/>
      <c r="AJ419" s="172"/>
      <c r="AK419" s="172"/>
      <c r="AL419" s="172"/>
      <c r="AM419" s="172"/>
      <c r="AN419" s="172"/>
      <c r="AO419" s="172"/>
      <c r="AP419" s="172"/>
      <c r="AQ419" s="172"/>
      <c r="AR419" s="172"/>
      <c r="AS419" s="172"/>
      <c r="AT419" s="172"/>
      <c r="AU419" s="172"/>
      <c r="AV419" s="172"/>
      <c r="AW419" s="172"/>
      <c r="AX419" s="172"/>
      <c r="AY419" s="172"/>
      <c r="AZ419" s="172"/>
      <c r="BA419" s="172"/>
      <c r="BB419" s="172"/>
      <c r="BC419" s="172"/>
      <c r="BD419" s="172"/>
      <c r="BE419" s="172"/>
      <c r="BF419" s="172"/>
      <c r="BG419" s="172"/>
      <c r="BH419" s="172"/>
      <c r="BI419" s="172"/>
      <c r="BJ419" s="172"/>
      <c r="BK419" s="172"/>
      <c r="BL419" s="172"/>
      <c r="BM419" s="172"/>
      <c r="BN419" s="172"/>
    </row>
    <row r="420" spans="20:66" s="156" customFormat="1"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2"/>
      <c r="AT420" s="172"/>
      <c r="AU420" s="172"/>
      <c r="AV420" s="172"/>
      <c r="AW420" s="172"/>
      <c r="AX420" s="172"/>
      <c r="AY420" s="172"/>
      <c r="AZ420" s="172"/>
      <c r="BA420" s="172"/>
      <c r="BB420" s="172"/>
      <c r="BC420" s="172"/>
      <c r="BD420" s="172"/>
      <c r="BE420" s="172"/>
      <c r="BF420" s="172"/>
      <c r="BG420" s="172"/>
      <c r="BH420" s="172"/>
      <c r="BI420" s="172"/>
      <c r="BJ420" s="172"/>
      <c r="BK420" s="172"/>
      <c r="BL420" s="172"/>
      <c r="BM420" s="172"/>
      <c r="BN420" s="172"/>
    </row>
    <row r="421" spans="20:66" s="156" customFormat="1"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2"/>
      <c r="AT421" s="172"/>
      <c r="AU421" s="172"/>
      <c r="AV421" s="172"/>
      <c r="AW421" s="172"/>
      <c r="AX421" s="172"/>
      <c r="AY421" s="172"/>
      <c r="AZ421" s="172"/>
      <c r="BA421" s="172"/>
      <c r="BB421" s="172"/>
      <c r="BC421" s="172"/>
      <c r="BD421" s="172"/>
      <c r="BE421" s="172"/>
      <c r="BF421" s="172"/>
      <c r="BG421" s="172"/>
      <c r="BH421" s="172"/>
      <c r="BI421" s="172"/>
      <c r="BJ421" s="172"/>
      <c r="BK421" s="172"/>
      <c r="BL421" s="172"/>
      <c r="BM421" s="172"/>
      <c r="BN421" s="172"/>
    </row>
    <row r="422" spans="20:66" s="156" customFormat="1"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  <c r="AQ422" s="172"/>
      <c r="AR422" s="172"/>
      <c r="AS422" s="172"/>
      <c r="AT422" s="172"/>
      <c r="AU422" s="172"/>
      <c r="AV422" s="172"/>
      <c r="AW422" s="172"/>
      <c r="AX422" s="172"/>
      <c r="AY422" s="172"/>
      <c r="AZ422" s="172"/>
      <c r="BA422" s="172"/>
      <c r="BB422" s="172"/>
      <c r="BC422" s="172"/>
      <c r="BD422" s="172"/>
      <c r="BE422" s="172"/>
      <c r="BF422" s="172"/>
      <c r="BG422" s="172"/>
      <c r="BH422" s="172"/>
      <c r="BI422" s="172"/>
      <c r="BJ422" s="172"/>
      <c r="BK422" s="172"/>
      <c r="BL422" s="172"/>
      <c r="BM422" s="172"/>
      <c r="BN422" s="172"/>
    </row>
    <row r="423" spans="20:66" s="156" customFormat="1"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  <c r="AQ423" s="172"/>
      <c r="AR423" s="172"/>
      <c r="AS423" s="172"/>
      <c r="AT423" s="172"/>
      <c r="AU423" s="172"/>
      <c r="AV423" s="172"/>
      <c r="AW423" s="172"/>
      <c r="AX423" s="172"/>
      <c r="AY423" s="172"/>
      <c r="AZ423" s="172"/>
      <c r="BA423" s="172"/>
      <c r="BB423" s="172"/>
      <c r="BC423" s="172"/>
      <c r="BD423" s="172"/>
      <c r="BE423" s="172"/>
      <c r="BF423" s="172"/>
      <c r="BG423" s="172"/>
      <c r="BH423" s="172"/>
      <c r="BI423" s="172"/>
      <c r="BJ423" s="172"/>
      <c r="BK423" s="172"/>
      <c r="BL423" s="172"/>
      <c r="BM423" s="172"/>
      <c r="BN423" s="172"/>
    </row>
    <row r="424" spans="20:66" s="156" customFormat="1"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  <c r="AQ424" s="172"/>
      <c r="AR424" s="172"/>
      <c r="AS424" s="172"/>
      <c r="AT424" s="172"/>
      <c r="AU424" s="172"/>
      <c r="AV424" s="172"/>
      <c r="AW424" s="172"/>
      <c r="AX424" s="172"/>
      <c r="AY424" s="172"/>
      <c r="AZ424" s="172"/>
      <c r="BA424" s="172"/>
      <c r="BB424" s="172"/>
      <c r="BC424" s="172"/>
      <c r="BD424" s="172"/>
      <c r="BE424" s="172"/>
      <c r="BF424" s="172"/>
      <c r="BG424" s="172"/>
      <c r="BH424" s="172"/>
      <c r="BI424" s="172"/>
      <c r="BJ424" s="172"/>
      <c r="BK424" s="172"/>
      <c r="BL424" s="172"/>
      <c r="BM424" s="172"/>
      <c r="BN424" s="172"/>
    </row>
    <row r="425" spans="20:66" s="156" customFormat="1"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  <c r="AQ425" s="172"/>
      <c r="AR425" s="172"/>
      <c r="AS425" s="172"/>
      <c r="AT425" s="172"/>
      <c r="AU425" s="172"/>
      <c r="AV425" s="172"/>
      <c r="AW425" s="172"/>
      <c r="AX425" s="172"/>
      <c r="AY425" s="172"/>
      <c r="AZ425" s="172"/>
      <c r="BA425" s="172"/>
      <c r="BB425" s="172"/>
      <c r="BC425" s="172"/>
      <c r="BD425" s="172"/>
      <c r="BE425" s="172"/>
      <c r="BF425" s="172"/>
      <c r="BG425" s="172"/>
      <c r="BH425" s="172"/>
      <c r="BI425" s="172"/>
      <c r="BJ425" s="172"/>
      <c r="BK425" s="172"/>
      <c r="BL425" s="172"/>
      <c r="BM425" s="172"/>
      <c r="BN425" s="172"/>
    </row>
    <row r="426" spans="20:66" s="156" customFormat="1"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2"/>
      <c r="AT426" s="172"/>
      <c r="AU426" s="172"/>
      <c r="AV426" s="172"/>
      <c r="AW426" s="172"/>
      <c r="AX426" s="172"/>
      <c r="AY426" s="172"/>
      <c r="AZ426" s="172"/>
      <c r="BA426" s="172"/>
      <c r="BB426" s="172"/>
      <c r="BC426" s="172"/>
      <c r="BD426" s="172"/>
      <c r="BE426" s="172"/>
      <c r="BF426" s="172"/>
      <c r="BG426" s="172"/>
      <c r="BH426" s="172"/>
      <c r="BI426" s="172"/>
      <c r="BJ426" s="172"/>
      <c r="BK426" s="172"/>
      <c r="BL426" s="172"/>
      <c r="BM426" s="172"/>
      <c r="BN426" s="172"/>
    </row>
    <row r="427" spans="20:66" s="156" customFormat="1"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2"/>
      <c r="AT427" s="172"/>
      <c r="AU427" s="172"/>
      <c r="AV427" s="172"/>
      <c r="AW427" s="172"/>
      <c r="AX427" s="172"/>
      <c r="AY427" s="172"/>
      <c r="AZ427" s="172"/>
      <c r="BA427" s="172"/>
      <c r="BB427" s="172"/>
      <c r="BC427" s="172"/>
      <c r="BD427" s="172"/>
      <c r="BE427" s="172"/>
      <c r="BF427" s="172"/>
      <c r="BG427" s="172"/>
      <c r="BH427" s="172"/>
      <c r="BI427" s="172"/>
      <c r="BJ427" s="172"/>
      <c r="BK427" s="172"/>
      <c r="BL427" s="172"/>
      <c r="BM427" s="172"/>
      <c r="BN427" s="172"/>
    </row>
    <row r="428" spans="20:66" s="156" customFormat="1"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2"/>
      <c r="AT428" s="172"/>
      <c r="AU428" s="172"/>
      <c r="AV428" s="172"/>
      <c r="AW428" s="172"/>
      <c r="AX428" s="172"/>
      <c r="AY428" s="172"/>
      <c r="AZ428" s="172"/>
      <c r="BA428" s="172"/>
      <c r="BB428" s="172"/>
      <c r="BC428" s="172"/>
      <c r="BD428" s="172"/>
      <c r="BE428" s="172"/>
      <c r="BF428" s="172"/>
      <c r="BG428" s="172"/>
      <c r="BH428" s="172"/>
      <c r="BI428" s="172"/>
      <c r="BJ428" s="172"/>
      <c r="BK428" s="172"/>
      <c r="BL428" s="172"/>
      <c r="BM428" s="172"/>
      <c r="BN428" s="172"/>
    </row>
    <row r="429" spans="20:66" s="156" customFormat="1"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  <c r="AE429" s="172"/>
      <c r="AF429" s="172"/>
      <c r="AG429" s="172"/>
      <c r="AH429" s="172"/>
      <c r="AI429" s="172"/>
      <c r="AJ429" s="172"/>
      <c r="AK429" s="172"/>
      <c r="AL429" s="172"/>
      <c r="AM429" s="172"/>
      <c r="AN429" s="172"/>
      <c r="AO429" s="172"/>
      <c r="AP429" s="172"/>
      <c r="AQ429" s="172"/>
      <c r="AR429" s="172"/>
      <c r="AS429" s="172"/>
      <c r="AT429" s="172"/>
      <c r="AU429" s="172"/>
      <c r="AV429" s="172"/>
      <c r="AW429" s="172"/>
      <c r="AX429" s="172"/>
      <c r="AY429" s="172"/>
      <c r="AZ429" s="172"/>
      <c r="BA429" s="172"/>
      <c r="BB429" s="172"/>
      <c r="BC429" s="172"/>
      <c r="BD429" s="172"/>
      <c r="BE429" s="172"/>
      <c r="BF429" s="172"/>
      <c r="BG429" s="172"/>
      <c r="BH429" s="172"/>
      <c r="BI429" s="172"/>
      <c r="BJ429" s="172"/>
      <c r="BK429" s="172"/>
      <c r="BL429" s="172"/>
      <c r="BM429" s="172"/>
      <c r="BN429" s="172"/>
    </row>
    <row r="430" spans="20:66" s="156" customFormat="1"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  <c r="AE430" s="172"/>
      <c r="AF430" s="172"/>
      <c r="AG430" s="172"/>
      <c r="AH430" s="172"/>
      <c r="AI430" s="172"/>
      <c r="AJ430" s="172"/>
      <c r="AK430" s="172"/>
      <c r="AL430" s="172"/>
      <c r="AM430" s="172"/>
      <c r="AN430" s="172"/>
      <c r="AO430" s="172"/>
      <c r="AP430" s="172"/>
      <c r="AQ430" s="172"/>
      <c r="AR430" s="172"/>
      <c r="AS430" s="172"/>
      <c r="AT430" s="172"/>
      <c r="AU430" s="172"/>
      <c r="AV430" s="172"/>
      <c r="AW430" s="172"/>
      <c r="AX430" s="172"/>
      <c r="AY430" s="172"/>
      <c r="AZ430" s="172"/>
      <c r="BA430" s="172"/>
      <c r="BB430" s="172"/>
      <c r="BC430" s="172"/>
      <c r="BD430" s="172"/>
      <c r="BE430" s="172"/>
      <c r="BF430" s="172"/>
      <c r="BG430" s="172"/>
      <c r="BH430" s="172"/>
      <c r="BI430" s="172"/>
      <c r="BJ430" s="172"/>
      <c r="BK430" s="172"/>
      <c r="BL430" s="172"/>
      <c r="BM430" s="172"/>
      <c r="BN430" s="172"/>
    </row>
    <row r="431" spans="20:66" s="156" customFormat="1">
      <c r="T431" s="172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  <c r="AE431" s="172"/>
      <c r="AF431" s="172"/>
      <c r="AG431" s="172"/>
      <c r="AH431" s="172"/>
      <c r="AI431" s="172"/>
      <c r="AJ431" s="172"/>
      <c r="AK431" s="172"/>
      <c r="AL431" s="172"/>
      <c r="AM431" s="172"/>
      <c r="AN431" s="172"/>
      <c r="AO431" s="172"/>
      <c r="AP431" s="172"/>
      <c r="AQ431" s="172"/>
      <c r="AR431" s="172"/>
      <c r="AS431" s="172"/>
      <c r="AT431" s="172"/>
      <c r="AU431" s="172"/>
      <c r="AV431" s="172"/>
      <c r="AW431" s="172"/>
      <c r="AX431" s="172"/>
      <c r="AY431" s="172"/>
      <c r="AZ431" s="172"/>
      <c r="BA431" s="172"/>
      <c r="BB431" s="172"/>
      <c r="BC431" s="172"/>
      <c r="BD431" s="172"/>
      <c r="BE431" s="172"/>
      <c r="BF431" s="172"/>
      <c r="BG431" s="172"/>
      <c r="BH431" s="172"/>
      <c r="BI431" s="172"/>
      <c r="BJ431" s="172"/>
      <c r="BK431" s="172"/>
      <c r="BL431" s="172"/>
      <c r="BM431" s="172"/>
      <c r="BN431" s="172"/>
    </row>
    <row r="432" spans="20:66" s="156" customFormat="1"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  <c r="AE432" s="172"/>
      <c r="AF432" s="172"/>
      <c r="AG432" s="172"/>
      <c r="AH432" s="172"/>
      <c r="AI432" s="172"/>
      <c r="AJ432" s="172"/>
      <c r="AK432" s="172"/>
      <c r="AL432" s="172"/>
      <c r="AM432" s="172"/>
      <c r="AN432" s="172"/>
      <c r="AO432" s="172"/>
      <c r="AP432" s="172"/>
      <c r="AQ432" s="172"/>
      <c r="AR432" s="172"/>
      <c r="AS432" s="172"/>
      <c r="AT432" s="172"/>
      <c r="AU432" s="172"/>
      <c r="AV432" s="172"/>
      <c r="AW432" s="172"/>
      <c r="AX432" s="172"/>
      <c r="AY432" s="172"/>
      <c r="AZ432" s="172"/>
      <c r="BA432" s="172"/>
      <c r="BB432" s="172"/>
      <c r="BC432" s="172"/>
      <c r="BD432" s="172"/>
      <c r="BE432" s="172"/>
      <c r="BF432" s="172"/>
      <c r="BG432" s="172"/>
      <c r="BH432" s="172"/>
      <c r="BI432" s="172"/>
      <c r="BJ432" s="172"/>
      <c r="BK432" s="172"/>
      <c r="BL432" s="172"/>
      <c r="BM432" s="172"/>
      <c r="BN432" s="172"/>
    </row>
    <row r="433" spans="20:66" s="156" customFormat="1">
      <c r="T433" s="172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  <c r="AE433" s="172"/>
      <c r="AF433" s="172"/>
      <c r="AG433" s="172"/>
      <c r="AH433" s="172"/>
      <c r="AI433" s="172"/>
      <c r="AJ433" s="172"/>
      <c r="AK433" s="172"/>
      <c r="AL433" s="172"/>
      <c r="AM433" s="172"/>
      <c r="AN433" s="172"/>
      <c r="AO433" s="172"/>
      <c r="AP433" s="172"/>
      <c r="AQ433" s="172"/>
      <c r="AR433" s="172"/>
      <c r="AS433" s="172"/>
      <c r="AT433" s="172"/>
      <c r="AU433" s="172"/>
      <c r="AV433" s="172"/>
      <c r="AW433" s="172"/>
      <c r="AX433" s="172"/>
      <c r="AY433" s="172"/>
      <c r="AZ433" s="172"/>
      <c r="BA433" s="172"/>
      <c r="BB433" s="172"/>
      <c r="BC433" s="172"/>
      <c r="BD433" s="172"/>
      <c r="BE433" s="172"/>
      <c r="BF433" s="172"/>
      <c r="BG433" s="172"/>
      <c r="BH433" s="172"/>
      <c r="BI433" s="172"/>
      <c r="BJ433" s="172"/>
      <c r="BK433" s="172"/>
      <c r="BL433" s="172"/>
      <c r="BM433" s="172"/>
      <c r="BN433" s="172"/>
    </row>
    <row r="434" spans="20:66" s="156" customFormat="1"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72"/>
      <c r="AN434" s="172"/>
      <c r="AO434" s="172"/>
      <c r="AP434" s="172"/>
      <c r="AQ434" s="172"/>
      <c r="AR434" s="172"/>
      <c r="AS434" s="172"/>
      <c r="AT434" s="172"/>
      <c r="AU434" s="172"/>
      <c r="AV434" s="172"/>
      <c r="AW434" s="172"/>
      <c r="AX434" s="172"/>
      <c r="AY434" s="172"/>
      <c r="AZ434" s="172"/>
      <c r="BA434" s="172"/>
      <c r="BB434" s="172"/>
      <c r="BC434" s="172"/>
      <c r="BD434" s="172"/>
      <c r="BE434" s="172"/>
      <c r="BF434" s="172"/>
      <c r="BG434" s="172"/>
      <c r="BH434" s="172"/>
      <c r="BI434" s="172"/>
      <c r="BJ434" s="172"/>
      <c r="BK434" s="172"/>
      <c r="BL434" s="172"/>
      <c r="BM434" s="172"/>
      <c r="BN434" s="172"/>
    </row>
    <row r="435" spans="20:66" s="156" customFormat="1"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72"/>
      <c r="AN435" s="172"/>
      <c r="AO435" s="172"/>
      <c r="AP435" s="172"/>
      <c r="AQ435" s="172"/>
      <c r="AR435" s="172"/>
      <c r="AS435" s="172"/>
      <c r="AT435" s="172"/>
      <c r="AU435" s="172"/>
      <c r="AV435" s="172"/>
      <c r="AW435" s="172"/>
      <c r="AX435" s="172"/>
      <c r="AY435" s="172"/>
      <c r="AZ435" s="172"/>
      <c r="BA435" s="172"/>
      <c r="BB435" s="172"/>
      <c r="BC435" s="172"/>
      <c r="BD435" s="172"/>
      <c r="BE435" s="172"/>
      <c r="BF435" s="172"/>
      <c r="BG435" s="172"/>
      <c r="BH435" s="172"/>
      <c r="BI435" s="172"/>
      <c r="BJ435" s="172"/>
      <c r="BK435" s="172"/>
      <c r="BL435" s="172"/>
      <c r="BM435" s="172"/>
      <c r="BN435" s="172"/>
    </row>
    <row r="436" spans="20:66" s="156" customFormat="1"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2"/>
      <c r="AG436" s="172"/>
      <c r="AH436" s="172"/>
      <c r="AI436" s="172"/>
      <c r="AJ436" s="172"/>
      <c r="AK436" s="172"/>
      <c r="AL436" s="172"/>
      <c r="AM436" s="172"/>
      <c r="AN436" s="172"/>
      <c r="AO436" s="172"/>
      <c r="AP436" s="172"/>
      <c r="AQ436" s="172"/>
      <c r="AR436" s="172"/>
      <c r="AS436" s="172"/>
      <c r="AT436" s="172"/>
      <c r="AU436" s="172"/>
      <c r="AV436" s="172"/>
      <c r="AW436" s="172"/>
      <c r="AX436" s="172"/>
      <c r="AY436" s="172"/>
      <c r="AZ436" s="172"/>
      <c r="BA436" s="172"/>
      <c r="BB436" s="172"/>
      <c r="BC436" s="172"/>
      <c r="BD436" s="172"/>
      <c r="BE436" s="172"/>
      <c r="BF436" s="172"/>
      <c r="BG436" s="172"/>
      <c r="BH436" s="172"/>
      <c r="BI436" s="172"/>
      <c r="BJ436" s="172"/>
      <c r="BK436" s="172"/>
      <c r="BL436" s="172"/>
      <c r="BM436" s="172"/>
      <c r="BN436" s="172"/>
    </row>
    <row r="437" spans="20:66" s="156" customFormat="1"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2"/>
      <c r="AG437" s="172"/>
      <c r="AH437" s="172"/>
      <c r="AI437" s="172"/>
      <c r="AJ437" s="172"/>
      <c r="AK437" s="172"/>
      <c r="AL437" s="172"/>
      <c r="AM437" s="172"/>
      <c r="AN437" s="172"/>
      <c r="AO437" s="172"/>
      <c r="AP437" s="172"/>
      <c r="AQ437" s="172"/>
      <c r="AR437" s="172"/>
      <c r="AS437" s="172"/>
      <c r="AT437" s="172"/>
      <c r="AU437" s="172"/>
      <c r="AV437" s="172"/>
      <c r="AW437" s="172"/>
      <c r="AX437" s="172"/>
      <c r="AY437" s="172"/>
      <c r="AZ437" s="172"/>
      <c r="BA437" s="172"/>
      <c r="BB437" s="172"/>
      <c r="BC437" s="172"/>
      <c r="BD437" s="172"/>
      <c r="BE437" s="172"/>
      <c r="BF437" s="172"/>
      <c r="BG437" s="172"/>
      <c r="BH437" s="172"/>
      <c r="BI437" s="172"/>
      <c r="BJ437" s="172"/>
      <c r="BK437" s="172"/>
      <c r="BL437" s="172"/>
      <c r="BM437" s="172"/>
      <c r="BN437" s="172"/>
    </row>
    <row r="438" spans="20:66" s="156" customFormat="1"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  <c r="AW438" s="172"/>
      <c r="AX438" s="172"/>
      <c r="AY438" s="172"/>
      <c r="AZ438" s="172"/>
      <c r="BA438" s="172"/>
      <c r="BB438" s="172"/>
      <c r="BC438" s="172"/>
      <c r="BD438" s="172"/>
      <c r="BE438" s="172"/>
      <c r="BF438" s="172"/>
      <c r="BG438" s="172"/>
      <c r="BH438" s="172"/>
      <c r="BI438" s="172"/>
      <c r="BJ438" s="172"/>
      <c r="BK438" s="172"/>
      <c r="BL438" s="172"/>
      <c r="BM438" s="172"/>
      <c r="BN438" s="172"/>
    </row>
    <row r="439" spans="20:66" s="156" customFormat="1"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  <c r="AQ439" s="172"/>
      <c r="AR439" s="172"/>
      <c r="AS439" s="172"/>
      <c r="AT439" s="172"/>
      <c r="AU439" s="172"/>
      <c r="AV439" s="172"/>
      <c r="AW439" s="172"/>
      <c r="AX439" s="172"/>
      <c r="AY439" s="172"/>
      <c r="AZ439" s="172"/>
      <c r="BA439" s="172"/>
      <c r="BB439" s="172"/>
      <c r="BC439" s="172"/>
      <c r="BD439" s="172"/>
      <c r="BE439" s="172"/>
      <c r="BF439" s="172"/>
      <c r="BG439" s="172"/>
      <c r="BH439" s="172"/>
      <c r="BI439" s="172"/>
      <c r="BJ439" s="172"/>
      <c r="BK439" s="172"/>
      <c r="BL439" s="172"/>
      <c r="BM439" s="172"/>
      <c r="BN439" s="172"/>
    </row>
    <row r="440" spans="20:66" s="156" customFormat="1"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  <c r="AW440" s="172"/>
      <c r="AX440" s="172"/>
      <c r="AY440" s="172"/>
      <c r="AZ440" s="172"/>
      <c r="BA440" s="172"/>
      <c r="BB440" s="172"/>
      <c r="BC440" s="172"/>
      <c r="BD440" s="172"/>
      <c r="BE440" s="172"/>
      <c r="BF440" s="172"/>
      <c r="BG440" s="172"/>
      <c r="BH440" s="172"/>
      <c r="BI440" s="172"/>
      <c r="BJ440" s="172"/>
      <c r="BK440" s="172"/>
      <c r="BL440" s="172"/>
      <c r="BM440" s="172"/>
      <c r="BN440" s="172"/>
    </row>
    <row r="441" spans="20:66" s="156" customFormat="1"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  <c r="AQ441" s="172"/>
      <c r="AR441" s="172"/>
      <c r="AS441" s="172"/>
      <c r="AT441" s="172"/>
      <c r="AU441" s="172"/>
      <c r="AV441" s="172"/>
      <c r="AW441" s="172"/>
      <c r="AX441" s="172"/>
      <c r="AY441" s="172"/>
      <c r="AZ441" s="172"/>
      <c r="BA441" s="172"/>
      <c r="BB441" s="172"/>
      <c r="BC441" s="172"/>
      <c r="BD441" s="172"/>
      <c r="BE441" s="172"/>
      <c r="BF441" s="172"/>
      <c r="BG441" s="172"/>
      <c r="BH441" s="172"/>
      <c r="BI441" s="172"/>
      <c r="BJ441" s="172"/>
      <c r="BK441" s="172"/>
      <c r="BL441" s="172"/>
      <c r="BM441" s="172"/>
      <c r="BN441" s="172"/>
    </row>
    <row r="442" spans="20:66" s="156" customFormat="1"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  <c r="AQ442" s="172"/>
      <c r="AR442" s="172"/>
      <c r="AS442" s="172"/>
      <c r="AT442" s="172"/>
      <c r="AU442" s="172"/>
      <c r="AV442" s="172"/>
      <c r="AW442" s="172"/>
      <c r="AX442" s="172"/>
      <c r="AY442" s="172"/>
      <c r="AZ442" s="172"/>
      <c r="BA442" s="172"/>
      <c r="BB442" s="172"/>
      <c r="BC442" s="172"/>
      <c r="BD442" s="172"/>
      <c r="BE442" s="172"/>
      <c r="BF442" s="172"/>
      <c r="BG442" s="172"/>
      <c r="BH442" s="172"/>
      <c r="BI442" s="172"/>
      <c r="BJ442" s="172"/>
      <c r="BK442" s="172"/>
      <c r="BL442" s="172"/>
      <c r="BM442" s="172"/>
      <c r="BN442" s="172"/>
    </row>
    <row r="443" spans="20:66" s="156" customFormat="1"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  <c r="AE443" s="172"/>
      <c r="AF443" s="172"/>
      <c r="AG443" s="172"/>
      <c r="AH443" s="172"/>
      <c r="AI443" s="172"/>
      <c r="AJ443" s="172"/>
      <c r="AK443" s="172"/>
      <c r="AL443" s="172"/>
      <c r="AM443" s="172"/>
      <c r="AN443" s="172"/>
      <c r="AO443" s="172"/>
      <c r="AP443" s="172"/>
      <c r="AQ443" s="172"/>
      <c r="AR443" s="172"/>
      <c r="AS443" s="172"/>
      <c r="AT443" s="172"/>
      <c r="AU443" s="172"/>
      <c r="AV443" s="172"/>
      <c r="AW443" s="172"/>
      <c r="AX443" s="172"/>
      <c r="AY443" s="172"/>
      <c r="AZ443" s="172"/>
      <c r="BA443" s="172"/>
      <c r="BB443" s="172"/>
      <c r="BC443" s="172"/>
      <c r="BD443" s="172"/>
      <c r="BE443" s="172"/>
      <c r="BF443" s="172"/>
      <c r="BG443" s="172"/>
      <c r="BH443" s="172"/>
      <c r="BI443" s="172"/>
      <c r="BJ443" s="172"/>
      <c r="BK443" s="172"/>
      <c r="BL443" s="172"/>
      <c r="BM443" s="172"/>
      <c r="BN443" s="172"/>
    </row>
    <row r="444" spans="20:66" s="156" customFormat="1"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  <c r="AQ444" s="172"/>
      <c r="AR444" s="172"/>
      <c r="AS444" s="172"/>
      <c r="AT444" s="172"/>
      <c r="AU444" s="172"/>
      <c r="AV444" s="172"/>
      <c r="AW444" s="172"/>
      <c r="AX444" s="172"/>
      <c r="AY444" s="172"/>
      <c r="AZ444" s="172"/>
      <c r="BA444" s="172"/>
      <c r="BB444" s="172"/>
      <c r="BC444" s="172"/>
      <c r="BD444" s="172"/>
      <c r="BE444" s="172"/>
      <c r="BF444" s="172"/>
      <c r="BG444" s="172"/>
      <c r="BH444" s="172"/>
      <c r="BI444" s="172"/>
      <c r="BJ444" s="172"/>
      <c r="BK444" s="172"/>
      <c r="BL444" s="172"/>
      <c r="BM444" s="172"/>
      <c r="BN444" s="172"/>
    </row>
    <row r="445" spans="20:66" s="156" customFormat="1"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  <c r="AQ445" s="172"/>
      <c r="AR445" s="172"/>
      <c r="AS445" s="172"/>
      <c r="AT445" s="172"/>
      <c r="AU445" s="172"/>
      <c r="AV445" s="172"/>
      <c r="AW445" s="172"/>
      <c r="AX445" s="172"/>
      <c r="AY445" s="172"/>
      <c r="AZ445" s="172"/>
      <c r="BA445" s="172"/>
      <c r="BB445" s="172"/>
      <c r="BC445" s="172"/>
      <c r="BD445" s="172"/>
      <c r="BE445" s="172"/>
      <c r="BF445" s="172"/>
      <c r="BG445" s="172"/>
      <c r="BH445" s="172"/>
      <c r="BI445" s="172"/>
      <c r="BJ445" s="172"/>
      <c r="BK445" s="172"/>
      <c r="BL445" s="172"/>
      <c r="BM445" s="172"/>
      <c r="BN445" s="172"/>
    </row>
    <row r="446" spans="20:66" s="156" customFormat="1"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  <c r="AQ446" s="172"/>
      <c r="AR446" s="172"/>
      <c r="AS446" s="172"/>
      <c r="AT446" s="172"/>
      <c r="AU446" s="172"/>
      <c r="AV446" s="172"/>
      <c r="AW446" s="172"/>
      <c r="AX446" s="172"/>
      <c r="AY446" s="172"/>
      <c r="AZ446" s="172"/>
      <c r="BA446" s="172"/>
      <c r="BB446" s="172"/>
      <c r="BC446" s="172"/>
      <c r="BD446" s="172"/>
      <c r="BE446" s="172"/>
      <c r="BF446" s="172"/>
      <c r="BG446" s="172"/>
      <c r="BH446" s="172"/>
      <c r="BI446" s="172"/>
      <c r="BJ446" s="172"/>
      <c r="BK446" s="172"/>
      <c r="BL446" s="172"/>
      <c r="BM446" s="172"/>
      <c r="BN446" s="172"/>
    </row>
    <row r="447" spans="20:66" s="156" customFormat="1">
      <c r="T447" s="172"/>
      <c r="U447" s="172"/>
      <c r="V447" s="172"/>
      <c r="W447" s="172"/>
      <c r="X447" s="172"/>
      <c r="Y447" s="172"/>
      <c r="Z447" s="172"/>
      <c r="AA447" s="172"/>
      <c r="AB447" s="172"/>
      <c r="AC447" s="172"/>
      <c r="AD447" s="172"/>
      <c r="AE447" s="172"/>
      <c r="AF447" s="172"/>
      <c r="AG447" s="172"/>
      <c r="AH447" s="172"/>
      <c r="AI447" s="172"/>
      <c r="AJ447" s="172"/>
      <c r="AK447" s="172"/>
      <c r="AL447" s="172"/>
      <c r="AM447" s="172"/>
      <c r="AN447" s="172"/>
      <c r="AO447" s="172"/>
      <c r="AP447" s="172"/>
      <c r="AQ447" s="172"/>
      <c r="AR447" s="172"/>
      <c r="AS447" s="172"/>
      <c r="AT447" s="172"/>
      <c r="AU447" s="172"/>
      <c r="AV447" s="172"/>
      <c r="AW447" s="172"/>
      <c r="AX447" s="172"/>
      <c r="AY447" s="172"/>
      <c r="AZ447" s="172"/>
      <c r="BA447" s="172"/>
      <c r="BB447" s="172"/>
      <c r="BC447" s="172"/>
      <c r="BD447" s="172"/>
      <c r="BE447" s="172"/>
      <c r="BF447" s="172"/>
      <c r="BG447" s="172"/>
      <c r="BH447" s="172"/>
      <c r="BI447" s="172"/>
      <c r="BJ447" s="172"/>
      <c r="BK447" s="172"/>
      <c r="BL447" s="172"/>
      <c r="BM447" s="172"/>
      <c r="BN447" s="172"/>
    </row>
    <row r="448" spans="20:66" s="156" customFormat="1"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  <c r="AE448" s="172"/>
      <c r="AF448" s="172"/>
      <c r="AG448" s="172"/>
      <c r="AH448" s="172"/>
      <c r="AI448" s="172"/>
      <c r="AJ448" s="172"/>
      <c r="AK448" s="172"/>
      <c r="AL448" s="172"/>
      <c r="AM448" s="172"/>
      <c r="AN448" s="172"/>
      <c r="AO448" s="172"/>
      <c r="AP448" s="172"/>
      <c r="AQ448" s="172"/>
      <c r="AR448" s="172"/>
      <c r="AS448" s="172"/>
      <c r="AT448" s="172"/>
      <c r="AU448" s="172"/>
      <c r="AV448" s="172"/>
      <c r="AW448" s="172"/>
      <c r="AX448" s="172"/>
      <c r="AY448" s="172"/>
      <c r="AZ448" s="172"/>
      <c r="BA448" s="172"/>
      <c r="BB448" s="172"/>
      <c r="BC448" s="172"/>
      <c r="BD448" s="172"/>
      <c r="BE448" s="172"/>
      <c r="BF448" s="172"/>
      <c r="BG448" s="172"/>
      <c r="BH448" s="172"/>
      <c r="BI448" s="172"/>
      <c r="BJ448" s="172"/>
      <c r="BK448" s="172"/>
      <c r="BL448" s="172"/>
      <c r="BM448" s="172"/>
      <c r="BN448" s="172"/>
    </row>
    <row r="449" spans="20:66" s="156" customFormat="1">
      <c r="T449" s="172"/>
      <c r="U449" s="172"/>
      <c r="V449" s="172"/>
      <c r="W449" s="172"/>
      <c r="X449" s="172"/>
      <c r="Y449" s="172"/>
      <c r="Z449" s="172"/>
      <c r="AA449" s="172"/>
      <c r="AB449" s="172"/>
      <c r="AC449" s="172"/>
      <c r="AD449" s="172"/>
      <c r="AE449" s="172"/>
      <c r="AF449" s="172"/>
      <c r="AG449" s="172"/>
      <c r="AH449" s="172"/>
      <c r="AI449" s="172"/>
      <c r="AJ449" s="172"/>
      <c r="AK449" s="172"/>
      <c r="AL449" s="172"/>
      <c r="AM449" s="172"/>
      <c r="AN449" s="172"/>
      <c r="AO449" s="172"/>
      <c r="AP449" s="172"/>
      <c r="AQ449" s="172"/>
      <c r="AR449" s="172"/>
      <c r="AS449" s="172"/>
      <c r="AT449" s="172"/>
      <c r="AU449" s="172"/>
      <c r="AV449" s="172"/>
      <c r="AW449" s="172"/>
      <c r="AX449" s="172"/>
      <c r="AY449" s="172"/>
      <c r="AZ449" s="172"/>
      <c r="BA449" s="172"/>
      <c r="BB449" s="172"/>
      <c r="BC449" s="172"/>
      <c r="BD449" s="172"/>
      <c r="BE449" s="172"/>
      <c r="BF449" s="172"/>
      <c r="BG449" s="172"/>
      <c r="BH449" s="172"/>
      <c r="BI449" s="172"/>
      <c r="BJ449" s="172"/>
      <c r="BK449" s="172"/>
      <c r="BL449" s="172"/>
      <c r="BM449" s="172"/>
      <c r="BN449" s="172"/>
    </row>
    <row r="450" spans="20:66" s="156" customFormat="1">
      <c r="T450" s="172"/>
      <c r="U450" s="172"/>
      <c r="V450" s="172"/>
      <c r="W450" s="172"/>
      <c r="X450" s="172"/>
      <c r="Y450" s="172"/>
      <c r="Z450" s="172"/>
      <c r="AA450" s="172"/>
      <c r="AB450" s="172"/>
      <c r="AC450" s="172"/>
      <c r="AD450" s="172"/>
      <c r="AE450" s="172"/>
      <c r="AF450" s="172"/>
      <c r="AG450" s="172"/>
      <c r="AH450" s="172"/>
      <c r="AI450" s="172"/>
      <c r="AJ450" s="172"/>
      <c r="AK450" s="172"/>
      <c r="AL450" s="172"/>
      <c r="AM450" s="172"/>
      <c r="AN450" s="172"/>
      <c r="AO450" s="172"/>
      <c r="AP450" s="172"/>
      <c r="AQ450" s="172"/>
      <c r="AR450" s="172"/>
      <c r="AS450" s="172"/>
      <c r="AT450" s="172"/>
      <c r="AU450" s="172"/>
      <c r="AV450" s="172"/>
      <c r="AW450" s="172"/>
      <c r="AX450" s="172"/>
      <c r="AY450" s="172"/>
      <c r="AZ450" s="172"/>
      <c r="BA450" s="172"/>
      <c r="BB450" s="172"/>
      <c r="BC450" s="172"/>
      <c r="BD450" s="172"/>
      <c r="BE450" s="172"/>
      <c r="BF450" s="172"/>
      <c r="BG450" s="172"/>
      <c r="BH450" s="172"/>
      <c r="BI450" s="172"/>
      <c r="BJ450" s="172"/>
      <c r="BK450" s="172"/>
      <c r="BL450" s="172"/>
      <c r="BM450" s="172"/>
      <c r="BN450" s="172"/>
    </row>
    <row r="451" spans="20:66" s="156" customFormat="1">
      <c r="T451" s="172"/>
      <c r="U451" s="172"/>
      <c r="V451" s="172"/>
      <c r="W451" s="172"/>
      <c r="X451" s="172"/>
      <c r="Y451" s="172"/>
      <c r="Z451" s="172"/>
      <c r="AA451" s="172"/>
      <c r="AB451" s="172"/>
      <c r="AC451" s="172"/>
      <c r="AD451" s="172"/>
      <c r="AE451" s="172"/>
      <c r="AF451" s="172"/>
      <c r="AG451" s="172"/>
      <c r="AH451" s="172"/>
      <c r="AI451" s="172"/>
      <c r="AJ451" s="172"/>
      <c r="AK451" s="172"/>
      <c r="AL451" s="172"/>
      <c r="AM451" s="172"/>
      <c r="AN451" s="172"/>
      <c r="AO451" s="172"/>
      <c r="AP451" s="172"/>
      <c r="AQ451" s="172"/>
      <c r="AR451" s="172"/>
      <c r="AS451" s="172"/>
      <c r="AT451" s="172"/>
      <c r="AU451" s="172"/>
      <c r="AV451" s="172"/>
      <c r="AW451" s="172"/>
      <c r="AX451" s="172"/>
      <c r="AY451" s="172"/>
      <c r="AZ451" s="172"/>
      <c r="BA451" s="172"/>
      <c r="BB451" s="172"/>
      <c r="BC451" s="172"/>
      <c r="BD451" s="172"/>
      <c r="BE451" s="172"/>
      <c r="BF451" s="172"/>
      <c r="BG451" s="172"/>
      <c r="BH451" s="172"/>
      <c r="BI451" s="172"/>
      <c r="BJ451" s="172"/>
      <c r="BK451" s="172"/>
      <c r="BL451" s="172"/>
      <c r="BM451" s="172"/>
      <c r="BN451" s="172"/>
    </row>
    <row r="452" spans="20:66" s="156" customFormat="1">
      <c r="T452" s="172"/>
      <c r="U452" s="172"/>
      <c r="V452" s="172"/>
      <c r="W452" s="172"/>
      <c r="X452" s="172"/>
      <c r="Y452" s="172"/>
      <c r="Z452" s="172"/>
      <c r="AA452" s="172"/>
      <c r="AB452" s="172"/>
      <c r="AC452" s="172"/>
      <c r="AD452" s="172"/>
      <c r="AE452" s="172"/>
      <c r="AF452" s="172"/>
      <c r="AG452" s="172"/>
      <c r="AH452" s="172"/>
      <c r="AI452" s="172"/>
      <c r="AJ452" s="172"/>
      <c r="AK452" s="172"/>
      <c r="AL452" s="172"/>
      <c r="AM452" s="172"/>
      <c r="AN452" s="172"/>
      <c r="AO452" s="172"/>
      <c r="AP452" s="172"/>
      <c r="AQ452" s="172"/>
      <c r="AR452" s="172"/>
      <c r="AS452" s="172"/>
      <c r="AT452" s="172"/>
      <c r="AU452" s="172"/>
      <c r="AV452" s="172"/>
      <c r="AW452" s="172"/>
      <c r="AX452" s="172"/>
      <c r="AY452" s="172"/>
      <c r="AZ452" s="172"/>
      <c r="BA452" s="172"/>
      <c r="BB452" s="172"/>
      <c r="BC452" s="172"/>
      <c r="BD452" s="172"/>
      <c r="BE452" s="172"/>
      <c r="BF452" s="172"/>
      <c r="BG452" s="172"/>
      <c r="BH452" s="172"/>
      <c r="BI452" s="172"/>
      <c r="BJ452" s="172"/>
      <c r="BK452" s="172"/>
      <c r="BL452" s="172"/>
      <c r="BM452" s="172"/>
      <c r="BN452" s="172"/>
    </row>
    <row r="453" spans="20:66" s="156" customFormat="1">
      <c r="T453" s="172"/>
      <c r="U453" s="172"/>
      <c r="V453" s="172"/>
      <c r="W453" s="172"/>
      <c r="X453" s="172"/>
      <c r="Y453" s="172"/>
      <c r="Z453" s="172"/>
      <c r="AA453" s="172"/>
      <c r="AB453" s="172"/>
      <c r="AC453" s="172"/>
      <c r="AD453" s="172"/>
      <c r="AE453" s="172"/>
      <c r="AF453" s="172"/>
      <c r="AG453" s="172"/>
      <c r="AH453" s="172"/>
      <c r="AI453" s="172"/>
      <c r="AJ453" s="172"/>
      <c r="AK453" s="172"/>
      <c r="AL453" s="172"/>
      <c r="AM453" s="172"/>
      <c r="AN453" s="172"/>
      <c r="AO453" s="172"/>
      <c r="AP453" s="172"/>
      <c r="AQ453" s="172"/>
      <c r="AR453" s="172"/>
      <c r="AS453" s="172"/>
      <c r="AT453" s="172"/>
      <c r="AU453" s="172"/>
      <c r="AV453" s="172"/>
      <c r="AW453" s="172"/>
      <c r="AX453" s="172"/>
      <c r="AY453" s="172"/>
      <c r="AZ453" s="172"/>
      <c r="BA453" s="172"/>
      <c r="BB453" s="172"/>
      <c r="BC453" s="172"/>
      <c r="BD453" s="172"/>
      <c r="BE453" s="172"/>
      <c r="BF453" s="172"/>
      <c r="BG453" s="172"/>
      <c r="BH453" s="172"/>
      <c r="BI453" s="172"/>
      <c r="BJ453" s="172"/>
      <c r="BK453" s="172"/>
      <c r="BL453" s="172"/>
      <c r="BM453" s="172"/>
      <c r="BN453" s="172"/>
    </row>
    <row r="454" spans="20:66" s="156" customFormat="1">
      <c r="T454" s="172"/>
      <c r="U454" s="172"/>
      <c r="V454" s="172"/>
      <c r="W454" s="172"/>
      <c r="X454" s="172"/>
      <c r="Y454" s="172"/>
      <c r="Z454" s="172"/>
      <c r="AA454" s="172"/>
      <c r="AB454" s="172"/>
      <c r="AC454" s="172"/>
      <c r="AD454" s="172"/>
      <c r="AE454" s="172"/>
      <c r="AF454" s="172"/>
      <c r="AG454" s="172"/>
      <c r="AH454" s="172"/>
      <c r="AI454" s="172"/>
      <c r="AJ454" s="172"/>
      <c r="AK454" s="172"/>
      <c r="AL454" s="172"/>
      <c r="AM454" s="172"/>
      <c r="AN454" s="172"/>
      <c r="AO454" s="172"/>
      <c r="AP454" s="172"/>
      <c r="AQ454" s="172"/>
      <c r="AR454" s="172"/>
      <c r="AS454" s="172"/>
      <c r="AT454" s="172"/>
      <c r="AU454" s="172"/>
      <c r="AV454" s="172"/>
      <c r="AW454" s="172"/>
      <c r="AX454" s="172"/>
      <c r="AY454" s="172"/>
      <c r="AZ454" s="172"/>
      <c r="BA454" s="172"/>
      <c r="BB454" s="172"/>
      <c r="BC454" s="172"/>
      <c r="BD454" s="172"/>
      <c r="BE454" s="172"/>
      <c r="BF454" s="172"/>
      <c r="BG454" s="172"/>
      <c r="BH454" s="172"/>
      <c r="BI454" s="172"/>
      <c r="BJ454" s="172"/>
      <c r="BK454" s="172"/>
      <c r="BL454" s="172"/>
      <c r="BM454" s="172"/>
      <c r="BN454" s="172"/>
    </row>
    <row r="455" spans="20:66" s="156" customFormat="1">
      <c r="T455" s="172"/>
      <c r="U455" s="172"/>
      <c r="V455" s="172"/>
      <c r="W455" s="172"/>
      <c r="X455" s="172"/>
      <c r="Y455" s="172"/>
      <c r="Z455" s="172"/>
      <c r="AA455" s="172"/>
      <c r="AB455" s="172"/>
      <c r="AC455" s="172"/>
      <c r="AD455" s="172"/>
      <c r="AE455" s="172"/>
      <c r="AF455" s="172"/>
      <c r="AG455" s="172"/>
      <c r="AH455" s="172"/>
      <c r="AI455" s="172"/>
      <c r="AJ455" s="172"/>
      <c r="AK455" s="172"/>
      <c r="AL455" s="172"/>
      <c r="AM455" s="172"/>
      <c r="AN455" s="172"/>
      <c r="AO455" s="172"/>
      <c r="AP455" s="172"/>
      <c r="AQ455" s="172"/>
      <c r="AR455" s="172"/>
      <c r="AS455" s="172"/>
      <c r="AT455" s="172"/>
      <c r="AU455" s="172"/>
      <c r="AV455" s="172"/>
      <c r="AW455" s="172"/>
      <c r="AX455" s="172"/>
      <c r="AY455" s="172"/>
      <c r="AZ455" s="172"/>
      <c r="BA455" s="172"/>
      <c r="BB455" s="172"/>
      <c r="BC455" s="172"/>
      <c r="BD455" s="172"/>
      <c r="BE455" s="172"/>
      <c r="BF455" s="172"/>
      <c r="BG455" s="172"/>
      <c r="BH455" s="172"/>
      <c r="BI455" s="172"/>
      <c r="BJ455" s="172"/>
      <c r="BK455" s="172"/>
      <c r="BL455" s="172"/>
      <c r="BM455" s="172"/>
      <c r="BN455" s="172"/>
    </row>
    <row r="456" spans="20:66" s="156" customFormat="1"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  <c r="AE456" s="172"/>
      <c r="AF456" s="172"/>
      <c r="AG456" s="172"/>
      <c r="AH456" s="172"/>
      <c r="AI456" s="172"/>
      <c r="AJ456" s="172"/>
      <c r="AK456" s="172"/>
      <c r="AL456" s="172"/>
      <c r="AM456" s="172"/>
      <c r="AN456" s="172"/>
      <c r="AO456" s="172"/>
      <c r="AP456" s="172"/>
      <c r="AQ456" s="172"/>
      <c r="AR456" s="172"/>
      <c r="AS456" s="172"/>
      <c r="AT456" s="172"/>
      <c r="AU456" s="172"/>
      <c r="AV456" s="172"/>
      <c r="AW456" s="172"/>
      <c r="AX456" s="172"/>
      <c r="AY456" s="172"/>
      <c r="AZ456" s="172"/>
      <c r="BA456" s="172"/>
      <c r="BB456" s="172"/>
      <c r="BC456" s="172"/>
      <c r="BD456" s="172"/>
      <c r="BE456" s="172"/>
      <c r="BF456" s="172"/>
      <c r="BG456" s="172"/>
      <c r="BH456" s="172"/>
      <c r="BI456" s="172"/>
      <c r="BJ456" s="172"/>
      <c r="BK456" s="172"/>
      <c r="BL456" s="172"/>
      <c r="BM456" s="172"/>
      <c r="BN456" s="172"/>
    </row>
    <row r="457" spans="20:66" s="156" customFormat="1"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  <c r="AE457" s="172"/>
      <c r="AF457" s="172"/>
      <c r="AG457" s="172"/>
      <c r="AH457" s="172"/>
      <c r="AI457" s="172"/>
      <c r="AJ457" s="172"/>
      <c r="AK457" s="172"/>
      <c r="AL457" s="172"/>
      <c r="AM457" s="172"/>
      <c r="AN457" s="172"/>
      <c r="AO457" s="172"/>
      <c r="AP457" s="172"/>
      <c r="AQ457" s="172"/>
      <c r="AR457" s="172"/>
      <c r="AS457" s="172"/>
      <c r="AT457" s="172"/>
      <c r="AU457" s="172"/>
      <c r="AV457" s="172"/>
      <c r="AW457" s="172"/>
      <c r="AX457" s="172"/>
      <c r="AY457" s="172"/>
      <c r="AZ457" s="172"/>
      <c r="BA457" s="172"/>
      <c r="BB457" s="172"/>
      <c r="BC457" s="172"/>
      <c r="BD457" s="172"/>
      <c r="BE457" s="172"/>
      <c r="BF457" s="172"/>
      <c r="BG457" s="172"/>
      <c r="BH457" s="172"/>
      <c r="BI457" s="172"/>
      <c r="BJ457" s="172"/>
      <c r="BK457" s="172"/>
      <c r="BL457" s="172"/>
      <c r="BM457" s="172"/>
      <c r="BN457" s="172"/>
    </row>
    <row r="458" spans="20:66" s="156" customFormat="1"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  <c r="AE458" s="172"/>
      <c r="AF458" s="172"/>
      <c r="AG458" s="172"/>
      <c r="AH458" s="172"/>
      <c r="AI458" s="172"/>
      <c r="AJ458" s="172"/>
      <c r="AK458" s="172"/>
      <c r="AL458" s="172"/>
      <c r="AM458" s="172"/>
      <c r="AN458" s="172"/>
      <c r="AO458" s="172"/>
      <c r="AP458" s="172"/>
      <c r="AQ458" s="172"/>
      <c r="AR458" s="172"/>
      <c r="AS458" s="172"/>
      <c r="AT458" s="172"/>
      <c r="AU458" s="172"/>
      <c r="AV458" s="172"/>
      <c r="AW458" s="172"/>
      <c r="AX458" s="172"/>
      <c r="AY458" s="172"/>
      <c r="AZ458" s="172"/>
      <c r="BA458" s="172"/>
      <c r="BB458" s="172"/>
      <c r="BC458" s="172"/>
      <c r="BD458" s="172"/>
      <c r="BE458" s="172"/>
      <c r="BF458" s="172"/>
      <c r="BG458" s="172"/>
      <c r="BH458" s="172"/>
      <c r="BI458" s="172"/>
      <c r="BJ458" s="172"/>
      <c r="BK458" s="172"/>
      <c r="BL458" s="172"/>
      <c r="BM458" s="172"/>
      <c r="BN458" s="172"/>
    </row>
    <row r="459" spans="20:66" s="156" customFormat="1"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  <c r="AE459" s="172"/>
      <c r="AF459" s="172"/>
      <c r="AG459" s="172"/>
      <c r="AH459" s="172"/>
      <c r="AI459" s="172"/>
      <c r="AJ459" s="172"/>
      <c r="AK459" s="172"/>
      <c r="AL459" s="172"/>
      <c r="AM459" s="172"/>
      <c r="AN459" s="172"/>
      <c r="AO459" s="172"/>
      <c r="AP459" s="172"/>
      <c r="AQ459" s="172"/>
      <c r="AR459" s="172"/>
      <c r="AS459" s="172"/>
      <c r="AT459" s="172"/>
      <c r="AU459" s="172"/>
      <c r="AV459" s="172"/>
      <c r="AW459" s="172"/>
      <c r="AX459" s="172"/>
      <c r="AY459" s="172"/>
      <c r="AZ459" s="172"/>
      <c r="BA459" s="172"/>
      <c r="BB459" s="172"/>
      <c r="BC459" s="172"/>
      <c r="BD459" s="172"/>
      <c r="BE459" s="172"/>
      <c r="BF459" s="172"/>
      <c r="BG459" s="172"/>
      <c r="BH459" s="172"/>
      <c r="BI459" s="172"/>
      <c r="BJ459" s="172"/>
      <c r="BK459" s="172"/>
      <c r="BL459" s="172"/>
      <c r="BM459" s="172"/>
      <c r="BN459" s="172"/>
    </row>
    <row r="460" spans="20:66" s="156" customFormat="1"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  <c r="AE460" s="172"/>
      <c r="AF460" s="172"/>
      <c r="AG460" s="172"/>
      <c r="AH460" s="172"/>
      <c r="AI460" s="172"/>
      <c r="AJ460" s="172"/>
      <c r="AK460" s="172"/>
      <c r="AL460" s="172"/>
      <c r="AM460" s="172"/>
      <c r="AN460" s="172"/>
      <c r="AO460" s="172"/>
      <c r="AP460" s="172"/>
      <c r="AQ460" s="172"/>
      <c r="AR460" s="172"/>
      <c r="AS460" s="172"/>
      <c r="AT460" s="172"/>
      <c r="AU460" s="172"/>
      <c r="AV460" s="172"/>
      <c r="AW460" s="172"/>
      <c r="AX460" s="172"/>
      <c r="AY460" s="172"/>
      <c r="AZ460" s="172"/>
      <c r="BA460" s="172"/>
      <c r="BB460" s="172"/>
      <c r="BC460" s="172"/>
      <c r="BD460" s="172"/>
      <c r="BE460" s="172"/>
      <c r="BF460" s="172"/>
      <c r="BG460" s="172"/>
      <c r="BH460" s="172"/>
      <c r="BI460" s="172"/>
      <c r="BJ460" s="172"/>
      <c r="BK460" s="172"/>
      <c r="BL460" s="172"/>
      <c r="BM460" s="172"/>
      <c r="BN460" s="172"/>
    </row>
    <row r="461" spans="20:66" s="156" customFormat="1"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  <c r="AE461" s="172"/>
      <c r="AF461" s="172"/>
      <c r="AG461" s="172"/>
      <c r="AH461" s="172"/>
      <c r="AI461" s="172"/>
      <c r="AJ461" s="172"/>
      <c r="AK461" s="172"/>
      <c r="AL461" s="172"/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  <c r="AW461" s="172"/>
      <c r="AX461" s="172"/>
      <c r="AY461" s="172"/>
      <c r="AZ461" s="172"/>
      <c r="BA461" s="172"/>
      <c r="BB461" s="172"/>
      <c r="BC461" s="172"/>
      <c r="BD461" s="172"/>
      <c r="BE461" s="172"/>
      <c r="BF461" s="172"/>
      <c r="BG461" s="172"/>
      <c r="BH461" s="172"/>
      <c r="BI461" s="172"/>
      <c r="BJ461" s="172"/>
      <c r="BK461" s="172"/>
      <c r="BL461" s="172"/>
      <c r="BM461" s="172"/>
      <c r="BN461" s="172"/>
    </row>
    <row r="462" spans="20:66" s="156" customFormat="1"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  <c r="AE462" s="172"/>
      <c r="AF462" s="172"/>
      <c r="AG462" s="172"/>
      <c r="AH462" s="172"/>
      <c r="AI462" s="172"/>
      <c r="AJ462" s="172"/>
      <c r="AK462" s="172"/>
      <c r="AL462" s="172"/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  <c r="AW462" s="172"/>
      <c r="AX462" s="172"/>
      <c r="AY462" s="172"/>
      <c r="AZ462" s="172"/>
      <c r="BA462" s="172"/>
      <c r="BB462" s="172"/>
      <c r="BC462" s="172"/>
      <c r="BD462" s="172"/>
      <c r="BE462" s="172"/>
      <c r="BF462" s="172"/>
      <c r="BG462" s="172"/>
      <c r="BH462" s="172"/>
      <c r="BI462" s="172"/>
      <c r="BJ462" s="172"/>
      <c r="BK462" s="172"/>
      <c r="BL462" s="172"/>
      <c r="BM462" s="172"/>
      <c r="BN462" s="172"/>
    </row>
    <row r="463" spans="20:66" s="156" customFormat="1"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72"/>
      <c r="AG463" s="172"/>
      <c r="AH463" s="172"/>
      <c r="AI463" s="172"/>
      <c r="AJ463" s="172"/>
      <c r="AK463" s="172"/>
      <c r="AL463" s="172"/>
      <c r="AM463" s="172"/>
      <c r="AN463" s="172"/>
      <c r="AO463" s="172"/>
      <c r="AP463" s="172"/>
      <c r="AQ463" s="172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72"/>
      <c r="BB463" s="172"/>
      <c r="BC463" s="172"/>
      <c r="BD463" s="172"/>
      <c r="BE463" s="172"/>
      <c r="BF463" s="172"/>
      <c r="BG463" s="172"/>
      <c r="BH463" s="172"/>
      <c r="BI463" s="172"/>
      <c r="BJ463" s="172"/>
      <c r="BK463" s="172"/>
      <c r="BL463" s="172"/>
      <c r="BM463" s="172"/>
      <c r="BN463" s="172"/>
    </row>
    <row r="464" spans="20:66" s="156" customFormat="1"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  <c r="AW464" s="172"/>
      <c r="AX464" s="172"/>
      <c r="AY464" s="172"/>
      <c r="AZ464" s="172"/>
      <c r="BA464" s="172"/>
      <c r="BB464" s="172"/>
      <c r="BC464" s="172"/>
      <c r="BD464" s="172"/>
      <c r="BE464" s="172"/>
      <c r="BF464" s="172"/>
      <c r="BG464" s="172"/>
      <c r="BH464" s="172"/>
      <c r="BI464" s="172"/>
      <c r="BJ464" s="172"/>
      <c r="BK464" s="172"/>
      <c r="BL464" s="172"/>
      <c r="BM464" s="172"/>
      <c r="BN464" s="172"/>
    </row>
    <row r="465" spans="20:66" s="156" customFormat="1"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72"/>
      <c r="AI465" s="172"/>
      <c r="AJ465" s="172"/>
      <c r="AK465" s="172"/>
      <c r="AL465" s="172"/>
      <c r="AM465" s="172"/>
      <c r="AN465" s="172"/>
      <c r="AO465" s="172"/>
      <c r="AP465" s="172"/>
      <c r="AQ465" s="172"/>
      <c r="AR465" s="172"/>
      <c r="AS465" s="172"/>
      <c r="AT465" s="172"/>
      <c r="AU465" s="172"/>
      <c r="AV465" s="172"/>
      <c r="AW465" s="172"/>
      <c r="AX465" s="172"/>
      <c r="AY465" s="172"/>
      <c r="AZ465" s="172"/>
      <c r="BA465" s="172"/>
      <c r="BB465" s="172"/>
      <c r="BC465" s="172"/>
      <c r="BD465" s="172"/>
      <c r="BE465" s="172"/>
      <c r="BF465" s="172"/>
      <c r="BG465" s="172"/>
      <c r="BH465" s="172"/>
      <c r="BI465" s="172"/>
      <c r="BJ465" s="172"/>
      <c r="BK465" s="172"/>
      <c r="BL465" s="172"/>
      <c r="BM465" s="172"/>
      <c r="BN465" s="172"/>
    </row>
    <row r="466" spans="20:66" s="156" customFormat="1"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  <c r="AE466" s="172"/>
      <c r="AF466" s="172"/>
      <c r="AG466" s="172"/>
      <c r="AH466" s="172"/>
      <c r="AI466" s="172"/>
      <c r="AJ466" s="172"/>
      <c r="AK466" s="172"/>
      <c r="AL466" s="172"/>
      <c r="AM466" s="172"/>
      <c r="AN466" s="172"/>
      <c r="AO466" s="172"/>
      <c r="AP466" s="172"/>
      <c r="AQ466" s="172"/>
      <c r="AR466" s="172"/>
      <c r="AS466" s="172"/>
      <c r="AT466" s="172"/>
      <c r="AU466" s="172"/>
      <c r="AV466" s="172"/>
      <c r="AW466" s="172"/>
      <c r="AX466" s="172"/>
      <c r="AY466" s="172"/>
      <c r="AZ466" s="172"/>
      <c r="BA466" s="172"/>
      <c r="BB466" s="172"/>
      <c r="BC466" s="172"/>
      <c r="BD466" s="172"/>
      <c r="BE466" s="172"/>
      <c r="BF466" s="172"/>
      <c r="BG466" s="172"/>
      <c r="BH466" s="172"/>
      <c r="BI466" s="172"/>
      <c r="BJ466" s="172"/>
      <c r="BK466" s="172"/>
      <c r="BL466" s="172"/>
      <c r="BM466" s="172"/>
      <c r="BN466" s="172"/>
    </row>
    <row r="467" spans="20:66" s="156" customFormat="1"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2"/>
      <c r="AG467" s="172"/>
      <c r="AH467" s="172"/>
      <c r="AI467" s="172"/>
      <c r="AJ467" s="172"/>
      <c r="AK467" s="172"/>
      <c r="AL467" s="172"/>
      <c r="AM467" s="172"/>
      <c r="AN467" s="172"/>
      <c r="AO467" s="172"/>
      <c r="AP467" s="172"/>
      <c r="AQ467" s="172"/>
      <c r="AR467" s="172"/>
      <c r="AS467" s="172"/>
      <c r="AT467" s="172"/>
      <c r="AU467" s="172"/>
      <c r="AV467" s="172"/>
      <c r="AW467" s="172"/>
      <c r="AX467" s="172"/>
      <c r="AY467" s="172"/>
      <c r="AZ467" s="172"/>
      <c r="BA467" s="172"/>
      <c r="BB467" s="172"/>
      <c r="BC467" s="172"/>
      <c r="BD467" s="172"/>
      <c r="BE467" s="172"/>
      <c r="BF467" s="172"/>
      <c r="BG467" s="172"/>
      <c r="BH467" s="172"/>
      <c r="BI467" s="172"/>
      <c r="BJ467" s="172"/>
      <c r="BK467" s="172"/>
      <c r="BL467" s="172"/>
      <c r="BM467" s="172"/>
      <c r="BN467" s="172"/>
    </row>
    <row r="468" spans="20:66" s="156" customFormat="1"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2"/>
      <c r="AG468" s="172"/>
      <c r="AH468" s="172"/>
      <c r="AI468" s="172"/>
      <c r="AJ468" s="172"/>
      <c r="AK468" s="172"/>
      <c r="AL468" s="172"/>
      <c r="AM468" s="172"/>
      <c r="AN468" s="172"/>
      <c r="AO468" s="172"/>
      <c r="AP468" s="172"/>
      <c r="AQ468" s="172"/>
      <c r="AR468" s="172"/>
      <c r="AS468" s="172"/>
      <c r="AT468" s="172"/>
      <c r="AU468" s="172"/>
      <c r="AV468" s="172"/>
      <c r="AW468" s="172"/>
      <c r="AX468" s="172"/>
      <c r="AY468" s="172"/>
      <c r="AZ468" s="172"/>
      <c r="BA468" s="172"/>
      <c r="BB468" s="172"/>
      <c r="BC468" s="172"/>
      <c r="BD468" s="172"/>
      <c r="BE468" s="172"/>
      <c r="BF468" s="172"/>
      <c r="BG468" s="172"/>
      <c r="BH468" s="172"/>
      <c r="BI468" s="172"/>
      <c r="BJ468" s="172"/>
      <c r="BK468" s="172"/>
      <c r="BL468" s="172"/>
      <c r="BM468" s="172"/>
      <c r="BN468" s="172"/>
    </row>
    <row r="469" spans="20:66" s="156" customFormat="1"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  <c r="AE469" s="172"/>
      <c r="AF469" s="172"/>
      <c r="AG469" s="172"/>
      <c r="AH469" s="172"/>
      <c r="AI469" s="172"/>
      <c r="AJ469" s="172"/>
      <c r="AK469" s="172"/>
      <c r="AL469" s="172"/>
      <c r="AM469" s="172"/>
      <c r="AN469" s="172"/>
      <c r="AO469" s="172"/>
      <c r="AP469" s="172"/>
      <c r="AQ469" s="172"/>
      <c r="AR469" s="172"/>
      <c r="AS469" s="172"/>
      <c r="AT469" s="172"/>
      <c r="AU469" s="172"/>
      <c r="AV469" s="172"/>
      <c r="AW469" s="172"/>
      <c r="AX469" s="172"/>
      <c r="AY469" s="172"/>
      <c r="AZ469" s="172"/>
      <c r="BA469" s="172"/>
      <c r="BB469" s="172"/>
      <c r="BC469" s="172"/>
      <c r="BD469" s="172"/>
      <c r="BE469" s="172"/>
      <c r="BF469" s="172"/>
      <c r="BG469" s="172"/>
      <c r="BH469" s="172"/>
      <c r="BI469" s="172"/>
      <c r="BJ469" s="172"/>
      <c r="BK469" s="172"/>
      <c r="BL469" s="172"/>
      <c r="BM469" s="172"/>
      <c r="BN469" s="172"/>
    </row>
    <row r="470" spans="20:66" s="156" customFormat="1"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2"/>
      <c r="AG470" s="172"/>
      <c r="AH470" s="172"/>
      <c r="AI470" s="172"/>
      <c r="AJ470" s="172"/>
      <c r="AK470" s="172"/>
      <c r="AL470" s="172"/>
      <c r="AM470" s="172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</row>
    <row r="471" spans="20:66" s="156" customFormat="1"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2"/>
      <c r="AG471" s="172"/>
      <c r="AH471" s="172"/>
      <c r="AI471" s="172"/>
      <c r="AJ471" s="172"/>
      <c r="AK471" s="172"/>
      <c r="AL471" s="172"/>
      <c r="AM471" s="172"/>
      <c r="AN471" s="172"/>
      <c r="AO471" s="172"/>
      <c r="AP471" s="172"/>
      <c r="AQ471" s="172"/>
      <c r="AR471" s="172"/>
      <c r="AS471" s="172"/>
      <c r="AT471" s="172"/>
      <c r="AU471" s="172"/>
      <c r="AV471" s="172"/>
      <c r="AW471" s="172"/>
      <c r="AX471" s="172"/>
      <c r="AY471" s="172"/>
      <c r="AZ471" s="172"/>
      <c r="BA471" s="172"/>
      <c r="BB471" s="172"/>
      <c r="BC471" s="172"/>
      <c r="BD471" s="172"/>
      <c r="BE471" s="172"/>
      <c r="BF471" s="172"/>
      <c r="BG471" s="172"/>
      <c r="BH471" s="172"/>
      <c r="BI471" s="172"/>
      <c r="BJ471" s="172"/>
      <c r="BK471" s="172"/>
      <c r="BL471" s="172"/>
      <c r="BM471" s="172"/>
      <c r="BN471" s="172"/>
    </row>
    <row r="472" spans="20:66" s="156" customFormat="1"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  <c r="AE472" s="172"/>
      <c r="AF472" s="172"/>
      <c r="AG472" s="172"/>
      <c r="AH472" s="172"/>
      <c r="AI472" s="172"/>
      <c r="AJ472" s="172"/>
      <c r="AK472" s="172"/>
      <c r="AL472" s="172"/>
      <c r="AM472" s="172"/>
      <c r="AN472" s="172"/>
      <c r="AO472" s="172"/>
      <c r="AP472" s="172"/>
      <c r="AQ472" s="172"/>
      <c r="AR472" s="172"/>
      <c r="AS472" s="172"/>
      <c r="AT472" s="172"/>
      <c r="AU472" s="172"/>
      <c r="AV472" s="172"/>
      <c r="AW472" s="172"/>
      <c r="AX472" s="172"/>
      <c r="AY472" s="172"/>
      <c r="AZ472" s="172"/>
      <c r="BA472" s="172"/>
      <c r="BB472" s="172"/>
      <c r="BC472" s="172"/>
      <c r="BD472" s="172"/>
      <c r="BE472" s="172"/>
      <c r="BF472" s="172"/>
      <c r="BG472" s="172"/>
      <c r="BH472" s="172"/>
      <c r="BI472" s="172"/>
      <c r="BJ472" s="172"/>
      <c r="BK472" s="172"/>
      <c r="BL472" s="172"/>
      <c r="BM472" s="172"/>
      <c r="BN472" s="172"/>
    </row>
    <row r="473" spans="20:66" s="156" customFormat="1">
      <c r="T473" s="172"/>
      <c r="U473" s="172"/>
      <c r="V473" s="172"/>
      <c r="W473" s="172"/>
      <c r="X473" s="172"/>
      <c r="Y473" s="172"/>
      <c r="Z473" s="172"/>
      <c r="AA473" s="172"/>
      <c r="AB473" s="172"/>
      <c r="AC473" s="172"/>
      <c r="AD473" s="172"/>
      <c r="AE473" s="172"/>
      <c r="AF473" s="172"/>
      <c r="AG473" s="172"/>
      <c r="AH473" s="172"/>
      <c r="AI473" s="172"/>
      <c r="AJ473" s="172"/>
      <c r="AK473" s="172"/>
      <c r="AL473" s="172"/>
      <c r="AM473" s="172"/>
      <c r="AN473" s="172"/>
      <c r="AO473" s="172"/>
      <c r="AP473" s="172"/>
      <c r="AQ473" s="172"/>
      <c r="AR473" s="172"/>
      <c r="AS473" s="172"/>
      <c r="AT473" s="172"/>
      <c r="AU473" s="172"/>
      <c r="AV473" s="172"/>
      <c r="AW473" s="172"/>
      <c r="AX473" s="172"/>
      <c r="AY473" s="172"/>
      <c r="AZ473" s="172"/>
      <c r="BA473" s="172"/>
      <c r="BB473" s="172"/>
      <c r="BC473" s="172"/>
      <c r="BD473" s="172"/>
      <c r="BE473" s="172"/>
      <c r="BF473" s="172"/>
      <c r="BG473" s="172"/>
      <c r="BH473" s="172"/>
      <c r="BI473" s="172"/>
      <c r="BJ473" s="172"/>
      <c r="BK473" s="172"/>
      <c r="BL473" s="172"/>
      <c r="BM473" s="172"/>
      <c r="BN473" s="172"/>
    </row>
    <row r="474" spans="20:66" s="156" customFormat="1">
      <c r="T474" s="172"/>
      <c r="U474" s="172"/>
      <c r="V474" s="172"/>
      <c r="W474" s="172"/>
      <c r="X474" s="172"/>
      <c r="Y474" s="172"/>
      <c r="Z474" s="172"/>
      <c r="AA474" s="172"/>
      <c r="AB474" s="172"/>
      <c r="AC474" s="172"/>
      <c r="AD474" s="172"/>
      <c r="AE474" s="172"/>
      <c r="AF474" s="172"/>
      <c r="AG474" s="172"/>
      <c r="AH474" s="172"/>
      <c r="AI474" s="172"/>
      <c r="AJ474" s="172"/>
      <c r="AK474" s="172"/>
      <c r="AL474" s="172"/>
      <c r="AM474" s="172"/>
      <c r="AN474" s="172"/>
      <c r="AO474" s="172"/>
      <c r="AP474" s="172"/>
      <c r="AQ474" s="172"/>
      <c r="AR474" s="172"/>
      <c r="AS474" s="172"/>
      <c r="AT474" s="172"/>
      <c r="AU474" s="172"/>
      <c r="AV474" s="172"/>
      <c r="AW474" s="172"/>
      <c r="AX474" s="172"/>
      <c r="AY474" s="172"/>
      <c r="AZ474" s="172"/>
      <c r="BA474" s="172"/>
      <c r="BB474" s="172"/>
      <c r="BC474" s="172"/>
      <c r="BD474" s="172"/>
      <c r="BE474" s="172"/>
      <c r="BF474" s="172"/>
      <c r="BG474" s="172"/>
      <c r="BH474" s="172"/>
      <c r="BI474" s="172"/>
      <c r="BJ474" s="172"/>
      <c r="BK474" s="172"/>
      <c r="BL474" s="172"/>
      <c r="BM474" s="172"/>
      <c r="BN474" s="172"/>
    </row>
    <row r="475" spans="20:66" s="156" customFormat="1">
      <c r="T475" s="172"/>
      <c r="U475" s="172"/>
      <c r="V475" s="172"/>
      <c r="W475" s="172"/>
      <c r="X475" s="172"/>
      <c r="Y475" s="172"/>
      <c r="Z475" s="172"/>
      <c r="AA475" s="172"/>
      <c r="AB475" s="172"/>
      <c r="AC475" s="172"/>
      <c r="AD475" s="172"/>
      <c r="AE475" s="172"/>
      <c r="AF475" s="172"/>
      <c r="AG475" s="172"/>
      <c r="AH475" s="172"/>
      <c r="AI475" s="172"/>
      <c r="AJ475" s="172"/>
      <c r="AK475" s="172"/>
      <c r="AL475" s="172"/>
      <c r="AM475" s="172"/>
      <c r="AN475" s="172"/>
      <c r="AO475" s="172"/>
      <c r="AP475" s="172"/>
      <c r="AQ475" s="172"/>
      <c r="AR475" s="172"/>
      <c r="AS475" s="172"/>
      <c r="AT475" s="172"/>
      <c r="AU475" s="172"/>
      <c r="AV475" s="172"/>
      <c r="AW475" s="172"/>
      <c r="AX475" s="172"/>
      <c r="AY475" s="172"/>
      <c r="AZ475" s="172"/>
      <c r="BA475" s="172"/>
      <c r="BB475" s="172"/>
      <c r="BC475" s="172"/>
      <c r="BD475" s="172"/>
      <c r="BE475" s="172"/>
      <c r="BF475" s="172"/>
      <c r="BG475" s="172"/>
      <c r="BH475" s="172"/>
      <c r="BI475" s="172"/>
      <c r="BJ475" s="172"/>
      <c r="BK475" s="172"/>
      <c r="BL475" s="172"/>
      <c r="BM475" s="172"/>
      <c r="BN475" s="172"/>
    </row>
    <row r="476" spans="20:66" s="156" customFormat="1">
      <c r="T476" s="172"/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  <c r="AE476" s="172"/>
      <c r="AF476" s="172"/>
      <c r="AG476" s="172"/>
      <c r="AH476" s="172"/>
      <c r="AI476" s="172"/>
      <c r="AJ476" s="172"/>
      <c r="AK476" s="172"/>
      <c r="AL476" s="172"/>
      <c r="AM476" s="172"/>
      <c r="AN476" s="172"/>
      <c r="AO476" s="172"/>
      <c r="AP476" s="172"/>
      <c r="AQ476" s="172"/>
      <c r="AR476" s="172"/>
      <c r="AS476" s="172"/>
      <c r="AT476" s="172"/>
      <c r="AU476" s="172"/>
      <c r="AV476" s="172"/>
      <c r="AW476" s="172"/>
      <c r="AX476" s="172"/>
      <c r="AY476" s="172"/>
      <c r="AZ476" s="172"/>
      <c r="BA476" s="172"/>
      <c r="BB476" s="172"/>
      <c r="BC476" s="172"/>
      <c r="BD476" s="172"/>
      <c r="BE476" s="172"/>
      <c r="BF476" s="172"/>
      <c r="BG476" s="172"/>
      <c r="BH476" s="172"/>
      <c r="BI476" s="172"/>
      <c r="BJ476" s="172"/>
      <c r="BK476" s="172"/>
      <c r="BL476" s="172"/>
      <c r="BM476" s="172"/>
      <c r="BN476" s="172"/>
    </row>
    <row r="477" spans="20:66" s="156" customFormat="1">
      <c r="T477" s="172"/>
      <c r="U477" s="172"/>
      <c r="V477" s="172"/>
      <c r="W477" s="172"/>
      <c r="X477" s="172"/>
      <c r="Y477" s="172"/>
      <c r="Z477" s="172"/>
      <c r="AA477" s="172"/>
      <c r="AB477" s="172"/>
      <c r="AC477" s="172"/>
      <c r="AD477" s="172"/>
      <c r="AE477" s="172"/>
      <c r="AF477" s="172"/>
      <c r="AG477" s="172"/>
      <c r="AH477" s="172"/>
      <c r="AI477" s="172"/>
      <c r="AJ477" s="172"/>
      <c r="AK477" s="172"/>
      <c r="AL477" s="172"/>
      <c r="AM477" s="172"/>
      <c r="AN477" s="172"/>
      <c r="AO477" s="172"/>
      <c r="AP477" s="172"/>
      <c r="AQ477" s="172"/>
      <c r="AR477" s="172"/>
      <c r="AS477" s="172"/>
      <c r="AT477" s="172"/>
      <c r="AU477" s="172"/>
      <c r="AV477" s="172"/>
      <c r="AW477" s="172"/>
      <c r="AX477" s="172"/>
      <c r="AY477" s="172"/>
      <c r="AZ477" s="172"/>
      <c r="BA477" s="172"/>
      <c r="BB477" s="172"/>
      <c r="BC477" s="172"/>
      <c r="BD477" s="172"/>
      <c r="BE477" s="172"/>
      <c r="BF477" s="172"/>
      <c r="BG477" s="172"/>
      <c r="BH477" s="172"/>
      <c r="BI477" s="172"/>
      <c r="BJ477" s="172"/>
      <c r="BK477" s="172"/>
      <c r="BL477" s="172"/>
      <c r="BM477" s="172"/>
      <c r="BN477" s="172"/>
    </row>
    <row r="478" spans="20:66" s="156" customFormat="1">
      <c r="T478" s="172"/>
      <c r="U478" s="172"/>
      <c r="V478" s="172"/>
      <c r="W478" s="172"/>
      <c r="X478" s="172"/>
      <c r="Y478" s="172"/>
      <c r="Z478" s="172"/>
      <c r="AA478" s="172"/>
      <c r="AB478" s="172"/>
      <c r="AC478" s="172"/>
      <c r="AD478" s="172"/>
      <c r="AE478" s="172"/>
      <c r="AF478" s="172"/>
      <c r="AG478" s="172"/>
      <c r="AH478" s="172"/>
      <c r="AI478" s="172"/>
      <c r="AJ478" s="172"/>
      <c r="AK478" s="172"/>
      <c r="AL478" s="172"/>
      <c r="AM478" s="172"/>
      <c r="AN478" s="172"/>
      <c r="AO478" s="172"/>
      <c r="AP478" s="172"/>
      <c r="AQ478" s="172"/>
      <c r="AR478" s="172"/>
      <c r="AS478" s="172"/>
      <c r="AT478" s="172"/>
      <c r="AU478" s="172"/>
      <c r="AV478" s="172"/>
      <c r="AW478" s="172"/>
      <c r="AX478" s="172"/>
      <c r="AY478" s="172"/>
      <c r="AZ478" s="172"/>
      <c r="BA478" s="172"/>
      <c r="BB478" s="172"/>
      <c r="BC478" s="172"/>
      <c r="BD478" s="172"/>
      <c r="BE478" s="172"/>
      <c r="BF478" s="172"/>
      <c r="BG478" s="172"/>
      <c r="BH478" s="172"/>
      <c r="BI478" s="172"/>
      <c r="BJ478" s="172"/>
      <c r="BK478" s="172"/>
      <c r="BL478" s="172"/>
      <c r="BM478" s="172"/>
      <c r="BN478" s="172"/>
    </row>
    <row r="479" spans="20:66" s="156" customFormat="1">
      <c r="T479" s="172"/>
      <c r="U479" s="172"/>
      <c r="V479" s="172"/>
      <c r="W479" s="172"/>
      <c r="X479" s="172"/>
      <c r="Y479" s="172"/>
      <c r="Z479" s="172"/>
      <c r="AA479" s="172"/>
      <c r="AB479" s="172"/>
      <c r="AC479" s="172"/>
      <c r="AD479" s="172"/>
      <c r="AE479" s="172"/>
      <c r="AF479" s="172"/>
      <c r="AG479" s="172"/>
      <c r="AH479" s="172"/>
      <c r="AI479" s="172"/>
      <c r="AJ479" s="172"/>
      <c r="AK479" s="172"/>
      <c r="AL479" s="172"/>
      <c r="AM479" s="172"/>
      <c r="AN479" s="172"/>
      <c r="AO479" s="172"/>
      <c r="AP479" s="172"/>
      <c r="AQ479" s="172"/>
      <c r="AR479" s="172"/>
      <c r="AS479" s="172"/>
      <c r="AT479" s="172"/>
      <c r="AU479" s="172"/>
      <c r="AV479" s="172"/>
      <c r="AW479" s="172"/>
      <c r="AX479" s="172"/>
      <c r="AY479" s="172"/>
      <c r="AZ479" s="172"/>
      <c r="BA479" s="172"/>
      <c r="BB479" s="172"/>
      <c r="BC479" s="172"/>
      <c r="BD479" s="172"/>
      <c r="BE479" s="172"/>
      <c r="BF479" s="172"/>
      <c r="BG479" s="172"/>
      <c r="BH479" s="172"/>
      <c r="BI479" s="172"/>
      <c r="BJ479" s="172"/>
      <c r="BK479" s="172"/>
      <c r="BL479" s="172"/>
      <c r="BM479" s="172"/>
      <c r="BN479" s="172"/>
    </row>
    <row r="480" spans="20:66" s="156" customFormat="1">
      <c r="T480" s="172"/>
      <c r="U480" s="172"/>
      <c r="V480" s="172"/>
      <c r="W480" s="172"/>
      <c r="X480" s="172"/>
      <c r="Y480" s="172"/>
      <c r="Z480" s="172"/>
      <c r="AA480" s="172"/>
      <c r="AB480" s="172"/>
      <c r="AC480" s="172"/>
      <c r="AD480" s="172"/>
      <c r="AE480" s="172"/>
      <c r="AF480" s="172"/>
      <c r="AG480" s="172"/>
      <c r="AH480" s="172"/>
      <c r="AI480" s="172"/>
      <c r="AJ480" s="172"/>
      <c r="AK480" s="172"/>
      <c r="AL480" s="172"/>
      <c r="AM480" s="172"/>
      <c r="AN480" s="172"/>
      <c r="AO480" s="172"/>
      <c r="AP480" s="172"/>
      <c r="AQ480" s="172"/>
      <c r="AR480" s="172"/>
      <c r="AS480" s="172"/>
      <c r="AT480" s="172"/>
      <c r="AU480" s="172"/>
      <c r="AV480" s="172"/>
      <c r="AW480" s="172"/>
      <c r="AX480" s="172"/>
      <c r="AY480" s="172"/>
      <c r="AZ480" s="172"/>
      <c r="BA480" s="172"/>
      <c r="BB480" s="172"/>
      <c r="BC480" s="172"/>
      <c r="BD480" s="172"/>
      <c r="BE480" s="172"/>
      <c r="BF480" s="172"/>
      <c r="BG480" s="172"/>
      <c r="BH480" s="172"/>
      <c r="BI480" s="172"/>
      <c r="BJ480" s="172"/>
      <c r="BK480" s="172"/>
      <c r="BL480" s="172"/>
      <c r="BM480" s="172"/>
      <c r="BN480" s="172"/>
    </row>
    <row r="481" spans="20:66" s="156" customFormat="1">
      <c r="T481" s="172"/>
      <c r="U481" s="172"/>
      <c r="V481" s="172"/>
      <c r="W481" s="172"/>
      <c r="X481" s="172"/>
      <c r="Y481" s="172"/>
      <c r="Z481" s="172"/>
      <c r="AA481" s="172"/>
      <c r="AB481" s="172"/>
      <c r="AC481" s="172"/>
      <c r="AD481" s="172"/>
      <c r="AE481" s="172"/>
      <c r="AF481" s="172"/>
      <c r="AG481" s="172"/>
      <c r="AH481" s="172"/>
      <c r="AI481" s="172"/>
      <c r="AJ481" s="172"/>
      <c r="AK481" s="172"/>
      <c r="AL481" s="172"/>
      <c r="AM481" s="172"/>
      <c r="AN481" s="172"/>
      <c r="AO481" s="172"/>
      <c r="AP481" s="172"/>
      <c r="AQ481" s="172"/>
      <c r="AR481" s="172"/>
      <c r="AS481" s="172"/>
      <c r="AT481" s="172"/>
      <c r="AU481" s="172"/>
      <c r="AV481" s="172"/>
      <c r="AW481" s="172"/>
      <c r="AX481" s="172"/>
      <c r="AY481" s="172"/>
      <c r="AZ481" s="172"/>
      <c r="BA481" s="172"/>
      <c r="BB481" s="172"/>
      <c r="BC481" s="172"/>
      <c r="BD481" s="172"/>
      <c r="BE481" s="172"/>
      <c r="BF481" s="172"/>
      <c r="BG481" s="172"/>
      <c r="BH481" s="172"/>
      <c r="BI481" s="172"/>
      <c r="BJ481" s="172"/>
      <c r="BK481" s="172"/>
      <c r="BL481" s="172"/>
      <c r="BM481" s="172"/>
      <c r="BN481" s="172"/>
    </row>
    <row r="482" spans="20:66" s="156" customFormat="1"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  <c r="AH482" s="172"/>
      <c r="AI482" s="172"/>
      <c r="AJ482" s="172"/>
      <c r="AK482" s="172"/>
      <c r="AL482" s="172"/>
      <c r="AM482" s="172"/>
      <c r="AN482" s="172"/>
      <c r="AO482" s="172"/>
      <c r="AP482" s="172"/>
      <c r="AQ482" s="172"/>
      <c r="AR482" s="172"/>
      <c r="AS482" s="172"/>
      <c r="AT482" s="172"/>
      <c r="AU482" s="172"/>
      <c r="AV482" s="172"/>
      <c r="AW482" s="172"/>
      <c r="AX482" s="172"/>
      <c r="AY482" s="172"/>
      <c r="AZ482" s="172"/>
      <c r="BA482" s="172"/>
      <c r="BB482" s="172"/>
      <c r="BC482" s="172"/>
      <c r="BD482" s="172"/>
      <c r="BE482" s="172"/>
      <c r="BF482" s="172"/>
      <c r="BG482" s="172"/>
      <c r="BH482" s="172"/>
      <c r="BI482" s="172"/>
      <c r="BJ482" s="172"/>
      <c r="BK482" s="172"/>
      <c r="BL482" s="172"/>
      <c r="BM482" s="172"/>
      <c r="BN482" s="172"/>
    </row>
    <row r="483" spans="20:66" s="156" customFormat="1"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  <c r="AE483" s="172"/>
      <c r="AF483" s="172"/>
      <c r="AG483" s="172"/>
      <c r="AH483" s="172"/>
      <c r="AI483" s="172"/>
      <c r="AJ483" s="172"/>
      <c r="AK483" s="172"/>
      <c r="AL483" s="172"/>
      <c r="AM483" s="172"/>
      <c r="AN483" s="172"/>
      <c r="AO483" s="172"/>
      <c r="AP483" s="172"/>
      <c r="AQ483" s="172"/>
      <c r="AR483" s="172"/>
      <c r="AS483" s="172"/>
      <c r="AT483" s="172"/>
      <c r="AU483" s="172"/>
      <c r="AV483" s="172"/>
      <c r="AW483" s="172"/>
      <c r="AX483" s="172"/>
      <c r="AY483" s="172"/>
      <c r="AZ483" s="172"/>
      <c r="BA483" s="172"/>
      <c r="BB483" s="172"/>
      <c r="BC483" s="172"/>
      <c r="BD483" s="172"/>
      <c r="BE483" s="172"/>
      <c r="BF483" s="172"/>
      <c r="BG483" s="172"/>
      <c r="BH483" s="172"/>
      <c r="BI483" s="172"/>
      <c r="BJ483" s="172"/>
      <c r="BK483" s="172"/>
      <c r="BL483" s="172"/>
      <c r="BM483" s="172"/>
      <c r="BN483" s="172"/>
    </row>
    <row r="484" spans="20:66" s="156" customFormat="1"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  <c r="AE484" s="172"/>
      <c r="AF484" s="172"/>
      <c r="AG484" s="172"/>
      <c r="AH484" s="172"/>
      <c r="AI484" s="172"/>
      <c r="AJ484" s="172"/>
      <c r="AK484" s="172"/>
      <c r="AL484" s="172"/>
      <c r="AM484" s="172"/>
      <c r="AN484" s="172"/>
      <c r="AO484" s="172"/>
      <c r="AP484" s="172"/>
      <c r="AQ484" s="172"/>
      <c r="AR484" s="172"/>
      <c r="AS484" s="172"/>
      <c r="AT484" s="172"/>
      <c r="AU484" s="172"/>
      <c r="AV484" s="172"/>
      <c r="AW484" s="172"/>
      <c r="AX484" s="172"/>
      <c r="AY484" s="172"/>
      <c r="AZ484" s="172"/>
      <c r="BA484" s="172"/>
      <c r="BB484" s="172"/>
      <c r="BC484" s="172"/>
      <c r="BD484" s="172"/>
      <c r="BE484" s="172"/>
      <c r="BF484" s="172"/>
      <c r="BG484" s="172"/>
      <c r="BH484" s="172"/>
      <c r="BI484" s="172"/>
      <c r="BJ484" s="172"/>
      <c r="BK484" s="172"/>
      <c r="BL484" s="172"/>
      <c r="BM484" s="172"/>
      <c r="BN484" s="172"/>
    </row>
    <row r="485" spans="20:66" s="156" customFormat="1"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  <c r="AE485" s="172"/>
      <c r="AF485" s="172"/>
      <c r="AG485" s="172"/>
      <c r="AH485" s="172"/>
      <c r="AI485" s="172"/>
      <c r="AJ485" s="172"/>
      <c r="AK485" s="172"/>
      <c r="AL485" s="172"/>
      <c r="AM485" s="172"/>
      <c r="AN485" s="172"/>
      <c r="AO485" s="172"/>
      <c r="AP485" s="172"/>
      <c r="AQ485" s="172"/>
      <c r="AR485" s="172"/>
      <c r="AS485" s="172"/>
      <c r="AT485" s="172"/>
      <c r="AU485" s="172"/>
      <c r="AV485" s="172"/>
      <c r="AW485" s="172"/>
      <c r="AX485" s="172"/>
      <c r="AY485" s="172"/>
      <c r="AZ485" s="172"/>
      <c r="BA485" s="172"/>
      <c r="BB485" s="172"/>
      <c r="BC485" s="172"/>
      <c r="BD485" s="172"/>
      <c r="BE485" s="172"/>
      <c r="BF485" s="172"/>
      <c r="BG485" s="172"/>
      <c r="BH485" s="172"/>
      <c r="BI485" s="172"/>
      <c r="BJ485" s="172"/>
      <c r="BK485" s="172"/>
      <c r="BL485" s="172"/>
      <c r="BM485" s="172"/>
      <c r="BN485" s="172"/>
    </row>
    <row r="486" spans="20:66" s="156" customFormat="1"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72"/>
      <c r="AN486" s="172"/>
      <c r="AO486" s="172"/>
      <c r="AP486" s="172"/>
      <c r="AQ486" s="172"/>
      <c r="AR486" s="172"/>
      <c r="AS486" s="172"/>
      <c r="AT486" s="172"/>
      <c r="AU486" s="172"/>
      <c r="AV486" s="172"/>
      <c r="AW486" s="172"/>
      <c r="AX486" s="172"/>
      <c r="AY486" s="172"/>
      <c r="AZ486" s="172"/>
      <c r="BA486" s="172"/>
      <c r="BB486" s="172"/>
      <c r="BC486" s="172"/>
      <c r="BD486" s="172"/>
      <c r="BE486" s="172"/>
      <c r="BF486" s="172"/>
      <c r="BG486" s="172"/>
      <c r="BH486" s="172"/>
      <c r="BI486" s="172"/>
      <c r="BJ486" s="172"/>
      <c r="BK486" s="172"/>
      <c r="BL486" s="172"/>
      <c r="BM486" s="172"/>
      <c r="BN486" s="172"/>
    </row>
    <row r="487" spans="20:66" s="156" customFormat="1"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72"/>
      <c r="AT487" s="172"/>
      <c r="AU487" s="172"/>
      <c r="AV487" s="172"/>
      <c r="AW487" s="172"/>
      <c r="AX487" s="172"/>
      <c r="AY487" s="172"/>
      <c r="AZ487" s="172"/>
      <c r="BA487" s="172"/>
      <c r="BB487" s="172"/>
      <c r="BC487" s="172"/>
      <c r="BD487" s="172"/>
      <c r="BE487" s="172"/>
      <c r="BF487" s="172"/>
      <c r="BG487" s="172"/>
      <c r="BH487" s="172"/>
      <c r="BI487" s="172"/>
      <c r="BJ487" s="172"/>
      <c r="BK487" s="172"/>
      <c r="BL487" s="172"/>
      <c r="BM487" s="172"/>
      <c r="BN487" s="172"/>
    </row>
    <row r="488" spans="20:66" s="156" customFormat="1"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  <c r="AQ488" s="172"/>
      <c r="AR488" s="172"/>
      <c r="AS488" s="172"/>
      <c r="AT488" s="172"/>
      <c r="AU488" s="172"/>
      <c r="AV488" s="172"/>
      <c r="AW488" s="172"/>
      <c r="AX488" s="172"/>
      <c r="AY488" s="172"/>
      <c r="AZ488" s="172"/>
      <c r="BA488" s="172"/>
      <c r="BB488" s="172"/>
      <c r="BC488" s="172"/>
      <c r="BD488" s="172"/>
      <c r="BE488" s="172"/>
      <c r="BF488" s="172"/>
      <c r="BG488" s="172"/>
      <c r="BH488" s="172"/>
      <c r="BI488" s="172"/>
      <c r="BJ488" s="172"/>
      <c r="BK488" s="172"/>
      <c r="BL488" s="172"/>
      <c r="BM488" s="172"/>
      <c r="BN488" s="172"/>
    </row>
    <row r="489" spans="20:66" s="156" customFormat="1"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72"/>
      <c r="AT489" s="172"/>
      <c r="AU489" s="172"/>
      <c r="AV489" s="172"/>
      <c r="AW489" s="172"/>
      <c r="AX489" s="172"/>
      <c r="AY489" s="172"/>
      <c r="AZ489" s="172"/>
      <c r="BA489" s="172"/>
      <c r="BB489" s="172"/>
      <c r="BC489" s="172"/>
      <c r="BD489" s="172"/>
      <c r="BE489" s="172"/>
      <c r="BF489" s="172"/>
      <c r="BG489" s="172"/>
      <c r="BH489" s="172"/>
      <c r="BI489" s="172"/>
      <c r="BJ489" s="172"/>
      <c r="BK489" s="172"/>
      <c r="BL489" s="172"/>
      <c r="BM489" s="172"/>
      <c r="BN489" s="172"/>
    </row>
    <row r="490" spans="20:66" s="156" customFormat="1"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  <c r="AE490" s="172"/>
      <c r="AF490" s="172"/>
      <c r="AG490" s="172"/>
      <c r="AH490" s="172"/>
      <c r="AI490" s="172"/>
      <c r="AJ490" s="172"/>
      <c r="AK490" s="172"/>
      <c r="AL490" s="172"/>
      <c r="AM490" s="172"/>
      <c r="AN490" s="172"/>
      <c r="AO490" s="172"/>
      <c r="AP490" s="172"/>
      <c r="AQ490" s="172"/>
      <c r="AR490" s="172"/>
      <c r="AS490" s="172"/>
      <c r="AT490" s="172"/>
      <c r="AU490" s="172"/>
      <c r="AV490" s="172"/>
      <c r="AW490" s="172"/>
      <c r="AX490" s="172"/>
      <c r="AY490" s="172"/>
      <c r="AZ490" s="172"/>
      <c r="BA490" s="172"/>
      <c r="BB490" s="172"/>
      <c r="BC490" s="172"/>
      <c r="BD490" s="172"/>
      <c r="BE490" s="172"/>
      <c r="BF490" s="172"/>
      <c r="BG490" s="172"/>
      <c r="BH490" s="172"/>
      <c r="BI490" s="172"/>
      <c r="BJ490" s="172"/>
      <c r="BK490" s="172"/>
      <c r="BL490" s="172"/>
      <c r="BM490" s="172"/>
      <c r="BN490" s="172"/>
    </row>
    <row r="491" spans="20:66" s="156" customFormat="1"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  <c r="AE491" s="172"/>
      <c r="AF491" s="172"/>
      <c r="AG491" s="172"/>
      <c r="AH491" s="172"/>
      <c r="AI491" s="172"/>
      <c r="AJ491" s="172"/>
      <c r="AK491" s="172"/>
      <c r="AL491" s="172"/>
      <c r="AM491" s="172"/>
      <c r="AN491" s="172"/>
      <c r="AO491" s="172"/>
      <c r="AP491" s="172"/>
      <c r="AQ491" s="172"/>
      <c r="AR491" s="172"/>
      <c r="AS491" s="172"/>
      <c r="AT491" s="172"/>
      <c r="AU491" s="172"/>
      <c r="AV491" s="172"/>
      <c r="AW491" s="172"/>
      <c r="AX491" s="172"/>
      <c r="AY491" s="172"/>
      <c r="AZ491" s="172"/>
      <c r="BA491" s="172"/>
      <c r="BB491" s="172"/>
      <c r="BC491" s="172"/>
      <c r="BD491" s="172"/>
      <c r="BE491" s="172"/>
      <c r="BF491" s="172"/>
      <c r="BG491" s="172"/>
      <c r="BH491" s="172"/>
      <c r="BI491" s="172"/>
      <c r="BJ491" s="172"/>
      <c r="BK491" s="172"/>
      <c r="BL491" s="172"/>
      <c r="BM491" s="172"/>
      <c r="BN491" s="172"/>
    </row>
    <row r="492" spans="20:66" s="156" customFormat="1"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2"/>
      <c r="AF492" s="172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  <c r="AQ492" s="172"/>
      <c r="AR492" s="172"/>
      <c r="AS492" s="172"/>
      <c r="AT492" s="172"/>
      <c r="AU492" s="172"/>
      <c r="AV492" s="172"/>
      <c r="AW492" s="172"/>
      <c r="AX492" s="172"/>
      <c r="AY492" s="172"/>
      <c r="AZ492" s="172"/>
      <c r="BA492" s="172"/>
      <c r="BB492" s="172"/>
      <c r="BC492" s="172"/>
      <c r="BD492" s="172"/>
      <c r="BE492" s="172"/>
      <c r="BF492" s="172"/>
      <c r="BG492" s="172"/>
      <c r="BH492" s="172"/>
      <c r="BI492" s="172"/>
      <c r="BJ492" s="172"/>
      <c r="BK492" s="172"/>
      <c r="BL492" s="172"/>
      <c r="BM492" s="172"/>
      <c r="BN492" s="172"/>
    </row>
    <row r="493" spans="20:66" s="156" customFormat="1"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2"/>
      <c r="AF493" s="172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  <c r="AQ493" s="172"/>
      <c r="AR493" s="172"/>
      <c r="AS493" s="172"/>
      <c r="AT493" s="172"/>
      <c r="AU493" s="172"/>
      <c r="AV493" s="172"/>
      <c r="AW493" s="172"/>
      <c r="AX493" s="172"/>
      <c r="AY493" s="172"/>
      <c r="AZ493" s="172"/>
      <c r="BA493" s="172"/>
      <c r="BB493" s="172"/>
      <c r="BC493" s="172"/>
      <c r="BD493" s="172"/>
      <c r="BE493" s="172"/>
      <c r="BF493" s="172"/>
      <c r="BG493" s="172"/>
      <c r="BH493" s="172"/>
      <c r="BI493" s="172"/>
      <c r="BJ493" s="172"/>
      <c r="BK493" s="172"/>
      <c r="BL493" s="172"/>
      <c r="BM493" s="172"/>
      <c r="BN493" s="172"/>
    </row>
    <row r="494" spans="20:66" s="156" customFormat="1"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2"/>
      <c r="AF494" s="172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  <c r="AQ494" s="172"/>
      <c r="AR494" s="172"/>
      <c r="AS494" s="172"/>
      <c r="AT494" s="172"/>
      <c r="AU494" s="172"/>
      <c r="AV494" s="172"/>
      <c r="AW494" s="172"/>
      <c r="AX494" s="172"/>
      <c r="AY494" s="172"/>
      <c r="AZ494" s="172"/>
      <c r="BA494" s="172"/>
      <c r="BB494" s="172"/>
      <c r="BC494" s="172"/>
      <c r="BD494" s="172"/>
      <c r="BE494" s="172"/>
      <c r="BF494" s="172"/>
      <c r="BG494" s="172"/>
      <c r="BH494" s="172"/>
      <c r="BI494" s="172"/>
      <c r="BJ494" s="172"/>
      <c r="BK494" s="172"/>
      <c r="BL494" s="172"/>
      <c r="BM494" s="172"/>
      <c r="BN494" s="172"/>
    </row>
    <row r="495" spans="20:66" s="156" customFormat="1"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  <c r="AQ495" s="172"/>
      <c r="AR495" s="172"/>
      <c r="AS495" s="172"/>
      <c r="AT495" s="172"/>
      <c r="AU495" s="172"/>
      <c r="AV495" s="172"/>
      <c r="AW495" s="172"/>
      <c r="AX495" s="172"/>
      <c r="AY495" s="172"/>
      <c r="AZ495" s="172"/>
      <c r="BA495" s="172"/>
      <c r="BB495" s="172"/>
      <c r="BC495" s="172"/>
      <c r="BD495" s="172"/>
      <c r="BE495" s="172"/>
      <c r="BF495" s="172"/>
      <c r="BG495" s="172"/>
      <c r="BH495" s="172"/>
      <c r="BI495" s="172"/>
      <c r="BJ495" s="172"/>
      <c r="BK495" s="172"/>
      <c r="BL495" s="172"/>
      <c r="BM495" s="172"/>
      <c r="BN495" s="172"/>
    </row>
    <row r="496" spans="20:66" s="156" customFormat="1"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2"/>
      <c r="AT496" s="172"/>
      <c r="AU496" s="172"/>
      <c r="AV496" s="172"/>
      <c r="AW496" s="172"/>
      <c r="AX496" s="172"/>
      <c r="AY496" s="172"/>
      <c r="AZ496" s="172"/>
      <c r="BA496" s="172"/>
      <c r="BB496" s="172"/>
      <c r="BC496" s="172"/>
      <c r="BD496" s="172"/>
      <c r="BE496" s="172"/>
      <c r="BF496" s="172"/>
      <c r="BG496" s="172"/>
      <c r="BH496" s="172"/>
      <c r="BI496" s="172"/>
      <c r="BJ496" s="172"/>
      <c r="BK496" s="172"/>
      <c r="BL496" s="172"/>
      <c r="BM496" s="172"/>
      <c r="BN496" s="172"/>
    </row>
    <row r="497" spans="20:66" s="156" customFormat="1"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172"/>
      <c r="AT497" s="172"/>
      <c r="AU497" s="172"/>
      <c r="AV497" s="172"/>
      <c r="AW497" s="172"/>
      <c r="AX497" s="172"/>
      <c r="AY497" s="172"/>
      <c r="AZ497" s="172"/>
      <c r="BA497" s="172"/>
      <c r="BB497" s="172"/>
      <c r="BC497" s="172"/>
      <c r="BD497" s="172"/>
      <c r="BE497" s="172"/>
      <c r="BF497" s="172"/>
      <c r="BG497" s="172"/>
      <c r="BH497" s="172"/>
      <c r="BI497" s="172"/>
      <c r="BJ497" s="172"/>
      <c r="BK497" s="172"/>
      <c r="BL497" s="172"/>
      <c r="BM497" s="172"/>
      <c r="BN497" s="172"/>
    </row>
    <row r="498" spans="20:66" s="156" customFormat="1"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172"/>
      <c r="AT498" s="172"/>
      <c r="AU498" s="172"/>
      <c r="AV498" s="172"/>
      <c r="AW498" s="172"/>
      <c r="AX498" s="172"/>
      <c r="AY498" s="172"/>
      <c r="AZ498" s="172"/>
      <c r="BA498" s="172"/>
      <c r="BB498" s="172"/>
      <c r="BC498" s="172"/>
      <c r="BD498" s="172"/>
      <c r="BE498" s="172"/>
      <c r="BF498" s="172"/>
      <c r="BG498" s="172"/>
      <c r="BH498" s="172"/>
      <c r="BI498" s="172"/>
      <c r="BJ498" s="172"/>
      <c r="BK498" s="172"/>
      <c r="BL498" s="172"/>
      <c r="BM498" s="172"/>
      <c r="BN498" s="172"/>
    </row>
    <row r="499" spans="20:66" s="156" customFormat="1"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2"/>
      <c r="AT499" s="172"/>
      <c r="AU499" s="172"/>
      <c r="AV499" s="172"/>
      <c r="AW499" s="172"/>
      <c r="AX499" s="172"/>
      <c r="AY499" s="172"/>
      <c r="AZ499" s="172"/>
      <c r="BA499" s="172"/>
      <c r="BB499" s="172"/>
      <c r="BC499" s="172"/>
      <c r="BD499" s="172"/>
      <c r="BE499" s="172"/>
      <c r="BF499" s="172"/>
      <c r="BG499" s="172"/>
      <c r="BH499" s="172"/>
      <c r="BI499" s="172"/>
      <c r="BJ499" s="172"/>
      <c r="BK499" s="172"/>
      <c r="BL499" s="172"/>
      <c r="BM499" s="172"/>
      <c r="BN499" s="172"/>
    </row>
    <row r="500" spans="20:66" s="156" customFormat="1"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2"/>
      <c r="AT500" s="172"/>
      <c r="AU500" s="172"/>
      <c r="AV500" s="172"/>
      <c r="AW500" s="172"/>
      <c r="AX500" s="172"/>
      <c r="AY500" s="172"/>
      <c r="AZ500" s="172"/>
      <c r="BA500" s="172"/>
      <c r="BB500" s="172"/>
      <c r="BC500" s="172"/>
      <c r="BD500" s="172"/>
      <c r="BE500" s="172"/>
      <c r="BF500" s="172"/>
      <c r="BG500" s="172"/>
      <c r="BH500" s="172"/>
      <c r="BI500" s="172"/>
      <c r="BJ500" s="172"/>
      <c r="BK500" s="172"/>
      <c r="BL500" s="172"/>
      <c r="BM500" s="172"/>
      <c r="BN500" s="172"/>
    </row>
    <row r="501" spans="20:66" s="156" customFormat="1"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  <c r="AQ501" s="172"/>
      <c r="AR501" s="172"/>
      <c r="AS501" s="172"/>
      <c r="AT501" s="172"/>
      <c r="AU501" s="172"/>
      <c r="AV501" s="172"/>
      <c r="AW501" s="172"/>
      <c r="AX501" s="172"/>
      <c r="AY501" s="172"/>
      <c r="AZ501" s="172"/>
      <c r="BA501" s="172"/>
      <c r="BB501" s="172"/>
      <c r="BC501" s="172"/>
      <c r="BD501" s="172"/>
      <c r="BE501" s="172"/>
      <c r="BF501" s="172"/>
      <c r="BG501" s="172"/>
      <c r="BH501" s="172"/>
      <c r="BI501" s="172"/>
      <c r="BJ501" s="172"/>
      <c r="BK501" s="172"/>
      <c r="BL501" s="172"/>
      <c r="BM501" s="172"/>
      <c r="BN501" s="172"/>
    </row>
    <row r="502" spans="20:66" s="156" customFormat="1"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  <c r="AE502" s="172"/>
      <c r="AF502" s="172"/>
      <c r="AG502" s="172"/>
      <c r="AH502" s="172"/>
      <c r="AI502" s="172"/>
      <c r="AJ502" s="172"/>
      <c r="AK502" s="172"/>
      <c r="AL502" s="172"/>
      <c r="AM502" s="172"/>
      <c r="AN502" s="172"/>
      <c r="AO502" s="172"/>
      <c r="AP502" s="172"/>
      <c r="AQ502" s="172"/>
      <c r="AR502" s="172"/>
      <c r="AS502" s="172"/>
      <c r="AT502" s="172"/>
      <c r="AU502" s="172"/>
      <c r="AV502" s="172"/>
      <c r="AW502" s="172"/>
      <c r="AX502" s="172"/>
      <c r="AY502" s="172"/>
      <c r="AZ502" s="172"/>
      <c r="BA502" s="172"/>
      <c r="BB502" s="172"/>
      <c r="BC502" s="172"/>
      <c r="BD502" s="172"/>
      <c r="BE502" s="172"/>
      <c r="BF502" s="172"/>
      <c r="BG502" s="172"/>
      <c r="BH502" s="172"/>
      <c r="BI502" s="172"/>
      <c r="BJ502" s="172"/>
      <c r="BK502" s="172"/>
      <c r="BL502" s="172"/>
      <c r="BM502" s="172"/>
      <c r="BN502" s="172"/>
    </row>
    <row r="503" spans="20:66" s="156" customFormat="1"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  <c r="AE503" s="172"/>
      <c r="AF503" s="172"/>
      <c r="AG503" s="172"/>
      <c r="AH503" s="172"/>
      <c r="AI503" s="172"/>
      <c r="AJ503" s="172"/>
      <c r="AK503" s="172"/>
      <c r="AL503" s="172"/>
      <c r="AM503" s="172"/>
      <c r="AN503" s="172"/>
      <c r="AO503" s="172"/>
      <c r="AP503" s="172"/>
      <c r="AQ503" s="172"/>
      <c r="AR503" s="172"/>
      <c r="AS503" s="172"/>
      <c r="AT503" s="172"/>
      <c r="AU503" s="172"/>
      <c r="AV503" s="172"/>
      <c r="AW503" s="172"/>
      <c r="AX503" s="172"/>
      <c r="AY503" s="172"/>
      <c r="AZ503" s="172"/>
      <c r="BA503" s="172"/>
      <c r="BB503" s="172"/>
      <c r="BC503" s="172"/>
      <c r="BD503" s="172"/>
      <c r="BE503" s="172"/>
      <c r="BF503" s="172"/>
      <c r="BG503" s="172"/>
      <c r="BH503" s="172"/>
      <c r="BI503" s="172"/>
      <c r="BJ503" s="172"/>
      <c r="BK503" s="172"/>
      <c r="BL503" s="172"/>
      <c r="BM503" s="172"/>
      <c r="BN503" s="172"/>
    </row>
    <row r="504" spans="20:66" s="156" customFormat="1"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  <c r="AE504" s="172"/>
      <c r="AF504" s="172"/>
      <c r="AG504" s="172"/>
      <c r="AH504" s="172"/>
      <c r="AI504" s="172"/>
      <c r="AJ504" s="172"/>
      <c r="AK504" s="172"/>
      <c r="AL504" s="172"/>
      <c r="AM504" s="172"/>
      <c r="AN504" s="172"/>
      <c r="AO504" s="172"/>
      <c r="AP504" s="172"/>
      <c r="AQ504" s="172"/>
      <c r="AR504" s="172"/>
      <c r="AS504" s="172"/>
      <c r="AT504" s="172"/>
      <c r="AU504" s="172"/>
      <c r="AV504" s="172"/>
      <c r="AW504" s="172"/>
      <c r="AX504" s="172"/>
      <c r="AY504" s="172"/>
      <c r="AZ504" s="172"/>
      <c r="BA504" s="172"/>
      <c r="BB504" s="172"/>
      <c r="BC504" s="172"/>
      <c r="BD504" s="172"/>
      <c r="BE504" s="172"/>
      <c r="BF504" s="172"/>
      <c r="BG504" s="172"/>
      <c r="BH504" s="172"/>
      <c r="BI504" s="172"/>
      <c r="BJ504" s="172"/>
      <c r="BK504" s="172"/>
      <c r="BL504" s="172"/>
      <c r="BM504" s="172"/>
      <c r="BN504" s="172"/>
    </row>
    <row r="505" spans="20:66" s="156" customFormat="1"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  <c r="AE505" s="172"/>
      <c r="AF505" s="172"/>
      <c r="AG505" s="172"/>
      <c r="AH505" s="172"/>
      <c r="AI505" s="172"/>
      <c r="AJ505" s="172"/>
      <c r="AK505" s="172"/>
      <c r="AL505" s="172"/>
      <c r="AM505" s="172"/>
      <c r="AN505" s="172"/>
      <c r="AO505" s="172"/>
      <c r="AP505" s="172"/>
      <c r="AQ505" s="172"/>
      <c r="AR505" s="172"/>
      <c r="AS505" s="172"/>
      <c r="AT505" s="172"/>
      <c r="AU505" s="172"/>
      <c r="AV505" s="172"/>
      <c r="AW505" s="172"/>
      <c r="AX505" s="172"/>
      <c r="AY505" s="172"/>
      <c r="AZ505" s="172"/>
      <c r="BA505" s="172"/>
      <c r="BB505" s="172"/>
      <c r="BC505" s="172"/>
      <c r="BD505" s="172"/>
      <c r="BE505" s="172"/>
      <c r="BF505" s="172"/>
      <c r="BG505" s="172"/>
      <c r="BH505" s="172"/>
      <c r="BI505" s="172"/>
      <c r="BJ505" s="172"/>
      <c r="BK505" s="172"/>
      <c r="BL505" s="172"/>
      <c r="BM505" s="172"/>
      <c r="BN505" s="172"/>
    </row>
    <row r="506" spans="20:66" s="156" customFormat="1"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  <c r="AE506" s="172"/>
      <c r="AF506" s="172"/>
      <c r="AG506" s="172"/>
      <c r="AH506" s="172"/>
      <c r="AI506" s="172"/>
      <c r="AJ506" s="172"/>
      <c r="AK506" s="172"/>
      <c r="AL506" s="172"/>
      <c r="AM506" s="172"/>
      <c r="AN506" s="172"/>
      <c r="AO506" s="172"/>
      <c r="AP506" s="172"/>
      <c r="AQ506" s="172"/>
      <c r="AR506" s="172"/>
      <c r="AS506" s="172"/>
      <c r="AT506" s="172"/>
      <c r="AU506" s="172"/>
      <c r="AV506" s="172"/>
      <c r="AW506" s="172"/>
      <c r="AX506" s="172"/>
      <c r="AY506" s="172"/>
      <c r="AZ506" s="172"/>
      <c r="BA506" s="172"/>
      <c r="BB506" s="172"/>
      <c r="BC506" s="172"/>
      <c r="BD506" s="172"/>
      <c r="BE506" s="172"/>
      <c r="BF506" s="172"/>
      <c r="BG506" s="172"/>
      <c r="BH506" s="172"/>
      <c r="BI506" s="172"/>
      <c r="BJ506" s="172"/>
      <c r="BK506" s="172"/>
      <c r="BL506" s="172"/>
      <c r="BM506" s="172"/>
      <c r="BN506" s="172"/>
    </row>
    <row r="507" spans="20:66" s="156" customFormat="1">
      <c r="T507" s="172"/>
      <c r="U507" s="172"/>
      <c r="V507" s="172"/>
      <c r="W507" s="172"/>
      <c r="X507" s="172"/>
      <c r="Y507" s="172"/>
      <c r="Z507" s="172"/>
      <c r="AA507" s="172"/>
      <c r="AB507" s="172"/>
      <c r="AC507" s="172"/>
      <c r="AD507" s="172"/>
      <c r="AE507" s="172"/>
      <c r="AF507" s="172"/>
      <c r="AG507" s="172"/>
      <c r="AH507" s="172"/>
      <c r="AI507" s="172"/>
      <c r="AJ507" s="172"/>
      <c r="AK507" s="172"/>
      <c r="AL507" s="172"/>
      <c r="AM507" s="172"/>
      <c r="AN507" s="172"/>
      <c r="AO507" s="172"/>
      <c r="AP507" s="172"/>
      <c r="AQ507" s="172"/>
      <c r="AR507" s="172"/>
      <c r="AS507" s="172"/>
      <c r="AT507" s="172"/>
      <c r="AU507" s="172"/>
      <c r="AV507" s="172"/>
      <c r="AW507" s="172"/>
      <c r="AX507" s="172"/>
      <c r="AY507" s="172"/>
      <c r="AZ507" s="172"/>
      <c r="BA507" s="172"/>
      <c r="BB507" s="172"/>
      <c r="BC507" s="172"/>
      <c r="BD507" s="172"/>
      <c r="BE507" s="172"/>
      <c r="BF507" s="172"/>
      <c r="BG507" s="172"/>
      <c r="BH507" s="172"/>
      <c r="BI507" s="172"/>
      <c r="BJ507" s="172"/>
      <c r="BK507" s="172"/>
      <c r="BL507" s="172"/>
      <c r="BM507" s="172"/>
      <c r="BN507" s="172"/>
    </row>
    <row r="508" spans="20:66" s="156" customFormat="1">
      <c r="T508" s="172"/>
      <c r="U508" s="172"/>
      <c r="V508" s="172"/>
      <c r="W508" s="172"/>
      <c r="X508" s="172"/>
      <c r="Y508" s="172"/>
      <c r="Z508" s="172"/>
      <c r="AA508" s="172"/>
      <c r="AB508" s="172"/>
      <c r="AC508" s="172"/>
      <c r="AD508" s="172"/>
      <c r="AE508" s="172"/>
      <c r="AF508" s="172"/>
      <c r="AG508" s="172"/>
      <c r="AH508" s="172"/>
      <c r="AI508" s="172"/>
      <c r="AJ508" s="172"/>
      <c r="AK508" s="172"/>
      <c r="AL508" s="172"/>
      <c r="AM508" s="172"/>
      <c r="AN508" s="172"/>
      <c r="AO508" s="172"/>
      <c r="AP508" s="172"/>
      <c r="AQ508" s="172"/>
      <c r="AR508" s="172"/>
      <c r="AS508" s="172"/>
      <c r="AT508" s="172"/>
      <c r="AU508" s="172"/>
      <c r="AV508" s="172"/>
      <c r="AW508" s="172"/>
      <c r="AX508" s="172"/>
      <c r="AY508" s="172"/>
      <c r="AZ508" s="172"/>
      <c r="BA508" s="172"/>
      <c r="BB508" s="172"/>
      <c r="BC508" s="172"/>
      <c r="BD508" s="172"/>
      <c r="BE508" s="172"/>
      <c r="BF508" s="172"/>
      <c r="BG508" s="172"/>
      <c r="BH508" s="172"/>
      <c r="BI508" s="172"/>
      <c r="BJ508" s="172"/>
      <c r="BK508" s="172"/>
      <c r="BL508" s="172"/>
      <c r="BM508" s="172"/>
      <c r="BN508" s="172"/>
    </row>
    <row r="509" spans="20:66" s="156" customFormat="1">
      <c r="T509" s="172"/>
      <c r="U509" s="172"/>
      <c r="V509" s="172"/>
      <c r="W509" s="172"/>
      <c r="X509" s="172"/>
      <c r="Y509" s="172"/>
      <c r="Z509" s="172"/>
      <c r="AA509" s="172"/>
      <c r="AB509" s="172"/>
      <c r="AC509" s="172"/>
      <c r="AD509" s="172"/>
      <c r="AE509" s="172"/>
      <c r="AF509" s="172"/>
      <c r="AG509" s="172"/>
      <c r="AH509" s="172"/>
      <c r="AI509" s="172"/>
      <c r="AJ509" s="172"/>
      <c r="AK509" s="172"/>
      <c r="AL509" s="172"/>
      <c r="AM509" s="172"/>
      <c r="AN509" s="172"/>
      <c r="AO509" s="172"/>
      <c r="AP509" s="172"/>
      <c r="AQ509" s="172"/>
      <c r="AR509" s="172"/>
      <c r="AS509" s="172"/>
      <c r="AT509" s="172"/>
      <c r="AU509" s="172"/>
      <c r="AV509" s="172"/>
      <c r="AW509" s="172"/>
      <c r="AX509" s="172"/>
      <c r="AY509" s="172"/>
      <c r="AZ509" s="172"/>
      <c r="BA509" s="172"/>
      <c r="BB509" s="172"/>
      <c r="BC509" s="172"/>
      <c r="BD509" s="172"/>
      <c r="BE509" s="172"/>
      <c r="BF509" s="172"/>
      <c r="BG509" s="172"/>
      <c r="BH509" s="172"/>
      <c r="BI509" s="172"/>
      <c r="BJ509" s="172"/>
      <c r="BK509" s="172"/>
      <c r="BL509" s="172"/>
      <c r="BM509" s="172"/>
      <c r="BN509" s="172"/>
    </row>
    <row r="510" spans="20:66" s="156" customFormat="1"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2"/>
      <c r="AT510" s="172"/>
      <c r="AU510" s="172"/>
      <c r="AV510" s="172"/>
      <c r="AW510" s="172"/>
      <c r="AX510" s="172"/>
      <c r="AY510" s="172"/>
      <c r="AZ510" s="172"/>
      <c r="BA510" s="172"/>
      <c r="BB510" s="172"/>
      <c r="BC510" s="172"/>
      <c r="BD510" s="172"/>
      <c r="BE510" s="172"/>
      <c r="BF510" s="172"/>
      <c r="BG510" s="172"/>
      <c r="BH510" s="172"/>
      <c r="BI510" s="172"/>
      <c r="BJ510" s="172"/>
      <c r="BK510" s="172"/>
      <c r="BL510" s="172"/>
      <c r="BM510" s="172"/>
      <c r="BN510" s="172"/>
    </row>
    <row r="511" spans="20:66" s="156" customFormat="1"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2"/>
      <c r="AT511" s="172"/>
      <c r="AU511" s="172"/>
      <c r="AV511" s="172"/>
      <c r="AW511" s="172"/>
      <c r="AX511" s="172"/>
      <c r="AY511" s="172"/>
      <c r="AZ511" s="172"/>
      <c r="BA511" s="172"/>
      <c r="BB511" s="172"/>
      <c r="BC511" s="172"/>
      <c r="BD511" s="172"/>
      <c r="BE511" s="172"/>
      <c r="BF511" s="172"/>
      <c r="BG511" s="172"/>
      <c r="BH511" s="172"/>
      <c r="BI511" s="172"/>
      <c r="BJ511" s="172"/>
      <c r="BK511" s="172"/>
      <c r="BL511" s="172"/>
      <c r="BM511" s="172"/>
      <c r="BN511" s="172"/>
    </row>
    <row r="512" spans="20:66" s="156" customFormat="1"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2"/>
      <c r="AT512" s="172"/>
      <c r="AU512" s="172"/>
      <c r="AV512" s="172"/>
      <c r="AW512" s="172"/>
      <c r="AX512" s="172"/>
      <c r="AY512" s="172"/>
      <c r="AZ512" s="172"/>
      <c r="BA512" s="172"/>
      <c r="BB512" s="172"/>
      <c r="BC512" s="172"/>
      <c r="BD512" s="172"/>
      <c r="BE512" s="172"/>
      <c r="BF512" s="172"/>
      <c r="BG512" s="172"/>
      <c r="BH512" s="172"/>
      <c r="BI512" s="172"/>
      <c r="BJ512" s="172"/>
      <c r="BK512" s="172"/>
      <c r="BL512" s="172"/>
      <c r="BM512" s="172"/>
      <c r="BN512" s="172"/>
    </row>
    <row r="513" spans="20:66" s="156" customFormat="1"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72"/>
      <c r="BB513" s="172"/>
      <c r="BC513" s="172"/>
      <c r="BD513" s="172"/>
      <c r="BE513" s="172"/>
      <c r="BF513" s="172"/>
      <c r="BG513" s="172"/>
      <c r="BH513" s="172"/>
      <c r="BI513" s="172"/>
      <c r="BJ513" s="172"/>
      <c r="BK513" s="172"/>
      <c r="BL513" s="172"/>
      <c r="BM513" s="172"/>
      <c r="BN513" s="172"/>
    </row>
    <row r="514" spans="20:66" s="156" customFormat="1"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2"/>
      <c r="AT514" s="172"/>
      <c r="AU514" s="172"/>
      <c r="AV514" s="172"/>
      <c r="AW514" s="172"/>
      <c r="AX514" s="172"/>
      <c r="AY514" s="172"/>
      <c r="AZ514" s="172"/>
      <c r="BA514" s="172"/>
      <c r="BB514" s="172"/>
      <c r="BC514" s="172"/>
      <c r="BD514" s="172"/>
      <c r="BE514" s="172"/>
      <c r="BF514" s="172"/>
      <c r="BG514" s="172"/>
      <c r="BH514" s="172"/>
      <c r="BI514" s="172"/>
      <c r="BJ514" s="172"/>
      <c r="BK514" s="172"/>
      <c r="BL514" s="172"/>
      <c r="BM514" s="172"/>
      <c r="BN514" s="172"/>
    </row>
    <row r="515" spans="20:66" s="156" customFormat="1"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2"/>
      <c r="AT515" s="172"/>
      <c r="AU515" s="172"/>
      <c r="AV515" s="172"/>
      <c r="AW515" s="172"/>
      <c r="AX515" s="172"/>
      <c r="AY515" s="172"/>
      <c r="AZ515" s="172"/>
      <c r="BA515" s="172"/>
      <c r="BB515" s="172"/>
      <c r="BC515" s="172"/>
      <c r="BD515" s="172"/>
      <c r="BE515" s="172"/>
      <c r="BF515" s="172"/>
      <c r="BG515" s="172"/>
      <c r="BH515" s="172"/>
      <c r="BI515" s="172"/>
      <c r="BJ515" s="172"/>
      <c r="BK515" s="172"/>
      <c r="BL515" s="172"/>
      <c r="BM515" s="172"/>
      <c r="BN515" s="172"/>
    </row>
    <row r="516" spans="20:66" s="156" customFormat="1"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2"/>
      <c r="AT516" s="172"/>
      <c r="AU516" s="172"/>
      <c r="AV516" s="172"/>
      <c r="AW516" s="172"/>
      <c r="AX516" s="172"/>
      <c r="AY516" s="172"/>
      <c r="AZ516" s="172"/>
      <c r="BA516" s="172"/>
      <c r="BB516" s="172"/>
      <c r="BC516" s="172"/>
      <c r="BD516" s="172"/>
      <c r="BE516" s="172"/>
      <c r="BF516" s="172"/>
      <c r="BG516" s="172"/>
      <c r="BH516" s="172"/>
      <c r="BI516" s="172"/>
      <c r="BJ516" s="172"/>
      <c r="BK516" s="172"/>
      <c r="BL516" s="172"/>
      <c r="BM516" s="172"/>
      <c r="BN516" s="172"/>
    </row>
    <row r="517" spans="20:66" s="156" customFormat="1"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2"/>
      <c r="AT517" s="172"/>
      <c r="AU517" s="172"/>
      <c r="AV517" s="172"/>
      <c r="AW517" s="172"/>
      <c r="AX517" s="172"/>
      <c r="AY517" s="172"/>
      <c r="AZ517" s="172"/>
      <c r="BA517" s="172"/>
      <c r="BB517" s="172"/>
      <c r="BC517" s="172"/>
      <c r="BD517" s="172"/>
      <c r="BE517" s="172"/>
      <c r="BF517" s="172"/>
      <c r="BG517" s="172"/>
      <c r="BH517" s="172"/>
      <c r="BI517" s="172"/>
      <c r="BJ517" s="172"/>
      <c r="BK517" s="172"/>
      <c r="BL517" s="172"/>
      <c r="BM517" s="172"/>
      <c r="BN517" s="172"/>
    </row>
    <row r="518" spans="20:66" s="156" customFormat="1"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2"/>
      <c r="AT518" s="172"/>
      <c r="AU518" s="172"/>
      <c r="AV518" s="172"/>
      <c r="AW518" s="172"/>
      <c r="AX518" s="172"/>
      <c r="AY518" s="172"/>
      <c r="AZ518" s="172"/>
      <c r="BA518" s="172"/>
      <c r="BB518" s="172"/>
      <c r="BC518" s="172"/>
      <c r="BD518" s="172"/>
      <c r="BE518" s="172"/>
      <c r="BF518" s="172"/>
      <c r="BG518" s="172"/>
      <c r="BH518" s="172"/>
      <c r="BI518" s="172"/>
      <c r="BJ518" s="172"/>
      <c r="BK518" s="172"/>
      <c r="BL518" s="172"/>
      <c r="BM518" s="172"/>
      <c r="BN518" s="172"/>
    </row>
    <row r="519" spans="20:66" s="156" customFormat="1"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2"/>
      <c r="AT519" s="172"/>
      <c r="AU519" s="172"/>
      <c r="AV519" s="172"/>
      <c r="AW519" s="172"/>
      <c r="AX519" s="172"/>
      <c r="AY519" s="172"/>
      <c r="AZ519" s="172"/>
      <c r="BA519" s="172"/>
      <c r="BB519" s="172"/>
      <c r="BC519" s="172"/>
      <c r="BD519" s="172"/>
      <c r="BE519" s="172"/>
      <c r="BF519" s="172"/>
      <c r="BG519" s="172"/>
      <c r="BH519" s="172"/>
      <c r="BI519" s="172"/>
      <c r="BJ519" s="172"/>
      <c r="BK519" s="172"/>
      <c r="BL519" s="172"/>
      <c r="BM519" s="172"/>
      <c r="BN519" s="172"/>
    </row>
    <row r="520" spans="20:66" s="156" customFormat="1"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2"/>
      <c r="AT520" s="172"/>
      <c r="AU520" s="172"/>
      <c r="AV520" s="172"/>
      <c r="AW520" s="172"/>
      <c r="AX520" s="172"/>
      <c r="AY520" s="172"/>
      <c r="AZ520" s="172"/>
      <c r="BA520" s="172"/>
      <c r="BB520" s="172"/>
      <c r="BC520" s="172"/>
      <c r="BD520" s="172"/>
      <c r="BE520" s="172"/>
      <c r="BF520" s="172"/>
      <c r="BG520" s="172"/>
      <c r="BH520" s="172"/>
      <c r="BI520" s="172"/>
      <c r="BJ520" s="172"/>
      <c r="BK520" s="172"/>
      <c r="BL520" s="172"/>
      <c r="BM520" s="172"/>
      <c r="BN520" s="172"/>
    </row>
    <row r="521" spans="20:66" s="156" customFormat="1"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72"/>
      <c r="AT521" s="172"/>
      <c r="AU521" s="172"/>
      <c r="AV521" s="172"/>
      <c r="AW521" s="172"/>
      <c r="AX521" s="172"/>
      <c r="AY521" s="172"/>
      <c r="AZ521" s="172"/>
      <c r="BA521" s="172"/>
      <c r="BB521" s="172"/>
      <c r="BC521" s="172"/>
      <c r="BD521" s="172"/>
      <c r="BE521" s="172"/>
      <c r="BF521" s="172"/>
      <c r="BG521" s="172"/>
      <c r="BH521" s="172"/>
      <c r="BI521" s="172"/>
      <c r="BJ521" s="172"/>
      <c r="BK521" s="172"/>
      <c r="BL521" s="172"/>
      <c r="BM521" s="172"/>
      <c r="BN521" s="172"/>
    </row>
    <row r="522" spans="20:66" s="156" customFormat="1"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72"/>
      <c r="AT522" s="172"/>
      <c r="AU522" s="172"/>
      <c r="AV522" s="172"/>
      <c r="AW522" s="172"/>
      <c r="AX522" s="172"/>
      <c r="AY522" s="172"/>
      <c r="AZ522" s="172"/>
      <c r="BA522" s="172"/>
      <c r="BB522" s="172"/>
      <c r="BC522" s="172"/>
      <c r="BD522" s="172"/>
      <c r="BE522" s="172"/>
      <c r="BF522" s="172"/>
      <c r="BG522" s="172"/>
      <c r="BH522" s="172"/>
      <c r="BI522" s="172"/>
      <c r="BJ522" s="172"/>
      <c r="BK522" s="172"/>
      <c r="BL522" s="172"/>
      <c r="BM522" s="172"/>
      <c r="BN522" s="172"/>
    </row>
    <row r="523" spans="20:66" s="156" customFormat="1"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72"/>
      <c r="AT523" s="172"/>
      <c r="AU523" s="172"/>
      <c r="AV523" s="172"/>
      <c r="AW523" s="172"/>
      <c r="AX523" s="172"/>
      <c r="AY523" s="172"/>
      <c r="AZ523" s="172"/>
      <c r="BA523" s="172"/>
      <c r="BB523" s="172"/>
      <c r="BC523" s="172"/>
      <c r="BD523" s="172"/>
      <c r="BE523" s="172"/>
      <c r="BF523" s="172"/>
      <c r="BG523" s="172"/>
      <c r="BH523" s="172"/>
      <c r="BI523" s="172"/>
      <c r="BJ523" s="172"/>
      <c r="BK523" s="172"/>
      <c r="BL523" s="172"/>
      <c r="BM523" s="172"/>
      <c r="BN523" s="172"/>
    </row>
    <row r="524" spans="20:66" s="156" customFormat="1"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2"/>
      <c r="AT524" s="172"/>
      <c r="AU524" s="172"/>
      <c r="AV524" s="172"/>
      <c r="AW524" s="172"/>
      <c r="AX524" s="172"/>
      <c r="AY524" s="172"/>
      <c r="AZ524" s="172"/>
      <c r="BA524" s="172"/>
      <c r="BB524" s="172"/>
      <c r="BC524" s="172"/>
      <c r="BD524" s="172"/>
      <c r="BE524" s="172"/>
      <c r="BF524" s="172"/>
      <c r="BG524" s="172"/>
      <c r="BH524" s="172"/>
      <c r="BI524" s="172"/>
      <c r="BJ524" s="172"/>
      <c r="BK524" s="172"/>
      <c r="BL524" s="172"/>
      <c r="BM524" s="172"/>
      <c r="BN524" s="172"/>
    </row>
    <row r="525" spans="20:66" s="156" customFormat="1"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2"/>
      <c r="AT525" s="172"/>
      <c r="AU525" s="172"/>
      <c r="AV525" s="172"/>
      <c r="AW525" s="172"/>
      <c r="AX525" s="172"/>
      <c r="AY525" s="172"/>
      <c r="AZ525" s="172"/>
      <c r="BA525" s="172"/>
      <c r="BB525" s="172"/>
      <c r="BC525" s="172"/>
      <c r="BD525" s="172"/>
      <c r="BE525" s="172"/>
      <c r="BF525" s="172"/>
      <c r="BG525" s="172"/>
      <c r="BH525" s="172"/>
      <c r="BI525" s="172"/>
      <c r="BJ525" s="172"/>
      <c r="BK525" s="172"/>
      <c r="BL525" s="172"/>
      <c r="BM525" s="172"/>
      <c r="BN525" s="172"/>
    </row>
    <row r="526" spans="20:66" s="156" customFormat="1"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  <c r="AE526" s="172"/>
      <c r="AF526" s="172"/>
      <c r="AG526" s="172"/>
      <c r="AH526" s="172"/>
      <c r="AI526" s="172"/>
      <c r="AJ526" s="172"/>
      <c r="AK526" s="172"/>
      <c r="AL526" s="172"/>
      <c r="AM526" s="172"/>
      <c r="AN526" s="172"/>
      <c r="AO526" s="172"/>
      <c r="AP526" s="172"/>
      <c r="AQ526" s="172"/>
      <c r="AR526" s="172"/>
      <c r="AS526" s="172"/>
      <c r="AT526" s="172"/>
      <c r="AU526" s="172"/>
      <c r="AV526" s="172"/>
      <c r="AW526" s="172"/>
      <c r="AX526" s="172"/>
      <c r="AY526" s="172"/>
      <c r="AZ526" s="172"/>
      <c r="BA526" s="172"/>
      <c r="BB526" s="172"/>
      <c r="BC526" s="172"/>
      <c r="BD526" s="172"/>
      <c r="BE526" s="172"/>
      <c r="BF526" s="172"/>
      <c r="BG526" s="172"/>
      <c r="BH526" s="172"/>
      <c r="BI526" s="172"/>
      <c r="BJ526" s="172"/>
      <c r="BK526" s="172"/>
      <c r="BL526" s="172"/>
      <c r="BM526" s="172"/>
      <c r="BN526" s="172"/>
    </row>
    <row r="527" spans="20:66" s="156" customFormat="1"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  <c r="AE527" s="172"/>
      <c r="AF527" s="172"/>
      <c r="AG527" s="172"/>
      <c r="AH527" s="172"/>
      <c r="AI527" s="172"/>
      <c r="AJ527" s="172"/>
      <c r="AK527" s="172"/>
      <c r="AL527" s="172"/>
      <c r="AM527" s="172"/>
      <c r="AN527" s="172"/>
      <c r="AO527" s="172"/>
      <c r="AP527" s="172"/>
      <c r="AQ527" s="172"/>
      <c r="AR527" s="172"/>
      <c r="AS527" s="172"/>
      <c r="AT527" s="172"/>
      <c r="AU527" s="172"/>
      <c r="AV527" s="172"/>
      <c r="AW527" s="172"/>
      <c r="AX527" s="172"/>
      <c r="AY527" s="172"/>
      <c r="AZ527" s="172"/>
      <c r="BA527" s="172"/>
      <c r="BB527" s="172"/>
      <c r="BC527" s="172"/>
      <c r="BD527" s="172"/>
      <c r="BE527" s="172"/>
      <c r="BF527" s="172"/>
      <c r="BG527" s="172"/>
      <c r="BH527" s="172"/>
      <c r="BI527" s="172"/>
      <c r="BJ527" s="172"/>
      <c r="BK527" s="172"/>
      <c r="BL527" s="172"/>
      <c r="BM527" s="172"/>
      <c r="BN527" s="172"/>
    </row>
    <row r="528" spans="20:66" s="156" customFormat="1"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  <c r="AQ528" s="172"/>
      <c r="AR528" s="172"/>
      <c r="AS528" s="172"/>
      <c r="AT528" s="172"/>
      <c r="AU528" s="172"/>
      <c r="AV528" s="172"/>
      <c r="AW528" s="172"/>
      <c r="AX528" s="172"/>
      <c r="AY528" s="172"/>
      <c r="AZ528" s="172"/>
      <c r="BA528" s="172"/>
      <c r="BB528" s="172"/>
      <c r="BC528" s="172"/>
      <c r="BD528" s="172"/>
      <c r="BE528" s="172"/>
      <c r="BF528" s="172"/>
      <c r="BG528" s="172"/>
      <c r="BH528" s="172"/>
      <c r="BI528" s="172"/>
      <c r="BJ528" s="172"/>
      <c r="BK528" s="172"/>
      <c r="BL528" s="172"/>
      <c r="BM528" s="172"/>
      <c r="BN528" s="172"/>
    </row>
    <row r="529" spans="20:66" s="156" customFormat="1"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  <c r="AE529" s="172"/>
      <c r="AF529" s="172"/>
      <c r="AG529" s="172"/>
      <c r="AH529" s="172"/>
      <c r="AI529" s="172"/>
      <c r="AJ529" s="172"/>
      <c r="AK529" s="172"/>
      <c r="AL529" s="172"/>
      <c r="AM529" s="172"/>
      <c r="AN529" s="172"/>
      <c r="AO529" s="172"/>
      <c r="AP529" s="172"/>
      <c r="AQ529" s="172"/>
      <c r="AR529" s="172"/>
      <c r="AS529" s="172"/>
      <c r="AT529" s="172"/>
      <c r="AU529" s="172"/>
      <c r="AV529" s="172"/>
      <c r="AW529" s="172"/>
      <c r="AX529" s="172"/>
      <c r="AY529" s="172"/>
      <c r="AZ529" s="172"/>
      <c r="BA529" s="172"/>
      <c r="BB529" s="172"/>
      <c r="BC529" s="172"/>
      <c r="BD529" s="172"/>
      <c r="BE529" s="172"/>
      <c r="BF529" s="172"/>
      <c r="BG529" s="172"/>
      <c r="BH529" s="172"/>
      <c r="BI529" s="172"/>
      <c r="BJ529" s="172"/>
      <c r="BK529" s="172"/>
      <c r="BL529" s="172"/>
      <c r="BM529" s="172"/>
      <c r="BN529" s="172"/>
    </row>
    <row r="530" spans="20:66" s="156" customFormat="1"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  <c r="AE530" s="172"/>
      <c r="AF530" s="172"/>
      <c r="AG530" s="172"/>
      <c r="AH530" s="172"/>
      <c r="AI530" s="172"/>
      <c r="AJ530" s="172"/>
      <c r="AK530" s="172"/>
      <c r="AL530" s="172"/>
      <c r="AM530" s="172"/>
      <c r="AN530" s="172"/>
      <c r="AO530" s="172"/>
      <c r="AP530" s="172"/>
      <c r="AQ530" s="172"/>
      <c r="AR530" s="172"/>
      <c r="AS530" s="172"/>
      <c r="AT530" s="172"/>
      <c r="AU530" s="172"/>
      <c r="AV530" s="172"/>
      <c r="AW530" s="172"/>
      <c r="AX530" s="172"/>
      <c r="AY530" s="172"/>
      <c r="AZ530" s="172"/>
      <c r="BA530" s="172"/>
      <c r="BB530" s="172"/>
      <c r="BC530" s="172"/>
      <c r="BD530" s="172"/>
      <c r="BE530" s="172"/>
      <c r="BF530" s="172"/>
      <c r="BG530" s="172"/>
      <c r="BH530" s="172"/>
      <c r="BI530" s="172"/>
      <c r="BJ530" s="172"/>
      <c r="BK530" s="172"/>
      <c r="BL530" s="172"/>
      <c r="BM530" s="172"/>
      <c r="BN530" s="172"/>
    </row>
    <row r="531" spans="20:66" s="156" customFormat="1"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  <c r="AE531" s="172"/>
      <c r="AF531" s="172"/>
      <c r="AG531" s="172"/>
      <c r="AH531" s="172"/>
      <c r="AI531" s="172"/>
      <c r="AJ531" s="172"/>
      <c r="AK531" s="172"/>
      <c r="AL531" s="172"/>
      <c r="AM531" s="172"/>
      <c r="AN531" s="172"/>
      <c r="AO531" s="172"/>
      <c r="AP531" s="172"/>
      <c r="AQ531" s="172"/>
      <c r="AR531" s="172"/>
      <c r="AS531" s="172"/>
      <c r="AT531" s="172"/>
      <c r="AU531" s="172"/>
      <c r="AV531" s="172"/>
      <c r="AW531" s="172"/>
      <c r="AX531" s="172"/>
      <c r="AY531" s="172"/>
      <c r="AZ531" s="172"/>
      <c r="BA531" s="172"/>
      <c r="BB531" s="172"/>
      <c r="BC531" s="172"/>
      <c r="BD531" s="172"/>
      <c r="BE531" s="172"/>
      <c r="BF531" s="172"/>
      <c r="BG531" s="172"/>
      <c r="BH531" s="172"/>
      <c r="BI531" s="172"/>
      <c r="BJ531" s="172"/>
      <c r="BK531" s="172"/>
      <c r="BL531" s="172"/>
      <c r="BM531" s="172"/>
      <c r="BN531" s="172"/>
    </row>
    <row r="532" spans="20:66" s="156" customFormat="1"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  <c r="AE532" s="172"/>
      <c r="AF532" s="172"/>
      <c r="AG532" s="172"/>
      <c r="AH532" s="172"/>
      <c r="AI532" s="172"/>
      <c r="AJ532" s="172"/>
      <c r="AK532" s="172"/>
      <c r="AL532" s="172"/>
      <c r="AM532" s="172"/>
      <c r="AN532" s="172"/>
      <c r="AO532" s="172"/>
      <c r="AP532" s="172"/>
      <c r="AQ532" s="172"/>
      <c r="AR532" s="172"/>
      <c r="AS532" s="172"/>
      <c r="AT532" s="172"/>
      <c r="AU532" s="172"/>
      <c r="AV532" s="172"/>
      <c r="AW532" s="172"/>
      <c r="AX532" s="172"/>
      <c r="AY532" s="172"/>
      <c r="AZ532" s="172"/>
      <c r="BA532" s="172"/>
      <c r="BB532" s="172"/>
      <c r="BC532" s="172"/>
      <c r="BD532" s="172"/>
      <c r="BE532" s="172"/>
      <c r="BF532" s="172"/>
      <c r="BG532" s="172"/>
      <c r="BH532" s="172"/>
      <c r="BI532" s="172"/>
      <c r="BJ532" s="172"/>
      <c r="BK532" s="172"/>
      <c r="BL532" s="172"/>
      <c r="BM532" s="172"/>
      <c r="BN532" s="172"/>
    </row>
    <row r="533" spans="20:66" s="156" customFormat="1"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  <c r="AQ533" s="172"/>
      <c r="AR533" s="172"/>
      <c r="AS533" s="172"/>
      <c r="AT533" s="172"/>
      <c r="AU533" s="172"/>
      <c r="AV533" s="172"/>
      <c r="AW533" s="172"/>
      <c r="AX533" s="172"/>
      <c r="AY533" s="172"/>
      <c r="AZ533" s="172"/>
      <c r="BA533" s="172"/>
      <c r="BB533" s="172"/>
      <c r="BC533" s="172"/>
      <c r="BD533" s="172"/>
      <c r="BE533" s="172"/>
      <c r="BF533" s="172"/>
      <c r="BG533" s="172"/>
      <c r="BH533" s="172"/>
      <c r="BI533" s="172"/>
      <c r="BJ533" s="172"/>
      <c r="BK533" s="172"/>
      <c r="BL533" s="172"/>
      <c r="BM533" s="172"/>
      <c r="BN533" s="172"/>
    </row>
    <row r="534" spans="20:66" s="156" customFormat="1"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  <c r="AQ534" s="172"/>
      <c r="AR534" s="172"/>
      <c r="AS534" s="172"/>
      <c r="AT534" s="172"/>
      <c r="AU534" s="172"/>
      <c r="AV534" s="172"/>
      <c r="AW534" s="172"/>
      <c r="AX534" s="172"/>
      <c r="AY534" s="172"/>
      <c r="AZ534" s="172"/>
      <c r="BA534" s="172"/>
      <c r="BB534" s="172"/>
      <c r="BC534" s="172"/>
      <c r="BD534" s="172"/>
      <c r="BE534" s="172"/>
      <c r="BF534" s="172"/>
      <c r="BG534" s="172"/>
      <c r="BH534" s="172"/>
      <c r="BI534" s="172"/>
      <c r="BJ534" s="172"/>
      <c r="BK534" s="172"/>
      <c r="BL534" s="172"/>
      <c r="BM534" s="172"/>
      <c r="BN534" s="172"/>
    </row>
    <row r="535" spans="20:66" s="156" customFormat="1"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  <c r="AQ535" s="172"/>
      <c r="AR535" s="172"/>
      <c r="AS535" s="172"/>
      <c r="AT535" s="172"/>
      <c r="AU535" s="172"/>
      <c r="AV535" s="172"/>
      <c r="AW535" s="172"/>
      <c r="AX535" s="172"/>
      <c r="AY535" s="172"/>
      <c r="AZ535" s="172"/>
      <c r="BA535" s="172"/>
      <c r="BB535" s="172"/>
      <c r="BC535" s="172"/>
      <c r="BD535" s="172"/>
      <c r="BE535" s="172"/>
      <c r="BF535" s="172"/>
      <c r="BG535" s="172"/>
      <c r="BH535" s="172"/>
      <c r="BI535" s="172"/>
      <c r="BJ535" s="172"/>
      <c r="BK535" s="172"/>
      <c r="BL535" s="172"/>
      <c r="BM535" s="172"/>
      <c r="BN535" s="172"/>
    </row>
    <row r="536" spans="20:66" s="156" customFormat="1"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172"/>
      <c r="AT536" s="172"/>
      <c r="AU536" s="172"/>
      <c r="AV536" s="172"/>
      <c r="AW536" s="172"/>
      <c r="AX536" s="172"/>
      <c r="AY536" s="172"/>
      <c r="AZ536" s="172"/>
      <c r="BA536" s="172"/>
      <c r="BB536" s="172"/>
      <c r="BC536" s="172"/>
      <c r="BD536" s="172"/>
      <c r="BE536" s="172"/>
      <c r="BF536" s="172"/>
      <c r="BG536" s="172"/>
      <c r="BH536" s="172"/>
      <c r="BI536" s="172"/>
      <c r="BJ536" s="172"/>
      <c r="BK536" s="172"/>
      <c r="BL536" s="172"/>
      <c r="BM536" s="172"/>
      <c r="BN536" s="172"/>
    </row>
    <row r="537" spans="20:66" s="156" customFormat="1"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2"/>
      <c r="AK537" s="172"/>
      <c r="AL537" s="172"/>
      <c r="AM537" s="172"/>
      <c r="AN537" s="172"/>
      <c r="AO537" s="172"/>
      <c r="AP537" s="172"/>
      <c r="AQ537" s="172"/>
      <c r="AR537" s="172"/>
      <c r="AS537" s="172"/>
      <c r="AT537" s="172"/>
      <c r="AU537" s="172"/>
      <c r="AV537" s="172"/>
      <c r="AW537" s="172"/>
      <c r="AX537" s="172"/>
      <c r="AY537" s="172"/>
      <c r="AZ537" s="172"/>
      <c r="BA537" s="172"/>
      <c r="BB537" s="172"/>
      <c r="BC537" s="172"/>
      <c r="BD537" s="172"/>
      <c r="BE537" s="172"/>
      <c r="BF537" s="172"/>
      <c r="BG537" s="172"/>
      <c r="BH537" s="172"/>
      <c r="BI537" s="172"/>
      <c r="BJ537" s="172"/>
      <c r="BK537" s="172"/>
      <c r="BL537" s="172"/>
      <c r="BM537" s="172"/>
      <c r="BN537" s="172"/>
    </row>
    <row r="538" spans="20:66" s="156" customFormat="1"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72"/>
      <c r="AT538" s="172"/>
      <c r="AU538" s="172"/>
      <c r="AV538" s="172"/>
      <c r="AW538" s="172"/>
      <c r="AX538" s="172"/>
      <c r="AY538" s="172"/>
      <c r="AZ538" s="172"/>
      <c r="BA538" s="172"/>
      <c r="BB538" s="172"/>
      <c r="BC538" s="172"/>
      <c r="BD538" s="172"/>
      <c r="BE538" s="172"/>
      <c r="BF538" s="172"/>
      <c r="BG538" s="172"/>
      <c r="BH538" s="172"/>
      <c r="BI538" s="172"/>
      <c r="BJ538" s="172"/>
      <c r="BK538" s="172"/>
      <c r="BL538" s="172"/>
      <c r="BM538" s="172"/>
      <c r="BN538" s="172"/>
    </row>
    <row r="539" spans="20:66" s="156" customFormat="1"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  <c r="AQ539" s="172"/>
      <c r="AR539" s="172"/>
      <c r="AS539" s="172"/>
      <c r="AT539" s="172"/>
      <c r="AU539" s="172"/>
      <c r="AV539" s="172"/>
      <c r="AW539" s="172"/>
      <c r="AX539" s="172"/>
      <c r="AY539" s="172"/>
      <c r="AZ539" s="172"/>
      <c r="BA539" s="172"/>
      <c r="BB539" s="172"/>
      <c r="BC539" s="172"/>
      <c r="BD539" s="172"/>
      <c r="BE539" s="172"/>
      <c r="BF539" s="172"/>
      <c r="BG539" s="172"/>
      <c r="BH539" s="172"/>
      <c r="BI539" s="172"/>
      <c r="BJ539" s="172"/>
      <c r="BK539" s="172"/>
      <c r="BL539" s="172"/>
      <c r="BM539" s="172"/>
      <c r="BN539" s="172"/>
    </row>
    <row r="540" spans="20:66" s="156" customFormat="1"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  <c r="AQ540" s="172"/>
      <c r="AR540" s="172"/>
      <c r="AS540" s="172"/>
      <c r="AT540" s="172"/>
      <c r="AU540" s="172"/>
      <c r="AV540" s="172"/>
      <c r="AW540" s="172"/>
      <c r="AX540" s="172"/>
      <c r="AY540" s="172"/>
      <c r="AZ540" s="172"/>
      <c r="BA540" s="172"/>
      <c r="BB540" s="172"/>
      <c r="BC540" s="172"/>
      <c r="BD540" s="172"/>
      <c r="BE540" s="172"/>
      <c r="BF540" s="172"/>
      <c r="BG540" s="172"/>
      <c r="BH540" s="172"/>
      <c r="BI540" s="172"/>
      <c r="BJ540" s="172"/>
      <c r="BK540" s="172"/>
      <c r="BL540" s="172"/>
      <c r="BM540" s="172"/>
      <c r="BN540" s="172"/>
    </row>
    <row r="541" spans="20:66" s="156" customFormat="1"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  <c r="AE541" s="172"/>
      <c r="AF541" s="172"/>
      <c r="AG541" s="172"/>
      <c r="AH541" s="172"/>
      <c r="AI541" s="172"/>
      <c r="AJ541" s="172"/>
      <c r="AK541" s="172"/>
      <c r="AL541" s="172"/>
      <c r="AM541" s="172"/>
      <c r="AN541" s="172"/>
      <c r="AO541" s="172"/>
      <c r="AP541" s="172"/>
      <c r="AQ541" s="172"/>
      <c r="AR541" s="172"/>
      <c r="AS541" s="172"/>
      <c r="AT541" s="172"/>
      <c r="AU541" s="172"/>
      <c r="AV541" s="172"/>
      <c r="AW541" s="172"/>
      <c r="AX541" s="172"/>
      <c r="AY541" s="172"/>
      <c r="AZ541" s="172"/>
      <c r="BA541" s="172"/>
      <c r="BB541" s="172"/>
      <c r="BC541" s="172"/>
      <c r="BD541" s="172"/>
      <c r="BE541" s="172"/>
      <c r="BF541" s="172"/>
      <c r="BG541" s="172"/>
      <c r="BH541" s="172"/>
      <c r="BI541" s="172"/>
      <c r="BJ541" s="172"/>
      <c r="BK541" s="172"/>
      <c r="BL541" s="172"/>
      <c r="BM541" s="172"/>
      <c r="BN541" s="172"/>
    </row>
    <row r="542" spans="20:66" s="156" customFormat="1"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  <c r="AE542" s="172"/>
      <c r="AF542" s="172"/>
      <c r="AG542" s="172"/>
      <c r="AH542" s="172"/>
      <c r="AI542" s="172"/>
      <c r="AJ542" s="172"/>
      <c r="AK542" s="172"/>
      <c r="AL542" s="172"/>
      <c r="AM542" s="172"/>
      <c r="AN542" s="172"/>
      <c r="AO542" s="172"/>
      <c r="AP542" s="172"/>
      <c r="AQ542" s="172"/>
      <c r="AR542" s="172"/>
      <c r="AS542" s="172"/>
      <c r="AT542" s="172"/>
      <c r="AU542" s="172"/>
      <c r="AV542" s="172"/>
      <c r="AW542" s="172"/>
      <c r="AX542" s="172"/>
      <c r="AY542" s="172"/>
      <c r="AZ542" s="172"/>
      <c r="BA542" s="172"/>
      <c r="BB542" s="172"/>
      <c r="BC542" s="172"/>
      <c r="BD542" s="172"/>
      <c r="BE542" s="172"/>
      <c r="BF542" s="172"/>
      <c r="BG542" s="172"/>
      <c r="BH542" s="172"/>
      <c r="BI542" s="172"/>
      <c r="BJ542" s="172"/>
      <c r="BK542" s="172"/>
      <c r="BL542" s="172"/>
      <c r="BM542" s="172"/>
      <c r="BN542" s="172"/>
    </row>
    <row r="543" spans="20:66" s="156" customFormat="1">
      <c r="T543" s="172"/>
      <c r="U543" s="172"/>
      <c r="V543" s="172"/>
      <c r="W543" s="172"/>
      <c r="X543" s="172"/>
      <c r="Y543" s="172"/>
      <c r="Z543" s="172"/>
      <c r="AA543" s="172"/>
      <c r="AB543" s="172"/>
      <c r="AC543" s="172"/>
      <c r="AD543" s="172"/>
      <c r="AE543" s="172"/>
      <c r="AF543" s="172"/>
      <c r="AG543" s="172"/>
      <c r="AH543" s="172"/>
      <c r="AI543" s="172"/>
      <c r="AJ543" s="172"/>
      <c r="AK543" s="172"/>
      <c r="AL543" s="172"/>
      <c r="AM543" s="172"/>
      <c r="AN543" s="172"/>
      <c r="AO543" s="172"/>
      <c r="AP543" s="172"/>
      <c r="AQ543" s="172"/>
      <c r="AR543" s="172"/>
      <c r="AS543" s="172"/>
      <c r="AT543" s="172"/>
      <c r="AU543" s="172"/>
      <c r="AV543" s="172"/>
      <c r="AW543" s="172"/>
      <c r="AX543" s="172"/>
      <c r="AY543" s="172"/>
      <c r="AZ543" s="172"/>
      <c r="BA543" s="172"/>
      <c r="BB543" s="172"/>
      <c r="BC543" s="172"/>
      <c r="BD543" s="172"/>
      <c r="BE543" s="172"/>
      <c r="BF543" s="172"/>
      <c r="BG543" s="172"/>
      <c r="BH543" s="172"/>
      <c r="BI543" s="172"/>
      <c r="BJ543" s="172"/>
      <c r="BK543" s="172"/>
      <c r="BL543" s="172"/>
      <c r="BM543" s="172"/>
      <c r="BN543" s="172"/>
    </row>
    <row r="544" spans="20:66" s="156" customFormat="1">
      <c r="T544" s="172"/>
      <c r="U544" s="172"/>
      <c r="V544" s="172"/>
      <c r="W544" s="172"/>
      <c r="X544" s="172"/>
      <c r="Y544" s="172"/>
      <c r="Z544" s="172"/>
      <c r="AA544" s="172"/>
      <c r="AB544" s="172"/>
      <c r="AC544" s="172"/>
      <c r="AD544" s="172"/>
      <c r="AE544" s="172"/>
      <c r="AF544" s="172"/>
      <c r="AG544" s="172"/>
      <c r="AH544" s="172"/>
      <c r="AI544" s="172"/>
      <c r="AJ544" s="172"/>
      <c r="AK544" s="172"/>
      <c r="AL544" s="172"/>
      <c r="AM544" s="172"/>
      <c r="AN544" s="172"/>
      <c r="AO544" s="172"/>
      <c r="AP544" s="172"/>
      <c r="AQ544" s="172"/>
      <c r="AR544" s="172"/>
      <c r="AS544" s="172"/>
      <c r="AT544" s="172"/>
      <c r="AU544" s="172"/>
      <c r="AV544" s="172"/>
      <c r="AW544" s="172"/>
      <c r="AX544" s="172"/>
      <c r="AY544" s="172"/>
      <c r="AZ544" s="172"/>
      <c r="BA544" s="172"/>
      <c r="BB544" s="172"/>
      <c r="BC544" s="172"/>
      <c r="BD544" s="172"/>
      <c r="BE544" s="172"/>
      <c r="BF544" s="172"/>
      <c r="BG544" s="172"/>
      <c r="BH544" s="172"/>
      <c r="BI544" s="172"/>
      <c r="BJ544" s="172"/>
      <c r="BK544" s="172"/>
      <c r="BL544" s="172"/>
      <c r="BM544" s="172"/>
      <c r="BN544" s="172"/>
    </row>
    <row r="545" spans="20:66" s="156" customFormat="1">
      <c r="T545" s="172"/>
      <c r="U545" s="172"/>
      <c r="V545" s="172"/>
      <c r="W545" s="172"/>
      <c r="X545" s="172"/>
      <c r="Y545" s="172"/>
      <c r="Z545" s="172"/>
      <c r="AA545" s="172"/>
      <c r="AB545" s="172"/>
      <c r="AC545" s="172"/>
      <c r="AD545" s="172"/>
      <c r="AE545" s="172"/>
      <c r="AF545" s="172"/>
      <c r="AG545" s="172"/>
      <c r="AH545" s="172"/>
      <c r="AI545" s="172"/>
      <c r="AJ545" s="172"/>
      <c r="AK545" s="172"/>
      <c r="AL545" s="172"/>
      <c r="AM545" s="172"/>
      <c r="AN545" s="172"/>
      <c r="AO545" s="172"/>
      <c r="AP545" s="172"/>
      <c r="AQ545" s="172"/>
      <c r="AR545" s="172"/>
      <c r="AS545" s="172"/>
      <c r="AT545" s="172"/>
      <c r="AU545" s="172"/>
      <c r="AV545" s="172"/>
      <c r="AW545" s="172"/>
      <c r="AX545" s="172"/>
      <c r="AY545" s="172"/>
      <c r="AZ545" s="172"/>
      <c r="BA545" s="172"/>
      <c r="BB545" s="172"/>
      <c r="BC545" s="172"/>
      <c r="BD545" s="172"/>
      <c r="BE545" s="172"/>
      <c r="BF545" s="172"/>
      <c r="BG545" s="172"/>
      <c r="BH545" s="172"/>
      <c r="BI545" s="172"/>
      <c r="BJ545" s="172"/>
      <c r="BK545" s="172"/>
      <c r="BL545" s="172"/>
      <c r="BM545" s="172"/>
      <c r="BN545" s="172"/>
    </row>
    <row r="546" spans="20:66" s="156" customFormat="1"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2"/>
      <c r="AT546" s="172"/>
      <c r="AU546" s="172"/>
      <c r="AV546" s="172"/>
      <c r="AW546" s="172"/>
      <c r="AX546" s="172"/>
      <c r="AY546" s="172"/>
      <c r="AZ546" s="172"/>
      <c r="BA546" s="172"/>
      <c r="BB546" s="172"/>
      <c r="BC546" s="172"/>
      <c r="BD546" s="172"/>
      <c r="BE546" s="172"/>
      <c r="BF546" s="172"/>
      <c r="BG546" s="172"/>
      <c r="BH546" s="172"/>
      <c r="BI546" s="172"/>
      <c r="BJ546" s="172"/>
      <c r="BK546" s="172"/>
      <c r="BL546" s="172"/>
      <c r="BM546" s="172"/>
      <c r="BN546" s="172"/>
    </row>
    <row r="547" spans="20:66" s="156" customFormat="1"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2"/>
      <c r="AT547" s="172"/>
      <c r="AU547" s="172"/>
      <c r="AV547" s="172"/>
      <c r="AW547" s="172"/>
      <c r="AX547" s="172"/>
      <c r="AY547" s="172"/>
      <c r="AZ547" s="172"/>
      <c r="BA547" s="172"/>
      <c r="BB547" s="172"/>
      <c r="BC547" s="172"/>
      <c r="BD547" s="172"/>
      <c r="BE547" s="172"/>
      <c r="BF547" s="172"/>
      <c r="BG547" s="172"/>
      <c r="BH547" s="172"/>
      <c r="BI547" s="172"/>
      <c r="BJ547" s="172"/>
      <c r="BK547" s="172"/>
      <c r="BL547" s="172"/>
      <c r="BM547" s="172"/>
      <c r="BN547" s="172"/>
    </row>
    <row r="548" spans="20:66" s="156" customFormat="1"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2"/>
      <c r="AT548" s="172"/>
      <c r="AU548" s="172"/>
      <c r="AV548" s="172"/>
      <c r="AW548" s="172"/>
      <c r="AX548" s="172"/>
      <c r="AY548" s="172"/>
      <c r="AZ548" s="172"/>
      <c r="BA548" s="172"/>
      <c r="BB548" s="172"/>
      <c r="BC548" s="172"/>
      <c r="BD548" s="172"/>
      <c r="BE548" s="172"/>
      <c r="BF548" s="172"/>
      <c r="BG548" s="172"/>
      <c r="BH548" s="172"/>
      <c r="BI548" s="172"/>
      <c r="BJ548" s="172"/>
      <c r="BK548" s="172"/>
      <c r="BL548" s="172"/>
      <c r="BM548" s="172"/>
      <c r="BN548" s="172"/>
    </row>
    <row r="549" spans="20:66" s="156" customFormat="1"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</row>
    <row r="550" spans="20:66" s="156" customFormat="1"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</row>
    <row r="551" spans="20:66" s="156" customFormat="1"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172"/>
      <c r="BN551" s="172"/>
    </row>
    <row r="552" spans="20:66" s="156" customFormat="1"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2"/>
      <c r="AT552" s="172"/>
      <c r="AU552" s="172"/>
      <c r="AV552" s="172"/>
      <c r="AW552" s="172"/>
      <c r="AX552" s="172"/>
      <c r="AY552" s="172"/>
      <c r="AZ552" s="172"/>
      <c r="BA552" s="172"/>
      <c r="BB552" s="172"/>
      <c r="BC552" s="172"/>
      <c r="BD552" s="172"/>
      <c r="BE552" s="172"/>
      <c r="BF552" s="172"/>
      <c r="BG552" s="172"/>
      <c r="BH552" s="172"/>
      <c r="BI552" s="172"/>
      <c r="BJ552" s="172"/>
      <c r="BK552" s="172"/>
      <c r="BL552" s="172"/>
      <c r="BM552" s="172"/>
      <c r="BN552" s="172"/>
    </row>
    <row r="553" spans="20:66" s="156" customFormat="1"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2"/>
      <c r="BB553" s="172"/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172"/>
      <c r="BN553" s="172"/>
    </row>
    <row r="554" spans="20:66" s="156" customFormat="1"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172"/>
      <c r="BN554" s="172"/>
    </row>
    <row r="555" spans="20:66" s="156" customFormat="1"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72"/>
      <c r="AT555" s="172"/>
      <c r="AU555" s="172"/>
      <c r="AV555" s="172"/>
      <c r="AW555" s="172"/>
      <c r="AX555" s="172"/>
      <c r="AY555" s="172"/>
      <c r="AZ555" s="172"/>
      <c r="BA555" s="172"/>
      <c r="BB555" s="172"/>
      <c r="BC555" s="172"/>
      <c r="BD555" s="172"/>
      <c r="BE555" s="172"/>
      <c r="BF555" s="172"/>
      <c r="BG555" s="172"/>
      <c r="BH555" s="172"/>
      <c r="BI555" s="172"/>
      <c r="BJ555" s="172"/>
      <c r="BK555" s="172"/>
      <c r="BL555" s="172"/>
      <c r="BM555" s="172"/>
      <c r="BN555" s="172"/>
    </row>
    <row r="556" spans="20:66" s="156" customFormat="1"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  <c r="AQ556" s="172"/>
      <c r="AR556" s="172"/>
      <c r="AS556" s="172"/>
      <c r="AT556" s="172"/>
      <c r="AU556" s="172"/>
      <c r="AV556" s="172"/>
      <c r="AW556" s="172"/>
      <c r="AX556" s="172"/>
      <c r="AY556" s="172"/>
      <c r="AZ556" s="172"/>
      <c r="BA556" s="172"/>
      <c r="BB556" s="172"/>
      <c r="BC556" s="172"/>
      <c r="BD556" s="172"/>
      <c r="BE556" s="172"/>
      <c r="BF556" s="172"/>
      <c r="BG556" s="172"/>
      <c r="BH556" s="172"/>
      <c r="BI556" s="172"/>
      <c r="BJ556" s="172"/>
      <c r="BK556" s="172"/>
      <c r="BL556" s="172"/>
      <c r="BM556" s="172"/>
      <c r="BN556" s="172"/>
    </row>
    <row r="557" spans="20:66" s="156" customFormat="1"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  <c r="AE557" s="172"/>
      <c r="AF557" s="172"/>
      <c r="AG557" s="172"/>
      <c r="AH557" s="172"/>
      <c r="AI557" s="172"/>
      <c r="AJ557" s="172"/>
      <c r="AK557" s="172"/>
      <c r="AL557" s="172"/>
      <c r="AM557" s="172"/>
      <c r="AN557" s="172"/>
      <c r="AO557" s="172"/>
      <c r="AP557" s="172"/>
      <c r="AQ557" s="172"/>
      <c r="AR557" s="172"/>
      <c r="AS557" s="172"/>
      <c r="AT557" s="172"/>
      <c r="AU557" s="172"/>
      <c r="AV557" s="172"/>
      <c r="AW557" s="172"/>
      <c r="AX557" s="172"/>
      <c r="AY557" s="172"/>
      <c r="AZ557" s="172"/>
      <c r="BA557" s="172"/>
      <c r="BB557" s="172"/>
      <c r="BC557" s="172"/>
      <c r="BD557" s="172"/>
      <c r="BE557" s="172"/>
      <c r="BF557" s="172"/>
      <c r="BG557" s="172"/>
      <c r="BH557" s="172"/>
      <c r="BI557" s="172"/>
      <c r="BJ557" s="172"/>
      <c r="BK557" s="172"/>
      <c r="BL557" s="172"/>
      <c r="BM557" s="172"/>
      <c r="BN557" s="172"/>
    </row>
    <row r="558" spans="20:66" s="156" customFormat="1">
      <c r="T558" s="172"/>
      <c r="U558" s="172"/>
      <c r="V558" s="172"/>
      <c r="W558" s="172"/>
      <c r="X558" s="172"/>
      <c r="Y558" s="172"/>
      <c r="Z558" s="172"/>
      <c r="AA558" s="172"/>
      <c r="AB558" s="172"/>
      <c r="AC558" s="172"/>
      <c r="AD558" s="172"/>
      <c r="AE558" s="172"/>
      <c r="AF558" s="172"/>
      <c r="AG558" s="172"/>
      <c r="AH558" s="172"/>
      <c r="AI558" s="172"/>
      <c r="AJ558" s="172"/>
      <c r="AK558" s="172"/>
      <c r="AL558" s="172"/>
      <c r="AM558" s="172"/>
      <c r="AN558" s="172"/>
      <c r="AO558" s="172"/>
      <c r="AP558" s="172"/>
      <c r="AQ558" s="172"/>
      <c r="AR558" s="172"/>
      <c r="AS558" s="172"/>
      <c r="AT558" s="172"/>
      <c r="AU558" s="172"/>
      <c r="AV558" s="172"/>
      <c r="AW558" s="172"/>
      <c r="AX558" s="172"/>
      <c r="AY558" s="172"/>
      <c r="AZ558" s="172"/>
      <c r="BA558" s="172"/>
      <c r="BB558" s="172"/>
      <c r="BC558" s="172"/>
      <c r="BD558" s="172"/>
      <c r="BE558" s="172"/>
      <c r="BF558" s="172"/>
      <c r="BG558" s="172"/>
      <c r="BH558" s="172"/>
      <c r="BI558" s="172"/>
      <c r="BJ558" s="172"/>
      <c r="BK558" s="172"/>
      <c r="BL558" s="172"/>
      <c r="BM558" s="172"/>
      <c r="BN558" s="172"/>
    </row>
    <row r="559" spans="20:66" s="156" customFormat="1"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  <c r="AE559" s="172"/>
      <c r="AF559" s="172"/>
      <c r="AG559" s="172"/>
      <c r="AH559" s="172"/>
      <c r="AI559" s="172"/>
      <c r="AJ559" s="172"/>
      <c r="AK559" s="172"/>
      <c r="AL559" s="172"/>
      <c r="AM559" s="172"/>
      <c r="AN559" s="172"/>
      <c r="AO559" s="172"/>
      <c r="AP559" s="172"/>
      <c r="AQ559" s="172"/>
      <c r="AR559" s="172"/>
      <c r="AS559" s="172"/>
      <c r="AT559" s="172"/>
      <c r="AU559" s="172"/>
      <c r="AV559" s="172"/>
      <c r="AW559" s="172"/>
      <c r="AX559" s="172"/>
      <c r="AY559" s="172"/>
      <c r="AZ559" s="172"/>
      <c r="BA559" s="172"/>
      <c r="BB559" s="172"/>
      <c r="BC559" s="172"/>
      <c r="BD559" s="172"/>
      <c r="BE559" s="172"/>
      <c r="BF559" s="172"/>
      <c r="BG559" s="172"/>
      <c r="BH559" s="172"/>
      <c r="BI559" s="172"/>
      <c r="BJ559" s="172"/>
      <c r="BK559" s="172"/>
      <c r="BL559" s="172"/>
      <c r="BM559" s="172"/>
      <c r="BN559" s="172"/>
    </row>
    <row r="560" spans="20:66" s="156" customFormat="1"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  <c r="AE560" s="172"/>
      <c r="AF560" s="172"/>
      <c r="AG560" s="172"/>
      <c r="AH560" s="172"/>
      <c r="AI560" s="172"/>
      <c r="AJ560" s="172"/>
      <c r="AK560" s="172"/>
      <c r="AL560" s="172"/>
      <c r="AM560" s="172"/>
      <c r="AN560" s="172"/>
      <c r="AO560" s="172"/>
      <c r="AP560" s="172"/>
      <c r="AQ560" s="172"/>
      <c r="AR560" s="172"/>
      <c r="AS560" s="172"/>
      <c r="AT560" s="172"/>
      <c r="AU560" s="172"/>
      <c r="AV560" s="172"/>
      <c r="AW560" s="172"/>
      <c r="AX560" s="172"/>
      <c r="AY560" s="172"/>
      <c r="AZ560" s="172"/>
      <c r="BA560" s="172"/>
      <c r="BB560" s="172"/>
      <c r="BC560" s="172"/>
      <c r="BD560" s="172"/>
      <c r="BE560" s="172"/>
      <c r="BF560" s="172"/>
      <c r="BG560" s="172"/>
      <c r="BH560" s="172"/>
      <c r="BI560" s="172"/>
      <c r="BJ560" s="172"/>
      <c r="BK560" s="172"/>
      <c r="BL560" s="172"/>
      <c r="BM560" s="172"/>
      <c r="BN560" s="172"/>
    </row>
    <row r="561" spans="20:66" s="156" customFormat="1"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  <c r="AE561" s="172"/>
      <c r="AF561" s="172"/>
      <c r="AG561" s="172"/>
      <c r="AH561" s="172"/>
      <c r="AI561" s="172"/>
      <c r="AJ561" s="172"/>
      <c r="AK561" s="172"/>
      <c r="AL561" s="172"/>
      <c r="AM561" s="172"/>
      <c r="AN561" s="172"/>
      <c r="AO561" s="172"/>
      <c r="AP561" s="172"/>
      <c r="AQ561" s="172"/>
      <c r="AR561" s="172"/>
      <c r="AS561" s="172"/>
      <c r="AT561" s="172"/>
      <c r="AU561" s="172"/>
      <c r="AV561" s="172"/>
      <c r="AW561" s="172"/>
      <c r="AX561" s="172"/>
      <c r="AY561" s="172"/>
      <c r="AZ561" s="172"/>
      <c r="BA561" s="172"/>
      <c r="BB561" s="172"/>
      <c r="BC561" s="172"/>
      <c r="BD561" s="172"/>
      <c r="BE561" s="172"/>
      <c r="BF561" s="172"/>
      <c r="BG561" s="172"/>
      <c r="BH561" s="172"/>
      <c r="BI561" s="172"/>
      <c r="BJ561" s="172"/>
      <c r="BK561" s="172"/>
      <c r="BL561" s="172"/>
      <c r="BM561" s="172"/>
      <c r="BN561" s="172"/>
    </row>
    <row r="562" spans="20:66" s="156" customFormat="1"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  <c r="AE562" s="172"/>
      <c r="AF562" s="172"/>
      <c r="AG562" s="172"/>
      <c r="AH562" s="172"/>
      <c r="AI562" s="172"/>
      <c r="AJ562" s="172"/>
      <c r="AK562" s="172"/>
      <c r="AL562" s="172"/>
      <c r="AM562" s="172"/>
      <c r="AN562" s="172"/>
      <c r="AO562" s="172"/>
      <c r="AP562" s="172"/>
      <c r="AQ562" s="172"/>
      <c r="AR562" s="172"/>
      <c r="AS562" s="172"/>
      <c r="AT562" s="172"/>
      <c r="AU562" s="172"/>
      <c r="AV562" s="172"/>
      <c r="AW562" s="172"/>
      <c r="AX562" s="172"/>
      <c r="AY562" s="172"/>
      <c r="AZ562" s="172"/>
      <c r="BA562" s="172"/>
      <c r="BB562" s="172"/>
      <c r="BC562" s="172"/>
      <c r="BD562" s="172"/>
      <c r="BE562" s="172"/>
      <c r="BF562" s="172"/>
      <c r="BG562" s="172"/>
      <c r="BH562" s="172"/>
      <c r="BI562" s="172"/>
      <c r="BJ562" s="172"/>
      <c r="BK562" s="172"/>
      <c r="BL562" s="172"/>
      <c r="BM562" s="172"/>
      <c r="BN562" s="172"/>
    </row>
    <row r="563" spans="20:66" s="156" customFormat="1"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  <c r="AE563" s="172"/>
      <c r="AF563" s="172"/>
      <c r="AG563" s="172"/>
      <c r="AH563" s="172"/>
      <c r="AI563" s="172"/>
      <c r="AJ563" s="172"/>
      <c r="AK563" s="172"/>
      <c r="AL563" s="172"/>
      <c r="AM563" s="172"/>
      <c r="AN563" s="172"/>
      <c r="AO563" s="172"/>
      <c r="AP563" s="172"/>
      <c r="AQ563" s="172"/>
      <c r="AR563" s="172"/>
      <c r="AS563" s="172"/>
      <c r="AT563" s="172"/>
      <c r="AU563" s="172"/>
      <c r="AV563" s="172"/>
      <c r="AW563" s="172"/>
      <c r="AX563" s="172"/>
      <c r="AY563" s="172"/>
      <c r="AZ563" s="172"/>
      <c r="BA563" s="172"/>
      <c r="BB563" s="172"/>
      <c r="BC563" s="172"/>
      <c r="BD563" s="172"/>
      <c r="BE563" s="172"/>
      <c r="BF563" s="172"/>
      <c r="BG563" s="172"/>
      <c r="BH563" s="172"/>
      <c r="BI563" s="172"/>
      <c r="BJ563" s="172"/>
      <c r="BK563" s="172"/>
      <c r="BL563" s="172"/>
      <c r="BM563" s="172"/>
      <c r="BN563" s="172"/>
    </row>
    <row r="564" spans="20:66" s="156" customFormat="1"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2"/>
      <c r="AT564" s="172"/>
      <c r="AU564" s="172"/>
      <c r="AV564" s="172"/>
      <c r="AW564" s="172"/>
      <c r="AX564" s="172"/>
      <c r="AY564" s="172"/>
      <c r="AZ564" s="172"/>
      <c r="BA564" s="172"/>
      <c r="BB564" s="172"/>
      <c r="BC564" s="172"/>
      <c r="BD564" s="172"/>
      <c r="BE564" s="172"/>
      <c r="BF564" s="172"/>
      <c r="BG564" s="172"/>
      <c r="BH564" s="172"/>
      <c r="BI564" s="172"/>
      <c r="BJ564" s="172"/>
      <c r="BK564" s="172"/>
      <c r="BL564" s="172"/>
      <c r="BM564" s="172"/>
      <c r="BN564" s="172"/>
    </row>
    <row r="565" spans="20:66" s="156" customFormat="1"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2"/>
      <c r="AT565" s="172"/>
      <c r="AU565" s="172"/>
      <c r="AV565" s="172"/>
      <c r="AW565" s="172"/>
      <c r="AX565" s="172"/>
      <c r="AY565" s="172"/>
      <c r="AZ565" s="172"/>
      <c r="BA565" s="172"/>
      <c r="BB565" s="172"/>
      <c r="BC565" s="172"/>
      <c r="BD565" s="172"/>
      <c r="BE565" s="172"/>
      <c r="BF565" s="172"/>
      <c r="BG565" s="172"/>
      <c r="BH565" s="172"/>
      <c r="BI565" s="172"/>
      <c r="BJ565" s="172"/>
      <c r="BK565" s="172"/>
      <c r="BL565" s="172"/>
      <c r="BM565" s="172"/>
      <c r="BN565" s="172"/>
    </row>
    <row r="566" spans="20:66" s="156" customFormat="1"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2"/>
      <c r="AT566" s="172"/>
      <c r="AU566" s="172"/>
      <c r="AV566" s="172"/>
      <c r="AW566" s="172"/>
      <c r="AX566" s="172"/>
      <c r="AY566" s="172"/>
      <c r="AZ566" s="172"/>
      <c r="BA566" s="172"/>
      <c r="BB566" s="172"/>
      <c r="BC566" s="172"/>
      <c r="BD566" s="172"/>
      <c r="BE566" s="172"/>
      <c r="BF566" s="172"/>
      <c r="BG566" s="172"/>
      <c r="BH566" s="172"/>
      <c r="BI566" s="172"/>
      <c r="BJ566" s="172"/>
      <c r="BK566" s="172"/>
      <c r="BL566" s="172"/>
      <c r="BM566" s="172"/>
      <c r="BN566" s="172"/>
    </row>
    <row r="567" spans="20:66" s="156" customFormat="1"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2"/>
      <c r="AT567" s="172"/>
      <c r="AU567" s="172"/>
      <c r="AV567" s="172"/>
      <c r="AW567" s="172"/>
      <c r="AX567" s="172"/>
      <c r="AY567" s="172"/>
      <c r="AZ567" s="172"/>
      <c r="BA567" s="172"/>
      <c r="BB567" s="172"/>
      <c r="BC567" s="172"/>
      <c r="BD567" s="172"/>
      <c r="BE567" s="172"/>
      <c r="BF567" s="172"/>
      <c r="BG567" s="172"/>
      <c r="BH567" s="172"/>
      <c r="BI567" s="172"/>
      <c r="BJ567" s="172"/>
      <c r="BK567" s="172"/>
      <c r="BL567" s="172"/>
      <c r="BM567" s="172"/>
      <c r="BN567" s="172"/>
    </row>
    <row r="568" spans="20:66" s="156" customFormat="1"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2"/>
      <c r="AT568" s="172"/>
      <c r="AU568" s="172"/>
      <c r="AV568" s="172"/>
      <c r="AW568" s="172"/>
      <c r="AX568" s="172"/>
      <c r="AY568" s="172"/>
      <c r="AZ568" s="172"/>
      <c r="BA568" s="172"/>
      <c r="BB568" s="172"/>
      <c r="BC568" s="172"/>
      <c r="BD568" s="172"/>
      <c r="BE568" s="172"/>
      <c r="BF568" s="172"/>
      <c r="BG568" s="172"/>
      <c r="BH568" s="172"/>
      <c r="BI568" s="172"/>
      <c r="BJ568" s="172"/>
      <c r="BK568" s="172"/>
      <c r="BL568" s="172"/>
      <c r="BM568" s="172"/>
      <c r="BN568" s="172"/>
    </row>
    <row r="569" spans="20:66" s="156" customFormat="1"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2"/>
      <c r="AT569" s="172"/>
      <c r="AU569" s="172"/>
      <c r="AV569" s="172"/>
      <c r="AW569" s="172"/>
      <c r="AX569" s="172"/>
      <c r="AY569" s="172"/>
      <c r="AZ569" s="172"/>
      <c r="BA569" s="172"/>
      <c r="BB569" s="172"/>
      <c r="BC569" s="172"/>
      <c r="BD569" s="172"/>
      <c r="BE569" s="172"/>
      <c r="BF569" s="172"/>
      <c r="BG569" s="172"/>
      <c r="BH569" s="172"/>
      <c r="BI569" s="172"/>
      <c r="BJ569" s="172"/>
      <c r="BK569" s="172"/>
      <c r="BL569" s="172"/>
      <c r="BM569" s="172"/>
      <c r="BN569" s="172"/>
    </row>
    <row r="570" spans="20:66" s="156" customFormat="1"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2"/>
      <c r="AT570" s="172"/>
      <c r="AU570" s="172"/>
      <c r="AV570" s="172"/>
      <c r="AW570" s="172"/>
      <c r="AX570" s="172"/>
      <c r="AY570" s="172"/>
      <c r="AZ570" s="172"/>
      <c r="BA570" s="172"/>
      <c r="BB570" s="172"/>
      <c r="BC570" s="172"/>
      <c r="BD570" s="172"/>
      <c r="BE570" s="172"/>
      <c r="BF570" s="172"/>
      <c r="BG570" s="172"/>
      <c r="BH570" s="172"/>
      <c r="BI570" s="172"/>
      <c r="BJ570" s="172"/>
      <c r="BK570" s="172"/>
      <c r="BL570" s="172"/>
      <c r="BM570" s="172"/>
      <c r="BN570" s="172"/>
    </row>
    <row r="571" spans="20:66" s="156" customFormat="1"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2"/>
      <c r="AT571" s="172"/>
      <c r="AU571" s="172"/>
      <c r="AV571" s="172"/>
      <c r="AW571" s="172"/>
      <c r="AX571" s="172"/>
      <c r="AY571" s="172"/>
      <c r="AZ571" s="172"/>
      <c r="BA571" s="172"/>
      <c r="BB571" s="172"/>
      <c r="BC571" s="172"/>
      <c r="BD571" s="172"/>
      <c r="BE571" s="172"/>
      <c r="BF571" s="172"/>
      <c r="BG571" s="172"/>
      <c r="BH571" s="172"/>
      <c r="BI571" s="172"/>
      <c r="BJ571" s="172"/>
      <c r="BK571" s="172"/>
      <c r="BL571" s="172"/>
      <c r="BM571" s="172"/>
      <c r="BN571" s="172"/>
    </row>
    <row r="572" spans="20:66" s="156" customFormat="1"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2"/>
      <c r="AT572" s="172"/>
      <c r="AU572" s="172"/>
      <c r="AV572" s="172"/>
      <c r="AW572" s="172"/>
      <c r="AX572" s="172"/>
      <c r="AY572" s="172"/>
      <c r="AZ572" s="172"/>
      <c r="BA572" s="172"/>
      <c r="BB572" s="172"/>
      <c r="BC572" s="172"/>
      <c r="BD572" s="172"/>
      <c r="BE572" s="172"/>
      <c r="BF572" s="172"/>
      <c r="BG572" s="172"/>
      <c r="BH572" s="172"/>
      <c r="BI572" s="172"/>
      <c r="BJ572" s="172"/>
      <c r="BK572" s="172"/>
      <c r="BL572" s="172"/>
      <c r="BM572" s="172"/>
      <c r="BN572" s="172"/>
    </row>
    <row r="573" spans="20:66" s="156" customFormat="1"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2"/>
      <c r="AG573" s="172"/>
      <c r="AH573" s="172"/>
      <c r="AI573" s="172"/>
      <c r="AJ573" s="172"/>
      <c r="AK573" s="172"/>
      <c r="AL573" s="172"/>
      <c r="AM573" s="172"/>
      <c r="AN573" s="172"/>
      <c r="AO573" s="172"/>
      <c r="AP573" s="172"/>
      <c r="AQ573" s="172"/>
      <c r="AR573" s="172"/>
      <c r="AS573" s="172"/>
      <c r="AT573" s="172"/>
      <c r="AU573" s="172"/>
      <c r="AV573" s="172"/>
      <c r="AW573" s="172"/>
      <c r="AX573" s="172"/>
      <c r="AY573" s="172"/>
      <c r="AZ573" s="172"/>
      <c r="BA573" s="172"/>
      <c r="BB573" s="172"/>
      <c r="BC573" s="172"/>
      <c r="BD573" s="172"/>
      <c r="BE573" s="172"/>
      <c r="BF573" s="172"/>
      <c r="BG573" s="172"/>
      <c r="BH573" s="172"/>
      <c r="BI573" s="172"/>
      <c r="BJ573" s="172"/>
      <c r="BK573" s="172"/>
      <c r="BL573" s="172"/>
      <c r="BM573" s="172"/>
      <c r="BN573" s="172"/>
    </row>
    <row r="574" spans="20:66" s="156" customFormat="1">
      <c r="T574" s="172"/>
      <c r="U574" s="172"/>
      <c r="V574" s="172"/>
      <c r="W574" s="172"/>
      <c r="X574" s="172"/>
      <c r="Y574" s="172"/>
      <c r="Z574" s="172"/>
      <c r="AA574" s="172"/>
      <c r="AB574" s="172"/>
      <c r="AC574" s="172"/>
      <c r="AD574" s="172"/>
      <c r="AE574" s="172"/>
      <c r="AF574" s="172"/>
      <c r="AG574" s="172"/>
      <c r="AH574" s="172"/>
      <c r="AI574" s="172"/>
      <c r="AJ574" s="172"/>
      <c r="AK574" s="172"/>
      <c r="AL574" s="172"/>
      <c r="AM574" s="172"/>
      <c r="AN574" s="172"/>
      <c r="AO574" s="172"/>
      <c r="AP574" s="172"/>
      <c r="AQ574" s="172"/>
      <c r="AR574" s="172"/>
      <c r="AS574" s="172"/>
      <c r="AT574" s="172"/>
      <c r="AU574" s="172"/>
      <c r="AV574" s="172"/>
      <c r="AW574" s="172"/>
      <c r="AX574" s="172"/>
      <c r="AY574" s="172"/>
      <c r="AZ574" s="172"/>
      <c r="BA574" s="172"/>
      <c r="BB574" s="172"/>
      <c r="BC574" s="172"/>
      <c r="BD574" s="172"/>
      <c r="BE574" s="172"/>
      <c r="BF574" s="172"/>
      <c r="BG574" s="172"/>
      <c r="BH574" s="172"/>
      <c r="BI574" s="172"/>
      <c r="BJ574" s="172"/>
      <c r="BK574" s="172"/>
      <c r="BL574" s="172"/>
      <c r="BM574" s="172"/>
      <c r="BN574" s="172"/>
    </row>
    <row r="575" spans="20:66" s="156" customFormat="1">
      <c r="T575" s="172"/>
      <c r="U575" s="172"/>
      <c r="V575" s="172"/>
      <c r="W575" s="172"/>
      <c r="X575" s="172"/>
      <c r="Y575" s="172"/>
      <c r="Z575" s="172"/>
      <c r="AA575" s="172"/>
      <c r="AB575" s="172"/>
      <c r="AC575" s="172"/>
      <c r="AD575" s="172"/>
      <c r="AE575" s="172"/>
      <c r="AF575" s="172"/>
      <c r="AG575" s="172"/>
      <c r="AH575" s="172"/>
      <c r="AI575" s="172"/>
      <c r="AJ575" s="172"/>
      <c r="AK575" s="172"/>
      <c r="AL575" s="172"/>
      <c r="AM575" s="172"/>
      <c r="AN575" s="172"/>
      <c r="AO575" s="172"/>
      <c r="AP575" s="172"/>
      <c r="AQ575" s="172"/>
      <c r="AR575" s="172"/>
      <c r="AS575" s="172"/>
      <c r="AT575" s="172"/>
      <c r="AU575" s="172"/>
      <c r="AV575" s="172"/>
      <c r="AW575" s="172"/>
      <c r="AX575" s="172"/>
      <c r="AY575" s="172"/>
      <c r="AZ575" s="172"/>
      <c r="BA575" s="172"/>
      <c r="BB575" s="172"/>
      <c r="BC575" s="172"/>
      <c r="BD575" s="172"/>
      <c r="BE575" s="172"/>
      <c r="BF575" s="172"/>
      <c r="BG575" s="172"/>
      <c r="BH575" s="172"/>
      <c r="BI575" s="172"/>
      <c r="BJ575" s="172"/>
      <c r="BK575" s="172"/>
      <c r="BL575" s="172"/>
      <c r="BM575" s="172"/>
      <c r="BN575" s="172"/>
    </row>
    <row r="576" spans="20:66" s="156" customFormat="1">
      <c r="T576" s="172"/>
      <c r="U576" s="172"/>
      <c r="V576" s="172"/>
      <c r="W576" s="172"/>
      <c r="X576" s="172"/>
      <c r="Y576" s="172"/>
      <c r="Z576" s="172"/>
      <c r="AA576" s="172"/>
      <c r="AB576" s="172"/>
      <c r="AC576" s="172"/>
      <c r="AD576" s="172"/>
      <c r="AE576" s="172"/>
      <c r="AF576" s="172"/>
      <c r="AG576" s="172"/>
      <c r="AH576" s="172"/>
      <c r="AI576" s="172"/>
      <c r="AJ576" s="172"/>
      <c r="AK576" s="172"/>
      <c r="AL576" s="172"/>
      <c r="AM576" s="172"/>
      <c r="AN576" s="172"/>
      <c r="AO576" s="172"/>
      <c r="AP576" s="172"/>
      <c r="AQ576" s="172"/>
      <c r="AR576" s="172"/>
      <c r="AS576" s="172"/>
      <c r="AT576" s="172"/>
      <c r="AU576" s="172"/>
      <c r="AV576" s="172"/>
      <c r="AW576" s="172"/>
      <c r="AX576" s="172"/>
      <c r="AY576" s="172"/>
      <c r="AZ576" s="172"/>
      <c r="BA576" s="172"/>
      <c r="BB576" s="172"/>
      <c r="BC576" s="172"/>
      <c r="BD576" s="172"/>
      <c r="BE576" s="172"/>
      <c r="BF576" s="172"/>
      <c r="BG576" s="172"/>
      <c r="BH576" s="172"/>
      <c r="BI576" s="172"/>
      <c r="BJ576" s="172"/>
      <c r="BK576" s="172"/>
      <c r="BL576" s="172"/>
      <c r="BM576" s="172"/>
      <c r="BN576" s="172"/>
    </row>
    <row r="577" spans="20:66" s="156" customFormat="1">
      <c r="T577" s="172"/>
      <c r="U577" s="172"/>
      <c r="V577" s="172"/>
      <c r="W577" s="172"/>
      <c r="X577" s="172"/>
      <c r="Y577" s="172"/>
      <c r="Z577" s="172"/>
      <c r="AA577" s="172"/>
      <c r="AB577" s="172"/>
      <c r="AC577" s="172"/>
      <c r="AD577" s="172"/>
      <c r="AE577" s="172"/>
      <c r="AF577" s="172"/>
      <c r="AG577" s="172"/>
      <c r="AH577" s="172"/>
      <c r="AI577" s="172"/>
      <c r="AJ577" s="172"/>
      <c r="AK577" s="172"/>
      <c r="AL577" s="172"/>
      <c r="AM577" s="172"/>
      <c r="AN577" s="172"/>
      <c r="AO577" s="172"/>
      <c r="AP577" s="172"/>
      <c r="AQ577" s="172"/>
      <c r="AR577" s="172"/>
      <c r="AS577" s="172"/>
      <c r="AT577" s="172"/>
      <c r="AU577" s="172"/>
      <c r="AV577" s="172"/>
      <c r="AW577" s="172"/>
      <c r="AX577" s="172"/>
      <c r="AY577" s="172"/>
      <c r="AZ577" s="172"/>
      <c r="BA577" s="172"/>
      <c r="BB577" s="172"/>
      <c r="BC577" s="172"/>
      <c r="BD577" s="172"/>
      <c r="BE577" s="172"/>
      <c r="BF577" s="172"/>
      <c r="BG577" s="172"/>
      <c r="BH577" s="172"/>
      <c r="BI577" s="172"/>
      <c r="BJ577" s="172"/>
      <c r="BK577" s="172"/>
      <c r="BL577" s="172"/>
      <c r="BM577" s="172"/>
      <c r="BN577" s="172"/>
    </row>
    <row r="578" spans="20:66" s="156" customFormat="1">
      <c r="T578" s="172"/>
      <c r="U578" s="172"/>
      <c r="V578" s="172"/>
      <c r="W578" s="172"/>
      <c r="X578" s="172"/>
      <c r="Y578" s="172"/>
      <c r="Z578" s="172"/>
      <c r="AA578" s="172"/>
      <c r="AB578" s="172"/>
      <c r="AC578" s="172"/>
      <c r="AD578" s="172"/>
      <c r="AE578" s="172"/>
      <c r="AF578" s="172"/>
      <c r="AG578" s="172"/>
      <c r="AH578" s="172"/>
      <c r="AI578" s="172"/>
      <c r="AJ578" s="172"/>
      <c r="AK578" s="172"/>
      <c r="AL578" s="172"/>
      <c r="AM578" s="172"/>
      <c r="AN578" s="172"/>
      <c r="AO578" s="172"/>
      <c r="AP578" s="172"/>
      <c r="AQ578" s="172"/>
      <c r="AR578" s="172"/>
      <c r="AS578" s="172"/>
      <c r="AT578" s="172"/>
      <c r="AU578" s="172"/>
      <c r="AV578" s="172"/>
      <c r="AW578" s="172"/>
      <c r="AX578" s="172"/>
      <c r="AY578" s="172"/>
      <c r="AZ578" s="172"/>
      <c r="BA578" s="172"/>
      <c r="BB578" s="172"/>
      <c r="BC578" s="172"/>
      <c r="BD578" s="172"/>
      <c r="BE578" s="172"/>
      <c r="BF578" s="172"/>
      <c r="BG578" s="172"/>
      <c r="BH578" s="172"/>
      <c r="BI578" s="172"/>
      <c r="BJ578" s="172"/>
      <c r="BK578" s="172"/>
      <c r="BL578" s="172"/>
      <c r="BM578" s="172"/>
      <c r="BN578" s="172"/>
    </row>
    <row r="579" spans="20:66" s="156" customFormat="1">
      <c r="T579" s="172"/>
      <c r="U579" s="172"/>
      <c r="V579" s="172"/>
      <c r="W579" s="172"/>
      <c r="X579" s="172"/>
      <c r="Y579" s="172"/>
      <c r="Z579" s="172"/>
      <c r="AA579" s="172"/>
      <c r="AB579" s="172"/>
      <c r="AC579" s="172"/>
      <c r="AD579" s="172"/>
      <c r="AE579" s="172"/>
      <c r="AF579" s="172"/>
      <c r="AG579" s="172"/>
      <c r="AH579" s="172"/>
      <c r="AI579" s="172"/>
      <c r="AJ579" s="172"/>
      <c r="AK579" s="172"/>
      <c r="AL579" s="172"/>
      <c r="AM579" s="172"/>
      <c r="AN579" s="172"/>
      <c r="AO579" s="172"/>
      <c r="AP579" s="172"/>
      <c r="AQ579" s="172"/>
      <c r="AR579" s="172"/>
      <c r="AS579" s="172"/>
      <c r="AT579" s="172"/>
      <c r="AU579" s="172"/>
      <c r="AV579" s="172"/>
      <c r="AW579" s="172"/>
      <c r="AX579" s="172"/>
      <c r="AY579" s="172"/>
      <c r="AZ579" s="172"/>
      <c r="BA579" s="172"/>
      <c r="BB579" s="172"/>
      <c r="BC579" s="172"/>
      <c r="BD579" s="172"/>
      <c r="BE579" s="172"/>
      <c r="BF579" s="172"/>
      <c r="BG579" s="172"/>
      <c r="BH579" s="172"/>
      <c r="BI579" s="172"/>
      <c r="BJ579" s="172"/>
      <c r="BK579" s="172"/>
      <c r="BL579" s="172"/>
      <c r="BM579" s="172"/>
      <c r="BN579" s="172"/>
    </row>
    <row r="580" spans="20:66" s="156" customFormat="1">
      <c r="T580" s="172"/>
      <c r="U580" s="172"/>
      <c r="V580" s="172"/>
      <c r="W580" s="172"/>
      <c r="X580" s="172"/>
      <c r="Y580" s="172"/>
      <c r="Z580" s="172"/>
      <c r="AA580" s="172"/>
      <c r="AB580" s="172"/>
      <c r="AC580" s="172"/>
      <c r="AD580" s="172"/>
      <c r="AE580" s="172"/>
      <c r="AF580" s="172"/>
      <c r="AG580" s="172"/>
      <c r="AH580" s="172"/>
      <c r="AI580" s="172"/>
      <c r="AJ580" s="172"/>
      <c r="AK580" s="172"/>
      <c r="AL580" s="172"/>
      <c r="AM580" s="172"/>
      <c r="AN580" s="172"/>
      <c r="AO580" s="172"/>
      <c r="AP580" s="172"/>
      <c r="AQ580" s="172"/>
      <c r="AR580" s="172"/>
      <c r="AS580" s="172"/>
      <c r="AT580" s="172"/>
      <c r="AU580" s="172"/>
      <c r="AV580" s="172"/>
      <c r="AW580" s="172"/>
      <c r="AX580" s="172"/>
      <c r="AY580" s="172"/>
      <c r="AZ580" s="172"/>
      <c r="BA580" s="172"/>
      <c r="BB580" s="172"/>
      <c r="BC580" s="172"/>
      <c r="BD580" s="172"/>
      <c r="BE580" s="172"/>
      <c r="BF580" s="172"/>
      <c r="BG580" s="172"/>
      <c r="BH580" s="172"/>
      <c r="BI580" s="172"/>
      <c r="BJ580" s="172"/>
      <c r="BK580" s="172"/>
      <c r="BL580" s="172"/>
      <c r="BM580" s="172"/>
      <c r="BN580" s="172"/>
    </row>
    <row r="581" spans="20:66" s="156" customFormat="1">
      <c r="T581" s="172"/>
      <c r="U581" s="172"/>
      <c r="V581" s="172"/>
      <c r="W581" s="172"/>
      <c r="X581" s="172"/>
      <c r="Y581" s="172"/>
      <c r="Z581" s="172"/>
      <c r="AA581" s="172"/>
      <c r="AB581" s="172"/>
      <c r="AC581" s="172"/>
      <c r="AD581" s="172"/>
      <c r="AE581" s="172"/>
      <c r="AF581" s="172"/>
      <c r="AG581" s="172"/>
      <c r="AH581" s="172"/>
      <c r="AI581" s="172"/>
      <c r="AJ581" s="172"/>
      <c r="AK581" s="172"/>
      <c r="AL581" s="172"/>
      <c r="AM581" s="172"/>
      <c r="AN581" s="172"/>
      <c r="AO581" s="172"/>
      <c r="AP581" s="172"/>
      <c r="AQ581" s="172"/>
      <c r="AR581" s="172"/>
      <c r="AS581" s="172"/>
      <c r="AT581" s="172"/>
      <c r="AU581" s="172"/>
      <c r="AV581" s="172"/>
      <c r="AW581" s="172"/>
      <c r="AX581" s="172"/>
      <c r="AY581" s="172"/>
      <c r="AZ581" s="172"/>
      <c r="BA581" s="172"/>
      <c r="BB581" s="172"/>
      <c r="BC581" s="172"/>
      <c r="BD581" s="172"/>
      <c r="BE581" s="172"/>
      <c r="BF581" s="172"/>
      <c r="BG581" s="172"/>
      <c r="BH581" s="172"/>
      <c r="BI581" s="172"/>
      <c r="BJ581" s="172"/>
      <c r="BK581" s="172"/>
      <c r="BL581" s="172"/>
      <c r="BM581" s="172"/>
      <c r="BN581" s="172"/>
    </row>
    <row r="582" spans="20:66" s="156" customFormat="1">
      <c r="T582" s="172"/>
      <c r="U582" s="172"/>
      <c r="V582" s="172"/>
      <c r="W582" s="172"/>
      <c r="X582" s="172"/>
      <c r="Y582" s="172"/>
      <c r="Z582" s="172"/>
      <c r="AA582" s="172"/>
      <c r="AB582" s="172"/>
      <c r="AC582" s="172"/>
      <c r="AD582" s="172"/>
      <c r="AE582" s="172"/>
      <c r="AF582" s="172"/>
      <c r="AG582" s="172"/>
      <c r="AH582" s="172"/>
      <c r="AI582" s="172"/>
      <c r="AJ582" s="172"/>
      <c r="AK582" s="172"/>
      <c r="AL582" s="172"/>
      <c r="AM582" s="172"/>
      <c r="AN582" s="172"/>
      <c r="AO582" s="172"/>
      <c r="AP582" s="172"/>
      <c r="AQ582" s="172"/>
      <c r="AR582" s="172"/>
      <c r="AS582" s="172"/>
      <c r="AT582" s="172"/>
      <c r="AU582" s="172"/>
      <c r="AV582" s="172"/>
      <c r="AW582" s="172"/>
      <c r="AX582" s="172"/>
      <c r="AY582" s="172"/>
      <c r="AZ582" s="172"/>
      <c r="BA582" s="172"/>
      <c r="BB582" s="172"/>
      <c r="BC582" s="172"/>
      <c r="BD582" s="172"/>
      <c r="BE582" s="172"/>
      <c r="BF582" s="172"/>
      <c r="BG582" s="172"/>
      <c r="BH582" s="172"/>
      <c r="BI582" s="172"/>
      <c r="BJ582" s="172"/>
      <c r="BK582" s="172"/>
      <c r="BL582" s="172"/>
      <c r="BM582" s="172"/>
      <c r="BN582" s="172"/>
    </row>
    <row r="583" spans="20:66" s="156" customFormat="1">
      <c r="T583" s="172"/>
      <c r="U583" s="172"/>
      <c r="V583" s="172"/>
      <c r="W583" s="172"/>
      <c r="X583" s="172"/>
      <c r="Y583" s="172"/>
      <c r="Z583" s="172"/>
      <c r="AA583" s="172"/>
      <c r="AB583" s="172"/>
      <c r="AC583" s="172"/>
      <c r="AD583" s="172"/>
      <c r="AE583" s="172"/>
      <c r="AF583" s="172"/>
      <c r="AG583" s="172"/>
      <c r="AH583" s="172"/>
      <c r="AI583" s="172"/>
      <c r="AJ583" s="172"/>
      <c r="AK583" s="172"/>
      <c r="AL583" s="172"/>
      <c r="AM583" s="172"/>
      <c r="AN583" s="172"/>
      <c r="AO583" s="172"/>
      <c r="AP583" s="172"/>
      <c r="AQ583" s="172"/>
      <c r="AR583" s="172"/>
      <c r="AS583" s="172"/>
      <c r="AT583" s="172"/>
      <c r="AU583" s="172"/>
      <c r="AV583" s="172"/>
      <c r="AW583" s="172"/>
      <c r="AX583" s="172"/>
      <c r="AY583" s="172"/>
      <c r="AZ583" s="172"/>
      <c r="BA583" s="172"/>
      <c r="BB583" s="172"/>
      <c r="BC583" s="172"/>
      <c r="BD583" s="172"/>
      <c r="BE583" s="172"/>
      <c r="BF583" s="172"/>
      <c r="BG583" s="172"/>
      <c r="BH583" s="172"/>
      <c r="BI583" s="172"/>
      <c r="BJ583" s="172"/>
      <c r="BK583" s="172"/>
      <c r="BL583" s="172"/>
      <c r="BM583" s="172"/>
      <c r="BN583" s="172"/>
    </row>
    <row r="584" spans="20:66" s="156" customFormat="1">
      <c r="T584" s="172"/>
      <c r="U584" s="172"/>
      <c r="V584" s="172"/>
      <c r="W584" s="172"/>
      <c r="X584" s="172"/>
      <c r="Y584" s="172"/>
      <c r="Z584" s="172"/>
      <c r="AA584" s="172"/>
      <c r="AB584" s="172"/>
      <c r="AC584" s="172"/>
      <c r="AD584" s="172"/>
      <c r="AE584" s="172"/>
      <c r="AF584" s="172"/>
      <c r="AG584" s="172"/>
      <c r="AH584" s="172"/>
      <c r="AI584" s="172"/>
      <c r="AJ584" s="172"/>
      <c r="AK584" s="172"/>
      <c r="AL584" s="172"/>
      <c r="AM584" s="172"/>
      <c r="AN584" s="172"/>
      <c r="AO584" s="172"/>
      <c r="AP584" s="172"/>
      <c r="AQ584" s="172"/>
      <c r="AR584" s="172"/>
      <c r="AS584" s="172"/>
      <c r="AT584" s="172"/>
      <c r="AU584" s="172"/>
      <c r="AV584" s="172"/>
      <c r="AW584" s="172"/>
      <c r="AX584" s="172"/>
      <c r="AY584" s="172"/>
      <c r="AZ584" s="172"/>
      <c r="BA584" s="172"/>
      <c r="BB584" s="172"/>
      <c r="BC584" s="172"/>
      <c r="BD584" s="172"/>
      <c r="BE584" s="172"/>
      <c r="BF584" s="172"/>
      <c r="BG584" s="172"/>
      <c r="BH584" s="172"/>
      <c r="BI584" s="172"/>
      <c r="BJ584" s="172"/>
      <c r="BK584" s="172"/>
      <c r="BL584" s="172"/>
      <c r="BM584" s="172"/>
      <c r="BN584" s="172"/>
    </row>
    <row r="585" spans="20:66" s="156" customFormat="1">
      <c r="T585" s="172"/>
      <c r="U585" s="172"/>
      <c r="V585" s="172"/>
      <c r="W585" s="172"/>
      <c r="X585" s="172"/>
      <c r="Y585" s="172"/>
      <c r="Z585" s="172"/>
      <c r="AA585" s="172"/>
      <c r="AB585" s="172"/>
      <c r="AC585" s="172"/>
      <c r="AD585" s="172"/>
      <c r="AE585" s="172"/>
      <c r="AF585" s="172"/>
      <c r="AG585" s="172"/>
      <c r="AH585" s="172"/>
      <c r="AI585" s="172"/>
      <c r="AJ585" s="172"/>
      <c r="AK585" s="172"/>
      <c r="AL585" s="172"/>
      <c r="AM585" s="172"/>
      <c r="AN585" s="172"/>
      <c r="AO585" s="172"/>
      <c r="AP585" s="172"/>
      <c r="AQ585" s="172"/>
      <c r="AR585" s="172"/>
      <c r="AS585" s="172"/>
      <c r="AT585" s="172"/>
      <c r="AU585" s="172"/>
      <c r="AV585" s="172"/>
      <c r="AW585" s="172"/>
      <c r="AX585" s="172"/>
      <c r="AY585" s="172"/>
      <c r="AZ585" s="172"/>
      <c r="BA585" s="172"/>
      <c r="BB585" s="172"/>
      <c r="BC585" s="172"/>
      <c r="BD585" s="172"/>
      <c r="BE585" s="172"/>
      <c r="BF585" s="172"/>
      <c r="BG585" s="172"/>
      <c r="BH585" s="172"/>
      <c r="BI585" s="172"/>
      <c r="BJ585" s="172"/>
      <c r="BK585" s="172"/>
      <c r="BL585" s="172"/>
      <c r="BM585" s="172"/>
      <c r="BN585" s="172"/>
    </row>
    <row r="586" spans="20:66" s="156" customFormat="1">
      <c r="T586" s="172"/>
      <c r="U586" s="172"/>
      <c r="V586" s="172"/>
      <c r="W586" s="172"/>
      <c r="X586" s="172"/>
      <c r="Y586" s="172"/>
      <c r="Z586" s="172"/>
      <c r="AA586" s="172"/>
      <c r="AB586" s="172"/>
      <c r="AC586" s="172"/>
      <c r="AD586" s="172"/>
      <c r="AE586" s="172"/>
      <c r="AF586" s="172"/>
      <c r="AG586" s="172"/>
      <c r="AH586" s="172"/>
      <c r="AI586" s="172"/>
      <c r="AJ586" s="172"/>
      <c r="AK586" s="172"/>
      <c r="AL586" s="172"/>
      <c r="AM586" s="172"/>
      <c r="AN586" s="172"/>
      <c r="AO586" s="172"/>
      <c r="AP586" s="172"/>
      <c r="AQ586" s="172"/>
      <c r="AR586" s="172"/>
      <c r="AS586" s="172"/>
      <c r="AT586" s="172"/>
      <c r="AU586" s="172"/>
      <c r="AV586" s="172"/>
      <c r="AW586" s="172"/>
      <c r="AX586" s="172"/>
      <c r="AY586" s="172"/>
      <c r="AZ586" s="172"/>
      <c r="BA586" s="172"/>
      <c r="BB586" s="172"/>
      <c r="BC586" s="172"/>
      <c r="BD586" s="172"/>
      <c r="BE586" s="172"/>
      <c r="BF586" s="172"/>
      <c r="BG586" s="172"/>
      <c r="BH586" s="172"/>
      <c r="BI586" s="172"/>
      <c r="BJ586" s="172"/>
      <c r="BK586" s="172"/>
      <c r="BL586" s="172"/>
      <c r="BM586" s="172"/>
      <c r="BN586" s="172"/>
    </row>
    <row r="587" spans="20:66" s="156" customFormat="1">
      <c r="T587" s="172"/>
      <c r="U587" s="172"/>
      <c r="V587" s="172"/>
      <c r="W587" s="172"/>
      <c r="X587" s="172"/>
      <c r="Y587" s="172"/>
      <c r="Z587" s="172"/>
      <c r="AA587" s="172"/>
      <c r="AB587" s="172"/>
      <c r="AC587" s="172"/>
      <c r="AD587" s="172"/>
      <c r="AE587" s="172"/>
      <c r="AF587" s="172"/>
      <c r="AG587" s="172"/>
      <c r="AH587" s="172"/>
      <c r="AI587" s="172"/>
      <c r="AJ587" s="172"/>
      <c r="AK587" s="172"/>
      <c r="AL587" s="172"/>
      <c r="AM587" s="172"/>
      <c r="AN587" s="172"/>
      <c r="AO587" s="172"/>
      <c r="AP587" s="172"/>
      <c r="AQ587" s="172"/>
      <c r="AR587" s="172"/>
      <c r="AS587" s="172"/>
      <c r="AT587" s="172"/>
      <c r="AU587" s="172"/>
      <c r="AV587" s="172"/>
      <c r="AW587" s="172"/>
      <c r="AX587" s="172"/>
      <c r="AY587" s="172"/>
      <c r="AZ587" s="172"/>
      <c r="BA587" s="172"/>
      <c r="BB587" s="172"/>
      <c r="BC587" s="172"/>
      <c r="BD587" s="172"/>
      <c r="BE587" s="172"/>
      <c r="BF587" s="172"/>
      <c r="BG587" s="172"/>
      <c r="BH587" s="172"/>
      <c r="BI587" s="172"/>
      <c r="BJ587" s="172"/>
      <c r="BK587" s="172"/>
      <c r="BL587" s="172"/>
      <c r="BM587" s="172"/>
      <c r="BN587" s="172"/>
    </row>
    <row r="588" spans="20:66" s="156" customFormat="1">
      <c r="T588" s="172"/>
      <c r="U588" s="172"/>
      <c r="V588" s="172"/>
      <c r="W588" s="172"/>
      <c r="X588" s="172"/>
      <c r="Y588" s="172"/>
      <c r="Z588" s="172"/>
      <c r="AA588" s="172"/>
      <c r="AB588" s="172"/>
      <c r="AC588" s="172"/>
      <c r="AD588" s="172"/>
      <c r="AE588" s="172"/>
      <c r="AF588" s="172"/>
      <c r="AG588" s="172"/>
      <c r="AH588" s="172"/>
      <c r="AI588" s="172"/>
      <c r="AJ588" s="172"/>
      <c r="AK588" s="172"/>
      <c r="AL588" s="172"/>
      <c r="AM588" s="172"/>
      <c r="AN588" s="172"/>
      <c r="AO588" s="172"/>
      <c r="AP588" s="172"/>
      <c r="AQ588" s="172"/>
      <c r="AR588" s="172"/>
      <c r="AS588" s="172"/>
      <c r="AT588" s="172"/>
      <c r="AU588" s="172"/>
      <c r="AV588" s="172"/>
      <c r="AW588" s="172"/>
      <c r="AX588" s="172"/>
      <c r="AY588" s="172"/>
      <c r="AZ588" s="172"/>
      <c r="BA588" s="172"/>
      <c r="BB588" s="172"/>
      <c r="BC588" s="172"/>
      <c r="BD588" s="172"/>
      <c r="BE588" s="172"/>
      <c r="BF588" s="172"/>
      <c r="BG588" s="172"/>
      <c r="BH588" s="172"/>
      <c r="BI588" s="172"/>
      <c r="BJ588" s="172"/>
      <c r="BK588" s="172"/>
      <c r="BL588" s="172"/>
      <c r="BM588" s="172"/>
      <c r="BN588" s="172"/>
    </row>
    <row r="589" spans="20:66" s="156" customFormat="1">
      <c r="T589" s="172"/>
      <c r="U589" s="172"/>
      <c r="V589" s="172"/>
      <c r="W589" s="172"/>
      <c r="X589" s="172"/>
      <c r="Y589" s="172"/>
      <c r="Z589" s="172"/>
      <c r="AA589" s="172"/>
      <c r="AB589" s="172"/>
      <c r="AC589" s="172"/>
      <c r="AD589" s="172"/>
      <c r="AE589" s="172"/>
      <c r="AF589" s="172"/>
      <c r="AG589" s="172"/>
      <c r="AH589" s="172"/>
      <c r="AI589" s="172"/>
      <c r="AJ589" s="172"/>
      <c r="AK589" s="172"/>
      <c r="AL589" s="172"/>
      <c r="AM589" s="172"/>
      <c r="AN589" s="172"/>
      <c r="AO589" s="172"/>
      <c r="AP589" s="172"/>
      <c r="AQ589" s="172"/>
      <c r="AR589" s="172"/>
      <c r="AS589" s="172"/>
      <c r="AT589" s="172"/>
      <c r="AU589" s="172"/>
      <c r="AV589" s="172"/>
      <c r="AW589" s="172"/>
      <c r="AX589" s="172"/>
      <c r="AY589" s="172"/>
      <c r="AZ589" s="172"/>
      <c r="BA589" s="172"/>
      <c r="BB589" s="172"/>
      <c r="BC589" s="172"/>
      <c r="BD589" s="172"/>
      <c r="BE589" s="172"/>
      <c r="BF589" s="172"/>
      <c r="BG589" s="172"/>
      <c r="BH589" s="172"/>
      <c r="BI589" s="172"/>
      <c r="BJ589" s="172"/>
      <c r="BK589" s="172"/>
      <c r="BL589" s="172"/>
      <c r="BM589" s="172"/>
      <c r="BN589" s="172"/>
    </row>
    <row r="590" spans="20:66" s="156" customFormat="1">
      <c r="T590" s="172"/>
      <c r="U590" s="172"/>
      <c r="V590" s="172"/>
      <c r="W590" s="172"/>
      <c r="X590" s="172"/>
      <c r="Y590" s="172"/>
      <c r="Z590" s="172"/>
      <c r="AA590" s="172"/>
      <c r="AB590" s="172"/>
      <c r="AC590" s="172"/>
      <c r="AD590" s="172"/>
      <c r="AE590" s="172"/>
      <c r="AF590" s="172"/>
      <c r="AG590" s="172"/>
      <c r="AH590" s="172"/>
      <c r="AI590" s="172"/>
      <c r="AJ590" s="172"/>
      <c r="AK590" s="172"/>
      <c r="AL590" s="172"/>
      <c r="AM590" s="172"/>
      <c r="AN590" s="172"/>
      <c r="AO590" s="172"/>
      <c r="AP590" s="172"/>
      <c r="AQ590" s="172"/>
      <c r="AR590" s="172"/>
      <c r="AS590" s="172"/>
      <c r="AT590" s="172"/>
      <c r="AU590" s="172"/>
      <c r="AV590" s="172"/>
      <c r="AW590" s="172"/>
      <c r="AX590" s="172"/>
      <c r="AY590" s="172"/>
      <c r="AZ590" s="172"/>
      <c r="BA590" s="172"/>
      <c r="BB590" s="172"/>
      <c r="BC590" s="172"/>
      <c r="BD590" s="172"/>
      <c r="BE590" s="172"/>
      <c r="BF590" s="172"/>
      <c r="BG590" s="172"/>
      <c r="BH590" s="172"/>
      <c r="BI590" s="172"/>
      <c r="BJ590" s="172"/>
      <c r="BK590" s="172"/>
      <c r="BL590" s="172"/>
      <c r="BM590" s="172"/>
      <c r="BN590" s="172"/>
    </row>
    <row r="591" spans="20:66" s="156" customFormat="1">
      <c r="T591" s="172"/>
      <c r="U591" s="172"/>
      <c r="V591" s="172"/>
      <c r="W591" s="172"/>
      <c r="X591" s="172"/>
      <c r="Y591" s="172"/>
      <c r="Z591" s="172"/>
      <c r="AA591" s="172"/>
      <c r="AB591" s="172"/>
      <c r="AC591" s="172"/>
      <c r="AD591" s="172"/>
      <c r="AE591" s="172"/>
      <c r="AF591" s="172"/>
      <c r="AG591" s="172"/>
      <c r="AH591" s="172"/>
      <c r="AI591" s="172"/>
      <c r="AJ591" s="172"/>
      <c r="AK591" s="172"/>
      <c r="AL591" s="172"/>
      <c r="AM591" s="172"/>
      <c r="AN591" s="172"/>
      <c r="AO591" s="172"/>
      <c r="AP591" s="172"/>
      <c r="AQ591" s="172"/>
      <c r="AR591" s="172"/>
      <c r="AS591" s="172"/>
      <c r="AT591" s="172"/>
      <c r="AU591" s="172"/>
      <c r="AV591" s="172"/>
      <c r="AW591" s="172"/>
      <c r="AX591" s="172"/>
      <c r="AY591" s="172"/>
      <c r="AZ591" s="172"/>
      <c r="BA591" s="172"/>
      <c r="BB591" s="172"/>
      <c r="BC591" s="172"/>
      <c r="BD591" s="172"/>
      <c r="BE591" s="172"/>
      <c r="BF591" s="172"/>
      <c r="BG591" s="172"/>
      <c r="BH591" s="172"/>
      <c r="BI591" s="172"/>
      <c r="BJ591" s="172"/>
      <c r="BK591" s="172"/>
      <c r="BL591" s="172"/>
      <c r="BM591" s="172"/>
      <c r="BN591" s="172"/>
    </row>
    <row r="592" spans="20:66" s="156" customFormat="1">
      <c r="T592" s="172"/>
      <c r="U592" s="172"/>
      <c r="V592" s="172"/>
      <c r="W592" s="172"/>
      <c r="X592" s="172"/>
      <c r="Y592" s="172"/>
      <c r="Z592" s="172"/>
      <c r="AA592" s="172"/>
      <c r="AB592" s="172"/>
      <c r="AC592" s="172"/>
      <c r="AD592" s="172"/>
      <c r="AE592" s="172"/>
      <c r="AF592" s="172"/>
      <c r="AG592" s="172"/>
      <c r="AH592" s="172"/>
      <c r="AI592" s="172"/>
      <c r="AJ592" s="172"/>
      <c r="AK592" s="172"/>
      <c r="AL592" s="172"/>
      <c r="AM592" s="172"/>
      <c r="AN592" s="172"/>
      <c r="AO592" s="172"/>
      <c r="AP592" s="172"/>
      <c r="AQ592" s="172"/>
      <c r="AR592" s="172"/>
      <c r="AS592" s="172"/>
      <c r="AT592" s="172"/>
      <c r="AU592" s="172"/>
      <c r="AV592" s="172"/>
      <c r="AW592" s="172"/>
      <c r="AX592" s="172"/>
      <c r="AY592" s="172"/>
      <c r="AZ592" s="172"/>
      <c r="BA592" s="172"/>
      <c r="BB592" s="172"/>
      <c r="BC592" s="172"/>
      <c r="BD592" s="172"/>
      <c r="BE592" s="172"/>
      <c r="BF592" s="172"/>
      <c r="BG592" s="172"/>
      <c r="BH592" s="172"/>
      <c r="BI592" s="172"/>
      <c r="BJ592" s="172"/>
      <c r="BK592" s="172"/>
      <c r="BL592" s="172"/>
      <c r="BM592" s="172"/>
      <c r="BN592" s="172"/>
    </row>
    <row r="593" spans="20:66" s="156" customFormat="1">
      <c r="T593" s="172"/>
      <c r="U593" s="172"/>
      <c r="V593" s="172"/>
      <c r="W593" s="172"/>
      <c r="X593" s="172"/>
      <c r="Y593" s="172"/>
      <c r="Z593" s="172"/>
      <c r="AA593" s="172"/>
      <c r="AB593" s="172"/>
      <c r="AC593" s="172"/>
      <c r="AD593" s="172"/>
      <c r="AE593" s="172"/>
      <c r="AF593" s="172"/>
      <c r="AG593" s="172"/>
      <c r="AH593" s="172"/>
      <c r="AI593" s="172"/>
      <c r="AJ593" s="172"/>
      <c r="AK593" s="172"/>
      <c r="AL593" s="172"/>
      <c r="AM593" s="172"/>
      <c r="AN593" s="172"/>
      <c r="AO593" s="172"/>
      <c r="AP593" s="172"/>
      <c r="AQ593" s="172"/>
      <c r="AR593" s="172"/>
      <c r="AS593" s="172"/>
      <c r="AT593" s="172"/>
      <c r="AU593" s="172"/>
      <c r="AV593" s="172"/>
      <c r="AW593" s="172"/>
      <c r="AX593" s="172"/>
      <c r="AY593" s="172"/>
      <c r="AZ593" s="172"/>
      <c r="BA593" s="172"/>
      <c r="BB593" s="172"/>
      <c r="BC593" s="172"/>
      <c r="BD593" s="172"/>
      <c r="BE593" s="172"/>
      <c r="BF593" s="172"/>
      <c r="BG593" s="172"/>
      <c r="BH593" s="172"/>
      <c r="BI593" s="172"/>
      <c r="BJ593" s="172"/>
      <c r="BK593" s="172"/>
      <c r="BL593" s="172"/>
      <c r="BM593" s="172"/>
      <c r="BN593" s="172"/>
    </row>
    <row r="594" spans="20:66" s="156" customFormat="1">
      <c r="T594" s="172"/>
      <c r="U594" s="172"/>
      <c r="V594" s="172"/>
      <c r="W594" s="172"/>
      <c r="X594" s="172"/>
      <c r="Y594" s="172"/>
      <c r="Z594" s="172"/>
      <c r="AA594" s="172"/>
      <c r="AB594" s="172"/>
      <c r="AC594" s="172"/>
      <c r="AD594" s="172"/>
      <c r="AE594" s="172"/>
      <c r="AF594" s="172"/>
      <c r="AG594" s="172"/>
      <c r="AH594" s="172"/>
      <c r="AI594" s="172"/>
      <c r="AJ594" s="172"/>
      <c r="AK594" s="172"/>
      <c r="AL594" s="172"/>
      <c r="AM594" s="172"/>
      <c r="AN594" s="172"/>
      <c r="AO594" s="172"/>
      <c r="AP594" s="172"/>
      <c r="AQ594" s="172"/>
      <c r="AR594" s="172"/>
      <c r="AS594" s="172"/>
      <c r="AT594" s="172"/>
      <c r="AU594" s="172"/>
      <c r="AV594" s="172"/>
      <c r="AW594" s="172"/>
      <c r="AX594" s="172"/>
      <c r="AY594" s="172"/>
      <c r="AZ594" s="172"/>
      <c r="BA594" s="172"/>
      <c r="BB594" s="172"/>
      <c r="BC594" s="172"/>
      <c r="BD594" s="172"/>
      <c r="BE594" s="172"/>
      <c r="BF594" s="172"/>
      <c r="BG594" s="172"/>
      <c r="BH594" s="172"/>
      <c r="BI594" s="172"/>
      <c r="BJ594" s="172"/>
      <c r="BK594" s="172"/>
      <c r="BL594" s="172"/>
      <c r="BM594" s="172"/>
      <c r="BN594" s="172"/>
    </row>
    <row r="595" spans="20:66" s="156" customFormat="1">
      <c r="T595" s="172"/>
      <c r="U595" s="172"/>
      <c r="V595" s="172"/>
      <c r="W595" s="172"/>
      <c r="X595" s="172"/>
      <c r="Y595" s="172"/>
      <c r="Z595" s="172"/>
      <c r="AA595" s="172"/>
      <c r="AB595" s="172"/>
      <c r="AC595" s="172"/>
      <c r="AD595" s="172"/>
      <c r="AE595" s="172"/>
      <c r="AF595" s="172"/>
      <c r="AG595" s="172"/>
      <c r="AH595" s="172"/>
      <c r="AI595" s="172"/>
      <c r="AJ595" s="172"/>
      <c r="AK595" s="172"/>
      <c r="AL595" s="172"/>
      <c r="AM595" s="172"/>
      <c r="AN595" s="172"/>
      <c r="AO595" s="172"/>
      <c r="AP595" s="172"/>
      <c r="AQ595" s="172"/>
      <c r="AR595" s="172"/>
      <c r="AS595" s="172"/>
      <c r="AT595" s="172"/>
      <c r="AU595" s="172"/>
      <c r="AV595" s="172"/>
      <c r="AW595" s="172"/>
      <c r="AX595" s="172"/>
      <c r="AY595" s="172"/>
      <c r="AZ595" s="172"/>
      <c r="BA595" s="172"/>
      <c r="BB595" s="172"/>
      <c r="BC595" s="172"/>
      <c r="BD595" s="172"/>
      <c r="BE595" s="172"/>
      <c r="BF595" s="172"/>
      <c r="BG595" s="172"/>
      <c r="BH595" s="172"/>
      <c r="BI595" s="172"/>
      <c r="BJ595" s="172"/>
      <c r="BK595" s="172"/>
      <c r="BL595" s="172"/>
      <c r="BM595" s="172"/>
      <c r="BN595" s="172"/>
    </row>
    <row r="596" spans="20:66" s="156" customFormat="1">
      <c r="T596" s="172"/>
      <c r="U596" s="172"/>
      <c r="V596" s="172"/>
      <c r="W596" s="172"/>
      <c r="X596" s="172"/>
      <c r="Y596" s="172"/>
      <c r="Z596" s="172"/>
      <c r="AA596" s="172"/>
      <c r="AB596" s="172"/>
      <c r="AC596" s="172"/>
      <c r="AD596" s="172"/>
      <c r="AE596" s="172"/>
      <c r="AF596" s="172"/>
      <c r="AG596" s="172"/>
      <c r="AH596" s="172"/>
      <c r="AI596" s="172"/>
      <c r="AJ596" s="172"/>
      <c r="AK596" s="172"/>
      <c r="AL596" s="172"/>
      <c r="AM596" s="172"/>
      <c r="AN596" s="172"/>
      <c r="AO596" s="172"/>
      <c r="AP596" s="172"/>
      <c r="AQ596" s="172"/>
      <c r="AR596" s="172"/>
      <c r="AS596" s="172"/>
      <c r="AT596" s="172"/>
      <c r="AU596" s="172"/>
      <c r="AV596" s="172"/>
      <c r="AW596" s="172"/>
      <c r="AX596" s="172"/>
      <c r="AY596" s="172"/>
      <c r="AZ596" s="172"/>
      <c r="BA596" s="172"/>
      <c r="BB596" s="172"/>
      <c r="BC596" s="172"/>
      <c r="BD596" s="172"/>
      <c r="BE596" s="172"/>
      <c r="BF596" s="172"/>
      <c r="BG596" s="172"/>
      <c r="BH596" s="172"/>
      <c r="BI596" s="172"/>
      <c r="BJ596" s="172"/>
      <c r="BK596" s="172"/>
      <c r="BL596" s="172"/>
      <c r="BM596" s="172"/>
      <c r="BN596" s="172"/>
    </row>
    <row r="597" spans="20:66" s="156" customFormat="1">
      <c r="T597" s="172"/>
      <c r="U597" s="172"/>
      <c r="V597" s="172"/>
      <c r="W597" s="172"/>
      <c r="X597" s="172"/>
      <c r="Y597" s="172"/>
      <c r="Z597" s="172"/>
      <c r="AA597" s="172"/>
      <c r="AB597" s="172"/>
      <c r="AC597" s="172"/>
      <c r="AD597" s="172"/>
      <c r="AE597" s="172"/>
      <c r="AF597" s="172"/>
      <c r="AG597" s="172"/>
      <c r="AH597" s="172"/>
      <c r="AI597" s="172"/>
      <c r="AJ597" s="172"/>
      <c r="AK597" s="172"/>
      <c r="AL597" s="172"/>
      <c r="AM597" s="172"/>
      <c r="AN597" s="172"/>
      <c r="AO597" s="172"/>
      <c r="AP597" s="172"/>
      <c r="AQ597" s="172"/>
      <c r="AR597" s="172"/>
      <c r="AS597" s="172"/>
      <c r="AT597" s="172"/>
      <c r="AU597" s="172"/>
      <c r="AV597" s="172"/>
      <c r="AW597" s="172"/>
      <c r="AX597" s="172"/>
      <c r="AY597" s="172"/>
      <c r="AZ597" s="172"/>
      <c r="BA597" s="172"/>
      <c r="BB597" s="172"/>
      <c r="BC597" s="172"/>
      <c r="BD597" s="172"/>
      <c r="BE597" s="172"/>
      <c r="BF597" s="172"/>
      <c r="BG597" s="172"/>
      <c r="BH597" s="172"/>
      <c r="BI597" s="172"/>
      <c r="BJ597" s="172"/>
      <c r="BK597" s="172"/>
      <c r="BL597" s="172"/>
      <c r="BM597" s="172"/>
      <c r="BN597" s="172"/>
    </row>
    <row r="598" spans="20:66" s="156" customFormat="1">
      <c r="T598" s="172"/>
      <c r="U598" s="172"/>
      <c r="V598" s="172"/>
      <c r="W598" s="172"/>
      <c r="X598" s="172"/>
      <c r="Y598" s="172"/>
      <c r="Z598" s="172"/>
      <c r="AA598" s="172"/>
      <c r="AB598" s="172"/>
      <c r="AC598" s="172"/>
      <c r="AD598" s="172"/>
      <c r="AE598" s="172"/>
      <c r="AF598" s="172"/>
      <c r="AG598" s="172"/>
      <c r="AH598" s="172"/>
      <c r="AI598" s="172"/>
      <c r="AJ598" s="172"/>
      <c r="AK598" s="172"/>
      <c r="AL598" s="172"/>
      <c r="AM598" s="172"/>
      <c r="AN598" s="172"/>
      <c r="AO598" s="172"/>
      <c r="AP598" s="172"/>
      <c r="AQ598" s="172"/>
      <c r="AR598" s="172"/>
      <c r="AS598" s="172"/>
      <c r="AT598" s="172"/>
      <c r="AU598" s="172"/>
      <c r="AV598" s="172"/>
      <c r="AW598" s="172"/>
      <c r="AX598" s="172"/>
      <c r="AY598" s="172"/>
      <c r="AZ598" s="172"/>
      <c r="BA598" s="172"/>
      <c r="BB598" s="172"/>
      <c r="BC598" s="172"/>
      <c r="BD598" s="172"/>
      <c r="BE598" s="172"/>
      <c r="BF598" s="172"/>
      <c r="BG598" s="172"/>
      <c r="BH598" s="172"/>
      <c r="BI598" s="172"/>
      <c r="BJ598" s="172"/>
      <c r="BK598" s="172"/>
      <c r="BL598" s="172"/>
      <c r="BM598" s="172"/>
      <c r="BN598" s="172"/>
    </row>
    <row r="599" spans="20:66" s="156" customFormat="1">
      <c r="T599" s="172"/>
      <c r="U599" s="172"/>
      <c r="V599" s="172"/>
      <c r="W599" s="172"/>
      <c r="X599" s="172"/>
      <c r="Y599" s="172"/>
      <c r="Z599" s="172"/>
      <c r="AA599" s="172"/>
      <c r="AB599" s="172"/>
      <c r="AC599" s="172"/>
      <c r="AD599" s="172"/>
      <c r="AE599" s="172"/>
      <c r="AF599" s="172"/>
      <c r="AG599" s="172"/>
      <c r="AH599" s="172"/>
      <c r="AI599" s="172"/>
      <c r="AJ599" s="172"/>
      <c r="AK599" s="172"/>
      <c r="AL599" s="172"/>
      <c r="AM599" s="172"/>
      <c r="AN599" s="172"/>
      <c r="AO599" s="172"/>
      <c r="AP599" s="172"/>
      <c r="AQ599" s="172"/>
      <c r="AR599" s="172"/>
      <c r="AS599" s="172"/>
      <c r="AT599" s="172"/>
      <c r="AU599" s="172"/>
      <c r="AV599" s="172"/>
      <c r="AW599" s="172"/>
      <c r="AX599" s="172"/>
      <c r="AY599" s="172"/>
      <c r="AZ599" s="172"/>
      <c r="BA599" s="172"/>
      <c r="BB599" s="172"/>
      <c r="BC599" s="172"/>
      <c r="BD599" s="172"/>
      <c r="BE599" s="172"/>
      <c r="BF599" s="172"/>
      <c r="BG599" s="172"/>
      <c r="BH599" s="172"/>
      <c r="BI599" s="172"/>
      <c r="BJ599" s="172"/>
      <c r="BK599" s="172"/>
      <c r="BL599" s="172"/>
      <c r="BM599" s="172"/>
      <c r="BN599" s="172"/>
    </row>
    <row r="600" spans="20:66" s="156" customFormat="1">
      <c r="T600" s="172"/>
      <c r="U600" s="172"/>
      <c r="V600" s="172"/>
      <c r="W600" s="172"/>
      <c r="X600" s="172"/>
      <c r="Y600" s="172"/>
      <c r="Z600" s="172"/>
      <c r="AA600" s="172"/>
      <c r="AB600" s="172"/>
      <c r="AC600" s="172"/>
      <c r="AD600" s="172"/>
      <c r="AE600" s="172"/>
      <c r="AF600" s="172"/>
      <c r="AG600" s="172"/>
      <c r="AH600" s="172"/>
      <c r="AI600" s="172"/>
      <c r="AJ600" s="172"/>
      <c r="AK600" s="172"/>
      <c r="AL600" s="172"/>
      <c r="AM600" s="172"/>
      <c r="AN600" s="172"/>
      <c r="AO600" s="172"/>
      <c r="AP600" s="172"/>
      <c r="AQ600" s="172"/>
      <c r="AR600" s="172"/>
      <c r="AS600" s="172"/>
      <c r="AT600" s="172"/>
      <c r="AU600" s="172"/>
      <c r="AV600" s="172"/>
      <c r="AW600" s="172"/>
      <c r="AX600" s="172"/>
      <c r="AY600" s="172"/>
      <c r="AZ600" s="172"/>
      <c r="BA600" s="172"/>
      <c r="BB600" s="172"/>
      <c r="BC600" s="172"/>
      <c r="BD600" s="172"/>
      <c r="BE600" s="172"/>
      <c r="BF600" s="172"/>
      <c r="BG600" s="172"/>
      <c r="BH600" s="172"/>
      <c r="BI600" s="172"/>
      <c r="BJ600" s="172"/>
      <c r="BK600" s="172"/>
      <c r="BL600" s="172"/>
      <c r="BM600" s="172"/>
      <c r="BN600" s="172"/>
    </row>
    <row r="601" spans="20:66" s="156" customFormat="1"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72"/>
      <c r="AT601" s="172"/>
      <c r="AU601" s="172"/>
      <c r="AV601" s="172"/>
      <c r="AW601" s="172"/>
      <c r="AX601" s="172"/>
      <c r="AY601" s="172"/>
      <c r="AZ601" s="172"/>
      <c r="BA601" s="172"/>
      <c r="BB601" s="172"/>
      <c r="BC601" s="172"/>
      <c r="BD601" s="172"/>
      <c r="BE601" s="172"/>
      <c r="BF601" s="172"/>
      <c r="BG601" s="172"/>
      <c r="BH601" s="172"/>
      <c r="BI601" s="172"/>
      <c r="BJ601" s="172"/>
      <c r="BK601" s="172"/>
      <c r="BL601" s="172"/>
      <c r="BM601" s="172"/>
      <c r="BN601" s="172"/>
    </row>
    <row r="602" spans="20:66" s="156" customFormat="1"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72"/>
      <c r="AT602" s="172"/>
      <c r="AU602" s="172"/>
      <c r="AV602" s="172"/>
      <c r="AW602" s="172"/>
      <c r="AX602" s="172"/>
      <c r="AY602" s="172"/>
      <c r="AZ602" s="172"/>
      <c r="BA602" s="172"/>
      <c r="BB602" s="172"/>
      <c r="BC602" s="172"/>
      <c r="BD602" s="172"/>
      <c r="BE602" s="172"/>
      <c r="BF602" s="172"/>
      <c r="BG602" s="172"/>
      <c r="BH602" s="172"/>
      <c r="BI602" s="172"/>
      <c r="BJ602" s="172"/>
      <c r="BK602" s="172"/>
      <c r="BL602" s="172"/>
      <c r="BM602" s="172"/>
      <c r="BN602" s="172"/>
    </row>
    <row r="603" spans="20:66" s="156" customFormat="1"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72"/>
      <c r="AT603" s="172"/>
      <c r="AU603" s="172"/>
      <c r="AV603" s="172"/>
      <c r="AW603" s="172"/>
      <c r="AX603" s="172"/>
      <c r="AY603" s="172"/>
      <c r="AZ603" s="172"/>
      <c r="BA603" s="172"/>
      <c r="BB603" s="172"/>
      <c r="BC603" s="172"/>
      <c r="BD603" s="172"/>
      <c r="BE603" s="172"/>
      <c r="BF603" s="172"/>
      <c r="BG603" s="172"/>
      <c r="BH603" s="172"/>
      <c r="BI603" s="172"/>
      <c r="BJ603" s="172"/>
      <c r="BK603" s="172"/>
      <c r="BL603" s="172"/>
      <c r="BM603" s="172"/>
      <c r="BN603" s="172"/>
    </row>
    <row r="604" spans="20:66" s="156" customFormat="1"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72"/>
      <c r="AT604" s="172"/>
      <c r="AU604" s="172"/>
      <c r="AV604" s="172"/>
      <c r="AW604" s="172"/>
      <c r="AX604" s="172"/>
      <c r="AY604" s="172"/>
      <c r="AZ604" s="172"/>
      <c r="BA604" s="172"/>
      <c r="BB604" s="172"/>
      <c r="BC604" s="172"/>
      <c r="BD604" s="172"/>
      <c r="BE604" s="172"/>
      <c r="BF604" s="172"/>
      <c r="BG604" s="172"/>
      <c r="BH604" s="172"/>
      <c r="BI604" s="172"/>
      <c r="BJ604" s="172"/>
      <c r="BK604" s="172"/>
      <c r="BL604" s="172"/>
      <c r="BM604" s="172"/>
      <c r="BN604" s="172"/>
    </row>
    <row r="605" spans="20:66" s="156" customFormat="1"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72"/>
      <c r="AT605" s="172"/>
      <c r="AU605" s="172"/>
      <c r="AV605" s="172"/>
      <c r="AW605" s="172"/>
      <c r="AX605" s="172"/>
      <c r="AY605" s="172"/>
      <c r="AZ605" s="172"/>
      <c r="BA605" s="172"/>
      <c r="BB605" s="172"/>
      <c r="BC605" s="172"/>
      <c r="BD605" s="172"/>
      <c r="BE605" s="172"/>
      <c r="BF605" s="172"/>
      <c r="BG605" s="172"/>
      <c r="BH605" s="172"/>
      <c r="BI605" s="172"/>
      <c r="BJ605" s="172"/>
      <c r="BK605" s="172"/>
      <c r="BL605" s="172"/>
      <c r="BM605" s="172"/>
      <c r="BN605" s="172"/>
    </row>
    <row r="606" spans="20:66" s="156" customFormat="1"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172"/>
      <c r="AT606" s="172"/>
      <c r="AU606" s="172"/>
      <c r="AV606" s="172"/>
      <c r="AW606" s="172"/>
      <c r="AX606" s="172"/>
      <c r="AY606" s="172"/>
      <c r="AZ606" s="172"/>
      <c r="BA606" s="172"/>
      <c r="BB606" s="172"/>
      <c r="BC606" s="172"/>
      <c r="BD606" s="172"/>
      <c r="BE606" s="172"/>
      <c r="BF606" s="172"/>
      <c r="BG606" s="172"/>
      <c r="BH606" s="172"/>
      <c r="BI606" s="172"/>
      <c r="BJ606" s="172"/>
      <c r="BK606" s="172"/>
      <c r="BL606" s="172"/>
      <c r="BM606" s="172"/>
      <c r="BN606" s="172"/>
    </row>
    <row r="607" spans="20:66" s="156" customFormat="1"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172"/>
      <c r="AT607" s="172"/>
      <c r="AU607" s="172"/>
      <c r="AV607" s="172"/>
      <c r="AW607" s="172"/>
      <c r="AX607" s="172"/>
      <c r="AY607" s="172"/>
      <c r="AZ607" s="172"/>
      <c r="BA607" s="172"/>
      <c r="BB607" s="172"/>
      <c r="BC607" s="172"/>
      <c r="BD607" s="172"/>
      <c r="BE607" s="172"/>
      <c r="BF607" s="172"/>
      <c r="BG607" s="172"/>
      <c r="BH607" s="172"/>
      <c r="BI607" s="172"/>
      <c r="BJ607" s="172"/>
      <c r="BK607" s="172"/>
      <c r="BL607" s="172"/>
      <c r="BM607" s="172"/>
      <c r="BN607" s="172"/>
    </row>
    <row r="608" spans="20:66" s="156" customFormat="1"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72"/>
      <c r="AT608" s="172"/>
      <c r="AU608" s="172"/>
      <c r="AV608" s="172"/>
      <c r="AW608" s="172"/>
      <c r="AX608" s="172"/>
      <c r="AY608" s="172"/>
      <c r="AZ608" s="172"/>
      <c r="BA608" s="172"/>
      <c r="BB608" s="172"/>
      <c r="BC608" s="172"/>
      <c r="BD608" s="172"/>
      <c r="BE608" s="172"/>
      <c r="BF608" s="172"/>
      <c r="BG608" s="172"/>
      <c r="BH608" s="172"/>
      <c r="BI608" s="172"/>
      <c r="BJ608" s="172"/>
      <c r="BK608" s="172"/>
      <c r="BL608" s="172"/>
      <c r="BM608" s="172"/>
      <c r="BN608" s="172"/>
    </row>
    <row r="609" spans="20:66" s="156" customFormat="1"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2"/>
      <c r="AF609" s="172"/>
      <c r="AG609" s="172"/>
      <c r="AH609" s="172"/>
      <c r="AI609" s="172"/>
      <c r="AJ609" s="172"/>
      <c r="AK609" s="172"/>
      <c r="AL609" s="172"/>
      <c r="AM609" s="172"/>
      <c r="AN609" s="172"/>
      <c r="AO609" s="172"/>
      <c r="AP609" s="172"/>
      <c r="AQ609" s="172"/>
      <c r="AR609" s="172"/>
      <c r="AS609" s="172"/>
      <c r="AT609" s="172"/>
      <c r="AU609" s="172"/>
      <c r="AV609" s="172"/>
      <c r="AW609" s="172"/>
      <c r="AX609" s="172"/>
      <c r="AY609" s="172"/>
      <c r="AZ609" s="172"/>
      <c r="BA609" s="172"/>
      <c r="BB609" s="172"/>
      <c r="BC609" s="172"/>
      <c r="BD609" s="172"/>
      <c r="BE609" s="172"/>
      <c r="BF609" s="172"/>
      <c r="BG609" s="172"/>
      <c r="BH609" s="172"/>
      <c r="BI609" s="172"/>
      <c r="BJ609" s="172"/>
      <c r="BK609" s="172"/>
      <c r="BL609" s="172"/>
      <c r="BM609" s="172"/>
      <c r="BN609" s="172"/>
    </row>
    <row r="610" spans="20:66" s="156" customFormat="1">
      <c r="T610" s="172"/>
      <c r="U610" s="172"/>
      <c r="V610" s="172"/>
      <c r="W610" s="172"/>
      <c r="X610" s="172"/>
      <c r="Y610" s="172"/>
      <c r="Z610" s="172"/>
      <c r="AA610" s="172"/>
      <c r="AB610" s="172"/>
      <c r="AC610" s="172"/>
      <c r="AD610" s="172"/>
      <c r="AE610" s="172"/>
      <c r="AF610" s="172"/>
      <c r="AG610" s="172"/>
      <c r="AH610" s="172"/>
      <c r="AI610" s="172"/>
      <c r="AJ610" s="172"/>
      <c r="AK610" s="172"/>
      <c r="AL610" s="172"/>
      <c r="AM610" s="172"/>
      <c r="AN610" s="172"/>
      <c r="AO610" s="172"/>
      <c r="AP610" s="172"/>
      <c r="AQ610" s="172"/>
      <c r="AR610" s="172"/>
      <c r="AS610" s="172"/>
      <c r="AT610" s="172"/>
      <c r="AU610" s="172"/>
      <c r="AV610" s="172"/>
      <c r="AW610" s="172"/>
      <c r="AX610" s="172"/>
      <c r="AY610" s="172"/>
      <c r="AZ610" s="172"/>
      <c r="BA610" s="172"/>
      <c r="BB610" s="172"/>
      <c r="BC610" s="172"/>
      <c r="BD610" s="172"/>
      <c r="BE610" s="172"/>
      <c r="BF610" s="172"/>
      <c r="BG610" s="172"/>
      <c r="BH610" s="172"/>
      <c r="BI610" s="172"/>
      <c r="BJ610" s="172"/>
      <c r="BK610" s="172"/>
      <c r="BL610" s="172"/>
      <c r="BM610" s="172"/>
      <c r="BN610" s="172"/>
    </row>
    <row r="611" spans="20:66" s="156" customFormat="1">
      <c r="T611" s="172"/>
      <c r="U611" s="172"/>
      <c r="V611" s="172"/>
      <c r="W611" s="172"/>
      <c r="X611" s="172"/>
      <c r="Y611" s="172"/>
      <c r="Z611" s="172"/>
      <c r="AA611" s="172"/>
      <c r="AB611" s="172"/>
      <c r="AC611" s="172"/>
      <c r="AD611" s="172"/>
      <c r="AE611" s="172"/>
      <c r="AF611" s="172"/>
      <c r="AG611" s="172"/>
      <c r="AH611" s="172"/>
      <c r="AI611" s="172"/>
      <c r="AJ611" s="172"/>
      <c r="AK611" s="172"/>
      <c r="AL611" s="172"/>
      <c r="AM611" s="172"/>
      <c r="AN611" s="172"/>
      <c r="AO611" s="172"/>
      <c r="AP611" s="172"/>
      <c r="AQ611" s="172"/>
      <c r="AR611" s="172"/>
      <c r="AS611" s="172"/>
      <c r="AT611" s="172"/>
      <c r="AU611" s="172"/>
      <c r="AV611" s="172"/>
      <c r="AW611" s="172"/>
      <c r="AX611" s="172"/>
      <c r="AY611" s="172"/>
      <c r="AZ611" s="172"/>
      <c r="BA611" s="172"/>
      <c r="BB611" s="172"/>
      <c r="BC611" s="172"/>
      <c r="BD611" s="172"/>
      <c r="BE611" s="172"/>
      <c r="BF611" s="172"/>
      <c r="BG611" s="172"/>
      <c r="BH611" s="172"/>
      <c r="BI611" s="172"/>
      <c r="BJ611" s="172"/>
      <c r="BK611" s="172"/>
      <c r="BL611" s="172"/>
      <c r="BM611" s="172"/>
      <c r="BN611" s="172"/>
    </row>
    <row r="612" spans="20:66" s="156" customFormat="1">
      <c r="T612" s="172"/>
      <c r="U612" s="172"/>
      <c r="V612" s="172"/>
      <c r="W612" s="172"/>
      <c r="X612" s="172"/>
      <c r="Y612" s="172"/>
      <c r="Z612" s="172"/>
      <c r="AA612" s="172"/>
      <c r="AB612" s="172"/>
      <c r="AC612" s="172"/>
      <c r="AD612" s="172"/>
      <c r="AE612" s="172"/>
      <c r="AF612" s="172"/>
      <c r="AG612" s="172"/>
      <c r="AH612" s="172"/>
      <c r="AI612" s="172"/>
      <c r="AJ612" s="172"/>
      <c r="AK612" s="172"/>
      <c r="AL612" s="172"/>
      <c r="AM612" s="172"/>
      <c r="AN612" s="172"/>
      <c r="AO612" s="172"/>
      <c r="AP612" s="172"/>
      <c r="AQ612" s="172"/>
      <c r="AR612" s="172"/>
      <c r="AS612" s="172"/>
      <c r="AT612" s="172"/>
      <c r="AU612" s="172"/>
      <c r="AV612" s="172"/>
      <c r="AW612" s="172"/>
      <c r="AX612" s="172"/>
      <c r="AY612" s="172"/>
      <c r="AZ612" s="172"/>
      <c r="BA612" s="172"/>
      <c r="BB612" s="172"/>
      <c r="BC612" s="172"/>
      <c r="BD612" s="172"/>
      <c r="BE612" s="172"/>
      <c r="BF612" s="172"/>
      <c r="BG612" s="172"/>
      <c r="BH612" s="172"/>
      <c r="BI612" s="172"/>
      <c r="BJ612" s="172"/>
      <c r="BK612" s="172"/>
      <c r="BL612" s="172"/>
      <c r="BM612" s="172"/>
      <c r="BN612" s="172"/>
    </row>
    <row r="613" spans="20:66" s="156" customFormat="1">
      <c r="T613" s="172"/>
      <c r="U613" s="172"/>
      <c r="V613" s="172"/>
      <c r="W613" s="172"/>
      <c r="X613" s="172"/>
      <c r="Y613" s="172"/>
      <c r="Z613" s="172"/>
      <c r="AA613" s="172"/>
      <c r="AB613" s="172"/>
      <c r="AC613" s="172"/>
      <c r="AD613" s="172"/>
      <c r="AE613" s="172"/>
      <c r="AF613" s="172"/>
      <c r="AG613" s="172"/>
      <c r="AH613" s="172"/>
      <c r="AI613" s="172"/>
      <c r="AJ613" s="172"/>
      <c r="AK613" s="172"/>
      <c r="AL613" s="172"/>
      <c r="AM613" s="172"/>
      <c r="AN613" s="172"/>
      <c r="AO613" s="172"/>
      <c r="AP613" s="172"/>
      <c r="AQ613" s="172"/>
      <c r="AR613" s="172"/>
      <c r="AS613" s="172"/>
      <c r="AT613" s="172"/>
      <c r="AU613" s="172"/>
      <c r="AV613" s="172"/>
      <c r="AW613" s="172"/>
      <c r="AX613" s="172"/>
      <c r="AY613" s="172"/>
      <c r="AZ613" s="172"/>
      <c r="BA613" s="172"/>
      <c r="BB613" s="172"/>
      <c r="BC613" s="172"/>
      <c r="BD613" s="172"/>
      <c r="BE613" s="172"/>
      <c r="BF613" s="172"/>
      <c r="BG613" s="172"/>
      <c r="BH613" s="172"/>
      <c r="BI613" s="172"/>
      <c r="BJ613" s="172"/>
      <c r="BK613" s="172"/>
      <c r="BL613" s="172"/>
      <c r="BM613" s="172"/>
      <c r="BN613" s="172"/>
    </row>
    <row r="614" spans="20:66" s="156" customFormat="1">
      <c r="T614" s="172"/>
      <c r="U614" s="172"/>
      <c r="V614" s="172"/>
      <c r="W614" s="172"/>
      <c r="X614" s="172"/>
      <c r="Y614" s="172"/>
      <c r="Z614" s="172"/>
      <c r="AA614" s="172"/>
      <c r="AB614" s="172"/>
      <c r="AC614" s="172"/>
      <c r="AD614" s="172"/>
      <c r="AE614" s="172"/>
      <c r="AF614" s="172"/>
      <c r="AG614" s="172"/>
      <c r="AH614" s="172"/>
      <c r="AI614" s="172"/>
      <c r="AJ614" s="172"/>
      <c r="AK614" s="172"/>
      <c r="AL614" s="172"/>
      <c r="AM614" s="172"/>
      <c r="AN614" s="172"/>
      <c r="AO614" s="172"/>
      <c r="AP614" s="172"/>
      <c r="AQ614" s="172"/>
      <c r="AR614" s="172"/>
      <c r="AS614" s="172"/>
      <c r="AT614" s="172"/>
      <c r="AU614" s="172"/>
      <c r="AV614" s="172"/>
      <c r="AW614" s="172"/>
      <c r="AX614" s="172"/>
      <c r="AY614" s="172"/>
      <c r="AZ614" s="172"/>
      <c r="BA614" s="172"/>
      <c r="BB614" s="172"/>
      <c r="BC614" s="172"/>
      <c r="BD614" s="172"/>
      <c r="BE614" s="172"/>
      <c r="BF614" s="172"/>
      <c r="BG614" s="172"/>
      <c r="BH614" s="172"/>
      <c r="BI614" s="172"/>
      <c r="BJ614" s="172"/>
      <c r="BK614" s="172"/>
      <c r="BL614" s="172"/>
      <c r="BM614" s="172"/>
      <c r="BN614" s="172"/>
    </row>
    <row r="615" spans="20:66" s="156" customFormat="1">
      <c r="T615" s="172"/>
      <c r="U615" s="172"/>
      <c r="V615" s="172"/>
      <c r="W615" s="172"/>
      <c r="X615" s="172"/>
      <c r="Y615" s="172"/>
      <c r="Z615" s="172"/>
      <c r="AA615" s="172"/>
      <c r="AB615" s="172"/>
      <c r="AC615" s="172"/>
      <c r="AD615" s="172"/>
      <c r="AE615" s="172"/>
      <c r="AF615" s="172"/>
      <c r="AG615" s="172"/>
      <c r="AH615" s="172"/>
      <c r="AI615" s="172"/>
      <c r="AJ615" s="172"/>
      <c r="AK615" s="172"/>
      <c r="AL615" s="172"/>
      <c r="AM615" s="172"/>
      <c r="AN615" s="172"/>
      <c r="AO615" s="172"/>
      <c r="AP615" s="172"/>
      <c r="AQ615" s="172"/>
      <c r="AR615" s="172"/>
      <c r="AS615" s="172"/>
      <c r="AT615" s="172"/>
      <c r="AU615" s="172"/>
      <c r="AV615" s="172"/>
      <c r="AW615" s="172"/>
      <c r="AX615" s="172"/>
      <c r="AY615" s="172"/>
      <c r="AZ615" s="172"/>
      <c r="BA615" s="172"/>
      <c r="BB615" s="172"/>
      <c r="BC615" s="172"/>
      <c r="BD615" s="172"/>
      <c r="BE615" s="172"/>
      <c r="BF615" s="172"/>
      <c r="BG615" s="172"/>
      <c r="BH615" s="172"/>
      <c r="BI615" s="172"/>
      <c r="BJ615" s="172"/>
      <c r="BK615" s="172"/>
      <c r="BL615" s="172"/>
      <c r="BM615" s="172"/>
      <c r="BN615" s="172"/>
    </row>
    <row r="616" spans="20:66" s="156" customFormat="1">
      <c r="T616" s="172"/>
      <c r="U616" s="172"/>
      <c r="V616" s="172"/>
      <c r="W616" s="172"/>
      <c r="X616" s="172"/>
      <c r="Y616" s="172"/>
      <c r="Z616" s="172"/>
      <c r="AA616" s="172"/>
      <c r="AB616" s="172"/>
      <c r="AC616" s="172"/>
      <c r="AD616" s="172"/>
      <c r="AE616" s="172"/>
      <c r="AF616" s="172"/>
      <c r="AG616" s="172"/>
      <c r="AH616" s="172"/>
      <c r="AI616" s="172"/>
      <c r="AJ616" s="172"/>
      <c r="AK616" s="172"/>
      <c r="AL616" s="172"/>
      <c r="AM616" s="172"/>
      <c r="AN616" s="172"/>
      <c r="AO616" s="172"/>
      <c r="AP616" s="172"/>
      <c r="AQ616" s="172"/>
      <c r="AR616" s="172"/>
      <c r="AS616" s="172"/>
      <c r="AT616" s="172"/>
      <c r="AU616" s="172"/>
      <c r="AV616" s="172"/>
      <c r="AW616" s="172"/>
      <c r="AX616" s="172"/>
      <c r="AY616" s="172"/>
      <c r="AZ616" s="172"/>
      <c r="BA616" s="172"/>
      <c r="BB616" s="172"/>
      <c r="BC616" s="172"/>
      <c r="BD616" s="172"/>
      <c r="BE616" s="172"/>
      <c r="BF616" s="172"/>
      <c r="BG616" s="172"/>
      <c r="BH616" s="172"/>
      <c r="BI616" s="172"/>
      <c r="BJ616" s="172"/>
      <c r="BK616" s="172"/>
      <c r="BL616" s="172"/>
      <c r="BM616" s="172"/>
      <c r="BN616" s="172"/>
    </row>
    <row r="617" spans="20:66" s="156" customFormat="1">
      <c r="T617" s="172"/>
      <c r="U617" s="172"/>
      <c r="V617" s="172"/>
      <c r="W617" s="172"/>
      <c r="X617" s="172"/>
      <c r="Y617" s="172"/>
      <c r="Z617" s="172"/>
      <c r="AA617" s="172"/>
      <c r="AB617" s="172"/>
      <c r="AC617" s="172"/>
      <c r="AD617" s="172"/>
      <c r="AE617" s="172"/>
      <c r="AF617" s="172"/>
      <c r="AG617" s="172"/>
      <c r="AH617" s="172"/>
      <c r="AI617" s="172"/>
      <c r="AJ617" s="172"/>
      <c r="AK617" s="172"/>
      <c r="AL617" s="172"/>
      <c r="AM617" s="172"/>
      <c r="AN617" s="172"/>
      <c r="AO617" s="172"/>
      <c r="AP617" s="172"/>
      <c r="AQ617" s="172"/>
      <c r="AR617" s="172"/>
      <c r="AS617" s="172"/>
      <c r="AT617" s="172"/>
      <c r="AU617" s="172"/>
      <c r="AV617" s="172"/>
      <c r="AW617" s="172"/>
      <c r="AX617" s="172"/>
      <c r="AY617" s="172"/>
      <c r="AZ617" s="172"/>
      <c r="BA617" s="172"/>
      <c r="BB617" s="172"/>
      <c r="BC617" s="172"/>
      <c r="BD617" s="172"/>
      <c r="BE617" s="172"/>
      <c r="BF617" s="172"/>
      <c r="BG617" s="172"/>
      <c r="BH617" s="172"/>
      <c r="BI617" s="172"/>
      <c r="BJ617" s="172"/>
      <c r="BK617" s="172"/>
      <c r="BL617" s="172"/>
      <c r="BM617" s="172"/>
      <c r="BN617" s="172"/>
    </row>
    <row r="618" spans="20:66" s="156" customFormat="1"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2"/>
      <c r="AT618" s="172"/>
      <c r="AU618" s="172"/>
      <c r="AV618" s="172"/>
      <c r="AW618" s="172"/>
      <c r="AX618" s="172"/>
      <c r="AY618" s="172"/>
      <c r="AZ618" s="172"/>
      <c r="BA618" s="172"/>
      <c r="BB618" s="172"/>
      <c r="BC618" s="172"/>
      <c r="BD618" s="172"/>
      <c r="BE618" s="172"/>
      <c r="BF618" s="172"/>
      <c r="BG618" s="172"/>
      <c r="BH618" s="172"/>
      <c r="BI618" s="172"/>
      <c r="BJ618" s="172"/>
      <c r="BK618" s="172"/>
      <c r="BL618" s="172"/>
      <c r="BM618" s="172"/>
      <c r="BN618" s="172"/>
    </row>
    <row r="619" spans="20:66" s="156" customFormat="1"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2"/>
      <c r="AT619" s="172"/>
      <c r="AU619" s="172"/>
      <c r="AV619" s="172"/>
      <c r="AW619" s="172"/>
      <c r="AX619" s="172"/>
      <c r="AY619" s="172"/>
      <c r="AZ619" s="172"/>
      <c r="BA619" s="172"/>
      <c r="BB619" s="172"/>
      <c r="BC619" s="172"/>
      <c r="BD619" s="172"/>
      <c r="BE619" s="172"/>
      <c r="BF619" s="172"/>
      <c r="BG619" s="172"/>
      <c r="BH619" s="172"/>
      <c r="BI619" s="172"/>
      <c r="BJ619" s="172"/>
      <c r="BK619" s="172"/>
      <c r="BL619" s="172"/>
      <c r="BM619" s="172"/>
      <c r="BN619" s="172"/>
    </row>
    <row r="620" spans="20:66" s="156" customFormat="1"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2"/>
      <c r="AT620" s="172"/>
      <c r="AU620" s="172"/>
      <c r="AV620" s="172"/>
      <c r="AW620" s="172"/>
      <c r="AX620" s="172"/>
      <c r="AY620" s="172"/>
      <c r="AZ620" s="172"/>
      <c r="BA620" s="172"/>
      <c r="BB620" s="172"/>
      <c r="BC620" s="172"/>
      <c r="BD620" s="172"/>
      <c r="BE620" s="172"/>
      <c r="BF620" s="172"/>
      <c r="BG620" s="172"/>
      <c r="BH620" s="172"/>
      <c r="BI620" s="172"/>
      <c r="BJ620" s="172"/>
      <c r="BK620" s="172"/>
      <c r="BL620" s="172"/>
      <c r="BM620" s="172"/>
      <c r="BN620" s="172"/>
    </row>
    <row r="621" spans="20:66" s="156" customFormat="1"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2"/>
      <c r="AT621" s="172"/>
      <c r="AU621" s="172"/>
      <c r="AV621" s="172"/>
      <c r="AW621" s="172"/>
      <c r="AX621" s="172"/>
      <c r="AY621" s="172"/>
      <c r="AZ621" s="172"/>
      <c r="BA621" s="172"/>
      <c r="BB621" s="172"/>
      <c r="BC621" s="172"/>
      <c r="BD621" s="172"/>
      <c r="BE621" s="172"/>
      <c r="BF621" s="172"/>
      <c r="BG621" s="172"/>
      <c r="BH621" s="172"/>
      <c r="BI621" s="172"/>
      <c r="BJ621" s="172"/>
      <c r="BK621" s="172"/>
      <c r="BL621" s="172"/>
      <c r="BM621" s="172"/>
      <c r="BN621" s="172"/>
    </row>
    <row r="622" spans="20:66" s="156" customFormat="1"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2"/>
      <c r="AT622" s="172"/>
      <c r="AU622" s="172"/>
      <c r="AV622" s="172"/>
      <c r="AW622" s="172"/>
      <c r="AX622" s="172"/>
      <c r="AY622" s="172"/>
      <c r="AZ622" s="172"/>
      <c r="BA622" s="172"/>
      <c r="BB622" s="172"/>
      <c r="BC622" s="172"/>
      <c r="BD622" s="172"/>
      <c r="BE622" s="172"/>
      <c r="BF622" s="172"/>
      <c r="BG622" s="172"/>
      <c r="BH622" s="172"/>
      <c r="BI622" s="172"/>
      <c r="BJ622" s="172"/>
      <c r="BK622" s="172"/>
      <c r="BL622" s="172"/>
      <c r="BM622" s="172"/>
      <c r="BN622" s="172"/>
    </row>
    <row r="623" spans="20:66" s="156" customFormat="1"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2"/>
      <c r="AT623" s="172"/>
      <c r="AU623" s="172"/>
      <c r="AV623" s="172"/>
      <c r="AW623" s="172"/>
      <c r="AX623" s="172"/>
      <c r="AY623" s="172"/>
      <c r="AZ623" s="172"/>
      <c r="BA623" s="172"/>
      <c r="BB623" s="172"/>
      <c r="BC623" s="172"/>
      <c r="BD623" s="172"/>
      <c r="BE623" s="172"/>
      <c r="BF623" s="172"/>
      <c r="BG623" s="172"/>
      <c r="BH623" s="172"/>
      <c r="BI623" s="172"/>
      <c r="BJ623" s="172"/>
      <c r="BK623" s="172"/>
      <c r="BL623" s="172"/>
      <c r="BM623" s="172"/>
      <c r="BN623" s="172"/>
    </row>
    <row r="624" spans="20:66" s="156" customFormat="1"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2"/>
      <c r="AT624" s="172"/>
      <c r="AU624" s="172"/>
      <c r="AV624" s="172"/>
      <c r="AW624" s="172"/>
      <c r="AX624" s="172"/>
      <c r="AY624" s="172"/>
      <c r="AZ624" s="172"/>
      <c r="BA624" s="172"/>
      <c r="BB624" s="172"/>
      <c r="BC624" s="172"/>
      <c r="BD624" s="172"/>
      <c r="BE624" s="172"/>
      <c r="BF624" s="172"/>
      <c r="BG624" s="172"/>
      <c r="BH624" s="172"/>
      <c r="BI624" s="172"/>
      <c r="BJ624" s="172"/>
      <c r="BK624" s="172"/>
      <c r="BL624" s="172"/>
      <c r="BM624" s="172"/>
      <c r="BN624" s="172"/>
    </row>
    <row r="625" spans="20:66" s="156" customFormat="1"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2"/>
      <c r="AT625" s="172"/>
      <c r="AU625" s="172"/>
      <c r="AV625" s="172"/>
      <c r="AW625" s="172"/>
      <c r="AX625" s="172"/>
      <c r="AY625" s="172"/>
      <c r="AZ625" s="172"/>
      <c r="BA625" s="172"/>
      <c r="BB625" s="172"/>
      <c r="BC625" s="172"/>
      <c r="BD625" s="172"/>
      <c r="BE625" s="172"/>
      <c r="BF625" s="172"/>
      <c r="BG625" s="172"/>
      <c r="BH625" s="172"/>
      <c r="BI625" s="172"/>
      <c r="BJ625" s="172"/>
      <c r="BK625" s="172"/>
      <c r="BL625" s="172"/>
      <c r="BM625" s="172"/>
      <c r="BN625" s="172"/>
    </row>
    <row r="626" spans="20:66" s="156" customFormat="1"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  <c r="AQ626" s="172"/>
      <c r="AR626" s="172"/>
      <c r="AS626" s="172"/>
      <c r="AT626" s="172"/>
      <c r="AU626" s="172"/>
      <c r="AV626" s="172"/>
      <c r="AW626" s="172"/>
      <c r="AX626" s="172"/>
      <c r="AY626" s="172"/>
      <c r="AZ626" s="172"/>
      <c r="BA626" s="172"/>
      <c r="BB626" s="172"/>
      <c r="BC626" s="172"/>
      <c r="BD626" s="172"/>
      <c r="BE626" s="172"/>
      <c r="BF626" s="172"/>
      <c r="BG626" s="172"/>
      <c r="BH626" s="172"/>
      <c r="BI626" s="172"/>
      <c r="BJ626" s="172"/>
      <c r="BK626" s="172"/>
      <c r="BL626" s="172"/>
      <c r="BM626" s="172"/>
      <c r="BN626" s="172"/>
    </row>
    <row r="627" spans="20:66" s="156" customFormat="1">
      <c r="T627" s="172"/>
      <c r="U627" s="172"/>
      <c r="V627" s="172"/>
      <c r="W627" s="172"/>
      <c r="X627" s="172"/>
      <c r="Y627" s="172"/>
      <c r="Z627" s="172"/>
      <c r="AA627" s="172"/>
      <c r="AB627" s="172"/>
      <c r="AC627" s="172"/>
      <c r="AD627" s="172"/>
      <c r="AE627" s="172"/>
      <c r="AF627" s="172"/>
      <c r="AG627" s="172"/>
      <c r="AH627" s="172"/>
      <c r="AI627" s="172"/>
      <c r="AJ627" s="172"/>
      <c r="AK627" s="172"/>
      <c r="AL627" s="172"/>
      <c r="AM627" s="172"/>
      <c r="AN627" s="172"/>
      <c r="AO627" s="172"/>
      <c r="AP627" s="172"/>
      <c r="AQ627" s="172"/>
      <c r="AR627" s="172"/>
      <c r="AS627" s="172"/>
      <c r="AT627" s="172"/>
      <c r="AU627" s="172"/>
      <c r="AV627" s="172"/>
      <c r="AW627" s="172"/>
      <c r="AX627" s="172"/>
      <c r="AY627" s="172"/>
      <c r="AZ627" s="172"/>
      <c r="BA627" s="172"/>
      <c r="BB627" s="172"/>
      <c r="BC627" s="172"/>
      <c r="BD627" s="172"/>
      <c r="BE627" s="172"/>
      <c r="BF627" s="172"/>
      <c r="BG627" s="172"/>
      <c r="BH627" s="172"/>
      <c r="BI627" s="172"/>
      <c r="BJ627" s="172"/>
      <c r="BK627" s="172"/>
      <c r="BL627" s="172"/>
      <c r="BM627" s="172"/>
      <c r="BN627" s="172"/>
    </row>
    <row r="628" spans="20:66" s="156" customFormat="1">
      <c r="T628" s="172"/>
      <c r="U628" s="172"/>
      <c r="V628" s="172"/>
      <c r="W628" s="172"/>
      <c r="X628" s="172"/>
      <c r="Y628" s="172"/>
      <c r="Z628" s="172"/>
      <c r="AA628" s="172"/>
      <c r="AB628" s="172"/>
      <c r="AC628" s="172"/>
      <c r="AD628" s="172"/>
      <c r="AE628" s="172"/>
      <c r="AF628" s="172"/>
      <c r="AG628" s="172"/>
      <c r="AH628" s="172"/>
      <c r="AI628" s="172"/>
      <c r="AJ628" s="172"/>
      <c r="AK628" s="172"/>
      <c r="AL628" s="172"/>
      <c r="AM628" s="172"/>
      <c r="AN628" s="172"/>
      <c r="AO628" s="172"/>
      <c r="AP628" s="172"/>
      <c r="AQ628" s="172"/>
      <c r="AR628" s="172"/>
      <c r="AS628" s="172"/>
      <c r="AT628" s="172"/>
      <c r="AU628" s="172"/>
      <c r="AV628" s="172"/>
      <c r="AW628" s="172"/>
      <c r="AX628" s="172"/>
      <c r="AY628" s="172"/>
      <c r="AZ628" s="172"/>
      <c r="BA628" s="172"/>
      <c r="BB628" s="172"/>
      <c r="BC628" s="172"/>
      <c r="BD628" s="172"/>
      <c r="BE628" s="172"/>
      <c r="BF628" s="172"/>
      <c r="BG628" s="172"/>
      <c r="BH628" s="172"/>
      <c r="BI628" s="172"/>
      <c r="BJ628" s="172"/>
      <c r="BK628" s="172"/>
      <c r="BL628" s="172"/>
      <c r="BM628" s="172"/>
      <c r="BN628" s="172"/>
    </row>
    <row r="629" spans="20:66" s="156" customFormat="1">
      <c r="T629" s="172"/>
      <c r="U629" s="172"/>
      <c r="V629" s="172"/>
      <c r="W629" s="172"/>
      <c r="X629" s="172"/>
      <c r="Y629" s="172"/>
      <c r="Z629" s="172"/>
      <c r="AA629" s="172"/>
      <c r="AB629" s="172"/>
      <c r="AC629" s="172"/>
      <c r="AD629" s="172"/>
      <c r="AE629" s="172"/>
      <c r="AF629" s="172"/>
      <c r="AG629" s="172"/>
      <c r="AH629" s="172"/>
      <c r="AI629" s="172"/>
      <c r="AJ629" s="172"/>
      <c r="AK629" s="172"/>
      <c r="AL629" s="172"/>
      <c r="AM629" s="172"/>
      <c r="AN629" s="172"/>
      <c r="AO629" s="172"/>
      <c r="AP629" s="172"/>
      <c r="AQ629" s="172"/>
      <c r="AR629" s="172"/>
      <c r="AS629" s="172"/>
      <c r="AT629" s="172"/>
      <c r="AU629" s="172"/>
      <c r="AV629" s="172"/>
      <c r="AW629" s="172"/>
      <c r="AX629" s="172"/>
      <c r="AY629" s="172"/>
      <c r="AZ629" s="172"/>
      <c r="BA629" s="172"/>
      <c r="BB629" s="172"/>
      <c r="BC629" s="172"/>
      <c r="BD629" s="172"/>
      <c r="BE629" s="172"/>
      <c r="BF629" s="172"/>
      <c r="BG629" s="172"/>
      <c r="BH629" s="172"/>
      <c r="BI629" s="172"/>
      <c r="BJ629" s="172"/>
      <c r="BK629" s="172"/>
      <c r="BL629" s="172"/>
      <c r="BM629" s="172"/>
      <c r="BN629" s="172"/>
    </row>
    <row r="630" spans="20:66" s="156" customFormat="1">
      <c r="T630" s="172"/>
      <c r="U630" s="172"/>
      <c r="V630" s="172"/>
      <c r="W630" s="172"/>
      <c r="X630" s="172"/>
      <c r="Y630" s="172"/>
      <c r="Z630" s="172"/>
      <c r="AA630" s="172"/>
      <c r="AB630" s="172"/>
      <c r="AC630" s="172"/>
      <c r="AD630" s="172"/>
      <c r="AE630" s="172"/>
      <c r="AF630" s="172"/>
      <c r="AG630" s="172"/>
      <c r="AH630" s="172"/>
      <c r="AI630" s="172"/>
      <c r="AJ630" s="172"/>
      <c r="AK630" s="172"/>
      <c r="AL630" s="172"/>
      <c r="AM630" s="172"/>
      <c r="AN630" s="172"/>
      <c r="AO630" s="172"/>
      <c r="AP630" s="172"/>
      <c r="AQ630" s="172"/>
      <c r="AR630" s="172"/>
      <c r="AS630" s="172"/>
      <c r="AT630" s="172"/>
      <c r="AU630" s="172"/>
      <c r="AV630" s="172"/>
      <c r="AW630" s="172"/>
      <c r="AX630" s="172"/>
      <c r="AY630" s="172"/>
      <c r="AZ630" s="172"/>
      <c r="BA630" s="172"/>
      <c r="BB630" s="172"/>
      <c r="BC630" s="172"/>
      <c r="BD630" s="172"/>
      <c r="BE630" s="172"/>
      <c r="BF630" s="172"/>
      <c r="BG630" s="172"/>
      <c r="BH630" s="172"/>
      <c r="BI630" s="172"/>
      <c r="BJ630" s="172"/>
      <c r="BK630" s="172"/>
      <c r="BL630" s="172"/>
      <c r="BM630" s="172"/>
      <c r="BN630" s="172"/>
    </row>
    <row r="631" spans="20:66" s="156" customFormat="1"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  <c r="AU631" s="172"/>
      <c r="AV631" s="172"/>
      <c r="AW631" s="172"/>
      <c r="AX631" s="172"/>
      <c r="AY631" s="172"/>
      <c r="AZ631" s="172"/>
      <c r="BA631" s="172"/>
      <c r="BB631" s="172"/>
      <c r="BC631" s="172"/>
      <c r="BD631" s="172"/>
      <c r="BE631" s="172"/>
      <c r="BF631" s="172"/>
      <c r="BG631" s="172"/>
      <c r="BH631" s="172"/>
      <c r="BI631" s="172"/>
      <c r="BJ631" s="172"/>
      <c r="BK631" s="172"/>
      <c r="BL631" s="172"/>
      <c r="BM631" s="172"/>
      <c r="BN631" s="172"/>
    </row>
    <row r="632" spans="20:66" s="156" customFormat="1"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  <c r="AU632" s="172"/>
      <c r="AV632" s="172"/>
      <c r="AW632" s="172"/>
      <c r="AX632" s="172"/>
      <c r="AY632" s="172"/>
      <c r="AZ632" s="172"/>
      <c r="BA632" s="172"/>
      <c r="BB632" s="172"/>
      <c r="BC632" s="172"/>
      <c r="BD632" s="172"/>
      <c r="BE632" s="172"/>
      <c r="BF632" s="172"/>
      <c r="BG632" s="172"/>
      <c r="BH632" s="172"/>
      <c r="BI632" s="172"/>
      <c r="BJ632" s="172"/>
      <c r="BK632" s="172"/>
      <c r="BL632" s="172"/>
      <c r="BM632" s="172"/>
      <c r="BN632" s="172"/>
    </row>
    <row r="633" spans="20:66" s="156" customFormat="1"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  <c r="AU633" s="172"/>
      <c r="AV633" s="172"/>
      <c r="AW633" s="172"/>
      <c r="AX633" s="172"/>
      <c r="AY633" s="172"/>
      <c r="AZ633" s="172"/>
      <c r="BA633" s="172"/>
      <c r="BB633" s="172"/>
      <c r="BC633" s="172"/>
      <c r="BD633" s="172"/>
      <c r="BE633" s="172"/>
      <c r="BF633" s="172"/>
      <c r="BG633" s="172"/>
      <c r="BH633" s="172"/>
      <c r="BI633" s="172"/>
      <c r="BJ633" s="172"/>
      <c r="BK633" s="172"/>
      <c r="BL633" s="172"/>
      <c r="BM633" s="172"/>
      <c r="BN633" s="172"/>
    </row>
    <row r="634" spans="20:66" s="156" customFormat="1"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  <c r="AU634" s="172"/>
      <c r="AV634" s="172"/>
      <c r="AW634" s="172"/>
      <c r="AX634" s="172"/>
      <c r="AY634" s="172"/>
      <c r="AZ634" s="172"/>
      <c r="BA634" s="172"/>
      <c r="BB634" s="172"/>
      <c r="BC634" s="172"/>
      <c r="BD634" s="172"/>
      <c r="BE634" s="172"/>
      <c r="BF634" s="172"/>
      <c r="BG634" s="172"/>
      <c r="BH634" s="172"/>
      <c r="BI634" s="172"/>
      <c r="BJ634" s="172"/>
      <c r="BK634" s="172"/>
      <c r="BL634" s="172"/>
      <c r="BM634" s="172"/>
      <c r="BN634" s="172"/>
    </row>
    <row r="635" spans="20:66" s="156" customFormat="1"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  <c r="AU635" s="172"/>
      <c r="AV635" s="172"/>
      <c r="AW635" s="172"/>
      <c r="AX635" s="172"/>
      <c r="AY635" s="172"/>
      <c r="AZ635" s="172"/>
      <c r="BA635" s="172"/>
      <c r="BB635" s="172"/>
      <c r="BC635" s="172"/>
      <c r="BD635" s="172"/>
      <c r="BE635" s="172"/>
      <c r="BF635" s="172"/>
      <c r="BG635" s="172"/>
      <c r="BH635" s="172"/>
      <c r="BI635" s="172"/>
      <c r="BJ635" s="172"/>
      <c r="BK635" s="172"/>
      <c r="BL635" s="172"/>
      <c r="BM635" s="172"/>
      <c r="BN635" s="172"/>
    </row>
    <row r="636" spans="20:66" s="156" customFormat="1"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  <c r="BA636" s="172"/>
      <c r="BB636" s="172"/>
      <c r="BC636" s="172"/>
      <c r="BD636" s="172"/>
      <c r="BE636" s="172"/>
      <c r="BF636" s="172"/>
      <c r="BG636" s="172"/>
      <c r="BH636" s="172"/>
      <c r="BI636" s="172"/>
      <c r="BJ636" s="172"/>
      <c r="BK636" s="172"/>
      <c r="BL636" s="172"/>
      <c r="BM636" s="172"/>
      <c r="BN636" s="172"/>
    </row>
    <row r="637" spans="20:66" s="156" customFormat="1"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  <c r="BA637" s="172"/>
      <c r="BB637" s="172"/>
      <c r="BC637" s="172"/>
      <c r="BD637" s="172"/>
      <c r="BE637" s="172"/>
      <c r="BF637" s="172"/>
      <c r="BG637" s="172"/>
      <c r="BH637" s="172"/>
      <c r="BI637" s="172"/>
      <c r="BJ637" s="172"/>
      <c r="BK637" s="172"/>
      <c r="BL637" s="172"/>
      <c r="BM637" s="172"/>
      <c r="BN637" s="172"/>
    </row>
    <row r="638" spans="20:66" s="156" customFormat="1"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  <c r="BA638" s="172"/>
      <c r="BB638" s="172"/>
      <c r="BC638" s="172"/>
      <c r="BD638" s="172"/>
      <c r="BE638" s="172"/>
      <c r="BF638" s="172"/>
      <c r="BG638" s="172"/>
      <c r="BH638" s="172"/>
      <c r="BI638" s="172"/>
      <c r="BJ638" s="172"/>
      <c r="BK638" s="172"/>
      <c r="BL638" s="172"/>
      <c r="BM638" s="172"/>
      <c r="BN638" s="172"/>
    </row>
    <row r="639" spans="20:66" s="156" customFormat="1"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  <c r="BA639" s="172"/>
      <c r="BB639" s="172"/>
      <c r="BC639" s="172"/>
      <c r="BD639" s="172"/>
      <c r="BE639" s="172"/>
      <c r="BF639" s="172"/>
      <c r="BG639" s="172"/>
      <c r="BH639" s="172"/>
      <c r="BI639" s="172"/>
      <c r="BJ639" s="172"/>
      <c r="BK639" s="172"/>
      <c r="BL639" s="172"/>
      <c r="BM639" s="172"/>
      <c r="BN639" s="172"/>
    </row>
    <row r="640" spans="20:66" s="156" customFormat="1"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  <c r="BA640" s="172"/>
      <c r="BB640" s="172"/>
      <c r="BC640" s="172"/>
      <c r="BD640" s="172"/>
      <c r="BE640" s="172"/>
      <c r="BF640" s="172"/>
      <c r="BG640" s="172"/>
      <c r="BH640" s="172"/>
      <c r="BI640" s="172"/>
      <c r="BJ640" s="172"/>
      <c r="BK640" s="172"/>
      <c r="BL640" s="172"/>
      <c r="BM640" s="172"/>
      <c r="BN640" s="172"/>
    </row>
    <row r="641" spans="20:66" s="156" customFormat="1"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  <c r="BA641" s="172"/>
      <c r="BB641" s="172"/>
      <c r="BC641" s="172"/>
      <c r="BD641" s="172"/>
      <c r="BE641" s="172"/>
      <c r="BF641" s="172"/>
      <c r="BG641" s="172"/>
      <c r="BH641" s="172"/>
      <c r="BI641" s="172"/>
      <c r="BJ641" s="172"/>
      <c r="BK641" s="172"/>
      <c r="BL641" s="172"/>
      <c r="BM641" s="172"/>
      <c r="BN641" s="172"/>
    </row>
    <row r="642" spans="20:66" s="156" customFormat="1"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  <c r="BA642" s="172"/>
      <c r="BB642" s="172"/>
      <c r="BC642" s="172"/>
      <c r="BD642" s="172"/>
      <c r="BE642" s="172"/>
      <c r="BF642" s="172"/>
      <c r="BG642" s="172"/>
      <c r="BH642" s="172"/>
      <c r="BI642" s="172"/>
      <c r="BJ642" s="172"/>
      <c r="BK642" s="172"/>
      <c r="BL642" s="172"/>
      <c r="BM642" s="172"/>
      <c r="BN642" s="172"/>
    </row>
    <row r="643" spans="20:66" s="156" customFormat="1"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  <c r="BA643" s="172"/>
      <c r="BB643" s="172"/>
      <c r="BC643" s="172"/>
      <c r="BD643" s="172"/>
      <c r="BE643" s="172"/>
      <c r="BF643" s="172"/>
      <c r="BG643" s="172"/>
      <c r="BH643" s="172"/>
      <c r="BI643" s="172"/>
      <c r="BJ643" s="172"/>
      <c r="BK643" s="172"/>
      <c r="BL643" s="172"/>
      <c r="BM643" s="172"/>
      <c r="BN643" s="172"/>
    </row>
    <row r="644" spans="20:66" s="156" customFormat="1"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  <c r="BA644" s="172"/>
      <c r="BB644" s="172"/>
      <c r="BC644" s="172"/>
      <c r="BD644" s="172"/>
      <c r="BE644" s="172"/>
      <c r="BF644" s="172"/>
      <c r="BG644" s="172"/>
      <c r="BH644" s="172"/>
      <c r="BI644" s="172"/>
      <c r="BJ644" s="172"/>
      <c r="BK644" s="172"/>
      <c r="BL644" s="172"/>
      <c r="BM644" s="172"/>
      <c r="BN644" s="172"/>
    </row>
    <row r="645" spans="20:66" s="156" customFormat="1"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  <c r="AU645" s="172"/>
      <c r="AV645" s="172"/>
      <c r="AW645" s="172"/>
      <c r="AX645" s="172"/>
      <c r="AY645" s="172"/>
      <c r="AZ645" s="172"/>
      <c r="BA645" s="172"/>
      <c r="BB645" s="172"/>
      <c r="BC645" s="172"/>
      <c r="BD645" s="172"/>
      <c r="BE645" s="172"/>
      <c r="BF645" s="172"/>
      <c r="BG645" s="172"/>
      <c r="BH645" s="172"/>
      <c r="BI645" s="172"/>
      <c r="BJ645" s="172"/>
      <c r="BK645" s="172"/>
      <c r="BL645" s="172"/>
      <c r="BM645" s="172"/>
      <c r="BN645" s="172"/>
    </row>
    <row r="646" spans="20:66" s="156" customFormat="1"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  <c r="AU646" s="172"/>
      <c r="AV646" s="172"/>
      <c r="AW646" s="172"/>
      <c r="AX646" s="172"/>
      <c r="AY646" s="172"/>
      <c r="AZ646" s="172"/>
      <c r="BA646" s="172"/>
      <c r="BB646" s="172"/>
      <c r="BC646" s="172"/>
      <c r="BD646" s="172"/>
      <c r="BE646" s="172"/>
      <c r="BF646" s="172"/>
      <c r="BG646" s="172"/>
      <c r="BH646" s="172"/>
      <c r="BI646" s="172"/>
      <c r="BJ646" s="172"/>
      <c r="BK646" s="172"/>
      <c r="BL646" s="172"/>
      <c r="BM646" s="172"/>
      <c r="BN646" s="172"/>
    </row>
    <row r="647" spans="20:66" s="156" customFormat="1"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  <c r="AU647" s="172"/>
      <c r="AV647" s="172"/>
      <c r="AW647" s="172"/>
      <c r="AX647" s="172"/>
      <c r="AY647" s="172"/>
      <c r="AZ647" s="172"/>
      <c r="BA647" s="172"/>
      <c r="BB647" s="172"/>
      <c r="BC647" s="172"/>
      <c r="BD647" s="172"/>
      <c r="BE647" s="172"/>
      <c r="BF647" s="172"/>
      <c r="BG647" s="172"/>
      <c r="BH647" s="172"/>
      <c r="BI647" s="172"/>
      <c r="BJ647" s="172"/>
      <c r="BK647" s="172"/>
      <c r="BL647" s="172"/>
      <c r="BM647" s="172"/>
      <c r="BN647" s="172"/>
    </row>
    <row r="648" spans="20:66" s="156" customFormat="1"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  <c r="AU648" s="172"/>
      <c r="AV648" s="172"/>
      <c r="AW648" s="172"/>
      <c r="AX648" s="172"/>
      <c r="AY648" s="172"/>
      <c r="AZ648" s="172"/>
      <c r="BA648" s="172"/>
      <c r="BB648" s="172"/>
      <c r="BC648" s="172"/>
      <c r="BD648" s="172"/>
      <c r="BE648" s="172"/>
      <c r="BF648" s="172"/>
      <c r="BG648" s="172"/>
      <c r="BH648" s="172"/>
      <c r="BI648" s="172"/>
      <c r="BJ648" s="172"/>
      <c r="BK648" s="172"/>
      <c r="BL648" s="172"/>
      <c r="BM648" s="172"/>
      <c r="BN648" s="172"/>
    </row>
    <row r="649" spans="20:66" s="156" customFormat="1"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  <c r="AU649" s="172"/>
      <c r="AV649" s="172"/>
      <c r="AW649" s="172"/>
      <c r="AX649" s="172"/>
      <c r="AY649" s="172"/>
      <c r="AZ649" s="172"/>
      <c r="BA649" s="172"/>
      <c r="BB649" s="172"/>
      <c r="BC649" s="172"/>
      <c r="BD649" s="172"/>
      <c r="BE649" s="172"/>
      <c r="BF649" s="172"/>
      <c r="BG649" s="172"/>
      <c r="BH649" s="172"/>
      <c r="BI649" s="172"/>
      <c r="BJ649" s="172"/>
      <c r="BK649" s="172"/>
      <c r="BL649" s="172"/>
      <c r="BM649" s="172"/>
      <c r="BN649" s="172"/>
    </row>
    <row r="650" spans="20:66" s="156" customFormat="1"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  <c r="AU650" s="172"/>
      <c r="AV650" s="172"/>
      <c r="AW650" s="172"/>
      <c r="AX650" s="172"/>
      <c r="AY650" s="172"/>
      <c r="AZ650" s="172"/>
      <c r="BA650" s="172"/>
      <c r="BB650" s="172"/>
      <c r="BC650" s="172"/>
      <c r="BD650" s="172"/>
      <c r="BE650" s="172"/>
      <c r="BF650" s="172"/>
      <c r="BG650" s="172"/>
      <c r="BH650" s="172"/>
      <c r="BI650" s="172"/>
      <c r="BJ650" s="172"/>
      <c r="BK650" s="172"/>
      <c r="BL650" s="172"/>
      <c r="BM650" s="172"/>
      <c r="BN650" s="172"/>
    </row>
    <row r="651" spans="20:66" s="156" customFormat="1"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  <c r="AU651" s="172"/>
      <c r="AV651" s="172"/>
      <c r="AW651" s="172"/>
      <c r="AX651" s="172"/>
      <c r="AY651" s="172"/>
      <c r="AZ651" s="172"/>
      <c r="BA651" s="172"/>
      <c r="BB651" s="172"/>
      <c r="BC651" s="172"/>
      <c r="BD651" s="172"/>
      <c r="BE651" s="172"/>
      <c r="BF651" s="172"/>
      <c r="BG651" s="172"/>
      <c r="BH651" s="172"/>
      <c r="BI651" s="172"/>
      <c r="BJ651" s="172"/>
      <c r="BK651" s="172"/>
      <c r="BL651" s="172"/>
      <c r="BM651" s="172"/>
      <c r="BN651" s="172"/>
    </row>
    <row r="652" spans="20:66" s="156" customFormat="1"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  <c r="AU652" s="172"/>
      <c r="AV652" s="172"/>
      <c r="AW652" s="172"/>
      <c r="AX652" s="172"/>
      <c r="AY652" s="172"/>
      <c r="AZ652" s="172"/>
      <c r="BA652" s="172"/>
      <c r="BB652" s="172"/>
      <c r="BC652" s="172"/>
      <c r="BD652" s="172"/>
      <c r="BE652" s="172"/>
      <c r="BF652" s="172"/>
      <c r="BG652" s="172"/>
      <c r="BH652" s="172"/>
      <c r="BI652" s="172"/>
      <c r="BJ652" s="172"/>
      <c r="BK652" s="172"/>
      <c r="BL652" s="172"/>
      <c r="BM652" s="172"/>
      <c r="BN652" s="172"/>
    </row>
    <row r="653" spans="20:66" s="156" customFormat="1"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  <c r="AU653" s="172"/>
      <c r="AV653" s="172"/>
      <c r="AW653" s="172"/>
      <c r="AX653" s="172"/>
      <c r="AY653" s="172"/>
      <c r="AZ653" s="172"/>
      <c r="BA653" s="172"/>
      <c r="BB653" s="172"/>
      <c r="BC653" s="172"/>
      <c r="BD653" s="172"/>
      <c r="BE653" s="172"/>
      <c r="BF653" s="172"/>
      <c r="BG653" s="172"/>
      <c r="BH653" s="172"/>
      <c r="BI653" s="172"/>
      <c r="BJ653" s="172"/>
      <c r="BK653" s="172"/>
      <c r="BL653" s="172"/>
      <c r="BM653" s="172"/>
      <c r="BN653" s="172"/>
    </row>
    <row r="654" spans="20:66" s="156" customFormat="1"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  <c r="AU654" s="172"/>
      <c r="AV654" s="172"/>
      <c r="AW654" s="172"/>
      <c r="AX654" s="172"/>
      <c r="AY654" s="172"/>
      <c r="AZ654" s="172"/>
      <c r="BA654" s="172"/>
      <c r="BB654" s="172"/>
      <c r="BC654" s="172"/>
      <c r="BD654" s="172"/>
      <c r="BE654" s="172"/>
      <c r="BF654" s="172"/>
      <c r="BG654" s="172"/>
      <c r="BH654" s="172"/>
      <c r="BI654" s="172"/>
      <c r="BJ654" s="172"/>
      <c r="BK654" s="172"/>
      <c r="BL654" s="172"/>
      <c r="BM654" s="172"/>
      <c r="BN654" s="172"/>
    </row>
    <row r="655" spans="20:66" s="156" customFormat="1"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  <c r="AU655" s="172"/>
      <c r="AV655" s="172"/>
      <c r="AW655" s="172"/>
      <c r="AX655" s="172"/>
      <c r="AY655" s="172"/>
      <c r="AZ655" s="172"/>
      <c r="BA655" s="172"/>
      <c r="BB655" s="172"/>
      <c r="BC655" s="172"/>
      <c r="BD655" s="172"/>
      <c r="BE655" s="172"/>
      <c r="BF655" s="172"/>
      <c r="BG655" s="172"/>
      <c r="BH655" s="172"/>
      <c r="BI655" s="172"/>
      <c r="BJ655" s="172"/>
      <c r="BK655" s="172"/>
      <c r="BL655" s="172"/>
      <c r="BM655" s="172"/>
      <c r="BN655" s="172"/>
    </row>
    <row r="656" spans="20:66" s="156" customFormat="1"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  <c r="AU656" s="172"/>
      <c r="AV656" s="172"/>
      <c r="AW656" s="172"/>
      <c r="AX656" s="172"/>
      <c r="AY656" s="172"/>
      <c r="AZ656" s="172"/>
      <c r="BA656" s="172"/>
      <c r="BB656" s="172"/>
      <c r="BC656" s="172"/>
      <c r="BD656" s="172"/>
      <c r="BE656" s="172"/>
      <c r="BF656" s="172"/>
      <c r="BG656" s="172"/>
      <c r="BH656" s="172"/>
      <c r="BI656" s="172"/>
      <c r="BJ656" s="172"/>
      <c r="BK656" s="172"/>
      <c r="BL656" s="172"/>
      <c r="BM656" s="172"/>
      <c r="BN656" s="172"/>
    </row>
    <row r="657" spans="20:66" s="156" customFormat="1"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  <c r="AU657" s="172"/>
      <c r="AV657" s="172"/>
      <c r="AW657" s="172"/>
      <c r="AX657" s="172"/>
      <c r="AY657" s="172"/>
      <c r="AZ657" s="172"/>
      <c r="BA657" s="172"/>
      <c r="BB657" s="172"/>
      <c r="BC657" s="172"/>
      <c r="BD657" s="172"/>
      <c r="BE657" s="172"/>
      <c r="BF657" s="172"/>
      <c r="BG657" s="172"/>
      <c r="BH657" s="172"/>
      <c r="BI657" s="172"/>
      <c r="BJ657" s="172"/>
      <c r="BK657" s="172"/>
      <c r="BL657" s="172"/>
      <c r="BM657" s="172"/>
      <c r="BN657" s="172"/>
    </row>
    <row r="658" spans="20:66" s="156" customFormat="1"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  <c r="AU658" s="172"/>
      <c r="AV658" s="172"/>
      <c r="AW658" s="172"/>
      <c r="AX658" s="172"/>
      <c r="AY658" s="172"/>
      <c r="AZ658" s="172"/>
      <c r="BA658" s="172"/>
      <c r="BB658" s="172"/>
      <c r="BC658" s="172"/>
      <c r="BD658" s="172"/>
      <c r="BE658" s="172"/>
      <c r="BF658" s="172"/>
      <c r="BG658" s="172"/>
      <c r="BH658" s="172"/>
      <c r="BI658" s="172"/>
      <c r="BJ658" s="172"/>
      <c r="BK658" s="172"/>
      <c r="BL658" s="172"/>
      <c r="BM658" s="172"/>
      <c r="BN658" s="172"/>
    </row>
    <row r="659" spans="20:66" s="156" customFormat="1"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  <c r="AU659" s="172"/>
      <c r="AV659" s="172"/>
      <c r="AW659" s="172"/>
      <c r="AX659" s="172"/>
      <c r="AY659" s="172"/>
      <c r="AZ659" s="172"/>
      <c r="BA659" s="172"/>
      <c r="BB659" s="172"/>
      <c r="BC659" s="172"/>
      <c r="BD659" s="172"/>
      <c r="BE659" s="172"/>
      <c r="BF659" s="172"/>
      <c r="BG659" s="172"/>
      <c r="BH659" s="172"/>
      <c r="BI659" s="172"/>
      <c r="BJ659" s="172"/>
      <c r="BK659" s="172"/>
      <c r="BL659" s="172"/>
      <c r="BM659" s="172"/>
      <c r="BN659" s="172"/>
    </row>
    <row r="660" spans="20:66" s="156" customFormat="1"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  <c r="AU660" s="172"/>
      <c r="AV660" s="172"/>
      <c r="AW660" s="172"/>
      <c r="AX660" s="172"/>
      <c r="AY660" s="172"/>
      <c r="AZ660" s="172"/>
      <c r="BA660" s="172"/>
      <c r="BB660" s="172"/>
      <c r="BC660" s="172"/>
      <c r="BD660" s="172"/>
      <c r="BE660" s="172"/>
      <c r="BF660" s="172"/>
      <c r="BG660" s="172"/>
      <c r="BH660" s="172"/>
      <c r="BI660" s="172"/>
      <c r="BJ660" s="172"/>
      <c r="BK660" s="172"/>
      <c r="BL660" s="172"/>
      <c r="BM660" s="172"/>
      <c r="BN660" s="172"/>
    </row>
    <row r="661" spans="20:66" s="156" customFormat="1"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  <c r="AU661" s="172"/>
      <c r="AV661" s="172"/>
      <c r="AW661" s="172"/>
      <c r="AX661" s="172"/>
      <c r="AY661" s="172"/>
      <c r="AZ661" s="172"/>
      <c r="BA661" s="172"/>
      <c r="BB661" s="172"/>
      <c r="BC661" s="172"/>
      <c r="BD661" s="172"/>
      <c r="BE661" s="172"/>
      <c r="BF661" s="172"/>
      <c r="BG661" s="172"/>
      <c r="BH661" s="172"/>
      <c r="BI661" s="172"/>
      <c r="BJ661" s="172"/>
      <c r="BK661" s="172"/>
      <c r="BL661" s="172"/>
      <c r="BM661" s="172"/>
      <c r="BN661" s="172"/>
    </row>
    <row r="662" spans="20:66" s="156" customFormat="1"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  <c r="AU662" s="172"/>
      <c r="AV662" s="172"/>
      <c r="AW662" s="172"/>
      <c r="AX662" s="172"/>
      <c r="AY662" s="172"/>
      <c r="AZ662" s="172"/>
      <c r="BA662" s="172"/>
      <c r="BB662" s="172"/>
      <c r="BC662" s="172"/>
      <c r="BD662" s="172"/>
      <c r="BE662" s="172"/>
      <c r="BF662" s="172"/>
      <c r="BG662" s="172"/>
      <c r="BH662" s="172"/>
      <c r="BI662" s="172"/>
      <c r="BJ662" s="172"/>
      <c r="BK662" s="172"/>
      <c r="BL662" s="172"/>
      <c r="BM662" s="172"/>
      <c r="BN662" s="172"/>
    </row>
    <row r="663" spans="20:66" s="156" customFormat="1"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  <c r="BA663" s="172"/>
      <c r="BB663" s="172"/>
      <c r="BC663" s="172"/>
      <c r="BD663" s="172"/>
      <c r="BE663" s="172"/>
      <c r="BF663" s="172"/>
      <c r="BG663" s="172"/>
      <c r="BH663" s="172"/>
      <c r="BI663" s="172"/>
      <c r="BJ663" s="172"/>
      <c r="BK663" s="172"/>
      <c r="BL663" s="172"/>
      <c r="BM663" s="172"/>
      <c r="BN663" s="172"/>
    </row>
    <row r="664" spans="20:66" s="156" customFormat="1"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  <c r="AU664" s="172"/>
      <c r="AV664" s="172"/>
      <c r="AW664" s="172"/>
      <c r="AX664" s="172"/>
      <c r="AY664" s="172"/>
      <c r="AZ664" s="172"/>
      <c r="BA664" s="172"/>
      <c r="BB664" s="172"/>
      <c r="BC664" s="172"/>
      <c r="BD664" s="172"/>
      <c r="BE664" s="172"/>
      <c r="BF664" s="172"/>
      <c r="BG664" s="172"/>
      <c r="BH664" s="172"/>
      <c r="BI664" s="172"/>
      <c r="BJ664" s="172"/>
      <c r="BK664" s="172"/>
      <c r="BL664" s="172"/>
      <c r="BM664" s="172"/>
      <c r="BN664" s="172"/>
    </row>
    <row r="665" spans="20:66" s="156" customFormat="1"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  <c r="AU665" s="172"/>
      <c r="AV665" s="172"/>
      <c r="AW665" s="172"/>
      <c r="AX665" s="172"/>
      <c r="AY665" s="172"/>
      <c r="AZ665" s="172"/>
      <c r="BA665" s="172"/>
      <c r="BB665" s="172"/>
      <c r="BC665" s="172"/>
      <c r="BD665" s="172"/>
      <c r="BE665" s="172"/>
      <c r="BF665" s="172"/>
      <c r="BG665" s="172"/>
      <c r="BH665" s="172"/>
      <c r="BI665" s="172"/>
      <c r="BJ665" s="172"/>
      <c r="BK665" s="172"/>
      <c r="BL665" s="172"/>
      <c r="BM665" s="172"/>
      <c r="BN665" s="172"/>
    </row>
    <row r="666" spans="20:66" s="156" customFormat="1"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  <c r="AU666" s="172"/>
      <c r="AV666" s="172"/>
      <c r="AW666" s="172"/>
      <c r="AX666" s="172"/>
      <c r="AY666" s="172"/>
      <c r="AZ666" s="172"/>
      <c r="BA666" s="172"/>
      <c r="BB666" s="172"/>
      <c r="BC666" s="172"/>
      <c r="BD666" s="172"/>
      <c r="BE666" s="172"/>
      <c r="BF666" s="172"/>
      <c r="BG666" s="172"/>
      <c r="BH666" s="172"/>
      <c r="BI666" s="172"/>
      <c r="BJ666" s="172"/>
      <c r="BK666" s="172"/>
      <c r="BL666" s="172"/>
      <c r="BM666" s="172"/>
      <c r="BN666" s="172"/>
    </row>
    <row r="667" spans="20:66" s="156" customFormat="1"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  <c r="AU667" s="172"/>
      <c r="AV667" s="172"/>
      <c r="AW667" s="172"/>
      <c r="AX667" s="172"/>
      <c r="AY667" s="172"/>
      <c r="AZ667" s="172"/>
      <c r="BA667" s="172"/>
      <c r="BB667" s="172"/>
      <c r="BC667" s="172"/>
      <c r="BD667" s="172"/>
      <c r="BE667" s="172"/>
      <c r="BF667" s="172"/>
      <c r="BG667" s="172"/>
      <c r="BH667" s="172"/>
      <c r="BI667" s="172"/>
      <c r="BJ667" s="172"/>
      <c r="BK667" s="172"/>
      <c r="BL667" s="172"/>
      <c r="BM667" s="172"/>
      <c r="BN667" s="172"/>
    </row>
    <row r="668" spans="20:66" s="156" customFormat="1"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  <c r="AU668" s="172"/>
      <c r="AV668" s="172"/>
      <c r="AW668" s="172"/>
      <c r="AX668" s="172"/>
      <c r="AY668" s="172"/>
      <c r="AZ668" s="172"/>
      <c r="BA668" s="172"/>
      <c r="BB668" s="172"/>
      <c r="BC668" s="172"/>
      <c r="BD668" s="172"/>
      <c r="BE668" s="172"/>
      <c r="BF668" s="172"/>
      <c r="BG668" s="172"/>
      <c r="BH668" s="172"/>
      <c r="BI668" s="172"/>
      <c r="BJ668" s="172"/>
      <c r="BK668" s="172"/>
      <c r="BL668" s="172"/>
      <c r="BM668" s="172"/>
      <c r="BN668" s="172"/>
    </row>
    <row r="669" spans="20:66" s="156" customFormat="1"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  <c r="AU669" s="172"/>
      <c r="AV669" s="172"/>
      <c r="AW669" s="172"/>
      <c r="AX669" s="172"/>
      <c r="AY669" s="172"/>
      <c r="AZ669" s="172"/>
      <c r="BA669" s="172"/>
      <c r="BB669" s="172"/>
      <c r="BC669" s="172"/>
      <c r="BD669" s="172"/>
      <c r="BE669" s="172"/>
      <c r="BF669" s="172"/>
      <c r="BG669" s="172"/>
      <c r="BH669" s="172"/>
      <c r="BI669" s="172"/>
      <c r="BJ669" s="172"/>
      <c r="BK669" s="172"/>
      <c r="BL669" s="172"/>
      <c r="BM669" s="172"/>
      <c r="BN669" s="172"/>
    </row>
    <row r="670" spans="20:66" s="156" customFormat="1"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  <c r="AU670" s="172"/>
      <c r="AV670" s="172"/>
      <c r="AW670" s="172"/>
      <c r="AX670" s="172"/>
      <c r="AY670" s="172"/>
      <c r="AZ670" s="172"/>
      <c r="BA670" s="172"/>
      <c r="BB670" s="172"/>
      <c r="BC670" s="172"/>
      <c r="BD670" s="172"/>
      <c r="BE670" s="172"/>
      <c r="BF670" s="172"/>
      <c r="BG670" s="172"/>
      <c r="BH670" s="172"/>
      <c r="BI670" s="172"/>
      <c r="BJ670" s="172"/>
      <c r="BK670" s="172"/>
      <c r="BL670" s="172"/>
      <c r="BM670" s="172"/>
      <c r="BN670" s="172"/>
    </row>
    <row r="671" spans="20:66" s="156" customFormat="1"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  <c r="AU671" s="172"/>
      <c r="AV671" s="172"/>
      <c r="AW671" s="172"/>
      <c r="AX671" s="172"/>
      <c r="AY671" s="172"/>
      <c r="AZ671" s="172"/>
      <c r="BA671" s="172"/>
      <c r="BB671" s="172"/>
      <c r="BC671" s="172"/>
      <c r="BD671" s="172"/>
      <c r="BE671" s="172"/>
      <c r="BF671" s="172"/>
      <c r="BG671" s="172"/>
      <c r="BH671" s="172"/>
      <c r="BI671" s="172"/>
      <c r="BJ671" s="172"/>
      <c r="BK671" s="172"/>
      <c r="BL671" s="172"/>
      <c r="BM671" s="172"/>
      <c r="BN671" s="172"/>
    </row>
    <row r="672" spans="20:66" s="156" customFormat="1"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  <c r="AU672" s="172"/>
      <c r="AV672" s="172"/>
      <c r="AW672" s="172"/>
      <c r="AX672" s="172"/>
      <c r="AY672" s="172"/>
      <c r="AZ672" s="172"/>
      <c r="BA672" s="172"/>
      <c r="BB672" s="172"/>
      <c r="BC672" s="172"/>
      <c r="BD672" s="172"/>
      <c r="BE672" s="172"/>
      <c r="BF672" s="172"/>
      <c r="BG672" s="172"/>
      <c r="BH672" s="172"/>
      <c r="BI672" s="172"/>
      <c r="BJ672" s="172"/>
      <c r="BK672" s="172"/>
      <c r="BL672" s="172"/>
      <c r="BM672" s="172"/>
      <c r="BN672" s="172"/>
    </row>
    <row r="673" spans="20:66" s="156" customFormat="1"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  <c r="AU673" s="172"/>
      <c r="AV673" s="172"/>
      <c r="AW673" s="172"/>
      <c r="AX673" s="172"/>
      <c r="AY673" s="172"/>
      <c r="AZ673" s="172"/>
      <c r="BA673" s="172"/>
      <c r="BB673" s="172"/>
      <c r="BC673" s="172"/>
      <c r="BD673" s="172"/>
      <c r="BE673" s="172"/>
      <c r="BF673" s="172"/>
      <c r="BG673" s="172"/>
      <c r="BH673" s="172"/>
      <c r="BI673" s="172"/>
      <c r="BJ673" s="172"/>
      <c r="BK673" s="172"/>
      <c r="BL673" s="172"/>
      <c r="BM673" s="172"/>
      <c r="BN673" s="172"/>
    </row>
    <row r="674" spans="20:66" s="156" customFormat="1"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  <c r="AU674" s="172"/>
      <c r="AV674" s="172"/>
      <c r="AW674" s="172"/>
      <c r="AX674" s="172"/>
      <c r="AY674" s="172"/>
      <c r="AZ674" s="172"/>
      <c r="BA674" s="172"/>
      <c r="BB674" s="172"/>
      <c r="BC674" s="172"/>
      <c r="BD674" s="172"/>
      <c r="BE674" s="172"/>
      <c r="BF674" s="172"/>
      <c r="BG674" s="172"/>
      <c r="BH674" s="172"/>
      <c r="BI674" s="172"/>
      <c r="BJ674" s="172"/>
      <c r="BK674" s="172"/>
      <c r="BL674" s="172"/>
      <c r="BM674" s="172"/>
      <c r="BN674" s="172"/>
    </row>
    <row r="675" spans="20:66" s="156" customFormat="1"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  <c r="AU675" s="172"/>
      <c r="AV675" s="172"/>
      <c r="AW675" s="172"/>
      <c r="AX675" s="172"/>
      <c r="AY675" s="172"/>
      <c r="AZ675" s="172"/>
      <c r="BA675" s="172"/>
      <c r="BB675" s="172"/>
      <c r="BC675" s="172"/>
      <c r="BD675" s="172"/>
      <c r="BE675" s="172"/>
      <c r="BF675" s="172"/>
      <c r="BG675" s="172"/>
      <c r="BH675" s="172"/>
      <c r="BI675" s="172"/>
      <c r="BJ675" s="172"/>
      <c r="BK675" s="172"/>
      <c r="BL675" s="172"/>
      <c r="BM675" s="172"/>
      <c r="BN675" s="172"/>
    </row>
    <row r="676" spans="20:66" s="156" customFormat="1"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  <c r="AU676" s="172"/>
      <c r="AV676" s="172"/>
      <c r="AW676" s="172"/>
      <c r="AX676" s="172"/>
      <c r="AY676" s="172"/>
      <c r="AZ676" s="172"/>
      <c r="BA676" s="172"/>
      <c r="BB676" s="172"/>
      <c r="BC676" s="172"/>
      <c r="BD676" s="172"/>
      <c r="BE676" s="172"/>
      <c r="BF676" s="172"/>
      <c r="BG676" s="172"/>
      <c r="BH676" s="172"/>
      <c r="BI676" s="172"/>
      <c r="BJ676" s="172"/>
      <c r="BK676" s="172"/>
      <c r="BL676" s="172"/>
      <c r="BM676" s="172"/>
      <c r="BN676" s="172"/>
    </row>
    <row r="677" spans="20:66" s="156" customFormat="1"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  <c r="AU677" s="172"/>
      <c r="AV677" s="172"/>
      <c r="AW677" s="172"/>
      <c r="AX677" s="172"/>
      <c r="AY677" s="172"/>
      <c r="AZ677" s="172"/>
      <c r="BA677" s="172"/>
      <c r="BB677" s="172"/>
      <c r="BC677" s="172"/>
      <c r="BD677" s="172"/>
      <c r="BE677" s="172"/>
      <c r="BF677" s="172"/>
      <c r="BG677" s="172"/>
      <c r="BH677" s="172"/>
      <c r="BI677" s="172"/>
      <c r="BJ677" s="172"/>
      <c r="BK677" s="172"/>
      <c r="BL677" s="172"/>
      <c r="BM677" s="172"/>
      <c r="BN677" s="172"/>
    </row>
    <row r="678" spans="20:66" s="156" customFormat="1"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  <c r="AU678" s="172"/>
      <c r="AV678" s="172"/>
      <c r="AW678" s="172"/>
      <c r="AX678" s="172"/>
      <c r="AY678" s="172"/>
      <c r="AZ678" s="172"/>
      <c r="BA678" s="172"/>
      <c r="BB678" s="172"/>
      <c r="BC678" s="172"/>
      <c r="BD678" s="172"/>
      <c r="BE678" s="172"/>
      <c r="BF678" s="172"/>
      <c r="BG678" s="172"/>
      <c r="BH678" s="172"/>
      <c r="BI678" s="172"/>
      <c r="BJ678" s="172"/>
      <c r="BK678" s="172"/>
      <c r="BL678" s="172"/>
      <c r="BM678" s="172"/>
      <c r="BN678" s="172"/>
    </row>
    <row r="679" spans="20:66" s="156" customFormat="1"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  <c r="AU679" s="172"/>
      <c r="AV679" s="172"/>
      <c r="AW679" s="172"/>
      <c r="AX679" s="172"/>
      <c r="AY679" s="172"/>
      <c r="AZ679" s="172"/>
      <c r="BA679" s="172"/>
      <c r="BB679" s="172"/>
      <c r="BC679" s="172"/>
      <c r="BD679" s="172"/>
      <c r="BE679" s="172"/>
      <c r="BF679" s="172"/>
      <c r="BG679" s="172"/>
      <c r="BH679" s="172"/>
      <c r="BI679" s="172"/>
      <c r="BJ679" s="172"/>
      <c r="BK679" s="172"/>
      <c r="BL679" s="172"/>
      <c r="BM679" s="172"/>
      <c r="BN679" s="172"/>
    </row>
    <row r="680" spans="20:66" s="156" customFormat="1"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  <c r="BA680" s="172"/>
      <c r="BB680" s="172"/>
      <c r="BC680" s="172"/>
      <c r="BD680" s="172"/>
      <c r="BE680" s="172"/>
      <c r="BF680" s="172"/>
      <c r="BG680" s="172"/>
      <c r="BH680" s="172"/>
      <c r="BI680" s="172"/>
      <c r="BJ680" s="172"/>
      <c r="BK680" s="172"/>
      <c r="BL680" s="172"/>
      <c r="BM680" s="172"/>
      <c r="BN680" s="172"/>
    </row>
    <row r="681" spans="20:66" s="156" customFormat="1"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  <c r="AU681" s="172"/>
      <c r="AV681" s="172"/>
      <c r="AW681" s="172"/>
      <c r="AX681" s="172"/>
      <c r="AY681" s="172"/>
      <c r="AZ681" s="172"/>
      <c r="BA681" s="172"/>
      <c r="BB681" s="172"/>
      <c r="BC681" s="172"/>
      <c r="BD681" s="172"/>
      <c r="BE681" s="172"/>
      <c r="BF681" s="172"/>
      <c r="BG681" s="172"/>
      <c r="BH681" s="172"/>
      <c r="BI681" s="172"/>
      <c r="BJ681" s="172"/>
      <c r="BK681" s="172"/>
      <c r="BL681" s="172"/>
      <c r="BM681" s="172"/>
      <c r="BN681" s="172"/>
    </row>
    <row r="682" spans="20:66" s="156" customFormat="1"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  <c r="AU682" s="172"/>
      <c r="AV682" s="172"/>
      <c r="AW682" s="172"/>
      <c r="AX682" s="172"/>
      <c r="AY682" s="172"/>
      <c r="AZ682" s="172"/>
      <c r="BA682" s="172"/>
      <c r="BB682" s="172"/>
      <c r="BC682" s="172"/>
      <c r="BD682" s="172"/>
      <c r="BE682" s="172"/>
      <c r="BF682" s="172"/>
      <c r="BG682" s="172"/>
      <c r="BH682" s="172"/>
      <c r="BI682" s="172"/>
      <c r="BJ682" s="172"/>
      <c r="BK682" s="172"/>
      <c r="BL682" s="172"/>
      <c r="BM682" s="172"/>
      <c r="BN682" s="172"/>
    </row>
    <row r="683" spans="20:66" s="156" customFormat="1"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2"/>
      <c r="AY683" s="172"/>
      <c r="AZ683" s="172"/>
      <c r="BA683" s="172"/>
      <c r="BB683" s="172"/>
      <c r="BC683" s="172"/>
      <c r="BD683" s="172"/>
      <c r="BE683" s="172"/>
      <c r="BF683" s="172"/>
      <c r="BG683" s="172"/>
      <c r="BH683" s="172"/>
      <c r="BI683" s="172"/>
      <c r="BJ683" s="172"/>
      <c r="BK683" s="172"/>
      <c r="BL683" s="172"/>
      <c r="BM683" s="172"/>
      <c r="BN683" s="172"/>
    </row>
    <row r="684" spans="20:66" s="156" customFormat="1"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  <c r="AU684" s="172"/>
      <c r="AV684" s="172"/>
      <c r="AW684" s="172"/>
      <c r="AX684" s="172"/>
      <c r="AY684" s="172"/>
      <c r="AZ684" s="172"/>
      <c r="BA684" s="172"/>
      <c r="BB684" s="172"/>
      <c r="BC684" s="172"/>
      <c r="BD684" s="172"/>
      <c r="BE684" s="172"/>
      <c r="BF684" s="172"/>
      <c r="BG684" s="172"/>
      <c r="BH684" s="172"/>
      <c r="BI684" s="172"/>
      <c r="BJ684" s="172"/>
      <c r="BK684" s="172"/>
      <c r="BL684" s="172"/>
      <c r="BM684" s="172"/>
      <c r="BN684" s="172"/>
    </row>
    <row r="685" spans="20:66" s="156" customFormat="1"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  <c r="AU685" s="172"/>
      <c r="AV685" s="172"/>
      <c r="AW685" s="172"/>
      <c r="AX685" s="172"/>
      <c r="AY685" s="172"/>
      <c r="AZ685" s="172"/>
      <c r="BA685" s="172"/>
      <c r="BB685" s="172"/>
      <c r="BC685" s="172"/>
      <c r="BD685" s="172"/>
      <c r="BE685" s="172"/>
      <c r="BF685" s="172"/>
      <c r="BG685" s="172"/>
      <c r="BH685" s="172"/>
      <c r="BI685" s="172"/>
      <c r="BJ685" s="172"/>
      <c r="BK685" s="172"/>
      <c r="BL685" s="172"/>
      <c r="BM685" s="172"/>
      <c r="BN685" s="172"/>
    </row>
    <row r="686" spans="20:66" s="156" customFormat="1"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  <c r="AU686" s="172"/>
      <c r="AV686" s="172"/>
      <c r="AW686" s="172"/>
      <c r="AX686" s="172"/>
      <c r="AY686" s="172"/>
      <c r="AZ686" s="172"/>
      <c r="BA686" s="172"/>
      <c r="BB686" s="172"/>
      <c r="BC686" s="172"/>
      <c r="BD686" s="172"/>
      <c r="BE686" s="172"/>
      <c r="BF686" s="172"/>
      <c r="BG686" s="172"/>
      <c r="BH686" s="172"/>
      <c r="BI686" s="172"/>
      <c r="BJ686" s="172"/>
      <c r="BK686" s="172"/>
      <c r="BL686" s="172"/>
      <c r="BM686" s="172"/>
      <c r="BN686" s="172"/>
    </row>
    <row r="687" spans="20:66" s="156" customFormat="1"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  <c r="AU687" s="172"/>
      <c r="AV687" s="172"/>
      <c r="AW687" s="172"/>
      <c r="AX687" s="172"/>
      <c r="AY687" s="172"/>
      <c r="AZ687" s="172"/>
      <c r="BA687" s="172"/>
      <c r="BB687" s="172"/>
      <c r="BC687" s="172"/>
      <c r="BD687" s="172"/>
      <c r="BE687" s="172"/>
      <c r="BF687" s="172"/>
      <c r="BG687" s="172"/>
      <c r="BH687" s="172"/>
      <c r="BI687" s="172"/>
      <c r="BJ687" s="172"/>
      <c r="BK687" s="172"/>
      <c r="BL687" s="172"/>
      <c r="BM687" s="172"/>
      <c r="BN687" s="172"/>
    </row>
    <row r="688" spans="20:66" s="156" customFormat="1"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  <c r="AU688" s="172"/>
      <c r="AV688" s="172"/>
      <c r="AW688" s="172"/>
      <c r="AX688" s="172"/>
      <c r="AY688" s="172"/>
      <c r="AZ688" s="172"/>
      <c r="BA688" s="172"/>
      <c r="BB688" s="172"/>
      <c r="BC688" s="172"/>
      <c r="BD688" s="172"/>
      <c r="BE688" s="172"/>
      <c r="BF688" s="172"/>
      <c r="BG688" s="172"/>
      <c r="BH688" s="172"/>
      <c r="BI688" s="172"/>
      <c r="BJ688" s="172"/>
      <c r="BK688" s="172"/>
      <c r="BL688" s="172"/>
      <c r="BM688" s="172"/>
      <c r="BN688" s="172"/>
    </row>
    <row r="689" spans="20:66" s="156" customFormat="1"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  <c r="AU689" s="172"/>
      <c r="AV689" s="172"/>
      <c r="AW689" s="172"/>
      <c r="AX689" s="172"/>
      <c r="AY689" s="172"/>
      <c r="AZ689" s="172"/>
      <c r="BA689" s="172"/>
      <c r="BB689" s="172"/>
      <c r="BC689" s="172"/>
      <c r="BD689" s="172"/>
      <c r="BE689" s="172"/>
      <c r="BF689" s="172"/>
      <c r="BG689" s="172"/>
      <c r="BH689" s="172"/>
      <c r="BI689" s="172"/>
      <c r="BJ689" s="172"/>
      <c r="BK689" s="172"/>
      <c r="BL689" s="172"/>
      <c r="BM689" s="172"/>
      <c r="BN689" s="172"/>
    </row>
    <row r="690" spans="20:66" s="156" customFormat="1"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  <c r="BA690" s="172"/>
      <c r="BB690" s="172"/>
      <c r="BC690" s="172"/>
      <c r="BD690" s="172"/>
      <c r="BE690" s="172"/>
      <c r="BF690" s="172"/>
      <c r="BG690" s="172"/>
      <c r="BH690" s="172"/>
      <c r="BI690" s="172"/>
      <c r="BJ690" s="172"/>
      <c r="BK690" s="172"/>
      <c r="BL690" s="172"/>
      <c r="BM690" s="172"/>
      <c r="BN690" s="172"/>
    </row>
    <row r="691" spans="20:66" s="156" customFormat="1"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  <c r="BA691" s="172"/>
      <c r="BB691" s="172"/>
      <c r="BC691" s="172"/>
      <c r="BD691" s="172"/>
      <c r="BE691" s="172"/>
      <c r="BF691" s="172"/>
      <c r="BG691" s="172"/>
      <c r="BH691" s="172"/>
      <c r="BI691" s="172"/>
      <c r="BJ691" s="172"/>
      <c r="BK691" s="172"/>
      <c r="BL691" s="172"/>
      <c r="BM691" s="172"/>
      <c r="BN691" s="172"/>
    </row>
    <row r="692" spans="20:66" s="156" customFormat="1"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  <c r="BA692" s="172"/>
      <c r="BB692" s="172"/>
      <c r="BC692" s="172"/>
      <c r="BD692" s="172"/>
      <c r="BE692" s="172"/>
      <c r="BF692" s="172"/>
      <c r="BG692" s="172"/>
      <c r="BH692" s="172"/>
      <c r="BI692" s="172"/>
      <c r="BJ692" s="172"/>
      <c r="BK692" s="172"/>
      <c r="BL692" s="172"/>
      <c r="BM692" s="172"/>
      <c r="BN692" s="172"/>
    </row>
    <row r="693" spans="20:66" s="156" customFormat="1"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  <c r="BA693" s="172"/>
      <c r="BB693" s="172"/>
      <c r="BC693" s="172"/>
      <c r="BD693" s="172"/>
      <c r="BE693" s="172"/>
      <c r="BF693" s="172"/>
      <c r="BG693" s="172"/>
      <c r="BH693" s="172"/>
      <c r="BI693" s="172"/>
      <c r="BJ693" s="172"/>
      <c r="BK693" s="172"/>
      <c r="BL693" s="172"/>
      <c r="BM693" s="172"/>
      <c r="BN693" s="172"/>
    </row>
    <row r="694" spans="20:66" s="156" customFormat="1"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  <c r="BA694" s="172"/>
      <c r="BB694" s="172"/>
      <c r="BC694" s="172"/>
      <c r="BD694" s="172"/>
      <c r="BE694" s="172"/>
      <c r="BF694" s="172"/>
      <c r="BG694" s="172"/>
      <c r="BH694" s="172"/>
      <c r="BI694" s="172"/>
      <c r="BJ694" s="172"/>
      <c r="BK694" s="172"/>
      <c r="BL694" s="172"/>
      <c r="BM694" s="172"/>
      <c r="BN694" s="172"/>
    </row>
    <row r="695" spans="20:66" s="156" customFormat="1"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  <c r="BA695" s="172"/>
      <c r="BB695" s="172"/>
      <c r="BC695" s="172"/>
      <c r="BD695" s="172"/>
      <c r="BE695" s="172"/>
      <c r="BF695" s="172"/>
      <c r="BG695" s="172"/>
      <c r="BH695" s="172"/>
      <c r="BI695" s="172"/>
      <c r="BJ695" s="172"/>
      <c r="BK695" s="172"/>
      <c r="BL695" s="172"/>
      <c r="BM695" s="172"/>
      <c r="BN695" s="172"/>
    </row>
    <row r="696" spans="20:66" s="156" customFormat="1"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  <c r="BA696" s="172"/>
      <c r="BB696" s="172"/>
      <c r="BC696" s="172"/>
      <c r="BD696" s="172"/>
      <c r="BE696" s="172"/>
      <c r="BF696" s="172"/>
      <c r="BG696" s="172"/>
      <c r="BH696" s="172"/>
      <c r="BI696" s="172"/>
      <c r="BJ696" s="172"/>
      <c r="BK696" s="172"/>
      <c r="BL696" s="172"/>
      <c r="BM696" s="172"/>
      <c r="BN696" s="172"/>
    </row>
    <row r="697" spans="20:66" s="156" customFormat="1"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  <c r="BA697" s="172"/>
      <c r="BB697" s="172"/>
      <c r="BC697" s="172"/>
      <c r="BD697" s="172"/>
      <c r="BE697" s="172"/>
      <c r="BF697" s="172"/>
      <c r="BG697" s="172"/>
      <c r="BH697" s="172"/>
      <c r="BI697" s="172"/>
      <c r="BJ697" s="172"/>
      <c r="BK697" s="172"/>
      <c r="BL697" s="172"/>
      <c r="BM697" s="172"/>
      <c r="BN697" s="172"/>
    </row>
    <row r="698" spans="20:66" s="156" customFormat="1"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172"/>
      <c r="BN698" s="172"/>
    </row>
    <row r="699" spans="20:66" s="156" customFormat="1"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  <c r="BA699" s="172"/>
      <c r="BB699" s="172"/>
      <c r="BC699" s="172"/>
      <c r="BD699" s="172"/>
      <c r="BE699" s="172"/>
      <c r="BF699" s="172"/>
      <c r="BG699" s="172"/>
      <c r="BH699" s="172"/>
      <c r="BI699" s="172"/>
      <c r="BJ699" s="172"/>
      <c r="BK699" s="172"/>
      <c r="BL699" s="172"/>
      <c r="BM699" s="172"/>
      <c r="BN699" s="172"/>
    </row>
    <row r="700" spans="20:66" s="156" customFormat="1"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  <c r="AU700" s="172"/>
      <c r="AV700" s="172"/>
      <c r="AW700" s="172"/>
      <c r="AX700" s="172"/>
      <c r="AY700" s="172"/>
      <c r="AZ700" s="172"/>
      <c r="BA700" s="172"/>
      <c r="BB700" s="172"/>
      <c r="BC700" s="172"/>
      <c r="BD700" s="172"/>
      <c r="BE700" s="172"/>
      <c r="BF700" s="172"/>
      <c r="BG700" s="172"/>
      <c r="BH700" s="172"/>
      <c r="BI700" s="172"/>
      <c r="BJ700" s="172"/>
      <c r="BK700" s="172"/>
      <c r="BL700" s="172"/>
      <c r="BM700" s="172"/>
      <c r="BN700" s="172"/>
    </row>
    <row r="701" spans="20:66" s="156" customFormat="1"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  <c r="AU701" s="172"/>
      <c r="AV701" s="172"/>
      <c r="AW701" s="172"/>
      <c r="AX701" s="172"/>
      <c r="AY701" s="172"/>
      <c r="AZ701" s="172"/>
      <c r="BA701" s="172"/>
      <c r="BB701" s="172"/>
      <c r="BC701" s="172"/>
      <c r="BD701" s="172"/>
      <c r="BE701" s="172"/>
      <c r="BF701" s="172"/>
      <c r="BG701" s="172"/>
      <c r="BH701" s="172"/>
      <c r="BI701" s="172"/>
      <c r="BJ701" s="172"/>
      <c r="BK701" s="172"/>
      <c r="BL701" s="172"/>
      <c r="BM701" s="172"/>
      <c r="BN701" s="172"/>
    </row>
    <row r="702" spans="20:66" s="156" customFormat="1"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  <c r="AU702" s="172"/>
      <c r="AV702" s="172"/>
      <c r="AW702" s="172"/>
      <c r="AX702" s="172"/>
      <c r="AY702" s="172"/>
      <c r="AZ702" s="172"/>
      <c r="BA702" s="172"/>
      <c r="BB702" s="172"/>
      <c r="BC702" s="172"/>
      <c r="BD702" s="172"/>
      <c r="BE702" s="172"/>
      <c r="BF702" s="172"/>
      <c r="BG702" s="172"/>
      <c r="BH702" s="172"/>
      <c r="BI702" s="172"/>
      <c r="BJ702" s="172"/>
      <c r="BK702" s="172"/>
      <c r="BL702" s="172"/>
      <c r="BM702" s="172"/>
      <c r="BN702" s="172"/>
    </row>
    <row r="703" spans="20:66" s="156" customFormat="1"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  <c r="AU703" s="172"/>
      <c r="AV703" s="172"/>
      <c r="AW703" s="172"/>
      <c r="AX703" s="172"/>
      <c r="AY703" s="172"/>
      <c r="AZ703" s="172"/>
      <c r="BA703" s="172"/>
      <c r="BB703" s="172"/>
      <c r="BC703" s="172"/>
      <c r="BD703" s="172"/>
      <c r="BE703" s="172"/>
      <c r="BF703" s="172"/>
      <c r="BG703" s="172"/>
      <c r="BH703" s="172"/>
      <c r="BI703" s="172"/>
      <c r="BJ703" s="172"/>
      <c r="BK703" s="172"/>
      <c r="BL703" s="172"/>
      <c r="BM703" s="172"/>
      <c r="BN703" s="172"/>
    </row>
    <row r="704" spans="20:66" s="156" customFormat="1"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  <c r="AU704" s="172"/>
      <c r="AV704" s="172"/>
      <c r="AW704" s="172"/>
      <c r="AX704" s="172"/>
      <c r="AY704" s="172"/>
      <c r="AZ704" s="172"/>
      <c r="BA704" s="172"/>
      <c r="BB704" s="172"/>
      <c r="BC704" s="172"/>
      <c r="BD704" s="172"/>
      <c r="BE704" s="172"/>
      <c r="BF704" s="172"/>
      <c r="BG704" s="172"/>
      <c r="BH704" s="172"/>
      <c r="BI704" s="172"/>
      <c r="BJ704" s="172"/>
      <c r="BK704" s="172"/>
      <c r="BL704" s="172"/>
      <c r="BM704" s="172"/>
      <c r="BN704" s="172"/>
    </row>
    <row r="705" spans="20:66" s="156" customFormat="1"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  <c r="AU705" s="172"/>
      <c r="AV705" s="172"/>
      <c r="AW705" s="172"/>
      <c r="AX705" s="172"/>
      <c r="AY705" s="172"/>
      <c r="AZ705" s="172"/>
      <c r="BA705" s="172"/>
      <c r="BB705" s="172"/>
      <c r="BC705" s="172"/>
      <c r="BD705" s="172"/>
      <c r="BE705" s="172"/>
      <c r="BF705" s="172"/>
      <c r="BG705" s="172"/>
      <c r="BH705" s="172"/>
      <c r="BI705" s="172"/>
      <c r="BJ705" s="172"/>
      <c r="BK705" s="172"/>
      <c r="BL705" s="172"/>
      <c r="BM705" s="172"/>
      <c r="BN705" s="172"/>
    </row>
    <row r="706" spans="20:66" s="156" customFormat="1"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  <c r="AU706" s="172"/>
      <c r="AV706" s="172"/>
      <c r="AW706" s="172"/>
      <c r="AX706" s="172"/>
      <c r="AY706" s="172"/>
      <c r="AZ706" s="172"/>
      <c r="BA706" s="172"/>
      <c r="BB706" s="172"/>
      <c r="BC706" s="172"/>
      <c r="BD706" s="172"/>
      <c r="BE706" s="172"/>
      <c r="BF706" s="172"/>
      <c r="BG706" s="172"/>
      <c r="BH706" s="172"/>
      <c r="BI706" s="172"/>
      <c r="BJ706" s="172"/>
      <c r="BK706" s="172"/>
      <c r="BL706" s="172"/>
      <c r="BM706" s="172"/>
      <c r="BN706" s="172"/>
    </row>
    <row r="707" spans="20:66" s="156" customFormat="1"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  <c r="AU707" s="172"/>
      <c r="AV707" s="172"/>
      <c r="AW707" s="172"/>
      <c r="AX707" s="172"/>
      <c r="AY707" s="172"/>
      <c r="AZ707" s="172"/>
      <c r="BA707" s="172"/>
      <c r="BB707" s="172"/>
      <c r="BC707" s="172"/>
      <c r="BD707" s="172"/>
      <c r="BE707" s="172"/>
      <c r="BF707" s="172"/>
      <c r="BG707" s="172"/>
      <c r="BH707" s="172"/>
      <c r="BI707" s="172"/>
      <c r="BJ707" s="172"/>
      <c r="BK707" s="172"/>
      <c r="BL707" s="172"/>
      <c r="BM707" s="172"/>
      <c r="BN707" s="172"/>
    </row>
    <row r="708" spans="20:66" s="156" customFormat="1"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  <c r="AU708" s="172"/>
      <c r="AV708" s="172"/>
      <c r="AW708" s="172"/>
      <c r="AX708" s="172"/>
      <c r="AY708" s="172"/>
      <c r="AZ708" s="172"/>
      <c r="BA708" s="172"/>
      <c r="BB708" s="172"/>
      <c r="BC708" s="172"/>
      <c r="BD708" s="172"/>
      <c r="BE708" s="172"/>
      <c r="BF708" s="172"/>
      <c r="BG708" s="172"/>
      <c r="BH708" s="172"/>
      <c r="BI708" s="172"/>
      <c r="BJ708" s="172"/>
      <c r="BK708" s="172"/>
      <c r="BL708" s="172"/>
      <c r="BM708" s="172"/>
      <c r="BN708" s="172"/>
    </row>
    <row r="709" spans="20:66" s="156" customFormat="1"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  <c r="BA709" s="172"/>
      <c r="BB709" s="172"/>
      <c r="BC709" s="172"/>
      <c r="BD709" s="172"/>
      <c r="BE709" s="172"/>
      <c r="BF709" s="172"/>
      <c r="BG709" s="172"/>
      <c r="BH709" s="172"/>
      <c r="BI709" s="172"/>
      <c r="BJ709" s="172"/>
      <c r="BK709" s="172"/>
      <c r="BL709" s="172"/>
      <c r="BM709" s="172"/>
      <c r="BN709" s="172"/>
    </row>
    <row r="710" spans="20:66" s="156" customFormat="1"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  <c r="BA710" s="172"/>
      <c r="BB710" s="172"/>
      <c r="BC710" s="172"/>
      <c r="BD710" s="172"/>
      <c r="BE710" s="172"/>
      <c r="BF710" s="172"/>
      <c r="BG710" s="172"/>
      <c r="BH710" s="172"/>
      <c r="BI710" s="172"/>
      <c r="BJ710" s="172"/>
      <c r="BK710" s="172"/>
      <c r="BL710" s="172"/>
      <c r="BM710" s="172"/>
      <c r="BN710" s="172"/>
    </row>
    <row r="711" spans="20:66" s="156" customFormat="1"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  <c r="BA711" s="172"/>
      <c r="BB711" s="172"/>
      <c r="BC711" s="172"/>
      <c r="BD711" s="172"/>
      <c r="BE711" s="172"/>
      <c r="BF711" s="172"/>
      <c r="BG711" s="172"/>
      <c r="BH711" s="172"/>
      <c r="BI711" s="172"/>
      <c r="BJ711" s="172"/>
      <c r="BK711" s="172"/>
      <c r="BL711" s="172"/>
      <c r="BM711" s="172"/>
      <c r="BN711" s="172"/>
    </row>
    <row r="712" spans="20:66" s="156" customFormat="1"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  <c r="BA712" s="172"/>
      <c r="BB712" s="172"/>
      <c r="BC712" s="172"/>
      <c r="BD712" s="172"/>
      <c r="BE712" s="172"/>
      <c r="BF712" s="172"/>
      <c r="BG712" s="172"/>
      <c r="BH712" s="172"/>
      <c r="BI712" s="172"/>
      <c r="BJ712" s="172"/>
      <c r="BK712" s="172"/>
      <c r="BL712" s="172"/>
      <c r="BM712" s="172"/>
      <c r="BN712" s="172"/>
    </row>
    <row r="713" spans="20:66" s="156" customFormat="1"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  <c r="BA713" s="172"/>
      <c r="BB713" s="172"/>
      <c r="BC713" s="172"/>
      <c r="BD713" s="172"/>
      <c r="BE713" s="172"/>
      <c r="BF713" s="172"/>
      <c r="BG713" s="172"/>
      <c r="BH713" s="172"/>
      <c r="BI713" s="172"/>
      <c r="BJ713" s="172"/>
      <c r="BK713" s="172"/>
      <c r="BL713" s="172"/>
      <c r="BM713" s="172"/>
      <c r="BN713" s="172"/>
    </row>
    <row r="714" spans="20:66" s="156" customFormat="1"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  <c r="BA714" s="172"/>
      <c r="BB714" s="172"/>
      <c r="BC714" s="172"/>
      <c r="BD714" s="172"/>
      <c r="BE714" s="172"/>
      <c r="BF714" s="172"/>
      <c r="BG714" s="172"/>
      <c r="BH714" s="172"/>
      <c r="BI714" s="172"/>
      <c r="BJ714" s="172"/>
      <c r="BK714" s="172"/>
      <c r="BL714" s="172"/>
      <c r="BM714" s="172"/>
      <c r="BN714" s="172"/>
    </row>
    <row r="715" spans="20:66" s="156" customFormat="1"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  <c r="BA715" s="172"/>
      <c r="BB715" s="172"/>
      <c r="BC715" s="172"/>
      <c r="BD715" s="172"/>
      <c r="BE715" s="172"/>
      <c r="BF715" s="172"/>
      <c r="BG715" s="172"/>
      <c r="BH715" s="172"/>
      <c r="BI715" s="172"/>
      <c r="BJ715" s="172"/>
      <c r="BK715" s="172"/>
      <c r="BL715" s="172"/>
      <c r="BM715" s="172"/>
      <c r="BN715" s="172"/>
    </row>
    <row r="716" spans="20:66" s="156" customFormat="1"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  <c r="BA716" s="172"/>
      <c r="BB716" s="172"/>
      <c r="BC716" s="172"/>
      <c r="BD716" s="172"/>
      <c r="BE716" s="172"/>
      <c r="BF716" s="172"/>
      <c r="BG716" s="172"/>
      <c r="BH716" s="172"/>
      <c r="BI716" s="172"/>
      <c r="BJ716" s="172"/>
      <c r="BK716" s="172"/>
      <c r="BL716" s="172"/>
      <c r="BM716" s="172"/>
      <c r="BN716" s="172"/>
    </row>
    <row r="717" spans="20:66" s="156" customFormat="1"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  <c r="BA717" s="172"/>
      <c r="BB717" s="172"/>
      <c r="BC717" s="172"/>
      <c r="BD717" s="172"/>
      <c r="BE717" s="172"/>
      <c r="BF717" s="172"/>
      <c r="BG717" s="172"/>
      <c r="BH717" s="172"/>
      <c r="BI717" s="172"/>
      <c r="BJ717" s="172"/>
      <c r="BK717" s="172"/>
      <c r="BL717" s="172"/>
      <c r="BM717" s="172"/>
      <c r="BN717" s="172"/>
    </row>
    <row r="718" spans="20:66" s="156" customFormat="1"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  <c r="AU718" s="172"/>
      <c r="AV718" s="172"/>
      <c r="AW718" s="172"/>
      <c r="AX718" s="172"/>
      <c r="AY718" s="172"/>
      <c r="AZ718" s="172"/>
      <c r="BA718" s="172"/>
      <c r="BB718" s="172"/>
      <c r="BC718" s="172"/>
      <c r="BD718" s="172"/>
      <c r="BE718" s="172"/>
      <c r="BF718" s="172"/>
      <c r="BG718" s="172"/>
      <c r="BH718" s="172"/>
      <c r="BI718" s="172"/>
      <c r="BJ718" s="172"/>
      <c r="BK718" s="172"/>
      <c r="BL718" s="172"/>
      <c r="BM718" s="172"/>
      <c r="BN718" s="172"/>
    </row>
    <row r="719" spans="20:66" s="156" customFormat="1"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  <c r="AU719" s="172"/>
      <c r="AV719" s="172"/>
      <c r="AW719" s="172"/>
      <c r="AX719" s="172"/>
      <c r="AY719" s="172"/>
      <c r="AZ719" s="172"/>
      <c r="BA719" s="172"/>
      <c r="BB719" s="172"/>
      <c r="BC719" s="172"/>
      <c r="BD719" s="172"/>
      <c r="BE719" s="172"/>
      <c r="BF719" s="172"/>
      <c r="BG719" s="172"/>
      <c r="BH719" s="172"/>
      <c r="BI719" s="172"/>
      <c r="BJ719" s="172"/>
      <c r="BK719" s="172"/>
      <c r="BL719" s="172"/>
      <c r="BM719" s="172"/>
      <c r="BN719" s="172"/>
    </row>
    <row r="720" spans="20:66" s="156" customFormat="1"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  <c r="AU720" s="172"/>
      <c r="AV720" s="172"/>
      <c r="AW720" s="172"/>
      <c r="AX720" s="172"/>
      <c r="AY720" s="172"/>
      <c r="AZ720" s="172"/>
      <c r="BA720" s="172"/>
      <c r="BB720" s="172"/>
      <c r="BC720" s="172"/>
      <c r="BD720" s="172"/>
      <c r="BE720" s="172"/>
      <c r="BF720" s="172"/>
      <c r="BG720" s="172"/>
      <c r="BH720" s="172"/>
      <c r="BI720" s="172"/>
      <c r="BJ720" s="172"/>
      <c r="BK720" s="172"/>
      <c r="BL720" s="172"/>
      <c r="BM720" s="172"/>
      <c r="BN720" s="172"/>
    </row>
    <row r="721" spans="20:66" s="156" customFormat="1"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  <c r="AU721" s="172"/>
      <c r="AV721" s="172"/>
      <c r="AW721" s="172"/>
      <c r="AX721" s="172"/>
      <c r="AY721" s="172"/>
      <c r="AZ721" s="172"/>
      <c r="BA721" s="172"/>
      <c r="BB721" s="172"/>
      <c r="BC721" s="172"/>
      <c r="BD721" s="172"/>
      <c r="BE721" s="172"/>
      <c r="BF721" s="172"/>
      <c r="BG721" s="172"/>
      <c r="BH721" s="172"/>
      <c r="BI721" s="172"/>
      <c r="BJ721" s="172"/>
      <c r="BK721" s="172"/>
      <c r="BL721" s="172"/>
      <c r="BM721" s="172"/>
      <c r="BN721" s="172"/>
    </row>
    <row r="722" spans="20:66" s="156" customFormat="1"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  <c r="AU722" s="172"/>
      <c r="AV722" s="172"/>
      <c r="AW722" s="172"/>
      <c r="AX722" s="172"/>
      <c r="AY722" s="172"/>
      <c r="AZ722" s="172"/>
      <c r="BA722" s="172"/>
      <c r="BB722" s="172"/>
      <c r="BC722" s="172"/>
      <c r="BD722" s="172"/>
      <c r="BE722" s="172"/>
      <c r="BF722" s="172"/>
      <c r="BG722" s="172"/>
      <c r="BH722" s="172"/>
      <c r="BI722" s="172"/>
      <c r="BJ722" s="172"/>
      <c r="BK722" s="172"/>
      <c r="BL722" s="172"/>
      <c r="BM722" s="172"/>
      <c r="BN722" s="172"/>
    </row>
    <row r="723" spans="20:66" s="156" customFormat="1"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  <c r="AU723" s="172"/>
      <c r="AV723" s="172"/>
      <c r="AW723" s="172"/>
      <c r="AX723" s="172"/>
      <c r="AY723" s="172"/>
      <c r="AZ723" s="172"/>
      <c r="BA723" s="172"/>
      <c r="BB723" s="172"/>
      <c r="BC723" s="172"/>
      <c r="BD723" s="172"/>
      <c r="BE723" s="172"/>
      <c r="BF723" s="172"/>
      <c r="BG723" s="172"/>
      <c r="BH723" s="172"/>
      <c r="BI723" s="172"/>
      <c r="BJ723" s="172"/>
      <c r="BK723" s="172"/>
      <c r="BL723" s="172"/>
      <c r="BM723" s="172"/>
      <c r="BN723" s="172"/>
    </row>
    <row r="724" spans="20:66" s="156" customFormat="1"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  <c r="AU724" s="172"/>
      <c r="AV724" s="172"/>
      <c r="AW724" s="172"/>
      <c r="AX724" s="172"/>
      <c r="AY724" s="172"/>
      <c r="AZ724" s="172"/>
      <c r="BA724" s="172"/>
      <c r="BB724" s="172"/>
      <c r="BC724" s="172"/>
      <c r="BD724" s="172"/>
      <c r="BE724" s="172"/>
      <c r="BF724" s="172"/>
      <c r="BG724" s="172"/>
      <c r="BH724" s="172"/>
      <c r="BI724" s="172"/>
      <c r="BJ724" s="172"/>
      <c r="BK724" s="172"/>
      <c r="BL724" s="172"/>
      <c r="BM724" s="172"/>
      <c r="BN724" s="172"/>
    </row>
    <row r="725" spans="20:66" s="156" customFormat="1"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  <c r="AU725" s="172"/>
      <c r="AV725" s="172"/>
      <c r="AW725" s="172"/>
      <c r="AX725" s="172"/>
      <c r="AY725" s="172"/>
      <c r="AZ725" s="172"/>
      <c r="BA725" s="172"/>
      <c r="BB725" s="172"/>
      <c r="BC725" s="172"/>
      <c r="BD725" s="172"/>
      <c r="BE725" s="172"/>
      <c r="BF725" s="172"/>
      <c r="BG725" s="172"/>
      <c r="BH725" s="172"/>
      <c r="BI725" s="172"/>
      <c r="BJ725" s="172"/>
      <c r="BK725" s="172"/>
      <c r="BL725" s="172"/>
      <c r="BM725" s="172"/>
      <c r="BN725" s="172"/>
    </row>
    <row r="726" spans="20:66" s="156" customFormat="1"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  <c r="AU726" s="172"/>
      <c r="AV726" s="172"/>
      <c r="AW726" s="172"/>
      <c r="AX726" s="172"/>
      <c r="AY726" s="172"/>
      <c r="AZ726" s="172"/>
      <c r="BA726" s="172"/>
      <c r="BB726" s="172"/>
      <c r="BC726" s="172"/>
      <c r="BD726" s="172"/>
      <c r="BE726" s="172"/>
      <c r="BF726" s="172"/>
      <c r="BG726" s="172"/>
      <c r="BH726" s="172"/>
      <c r="BI726" s="172"/>
      <c r="BJ726" s="172"/>
      <c r="BK726" s="172"/>
      <c r="BL726" s="172"/>
      <c r="BM726" s="172"/>
      <c r="BN726" s="172"/>
    </row>
    <row r="727" spans="20:66" s="156" customFormat="1"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  <c r="BA727" s="172"/>
      <c r="BB727" s="172"/>
      <c r="BC727" s="172"/>
      <c r="BD727" s="172"/>
      <c r="BE727" s="172"/>
      <c r="BF727" s="172"/>
      <c r="BG727" s="172"/>
      <c r="BH727" s="172"/>
      <c r="BI727" s="172"/>
      <c r="BJ727" s="172"/>
      <c r="BK727" s="172"/>
      <c r="BL727" s="172"/>
      <c r="BM727" s="172"/>
      <c r="BN727" s="172"/>
    </row>
    <row r="728" spans="20:66" s="156" customFormat="1"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  <c r="BA728" s="172"/>
      <c r="BB728" s="172"/>
      <c r="BC728" s="172"/>
      <c r="BD728" s="172"/>
      <c r="BE728" s="172"/>
      <c r="BF728" s="172"/>
      <c r="BG728" s="172"/>
      <c r="BH728" s="172"/>
      <c r="BI728" s="172"/>
      <c r="BJ728" s="172"/>
      <c r="BK728" s="172"/>
      <c r="BL728" s="172"/>
      <c r="BM728" s="172"/>
      <c r="BN728" s="172"/>
    </row>
    <row r="729" spans="20:66" s="156" customFormat="1"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  <c r="BA729" s="172"/>
      <c r="BB729" s="172"/>
      <c r="BC729" s="172"/>
      <c r="BD729" s="172"/>
      <c r="BE729" s="172"/>
      <c r="BF729" s="172"/>
      <c r="BG729" s="172"/>
      <c r="BH729" s="172"/>
      <c r="BI729" s="172"/>
      <c r="BJ729" s="172"/>
      <c r="BK729" s="172"/>
      <c r="BL729" s="172"/>
      <c r="BM729" s="172"/>
      <c r="BN729" s="172"/>
    </row>
    <row r="730" spans="20:66" s="156" customFormat="1"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  <c r="BA730" s="172"/>
      <c r="BB730" s="172"/>
      <c r="BC730" s="172"/>
      <c r="BD730" s="172"/>
      <c r="BE730" s="172"/>
      <c r="BF730" s="172"/>
      <c r="BG730" s="172"/>
      <c r="BH730" s="172"/>
      <c r="BI730" s="172"/>
      <c r="BJ730" s="172"/>
      <c r="BK730" s="172"/>
      <c r="BL730" s="172"/>
      <c r="BM730" s="172"/>
      <c r="BN730" s="172"/>
    </row>
    <row r="731" spans="20:66" s="156" customFormat="1"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  <c r="BA731" s="172"/>
      <c r="BB731" s="172"/>
      <c r="BC731" s="172"/>
      <c r="BD731" s="172"/>
      <c r="BE731" s="172"/>
      <c r="BF731" s="172"/>
      <c r="BG731" s="172"/>
      <c r="BH731" s="172"/>
      <c r="BI731" s="172"/>
      <c r="BJ731" s="172"/>
      <c r="BK731" s="172"/>
      <c r="BL731" s="172"/>
      <c r="BM731" s="172"/>
      <c r="BN731" s="172"/>
    </row>
    <row r="732" spans="20:66" s="156" customFormat="1"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  <c r="BA732" s="172"/>
      <c r="BB732" s="172"/>
      <c r="BC732" s="172"/>
      <c r="BD732" s="172"/>
      <c r="BE732" s="172"/>
      <c r="BF732" s="172"/>
      <c r="BG732" s="172"/>
      <c r="BH732" s="172"/>
      <c r="BI732" s="172"/>
      <c r="BJ732" s="172"/>
      <c r="BK732" s="172"/>
      <c r="BL732" s="172"/>
      <c r="BM732" s="172"/>
      <c r="BN732" s="172"/>
    </row>
    <row r="733" spans="20:66" s="156" customFormat="1"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  <c r="BA733" s="172"/>
      <c r="BB733" s="172"/>
      <c r="BC733" s="172"/>
      <c r="BD733" s="172"/>
      <c r="BE733" s="172"/>
      <c r="BF733" s="172"/>
      <c r="BG733" s="172"/>
      <c r="BH733" s="172"/>
      <c r="BI733" s="172"/>
      <c r="BJ733" s="172"/>
      <c r="BK733" s="172"/>
      <c r="BL733" s="172"/>
      <c r="BM733" s="172"/>
      <c r="BN733" s="172"/>
    </row>
    <row r="734" spans="20:66" s="156" customFormat="1"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  <c r="BA734" s="172"/>
      <c r="BB734" s="172"/>
      <c r="BC734" s="172"/>
      <c r="BD734" s="172"/>
      <c r="BE734" s="172"/>
      <c r="BF734" s="172"/>
      <c r="BG734" s="172"/>
      <c r="BH734" s="172"/>
      <c r="BI734" s="172"/>
      <c r="BJ734" s="172"/>
      <c r="BK734" s="172"/>
      <c r="BL734" s="172"/>
      <c r="BM734" s="172"/>
      <c r="BN734" s="172"/>
    </row>
    <row r="735" spans="20:66" s="156" customFormat="1"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  <c r="BA735" s="172"/>
      <c r="BB735" s="172"/>
      <c r="BC735" s="172"/>
      <c r="BD735" s="172"/>
      <c r="BE735" s="172"/>
      <c r="BF735" s="172"/>
      <c r="BG735" s="172"/>
      <c r="BH735" s="172"/>
      <c r="BI735" s="172"/>
      <c r="BJ735" s="172"/>
      <c r="BK735" s="172"/>
      <c r="BL735" s="172"/>
      <c r="BM735" s="172"/>
      <c r="BN735" s="172"/>
    </row>
    <row r="736" spans="20:66" s="156" customFormat="1"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  <c r="BA736" s="172"/>
      <c r="BB736" s="172"/>
      <c r="BC736" s="172"/>
      <c r="BD736" s="172"/>
      <c r="BE736" s="172"/>
      <c r="BF736" s="172"/>
      <c r="BG736" s="172"/>
      <c r="BH736" s="172"/>
      <c r="BI736" s="172"/>
      <c r="BJ736" s="172"/>
      <c r="BK736" s="172"/>
      <c r="BL736" s="172"/>
      <c r="BM736" s="172"/>
      <c r="BN736" s="172"/>
    </row>
    <row r="737" spans="20:66" s="156" customFormat="1"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  <c r="BA737" s="172"/>
      <c r="BB737" s="172"/>
      <c r="BC737" s="172"/>
      <c r="BD737" s="172"/>
      <c r="BE737" s="172"/>
      <c r="BF737" s="172"/>
      <c r="BG737" s="172"/>
      <c r="BH737" s="172"/>
      <c r="BI737" s="172"/>
      <c r="BJ737" s="172"/>
      <c r="BK737" s="172"/>
      <c r="BL737" s="172"/>
      <c r="BM737" s="172"/>
      <c r="BN737" s="172"/>
    </row>
    <row r="738" spans="20:66" s="156" customFormat="1"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  <c r="BA738" s="172"/>
      <c r="BB738" s="172"/>
      <c r="BC738" s="172"/>
      <c r="BD738" s="172"/>
      <c r="BE738" s="172"/>
      <c r="BF738" s="172"/>
      <c r="BG738" s="172"/>
      <c r="BH738" s="172"/>
      <c r="BI738" s="172"/>
      <c r="BJ738" s="172"/>
      <c r="BK738" s="172"/>
      <c r="BL738" s="172"/>
      <c r="BM738" s="172"/>
      <c r="BN738" s="172"/>
    </row>
    <row r="739" spans="20:66" s="156" customFormat="1"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  <c r="BA739" s="172"/>
      <c r="BB739" s="172"/>
      <c r="BC739" s="172"/>
      <c r="BD739" s="172"/>
      <c r="BE739" s="172"/>
      <c r="BF739" s="172"/>
      <c r="BG739" s="172"/>
      <c r="BH739" s="172"/>
      <c r="BI739" s="172"/>
      <c r="BJ739" s="172"/>
      <c r="BK739" s="172"/>
      <c r="BL739" s="172"/>
      <c r="BM739" s="172"/>
      <c r="BN739" s="172"/>
    </row>
    <row r="740" spans="20:66" s="156" customFormat="1"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  <c r="BA740" s="172"/>
      <c r="BB740" s="172"/>
      <c r="BC740" s="172"/>
      <c r="BD740" s="172"/>
      <c r="BE740" s="172"/>
      <c r="BF740" s="172"/>
      <c r="BG740" s="172"/>
      <c r="BH740" s="172"/>
      <c r="BI740" s="172"/>
      <c r="BJ740" s="172"/>
      <c r="BK740" s="172"/>
      <c r="BL740" s="172"/>
      <c r="BM740" s="172"/>
      <c r="BN740" s="172"/>
    </row>
    <row r="741" spans="20:66" s="156" customFormat="1"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  <c r="BA741" s="172"/>
      <c r="BB741" s="172"/>
      <c r="BC741" s="172"/>
      <c r="BD741" s="172"/>
      <c r="BE741" s="172"/>
      <c r="BF741" s="172"/>
      <c r="BG741" s="172"/>
      <c r="BH741" s="172"/>
      <c r="BI741" s="172"/>
      <c r="BJ741" s="172"/>
      <c r="BK741" s="172"/>
      <c r="BL741" s="172"/>
      <c r="BM741" s="172"/>
      <c r="BN741" s="172"/>
    </row>
    <row r="742" spans="20:66" s="156" customFormat="1"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  <c r="BA742" s="172"/>
      <c r="BB742" s="172"/>
      <c r="BC742" s="172"/>
      <c r="BD742" s="172"/>
      <c r="BE742" s="172"/>
      <c r="BF742" s="172"/>
      <c r="BG742" s="172"/>
      <c r="BH742" s="172"/>
      <c r="BI742" s="172"/>
      <c r="BJ742" s="172"/>
      <c r="BK742" s="172"/>
      <c r="BL742" s="172"/>
      <c r="BM742" s="172"/>
      <c r="BN742" s="172"/>
    </row>
    <row r="743" spans="20:66" s="156" customFormat="1"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  <c r="BA743" s="172"/>
      <c r="BB743" s="172"/>
      <c r="BC743" s="172"/>
      <c r="BD743" s="172"/>
      <c r="BE743" s="172"/>
      <c r="BF743" s="172"/>
      <c r="BG743" s="172"/>
      <c r="BH743" s="172"/>
      <c r="BI743" s="172"/>
      <c r="BJ743" s="172"/>
      <c r="BK743" s="172"/>
      <c r="BL743" s="172"/>
      <c r="BM743" s="172"/>
      <c r="BN743" s="172"/>
    </row>
    <row r="744" spans="20:66" s="156" customFormat="1"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  <c r="BA744" s="172"/>
      <c r="BB744" s="172"/>
      <c r="BC744" s="172"/>
      <c r="BD744" s="172"/>
      <c r="BE744" s="172"/>
      <c r="BF744" s="172"/>
      <c r="BG744" s="172"/>
      <c r="BH744" s="172"/>
      <c r="BI744" s="172"/>
      <c r="BJ744" s="172"/>
      <c r="BK744" s="172"/>
      <c r="BL744" s="172"/>
      <c r="BM744" s="172"/>
      <c r="BN744" s="172"/>
    </row>
    <row r="745" spans="20:66" s="156" customFormat="1"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  <c r="BA745" s="172"/>
      <c r="BB745" s="172"/>
      <c r="BC745" s="172"/>
      <c r="BD745" s="172"/>
      <c r="BE745" s="172"/>
      <c r="BF745" s="172"/>
      <c r="BG745" s="172"/>
      <c r="BH745" s="172"/>
      <c r="BI745" s="172"/>
      <c r="BJ745" s="172"/>
      <c r="BK745" s="172"/>
      <c r="BL745" s="172"/>
      <c r="BM745" s="172"/>
      <c r="BN745" s="172"/>
    </row>
    <row r="746" spans="20:66" s="156" customFormat="1"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  <c r="BA746" s="172"/>
      <c r="BB746" s="172"/>
      <c r="BC746" s="172"/>
      <c r="BD746" s="172"/>
      <c r="BE746" s="172"/>
      <c r="BF746" s="172"/>
      <c r="BG746" s="172"/>
      <c r="BH746" s="172"/>
      <c r="BI746" s="172"/>
      <c r="BJ746" s="172"/>
      <c r="BK746" s="172"/>
      <c r="BL746" s="172"/>
      <c r="BM746" s="172"/>
      <c r="BN746" s="172"/>
    </row>
    <row r="747" spans="20:66" s="156" customFormat="1"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  <c r="BA747" s="172"/>
      <c r="BB747" s="172"/>
      <c r="BC747" s="172"/>
      <c r="BD747" s="172"/>
      <c r="BE747" s="172"/>
      <c r="BF747" s="172"/>
      <c r="BG747" s="172"/>
      <c r="BH747" s="172"/>
      <c r="BI747" s="172"/>
      <c r="BJ747" s="172"/>
      <c r="BK747" s="172"/>
      <c r="BL747" s="172"/>
      <c r="BM747" s="172"/>
      <c r="BN747" s="172"/>
    </row>
    <row r="748" spans="20:66" s="156" customFormat="1">
      <c r="T748" s="172"/>
      <c r="U748" s="172"/>
      <c r="V748" s="172"/>
      <c r="W748" s="172"/>
      <c r="X748" s="172"/>
      <c r="Y748" s="172"/>
      <c r="Z748" s="172"/>
      <c r="AA748" s="172"/>
      <c r="AB748" s="172"/>
      <c r="AC748" s="172"/>
      <c r="AD748" s="172"/>
      <c r="AE748" s="172"/>
      <c r="AF748" s="172"/>
      <c r="AG748" s="172"/>
      <c r="AH748" s="172"/>
      <c r="AI748" s="172"/>
      <c r="AJ748" s="172"/>
      <c r="AK748" s="172"/>
      <c r="AL748" s="172"/>
      <c r="AM748" s="172"/>
      <c r="AN748" s="172"/>
      <c r="AO748" s="172"/>
      <c r="AP748" s="172"/>
      <c r="AQ748" s="172"/>
      <c r="AR748" s="172"/>
      <c r="AS748" s="172"/>
      <c r="AT748" s="172"/>
      <c r="AU748" s="172"/>
      <c r="AV748" s="172"/>
      <c r="AW748" s="172"/>
      <c r="AX748" s="172"/>
      <c r="AY748" s="172"/>
      <c r="AZ748" s="172"/>
      <c r="BA748" s="172"/>
      <c r="BB748" s="172"/>
      <c r="BC748" s="172"/>
      <c r="BD748" s="172"/>
      <c r="BE748" s="172"/>
      <c r="BF748" s="172"/>
      <c r="BG748" s="172"/>
      <c r="BH748" s="172"/>
      <c r="BI748" s="172"/>
      <c r="BJ748" s="172"/>
      <c r="BK748" s="172"/>
      <c r="BL748" s="172"/>
      <c r="BM748" s="172"/>
      <c r="BN748" s="172"/>
    </row>
    <row r="749" spans="20:66" s="156" customFormat="1">
      <c r="T749" s="172"/>
      <c r="U749" s="172"/>
      <c r="V749" s="172"/>
      <c r="W749" s="172"/>
      <c r="X749" s="172"/>
      <c r="Y749" s="172"/>
      <c r="Z749" s="172"/>
      <c r="AA749" s="172"/>
      <c r="AB749" s="172"/>
      <c r="AC749" s="172"/>
      <c r="AD749" s="172"/>
      <c r="AE749" s="172"/>
      <c r="AF749" s="172"/>
      <c r="AG749" s="172"/>
      <c r="AH749" s="172"/>
      <c r="AI749" s="172"/>
      <c r="AJ749" s="172"/>
      <c r="AK749" s="172"/>
      <c r="AL749" s="172"/>
      <c r="AM749" s="172"/>
      <c r="AN749" s="172"/>
      <c r="AO749" s="172"/>
      <c r="AP749" s="172"/>
      <c r="AQ749" s="172"/>
      <c r="AR749" s="172"/>
      <c r="AS749" s="172"/>
      <c r="AT749" s="172"/>
      <c r="AU749" s="172"/>
      <c r="AV749" s="172"/>
      <c r="AW749" s="172"/>
      <c r="AX749" s="172"/>
      <c r="AY749" s="172"/>
      <c r="AZ749" s="172"/>
      <c r="BA749" s="172"/>
      <c r="BB749" s="172"/>
      <c r="BC749" s="172"/>
      <c r="BD749" s="172"/>
      <c r="BE749" s="172"/>
      <c r="BF749" s="172"/>
      <c r="BG749" s="172"/>
      <c r="BH749" s="172"/>
      <c r="BI749" s="172"/>
      <c r="BJ749" s="172"/>
      <c r="BK749" s="172"/>
      <c r="BL749" s="172"/>
      <c r="BM749" s="172"/>
      <c r="BN749" s="172"/>
    </row>
    <row r="750" spans="20:66" s="156" customFormat="1">
      <c r="T750" s="172"/>
      <c r="U750" s="172"/>
      <c r="V750" s="172"/>
      <c r="W750" s="172"/>
      <c r="X750" s="172"/>
      <c r="Y750" s="172"/>
      <c r="Z750" s="172"/>
      <c r="AA750" s="172"/>
      <c r="AB750" s="172"/>
      <c r="AC750" s="172"/>
      <c r="AD750" s="172"/>
      <c r="AE750" s="172"/>
      <c r="AF750" s="172"/>
      <c r="AG750" s="172"/>
      <c r="AH750" s="172"/>
      <c r="AI750" s="172"/>
      <c r="AJ750" s="172"/>
      <c r="AK750" s="172"/>
      <c r="AL750" s="172"/>
      <c r="AM750" s="172"/>
      <c r="AN750" s="172"/>
      <c r="AO750" s="172"/>
      <c r="AP750" s="172"/>
      <c r="AQ750" s="172"/>
      <c r="AR750" s="172"/>
      <c r="AS750" s="172"/>
      <c r="AT750" s="172"/>
      <c r="AU750" s="172"/>
      <c r="AV750" s="172"/>
      <c r="AW750" s="172"/>
      <c r="AX750" s="172"/>
      <c r="AY750" s="172"/>
      <c r="AZ750" s="172"/>
      <c r="BA750" s="172"/>
      <c r="BB750" s="172"/>
      <c r="BC750" s="172"/>
      <c r="BD750" s="172"/>
      <c r="BE750" s="172"/>
      <c r="BF750" s="172"/>
      <c r="BG750" s="172"/>
      <c r="BH750" s="172"/>
      <c r="BI750" s="172"/>
      <c r="BJ750" s="172"/>
      <c r="BK750" s="172"/>
      <c r="BL750" s="172"/>
      <c r="BM750" s="172"/>
      <c r="BN750" s="172"/>
    </row>
    <row r="751" spans="20:66" s="156" customFormat="1">
      <c r="T751" s="172"/>
      <c r="U751" s="172"/>
      <c r="V751" s="172"/>
      <c r="W751" s="172"/>
      <c r="X751" s="172"/>
      <c r="Y751" s="172"/>
      <c r="Z751" s="172"/>
      <c r="AA751" s="172"/>
      <c r="AB751" s="172"/>
      <c r="AC751" s="172"/>
      <c r="AD751" s="172"/>
      <c r="AE751" s="172"/>
      <c r="AF751" s="172"/>
      <c r="AG751" s="172"/>
      <c r="AH751" s="172"/>
      <c r="AI751" s="172"/>
      <c r="AJ751" s="172"/>
      <c r="AK751" s="172"/>
      <c r="AL751" s="172"/>
      <c r="AM751" s="172"/>
      <c r="AN751" s="172"/>
      <c r="AO751" s="172"/>
      <c r="AP751" s="172"/>
      <c r="AQ751" s="172"/>
      <c r="AR751" s="172"/>
      <c r="AS751" s="172"/>
      <c r="AT751" s="172"/>
      <c r="AU751" s="172"/>
      <c r="AV751" s="172"/>
      <c r="AW751" s="172"/>
      <c r="AX751" s="172"/>
      <c r="AY751" s="172"/>
      <c r="AZ751" s="172"/>
      <c r="BA751" s="172"/>
      <c r="BB751" s="172"/>
      <c r="BC751" s="172"/>
      <c r="BD751" s="172"/>
      <c r="BE751" s="172"/>
      <c r="BF751" s="172"/>
      <c r="BG751" s="172"/>
      <c r="BH751" s="172"/>
      <c r="BI751" s="172"/>
      <c r="BJ751" s="172"/>
      <c r="BK751" s="172"/>
      <c r="BL751" s="172"/>
      <c r="BM751" s="172"/>
      <c r="BN751" s="172"/>
    </row>
    <row r="752" spans="20:66" s="156" customFormat="1">
      <c r="T752" s="172"/>
      <c r="U752" s="172"/>
      <c r="V752" s="172"/>
      <c r="W752" s="172"/>
      <c r="X752" s="172"/>
      <c r="Y752" s="172"/>
      <c r="Z752" s="172"/>
      <c r="AA752" s="172"/>
      <c r="AB752" s="172"/>
      <c r="AC752" s="172"/>
      <c r="AD752" s="172"/>
      <c r="AE752" s="172"/>
      <c r="AF752" s="172"/>
      <c r="AG752" s="172"/>
      <c r="AH752" s="172"/>
      <c r="AI752" s="172"/>
      <c r="AJ752" s="172"/>
      <c r="AK752" s="172"/>
      <c r="AL752" s="172"/>
      <c r="AM752" s="172"/>
      <c r="AN752" s="172"/>
      <c r="AO752" s="172"/>
      <c r="AP752" s="172"/>
      <c r="AQ752" s="172"/>
      <c r="AR752" s="172"/>
      <c r="AS752" s="172"/>
      <c r="AT752" s="172"/>
      <c r="AU752" s="172"/>
      <c r="AV752" s="172"/>
      <c r="AW752" s="172"/>
      <c r="AX752" s="172"/>
      <c r="AY752" s="172"/>
      <c r="AZ752" s="172"/>
      <c r="BA752" s="172"/>
      <c r="BB752" s="172"/>
      <c r="BC752" s="172"/>
      <c r="BD752" s="172"/>
      <c r="BE752" s="172"/>
      <c r="BF752" s="172"/>
      <c r="BG752" s="172"/>
      <c r="BH752" s="172"/>
      <c r="BI752" s="172"/>
      <c r="BJ752" s="172"/>
      <c r="BK752" s="172"/>
      <c r="BL752" s="172"/>
      <c r="BM752" s="172"/>
      <c r="BN752" s="172"/>
    </row>
    <row r="753" spans="20:66" s="156" customFormat="1">
      <c r="T753" s="172"/>
      <c r="U753" s="172"/>
      <c r="V753" s="172"/>
      <c r="W753" s="172"/>
      <c r="X753" s="172"/>
      <c r="Y753" s="172"/>
      <c r="Z753" s="172"/>
      <c r="AA753" s="172"/>
      <c r="AB753" s="172"/>
      <c r="AC753" s="172"/>
      <c r="AD753" s="172"/>
      <c r="AE753" s="172"/>
      <c r="AF753" s="172"/>
      <c r="AG753" s="172"/>
      <c r="AH753" s="172"/>
      <c r="AI753" s="172"/>
      <c r="AJ753" s="172"/>
      <c r="AK753" s="172"/>
      <c r="AL753" s="172"/>
      <c r="AM753" s="172"/>
      <c r="AN753" s="172"/>
      <c r="AO753" s="172"/>
      <c r="AP753" s="172"/>
      <c r="AQ753" s="172"/>
      <c r="AR753" s="172"/>
      <c r="AS753" s="172"/>
      <c r="AT753" s="172"/>
      <c r="AU753" s="172"/>
      <c r="AV753" s="172"/>
      <c r="AW753" s="172"/>
      <c r="AX753" s="172"/>
      <c r="AY753" s="172"/>
      <c r="AZ753" s="172"/>
      <c r="BA753" s="172"/>
      <c r="BB753" s="172"/>
      <c r="BC753" s="172"/>
      <c r="BD753" s="172"/>
      <c r="BE753" s="172"/>
      <c r="BF753" s="172"/>
      <c r="BG753" s="172"/>
      <c r="BH753" s="172"/>
      <c r="BI753" s="172"/>
      <c r="BJ753" s="172"/>
      <c r="BK753" s="172"/>
      <c r="BL753" s="172"/>
      <c r="BM753" s="172"/>
      <c r="BN753" s="172"/>
    </row>
    <row r="754" spans="20:66" s="156" customFormat="1">
      <c r="T754" s="172"/>
      <c r="U754" s="172"/>
      <c r="V754" s="172"/>
      <c r="W754" s="172"/>
      <c r="X754" s="172"/>
      <c r="Y754" s="172"/>
      <c r="Z754" s="172"/>
      <c r="AA754" s="172"/>
      <c r="AB754" s="172"/>
      <c r="AC754" s="172"/>
      <c r="AD754" s="172"/>
      <c r="AE754" s="172"/>
      <c r="AF754" s="172"/>
      <c r="AG754" s="172"/>
      <c r="AH754" s="172"/>
      <c r="AI754" s="172"/>
      <c r="AJ754" s="172"/>
      <c r="AK754" s="172"/>
      <c r="AL754" s="172"/>
      <c r="AM754" s="172"/>
      <c r="AN754" s="172"/>
      <c r="AO754" s="172"/>
      <c r="AP754" s="172"/>
      <c r="AQ754" s="172"/>
      <c r="AR754" s="172"/>
      <c r="AS754" s="172"/>
      <c r="AT754" s="172"/>
      <c r="AU754" s="172"/>
      <c r="AV754" s="172"/>
      <c r="AW754" s="172"/>
      <c r="AX754" s="172"/>
      <c r="AY754" s="172"/>
      <c r="AZ754" s="172"/>
      <c r="BA754" s="172"/>
      <c r="BB754" s="172"/>
      <c r="BC754" s="172"/>
      <c r="BD754" s="172"/>
      <c r="BE754" s="172"/>
      <c r="BF754" s="172"/>
      <c r="BG754" s="172"/>
      <c r="BH754" s="172"/>
      <c r="BI754" s="172"/>
      <c r="BJ754" s="172"/>
      <c r="BK754" s="172"/>
      <c r="BL754" s="172"/>
      <c r="BM754" s="172"/>
      <c r="BN754" s="172"/>
    </row>
    <row r="755" spans="20:66" s="156" customFormat="1">
      <c r="T755" s="172"/>
      <c r="U755" s="172"/>
      <c r="V755" s="172"/>
      <c r="W755" s="172"/>
      <c r="X755" s="172"/>
      <c r="Y755" s="172"/>
      <c r="Z755" s="172"/>
      <c r="AA755" s="172"/>
      <c r="AB755" s="172"/>
      <c r="AC755" s="172"/>
      <c r="AD755" s="172"/>
      <c r="AE755" s="172"/>
      <c r="AF755" s="172"/>
      <c r="AG755" s="172"/>
      <c r="AH755" s="172"/>
      <c r="AI755" s="172"/>
      <c r="AJ755" s="172"/>
      <c r="AK755" s="172"/>
      <c r="AL755" s="172"/>
      <c r="AM755" s="172"/>
      <c r="AN755" s="172"/>
      <c r="AO755" s="172"/>
      <c r="AP755" s="172"/>
      <c r="AQ755" s="172"/>
      <c r="AR755" s="172"/>
      <c r="AS755" s="172"/>
      <c r="AT755" s="172"/>
      <c r="AU755" s="172"/>
      <c r="AV755" s="172"/>
      <c r="AW755" s="172"/>
      <c r="AX755" s="172"/>
      <c r="AY755" s="172"/>
      <c r="AZ755" s="172"/>
      <c r="BA755" s="172"/>
      <c r="BB755" s="172"/>
      <c r="BC755" s="172"/>
      <c r="BD755" s="172"/>
      <c r="BE755" s="172"/>
      <c r="BF755" s="172"/>
      <c r="BG755" s="172"/>
      <c r="BH755" s="172"/>
      <c r="BI755" s="172"/>
      <c r="BJ755" s="172"/>
      <c r="BK755" s="172"/>
      <c r="BL755" s="172"/>
      <c r="BM755" s="172"/>
      <c r="BN755" s="172"/>
    </row>
    <row r="756" spans="20:66" s="156" customFormat="1">
      <c r="T756" s="172"/>
      <c r="U756" s="172"/>
      <c r="V756" s="172"/>
      <c r="W756" s="172"/>
      <c r="X756" s="172"/>
      <c r="Y756" s="172"/>
      <c r="Z756" s="172"/>
      <c r="AA756" s="172"/>
      <c r="AB756" s="172"/>
      <c r="AC756" s="172"/>
      <c r="AD756" s="172"/>
      <c r="AE756" s="172"/>
      <c r="AF756" s="172"/>
      <c r="AG756" s="172"/>
      <c r="AH756" s="172"/>
      <c r="AI756" s="172"/>
      <c r="AJ756" s="172"/>
      <c r="AK756" s="172"/>
      <c r="AL756" s="172"/>
      <c r="AM756" s="172"/>
      <c r="AN756" s="172"/>
      <c r="AO756" s="172"/>
      <c r="AP756" s="172"/>
      <c r="AQ756" s="172"/>
      <c r="AR756" s="172"/>
      <c r="AS756" s="172"/>
      <c r="AT756" s="172"/>
      <c r="AU756" s="172"/>
      <c r="AV756" s="172"/>
      <c r="AW756" s="172"/>
      <c r="AX756" s="172"/>
      <c r="AY756" s="172"/>
      <c r="AZ756" s="172"/>
      <c r="BA756" s="172"/>
      <c r="BB756" s="172"/>
      <c r="BC756" s="172"/>
      <c r="BD756" s="172"/>
      <c r="BE756" s="172"/>
      <c r="BF756" s="172"/>
      <c r="BG756" s="172"/>
      <c r="BH756" s="172"/>
      <c r="BI756" s="172"/>
      <c r="BJ756" s="172"/>
      <c r="BK756" s="172"/>
      <c r="BL756" s="172"/>
      <c r="BM756" s="172"/>
      <c r="BN756" s="172"/>
    </row>
    <row r="757" spans="20:66" s="156" customFormat="1">
      <c r="T757" s="172"/>
      <c r="U757" s="172"/>
      <c r="V757" s="172"/>
      <c r="W757" s="172"/>
      <c r="X757" s="172"/>
      <c r="Y757" s="172"/>
      <c r="Z757" s="172"/>
      <c r="AA757" s="172"/>
      <c r="AB757" s="172"/>
      <c r="AC757" s="172"/>
      <c r="AD757" s="172"/>
      <c r="AE757" s="172"/>
      <c r="AF757" s="172"/>
      <c r="AG757" s="172"/>
      <c r="AH757" s="172"/>
      <c r="AI757" s="172"/>
      <c r="AJ757" s="172"/>
      <c r="AK757" s="172"/>
      <c r="AL757" s="172"/>
      <c r="AM757" s="172"/>
      <c r="AN757" s="172"/>
      <c r="AO757" s="172"/>
      <c r="AP757" s="172"/>
      <c r="AQ757" s="172"/>
      <c r="AR757" s="172"/>
      <c r="AS757" s="172"/>
      <c r="AT757" s="172"/>
      <c r="AU757" s="172"/>
      <c r="AV757" s="172"/>
      <c r="AW757" s="172"/>
      <c r="AX757" s="172"/>
      <c r="AY757" s="172"/>
      <c r="AZ757" s="172"/>
      <c r="BA757" s="172"/>
      <c r="BB757" s="172"/>
      <c r="BC757" s="172"/>
      <c r="BD757" s="172"/>
      <c r="BE757" s="172"/>
      <c r="BF757" s="172"/>
      <c r="BG757" s="172"/>
      <c r="BH757" s="172"/>
      <c r="BI757" s="172"/>
      <c r="BJ757" s="172"/>
      <c r="BK757" s="172"/>
      <c r="BL757" s="172"/>
      <c r="BM757" s="172"/>
      <c r="BN757" s="172"/>
    </row>
    <row r="758" spans="20:66" s="156" customFormat="1">
      <c r="T758" s="172"/>
      <c r="U758" s="172"/>
      <c r="V758" s="172"/>
      <c r="W758" s="172"/>
      <c r="X758" s="172"/>
      <c r="Y758" s="172"/>
      <c r="Z758" s="172"/>
      <c r="AA758" s="172"/>
      <c r="AB758" s="172"/>
      <c r="AC758" s="172"/>
      <c r="AD758" s="172"/>
      <c r="AE758" s="172"/>
      <c r="AF758" s="172"/>
      <c r="AG758" s="172"/>
      <c r="AH758" s="172"/>
      <c r="AI758" s="172"/>
      <c r="AJ758" s="172"/>
      <c r="AK758" s="172"/>
      <c r="AL758" s="172"/>
      <c r="AM758" s="172"/>
      <c r="AN758" s="172"/>
      <c r="AO758" s="172"/>
      <c r="AP758" s="172"/>
      <c r="AQ758" s="172"/>
      <c r="AR758" s="172"/>
      <c r="AS758" s="172"/>
      <c r="AT758" s="172"/>
      <c r="AU758" s="172"/>
      <c r="AV758" s="172"/>
      <c r="AW758" s="172"/>
      <c r="AX758" s="172"/>
      <c r="AY758" s="172"/>
      <c r="AZ758" s="172"/>
      <c r="BA758" s="172"/>
      <c r="BB758" s="172"/>
      <c r="BC758" s="172"/>
      <c r="BD758" s="172"/>
      <c r="BE758" s="172"/>
      <c r="BF758" s="172"/>
      <c r="BG758" s="172"/>
      <c r="BH758" s="172"/>
      <c r="BI758" s="172"/>
      <c r="BJ758" s="172"/>
      <c r="BK758" s="172"/>
      <c r="BL758" s="172"/>
      <c r="BM758" s="172"/>
      <c r="BN758" s="172"/>
    </row>
    <row r="759" spans="20:66" s="156" customFormat="1">
      <c r="T759" s="172"/>
      <c r="U759" s="172"/>
      <c r="V759" s="172"/>
      <c r="W759" s="172"/>
      <c r="X759" s="172"/>
      <c r="Y759" s="172"/>
      <c r="Z759" s="172"/>
      <c r="AA759" s="172"/>
      <c r="AB759" s="172"/>
      <c r="AC759" s="172"/>
      <c r="AD759" s="172"/>
      <c r="AE759" s="172"/>
      <c r="AF759" s="172"/>
      <c r="AG759" s="172"/>
      <c r="AH759" s="172"/>
      <c r="AI759" s="172"/>
      <c r="AJ759" s="172"/>
      <c r="AK759" s="172"/>
      <c r="AL759" s="172"/>
      <c r="AM759" s="172"/>
      <c r="AN759" s="172"/>
      <c r="AO759" s="172"/>
      <c r="AP759" s="172"/>
      <c r="AQ759" s="172"/>
      <c r="AR759" s="172"/>
      <c r="AS759" s="172"/>
      <c r="AT759" s="172"/>
      <c r="AU759" s="172"/>
      <c r="AV759" s="172"/>
      <c r="AW759" s="172"/>
      <c r="AX759" s="172"/>
      <c r="AY759" s="172"/>
      <c r="AZ759" s="172"/>
      <c r="BA759" s="172"/>
      <c r="BB759" s="172"/>
      <c r="BC759" s="172"/>
      <c r="BD759" s="172"/>
      <c r="BE759" s="172"/>
      <c r="BF759" s="172"/>
      <c r="BG759" s="172"/>
      <c r="BH759" s="172"/>
      <c r="BI759" s="172"/>
      <c r="BJ759" s="172"/>
      <c r="BK759" s="172"/>
      <c r="BL759" s="172"/>
      <c r="BM759" s="172"/>
      <c r="BN759" s="172"/>
    </row>
    <row r="760" spans="20:66" s="156" customFormat="1">
      <c r="T760" s="172"/>
      <c r="U760" s="172"/>
      <c r="V760" s="172"/>
      <c r="W760" s="172"/>
      <c r="X760" s="172"/>
      <c r="Y760" s="172"/>
      <c r="Z760" s="172"/>
      <c r="AA760" s="172"/>
      <c r="AB760" s="172"/>
      <c r="AC760" s="172"/>
      <c r="AD760" s="172"/>
      <c r="AE760" s="172"/>
      <c r="AF760" s="172"/>
      <c r="AG760" s="172"/>
      <c r="AH760" s="172"/>
      <c r="AI760" s="172"/>
      <c r="AJ760" s="172"/>
      <c r="AK760" s="172"/>
      <c r="AL760" s="172"/>
      <c r="AM760" s="172"/>
      <c r="AN760" s="172"/>
      <c r="AO760" s="172"/>
      <c r="AP760" s="172"/>
      <c r="AQ760" s="172"/>
      <c r="AR760" s="172"/>
      <c r="AS760" s="172"/>
      <c r="AT760" s="172"/>
      <c r="AU760" s="172"/>
      <c r="AV760" s="172"/>
      <c r="AW760" s="172"/>
      <c r="AX760" s="172"/>
      <c r="AY760" s="172"/>
      <c r="AZ760" s="172"/>
      <c r="BA760" s="172"/>
      <c r="BB760" s="172"/>
      <c r="BC760" s="172"/>
      <c r="BD760" s="172"/>
      <c r="BE760" s="172"/>
      <c r="BF760" s="172"/>
      <c r="BG760" s="172"/>
      <c r="BH760" s="172"/>
      <c r="BI760" s="172"/>
      <c r="BJ760" s="172"/>
      <c r="BK760" s="172"/>
      <c r="BL760" s="172"/>
      <c r="BM760" s="172"/>
      <c r="BN760" s="172"/>
    </row>
    <row r="761" spans="20:66" s="156" customFormat="1">
      <c r="T761" s="172"/>
      <c r="U761" s="172"/>
      <c r="V761" s="172"/>
      <c r="W761" s="172"/>
      <c r="X761" s="172"/>
      <c r="Y761" s="172"/>
      <c r="Z761" s="172"/>
      <c r="AA761" s="172"/>
      <c r="AB761" s="172"/>
      <c r="AC761" s="172"/>
      <c r="AD761" s="172"/>
      <c r="AE761" s="172"/>
      <c r="AF761" s="172"/>
      <c r="AG761" s="172"/>
      <c r="AH761" s="172"/>
      <c r="AI761" s="172"/>
      <c r="AJ761" s="172"/>
      <c r="AK761" s="172"/>
      <c r="AL761" s="172"/>
      <c r="AM761" s="172"/>
      <c r="AN761" s="172"/>
      <c r="AO761" s="172"/>
      <c r="AP761" s="172"/>
      <c r="AQ761" s="172"/>
      <c r="AR761" s="172"/>
      <c r="AS761" s="172"/>
      <c r="AT761" s="172"/>
      <c r="AU761" s="172"/>
      <c r="AV761" s="172"/>
      <c r="AW761" s="172"/>
      <c r="AX761" s="172"/>
      <c r="AY761" s="172"/>
      <c r="AZ761" s="172"/>
      <c r="BA761" s="172"/>
      <c r="BB761" s="172"/>
      <c r="BC761" s="172"/>
      <c r="BD761" s="172"/>
      <c r="BE761" s="172"/>
      <c r="BF761" s="172"/>
      <c r="BG761" s="172"/>
      <c r="BH761" s="172"/>
      <c r="BI761" s="172"/>
      <c r="BJ761" s="172"/>
      <c r="BK761" s="172"/>
      <c r="BL761" s="172"/>
      <c r="BM761" s="172"/>
      <c r="BN761" s="172"/>
    </row>
    <row r="762" spans="20:66" s="156" customFormat="1">
      <c r="T762" s="172"/>
      <c r="U762" s="172"/>
      <c r="V762" s="172"/>
      <c r="W762" s="172"/>
      <c r="X762" s="172"/>
      <c r="Y762" s="172"/>
      <c r="Z762" s="172"/>
      <c r="AA762" s="172"/>
      <c r="AB762" s="172"/>
      <c r="AC762" s="172"/>
      <c r="AD762" s="172"/>
      <c r="AE762" s="172"/>
      <c r="AF762" s="172"/>
      <c r="AG762" s="172"/>
      <c r="AH762" s="172"/>
      <c r="AI762" s="172"/>
      <c r="AJ762" s="172"/>
      <c r="AK762" s="172"/>
      <c r="AL762" s="172"/>
      <c r="AM762" s="172"/>
      <c r="AN762" s="172"/>
      <c r="AO762" s="172"/>
      <c r="AP762" s="172"/>
      <c r="AQ762" s="172"/>
      <c r="AR762" s="172"/>
      <c r="AS762" s="172"/>
      <c r="AT762" s="172"/>
      <c r="AU762" s="172"/>
      <c r="AV762" s="172"/>
      <c r="AW762" s="172"/>
      <c r="AX762" s="172"/>
      <c r="AY762" s="172"/>
      <c r="AZ762" s="172"/>
      <c r="BA762" s="172"/>
      <c r="BB762" s="172"/>
      <c r="BC762" s="172"/>
      <c r="BD762" s="172"/>
      <c r="BE762" s="172"/>
      <c r="BF762" s="172"/>
      <c r="BG762" s="172"/>
      <c r="BH762" s="172"/>
      <c r="BI762" s="172"/>
      <c r="BJ762" s="172"/>
      <c r="BK762" s="172"/>
      <c r="BL762" s="172"/>
      <c r="BM762" s="172"/>
      <c r="BN762" s="172"/>
    </row>
    <row r="763" spans="20:66" s="156" customFormat="1">
      <c r="T763" s="172"/>
      <c r="U763" s="172"/>
      <c r="V763" s="172"/>
      <c r="W763" s="172"/>
      <c r="X763" s="172"/>
      <c r="Y763" s="172"/>
      <c r="Z763" s="172"/>
      <c r="AA763" s="172"/>
      <c r="AB763" s="172"/>
      <c r="AC763" s="172"/>
      <c r="AD763" s="172"/>
      <c r="AE763" s="172"/>
      <c r="AF763" s="172"/>
      <c r="AG763" s="172"/>
      <c r="AH763" s="172"/>
      <c r="AI763" s="172"/>
      <c r="AJ763" s="172"/>
      <c r="AK763" s="172"/>
      <c r="AL763" s="172"/>
      <c r="AM763" s="172"/>
      <c r="AN763" s="172"/>
      <c r="AO763" s="172"/>
      <c r="AP763" s="172"/>
      <c r="AQ763" s="172"/>
      <c r="AR763" s="172"/>
      <c r="AS763" s="172"/>
      <c r="AT763" s="172"/>
      <c r="AU763" s="172"/>
      <c r="AV763" s="172"/>
      <c r="AW763" s="172"/>
      <c r="AX763" s="172"/>
      <c r="AY763" s="172"/>
      <c r="AZ763" s="172"/>
      <c r="BA763" s="172"/>
      <c r="BB763" s="172"/>
      <c r="BC763" s="172"/>
      <c r="BD763" s="172"/>
      <c r="BE763" s="172"/>
      <c r="BF763" s="172"/>
      <c r="BG763" s="172"/>
      <c r="BH763" s="172"/>
      <c r="BI763" s="172"/>
      <c r="BJ763" s="172"/>
      <c r="BK763" s="172"/>
      <c r="BL763" s="172"/>
      <c r="BM763" s="172"/>
      <c r="BN763" s="172"/>
    </row>
    <row r="764" spans="20:66" s="156" customFormat="1">
      <c r="T764" s="172"/>
      <c r="U764" s="172"/>
      <c r="V764" s="172"/>
      <c r="W764" s="172"/>
      <c r="X764" s="172"/>
      <c r="Y764" s="172"/>
      <c r="Z764" s="172"/>
      <c r="AA764" s="172"/>
      <c r="AB764" s="172"/>
      <c r="AC764" s="172"/>
      <c r="AD764" s="172"/>
      <c r="AE764" s="172"/>
      <c r="AF764" s="172"/>
      <c r="AG764" s="172"/>
      <c r="AH764" s="172"/>
      <c r="AI764" s="172"/>
      <c r="AJ764" s="172"/>
      <c r="AK764" s="172"/>
      <c r="AL764" s="172"/>
      <c r="AM764" s="172"/>
      <c r="AN764" s="172"/>
      <c r="AO764" s="172"/>
      <c r="AP764" s="172"/>
      <c r="AQ764" s="172"/>
      <c r="AR764" s="172"/>
      <c r="AS764" s="172"/>
      <c r="AT764" s="172"/>
      <c r="AU764" s="172"/>
      <c r="AV764" s="172"/>
      <c r="AW764" s="172"/>
      <c r="AX764" s="172"/>
      <c r="AY764" s="172"/>
      <c r="AZ764" s="172"/>
      <c r="BA764" s="172"/>
      <c r="BB764" s="172"/>
      <c r="BC764" s="172"/>
      <c r="BD764" s="172"/>
      <c r="BE764" s="172"/>
      <c r="BF764" s="172"/>
      <c r="BG764" s="172"/>
      <c r="BH764" s="172"/>
      <c r="BI764" s="172"/>
      <c r="BJ764" s="172"/>
      <c r="BK764" s="172"/>
      <c r="BL764" s="172"/>
      <c r="BM764" s="172"/>
      <c r="BN764" s="172"/>
    </row>
    <row r="765" spans="20:66" s="156" customFormat="1">
      <c r="T765" s="172"/>
      <c r="U765" s="172"/>
      <c r="V765" s="172"/>
      <c r="W765" s="172"/>
      <c r="X765" s="172"/>
      <c r="Y765" s="172"/>
      <c r="Z765" s="172"/>
      <c r="AA765" s="172"/>
      <c r="AB765" s="172"/>
      <c r="AC765" s="172"/>
      <c r="AD765" s="172"/>
      <c r="AE765" s="172"/>
      <c r="AF765" s="172"/>
      <c r="AG765" s="172"/>
      <c r="AH765" s="172"/>
      <c r="AI765" s="172"/>
      <c r="AJ765" s="172"/>
      <c r="AK765" s="172"/>
      <c r="AL765" s="172"/>
      <c r="AM765" s="172"/>
      <c r="AN765" s="172"/>
      <c r="AO765" s="172"/>
      <c r="AP765" s="172"/>
      <c r="AQ765" s="172"/>
      <c r="AR765" s="172"/>
      <c r="AS765" s="172"/>
      <c r="AT765" s="172"/>
      <c r="AU765" s="172"/>
      <c r="AV765" s="172"/>
      <c r="AW765" s="172"/>
      <c r="AX765" s="172"/>
      <c r="AY765" s="172"/>
      <c r="AZ765" s="172"/>
      <c r="BA765" s="172"/>
      <c r="BB765" s="172"/>
      <c r="BC765" s="172"/>
      <c r="BD765" s="172"/>
      <c r="BE765" s="172"/>
      <c r="BF765" s="172"/>
      <c r="BG765" s="172"/>
      <c r="BH765" s="172"/>
      <c r="BI765" s="172"/>
      <c r="BJ765" s="172"/>
      <c r="BK765" s="172"/>
      <c r="BL765" s="172"/>
      <c r="BM765" s="172"/>
      <c r="BN765" s="172"/>
    </row>
    <row r="766" spans="20:66" s="156" customFormat="1">
      <c r="T766" s="172"/>
      <c r="U766" s="172"/>
      <c r="V766" s="172"/>
      <c r="W766" s="172"/>
      <c r="X766" s="172"/>
      <c r="Y766" s="172"/>
      <c r="Z766" s="172"/>
      <c r="AA766" s="172"/>
      <c r="AB766" s="172"/>
      <c r="AC766" s="172"/>
      <c r="AD766" s="172"/>
      <c r="AE766" s="172"/>
      <c r="AF766" s="172"/>
      <c r="AG766" s="172"/>
      <c r="AH766" s="172"/>
      <c r="AI766" s="172"/>
      <c r="AJ766" s="172"/>
      <c r="AK766" s="172"/>
      <c r="AL766" s="172"/>
      <c r="AM766" s="172"/>
      <c r="AN766" s="172"/>
      <c r="AO766" s="172"/>
      <c r="AP766" s="172"/>
      <c r="AQ766" s="172"/>
      <c r="AR766" s="172"/>
      <c r="AS766" s="172"/>
      <c r="AT766" s="172"/>
      <c r="AU766" s="172"/>
      <c r="AV766" s="172"/>
      <c r="AW766" s="172"/>
      <c r="AX766" s="172"/>
      <c r="AY766" s="172"/>
      <c r="AZ766" s="172"/>
      <c r="BA766" s="172"/>
      <c r="BB766" s="172"/>
      <c r="BC766" s="172"/>
      <c r="BD766" s="172"/>
      <c r="BE766" s="172"/>
      <c r="BF766" s="172"/>
      <c r="BG766" s="172"/>
      <c r="BH766" s="172"/>
      <c r="BI766" s="172"/>
      <c r="BJ766" s="172"/>
      <c r="BK766" s="172"/>
      <c r="BL766" s="172"/>
      <c r="BM766" s="172"/>
      <c r="BN766" s="172"/>
    </row>
    <row r="767" spans="20:66" s="156" customFormat="1">
      <c r="T767" s="172"/>
      <c r="U767" s="172"/>
      <c r="V767" s="172"/>
      <c r="W767" s="172"/>
      <c r="X767" s="172"/>
      <c r="Y767" s="172"/>
      <c r="Z767" s="172"/>
      <c r="AA767" s="172"/>
      <c r="AB767" s="172"/>
      <c r="AC767" s="172"/>
      <c r="AD767" s="172"/>
      <c r="AE767" s="172"/>
      <c r="AF767" s="172"/>
      <c r="AG767" s="172"/>
      <c r="AH767" s="172"/>
      <c r="AI767" s="172"/>
      <c r="AJ767" s="172"/>
      <c r="AK767" s="172"/>
      <c r="AL767" s="172"/>
      <c r="AM767" s="172"/>
      <c r="AN767" s="172"/>
      <c r="AO767" s="172"/>
      <c r="AP767" s="172"/>
      <c r="AQ767" s="172"/>
      <c r="AR767" s="172"/>
      <c r="AS767" s="172"/>
      <c r="AT767" s="172"/>
      <c r="AU767" s="172"/>
      <c r="AV767" s="172"/>
      <c r="AW767" s="172"/>
      <c r="AX767" s="172"/>
      <c r="AY767" s="172"/>
      <c r="AZ767" s="172"/>
      <c r="BA767" s="172"/>
      <c r="BB767" s="172"/>
      <c r="BC767" s="172"/>
      <c r="BD767" s="172"/>
      <c r="BE767" s="172"/>
      <c r="BF767" s="172"/>
      <c r="BG767" s="172"/>
      <c r="BH767" s="172"/>
      <c r="BI767" s="172"/>
      <c r="BJ767" s="172"/>
      <c r="BK767" s="172"/>
      <c r="BL767" s="172"/>
      <c r="BM767" s="172"/>
      <c r="BN767" s="172"/>
    </row>
    <row r="768" spans="20:66" s="156" customFormat="1">
      <c r="T768" s="172"/>
      <c r="U768" s="172"/>
      <c r="V768" s="172"/>
      <c r="W768" s="172"/>
      <c r="X768" s="172"/>
      <c r="Y768" s="172"/>
      <c r="Z768" s="172"/>
      <c r="AA768" s="172"/>
      <c r="AB768" s="172"/>
      <c r="AC768" s="172"/>
      <c r="AD768" s="172"/>
      <c r="AE768" s="172"/>
      <c r="AF768" s="172"/>
      <c r="AG768" s="172"/>
      <c r="AH768" s="172"/>
      <c r="AI768" s="172"/>
      <c r="AJ768" s="172"/>
      <c r="AK768" s="172"/>
      <c r="AL768" s="172"/>
      <c r="AM768" s="172"/>
      <c r="AN768" s="172"/>
      <c r="AO768" s="172"/>
      <c r="AP768" s="172"/>
      <c r="AQ768" s="172"/>
      <c r="AR768" s="172"/>
      <c r="AS768" s="172"/>
      <c r="AT768" s="172"/>
      <c r="AU768" s="172"/>
      <c r="AV768" s="172"/>
      <c r="AW768" s="172"/>
      <c r="AX768" s="172"/>
      <c r="AY768" s="172"/>
      <c r="AZ768" s="172"/>
      <c r="BA768" s="172"/>
      <c r="BB768" s="172"/>
      <c r="BC768" s="172"/>
      <c r="BD768" s="172"/>
      <c r="BE768" s="172"/>
      <c r="BF768" s="172"/>
      <c r="BG768" s="172"/>
      <c r="BH768" s="172"/>
      <c r="BI768" s="172"/>
      <c r="BJ768" s="172"/>
      <c r="BK768" s="172"/>
      <c r="BL768" s="172"/>
      <c r="BM768" s="172"/>
      <c r="BN768" s="172"/>
    </row>
    <row r="769" spans="20:66" s="156" customFormat="1">
      <c r="T769" s="172"/>
      <c r="U769" s="172"/>
      <c r="V769" s="172"/>
      <c r="W769" s="172"/>
      <c r="X769" s="172"/>
      <c r="Y769" s="172"/>
      <c r="Z769" s="172"/>
      <c r="AA769" s="172"/>
      <c r="AB769" s="172"/>
      <c r="AC769" s="172"/>
      <c r="AD769" s="172"/>
      <c r="AE769" s="172"/>
      <c r="AF769" s="172"/>
      <c r="AG769" s="172"/>
      <c r="AH769" s="172"/>
      <c r="AI769" s="172"/>
      <c r="AJ769" s="172"/>
      <c r="AK769" s="172"/>
      <c r="AL769" s="172"/>
      <c r="AM769" s="172"/>
      <c r="AN769" s="172"/>
      <c r="AO769" s="172"/>
      <c r="AP769" s="172"/>
      <c r="AQ769" s="172"/>
      <c r="AR769" s="172"/>
      <c r="AS769" s="172"/>
      <c r="AT769" s="172"/>
      <c r="AU769" s="172"/>
      <c r="AV769" s="172"/>
      <c r="AW769" s="172"/>
      <c r="AX769" s="172"/>
      <c r="AY769" s="172"/>
      <c r="AZ769" s="172"/>
      <c r="BA769" s="172"/>
      <c r="BB769" s="172"/>
      <c r="BC769" s="172"/>
      <c r="BD769" s="172"/>
      <c r="BE769" s="172"/>
      <c r="BF769" s="172"/>
      <c r="BG769" s="172"/>
      <c r="BH769" s="172"/>
      <c r="BI769" s="172"/>
      <c r="BJ769" s="172"/>
      <c r="BK769" s="172"/>
      <c r="BL769" s="172"/>
      <c r="BM769" s="172"/>
      <c r="BN769" s="172"/>
    </row>
    <row r="770" spans="20:66" s="156" customFormat="1">
      <c r="T770" s="172"/>
      <c r="U770" s="172"/>
      <c r="V770" s="172"/>
      <c r="W770" s="172"/>
      <c r="X770" s="172"/>
      <c r="Y770" s="172"/>
      <c r="Z770" s="172"/>
      <c r="AA770" s="172"/>
      <c r="AB770" s="172"/>
      <c r="AC770" s="172"/>
      <c r="AD770" s="172"/>
      <c r="AE770" s="172"/>
      <c r="AF770" s="172"/>
      <c r="AG770" s="172"/>
      <c r="AH770" s="172"/>
      <c r="AI770" s="172"/>
      <c r="AJ770" s="172"/>
      <c r="AK770" s="172"/>
      <c r="AL770" s="172"/>
      <c r="AM770" s="172"/>
      <c r="AN770" s="172"/>
      <c r="AO770" s="172"/>
      <c r="AP770" s="172"/>
      <c r="AQ770" s="172"/>
      <c r="AR770" s="172"/>
      <c r="AS770" s="172"/>
      <c r="AT770" s="172"/>
      <c r="AU770" s="172"/>
      <c r="AV770" s="172"/>
      <c r="AW770" s="172"/>
      <c r="AX770" s="172"/>
      <c r="AY770" s="172"/>
      <c r="AZ770" s="172"/>
      <c r="BA770" s="172"/>
      <c r="BB770" s="172"/>
      <c r="BC770" s="172"/>
      <c r="BD770" s="172"/>
      <c r="BE770" s="172"/>
      <c r="BF770" s="172"/>
      <c r="BG770" s="172"/>
      <c r="BH770" s="172"/>
      <c r="BI770" s="172"/>
      <c r="BJ770" s="172"/>
      <c r="BK770" s="172"/>
      <c r="BL770" s="172"/>
      <c r="BM770" s="172"/>
      <c r="BN770" s="172"/>
    </row>
    <row r="771" spans="20:66" s="156" customFormat="1">
      <c r="T771" s="172"/>
      <c r="U771" s="172"/>
      <c r="V771" s="172"/>
      <c r="W771" s="172"/>
      <c r="X771" s="172"/>
      <c r="Y771" s="172"/>
      <c r="Z771" s="172"/>
      <c r="AA771" s="172"/>
      <c r="AB771" s="172"/>
      <c r="AC771" s="172"/>
      <c r="AD771" s="172"/>
      <c r="AE771" s="172"/>
      <c r="AF771" s="172"/>
      <c r="AG771" s="172"/>
      <c r="AH771" s="172"/>
      <c r="AI771" s="172"/>
      <c r="AJ771" s="172"/>
      <c r="AK771" s="172"/>
      <c r="AL771" s="172"/>
      <c r="AM771" s="172"/>
      <c r="AN771" s="172"/>
      <c r="AO771" s="172"/>
      <c r="AP771" s="172"/>
      <c r="AQ771" s="172"/>
      <c r="AR771" s="172"/>
      <c r="AS771" s="172"/>
      <c r="AT771" s="172"/>
      <c r="AU771" s="172"/>
      <c r="AV771" s="172"/>
      <c r="AW771" s="172"/>
      <c r="AX771" s="172"/>
      <c r="AY771" s="172"/>
      <c r="AZ771" s="172"/>
      <c r="BA771" s="172"/>
      <c r="BB771" s="172"/>
      <c r="BC771" s="172"/>
      <c r="BD771" s="172"/>
      <c r="BE771" s="172"/>
      <c r="BF771" s="172"/>
      <c r="BG771" s="172"/>
      <c r="BH771" s="172"/>
      <c r="BI771" s="172"/>
      <c r="BJ771" s="172"/>
      <c r="BK771" s="172"/>
      <c r="BL771" s="172"/>
      <c r="BM771" s="172"/>
      <c r="BN771" s="172"/>
    </row>
    <row r="772" spans="20:66" s="156" customFormat="1">
      <c r="T772" s="172"/>
      <c r="U772" s="172"/>
      <c r="V772" s="172"/>
      <c r="W772" s="172"/>
      <c r="X772" s="172"/>
      <c r="Y772" s="172"/>
      <c r="Z772" s="172"/>
      <c r="AA772" s="172"/>
      <c r="AB772" s="172"/>
      <c r="AC772" s="172"/>
      <c r="AD772" s="172"/>
      <c r="AE772" s="172"/>
      <c r="AF772" s="172"/>
      <c r="AG772" s="172"/>
      <c r="AH772" s="172"/>
      <c r="AI772" s="172"/>
      <c r="AJ772" s="172"/>
      <c r="AK772" s="172"/>
      <c r="AL772" s="172"/>
      <c r="AM772" s="172"/>
      <c r="AN772" s="172"/>
      <c r="AO772" s="172"/>
      <c r="AP772" s="172"/>
      <c r="AQ772" s="172"/>
      <c r="AR772" s="172"/>
      <c r="AS772" s="172"/>
      <c r="AT772" s="172"/>
      <c r="AU772" s="172"/>
      <c r="AV772" s="172"/>
      <c r="AW772" s="172"/>
      <c r="AX772" s="172"/>
      <c r="AY772" s="172"/>
      <c r="AZ772" s="172"/>
      <c r="BA772" s="172"/>
      <c r="BB772" s="172"/>
      <c r="BC772" s="172"/>
      <c r="BD772" s="172"/>
      <c r="BE772" s="172"/>
      <c r="BF772" s="172"/>
      <c r="BG772" s="172"/>
      <c r="BH772" s="172"/>
      <c r="BI772" s="172"/>
      <c r="BJ772" s="172"/>
      <c r="BK772" s="172"/>
      <c r="BL772" s="172"/>
      <c r="BM772" s="172"/>
      <c r="BN772" s="172"/>
    </row>
    <row r="773" spans="20:66" s="156" customFormat="1">
      <c r="T773" s="172"/>
      <c r="U773" s="172"/>
      <c r="V773" s="172"/>
      <c r="W773" s="172"/>
      <c r="X773" s="172"/>
      <c r="Y773" s="172"/>
      <c r="Z773" s="172"/>
      <c r="AA773" s="172"/>
      <c r="AB773" s="172"/>
      <c r="AC773" s="172"/>
      <c r="AD773" s="172"/>
      <c r="AE773" s="172"/>
      <c r="AF773" s="172"/>
      <c r="AG773" s="172"/>
      <c r="AH773" s="172"/>
      <c r="AI773" s="172"/>
      <c r="AJ773" s="172"/>
      <c r="AK773" s="172"/>
      <c r="AL773" s="172"/>
      <c r="AM773" s="172"/>
      <c r="AN773" s="172"/>
      <c r="AO773" s="172"/>
      <c r="AP773" s="172"/>
      <c r="AQ773" s="172"/>
      <c r="AR773" s="172"/>
      <c r="AS773" s="172"/>
      <c r="AT773" s="172"/>
      <c r="AU773" s="172"/>
      <c r="AV773" s="172"/>
      <c r="AW773" s="172"/>
      <c r="AX773" s="172"/>
      <c r="AY773" s="172"/>
      <c r="AZ773" s="172"/>
      <c r="BA773" s="172"/>
      <c r="BB773" s="172"/>
      <c r="BC773" s="172"/>
      <c r="BD773" s="172"/>
      <c r="BE773" s="172"/>
      <c r="BF773" s="172"/>
      <c r="BG773" s="172"/>
      <c r="BH773" s="172"/>
      <c r="BI773" s="172"/>
      <c r="BJ773" s="172"/>
      <c r="BK773" s="172"/>
      <c r="BL773" s="172"/>
      <c r="BM773" s="172"/>
      <c r="BN773" s="172"/>
    </row>
    <row r="774" spans="20:66" s="156" customFormat="1">
      <c r="T774" s="172"/>
      <c r="U774" s="172"/>
      <c r="V774" s="172"/>
      <c r="W774" s="172"/>
      <c r="X774" s="172"/>
      <c r="Y774" s="172"/>
      <c r="Z774" s="172"/>
      <c r="AA774" s="172"/>
      <c r="AB774" s="172"/>
      <c r="AC774" s="172"/>
      <c r="AD774" s="172"/>
      <c r="AE774" s="172"/>
      <c r="AF774" s="172"/>
      <c r="AG774" s="172"/>
      <c r="AH774" s="172"/>
      <c r="AI774" s="172"/>
      <c r="AJ774" s="172"/>
      <c r="AK774" s="172"/>
      <c r="AL774" s="172"/>
      <c r="AM774" s="172"/>
      <c r="AN774" s="172"/>
      <c r="AO774" s="172"/>
      <c r="AP774" s="172"/>
      <c r="AQ774" s="172"/>
      <c r="AR774" s="172"/>
      <c r="AS774" s="172"/>
      <c r="AT774" s="172"/>
      <c r="AU774" s="172"/>
      <c r="AV774" s="172"/>
      <c r="AW774" s="172"/>
      <c r="AX774" s="172"/>
      <c r="AY774" s="172"/>
      <c r="AZ774" s="172"/>
      <c r="BA774" s="172"/>
      <c r="BB774" s="172"/>
      <c r="BC774" s="172"/>
      <c r="BD774" s="172"/>
      <c r="BE774" s="172"/>
      <c r="BF774" s="172"/>
      <c r="BG774" s="172"/>
      <c r="BH774" s="172"/>
      <c r="BI774" s="172"/>
      <c r="BJ774" s="172"/>
      <c r="BK774" s="172"/>
      <c r="BL774" s="172"/>
      <c r="BM774" s="172"/>
      <c r="BN774" s="172"/>
    </row>
    <row r="775" spans="20:66" s="156" customFormat="1">
      <c r="T775" s="172"/>
      <c r="U775" s="172"/>
      <c r="V775" s="172"/>
      <c r="W775" s="172"/>
      <c r="X775" s="172"/>
      <c r="Y775" s="172"/>
      <c r="Z775" s="172"/>
      <c r="AA775" s="172"/>
      <c r="AB775" s="172"/>
      <c r="AC775" s="172"/>
      <c r="AD775" s="172"/>
      <c r="AE775" s="172"/>
      <c r="AF775" s="172"/>
      <c r="AG775" s="172"/>
      <c r="AH775" s="172"/>
      <c r="AI775" s="172"/>
      <c r="AJ775" s="172"/>
      <c r="AK775" s="172"/>
      <c r="AL775" s="172"/>
      <c r="AM775" s="172"/>
      <c r="AN775" s="172"/>
      <c r="AO775" s="172"/>
      <c r="AP775" s="172"/>
      <c r="AQ775" s="172"/>
      <c r="AR775" s="172"/>
      <c r="AS775" s="172"/>
      <c r="AT775" s="172"/>
      <c r="AU775" s="172"/>
      <c r="AV775" s="172"/>
      <c r="AW775" s="172"/>
      <c r="AX775" s="172"/>
      <c r="AY775" s="172"/>
      <c r="AZ775" s="172"/>
      <c r="BA775" s="172"/>
      <c r="BB775" s="172"/>
      <c r="BC775" s="172"/>
      <c r="BD775" s="172"/>
      <c r="BE775" s="172"/>
      <c r="BF775" s="172"/>
      <c r="BG775" s="172"/>
      <c r="BH775" s="172"/>
      <c r="BI775" s="172"/>
      <c r="BJ775" s="172"/>
      <c r="BK775" s="172"/>
      <c r="BL775" s="172"/>
      <c r="BM775" s="172"/>
      <c r="BN775" s="172"/>
    </row>
    <row r="776" spans="20:66" s="156" customFormat="1">
      <c r="T776" s="172"/>
      <c r="U776" s="172"/>
      <c r="V776" s="172"/>
      <c r="W776" s="172"/>
      <c r="X776" s="172"/>
      <c r="Y776" s="172"/>
      <c r="Z776" s="172"/>
      <c r="AA776" s="172"/>
      <c r="AB776" s="172"/>
      <c r="AC776" s="172"/>
      <c r="AD776" s="172"/>
      <c r="AE776" s="172"/>
      <c r="AF776" s="172"/>
      <c r="AG776" s="172"/>
      <c r="AH776" s="172"/>
      <c r="AI776" s="172"/>
      <c r="AJ776" s="172"/>
      <c r="AK776" s="172"/>
      <c r="AL776" s="172"/>
      <c r="AM776" s="172"/>
      <c r="AN776" s="172"/>
      <c r="AO776" s="172"/>
      <c r="AP776" s="172"/>
      <c r="AQ776" s="172"/>
      <c r="AR776" s="172"/>
      <c r="AS776" s="172"/>
      <c r="AT776" s="172"/>
      <c r="AU776" s="172"/>
      <c r="AV776" s="172"/>
      <c r="AW776" s="172"/>
      <c r="AX776" s="172"/>
      <c r="AY776" s="172"/>
      <c r="AZ776" s="172"/>
      <c r="BA776" s="172"/>
      <c r="BB776" s="172"/>
      <c r="BC776" s="172"/>
      <c r="BD776" s="172"/>
      <c r="BE776" s="172"/>
      <c r="BF776" s="172"/>
      <c r="BG776" s="172"/>
      <c r="BH776" s="172"/>
      <c r="BI776" s="172"/>
      <c r="BJ776" s="172"/>
      <c r="BK776" s="172"/>
      <c r="BL776" s="172"/>
      <c r="BM776" s="172"/>
      <c r="BN776" s="172"/>
    </row>
    <row r="777" spans="20:66" s="156" customFormat="1">
      <c r="T777" s="172"/>
      <c r="U777" s="172"/>
      <c r="V777" s="172"/>
      <c r="W777" s="172"/>
      <c r="X777" s="172"/>
      <c r="Y777" s="172"/>
      <c r="Z777" s="172"/>
      <c r="AA777" s="172"/>
      <c r="AB777" s="172"/>
      <c r="AC777" s="172"/>
      <c r="AD777" s="172"/>
      <c r="AE777" s="172"/>
      <c r="AF777" s="172"/>
      <c r="AG777" s="172"/>
      <c r="AH777" s="172"/>
      <c r="AI777" s="172"/>
      <c r="AJ777" s="172"/>
      <c r="AK777" s="172"/>
      <c r="AL777" s="172"/>
      <c r="AM777" s="172"/>
      <c r="AN777" s="172"/>
      <c r="AO777" s="172"/>
      <c r="AP777" s="172"/>
      <c r="AQ777" s="172"/>
      <c r="AR777" s="172"/>
      <c r="AS777" s="172"/>
      <c r="AT777" s="172"/>
      <c r="AU777" s="172"/>
      <c r="AV777" s="172"/>
      <c r="AW777" s="172"/>
      <c r="AX777" s="172"/>
      <c r="AY777" s="172"/>
      <c r="AZ777" s="172"/>
      <c r="BA777" s="172"/>
      <c r="BB777" s="172"/>
      <c r="BC777" s="172"/>
      <c r="BD777" s="172"/>
      <c r="BE777" s="172"/>
      <c r="BF777" s="172"/>
      <c r="BG777" s="172"/>
      <c r="BH777" s="172"/>
      <c r="BI777" s="172"/>
      <c r="BJ777" s="172"/>
      <c r="BK777" s="172"/>
      <c r="BL777" s="172"/>
      <c r="BM777" s="172"/>
      <c r="BN777" s="172"/>
    </row>
    <row r="778" spans="20:66" s="156" customFormat="1">
      <c r="T778" s="172"/>
      <c r="U778" s="172"/>
      <c r="V778" s="172"/>
      <c r="W778" s="172"/>
      <c r="X778" s="172"/>
      <c r="Y778" s="172"/>
      <c r="Z778" s="172"/>
      <c r="AA778" s="172"/>
      <c r="AB778" s="172"/>
      <c r="AC778" s="172"/>
      <c r="AD778" s="172"/>
      <c r="AE778" s="172"/>
      <c r="AF778" s="172"/>
      <c r="AG778" s="172"/>
      <c r="AH778" s="172"/>
      <c r="AI778" s="172"/>
      <c r="AJ778" s="172"/>
      <c r="AK778" s="172"/>
      <c r="AL778" s="172"/>
      <c r="AM778" s="172"/>
      <c r="AN778" s="172"/>
      <c r="AO778" s="172"/>
      <c r="AP778" s="172"/>
      <c r="AQ778" s="172"/>
      <c r="AR778" s="172"/>
      <c r="AS778" s="172"/>
      <c r="AT778" s="172"/>
      <c r="AU778" s="172"/>
      <c r="AV778" s="172"/>
      <c r="AW778" s="172"/>
      <c r="AX778" s="172"/>
      <c r="AY778" s="172"/>
      <c r="AZ778" s="172"/>
      <c r="BA778" s="172"/>
      <c r="BB778" s="172"/>
      <c r="BC778" s="172"/>
      <c r="BD778" s="172"/>
      <c r="BE778" s="172"/>
      <c r="BF778" s="172"/>
      <c r="BG778" s="172"/>
      <c r="BH778" s="172"/>
      <c r="BI778" s="172"/>
      <c r="BJ778" s="172"/>
      <c r="BK778" s="172"/>
      <c r="BL778" s="172"/>
      <c r="BM778" s="172"/>
      <c r="BN778" s="172"/>
    </row>
    <row r="779" spans="20:66" s="156" customFormat="1">
      <c r="T779" s="172"/>
      <c r="U779" s="172"/>
      <c r="V779" s="172"/>
      <c r="W779" s="172"/>
      <c r="X779" s="172"/>
      <c r="Y779" s="172"/>
      <c r="Z779" s="172"/>
      <c r="AA779" s="172"/>
      <c r="AB779" s="172"/>
      <c r="AC779" s="172"/>
      <c r="AD779" s="172"/>
      <c r="AE779" s="172"/>
      <c r="AF779" s="172"/>
      <c r="AG779" s="172"/>
      <c r="AH779" s="172"/>
      <c r="AI779" s="172"/>
      <c r="AJ779" s="172"/>
      <c r="AK779" s="172"/>
      <c r="AL779" s="172"/>
      <c r="AM779" s="172"/>
      <c r="AN779" s="172"/>
      <c r="AO779" s="172"/>
      <c r="AP779" s="172"/>
      <c r="AQ779" s="172"/>
      <c r="AR779" s="172"/>
      <c r="AS779" s="172"/>
      <c r="AT779" s="172"/>
      <c r="AU779" s="172"/>
      <c r="AV779" s="172"/>
      <c r="AW779" s="172"/>
      <c r="AX779" s="172"/>
      <c r="AY779" s="172"/>
      <c r="AZ779" s="172"/>
      <c r="BA779" s="172"/>
      <c r="BB779" s="172"/>
      <c r="BC779" s="172"/>
      <c r="BD779" s="172"/>
      <c r="BE779" s="172"/>
      <c r="BF779" s="172"/>
      <c r="BG779" s="172"/>
      <c r="BH779" s="172"/>
      <c r="BI779" s="172"/>
      <c r="BJ779" s="172"/>
      <c r="BK779" s="172"/>
      <c r="BL779" s="172"/>
      <c r="BM779" s="172"/>
      <c r="BN779" s="172"/>
    </row>
    <row r="780" spans="20:66" s="156" customFormat="1">
      <c r="T780" s="172"/>
      <c r="U780" s="172"/>
      <c r="V780" s="172"/>
      <c r="W780" s="172"/>
      <c r="X780" s="172"/>
      <c r="Y780" s="172"/>
      <c r="Z780" s="172"/>
      <c r="AA780" s="172"/>
      <c r="AB780" s="172"/>
      <c r="AC780" s="172"/>
      <c r="AD780" s="172"/>
      <c r="AE780" s="172"/>
      <c r="AF780" s="172"/>
      <c r="AG780" s="172"/>
      <c r="AH780" s="172"/>
      <c r="AI780" s="172"/>
      <c r="AJ780" s="172"/>
      <c r="AK780" s="172"/>
      <c r="AL780" s="172"/>
      <c r="AM780" s="172"/>
      <c r="AN780" s="172"/>
      <c r="AO780" s="172"/>
      <c r="AP780" s="172"/>
      <c r="AQ780" s="172"/>
      <c r="AR780" s="172"/>
      <c r="AS780" s="172"/>
      <c r="AT780" s="172"/>
      <c r="AU780" s="172"/>
      <c r="AV780" s="172"/>
      <c r="AW780" s="172"/>
      <c r="AX780" s="172"/>
      <c r="AY780" s="172"/>
      <c r="AZ780" s="172"/>
      <c r="BA780" s="172"/>
      <c r="BB780" s="172"/>
      <c r="BC780" s="172"/>
      <c r="BD780" s="172"/>
      <c r="BE780" s="172"/>
      <c r="BF780" s="172"/>
      <c r="BG780" s="172"/>
      <c r="BH780" s="172"/>
      <c r="BI780" s="172"/>
      <c r="BJ780" s="172"/>
      <c r="BK780" s="172"/>
      <c r="BL780" s="172"/>
      <c r="BM780" s="172"/>
      <c r="BN780" s="172"/>
    </row>
    <row r="781" spans="20:66" s="156" customFormat="1">
      <c r="T781" s="172"/>
      <c r="U781" s="172"/>
      <c r="V781" s="172"/>
      <c r="W781" s="172"/>
      <c r="X781" s="172"/>
      <c r="Y781" s="172"/>
      <c r="Z781" s="172"/>
      <c r="AA781" s="172"/>
      <c r="AB781" s="172"/>
      <c r="AC781" s="172"/>
      <c r="AD781" s="172"/>
      <c r="AE781" s="172"/>
      <c r="AF781" s="172"/>
      <c r="AG781" s="172"/>
      <c r="AH781" s="172"/>
      <c r="AI781" s="172"/>
      <c r="AJ781" s="172"/>
      <c r="AK781" s="172"/>
      <c r="AL781" s="172"/>
      <c r="AM781" s="172"/>
      <c r="AN781" s="172"/>
      <c r="AO781" s="172"/>
      <c r="AP781" s="172"/>
      <c r="AQ781" s="172"/>
      <c r="AR781" s="172"/>
      <c r="AS781" s="172"/>
      <c r="AT781" s="172"/>
      <c r="AU781" s="172"/>
      <c r="AV781" s="172"/>
      <c r="AW781" s="172"/>
      <c r="AX781" s="172"/>
      <c r="AY781" s="172"/>
      <c r="AZ781" s="172"/>
      <c r="BA781" s="172"/>
      <c r="BB781" s="172"/>
      <c r="BC781" s="172"/>
      <c r="BD781" s="172"/>
      <c r="BE781" s="172"/>
      <c r="BF781" s="172"/>
      <c r="BG781" s="172"/>
      <c r="BH781" s="172"/>
      <c r="BI781" s="172"/>
      <c r="BJ781" s="172"/>
      <c r="BK781" s="172"/>
      <c r="BL781" s="172"/>
      <c r="BM781" s="172"/>
      <c r="BN781" s="172"/>
    </row>
    <row r="782" spans="20:66" s="156" customFormat="1">
      <c r="T782" s="172"/>
      <c r="U782" s="172"/>
      <c r="V782" s="172"/>
      <c r="W782" s="172"/>
      <c r="X782" s="172"/>
      <c r="Y782" s="172"/>
      <c r="Z782" s="172"/>
      <c r="AA782" s="172"/>
      <c r="AB782" s="172"/>
      <c r="AC782" s="172"/>
      <c r="AD782" s="172"/>
      <c r="AE782" s="172"/>
      <c r="AF782" s="172"/>
      <c r="AG782" s="172"/>
      <c r="AH782" s="172"/>
      <c r="AI782" s="172"/>
      <c r="AJ782" s="172"/>
      <c r="AK782" s="172"/>
      <c r="AL782" s="172"/>
      <c r="AM782" s="172"/>
      <c r="AN782" s="172"/>
      <c r="AO782" s="172"/>
      <c r="AP782" s="172"/>
      <c r="AQ782" s="172"/>
      <c r="AR782" s="172"/>
      <c r="AS782" s="172"/>
      <c r="AT782" s="172"/>
      <c r="AU782" s="172"/>
      <c r="AV782" s="172"/>
      <c r="AW782" s="172"/>
      <c r="AX782" s="172"/>
      <c r="AY782" s="172"/>
      <c r="AZ782" s="172"/>
      <c r="BA782" s="172"/>
      <c r="BB782" s="172"/>
      <c r="BC782" s="172"/>
      <c r="BD782" s="172"/>
      <c r="BE782" s="172"/>
      <c r="BF782" s="172"/>
      <c r="BG782" s="172"/>
      <c r="BH782" s="172"/>
      <c r="BI782" s="172"/>
      <c r="BJ782" s="172"/>
      <c r="BK782" s="172"/>
      <c r="BL782" s="172"/>
      <c r="BM782" s="172"/>
      <c r="BN782" s="172"/>
    </row>
    <row r="783" spans="20:66" s="156" customFormat="1">
      <c r="T783" s="172"/>
      <c r="U783" s="172"/>
      <c r="V783" s="172"/>
      <c r="W783" s="172"/>
      <c r="X783" s="172"/>
      <c r="Y783" s="172"/>
      <c r="Z783" s="172"/>
      <c r="AA783" s="172"/>
      <c r="AB783" s="172"/>
      <c r="AC783" s="172"/>
      <c r="AD783" s="172"/>
      <c r="AE783" s="172"/>
      <c r="AF783" s="172"/>
      <c r="AG783" s="172"/>
      <c r="AH783" s="172"/>
      <c r="AI783" s="172"/>
      <c r="AJ783" s="172"/>
      <c r="AK783" s="172"/>
      <c r="AL783" s="172"/>
      <c r="AM783" s="172"/>
      <c r="AN783" s="172"/>
      <c r="AO783" s="172"/>
      <c r="AP783" s="172"/>
      <c r="AQ783" s="172"/>
      <c r="AR783" s="172"/>
      <c r="AS783" s="172"/>
      <c r="AT783" s="172"/>
      <c r="AU783" s="172"/>
      <c r="AV783" s="172"/>
      <c r="AW783" s="172"/>
      <c r="AX783" s="172"/>
      <c r="AY783" s="172"/>
      <c r="AZ783" s="172"/>
      <c r="BA783" s="172"/>
      <c r="BB783" s="172"/>
      <c r="BC783" s="172"/>
      <c r="BD783" s="172"/>
      <c r="BE783" s="172"/>
      <c r="BF783" s="172"/>
      <c r="BG783" s="172"/>
      <c r="BH783" s="172"/>
      <c r="BI783" s="172"/>
      <c r="BJ783" s="172"/>
      <c r="BK783" s="172"/>
      <c r="BL783" s="172"/>
      <c r="BM783" s="172"/>
      <c r="BN783" s="172"/>
    </row>
    <row r="784" spans="20:66" s="156" customFormat="1">
      <c r="T784" s="172"/>
      <c r="U784" s="172"/>
      <c r="V784" s="172"/>
      <c r="W784" s="172"/>
      <c r="X784" s="172"/>
      <c r="Y784" s="172"/>
      <c r="Z784" s="172"/>
      <c r="AA784" s="172"/>
      <c r="AB784" s="172"/>
      <c r="AC784" s="172"/>
      <c r="AD784" s="172"/>
      <c r="AE784" s="172"/>
      <c r="AF784" s="172"/>
      <c r="AG784" s="172"/>
      <c r="AH784" s="172"/>
      <c r="AI784" s="172"/>
      <c r="AJ784" s="172"/>
      <c r="AK784" s="172"/>
      <c r="AL784" s="172"/>
      <c r="AM784" s="172"/>
      <c r="AN784" s="172"/>
      <c r="AO784" s="172"/>
      <c r="AP784" s="172"/>
      <c r="AQ784" s="172"/>
      <c r="AR784" s="172"/>
      <c r="AS784" s="172"/>
      <c r="AT784" s="172"/>
      <c r="AU784" s="172"/>
      <c r="AV784" s="172"/>
      <c r="AW784" s="172"/>
      <c r="AX784" s="172"/>
      <c r="AY784" s="172"/>
      <c r="AZ784" s="172"/>
      <c r="BA784" s="172"/>
      <c r="BB784" s="172"/>
      <c r="BC784" s="172"/>
      <c r="BD784" s="172"/>
      <c r="BE784" s="172"/>
      <c r="BF784" s="172"/>
      <c r="BG784" s="172"/>
      <c r="BH784" s="172"/>
      <c r="BI784" s="172"/>
      <c r="BJ784" s="172"/>
      <c r="BK784" s="172"/>
      <c r="BL784" s="172"/>
      <c r="BM784" s="172"/>
      <c r="BN784" s="172"/>
    </row>
    <row r="785" spans="20:66" s="156" customFormat="1">
      <c r="T785" s="172"/>
      <c r="U785" s="172"/>
      <c r="V785" s="172"/>
      <c r="W785" s="172"/>
      <c r="X785" s="172"/>
      <c r="Y785" s="172"/>
      <c r="Z785" s="172"/>
      <c r="AA785" s="172"/>
      <c r="AB785" s="172"/>
      <c r="AC785" s="172"/>
      <c r="AD785" s="172"/>
      <c r="AE785" s="172"/>
      <c r="AF785" s="172"/>
      <c r="AG785" s="172"/>
      <c r="AH785" s="172"/>
      <c r="AI785" s="172"/>
      <c r="AJ785" s="172"/>
      <c r="AK785" s="172"/>
      <c r="AL785" s="172"/>
      <c r="AM785" s="172"/>
      <c r="AN785" s="172"/>
      <c r="AO785" s="172"/>
      <c r="AP785" s="172"/>
      <c r="AQ785" s="172"/>
      <c r="AR785" s="172"/>
      <c r="AS785" s="172"/>
      <c r="AT785" s="172"/>
      <c r="AU785" s="172"/>
      <c r="AV785" s="172"/>
      <c r="AW785" s="172"/>
      <c r="AX785" s="172"/>
      <c r="AY785" s="172"/>
      <c r="AZ785" s="172"/>
      <c r="BA785" s="172"/>
      <c r="BB785" s="172"/>
      <c r="BC785" s="172"/>
      <c r="BD785" s="172"/>
      <c r="BE785" s="172"/>
      <c r="BF785" s="172"/>
      <c r="BG785" s="172"/>
      <c r="BH785" s="172"/>
      <c r="BI785" s="172"/>
      <c r="BJ785" s="172"/>
      <c r="BK785" s="172"/>
      <c r="BL785" s="172"/>
      <c r="BM785" s="172"/>
      <c r="BN785" s="172"/>
    </row>
    <row r="786" spans="20:66" s="156" customFormat="1">
      <c r="T786" s="172"/>
      <c r="U786" s="172"/>
      <c r="V786" s="172"/>
      <c r="W786" s="172"/>
      <c r="X786" s="172"/>
      <c r="Y786" s="172"/>
      <c r="Z786" s="172"/>
      <c r="AA786" s="172"/>
      <c r="AB786" s="172"/>
      <c r="AC786" s="172"/>
      <c r="AD786" s="172"/>
      <c r="AE786" s="172"/>
      <c r="AF786" s="172"/>
      <c r="AG786" s="172"/>
      <c r="AH786" s="172"/>
      <c r="AI786" s="172"/>
      <c r="AJ786" s="172"/>
      <c r="AK786" s="172"/>
      <c r="AL786" s="172"/>
      <c r="AM786" s="172"/>
      <c r="AN786" s="172"/>
      <c r="AO786" s="172"/>
      <c r="AP786" s="172"/>
      <c r="AQ786" s="172"/>
      <c r="AR786" s="172"/>
      <c r="AS786" s="172"/>
      <c r="AT786" s="172"/>
      <c r="AU786" s="172"/>
      <c r="AV786" s="172"/>
      <c r="AW786" s="172"/>
      <c r="AX786" s="172"/>
      <c r="AY786" s="172"/>
      <c r="AZ786" s="172"/>
      <c r="BA786" s="172"/>
      <c r="BB786" s="172"/>
      <c r="BC786" s="172"/>
      <c r="BD786" s="172"/>
      <c r="BE786" s="172"/>
      <c r="BF786" s="172"/>
      <c r="BG786" s="172"/>
      <c r="BH786" s="172"/>
      <c r="BI786" s="172"/>
      <c r="BJ786" s="172"/>
      <c r="BK786" s="172"/>
      <c r="BL786" s="172"/>
      <c r="BM786" s="172"/>
      <c r="BN786" s="172"/>
    </row>
    <row r="787" spans="20:66" s="156" customFormat="1">
      <c r="T787" s="172"/>
      <c r="U787" s="172"/>
      <c r="V787" s="172"/>
      <c r="W787" s="172"/>
      <c r="X787" s="172"/>
      <c r="Y787" s="172"/>
      <c r="Z787" s="172"/>
      <c r="AA787" s="172"/>
      <c r="AB787" s="172"/>
      <c r="AC787" s="172"/>
      <c r="AD787" s="172"/>
      <c r="AE787" s="172"/>
      <c r="AF787" s="172"/>
      <c r="AG787" s="172"/>
      <c r="AH787" s="172"/>
      <c r="AI787" s="172"/>
      <c r="AJ787" s="172"/>
      <c r="AK787" s="172"/>
      <c r="AL787" s="172"/>
      <c r="AM787" s="172"/>
      <c r="AN787" s="172"/>
      <c r="AO787" s="172"/>
      <c r="AP787" s="172"/>
      <c r="AQ787" s="172"/>
      <c r="AR787" s="172"/>
      <c r="AS787" s="172"/>
      <c r="AT787" s="172"/>
      <c r="AU787" s="172"/>
      <c r="AV787" s="172"/>
      <c r="AW787" s="172"/>
      <c r="AX787" s="172"/>
      <c r="AY787" s="172"/>
      <c r="AZ787" s="172"/>
      <c r="BA787" s="172"/>
      <c r="BB787" s="172"/>
      <c r="BC787" s="172"/>
      <c r="BD787" s="172"/>
      <c r="BE787" s="172"/>
      <c r="BF787" s="172"/>
      <c r="BG787" s="172"/>
      <c r="BH787" s="172"/>
      <c r="BI787" s="172"/>
      <c r="BJ787" s="172"/>
      <c r="BK787" s="172"/>
      <c r="BL787" s="172"/>
      <c r="BM787" s="172"/>
      <c r="BN787" s="172"/>
    </row>
    <row r="788" spans="20:66" s="156" customFormat="1">
      <c r="T788" s="172"/>
      <c r="U788" s="172"/>
      <c r="V788" s="172"/>
      <c r="W788" s="172"/>
      <c r="X788" s="172"/>
      <c r="Y788" s="172"/>
      <c r="Z788" s="172"/>
      <c r="AA788" s="172"/>
      <c r="AB788" s="172"/>
      <c r="AC788" s="172"/>
      <c r="AD788" s="172"/>
      <c r="AE788" s="172"/>
      <c r="AF788" s="172"/>
      <c r="AG788" s="172"/>
      <c r="AH788" s="172"/>
      <c r="AI788" s="172"/>
      <c r="AJ788" s="172"/>
      <c r="AK788" s="172"/>
      <c r="AL788" s="172"/>
      <c r="AM788" s="172"/>
      <c r="AN788" s="172"/>
      <c r="AO788" s="172"/>
      <c r="AP788" s="172"/>
      <c r="AQ788" s="172"/>
      <c r="AR788" s="172"/>
      <c r="AS788" s="172"/>
      <c r="AT788" s="172"/>
      <c r="AU788" s="172"/>
      <c r="AV788" s="172"/>
      <c r="AW788" s="172"/>
      <c r="AX788" s="172"/>
      <c r="AY788" s="172"/>
      <c r="AZ788" s="172"/>
      <c r="BA788" s="172"/>
      <c r="BB788" s="172"/>
      <c r="BC788" s="172"/>
      <c r="BD788" s="172"/>
      <c r="BE788" s="172"/>
      <c r="BF788" s="172"/>
      <c r="BG788" s="172"/>
      <c r="BH788" s="172"/>
      <c r="BI788" s="172"/>
      <c r="BJ788" s="172"/>
      <c r="BK788" s="172"/>
      <c r="BL788" s="172"/>
      <c r="BM788" s="172"/>
      <c r="BN788" s="172"/>
    </row>
    <row r="789" spans="20:66" s="156" customFormat="1">
      <c r="T789" s="172"/>
      <c r="U789" s="172"/>
      <c r="V789" s="172"/>
      <c r="W789" s="172"/>
      <c r="X789" s="172"/>
      <c r="Y789" s="172"/>
      <c r="Z789" s="172"/>
      <c r="AA789" s="172"/>
      <c r="AB789" s="172"/>
      <c r="AC789" s="172"/>
      <c r="AD789" s="172"/>
      <c r="AE789" s="172"/>
      <c r="AF789" s="172"/>
      <c r="AG789" s="172"/>
      <c r="AH789" s="172"/>
      <c r="AI789" s="172"/>
      <c r="AJ789" s="172"/>
      <c r="AK789" s="172"/>
      <c r="AL789" s="172"/>
      <c r="AM789" s="172"/>
      <c r="AN789" s="172"/>
      <c r="AO789" s="172"/>
      <c r="AP789" s="172"/>
      <c r="AQ789" s="172"/>
      <c r="AR789" s="172"/>
      <c r="AS789" s="172"/>
      <c r="AT789" s="172"/>
      <c r="AU789" s="172"/>
      <c r="AV789" s="172"/>
      <c r="AW789" s="172"/>
      <c r="AX789" s="172"/>
      <c r="AY789" s="172"/>
      <c r="AZ789" s="172"/>
      <c r="BA789" s="172"/>
      <c r="BB789" s="172"/>
      <c r="BC789" s="172"/>
      <c r="BD789" s="172"/>
      <c r="BE789" s="172"/>
      <c r="BF789" s="172"/>
      <c r="BG789" s="172"/>
      <c r="BH789" s="172"/>
      <c r="BI789" s="172"/>
      <c r="BJ789" s="172"/>
      <c r="BK789" s="172"/>
      <c r="BL789" s="172"/>
      <c r="BM789" s="172"/>
      <c r="BN789" s="172"/>
    </row>
    <row r="790" spans="20:66" s="156" customFormat="1">
      <c r="T790" s="172"/>
      <c r="U790" s="172"/>
      <c r="V790" s="172"/>
      <c r="W790" s="172"/>
      <c r="X790" s="172"/>
      <c r="Y790" s="172"/>
      <c r="Z790" s="172"/>
      <c r="AA790" s="172"/>
      <c r="AB790" s="172"/>
      <c r="AC790" s="172"/>
      <c r="AD790" s="172"/>
      <c r="AE790" s="172"/>
      <c r="AF790" s="172"/>
      <c r="AG790" s="172"/>
      <c r="AH790" s="172"/>
      <c r="AI790" s="172"/>
      <c r="AJ790" s="172"/>
      <c r="AK790" s="172"/>
      <c r="AL790" s="172"/>
      <c r="AM790" s="172"/>
      <c r="AN790" s="172"/>
      <c r="AO790" s="172"/>
      <c r="AP790" s="172"/>
      <c r="AQ790" s="172"/>
      <c r="AR790" s="172"/>
      <c r="AS790" s="172"/>
      <c r="AT790" s="172"/>
      <c r="AU790" s="172"/>
      <c r="AV790" s="172"/>
      <c r="AW790" s="172"/>
      <c r="AX790" s="172"/>
      <c r="AY790" s="172"/>
      <c r="AZ790" s="172"/>
      <c r="BA790" s="172"/>
      <c r="BB790" s="172"/>
      <c r="BC790" s="172"/>
      <c r="BD790" s="172"/>
      <c r="BE790" s="172"/>
      <c r="BF790" s="172"/>
      <c r="BG790" s="172"/>
      <c r="BH790" s="172"/>
      <c r="BI790" s="172"/>
      <c r="BJ790" s="172"/>
      <c r="BK790" s="172"/>
      <c r="BL790" s="172"/>
      <c r="BM790" s="172"/>
      <c r="BN790" s="172"/>
    </row>
    <row r="791" spans="20:66" s="156" customFormat="1">
      <c r="T791" s="172"/>
      <c r="U791" s="172"/>
      <c r="V791" s="172"/>
      <c r="W791" s="172"/>
      <c r="X791" s="172"/>
      <c r="Y791" s="172"/>
      <c r="Z791" s="172"/>
      <c r="AA791" s="172"/>
      <c r="AB791" s="172"/>
      <c r="AC791" s="172"/>
      <c r="AD791" s="172"/>
      <c r="AE791" s="172"/>
      <c r="AF791" s="172"/>
      <c r="AG791" s="172"/>
      <c r="AH791" s="172"/>
      <c r="AI791" s="172"/>
      <c r="AJ791" s="172"/>
      <c r="AK791" s="172"/>
      <c r="AL791" s="172"/>
      <c r="AM791" s="172"/>
      <c r="AN791" s="172"/>
      <c r="AO791" s="172"/>
      <c r="AP791" s="172"/>
      <c r="AQ791" s="172"/>
      <c r="AR791" s="172"/>
      <c r="AS791" s="172"/>
      <c r="AT791" s="172"/>
      <c r="AU791" s="172"/>
      <c r="AV791" s="172"/>
      <c r="AW791" s="172"/>
      <c r="AX791" s="172"/>
      <c r="AY791" s="172"/>
      <c r="AZ791" s="172"/>
      <c r="BA791" s="172"/>
      <c r="BB791" s="172"/>
      <c r="BC791" s="172"/>
      <c r="BD791" s="172"/>
      <c r="BE791" s="172"/>
      <c r="BF791" s="172"/>
      <c r="BG791" s="172"/>
      <c r="BH791" s="172"/>
      <c r="BI791" s="172"/>
      <c r="BJ791" s="172"/>
      <c r="BK791" s="172"/>
      <c r="BL791" s="172"/>
      <c r="BM791" s="172"/>
      <c r="BN791" s="172"/>
    </row>
    <row r="792" spans="20:66" s="156" customFormat="1">
      <c r="T792" s="172"/>
      <c r="U792" s="172"/>
      <c r="V792" s="172"/>
      <c r="W792" s="172"/>
      <c r="X792" s="172"/>
      <c r="Y792" s="172"/>
      <c r="Z792" s="172"/>
      <c r="AA792" s="172"/>
      <c r="AB792" s="172"/>
      <c r="AC792" s="172"/>
      <c r="AD792" s="172"/>
      <c r="AE792" s="172"/>
      <c r="AF792" s="172"/>
      <c r="AG792" s="172"/>
      <c r="AH792" s="172"/>
      <c r="AI792" s="172"/>
      <c r="AJ792" s="172"/>
      <c r="AK792" s="172"/>
      <c r="AL792" s="172"/>
      <c r="AM792" s="172"/>
      <c r="AN792" s="172"/>
      <c r="AO792" s="172"/>
      <c r="AP792" s="172"/>
      <c r="AQ792" s="172"/>
      <c r="AR792" s="172"/>
      <c r="AS792" s="172"/>
      <c r="AT792" s="172"/>
      <c r="AU792" s="172"/>
      <c r="AV792" s="172"/>
      <c r="AW792" s="172"/>
      <c r="AX792" s="172"/>
      <c r="AY792" s="172"/>
      <c r="AZ792" s="172"/>
      <c r="BA792" s="172"/>
      <c r="BB792" s="172"/>
      <c r="BC792" s="172"/>
      <c r="BD792" s="172"/>
      <c r="BE792" s="172"/>
      <c r="BF792" s="172"/>
      <c r="BG792" s="172"/>
      <c r="BH792" s="172"/>
      <c r="BI792" s="172"/>
      <c r="BJ792" s="172"/>
      <c r="BK792" s="172"/>
      <c r="BL792" s="172"/>
      <c r="BM792" s="172"/>
      <c r="BN792" s="172"/>
    </row>
    <row r="793" spans="20:66" s="156" customFormat="1">
      <c r="T793" s="172"/>
      <c r="U793" s="172"/>
      <c r="V793" s="172"/>
      <c r="W793" s="172"/>
      <c r="X793" s="172"/>
      <c r="Y793" s="172"/>
      <c r="Z793" s="172"/>
      <c r="AA793" s="172"/>
      <c r="AB793" s="172"/>
      <c r="AC793" s="172"/>
      <c r="AD793" s="172"/>
      <c r="AE793" s="172"/>
      <c r="AF793" s="172"/>
      <c r="AG793" s="172"/>
      <c r="AH793" s="172"/>
      <c r="AI793" s="172"/>
      <c r="AJ793" s="172"/>
      <c r="AK793" s="172"/>
      <c r="AL793" s="172"/>
      <c r="AM793" s="172"/>
      <c r="AN793" s="172"/>
      <c r="AO793" s="172"/>
      <c r="AP793" s="172"/>
      <c r="AQ793" s="172"/>
      <c r="AR793" s="172"/>
      <c r="AS793" s="172"/>
      <c r="AT793" s="172"/>
      <c r="AU793" s="172"/>
      <c r="AV793" s="172"/>
      <c r="AW793" s="172"/>
      <c r="AX793" s="172"/>
      <c r="AY793" s="172"/>
      <c r="AZ793" s="172"/>
      <c r="BA793" s="172"/>
      <c r="BB793" s="172"/>
      <c r="BC793" s="172"/>
      <c r="BD793" s="172"/>
      <c r="BE793" s="172"/>
      <c r="BF793" s="172"/>
      <c r="BG793" s="172"/>
      <c r="BH793" s="172"/>
      <c r="BI793" s="172"/>
      <c r="BJ793" s="172"/>
      <c r="BK793" s="172"/>
      <c r="BL793" s="172"/>
      <c r="BM793" s="172"/>
      <c r="BN793" s="172"/>
    </row>
    <row r="794" spans="20:66" s="156" customFormat="1">
      <c r="T794" s="172"/>
      <c r="U794" s="172"/>
      <c r="V794" s="172"/>
      <c r="W794" s="172"/>
      <c r="X794" s="172"/>
      <c r="Y794" s="172"/>
      <c r="Z794" s="172"/>
      <c r="AA794" s="172"/>
      <c r="AB794" s="172"/>
      <c r="AC794" s="172"/>
      <c r="AD794" s="172"/>
      <c r="AE794" s="172"/>
      <c r="AF794" s="172"/>
      <c r="AG794" s="172"/>
      <c r="AH794" s="172"/>
      <c r="AI794" s="172"/>
      <c r="AJ794" s="172"/>
      <c r="AK794" s="172"/>
      <c r="AL794" s="172"/>
      <c r="AM794" s="172"/>
      <c r="AN794" s="172"/>
      <c r="AO794" s="172"/>
      <c r="AP794" s="172"/>
      <c r="AQ794" s="172"/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2"/>
      <c r="BB794" s="172"/>
      <c r="BC794" s="172"/>
      <c r="BD794" s="172"/>
      <c r="BE794" s="172"/>
      <c r="BF794" s="172"/>
      <c r="BG794" s="172"/>
      <c r="BH794" s="172"/>
      <c r="BI794" s="172"/>
      <c r="BJ794" s="172"/>
      <c r="BK794" s="172"/>
      <c r="BL794" s="172"/>
      <c r="BM794" s="172"/>
      <c r="BN794" s="172"/>
    </row>
    <row r="795" spans="20:66" s="156" customFormat="1">
      <c r="T795" s="172"/>
      <c r="U795" s="172"/>
      <c r="V795" s="172"/>
      <c r="W795" s="172"/>
      <c r="X795" s="172"/>
      <c r="Y795" s="172"/>
      <c r="Z795" s="172"/>
      <c r="AA795" s="172"/>
      <c r="AB795" s="172"/>
      <c r="AC795" s="172"/>
      <c r="AD795" s="172"/>
      <c r="AE795" s="172"/>
      <c r="AF795" s="172"/>
      <c r="AG795" s="172"/>
      <c r="AH795" s="172"/>
      <c r="AI795" s="172"/>
      <c r="AJ795" s="172"/>
      <c r="AK795" s="172"/>
      <c r="AL795" s="172"/>
      <c r="AM795" s="172"/>
      <c r="AN795" s="172"/>
      <c r="AO795" s="172"/>
      <c r="AP795" s="172"/>
      <c r="AQ795" s="172"/>
      <c r="AR795" s="172"/>
      <c r="AS795" s="172"/>
      <c r="AT795" s="172"/>
      <c r="AU795" s="172"/>
      <c r="AV795" s="172"/>
      <c r="AW795" s="172"/>
      <c r="AX795" s="172"/>
      <c r="AY795" s="172"/>
      <c r="AZ795" s="172"/>
      <c r="BA795" s="172"/>
      <c r="BB795" s="172"/>
      <c r="BC795" s="172"/>
      <c r="BD795" s="172"/>
      <c r="BE795" s="172"/>
      <c r="BF795" s="172"/>
      <c r="BG795" s="172"/>
      <c r="BH795" s="172"/>
      <c r="BI795" s="172"/>
      <c r="BJ795" s="172"/>
      <c r="BK795" s="172"/>
      <c r="BL795" s="172"/>
      <c r="BM795" s="172"/>
      <c r="BN795" s="172"/>
    </row>
    <row r="796" spans="20:66" s="156" customFormat="1">
      <c r="T796" s="172"/>
      <c r="U796" s="172"/>
      <c r="V796" s="172"/>
      <c r="W796" s="172"/>
      <c r="X796" s="172"/>
      <c r="Y796" s="172"/>
      <c r="Z796" s="172"/>
      <c r="AA796" s="172"/>
      <c r="AB796" s="172"/>
      <c r="AC796" s="172"/>
      <c r="AD796" s="172"/>
      <c r="AE796" s="172"/>
      <c r="AF796" s="172"/>
      <c r="AG796" s="172"/>
      <c r="AH796" s="172"/>
      <c r="AI796" s="172"/>
      <c r="AJ796" s="172"/>
      <c r="AK796" s="172"/>
      <c r="AL796" s="172"/>
      <c r="AM796" s="172"/>
      <c r="AN796" s="172"/>
      <c r="AO796" s="172"/>
      <c r="AP796" s="172"/>
      <c r="AQ796" s="172"/>
      <c r="AR796" s="172"/>
      <c r="AS796" s="172"/>
      <c r="AT796" s="172"/>
      <c r="AU796" s="172"/>
      <c r="AV796" s="172"/>
      <c r="AW796" s="172"/>
      <c r="AX796" s="172"/>
      <c r="AY796" s="172"/>
      <c r="AZ796" s="172"/>
      <c r="BA796" s="172"/>
      <c r="BB796" s="172"/>
      <c r="BC796" s="172"/>
      <c r="BD796" s="172"/>
      <c r="BE796" s="172"/>
      <c r="BF796" s="172"/>
      <c r="BG796" s="172"/>
      <c r="BH796" s="172"/>
      <c r="BI796" s="172"/>
      <c r="BJ796" s="172"/>
      <c r="BK796" s="172"/>
      <c r="BL796" s="172"/>
      <c r="BM796" s="172"/>
      <c r="BN796" s="172"/>
    </row>
    <row r="797" spans="20:66" s="156" customFormat="1">
      <c r="T797" s="172"/>
      <c r="U797" s="172"/>
      <c r="V797" s="172"/>
      <c r="W797" s="172"/>
      <c r="X797" s="172"/>
      <c r="Y797" s="172"/>
      <c r="Z797" s="172"/>
      <c r="AA797" s="172"/>
      <c r="AB797" s="172"/>
      <c r="AC797" s="172"/>
      <c r="AD797" s="172"/>
      <c r="AE797" s="172"/>
      <c r="AF797" s="172"/>
      <c r="AG797" s="172"/>
      <c r="AH797" s="172"/>
      <c r="AI797" s="172"/>
      <c r="AJ797" s="172"/>
      <c r="AK797" s="172"/>
      <c r="AL797" s="172"/>
      <c r="AM797" s="172"/>
      <c r="AN797" s="172"/>
      <c r="AO797" s="172"/>
      <c r="AP797" s="172"/>
      <c r="AQ797" s="172"/>
      <c r="AR797" s="172"/>
      <c r="AS797" s="172"/>
      <c r="AT797" s="172"/>
      <c r="AU797" s="172"/>
      <c r="AV797" s="172"/>
      <c r="AW797" s="172"/>
      <c r="AX797" s="172"/>
      <c r="AY797" s="172"/>
      <c r="AZ797" s="172"/>
      <c r="BA797" s="172"/>
      <c r="BB797" s="172"/>
      <c r="BC797" s="172"/>
      <c r="BD797" s="172"/>
      <c r="BE797" s="172"/>
      <c r="BF797" s="172"/>
      <c r="BG797" s="172"/>
      <c r="BH797" s="172"/>
      <c r="BI797" s="172"/>
      <c r="BJ797" s="172"/>
      <c r="BK797" s="172"/>
      <c r="BL797" s="172"/>
      <c r="BM797" s="172"/>
      <c r="BN797" s="172"/>
    </row>
    <row r="798" spans="20:66" s="156" customFormat="1">
      <c r="T798" s="172"/>
      <c r="U798" s="172"/>
      <c r="V798" s="172"/>
      <c r="W798" s="172"/>
      <c r="X798" s="172"/>
      <c r="Y798" s="172"/>
      <c r="Z798" s="172"/>
      <c r="AA798" s="172"/>
      <c r="AB798" s="172"/>
      <c r="AC798" s="172"/>
      <c r="AD798" s="172"/>
      <c r="AE798" s="172"/>
      <c r="AF798" s="172"/>
      <c r="AG798" s="172"/>
      <c r="AH798" s="172"/>
      <c r="AI798" s="172"/>
      <c r="AJ798" s="172"/>
      <c r="AK798" s="172"/>
      <c r="AL798" s="172"/>
      <c r="AM798" s="172"/>
      <c r="AN798" s="172"/>
      <c r="AO798" s="172"/>
      <c r="AP798" s="172"/>
      <c r="AQ798" s="172"/>
      <c r="AR798" s="172"/>
      <c r="AS798" s="172"/>
      <c r="AT798" s="172"/>
      <c r="AU798" s="172"/>
      <c r="AV798" s="172"/>
      <c r="AW798" s="172"/>
      <c r="AX798" s="172"/>
      <c r="AY798" s="172"/>
      <c r="AZ798" s="172"/>
      <c r="BA798" s="172"/>
      <c r="BB798" s="172"/>
      <c r="BC798" s="172"/>
      <c r="BD798" s="172"/>
      <c r="BE798" s="172"/>
      <c r="BF798" s="172"/>
      <c r="BG798" s="172"/>
      <c r="BH798" s="172"/>
      <c r="BI798" s="172"/>
      <c r="BJ798" s="172"/>
      <c r="BK798" s="172"/>
      <c r="BL798" s="172"/>
      <c r="BM798" s="172"/>
      <c r="BN798" s="172"/>
    </row>
    <row r="799" spans="20:66" s="156" customFormat="1">
      <c r="T799" s="172"/>
      <c r="U799" s="172"/>
      <c r="V799" s="172"/>
      <c r="W799" s="172"/>
      <c r="X799" s="172"/>
      <c r="Y799" s="172"/>
      <c r="Z799" s="172"/>
      <c r="AA799" s="172"/>
      <c r="AB799" s="172"/>
      <c r="AC799" s="172"/>
      <c r="AD799" s="172"/>
      <c r="AE799" s="172"/>
      <c r="AF799" s="172"/>
      <c r="AG799" s="172"/>
      <c r="AH799" s="172"/>
      <c r="AI799" s="172"/>
      <c r="AJ799" s="172"/>
      <c r="AK799" s="172"/>
      <c r="AL799" s="172"/>
      <c r="AM799" s="172"/>
      <c r="AN799" s="172"/>
      <c r="AO799" s="172"/>
      <c r="AP799" s="172"/>
      <c r="AQ799" s="172"/>
      <c r="AR799" s="172"/>
      <c r="AS799" s="172"/>
      <c r="AT799" s="172"/>
      <c r="AU799" s="172"/>
      <c r="AV799" s="172"/>
      <c r="AW799" s="172"/>
      <c r="AX799" s="172"/>
      <c r="AY799" s="172"/>
      <c r="AZ799" s="172"/>
      <c r="BA799" s="172"/>
      <c r="BB799" s="172"/>
      <c r="BC799" s="172"/>
      <c r="BD799" s="172"/>
      <c r="BE799" s="172"/>
      <c r="BF799" s="172"/>
      <c r="BG799" s="172"/>
      <c r="BH799" s="172"/>
      <c r="BI799" s="172"/>
      <c r="BJ799" s="172"/>
      <c r="BK799" s="172"/>
      <c r="BL799" s="172"/>
      <c r="BM799" s="172"/>
      <c r="BN799" s="172"/>
    </row>
    <row r="800" spans="20:66" s="156" customFormat="1">
      <c r="T800" s="172"/>
      <c r="U800" s="172"/>
      <c r="V800" s="172"/>
      <c r="W800" s="172"/>
      <c r="X800" s="172"/>
      <c r="Y800" s="172"/>
      <c r="Z800" s="172"/>
      <c r="AA800" s="172"/>
      <c r="AB800" s="172"/>
      <c r="AC800" s="172"/>
      <c r="AD800" s="172"/>
      <c r="AE800" s="172"/>
      <c r="AF800" s="172"/>
      <c r="AG800" s="172"/>
      <c r="AH800" s="172"/>
      <c r="AI800" s="172"/>
      <c r="AJ800" s="172"/>
      <c r="AK800" s="172"/>
      <c r="AL800" s="172"/>
      <c r="AM800" s="172"/>
      <c r="AN800" s="172"/>
      <c r="AO800" s="172"/>
      <c r="AP800" s="172"/>
      <c r="AQ800" s="172"/>
      <c r="AR800" s="172"/>
      <c r="AS800" s="172"/>
      <c r="AT800" s="172"/>
      <c r="AU800" s="172"/>
      <c r="AV800" s="172"/>
      <c r="AW800" s="172"/>
      <c r="AX800" s="172"/>
      <c r="AY800" s="172"/>
      <c r="AZ800" s="172"/>
      <c r="BA800" s="172"/>
      <c r="BB800" s="172"/>
      <c r="BC800" s="172"/>
      <c r="BD800" s="172"/>
      <c r="BE800" s="172"/>
      <c r="BF800" s="172"/>
      <c r="BG800" s="172"/>
      <c r="BH800" s="172"/>
      <c r="BI800" s="172"/>
      <c r="BJ800" s="172"/>
      <c r="BK800" s="172"/>
      <c r="BL800" s="172"/>
      <c r="BM800" s="172"/>
      <c r="BN800" s="172"/>
    </row>
    <row r="801" spans="20:66" s="156" customFormat="1">
      <c r="T801" s="172"/>
      <c r="U801" s="172"/>
      <c r="V801" s="172"/>
      <c r="W801" s="172"/>
      <c r="X801" s="172"/>
      <c r="Y801" s="172"/>
      <c r="Z801" s="172"/>
      <c r="AA801" s="172"/>
      <c r="AB801" s="172"/>
      <c r="AC801" s="172"/>
      <c r="AD801" s="172"/>
      <c r="AE801" s="172"/>
      <c r="AF801" s="172"/>
      <c r="AG801" s="172"/>
      <c r="AH801" s="172"/>
      <c r="AI801" s="172"/>
      <c r="AJ801" s="172"/>
      <c r="AK801" s="172"/>
      <c r="AL801" s="172"/>
      <c r="AM801" s="172"/>
      <c r="AN801" s="172"/>
      <c r="AO801" s="172"/>
      <c r="AP801" s="172"/>
      <c r="AQ801" s="172"/>
      <c r="AR801" s="172"/>
      <c r="AS801" s="172"/>
      <c r="AT801" s="172"/>
      <c r="AU801" s="172"/>
      <c r="AV801" s="172"/>
      <c r="AW801" s="172"/>
      <c r="AX801" s="172"/>
      <c r="AY801" s="172"/>
      <c r="AZ801" s="172"/>
      <c r="BA801" s="172"/>
      <c r="BB801" s="172"/>
      <c r="BC801" s="172"/>
      <c r="BD801" s="172"/>
      <c r="BE801" s="172"/>
      <c r="BF801" s="172"/>
      <c r="BG801" s="172"/>
      <c r="BH801" s="172"/>
      <c r="BI801" s="172"/>
      <c r="BJ801" s="172"/>
      <c r="BK801" s="172"/>
      <c r="BL801" s="172"/>
      <c r="BM801" s="172"/>
      <c r="BN801" s="172"/>
    </row>
    <row r="802" spans="20:66" s="156" customFormat="1">
      <c r="T802" s="172"/>
      <c r="U802" s="172"/>
      <c r="V802" s="172"/>
      <c r="W802" s="172"/>
      <c r="X802" s="172"/>
      <c r="Y802" s="172"/>
      <c r="Z802" s="172"/>
      <c r="AA802" s="172"/>
      <c r="AB802" s="172"/>
      <c r="AC802" s="172"/>
      <c r="AD802" s="172"/>
      <c r="AE802" s="172"/>
      <c r="AF802" s="172"/>
      <c r="AG802" s="172"/>
      <c r="AH802" s="172"/>
      <c r="AI802" s="172"/>
      <c r="AJ802" s="172"/>
      <c r="AK802" s="172"/>
      <c r="AL802" s="172"/>
      <c r="AM802" s="172"/>
      <c r="AN802" s="172"/>
      <c r="AO802" s="172"/>
      <c r="AP802" s="172"/>
      <c r="AQ802" s="172"/>
      <c r="AR802" s="172"/>
      <c r="AS802" s="172"/>
      <c r="AT802" s="172"/>
      <c r="AU802" s="172"/>
      <c r="AV802" s="172"/>
      <c r="AW802" s="172"/>
      <c r="AX802" s="172"/>
      <c r="AY802" s="172"/>
      <c r="AZ802" s="172"/>
      <c r="BA802" s="172"/>
      <c r="BB802" s="172"/>
      <c r="BC802" s="172"/>
      <c r="BD802" s="172"/>
      <c r="BE802" s="172"/>
      <c r="BF802" s="172"/>
      <c r="BG802" s="172"/>
      <c r="BH802" s="172"/>
      <c r="BI802" s="172"/>
      <c r="BJ802" s="172"/>
      <c r="BK802" s="172"/>
      <c r="BL802" s="172"/>
      <c r="BM802" s="172"/>
      <c r="BN802" s="172"/>
    </row>
    <row r="803" spans="20:66" s="156" customFormat="1">
      <c r="T803" s="172"/>
      <c r="U803" s="172"/>
      <c r="V803" s="172"/>
      <c r="W803" s="172"/>
      <c r="X803" s="172"/>
      <c r="Y803" s="172"/>
      <c r="Z803" s="172"/>
      <c r="AA803" s="172"/>
      <c r="AB803" s="172"/>
      <c r="AC803" s="172"/>
      <c r="AD803" s="172"/>
      <c r="AE803" s="172"/>
      <c r="AF803" s="172"/>
      <c r="AG803" s="172"/>
      <c r="AH803" s="172"/>
      <c r="AI803" s="172"/>
      <c r="AJ803" s="172"/>
      <c r="AK803" s="172"/>
      <c r="AL803" s="172"/>
      <c r="AM803" s="172"/>
      <c r="AN803" s="172"/>
      <c r="AO803" s="172"/>
      <c r="AP803" s="172"/>
      <c r="AQ803" s="172"/>
      <c r="AR803" s="172"/>
      <c r="AS803" s="172"/>
      <c r="AT803" s="172"/>
      <c r="AU803" s="172"/>
      <c r="AV803" s="172"/>
      <c r="AW803" s="172"/>
      <c r="AX803" s="172"/>
      <c r="AY803" s="172"/>
      <c r="AZ803" s="172"/>
      <c r="BA803" s="172"/>
      <c r="BB803" s="172"/>
      <c r="BC803" s="172"/>
      <c r="BD803" s="172"/>
      <c r="BE803" s="172"/>
      <c r="BF803" s="172"/>
      <c r="BG803" s="172"/>
      <c r="BH803" s="172"/>
      <c r="BI803" s="172"/>
      <c r="BJ803" s="172"/>
      <c r="BK803" s="172"/>
      <c r="BL803" s="172"/>
      <c r="BM803" s="172"/>
      <c r="BN803" s="172"/>
    </row>
    <row r="804" spans="20:66" s="156" customFormat="1">
      <c r="T804" s="172"/>
      <c r="U804" s="172"/>
      <c r="V804" s="172"/>
      <c r="W804" s="172"/>
      <c r="X804" s="172"/>
      <c r="Y804" s="172"/>
      <c r="Z804" s="172"/>
      <c r="AA804" s="172"/>
      <c r="AB804" s="172"/>
      <c r="AC804" s="172"/>
      <c r="AD804" s="172"/>
      <c r="AE804" s="172"/>
      <c r="AF804" s="172"/>
      <c r="AG804" s="172"/>
      <c r="AH804" s="172"/>
      <c r="AI804" s="172"/>
      <c r="AJ804" s="172"/>
      <c r="AK804" s="172"/>
      <c r="AL804" s="172"/>
      <c r="AM804" s="172"/>
      <c r="AN804" s="172"/>
      <c r="AO804" s="172"/>
      <c r="AP804" s="172"/>
      <c r="AQ804" s="172"/>
      <c r="AR804" s="172"/>
      <c r="AS804" s="172"/>
      <c r="AT804" s="172"/>
      <c r="AU804" s="172"/>
      <c r="AV804" s="172"/>
      <c r="AW804" s="172"/>
      <c r="AX804" s="172"/>
      <c r="AY804" s="172"/>
      <c r="AZ804" s="172"/>
      <c r="BA804" s="172"/>
      <c r="BB804" s="172"/>
      <c r="BC804" s="172"/>
      <c r="BD804" s="172"/>
      <c r="BE804" s="172"/>
      <c r="BF804" s="172"/>
      <c r="BG804" s="172"/>
      <c r="BH804" s="172"/>
      <c r="BI804" s="172"/>
      <c r="BJ804" s="172"/>
      <c r="BK804" s="172"/>
      <c r="BL804" s="172"/>
      <c r="BM804" s="172"/>
      <c r="BN804" s="172"/>
    </row>
    <row r="805" spans="20:66" s="156" customFormat="1">
      <c r="T805" s="172"/>
      <c r="U805" s="172"/>
      <c r="V805" s="172"/>
      <c r="W805" s="172"/>
      <c r="X805" s="172"/>
      <c r="Y805" s="172"/>
      <c r="Z805" s="172"/>
      <c r="AA805" s="172"/>
      <c r="AB805" s="172"/>
      <c r="AC805" s="172"/>
      <c r="AD805" s="172"/>
      <c r="AE805" s="172"/>
      <c r="AF805" s="172"/>
      <c r="AG805" s="172"/>
      <c r="AH805" s="172"/>
      <c r="AI805" s="172"/>
      <c r="AJ805" s="172"/>
      <c r="AK805" s="172"/>
      <c r="AL805" s="172"/>
      <c r="AM805" s="172"/>
      <c r="AN805" s="172"/>
      <c r="AO805" s="172"/>
      <c r="AP805" s="172"/>
      <c r="AQ805" s="172"/>
      <c r="AR805" s="172"/>
      <c r="AS805" s="172"/>
      <c r="AT805" s="172"/>
      <c r="AU805" s="172"/>
      <c r="AV805" s="172"/>
      <c r="AW805" s="172"/>
      <c r="AX805" s="172"/>
      <c r="AY805" s="172"/>
      <c r="AZ805" s="172"/>
      <c r="BA805" s="172"/>
      <c r="BB805" s="172"/>
      <c r="BC805" s="172"/>
      <c r="BD805" s="172"/>
      <c r="BE805" s="172"/>
      <c r="BF805" s="172"/>
      <c r="BG805" s="172"/>
      <c r="BH805" s="172"/>
      <c r="BI805" s="172"/>
      <c r="BJ805" s="172"/>
      <c r="BK805" s="172"/>
      <c r="BL805" s="172"/>
      <c r="BM805" s="172"/>
      <c r="BN805" s="172"/>
    </row>
    <row r="806" spans="20:66" s="156" customFormat="1">
      <c r="T806" s="172"/>
      <c r="U806" s="172"/>
      <c r="V806" s="172"/>
      <c r="W806" s="172"/>
      <c r="X806" s="172"/>
      <c r="Y806" s="172"/>
      <c r="Z806" s="172"/>
      <c r="AA806" s="172"/>
      <c r="AB806" s="172"/>
      <c r="AC806" s="172"/>
      <c r="AD806" s="172"/>
      <c r="AE806" s="172"/>
      <c r="AF806" s="172"/>
      <c r="AG806" s="172"/>
      <c r="AH806" s="172"/>
      <c r="AI806" s="172"/>
      <c r="AJ806" s="172"/>
      <c r="AK806" s="172"/>
      <c r="AL806" s="172"/>
      <c r="AM806" s="172"/>
      <c r="AN806" s="172"/>
      <c r="AO806" s="172"/>
      <c r="AP806" s="172"/>
      <c r="AQ806" s="172"/>
      <c r="AR806" s="172"/>
      <c r="AS806" s="172"/>
      <c r="AT806" s="172"/>
      <c r="AU806" s="172"/>
      <c r="AV806" s="172"/>
      <c r="AW806" s="172"/>
      <c r="AX806" s="172"/>
      <c r="AY806" s="172"/>
      <c r="AZ806" s="172"/>
      <c r="BA806" s="172"/>
      <c r="BB806" s="172"/>
      <c r="BC806" s="172"/>
      <c r="BD806" s="172"/>
      <c r="BE806" s="172"/>
      <c r="BF806" s="172"/>
      <c r="BG806" s="172"/>
      <c r="BH806" s="172"/>
      <c r="BI806" s="172"/>
      <c r="BJ806" s="172"/>
      <c r="BK806" s="172"/>
      <c r="BL806" s="172"/>
      <c r="BM806" s="172"/>
      <c r="BN806" s="172"/>
    </row>
    <row r="807" spans="20:66" s="156" customFormat="1">
      <c r="T807" s="172"/>
      <c r="U807" s="172"/>
      <c r="V807" s="172"/>
      <c r="W807" s="172"/>
      <c r="X807" s="172"/>
      <c r="Y807" s="172"/>
      <c r="Z807" s="172"/>
      <c r="AA807" s="172"/>
      <c r="AB807" s="172"/>
      <c r="AC807" s="172"/>
      <c r="AD807" s="172"/>
      <c r="AE807" s="172"/>
      <c r="AF807" s="172"/>
      <c r="AG807" s="172"/>
      <c r="AH807" s="172"/>
      <c r="AI807" s="172"/>
      <c r="AJ807" s="172"/>
      <c r="AK807" s="172"/>
      <c r="AL807" s="172"/>
      <c r="AM807" s="172"/>
      <c r="AN807" s="172"/>
      <c r="AO807" s="172"/>
      <c r="AP807" s="172"/>
      <c r="AQ807" s="172"/>
      <c r="AR807" s="172"/>
      <c r="AS807" s="172"/>
      <c r="AT807" s="172"/>
      <c r="AU807" s="172"/>
      <c r="AV807" s="172"/>
      <c r="AW807" s="172"/>
      <c r="AX807" s="172"/>
      <c r="AY807" s="172"/>
      <c r="AZ807" s="172"/>
      <c r="BA807" s="172"/>
      <c r="BB807" s="172"/>
      <c r="BC807" s="172"/>
      <c r="BD807" s="172"/>
      <c r="BE807" s="172"/>
      <c r="BF807" s="172"/>
      <c r="BG807" s="172"/>
      <c r="BH807" s="172"/>
      <c r="BI807" s="172"/>
      <c r="BJ807" s="172"/>
      <c r="BK807" s="172"/>
      <c r="BL807" s="172"/>
      <c r="BM807" s="172"/>
      <c r="BN807" s="172"/>
    </row>
    <row r="808" spans="20:66" s="156" customFormat="1">
      <c r="T808" s="172"/>
      <c r="U808" s="172"/>
      <c r="V808" s="172"/>
      <c r="W808" s="172"/>
      <c r="X808" s="172"/>
      <c r="Y808" s="172"/>
      <c r="Z808" s="172"/>
      <c r="AA808" s="172"/>
      <c r="AB808" s="172"/>
      <c r="AC808" s="172"/>
      <c r="AD808" s="172"/>
      <c r="AE808" s="172"/>
      <c r="AF808" s="172"/>
      <c r="AG808" s="172"/>
      <c r="AH808" s="172"/>
      <c r="AI808" s="172"/>
      <c r="AJ808" s="172"/>
      <c r="AK808" s="172"/>
      <c r="AL808" s="172"/>
      <c r="AM808" s="172"/>
      <c r="AN808" s="172"/>
      <c r="AO808" s="172"/>
      <c r="AP808" s="172"/>
      <c r="AQ808" s="172"/>
      <c r="AR808" s="172"/>
      <c r="AS808" s="172"/>
      <c r="AT808" s="172"/>
      <c r="AU808" s="172"/>
      <c r="AV808" s="172"/>
      <c r="AW808" s="172"/>
      <c r="AX808" s="172"/>
      <c r="AY808" s="172"/>
      <c r="AZ808" s="172"/>
      <c r="BA808" s="172"/>
      <c r="BB808" s="172"/>
      <c r="BC808" s="172"/>
      <c r="BD808" s="172"/>
      <c r="BE808" s="172"/>
      <c r="BF808" s="172"/>
      <c r="BG808" s="172"/>
      <c r="BH808" s="172"/>
      <c r="BI808" s="172"/>
      <c r="BJ808" s="172"/>
      <c r="BK808" s="172"/>
      <c r="BL808" s="172"/>
      <c r="BM808" s="172"/>
      <c r="BN808" s="172"/>
    </row>
    <row r="809" spans="20:66" s="156" customFormat="1">
      <c r="T809" s="172"/>
      <c r="U809" s="172"/>
      <c r="V809" s="172"/>
      <c r="W809" s="172"/>
      <c r="X809" s="172"/>
      <c r="Y809" s="172"/>
      <c r="Z809" s="172"/>
      <c r="AA809" s="172"/>
      <c r="AB809" s="172"/>
      <c r="AC809" s="172"/>
      <c r="AD809" s="172"/>
      <c r="AE809" s="172"/>
      <c r="AF809" s="172"/>
      <c r="AG809" s="172"/>
      <c r="AH809" s="172"/>
      <c r="AI809" s="172"/>
      <c r="AJ809" s="172"/>
      <c r="AK809" s="172"/>
      <c r="AL809" s="172"/>
      <c r="AM809" s="172"/>
      <c r="AN809" s="172"/>
      <c r="AO809" s="172"/>
      <c r="AP809" s="172"/>
      <c r="AQ809" s="172"/>
      <c r="AR809" s="172"/>
      <c r="AS809" s="172"/>
      <c r="AT809" s="172"/>
      <c r="AU809" s="172"/>
      <c r="AV809" s="172"/>
      <c r="AW809" s="172"/>
      <c r="AX809" s="172"/>
      <c r="AY809" s="172"/>
      <c r="AZ809" s="172"/>
      <c r="BA809" s="172"/>
      <c r="BB809" s="172"/>
      <c r="BC809" s="172"/>
      <c r="BD809" s="172"/>
      <c r="BE809" s="172"/>
      <c r="BF809" s="172"/>
      <c r="BG809" s="172"/>
      <c r="BH809" s="172"/>
      <c r="BI809" s="172"/>
      <c r="BJ809" s="172"/>
      <c r="BK809" s="172"/>
      <c r="BL809" s="172"/>
      <c r="BM809" s="172"/>
      <c r="BN809" s="172"/>
    </row>
    <row r="810" spans="20:66" s="156" customFormat="1">
      <c r="T810" s="172"/>
      <c r="U810" s="172"/>
      <c r="V810" s="172"/>
      <c r="W810" s="172"/>
      <c r="X810" s="172"/>
      <c r="Y810" s="172"/>
      <c r="Z810" s="172"/>
      <c r="AA810" s="172"/>
      <c r="AB810" s="172"/>
      <c r="AC810" s="172"/>
      <c r="AD810" s="172"/>
      <c r="AE810" s="172"/>
      <c r="AF810" s="172"/>
      <c r="AG810" s="172"/>
      <c r="AH810" s="172"/>
      <c r="AI810" s="172"/>
      <c r="AJ810" s="172"/>
      <c r="AK810" s="172"/>
      <c r="AL810" s="172"/>
      <c r="AM810" s="172"/>
      <c r="AN810" s="172"/>
      <c r="AO810" s="172"/>
      <c r="AP810" s="172"/>
      <c r="AQ810" s="172"/>
      <c r="AR810" s="172"/>
      <c r="AS810" s="172"/>
      <c r="AT810" s="172"/>
      <c r="AU810" s="172"/>
      <c r="AV810" s="172"/>
      <c r="AW810" s="172"/>
      <c r="AX810" s="172"/>
      <c r="AY810" s="172"/>
      <c r="AZ810" s="172"/>
      <c r="BA810" s="172"/>
      <c r="BB810" s="172"/>
      <c r="BC810" s="172"/>
      <c r="BD810" s="172"/>
      <c r="BE810" s="172"/>
      <c r="BF810" s="172"/>
      <c r="BG810" s="172"/>
      <c r="BH810" s="172"/>
      <c r="BI810" s="172"/>
      <c r="BJ810" s="172"/>
      <c r="BK810" s="172"/>
      <c r="BL810" s="172"/>
      <c r="BM810" s="172"/>
      <c r="BN810" s="172"/>
    </row>
    <row r="811" spans="20:66" s="156" customFormat="1">
      <c r="T811" s="172"/>
      <c r="U811" s="172"/>
      <c r="V811" s="172"/>
      <c r="W811" s="172"/>
      <c r="X811" s="172"/>
      <c r="Y811" s="172"/>
      <c r="Z811" s="172"/>
      <c r="AA811" s="172"/>
      <c r="AB811" s="172"/>
      <c r="AC811" s="172"/>
      <c r="AD811" s="172"/>
      <c r="AE811" s="172"/>
      <c r="AF811" s="172"/>
      <c r="AG811" s="172"/>
      <c r="AH811" s="172"/>
      <c r="AI811" s="172"/>
      <c r="AJ811" s="172"/>
      <c r="AK811" s="172"/>
      <c r="AL811" s="172"/>
      <c r="AM811" s="172"/>
      <c r="AN811" s="172"/>
      <c r="AO811" s="172"/>
      <c r="AP811" s="172"/>
      <c r="AQ811" s="172"/>
      <c r="AR811" s="172"/>
      <c r="AS811" s="172"/>
      <c r="AT811" s="172"/>
      <c r="AU811" s="172"/>
      <c r="AV811" s="172"/>
      <c r="AW811" s="172"/>
      <c r="AX811" s="172"/>
      <c r="AY811" s="172"/>
      <c r="AZ811" s="172"/>
      <c r="BA811" s="172"/>
      <c r="BB811" s="172"/>
      <c r="BC811" s="172"/>
      <c r="BD811" s="172"/>
      <c r="BE811" s="172"/>
      <c r="BF811" s="172"/>
      <c r="BG811" s="172"/>
      <c r="BH811" s="172"/>
      <c r="BI811" s="172"/>
      <c r="BJ811" s="172"/>
      <c r="BK811" s="172"/>
      <c r="BL811" s="172"/>
      <c r="BM811" s="172"/>
      <c r="BN811" s="172"/>
    </row>
    <row r="812" spans="20:66" s="156" customFormat="1">
      <c r="T812" s="172"/>
      <c r="U812" s="172"/>
      <c r="V812" s="172"/>
      <c r="W812" s="172"/>
      <c r="X812" s="172"/>
      <c r="Y812" s="172"/>
      <c r="Z812" s="172"/>
      <c r="AA812" s="172"/>
      <c r="AB812" s="172"/>
      <c r="AC812" s="172"/>
      <c r="AD812" s="172"/>
      <c r="AE812" s="172"/>
      <c r="AF812" s="172"/>
      <c r="AG812" s="172"/>
      <c r="AH812" s="172"/>
      <c r="AI812" s="172"/>
      <c r="AJ812" s="172"/>
      <c r="AK812" s="172"/>
      <c r="AL812" s="172"/>
      <c r="AM812" s="172"/>
      <c r="AN812" s="172"/>
      <c r="AO812" s="172"/>
      <c r="AP812" s="172"/>
      <c r="AQ812" s="172"/>
      <c r="AR812" s="172"/>
      <c r="AS812" s="172"/>
      <c r="AT812" s="172"/>
      <c r="AU812" s="172"/>
      <c r="AV812" s="172"/>
      <c r="AW812" s="172"/>
      <c r="AX812" s="172"/>
      <c r="AY812" s="172"/>
      <c r="AZ812" s="172"/>
      <c r="BA812" s="172"/>
      <c r="BB812" s="172"/>
      <c r="BC812" s="172"/>
      <c r="BD812" s="172"/>
      <c r="BE812" s="172"/>
      <c r="BF812" s="172"/>
      <c r="BG812" s="172"/>
      <c r="BH812" s="172"/>
      <c r="BI812" s="172"/>
      <c r="BJ812" s="172"/>
      <c r="BK812" s="172"/>
      <c r="BL812" s="172"/>
      <c r="BM812" s="172"/>
      <c r="BN812" s="172"/>
    </row>
    <row r="813" spans="20:66" s="156" customFormat="1">
      <c r="T813" s="172"/>
      <c r="U813" s="172"/>
      <c r="V813" s="172"/>
      <c r="W813" s="172"/>
      <c r="X813" s="172"/>
      <c r="Y813" s="172"/>
      <c r="Z813" s="172"/>
      <c r="AA813" s="172"/>
      <c r="AB813" s="172"/>
      <c r="AC813" s="172"/>
      <c r="AD813" s="172"/>
      <c r="AE813" s="172"/>
      <c r="AF813" s="172"/>
      <c r="AG813" s="172"/>
      <c r="AH813" s="172"/>
      <c r="AI813" s="172"/>
      <c r="AJ813" s="172"/>
      <c r="AK813" s="172"/>
      <c r="AL813" s="172"/>
      <c r="AM813" s="172"/>
      <c r="AN813" s="172"/>
      <c r="AO813" s="172"/>
      <c r="AP813" s="172"/>
      <c r="AQ813" s="172"/>
      <c r="AR813" s="172"/>
      <c r="AS813" s="172"/>
      <c r="AT813" s="172"/>
      <c r="AU813" s="172"/>
      <c r="AV813" s="172"/>
      <c r="AW813" s="172"/>
      <c r="AX813" s="172"/>
      <c r="AY813" s="172"/>
      <c r="AZ813" s="172"/>
      <c r="BA813" s="172"/>
      <c r="BB813" s="172"/>
      <c r="BC813" s="172"/>
      <c r="BD813" s="172"/>
      <c r="BE813" s="172"/>
      <c r="BF813" s="172"/>
      <c r="BG813" s="172"/>
      <c r="BH813" s="172"/>
      <c r="BI813" s="172"/>
      <c r="BJ813" s="172"/>
      <c r="BK813" s="172"/>
      <c r="BL813" s="172"/>
      <c r="BM813" s="172"/>
      <c r="BN813" s="172"/>
    </row>
    <row r="814" spans="20:66" s="156" customFormat="1">
      <c r="T814" s="172"/>
      <c r="U814" s="172"/>
      <c r="V814" s="172"/>
      <c r="W814" s="172"/>
      <c r="X814" s="172"/>
      <c r="Y814" s="172"/>
      <c r="Z814" s="172"/>
      <c r="AA814" s="172"/>
      <c r="AB814" s="172"/>
      <c r="AC814" s="172"/>
      <c r="AD814" s="172"/>
      <c r="AE814" s="172"/>
      <c r="AF814" s="172"/>
      <c r="AG814" s="172"/>
      <c r="AH814" s="172"/>
      <c r="AI814" s="172"/>
      <c r="AJ814" s="172"/>
      <c r="AK814" s="172"/>
      <c r="AL814" s="172"/>
      <c r="AM814" s="172"/>
      <c r="AN814" s="172"/>
      <c r="AO814" s="172"/>
      <c r="AP814" s="172"/>
      <c r="AQ814" s="172"/>
      <c r="AR814" s="172"/>
      <c r="AS814" s="172"/>
      <c r="AT814" s="172"/>
      <c r="AU814" s="172"/>
      <c r="AV814" s="172"/>
      <c r="AW814" s="172"/>
      <c r="AX814" s="172"/>
      <c r="AY814" s="172"/>
      <c r="AZ814" s="172"/>
      <c r="BA814" s="172"/>
      <c r="BB814" s="172"/>
      <c r="BC814" s="172"/>
      <c r="BD814" s="172"/>
      <c r="BE814" s="172"/>
      <c r="BF814" s="172"/>
      <c r="BG814" s="172"/>
      <c r="BH814" s="172"/>
      <c r="BI814" s="172"/>
      <c r="BJ814" s="172"/>
      <c r="BK814" s="172"/>
      <c r="BL814" s="172"/>
      <c r="BM814" s="172"/>
      <c r="BN814" s="172"/>
    </row>
    <row r="815" spans="20:66" s="156" customFormat="1">
      <c r="T815" s="172"/>
      <c r="U815" s="172"/>
      <c r="V815" s="172"/>
      <c r="W815" s="172"/>
      <c r="X815" s="172"/>
      <c r="Y815" s="172"/>
      <c r="Z815" s="172"/>
      <c r="AA815" s="172"/>
      <c r="AB815" s="172"/>
      <c r="AC815" s="172"/>
      <c r="AD815" s="172"/>
      <c r="AE815" s="172"/>
      <c r="AF815" s="172"/>
      <c r="AG815" s="172"/>
      <c r="AH815" s="172"/>
      <c r="AI815" s="172"/>
      <c r="AJ815" s="172"/>
      <c r="AK815" s="172"/>
      <c r="AL815" s="172"/>
      <c r="AM815" s="172"/>
      <c r="AN815" s="172"/>
      <c r="AO815" s="172"/>
      <c r="AP815" s="172"/>
      <c r="AQ815" s="172"/>
      <c r="AR815" s="172"/>
      <c r="AS815" s="172"/>
      <c r="AT815" s="172"/>
      <c r="AU815" s="172"/>
      <c r="AV815" s="172"/>
      <c r="AW815" s="172"/>
      <c r="AX815" s="172"/>
      <c r="AY815" s="172"/>
      <c r="AZ815" s="172"/>
      <c r="BA815" s="172"/>
      <c r="BB815" s="172"/>
      <c r="BC815" s="172"/>
      <c r="BD815" s="172"/>
      <c r="BE815" s="172"/>
      <c r="BF815" s="172"/>
      <c r="BG815" s="172"/>
      <c r="BH815" s="172"/>
      <c r="BI815" s="172"/>
      <c r="BJ815" s="172"/>
      <c r="BK815" s="172"/>
      <c r="BL815" s="172"/>
      <c r="BM815" s="172"/>
      <c r="BN815" s="172"/>
    </row>
    <row r="816" spans="20:66" s="156" customFormat="1">
      <c r="T816" s="172"/>
      <c r="U816" s="172"/>
      <c r="V816" s="172"/>
      <c r="W816" s="172"/>
      <c r="X816" s="172"/>
      <c r="Y816" s="172"/>
      <c r="Z816" s="172"/>
      <c r="AA816" s="172"/>
      <c r="AB816" s="172"/>
      <c r="AC816" s="172"/>
      <c r="AD816" s="172"/>
      <c r="AE816" s="172"/>
      <c r="AF816" s="172"/>
      <c r="AG816" s="172"/>
      <c r="AH816" s="172"/>
      <c r="AI816" s="172"/>
      <c r="AJ816" s="172"/>
      <c r="AK816" s="172"/>
      <c r="AL816" s="172"/>
      <c r="AM816" s="172"/>
      <c r="AN816" s="172"/>
      <c r="AO816" s="172"/>
      <c r="AP816" s="172"/>
      <c r="AQ816" s="172"/>
      <c r="AR816" s="172"/>
      <c r="AS816" s="172"/>
      <c r="AT816" s="172"/>
      <c r="AU816" s="172"/>
      <c r="AV816" s="172"/>
      <c r="AW816" s="172"/>
      <c r="AX816" s="172"/>
      <c r="AY816" s="172"/>
      <c r="AZ816" s="172"/>
      <c r="BA816" s="172"/>
      <c r="BB816" s="172"/>
      <c r="BC816" s="172"/>
      <c r="BD816" s="172"/>
      <c r="BE816" s="172"/>
      <c r="BF816" s="172"/>
      <c r="BG816" s="172"/>
      <c r="BH816" s="172"/>
      <c r="BI816" s="172"/>
      <c r="BJ816" s="172"/>
      <c r="BK816" s="172"/>
      <c r="BL816" s="172"/>
      <c r="BM816" s="172"/>
      <c r="BN816" s="172"/>
    </row>
    <row r="817" spans="20:66" s="156" customFormat="1">
      <c r="T817" s="172"/>
      <c r="U817" s="172"/>
      <c r="V817" s="172"/>
      <c r="W817" s="172"/>
      <c r="X817" s="172"/>
      <c r="Y817" s="172"/>
      <c r="Z817" s="172"/>
      <c r="AA817" s="172"/>
      <c r="AB817" s="172"/>
      <c r="AC817" s="172"/>
      <c r="AD817" s="172"/>
      <c r="AE817" s="172"/>
      <c r="AF817" s="172"/>
      <c r="AG817" s="172"/>
      <c r="AH817" s="172"/>
      <c r="AI817" s="172"/>
      <c r="AJ817" s="172"/>
      <c r="AK817" s="172"/>
      <c r="AL817" s="172"/>
      <c r="AM817" s="172"/>
      <c r="AN817" s="172"/>
      <c r="AO817" s="172"/>
      <c r="AP817" s="172"/>
      <c r="AQ817" s="172"/>
      <c r="AR817" s="172"/>
      <c r="AS817" s="172"/>
      <c r="AT817" s="172"/>
      <c r="AU817" s="172"/>
      <c r="AV817" s="172"/>
      <c r="AW817" s="172"/>
      <c r="AX817" s="172"/>
      <c r="AY817" s="172"/>
      <c r="AZ817" s="172"/>
      <c r="BA817" s="172"/>
      <c r="BB817" s="172"/>
      <c r="BC817" s="172"/>
      <c r="BD817" s="172"/>
      <c r="BE817" s="172"/>
      <c r="BF817" s="172"/>
      <c r="BG817" s="172"/>
      <c r="BH817" s="172"/>
      <c r="BI817" s="172"/>
      <c r="BJ817" s="172"/>
      <c r="BK817" s="172"/>
      <c r="BL817" s="172"/>
      <c r="BM817" s="172"/>
      <c r="BN817" s="172"/>
    </row>
    <row r="818" spans="20:66" s="156" customFormat="1">
      <c r="T818" s="172"/>
      <c r="U818" s="172"/>
      <c r="V818" s="172"/>
      <c r="W818" s="172"/>
      <c r="X818" s="172"/>
      <c r="Y818" s="172"/>
      <c r="Z818" s="172"/>
      <c r="AA818" s="172"/>
      <c r="AB818" s="172"/>
      <c r="AC818" s="172"/>
      <c r="AD818" s="172"/>
      <c r="AE818" s="172"/>
      <c r="AF818" s="172"/>
      <c r="AG818" s="172"/>
      <c r="AH818" s="172"/>
      <c r="AI818" s="172"/>
      <c r="AJ818" s="172"/>
      <c r="AK818" s="172"/>
      <c r="AL818" s="172"/>
      <c r="AM818" s="172"/>
      <c r="AN818" s="172"/>
      <c r="AO818" s="172"/>
      <c r="AP818" s="172"/>
      <c r="AQ818" s="172"/>
      <c r="AR818" s="172"/>
      <c r="AS818" s="172"/>
      <c r="AT818" s="172"/>
      <c r="AU818" s="172"/>
      <c r="AV818" s="172"/>
      <c r="AW818" s="172"/>
      <c r="AX818" s="172"/>
      <c r="AY818" s="172"/>
      <c r="AZ818" s="172"/>
      <c r="BA818" s="172"/>
      <c r="BB818" s="172"/>
      <c r="BC818" s="172"/>
      <c r="BD818" s="172"/>
      <c r="BE818" s="172"/>
      <c r="BF818" s="172"/>
      <c r="BG818" s="172"/>
      <c r="BH818" s="172"/>
      <c r="BI818" s="172"/>
      <c r="BJ818" s="172"/>
      <c r="BK818" s="172"/>
      <c r="BL818" s="172"/>
      <c r="BM818" s="172"/>
      <c r="BN818" s="172"/>
    </row>
    <row r="819" spans="20:66" s="156" customFormat="1">
      <c r="T819" s="172"/>
      <c r="U819" s="172"/>
      <c r="V819" s="172"/>
      <c r="W819" s="172"/>
      <c r="X819" s="172"/>
      <c r="Y819" s="172"/>
      <c r="Z819" s="172"/>
      <c r="AA819" s="172"/>
      <c r="AB819" s="172"/>
      <c r="AC819" s="172"/>
      <c r="AD819" s="172"/>
      <c r="AE819" s="172"/>
      <c r="AF819" s="172"/>
      <c r="AG819" s="172"/>
      <c r="AH819" s="172"/>
      <c r="AI819" s="172"/>
      <c r="AJ819" s="172"/>
      <c r="AK819" s="172"/>
      <c r="AL819" s="172"/>
      <c r="AM819" s="172"/>
      <c r="AN819" s="172"/>
      <c r="AO819" s="172"/>
      <c r="AP819" s="172"/>
      <c r="AQ819" s="172"/>
      <c r="AR819" s="172"/>
      <c r="AS819" s="172"/>
      <c r="AT819" s="172"/>
      <c r="AU819" s="172"/>
      <c r="AV819" s="172"/>
      <c r="AW819" s="172"/>
      <c r="AX819" s="172"/>
      <c r="AY819" s="172"/>
      <c r="AZ819" s="172"/>
      <c r="BA819" s="172"/>
      <c r="BB819" s="172"/>
      <c r="BC819" s="172"/>
      <c r="BD819" s="172"/>
      <c r="BE819" s="172"/>
      <c r="BF819" s="172"/>
      <c r="BG819" s="172"/>
      <c r="BH819" s="172"/>
      <c r="BI819" s="172"/>
      <c r="BJ819" s="172"/>
      <c r="BK819" s="172"/>
      <c r="BL819" s="172"/>
      <c r="BM819" s="172"/>
      <c r="BN819" s="172"/>
    </row>
    <row r="820" spans="20:66" s="156" customFormat="1">
      <c r="T820" s="172"/>
      <c r="U820" s="172"/>
      <c r="V820" s="172"/>
      <c r="W820" s="172"/>
      <c r="X820" s="172"/>
      <c r="Y820" s="172"/>
      <c r="Z820" s="172"/>
      <c r="AA820" s="172"/>
      <c r="AB820" s="172"/>
      <c r="AC820" s="172"/>
      <c r="AD820" s="172"/>
      <c r="AE820" s="172"/>
      <c r="AF820" s="172"/>
      <c r="AG820" s="172"/>
      <c r="AH820" s="172"/>
      <c r="AI820" s="172"/>
      <c r="AJ820" s="172"/>
      <c r="AK820" s="172"/>
      <c r="AL820" s="172"/>
      <c r="AM820" s="172"/>
      <c r="AN820" s="172"/>
      <c r="AO820" s="172"/>
      <c r="AP820" s="172"/>
      <c r="AQ820" s="172"/>
      <c r="AR820" s="172"/>
      <c r="AS820" s="172"/>
      <c r="AT820" s="172"/>
      <c r="AU820" s="172"/>
      <c r="AV820" s="172"/>
      <c r="AW820" s="172"/>
      <c r="AX820" s="172"/>
      <c r="AY820" s="172"/>
      <c r="AZ820" s="172"/>
      <c r="BA820" s="172"/>
      <c r="BB820" s="172"/>
      <c r="BC820" s="172"/>
      <c r="BD820" s="172"/>
      <c r="BE820" s="172"/>
      <c r="BF820" s="172"/>
      <c r="BG820" s="172"/>
      <c r="BH820" s="172"/>
      <c r="BI820" s="172"/>
      <c r="BJ820" s="172"/>
      <c r="BK820" s="172"/>
      <c r="BL820" s="172"/>
      <c r="BM820" s="172"/>
      <c r="BN820" s="172"/>
    </row>
    <row r="821" spans="20:66" s="156" customFormat="1">
      <c r="T821" s="172"/>
      <c r="U821" s="172"/>
      <c r="V821" s="172"/>
      <c r="W821" s="172"/>
      <c r="X821" s="172"/>
      <c r="Y821" s="172"/>
      <c r="Z821" s="172"/>
      <c r="AA821" s="172"/>
      <c r="AB821" s="172"/>
      <c r="AC821" s="172"/>
      <c r="AD821" s="172"/>
      <c r="AE821" s="172"/>
      <c r="AF821" s="172"/>
      <c r="AG821" s="172"/>
      <c r="AH821" s="172"/>
      <c r="AI821" s="172"/>
      <c r="AJ821" s="172"/>
      <c r="AK821" s="172"/>
      <c r="AL821" s="172"/>
      <c r="AM821" s="172"/>
      <c r="AN821" s="172"/>
      <c r="AO821" s="172"/>
      <c r="AP821" s="172"/>
      <c r="AQ821" s="172"/>
      <c r="AR821" s="172"/>
      <c r="AS821" s="172"/>
      <c r="AT821" s="172"/>
      <c r="AU821" s="172"/>
      <c r="AV821" s="172"/>
      <c r="AW821" s="172"/>
      <c r="AX821" s="172"/>
      <c r="AY821" s="172"/>
      <c r="AZ821" s="172"/>
      <c r="BA821" s="172"/>
      <c r="BB821" s="172"/>
      <c r="BC821" s="172"/>
      <c r="BD821" s="172"/>
      <c r="BE821" s="172"/>
      <c r="BF821" s="172"/>
      <c r="BG821" s="172"/>
      <c r="BH821" s="172"/>
      <c r="BI821" s="172"/>
      <c r="BJ821" s="172"/>
      <c r="BK821" s="172"/>
      <c r="BL821" s="172"/>
      <c r="BM821" s="172"/>
      <c r="BN821" s="172"/>
    </row>
    <row r="822" spans="20:66" s="156" customFormat="1">
      <c r="T822" s="172"/>
      <c r="U822" s="172"/>
      <c r="V822" s="172"/>
      <c r="W822" s="172"/>
      <c r="X822" s="172"/>
      <c r="Y822" s="172"/>
      <c r="Z822" s="172"/>
      <c r="AA822" s="172"/>
      <c r="AB822" s="172"/>
      <c r="AC822" s="172"/>
      <c r="AD822" s="172"/>
      <c r="AE822" s="172"/>
      <c r="AF822" s="172"/>
      <c r="AG822" s="172"/>
      <c r="AH822" s="172"/>
      <c r="AI822" s="172"/>
      <c r="AJ822" s="172"/>
      <c r="AK822" s="172"/>
      <c r="AL822" s="172"/>
      <c r="AM822" s="172"/>
      <c r="AN822" s="172"/>
      <c r="AO822" s="172"/>
      <c r="AP822" s="172"/>
      <c r="AQ822" s="172"/>
      <c r="AR822" s="172"/>
      <c r="AS822" s="172"/>
      <c r="AT822" s="172"/>
      <c r="AU822" s="172"/>
      <c r="AV822" s="172"/>
      <c r="AW822" s="172"/>
      <c r="AX822" s="172"/>
      <c r="AY822" s="172"/>
      <c r="AZ822" s="172"/>
      <c r="BA822" s="172"/>
      <c r="BB822" s="172"/>
      <c r="BC822" s="172"/>
      <c r="BD822" s="172"/>
      <c r="BE822" s="172"/>
      <c r="BF822" s="172"/>
      <c r="BG822" s="172"/>
      <c r="BH822" s="172"/>
      <c r="BI822" s="172"/>
      <c r="BJ822" s="172"/>
      <c r="BK822" s="172"/>
      <c r="BL822" s="172"/>
      <c r="BM822" s="172"/>
      <c r="BN822" s="172"/>
    </row>
    <row r="823" spans="20:66" s="156" customFormat="1">
      <c r="T823" s="172"/>
      <c r="U823" s="172"/>
      <c r="V823" s="172"/>
      <c r="W823" s="172"/>
      <c r="X823" s="172"/>
      <c r="Y823" s="172"/>
      <c r="Z823" s="172"/>
      <c r="AA823" s="172"/>
      <c r="AB823" s="172"/>
      <c r="AC823" s="172"/>
      <c r="AD823" s="172"/>
      <c r="AE823" s="172"/>
      <c r="AF823" s="172"/>
      <c r="AG823" s="172"/>
      <c r="AH823" s="172"/>
      <c r="AI823" s="172"/>
      <c r="AJ823" s="172"/>
      <c r="AK823" s="172"/>
      <c r="AL823" s="172"/>
      <c r="AM823" s="172"/>
      <c r="AN823" s="172"/>
      <c r="AO823" s="172"/>
      <c r="AP823" s="172"/>
      <c r="AQ823" s="172"/>
      <c r="AR823" s="172"/>
      <c r="AS823" s="172"/>
      <c r="AT823" s="172"/>
      <c r="AU823" s="172"/>
      <c r="AV823" s="172"/>
      <c r="AW823" s="172"/>
      <c r="AX823" s="172"/>
      <c r="AY823" s="172"/>
      <c r="AZ823" s="172"/>
      <c r="BA823" s="172"/>
      <c r="BB823" s="172"/>
      <c r="BC823" s="172"/>
      <c r="BD823" s="172"/>
      <c r="BE823" s="172"/>
      <c r="BF823" s="172"/>
      <c r="BG823" s="172"/>
      <c r="BH823" s="172"/>
      <c r="BI823" s="172"/>
      <c r="BJ823" s="172"/>
      <c r="BK823" s="172"/>
      <c r="BL823" s="172"/>
      <c r="BM823" s="172"/>
      <c r="BN823" s="172"/>
    </row>
    <row r="824" spans="20:66" s="156" customFormat="1">
      <c r="T824" s="17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2"/>
      <c r="AE824" s="172"/>
      <c r="AF824" s="172"/>
      <c r="AG824" s="172"/>
      <c r="AH824" s="172"/>
      <c r="AI824" s="172"/>
      <c r="AJ824" s="172"/>
      <c r="AK824" s="172"/>
      <c r="AL824" s="172"/>
      <c r="AM824" s="172"/>
      <c r="AN824" s="172"/>
      <c r="AO824" s="172"/>
      <c r="AP824" s="172"/>
      <c r="AQ824" s="172"/>
      <c r="AR824" s="172"/>
      <c r="AS824" s="172"/>
      <c r="AT824" s="172"/>
      <c r="AU824" s="172"/>
      <c r="AV824" s="172"/>
      <c r="AW824" s="172"/>
      <c r="AX824" s="172"/>
      <c r="AY824" s="172"/>
      <c r="AZ824" s="172"/>
      <c r="BA824" s="172"/>
      <c r="BB824" s="172"/>
      <c r="BC824" s="172"/>
      <c r="BD824" s="172"/>
      <c r="BE824" s="172"/>
      <c r="BF824" s="172"/>
      <c r="BG824" s="172"/>
      <c r="BH824" s="172"/>
      <c r="BI824" s="172"/>
      <c r="BJ824" s="172"/>
      <c r="BK824" s="172"/>
      <c r="BL824" s="172"/>
      <c r="BM824" s="172"/>
      <c r="BN824" s="172"/>
    </row>
    <row r="825" spans="20:66" s="156" customFormat="1">
      <c r="T825" s="172"/>
      <c r="U825" s="172"/>
      <c r="V825" s="172"/>
      <c r="W825" s="172"/>
      <c r="X825" s="172"/>
      <c r="Y825" s="172"/>
      <c r="Z825" s="172"/>
      <c r="AA825" s="172"/>
      <c r="AB825" s="172"/>
      <c r="AC825" s="172"/>
      <c r="AD825" s="172"/>
      <c r="AE825" s="172"/>
      <c r="AF825" s="172"/>
      <c r="AG825" s="172"/>
      <c r="AH825" s="172"/>
      <c r="AI825" s="172"/>
      <c r="AJ825" s="172"/>
      <c r="AK825" s="172"/>
      <c r="AL825" s="172"/>
      <c r="AM825" s="172"/>
      <c r="AN825" s="172"/>
      <c r="AO825" s="172"/>
      <c r="AP825" s="172"/>
      <c r="AQ825" s="172"/>
      <c r="AR825" s="172"/>
      <c r="AS825" s="172"/>
      <c r="AT825" s="172"/>
      <c r="AU825" s="172"/>
      <c r="AV825" s="172"/>
      <c r="AW825" s="172"/>
      <c r="AX825" s="172"/>
      <c r="AY825" s="172"/>
      <c r="AZ825" s="172"/>
      <c r="BA825" s="172"/>
      <c r="BB825" s="172"/>
      <c r="BC825" s="172"/>
      <c r="BD825" s="172"/>
      <c r="BE825" s="172"/>
      <c r="BF825" s="172"/>
      <c r="BG825" s="172"/>
      <c r="BH825" s="172"/>
      <c r="BI825" s="172"/>
      <c r="BJ825" s="172"/>
      <c r="BK825" s="172"/>
      <c r="BL825" s="172"/>
      <c r="BM825" s="172"/>
      <c r="BN825" s="172"/>
    </row>
    <row r="826" spans="20:66" s="156" customFormat="1">
      <c r="T826" s="172"/>
      <c r="U826" s="172"/>
      <c r="V826" s="172"/>
      <c r="W826" s="172"/>
      <c r="X826" s="172"/>
      <c r="Y826" s="172"/>
      <c r="Z826" s="172"/>
      <c r="AA826" s="172"/>
      <c r="AB826" s="172"/>
      <c r="AC826" s="172"/>
      <c r="AD826" s="172"/>
      <c r="AE826" s="172"/>
      <c r="AF826" s="172"/>
      <c r="AG826" s="172"/>
      <c r="AH826" s="172"/>
      <c r="AI826" s="172"/>
      <c r="AJ826" s="172"/>
      <c r="AK826" s="172"/>
      <c r="AL826" s="172"/>
      <c r="AM826" s="172"/>
      <c r="AN826" s="172"/>
      <c r="AO826" s="172"/>
      <c r="AP826" s="172"/>
      <c r="AQ826" s="172"/>
      <c r="AR826" s="172"/>
      <c r="AS826" s="172"/>
      <c r="AT826" s="172"/>
      <c r="AU826" s="172"/>
      <c r="AV826" s="172"/>
      <c r="AW826" s="172"/>
      <c r="AX826" s="172"/>
      <c r="AY826" s="172"/>
      <c r="AZ826" s="172"/>
      <c r="BA826" s="172"/>
      <c r="BB826" s="172"/>
      <c r="BC826" s="172"/>
      <c r="BD826" s="172"/>
      <c r="BE826" s="172"/>
      <c r="BF826" s="172"/>
      <c r="BG826" s="172"/>
      <c r="BH826" s="172"/>
      <c r="BI826" s="172"/>
      <c r="BJ826" s="172"/>
      <c r="BK826" s="172"/>
      <c r="BL826" s="172"/>
      <c r="BM826" s="172"/>
      <c r="BN826" s="172"/>
    </row>
    <row r="827" spans="20:66" s="156" customFormat="1">
      <c r="T827" s="172"/>
      <c r="U827" s="172"/>
      <c r="V827" s="172"/>
      <c r="W827" s="172"/>
      <c r="X827" s="172"/>
      <c r="Y827" s="172"/>
      <c r="Z827" s="172"/>
      <c r="AA827" s="172"/>
      <c r="AB827" s="172"/>
      <c r="AC827" s="172"/>
      <c r="AD827" s="172"/>
      <c r="AE827" s="172"/>
      <c r="AF827" s="172"/>
      <c r="AG827" s="172"/>
      <c r="AH827" s="172"/>
      <c r="AI827" s="172"/>
      <c r="AJ827" s="172"/>
      <c r="AK827" s="172"/>
      <c r="AL827" s="172"/>
      <c r="AM827" s="172"/>
      <c r="AN827" s="172"/>
      <c r="AO827" s="172"/>
      <c r="AP827" s="172"/>
      <c r="AQ827" s="172"/>
      <c r="AR827" s="172"/>
      <c r="AS827" s="172"/>
      <c r="AT827" s="172"/>
      <c r="AU827" s="172"/>
      <c r="AV827" s="172"/>
      <c r="AW827" s="172"/>
      <c r="AX827" s="172"/>
      <c r="AY827" s="172"/>
      <c r="AZ827" s="172"/>
      <c r="BA827" s="172"/>
      <c r="BB827" s="172"/>
      <c r="BC827" s="172"/>
      <c r="BD827" s="172"/>
      <c r="BE827" s="172"/>
      <c r="BF827" s="172"/>
      <c r="BG827" s="172"/>
      <c r="BH827" s="172"/>
      <c r="BI827" s="172"/>
      <c r="BJ827" s="172"/>
      <c r="BK827" s="172"/>
      <c r="BL827" s="172"/>
      <c r="BM827" s="172"/>
      <c r="BN827" s="172"/>
    </row>
    <row r="828" spans="20:66" s="156" customFormat="1">
      <c r="T828" s="172"/>
      <c r="U828" s="172"/>
      <c r="V828" s="172"/>
      <c r="W828" s="172"/>
      <c r="X828" s="172"/>
      <c r="Y828" s="172"/>
      <c r="Z828" s="172"/>
      <c r="AA828" s="172"/>
      <c r="AB828" s="172"/>
      <c r="AC828" s="172"/>
      <c r="AD828" s="172"/>
      <c r="AE828" s="172"/>
      <c r="AF828" s="172"/>
      <c r="AG828" s="172"/>
      <c r="AH828" s="172"/>
      <c r="AI828" s="172"/>
      <c r="AJ828" s="172"/>
      <c r="AK828" s="172"/>
      <c r="AL828" s="172"/>
      <c r="AM828" s="172"/>
      <c r="AN828" s="172"/>
      <c r="AO828" s="172"/>
      <c r="AP828" s="172"/>
      <c r="AQ828" s="172"/>
      <c r="AR828" s="172"/>
      <c r="AS828" s="172"/>
      <c r="AT828" s="172"/>
      <c r="AU828" s="172"/>
      <c r="AV828" s="172"/>
      <c r="AW828" s="172"/>
      <c r="AX828" s="172"/>
      <c r="AY828" s="172"/>
      <c r="AZ828" s="172"/>
      <c r="BA828" s="172"/>
      <c r="BB828" s="172"/>
      <c r="BC828" s="172"/>
      <c r="BD828" s="172"/>
      <c r="BE828" s="172"/>
      <c r="BF828" s="172"/>
      <c r="BG828" s="172"/>
      <c r="BH828" s="172"/>
      <c r="BI828" s="172"/>
      <c r="BJ828" s="172"/>
      <c r="BK828" s="172"/>
      <c r="BL828" s="172"/>
      <c r="BM828" s="172"/>
      <c r="BN828" s="172"/>
    </row>
    <row r="829" spans="20:66" s="156" customFormat="1">
      <c r="T829" s="172"/>
      <c r="U829" s="172"/>
      <c r="V829" s="172"/>
      <c r="W829" s="172"/>
      <c r="X829" s="172"/>
      <c r="Y829" s="172"/>
      <c r="Z829" s="172"/>
      <c r="AA829" s="172"/>
      <c r="AB829" s="172"/>
      <c r="AC829" s="172"/>
      <c r="AD829" s="172"/>
      <c r="AE829" s="172"/>
      <c r="AF829" s="172"/>
      <c r="AG829" s="172"/>
      <c r="AH829" s="172"/>
      <c r="AI829" s="172"/>
      <c r="AJ829" s="172"/>
      <c r="AK829" s="172"/>
      <c r="AL829" s="172"/>
      <c r="AM829" s="172"/>
      <c r="AN829" s="172"/>
      <c r="AO829" s="172"/>
      <c r="AP829" s="172"/>
      <c r="AQ829" s="172"/>
      <c r="AR829" s="172"/>
      <c r="AS829" s="172"/>
      <c r="AT829" s="172"/>
      <c r="AU829" s="172"/>
      <c r="AV829" s="172"/>
      <c r="AW829" s="172"/>
      <c r="AX829" s="172"/>
      <c r="AY829" s="172"/>
      <c r="AZ829" s="172"/>
      <c r="BA829" s="172"/>
      <c r="BB829" s="172"/>
      <c r="BC829" s="172"/>
      <c r="BD829" s="172"/>
      <c r="BE829" s="172"/>
      <c r="BF829" s="172"/>
      <c r="BG829" s="172"/>
      <c r="BH829" s="172"/>
      <c r="BI829" s="172"/>
      <c r="BJ829" s="172"/>
      <c r="BK829" s="172"/>
      <c r="BL829" s="172"/>
      <c r="BM829" s="172"/>
      <c r="BN829" s="172"/>
    </row>
    <row r="830" spans="20:66" s="156" customFormat="1">
      <c r="T830" s="172"/>
      <c r="U830" s="172"/>
      <c r="V830" s="172"/>
      <c r="W830" s="172"/>
      <c r="X830" s="172"/>
      <c r="Y830" s="172"/>
      <c r="Z830" s="172"/>
      <c r="AA830" s="172"/>
      <c r="AB830" s="172"/>
      <c r="AC830" s="172"/>
      <c r="AD830" s="172"/>
      <c r="AE830" s="172"/>
      <c r="AF830" s="172"/>
      <c r="AG830" s="172"/>
      <c r="AH830" s="172"/>
      <c r="AI830" s="172"/>
      <c r="AJ830" s="172"/>
      <c r="AK830" s="172"/>
      <c r="AL830" s="172"/>
      <c r="AM830" s="172"/>
      <c r="AN830" s="172"/>
      <c r="AO830" s="172"/>
      <c r="AP830" s="172"/>
      <c r="AQ830" s="172"/>
      <c r="AR830" s="172"/>
      <c r="AS830" s="172"/>
      <c r="AT830" s="172"/>
      <c r="AU830" s="172"/>
      <c r="AV830" s="172"/>
      <c r="AW830" s="172"/>
      <c r="AX830" s="172"/>
      <c r="AY830" s="172"/>
      <c r="AZ830" s="172"/>
      <c r="BA830" s="172"/>
      <c r="BB830" s="172"/>
      <c r="BC830" s="172"/>
      <c r="BD830" s="172"/>
      <c r="BE830" s="172"/>
      <c r="BF830" s="172"/>
      <c r="BG830" s="172"/>
      <c r="BH830" s="172"/>
      <c r="BI830" s="172"/>
      <c r="BJ830" s="172"/>
      <c r="BK830" s="172"/>
      <c r="BL830" s="172"/>
      <c r="BM830" s="172"/>
      <c r="BN830" s="172"/>
    </row>
    <row r="831" spans="20:66" s="156" customFormat="1">
      <c r="T831" s="172"/>
      <c r="U831" s="172"/>
      <c r="V831" s="172"/>
      <c r="W831" s="172"/>
      <c r="X831" s="172"/>
      <c r="Y831" s="172"/>
      <c r="Z831" s="172"/>
      <c r="AA831" s="172"/>
      <c r="AB831" s="172"/>
      <c r="AC831" s="172"/>
      <c r="AD831" s="172"/>
      <c r="AE831" s="172"/>
      <c r="AF831" s="172"/>
      <c r="AG831" s="172"/>
      <c r="AH831" s="172"/>
      <c r="AI831" s="172"/>
      <c r="AJ831" s="172"/>
      <c r="AK831" s="172"/>
      <c r="AL831" s="172"/>
      <c r="AM831" s="172"/>
      <c r="AN831" s="172"/>
      <c r="AO831" s="172"/>
      <c r="AP831" s="172"/>
      <c r="AQ831" s="172"/>
      <c r="AR831" s="172"/>
      <c r="AS831" s="172"/>
      <c r="AT831" s="172"/>
      <c r="AU831" s="172"/>
      <c r="AV831" s="172"/>
      <c r="AW831" s="172"/>
      <c r="AX831" s="172"/>
      <c r="AY831" s="172"/>
      <c r="AZ831" s="172"/>
      <c r="BA831" s="172"/>
      <c r="BB831" s="172"/>
      <c r="BC831" s="172"/>
      <c r="BD831" s="172"/>
      <c r="BE831" s="172"/>
      <c r="BF831" s="172"/>
      <c r="BG831" s="172"/>
      <c r="BH831" s="172"/>
      <c r="BI831" s="172"/>
      <c r="BJ831" s="172"/>
      <c r="BK831" s="172"/>
      <c r="BL831" s="172"/>
      <c r="BM831" s="172"/>
      <c r="BN831" s="172"/>
    </row>
    <row r="832" spans="20:66" s="156" customFormat="1">
      <c r="T832" s="172"/>
      <c r="U832" s="172"/>
      <c r="V832" s="172"/>
      <c r="W832" s="172"/>
      <c r="X832" s="172"/>
      <c r="Y832" s="172"/>
      <c r="Z832" s="172"/>
      <c r="AA832" s="172"/>
      <c r="AB832" s="172"/>
      <c r="AC832" s="172"/>
      <c r="AD832" s="172"/>
      <c r="AE832" s="172"/>
      <c r="AF832" s="172"/>
      <c r="AG832" s="172"/>
      <c r="AH832" s="172"/>
      <c r="AI832" s="172"/>
      <c r="AJ832" s="172"/>
      <c r="AK832" s="172"/>
      <c r="AL832" s="172"/>
      <c r="AM832" s="172"/>
      <c r="AN832" s="172"/>
      <c r="AO832" s="172"/>
      <c r="AP832" s="172"/>
      <c r="AQ832" s="172"/>
      <c r="AR832" s="172"/>
      <c r="AS832" s="172"/>
      <c r="AT832" s="172"/>
      <c r="AU832" s="172"/>
      <c r="AV832" s="172"/>
      <c r="AW832" s="172"/>
      <c r="AX832" s="172"/>
      <c r="AY832" s="172"/>
      <c r="AZ832" s="172"/>
      <c r="BA832" s="172"/>
      <c r="BB832" s="172"/>
      <c r="BC832" s="172"/>
      <c r="BD832" s="172"/>
      <c r="BE832" s="172"/>
      <c r="BF832" s="172"/>
      <c r="BG832" s="172"/>
      <c r="BH832" s="172"/>
      <c r="BI832" s="172"/>
      <c r="BJ832" s="172"/>
      <c r="BK832" s="172"/>
      <c r="BL832" s="172"/>
      <c r="BM832" s="172"/>
      <c r="BN832" s="172"/>
    </row>
    <row r="833" spans="20:66" s="156" customFormat="1">
      <c r="T833" s="172"/>
      <c r="U833" s="172"/>
      <c r="V833" s="172"/>
      <c r="W833" s="172"/>
      <c r="X833" s="172"/>
      <c r="Y833" s="172"/>
      <c r="Z833" s="172"/>
      <c r="AA833" s="172"/>
      <c r="AB833" s="172"/>
      <c r="AC833" s="172"/>
      <c r="AD833" s="172"/>
      <c r="AE833" s="172"/>
      <c r="AF833" s="172"/>
      <c r="AG833" s="172"/>
      <c r="AH833" s="172"/>
      <c r="AI833" s="172"/>
      <c r="AJ833" s="172"/>
      <c r="AK833" s="172"/>
      <c r="AL833" s="172"/>
      <c r="AM833" s="172"/>
      <c r="AN833" s="172"/>
      <c r="AO833" s="172"/>
      <c r="AP833" s="172"/>
      <c r="AQ833" s="172"/>
      <c r="AR833" s="172"/>
      <c r="AS833" s="172"/>
      <c r="AT833" s="172"/>
      <c r="AU833" s="172"/>
      <c r="AV833" s="172"/>
      <c r="AW833" s="172"/>
      <c r="AX833" s="172"/>
      <c r="AY833" s="172"/>
      <c r="AZ833" s="172"/>
      <c r="BA833" s="172"/>
      <c r="BB833" s="172"/>
      <c r="BC833" s="172"/>
      <c r="BD833" s="172"/>
      <c r="BE833" s="172"/>
      <c r="BF833" s="172"/>
      <c r="BG833" s="172"/>
      <c r="BH833" s="172"/>
      <c r="BI833" s="172"/>
      <c r="BJ833" s="172"/>
      <c r="BK833" s="172"/>
      <c r="BL833" s="172"/>
      <c r="BM833" s="172"/>
      <c r="BN833" s="172"/>
    </row>
    <row r="834" spans="20:66" s="156" customFormat="1">
      <c r="T834" s="172"/>
      <c r="U834" s="172"/>
      <c r="V834" s="172"/>
      <c r="W834" s="172"/>
      <c r="X834" s="172"/>
      <c r="Y834" s="172"/>
      <c r="Z834" s="172"/>
      <c r="AA834" s="172"/>
      <c r="AB834" s="172"/>
      <c r="AC834" s="172"/>
      <c r="AD834" s="172"/>
      <c r="AE834" s="172"/>
      <c r="AF834" s="172"/>
      <c r="AG834" s="172"/>
      <c r="AH834" s="172"/>
      <c r="AI834" s="172"/>
      <c r="AJ834" s="172"/>
      <c r="AK834" s="172"/>
      <c r="AL834" s="172"/>
      <c r="AM834" s="172"/>
      <c r="AN834" s="172"/>
      <c r="AO834" s="172"/>
      <c r="AP834" s="172"/>
      <c r="AQ834" s="172"/>
      <c r="AR834" s="172"/>
      <c r="AS834" s="172"/>
      <c r="AT834" s="172"/>
      <c r="AU834" s="172"/>
      <c r="AV834" s="172"/>
      <c r="AW834" s="172"/>
      <c r="AX834" s="172"/>
      <c r="AY834" s="172"/>
      <c r="AZ834" s="172"/>
      <c r="BA834" s="172"/>
      <c r="BB834" s="172"/>
      <c r="BC834" s="172"/>
      <c r="BD834" s="172"/>
      <c r="BE834" s="172"/>
      <c r="BF834" s="172"/>
      <c r="BG834" s="172"/>
      <c r="BH834" s="172"/>
      <c r="BI834" s="172"/>
      <c r="BJ834" s="172"/>
      <c r="BK834" s="172"/>
      <c r="BL834" s="172"/>
      <c r="BM834" s="172"/>
      <c r="BN834" s="172"/>
    </row>
    <row r="835" spans="20:66" s="156" customFormat="1">
      <c r="T835" s="172"/>
      <c r="U835" s="172"/>
      <c r="V835" s="172"/>
      <c r="W835" s="172"/>
      <c r="X835" s="172"/>
      <c r="Y835" s="172"/>
      <c r="Z835" s="172"/>
      <c r="AA835" s="172"/>
      <c r="AB835" s="172"/>
      <c r="AC835" s="172"/>
      <c r="AD835" s="172"/>
      <c r="AE835" s="172"/>
      <c r="AF835" s="172"/>
      <c r="AG835" s="172"/>
      <c r="AH835" s="172"/>
      <c r="AI835" s="172"/>
      <c r="AJ835" s="172"/>
      <c r="AK835" s="172"/>
      <c r="AL835" s="172"/>
      <c r="AM835" s="172"/>
      <c r="AN835" s="172"/>
      <c r="AO835" s="172"/>
      <c r="AP835" s="172"/>
      <c r="AQ835" s="172"/>
      <c r="AR835" s="172"/>
      <c r="AS835" s="172"/>
      <c r="AT835" s="172"/>
      <c r="AU835" s="172"/>
      <c r="AV835" s="172"/>
      <c r="AW835" s="172"/>
      <c r="AX835" s="172"/>
      <c r="AY835" s="172"/>
      <c r="AZ835" s="172"/>
      <c r="BA835" s="172"/>
      <c r="BB835" s="172"/>
      <c r="BC835" s="172"/>
      <c r="BD835" s="172"/>
      <c r="BE835" s="172"/>
      <c r="BF835" s="172"/>
      <c r="BG835" s="172"/>
      <c r="BH835" s="172"/>
      <c r="BI835" s="172"/>
      <c r="BJ835" s="172"/>
      <c r="BK835" s="172"/>
      <c r="BL835" s="172"/>
      <c r="BM835" s="172"/>
      <c r="BN835" s="172"/>
    </row>
    <row r="836" spans="20:66" s="156" customFormat="1">
      <c r="T836" s="172"/>
      <c r="U836" s="172"/>
      <c r="V836" s="172"/>
      <c r="W836" s="172"/>
      <c r="X836" s="172"/>
      <c r="Y836" s="172"/>
      <c r="Z836" s="172"/>
      <c r="AA836" s="172"/>
      <c r="AB836" s="172"/>
      <c r="AC836" s="172"/>
      <c r="AD836" s="172"/>
      <c r="AE836" s="172"/>
      <c r="AF836" s="172"/>
      <c r="AG836" s="172"/>
      <c r="AH836" s="172"/>
      <c r="AI836" s="172"/>
      <c r="AJ836" s="172"/>
      <c r="AK836" s="172"/>
      <c r="AL836" s="172"/>
      <c r="AM836" s="172"/>
      <c r="AN836" s="172"/>
      <c r="AO836" s="172"/>
      <c r="AP836" s="172"/>
      <c r="AQ836" s="172"/>
      <c r="AR836" s="172"/>
      <c r="AS836" s="172"/>
      <c r="AT836" s="172"/>
      <c r="AU836" s="172"/>
      <c r="AV836" s="172"/>
      <c r="AW836" s="172"/>
      <c r="AX836" s="172"/>
      <c r="AY836" s="172"/>
      <c r="AZ836" s="172"/>
      <c r="BA836" s="172"/>
      <c r="BB836" s="172"/>
      <c r="BC836" s="172"/>
      <c r="BD836" s="172"/>
      <c r="BE836" s="172"/>
      <c r="BF836" s="172"/>
      <c r="BG836" s="172"/>
      <c r="BH836" s="172"/>
      <c r="BI836" s="172"/>
      <c r="BJ836" s="172"/>
      <c r="BK836" s="172"/>
      <c r="BL836" s="172"/>
      <c r="BM836" s="172"/>
      <c r="BN836" s="172"/>
    </row>
    <row r="837" spans="20:66" s="156" customFormat="1">
      <c r="T837" s="172"/>
      <c r="U837" s="172"/>
      <c r="V837" s="172"/>
      <c r="W837" s="172"/>
      <c r="X837" s="172"/>
      <c r="Y837" s="172"/>
      <c r="Z837" s="172"/>
      <c r="AA837" s="172"/>
      <c r="AB837" s="172"/>
      <c r="AC837" s="172"/>
      <c r="AD837" s="172"/>
      <c r="AE837" s="172"/>
      <c r="AF837" s="172"/>
      <c r="AG837" s="172"/>
      <c r="AH837" s="172"/>
      <c r="AI837" s="172"/>
      <c r="AJ837" s="172"/>
      <c r="AK837" s="172"/>
      <c r="AL837" s="172"/>
      <c r="AM837" s="172"/>
      <c r="AN837" s="172"/>
      <c r="AO837" s="172"/>
      <c r="AP837" s="172"/>
      <c r="AQ837" s="172"/>
      <c r="AR837" s="172"/>
      <c r="AS837" s="172"/>
      <c r="AT837" s="172"/>
      <c r="AU837" s="172"/>
      <c r="AV837" s="172"/>
      <c r="AW837" s="172"/>
      <c r="AX837" s="172"/>
      <c r="AY837" s="172"/>
      <c r="AZ837" s="172"/>
      <c r="BA837" s="172"/>
      <c r="BB837" s="172"/>
      <c r="BC837" s="172"/>
      <c r="BD837" s="172"/>
      <c r="BE837" s="172"/>
      <c r="BF837" s="172"/>
      <c r="BG837" s="172"/>
      <c r="BH837" s="172"/>
      <c r="BI837" s="172"/>
      <c r="BJ837" s="172"/>
      <c r="BK837" s="172"/>
      <c r="BL837" s="172"/>
      <c r="BM837" s="172"/>
      <c r="BN837" s="172"/>
    </row>
    <row r="838" spans="20:66" s="156" customFormat="1">
      <c r="T838" s="172"/>
      <c r="U838" s="172"/>
      <c r="V838" s="172"/>
      <c r="W838" s="172"/>
      <c r="X838" s="172"/>
      <c r="Y838" s="172"/>
      <c r="Z838" s="172"/>
      <c r="AA838" s="172"/>
      <c r="AB838" s="172"/>
      <c r="AC838" s="172"/>
      <c r="AD838" s="172"/>
      <c r="AE838" s="172"/>
      <c r="AF838" s="172"/>
      <c r="AG838" s="172"/>
      <c r="AH838" s="172"/>
      <c r="AI838" s="172"/>
      <c r="AJ838" s="172"/>
      <c r="AK838" s="172"/>
      <c r="AL838" s="172"/>
      <c r="AM838" s="172"/>
      <c r="AN838" s="172"/>
      <c r="AO838" s="172"/>
      <c r="AP838" s="172"/>
      <c r="AQ838" s="172"/>
      <c r="AR838" s="172"/>
      <c r="AS838" s="172"/>
      <c r="AT838" s="172"/>
      <c r="AU838" s="172"/>
      <c r="AV838" s="172"/>
      <c r="AW838" s="172"/>
      <c r="AX838" s="172"/>
      <c r="AY838" s="172"/>
      <c r="AZ838" s="172"/>
      <c r="BA838" s="172"/>
      <c r="BB838" s="172"/>
      <c r="BC838" s="172"/>
      <c r="BD838" s="172"/>
      <c r="BE838" s="172"/>
      <c r="BF838" s="172"/>
      <c r="BG838" s="172"/>
      <c r="BH838" s="172"/>
      <c r="BI838" s="172"/>
      <c r="BJ838" s="172"/>
      <c r="BK838" s="172"/>
      <c r="BL838" s="172"/>
      <c r="BM838" s="172"/>
      <c r="BN838" s="172"/>
    </row>
    <row r="839" spans="20:66" s="156" customFormat="1">
      <c r="T839" s="172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  <c r="AJ839" s="172"/>
      <c r="AK839" s="172"/>
      <c r="AL839" s="172"/>
      <c r="AM839" s="172"/>
      <c r="AN839" s="172"/>
      <c r="AO839" s="172"/>
      <c r="AP839" s="172"/>
      <c r="AQ839" s="172"/>
      <c r="AR839" s="172"/>
      <c r="AS839" s="172"/>
      <c r="AT839" s="172"/>
      <c r="AU839" s="172"/>
      <c r="AV839" s="172"/>
      <c r="AW839" s="172"/>
      <c r="AX839" s="172"/>
      <c r="AY839" s="172"/>
      <c r="AZ839" s="172"/>
      <c r="BA839" s="172"/>
      <c r="BB839" s="172"/>
      <c r="BC839" s="172"/>
      <c r="BD839" s="172"/>
      <c r="BE839" s="172"/>
      <c r="BF839" s="172"/>
      <c r="BG839" s="172"/>
      <c r="BH839" s="172"/>
      <c r="BI839" s="172"/>
      <c r="BJ839" s="172"/>
      <c r="BK839" s="172"/>
      <c r="BL839" s="172"/>
      <c r="BM839" s="172"/>
      <c r="BN839" s="172"/>
    </row>
    <row r="840" spans="20:66" s="156" customFormat="1">
      <c r="T840" s="172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  <c r="AJ840" s="172"/>
      <c r="AK840" s="172"/>
      <c r="AL840" s="172"/>
      <c r="AM840" s="172"/>
      <c r="AN840" s="172"/>
      <c r="AO840" s="172"/>
      <c r="AP840" s="172"/>
      <c r="AQ840" s="172"/>
      <c r="AR840" s="172"/>
      <c r="AS840" s="172"/>
      <c r="AT840" s="172"/>
      <c r="AU840" s="172"/>
      <c r="AV840" s="172"/>
      <c r="AW840" s="172"/>
      <c r="AX840" s="172"/>
      <c r="AY840" s="172"/>
      <c r="AZ840" s="172"/>
      <c r="BA840" s="172"/>
      <c r="BB840" s="172"/>
      <c r="BC840" s="172"/>
      <c r="BD840" s="172"/>
      <c r="BE840" s="172"/>
      <c r="BF840" s="172"/>
      <c r="BG840" s="172"/>
      <c r="BH840" s="172"/>
      <c r="BI840" s="172"/>
      <c r="BJ840" s="172"/>
      <c r="BK840" s="172"/>
      <c r="BL840" s="172"/>
      <c r="BM840" s="172"/>
      <c r="BN840" s="172"/>
    </row>
    <row r="841" spans="20:66" s="156" customFormat="1">
      <c r="T841" s="17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  <c r="AJ841" s="172"/>
      <c r="AK841" s="172"/>
      <c r="AL841" s="172"/>
      <c r="AM841" s="172"/>
      <c r="AN841" s="172"/>
      <c r="AO841" s="172"/>
      <c r="AP841" s="172"/>
      <c r="AQ841" s="172"/>
      <c r="AR841" s="172"/>
      <c r="AS841" s="172"/>
      <c r="AT841" s="172"/>
      <c r="AU841" s="172"/>
      <c r="AV841" s="172"/>
      <c r="AW841" s="172"/>
      <c r="AX841" s="172"/>
      <c r="AY841" s="172"/>
      <c r="AZ841" s="172"/>
      <c r="BA841" s="172"/>
      <c r="BB841" s="172"/>
      <c r="BC841" s="172"/>
      <c r="BD841" s="172"/>
      <c r="BE841" s="172"/>
      <c r="BF841" s="172"/>
      <c r="BG841" s="172"/>
      <c r="BH841" s="172"/>
      <c r="BI841" s="172"/>
      <c r="BJ841" s="172"/>
      <c r="BK841" s="172"/>
      <c r="BL841" s="172"/>
      <c r="BM841" s="172"/>
      <c r="BN841" s="172"/>
    </row>
    <row r="842" spans="20:66" s="156" customFormat="1">
      <c r="T842" s="172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72"/>
      <c r="AN842" s="172"/>
      <c r="AO842" s="172"/>
      <c r="AP842" s="172"/>
      <c r="AQ842" s="172"/>
      <c r="AR842" s="172"/>
      <c r="AS842" s="172"/>
      <c r="AT842" s="172"/>
      <c r="AU842" s="172"/>
      <c r="AV842" s="172"/>
      <c r="AW842" s="172"/>
      <c r="AX842" s="172"/>
      <c r="AY842" s="172"/>
      <c r="AZ842" s="172"/>
      <c r="BA842" s="172"/>
      <c r="BB842" s="172"/>
      <c r="BC842" s="172"/>
      <c r="BD842" s="172"/>
      <c r="BE842" s="172"/>
      <c r="BF842" s="172"/>
      <c r="BG842" s="172"/>
      <c r="BH842" s="172"/>
      <c r="BI842" s="172"/>
      <c r="BJ842" s="172"/>
      <c r="BK842" s="172"/>
      <c r="BL842" s="172"/>
      <c r="BM842" s="172"/>
      <c r="BN842" s="172"/>
    </row>
    <row r="843" spans="20:66" s="156" customFormat="1"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72"/>
      <c r="AN843" s="172"/>
      <c r="AO843" s="172"/>
      <c r="AP843" s="172"/>
      <c r="AQ843" s="172"/>
      <c r="AR843" s="172"/>
      <c r="AS843" s="172"/>
      <c r="AT843" s="172"/>
      <c r="AU843" s="172"/>
      <c r="AV843" s="172"/>
      <c r="AW843" s="172"/>
      <c r="AX843" s="172"/>
      <c r="AY843" s="172"/>
      <c r="AZ843" s="172"/>
      <c r="BA843" s="172"/>
      <c r="BB843" s="172"/>
      <c r="BC843" s="172"/>
      <c r="BD843" s="172"/>
      <c r="BE843" s="172"/>
      <c r="BF843" s="172"/>
      <c r="BG843" s="172"/>
      <c r="BH843" s="172"/>
      <c r="BI843" s="172"/>
      <c r="BJ843" s="172"/>
      <c r="BK843" s="172"/>
      <c r="BL843" s="172"/>
      <c r="BM843" s="172"/>
      <c r="BN843" s="172"/>
    </row>
    <row r="844" spans="20:66" s="156" customFormat="1"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172"/>
      <c r="BN844" s="172"/>
    </row>
    <row r="845" spans="20:66" s="156" customFormat="1">
      <c r="T845" s="172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  <c r="AJ845" s="172"/>
      <c r="AK845" s="172"/>
      <c r="AL845" s="172"/>
      <c r="AM845" s="172"/>
      <c r="AN845" s="172"/>
      <c r="AO845" s="172"/>
      <c r="AP845" s="172"/>
      <c r="AQ845" s="172"/>
      <c r="AR845" s="172"/>
      <c r="AS845" s="172"/>
      <c r="AT845" s="172"/>
      <c r="AU845" s="172"/>
      <c r="AV845" s="172"/>
      <c r="AW845" s="172"/>
      <c r="AX845" s="172"/>
      <c r="AY845" s="172"/>
      <c r="AZ845" s="172"/>
      <c r="BA845" s="172"/>
      <c r="BB845" s="172"/>
      <c r="BC845" s="172"/>
      <c r="BD845" s="172"/>
      <c r="BE845" s="172"/>
      <c r="BF845" s="172"/>
      <c r="BG845" s="172"/>
      <c r="BH845" s="172"/>
      <c r="BI845" s="172"/>
      <c r="BJ845" s="172"/>
      <c r="BK845" s="172"/>
      <c r="BL845" s="172"/>
      <c r="BM845" s="172"/>
      <c r="BN845" s="172"/>
    </row>
    <row r="846" spans="20:66" s="156" customFormat="1"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  <c r="AJ846" s="172"/>
      <c r="AK846" s="172"/>
      <c r="AL846" s="172"/>
      <c r="AM846" s="172"/>
      <c r="AN846" s="172"/>
      <c r="AO846" s="172"/>
      <c r="AP846" s="172"/>
      <c r="AQ846" s="172"/>
      <c r="AR846" s="172"/>
      <c r="AS846" s="172"/>
      <c r="AT846" s="172"/>
      <c r="AU846" s="172"/>
      <c r="AV846" s="172"/>
      <c r="AW846" s="172"/>
      <c r="AX846" s="172"/>
      <c r="AY846" s="172"/>
      <c r="AZ846" s="172"/>
      <c r="BA846" s="172"/>
      <c r="BB846" s="172"/>
      <c r="BC846" s="172"/>
      <c r="BD846" s="172"/>
      <c r="BE846" s="172"/>
      <c r="BF846" s="172"/>
      <c r="BG846" s="172"/>
      <c r="BH846" s="172"/>
      <c r="BI846" s="172"/>
      <c r="BJ846" s="172"/>
      <c r="BK846" s="172"/>
      <c r="BL846" s="172"/>
      <c r="BM846" s="172"/>
      <c r="BN846" s="172"/>
    </row>
    <row r="847" spans="20:66" s="156" customFormat="1">
      <c r="T847" s="172"/>
      <c r="U847" s="172"/>
      <c r="V847" s="172"/>
      <c r="W847" s="172"/>
      <c r="X847" s="172"/>
      <c r="Y847" s="172"/>
      <c r="Z847" s="172"/>
      <c r="AA847" s="172"/>
      <c r="AB847" s="172"/>
      <c r="AC847" s="172"/>
      <c r="AD847" s="172"/>
      <c r="AE847" s="172"/>
      <c r="AF847" s="172"/>
      <c r="AG847" s="172"/>
      <c r="AH847" s="172"/>
      <c r="AI847" s="172"/>
      <c r="AJ847" s="172"/>
      <c r="AK847" s="172"/>
      <c r="AL847" s="172"/>
      <c r="AM847" s="172"/>
      <c r="AN847" s="172"/>
      <c r="AO847" s="172"/>
      <c r="AP847" s="172"/>
      <c r="AQ847" s="172"/>
      <c r="AR847" s="172"/>
      <c r="AS847" s="172"/>
      <c r="AT847" s="172"/>
      <c r="AU847" s="172"/>
      <c r="AV847" s="172"/>
      <c r="AW847" s="172"/>
      <c r="AX847" s="172"/>
      <c r="AY847" s="172"/>
      <c r="AZ847" s="172"/>
      <c r="BA847" s="172"/>
      <c r="BB847" s="172"/>
      <c r="BC847" s="172"/>
      <c r="BD847" s="172"/>
      <c r="BE847" s="172"/>
      <c r="BF847" s="172"/>
      <c r="BG847" s="172"/>
      <c r="BH847" s="172"/>
      <c r="BI847" s="172"/>
      <c r="BJ847" s="172"/>
      <c r="BK847" s="172"/>
      <c r="BL847" s="172"/>
      <c r="BM847" s="172"/>
      <c r="BN847" s="172"/>
    </row>
    <row r="848" spans="20:66" s="156" customFormat="1">
      <c r="T848" s="172"/>
      <c r="U848" s="172"/>
      <c r="V848" s="172"/>
      <c r="W848" s="172"/>
      <c r="X848" s="172"/>
      <c r="Y848" s="172"/>
      <c r="Z848" s="172"/>
      <c r="AA848" s="172"/>
      <c r="AB848" s="172"/>
      <c r="AC848" s="172"/>
      <c r="AD848" s="172"/>
      <c r="AE848" s="172"/>
      <c r="AF848" s="172"/>
      <c r="AG848" s="172"/>
      <c r="AH848" s="172"/>
      <c r="AI848" s="172"/>
      <c r="AJ848" s="172"/>
      <c r="AK848" s="172"/>
      <c r="AL848" s="172"/>
      <c r="AM848" s="172"/>
      <c r="AN848" s="172"/>
      <c r="AO848" s="172"/>
      <c r="AP848" s="172"/>
      <c r="AQ848" s="172"/>
      <c r="AR848" s="172"/>
      <c r="AS848" s="172"/>
      <c r="AT848" s="172"/>
      <c r="AU848" s="172"/>
      <c r="AV848" s="172"/>
      <c r="AW848" s="172"/>
      <c r="AX848" s="172"/>
      <c r="AY848" s="172"/>
      <c r="AZ848" s="172"/>
      <c r="BA848" s="172"/>
      <c r="BB848" s="172"/>
      <c r="BC848" s="172"/>
      <c r="BD848" s="172"/>
      <c r="BE848" s="172"/>
      <c r="BF848" s="172"/>
      <c r="BG848" s="172"/>
      <c r="BH848" s="172"/>
      <c r="BI848" s="172"/>
      <c r="BJ848" s="172"/>
      <c r="BK848" s="172"/>
      <c r="BL848" s="172"/>
      <c r="BM848" s="172"/>
      <c r="BN848" s="172"/>
    </row>
    <row r="849" spans="20:66" s="156" customFormat="1">
      <c r="T849" s="172"/>
      <c r="U849" s="172"/>
      <c r="V849" s="172"/>
      <c r="W849" s="172"/>
      <c r="X849" s="172"/>
      <c r="Y849" s="172"/>
      <c r="Z849" s="172"/>
      <c r="AA849" s="172"/>
      <c r="AB849" s="172"/>
      <c r="AC849" s="172"/>
      <c r="AD849" s="172"/>
      <c r="AE849" s="172"/>
      <c r="AF849" s="172"/>
      <c r="AG849" s="172"/>
      <c r="AH849" s="172"/>
      <c r="AI849" s="172"/>
      <c r="AJ849" s="172"/>
      <c r="AK849" s="172"/>
      <c r="AL849" s="172"/>
      <c r="AM849" s="172"/>
      <c r="AN849" s="172"/>
      <c r="AO849" s="172"/>
      <c r="AP849" s="172"/>
      <c r="AQ849" s="172"/>
      <c r="AR849" s="172"/>
      <c r="AS849" s="172"/>
      <c r="AT849" s="172"/>
      <c r="AU849" s="172"/>
      <c r="AV849" s="172"/>
      <c r="AW849" s="172"/>
      <c r="AX849" s="172"/>
      <c r="AY849" s="172"/>
      <c r="AZ849" s="172"/>
      <c r="BA849" s="172"/>
      <c r="BB849" s="172"/>
      <c r="BC849" s="172"/>
      <c r="BD849" s="172"/>
      <c r="BE849" s="172"/>
      <c r="BF849" s="172"/>
      <c r="BG849" s="172"/>
      <c r="BH849" s="172"/>
      <c r="BI849" s="172"/>
      <c r="BJ849" s="172"/>
      <c r="BK849" s="172"/>
      <c r="BL849" s="172"/>
      <c r="BM849" s="172"/>
      <c r="BN849" s="172"/>
    </row>
    <row r="850" spans="20:66" s="156" customFormat="1">
      <c r="T850" s="172"/>
      <c r="U850" s="172"/>
      <c r="V850" s="172"/>
      <c r="W850" s="172"/>
      <c r="X850" s="172"/>
      <c r="Y850" s="172"/>
      <c r="Z850" s="172"/>
      <c r="AA850" s="172"/>
      <c r="AB850" s="172"/>
      <c r="AC850" s="172"/>
      <c r="AD850" s="172"/>
      <c r="AE850" s="172"/>
      <c r="AF850" s="172"/>
      <c r="AG850" s="172"/>
      <c r="AH850" s="172"/>
      <c r="AI850" s="172"/>
      <c r="AJ850" s="172"/>
      <c r="AK850" s="172"/>
      <c r="AL850" s="172"/>
      <c r="AM850" s="172"/>
      <c r="AN850" s="172"/>
      <c r="AO850" s="172"/>
      <c r="AP850" s="172"/>
      <c r="AQ850" s="172"/>
      <c r="AR850" s="172"/>
      <c r="AS850" s="172"/>
      <c r="AT850" s="172"/>
      <c r="AU850" s="172"/>
      <c r="AV850" s="172"/>
      <c r="AW850" s="172"/>
      <c r="AX850" s="172"/>
      <c r="AY850" s="172"/>
      <c r="AZ850" s="172"/>
      <c r="BA850" s="172"/>
      <c r="BB850" s="172"/>
      <c r="BC850" s="172"/>
      <c r="BD850" s="172"/>
      <c r="BE850" s="172"/>
      <c r="BF850" s="172"/>
      <c r="BG850" s="172"/>
      <c r="BH850" s="172"/>
      <c r="BI850" s="172"/>
      <c r="BJ850" s="172"/>
      <c r="BK850" s="172"/>
      <c r="BL850" s="172"/>
      <c r="BM850" s="172"/>
      <c r="BN850" s="172"/>
    </row>
    <row r="851" spans="20:66" s="156" customFormat="1">
      <c r="T851" s="172"/>
      <c r="U851" s="172"/>
      <c r="V851" s="172"/>
      <c r="W851" s="172"/>
      <c r="X851" s="172"/>
      <c r="Y851" s="172"/>
      <c r="Z851" s="172"/>
      <c r="AA851" s="172"/>
      <c r="AB851" s="172"/>
      <c r="AC851" s="172"/>
      <c r="AD851" s="172"/>
      <c r="AE851" s="172"/>
      <c r="AF851" s="172"/>
      <c r="AG851" s="172"/>
      <c r="AH851" s="172"/>
      <c r="AI851" s="172"/>
      <c r="AJ851" s="172"/>
      <c r="AK851" s="172"/>
      <c r="AL851" s="172"/>
      <c r="AM851" s="172"/>
      <c r="AN851" s="172"/>
      <c r="AO851" s="172"/>
      <c r="AP851" s="172"/>
      <c r="AQ851" s="172"/>
      <c r="AR851" s="172"/>
      <c r="AS851" s="172"/>
      <c r="AT851" s="172"/>
      <c r="AU851" s="172"/>
      <c r="AV851" s="172"/>
      <c r="AW851" s="172"/>
      <c r="AX851" s="172"/>
      <c r="AY851" s="172"/>
      <c r="AZ851" s="172"/>
      <c r="BA851" s="172"/>
      <c r="BB851" s="172"/>
      <c r="BC851" s="172"/>
      <c r="BD851" s="172"/>
      <c r="BE851" s="172"/>
      <c r="BF851" s="172"/>
      <c r="BG851" s="172"/>
      <c r="BH851" s="172"/>
      <c r="BI851" s="172"/>
      <c r="BJ851" s="172"/>
      <c r="BK851" s="172"/>
      <c r="BL851" s="172"/>
      <c r="BM851" s="172"/>
      <c r="BN851" s="172"/>
    </row>
    <row r="852" spans="20:66" s="156" customFormat="1">
      <c r="T852" s="172"/>
      <c r="U852" s="172"/>
      <c r="V852" s="172"/>
      <c r="W852" s="172"/>
      <c r="X852" s="172"/>
      <c r="Y852" s="172"/>
      <c r="Z852" s="172"/>
      <c r="AA852" s="172"/>
      <c r="AB852" s="172"/>
      <c r="AC852" s="172"/>
      <c r="AD852" s="172"/>
      <c r="AE852" s="172"/>
      <c r="AF852" s="172"/>
      <c r="AG852" s="172"/>
      <c r="AH852" s="172"/>
      <c r="AI852" s="172"/>
      <c r="AJ852" s="172"/>
      <c r="AK852" s="172"/>
      <c r="AL852" s="172"/>
      <c r="AM852" s="172"/>
      <c r="AN852" s="172"/>
      <c r="AO852" s="172"/>
      <c r="AP852" s="172"/>
      <c r="AQ852" s="172"/>
      <c r="AR852" s="172"/>
      <c r="AS852" s="172"/>
      <c r="AT852" s="172"/>
      <c r="AU852" s="172"/>
      <c r="AV852" s="172"/>
      <c r="AW852" s="172"/>
      <c r="AX852" s="172"/>
      <c r="AY852" s="172"/>
      <c r="AZ852" s="172"/>
      <c r="BA852" s="172"/>
      <c r="BB852" s="172"/>
      <c r="BC852" s="172"/>
      <c r="BD852" s="172"/>
      <c r="BE852" s="172"/>
      <c r="BF852" s="172"/>
      <c r="BG852" s="172"/>
      <c r="BH852" s="172"/>
      <c r="BI852" s="172"/>
      <c r="BJ852" s="172"/>
      <c r="BK852" s="172"/>
      <c r="BL852" s="172"/>
      <c r="BM852" s="172"/>
      <c r="BN852" s="172"/>
    </row>
    <row r="853" spans="20:66" s="156" customFormat="1">
      <c r="T853" s="172"/>
      <c r="U853" s="172"/>
      <c r="V853" s="172"/>
      <c r="W853" s="172"/>
      <c r="X853" s="172"/>
      <c r="Y853" s="172"/>
      <c r="Z853" s="172"/>
      <c r="AA853" s="172"/>
      <c r="AB853" s="172"/>
      <c r="AC853" s="172"/>
      <c r="AD853" s="172"/>
      <c r="AE853" s="172"/>
      <c r="AF853" s="172"/>
      <c r="AG853" s="172"/>
      <c r="AH853" s="172"/>
      <c r="AI853" s="172"/>
      <c r="AJ853" s="172"/>
      <c r="AK853" s="172"/>
      <c r="AL853" s="172"/>
      <c r="AM853" s="172"/>
      <c r="AN853" s="172"/>
      <c r="AO853" s="172"/>
      <c r="AP853" s="172"/>
      <c r="AQ853" s="172"/>
      <c r="AR853" s="172"/>
      <c r="AS853" s="172"/>
      <c r="AT853" s="172"/>
      <c r="AU853" s="172"/>
      <c r="AV853" s="172"/>
      <c r="AW853" s="172"/>
      <c r="AX853" s="172"/>
      <c r="AY853" s="172"/>
      <c r="AZ853" s="172"/>
      <c r="BA853" s="172"/>
      <c r="BB853" s="172"/>
      <c r="BC853" s="172"/>
      <c r="BD853" s="172"/>
      <c r="BE853" s="172"/>
      <c r="BF853" s="172"/>
      <c r="BG853" s="172"/>
      <c r="BH853" s="172"/>
      <c r="BI853" s="172"/>
      <c r="BJ853" s="172"/>
      <c r="BK853" s="172"/>
      <c r="BL853" s="172"/>
      <c r="BM853" s="172"/>
      <c r="BN853" s="172"/>
    </row>
    <row r="854" spans="20:66" s="156" customFormat="1">
      <c r="T854" s="172"/>
      <c r="U854" s="172"/>
      <c r="V854" s="172"/>
      <c r="W854" s="172"/>
      <c r="X854" s="172"/>
      <c r="Y854" s="172"/>
      <c r="Z854" s="172"/>
      <c r="AA854" s="172"/>
      <c r="AB854" s="172"/>
      <c r="AC854" s="172"/>
      <c r="AD854" s="172"/>
      <c r="AE854" s="172"/>
      <c r="AF854" s="172"/>
      <c r="AG854" s="172"/>
      <c r="AH854" s="172"/>
      <c r="AI854" s="172"/>
      <c r="AJ854" s="172"/>
      <c r="AK854" s="172"/>
      <c r="AL854" s="172"/>
      <c r="AM854" s="172"/>
      <c r="AN854" s="172"/>
      <c r="AO854" s="172"/>
      <c r="AP854" s="172"/>
      <c r="AQ854" s="172"/>
      <c r="AR854" s="172"/>
      <c r="AS854" s="172"/>
      <c r="AT854" s="172"/>
      <c r="AU854" s="172"/>
      <c r="AV854" s="172"/>
      <c r="AW854" s="172"/>
      <c r="AX854" s="172"/>
      <c r="AY854" s="172"/>
      <c r="AZ854" s="172"/>
      <c r="BA854" s="172"/>
      <c r="BB854" s="172"/>
      <c r="BC854" s="172"/>
      <c r="BD854" s="172"/>
      <c r="BE854" s="172"/>
      <c r="BF854" s="172"/>
      <c r="BG854" s="172"/>
      <c r="BH854" s="172"/>
      <c r="BI854" s="172"/>
      <c r="BJ854" s="172"/>
      <c r="BK854" s="172"/>
      <c r="BL854" s="172"/>
      <c r="BM854" s="172"/>
      <c r="BN854" s="172"/>
    </row>
    <row r="855" spans="20:66" s="156" customFormat="1">
      <c r="T855" s="172"/>
      <c r="U855" s="172"/>
      <c r="V855" s="172"/>
      <c r="W855" s="172"/>
      <c r="X855" s="172"/>
      <c r="Y855" s="172"/>
      <c r="Z855" s="172"/>
      <c r="AA855" s="172"/>
      <c r="AB855" s="172"/>
      <c r="AC855" s="172"/>
      <c r="AD855" s="172"/>
      <c r="AE855" s="172"/>
      <c r="AF855" s="172"/>
      <c r="AG855" s="172"/>
      <c r="AH855" s="172"/>
      <c r="AI855" s="172"/>
      <c r="AJ855" s="172"/>
      <c r="AK855" s="172"/>
      <c r="AL855" s="172"/>
      <c r="AM855" s="172"/>
      <c r="AN855" s="172"/>
      <c r="AO855" s="172"/>
      <c r="AP855" s="172"/>
      <c r="AQ855" s="172"/>
      <c r="AR855" s="172"/>
      <c r="AS855" s="172"/>
      <c r="AT855" s="172"/>
      <c r="AU855" s="172"/>
      <c r="AV855" s="172"/>
      <c r="AW855" s="172"/>
      <c r="AX855" s="172"/>
      <c r="AY855" s="172"/>
      <c r="AZ855" s="172"/>
      <c r="BA855" s="172"/>
      <c r="BB855" s="172"/>
      <c r="BC855" s="172"/>
      <c r="BD855" s="172"/>
      <c r="BE855" s="172"/>
      <c r="BF855" s="172"/>
      <c r="BG855" s="172"/>
      <c r="BH855" s="172"/>
      <c r="BI855" s="172"/>
      <c r="BJ855" s="172"/>
      <c r="BK855" s="172"/>
      <c r="BL855" s="172"/>
      <c r="BM855" s="172"/>
      <c r="BN855" s="172"/>
    </row>
    <row r="856" spans="20:66" s="156" customFormat="1">
      <c r="T856" s="172"/>
      <c r="U856" s="172"/>
      <c r="V856" s="172"/>
      <c r="W856" s="172"/>
      <c r="X856" s="172"/>
      <c r="Y856" s="172"/>
      <c r="Z856" s="172"/>
      <c r="AA856" s="172"/>
      <c r="AB856" s="172"/>
      <c r="AC856" s="172"/>
      <c r="AD856" s="172"/>
      <c r="AE856" s="172"/>
      <c r="AF856" s="172"/>
      <c r="AG856" s="172"/>
      <c r="AH856" s="172"/>
      <c r="AI856" s="172"/>
      <c r="AJ856" s="172"/>
      <c r="AK856" s="172"/>
      <c r="AL856" s="172"/>
      <c r="AM856" s="172"/>
      <c r="AN856" s="172"/>
      <c r="AO856" s="172"/>
      <c r="AP856" s="172"/>
      <c r="AQ856" s="172"/>
      <c r="AR856" s="172"/>
      <c r="AS856" s="172"/>
      <c r="AT856" s="172"/>
      <c r="AU856" s="172"/>
      <c r="AV856" s="172"/>
      <c r="AW856" s="172"/>
      <c r="AX856" s="172"/>
      <c r="AY856" s="172"/>
      <c r="AZ856" s="172"/>
      <c r="BA856" s="172"/>
      <c r="BB856" s="172"/>
      <c r="BC856" s="172"/>
      <c r="BD856" s="172"/>
      <c r="BE856" s="172"/>
      <c r="BF856" s="172"/>
      <c r="BG856" s="172"/>
      <c r="BH856" s="172"/>
      <c r="BI856" s="172"/>
      <c r="BJ856" s="172"/>
      <c r="BK856" s="172"/>
      <c r="BL856" s="172"/>
      <c r="BM856" s="172"/>
      <c r="BN856" s="172"/>
    </row>
    <row r="857" spans="20:66" s="156" customFormat="1">
      <c r="T857" s="172"/>
      <c r="U857" s="172"/>
      <c r="V857" s="172"/>
      <c r="W857" s="172"/>
      <c r="X857" s="172"/>
      <c r="Y857" s="172"/>
      <c r="Z857" s="172"/>
      <c r="AA857" s="172"/>
      <c r="AB857" s="172"/>
      <c r="AC857" s="172"/>
      <c r="AD857" s="172"/>
      <c r="AE857" s="172"/>
      <c r="AF857" s="172"/>
      <c r="AG857" s="172"/>
      <c r="AH857" s="172"/>
      <c r="AI857" s="172"/>
      <c r="AJ857" s="172"/>
      <c r="AK857" s="172"/>
      <c r="AL857" s="172"/>
      <c r="AM857" s="172"/>
      <c r="AN857" s="172"/>
      <c r="AO857" s="172"/>
      <c r="AP857" s="172"/>
      <c r="AQ857" s="172"/>
      <c r="AR857" s="172"/>
      <c r="AS857" s="172"/>
      <c r="AT857" s="172"/>
      <c r="AU857" s="172"/>
      <c r="AV857" s="172"/>
      <c r="AW857" s="172"/>
      <c r="AX857" s="172"/>
      <c r="AY857" s="172"/>
      <c r="AZ857" s="172"/>
      <c r="BA857" s="172"/>
      <c r="BB857" s="172"/>
      <c r="BC857" s="172"/>
      <c r="BD857" s="172"/>
      <c r="BE857" s="172"/>
      <c r="BF857" s="172"/>
      <c r="BG857" s="172"/>
      <c r="BH857" s="172"/>
      <c r="BI857" s="172"/>
      <c r="BJ857" s="172"/>
      <c r="BK857" s="172"/>
      <c r="BL857" s="172"/>
      <c r="BM857" s="172"/>
      <c r="BN857" s="172"/>
    </row>
    <row r="858" spans="20:66" s="156" customFormat="1">
      <c r="T858" s="172"/>
      <c r="U858" s="172"/>
      <c r="V858" s="172"/>
      <c r="W858" s="172"/>
      <c r="X858" s="172"/>
      <c r="Y858" s="172"/>
      <c r="Z858" s="172"/>
      <c r="AA858" s="172"/>
      <c r="AB858" s="172"/>
      <c r="AC858" s="172"/>
      <c r="AD858" s="172"/>
      <c r="AE858" s="172"/>
      <c r="AF858" s="172"/>
      <c r="AG858" s="172"/>
      <c r="AH858" s="172"/>
      <c r="AI858" s="172"/>
      <c r="AJ858" s="172"/>
      <c r="AK858" s="172"/>
      <c r="AL858" s="172"/>
      <c r="AM858" s="172"/>
      <c r="AN858" s="172"/>
      <c r="AO858" s="172"/>
      <c r="AP858" s="172"/>
      <c r="AQ858" s="172"/>
      <c r="AR858" s="172"/>
      <c r="AS858" s="172"/>
      <c r="AT858" s="172"/>
      <c r="AU858" s="172"/>
      <c r="AV858" s="172"/>
      <c r="AW858" s="172"/>
      <c r="AX858" s="172"/>
      <c r="AY858" s="172"/>
      <c r="AZ858" s="172"/>
      <c r="BA858" s="172"/>
      <c r="BB858" s="172"/>
      <c r="BC858" s="172"/>
      <c r="BD858" s="172"/>
      <c r="BE858" s="172"/>
      <c r="BF858" s="172"/>
      <c r="BG858" s="172"/>
      <c r="BH858" s="172"/>
      <c r="BI858" s="172"/>
      <c r="BJ858" s="172"/>
      <c r="BK858" s="172"/>
      <c r="BL858" s="172"/>
      <c r="BM858" s="172"/>
      <c r="BN858" s="172"/>
    </row>
    <row r="859" spans="20:66" s="156" customFormat="1">
      <c r="T859" s="172"/>
      <c r="U859" s="172"/>
      <c r="V859" s="172"/>
      <c r="W859" s="172"/>
      <c r="X859" s="172"/>
      <c r="Y859" s="172"/>
      <c r="Z859" s="172"/>
      <c r="AA859" s="172"/>
      <c r="AB859" s="172"/>
      <c r="AC859" s="172"/>
      <c r="AD859" s="172"/>
      <c r="AE859" s="172"/>
      <c r="AF859" s="172"/>
      <c r="AG859" s="172"/>
      <c r="AH859" s="172"/>
      <c r="AI859" s="172"/>
      <c r="AJ859" s="172"/>
      <c r="AK859" s="172"/>
      <c r="AL859" s="172"/>
      <c r="AM859" s="172"/>
      <c r="AN859" s="172"/>
      <c r="AO859" s="172"/>
      <c r="AP859" s="172"/>
      <c r="AQ859" s="172"/>
      <c r="AR859" s="172"/>
      <c r="AS859" s="172"/>
      <c r="AT859" s="172"/>
      <c r="AU859" s="172"/>
      <c r="AV859" s="172"/>
      <c r="AW859" s="172"/>
      <c r="AX859" s="172"/>
      <c r="AY859" s="172"/>
      <c r="AZ859" s="172"/>
      <c r="BA859" s="172"/>
      <c r="BB859" s="172"/>
      <c r="BC859" s="172"/>
      <c r="BD859" s="172"/>
      <c r="BE859" s="172"/>
      <c r="BF859" s="172"/>
      <c r="BG859" s="172"/>
      <c r="BH859" s="172"/>
      <c r="BI859" s="172"/>
      <c r="BJ859" s="172"/>
      <c r="BK859" s="172"/>
      <c r="BL859" s="172"/>
      <c r="BM859" s="172"/>
      <c r="BN859" s="172"/>
    </row>
    <row r="860" spans="20:66" s="156" customFormat="1">
      <c r="T860" s="172"/>
      <c r="U860" s="172"/>
      <c r="V860" s="172"/>
      <c r="W860" s="172"/>
      <c r="X860" s="172"/>
      <c r="Y860" s="172"/>
      <c r="Z860" s="172"/>
      <c r="AA860" s="172"/>
      <c r="AB860" s="172"/>
      <c r="AC860" s="172"/>
      <c r="AD860" s="172"/>
      <c r="AE860" s="172"/>
      <c r="AF860" s="172"/>
      <c r="AG860" s="172"/>
      <c r="AH860" s="172"/>
      <c r="AI860" s="172"/>
      <c r="AJ860" s="172"/>
      <c r="AK860" s="172"/>
      <c r="AL860" s="172"/>
      <c r="AM860" s="172"/>
      <c r="AN860" s="172"/>
      <c r="AO860" s="172"/>
      <c r="AP860" s="172"/>
      <c r="AQ860" s="172"/>
      <c r="AR860" s="172"/>
      <c r="AS860" s="172"/>
      <c r="AT860" s="172"/>
      <c r="AU860" s="172"/>
      <c r="AV860" s="172"/>
      <c r="AW860" s="172"/>
      <c r="AX860" s="172"/>
      <c r="AY860" s="172"/>
      <c r="AZ860" s="172"/>
      <c r="BA860" s="172"/>
      <c r="BB860" s="172"/>
      <c r="BC860" s="172"/>
      <c r="BD860" s="172"/>
      <c r="BE860" s="172"/>
      <c r="BF860" s="172"/>
      <c r="BG860" s="172"/>
      <c r="BH860" s="172"/>
      <c r="BI860" s="172"/>
      <c r="BJ860" s="172"/>
      <c r="BK860" s="172"/>
      <c r="BL860" s="172"/>
      <c r="BM860" s="172"/>
      <c r="BN860" s="172"/>
    </row>
    <row r="861" spans="20:66" s="156" customFormat="1">
      <c r="T861" s="172"/>
      <c r="U861" s="172"/>
      <c r="V861" s="172"/>
      <c r="W861" s="172"/>
      <c r="X861" s="172"/>
      <c r="Y861" s="172"/>
      <c r="Z861" s="172"/>
      <c r="AA861" s="172"/>
      <c r="AB861" s="172"/>
      <c r="AC861" s="172"/>
      <c r="AD861" s="172"/>
      <c r="AE861" s="172"/>
      <c r="AF861" s="172"/>
      <c r="AG861" s="172"/>
      <c r="AH861" s="172"/>
      <c r="AI861" s="172"/>
      <c r="AJ861" s="172"/>
      <c r="AK861" s="172"/>
      <c r="AL861" s="172"/>
      <c r="AM861" s="172"/>
      <c r="AN861" s="172"/>
      <c r="AO861" s="172"/>
      <c r="AP861" s="172"/>
      <c r="AQ861" s="172"/>
      <c r="AR861" s="172"/>
      <c r="AS861" s="172"/>
      <c r="AT861" s="172"/>
      <c r="AU861" s="172"/>
      <c r="AV861" s="172"/>
      <c r="AW861" s="172"/>
      <c r="AX861" s="172"/>
      <c r="AY861" s="172"/>
      <c r="AZ861" s="172"/>
      <c r="BA861" s="172"/>
      <c r="BB861" s="172"/>
      <c r="BC861" s="172"/>
      <c r="BD861" s="172"/>
      <c r="BE861" s="172"/>
      <c r="BF861" s="172"/>
      <c r="BG861" s="172"/>
      <c r="BH861" s="172"/>
      <c r="BI861" s="172"/>
      <c r="BJ861" s="172"/>
      <c r="BK861" s="172"/>
      <c r="BL861" s="172"/>
      <c r="BM861" s="172"/>
      <c r="BN861" s="172"/>
    </row>
    <row r="862" spans="20:66" s="156" customFormat="1">
      <c r="T862" s="172"/>
      <c r="U862" s="172"/>
      <c r="V862" s="172"/>
      <c r="W862" s="172"/>
      <c r="X862" s="172"/>
      <c r="Y862" s="172"/>
      <c r="Z862" s="172"/>
      <c r="AA862" s="172"/>
      <c r="AB862" s="172"/>
      <c r="AC862" s="172"/>
      <c r="AD862" s="172"/>
      <c r="AE862" s="172"/>
      <c r="AF862" s="172"/>
      <c r="AG862" s="172"/>
      <c r="AH862" s="172"/>
      <c r="AI862" s="172"/>
      <c r="AJ862" s="172"/>
      <c r="AK862" s="172"/>
      <c r="AL862" s="172"/>
      <c r="AM862" s="172"/>
      <c r="AN862" s="172"/>
      <c r="AO862" s="172"/>
      <c r="AP862" s="172"/>
      <c r="AQ862" s="172"/>
      <c r="AR862" s="172"/>
      <c r="AS862" s="172"/>
      <c r="AT862" s="172"/>
      <c r="AU862" s="172"/>
      <c r="AV862" s="172"/>
      <c r="AW862" s="172"/>
      <c r="AX862" s="172"/>
      <c r="AY862" s="172"/>
      <c r="AZ862" s="172"/>
      <c r="BA862" s="172"/>
      <c r="BB862" s="172"/>
      <c r="BC862" s="172"/>
      <c r="BD862" s="172"/>
      <c r="BE862" s="172"/>
      <c r="BF862" s="172"/>
      <c r="BG862" s="172"/>
      <c r="BH862" s="172"/>
      <c r="BI862" s="172"/>
      <c r="BJ862" s="172"/>
      <c r="BK862" s="172"/>
      <c r="BL862" s="172"/>
      <c r="BM862" s="172"/>
      <c r="BN862" s="172"/>
    </row>
    <row r="863" spans="20:66" s="156" customFormat="1">
      <c r="T863" s="172"/>
      <c r="U863" s="172"/>
      <c r="V863" s="172"/>
      <c r="W863" s="172"/>
      <c r="X863" s="172"/>
      <c r="Y863" s="172"/>
      <c r="Z863" s="172"/>
      <c r="AA863" s="172"/>
      <c r="AB863" s="172"/>
      <c r="AC863" s="172"/>
      <c r="AD863" s="172"/>
      <c r="AE863" s="172"/>
      <c r="AF863" s="172"/>
      <c r="AG863" s="172"/>
      <c r="AH863" s="172"/>
      <c r="AI863" s="172"/>
      <c r="AJ863" s="172"/>
      <c r="AK863" s="172"/>
      <c r="AL863" s="172"/>
      <c r="AM863" s="172"/>
      <c r="AN863" s="172"/>
      <c r="AO863" s="172"/>
      <c r="AP863" s="172"/>
      <c r="AQ863" s="172"/>
      <c r="AR863" s="172"/>
      <c r="AS863" s="172"/>
      <c r="AT863" s="172"/>
      <c r="AU863" s="172"/>
      <c r="AV863" s="172"/>
      <c r="AW863" s="172"/>
      <c r="AX863" s="172"/>
      <c r="AY863" s="172"/>
      <c r="AZ863" s="172"/>
      <c r="BA863" s="172"/>
      <c r="BB863" s="172"/>
      <c r="BC863" s="172"/>
      <c r="BD863" s="172"/>
      <c r="BE863" s="172"/>
      <c r="BF863" s="172"/>
      <c r="BG863" s="172"/>
      <c r="BH863" s="172"/>
      <c r="BI863" s="172"/>
      <c r="BJ863" s="172"/>
      <c r="BK863" s="172"/>
      <c r="BL863" s="172"/>
      <c r="BM863" s="172"/>
      <c r="BN863" s="172"/>
    </row>
    <row r="864" spans="20:66" s="156" customFormat="1">
      <c r="T864" s="172"/>
      <c r="U864" s="172"/>
      <c r="V864" s="172"/>
      <c r="W864" s="172"/>
      <c r="X864" s="172"/>
      <c r="Y864" s="172"/>
      <c r="Z864" s="172"/>
      <c r="AA864" s="172"/>
      <c r="AB864" s="172"/>
      <c r="AC864" s="172"/>
      <c r="AD864" s="172"/>
      <c r="AE864" s="172"/>
      <c r="AF864" s="172"/>
      <c r="AG864" s="172"/>
      <c r="AH864" s="172"/>
      <c r="AI864" s="172"/>
      <c r="AJ864" s="172"/>
      <c r="AK864" s="172"/>
      <c r="AL864" s="172"/>
      <c r="AM864" s="172"/>
      <c r="AN864" s="172"/>
      <c r="AO864" s="172"/>
      <c r="AP864" s="172"/>
      <c r="AQ864" s="172"/>
      <c r="AR864" s="172"/>
      <c r="AS864" s="172"/>
      <c r="AT864" s="172"/>
      <c r="AU864" s="172"/>
      <c r="AV864" s="172"/>
      <c r="AW864" s="172"/>
      <c r="AX864" s="172"/>
      <c r="AY864" s="172"/>
      <c r="AZ864" s="172"/>
      <c r="BA864" s="172"/>
      <c r="BB864" s="172"/>
      <c r="BC864" s="172"/>
      <c r="BD864" s="172"/>
      <c r="BE864" s="172"/>
      <c r="BF864" s="172"/>
      <c r="BG864" s="172"/>
      <c r="BH864" s="172"/>
      <c r="BI864" s="172"/>
      <c r="BJ864" s="172"/>
      <c r="BK864" s="172"/>
      <c r="BL864" s="172"/>
      <c r="BM864" s="172"/>
      <c r="BN864" s="172"/>
    </row>
    <row r="865" spans="20:66" s="156" customFormat="1">
      <c r="T865" s="172"/>
      <c r="U865" s="172"/>
      <c r="V865" s="172"/>
      <c r="W865" s="172"/>
      <c r="X865" s="172"/>
      <c r="Y865" s="172"/>
      <c r="Z865" s="172"/>
      <c r="AA865" s="172"/>
      <c r="AB865" s="172"/>
      <c r="AC865" s="172"/>
      <c r="AD865" s="172"/>
      <c r="AE865" s="172"/>
      <c r="AF865" s="172"/>
      <c r="AG865" s="172"/>
      <c r="AH865" s="172"/>
      <c r="AI865" s="172"/>
      <c r="AJ865" s="172"/>
      <c r="AK865" s="172"/>
      <c r="AL865" s="172"/>
      <c r="AM865" s="172"/>
      <c r="AN865" s="172"/>
      <c r="AO865" s="172"/>
      <c r="AP865" s="172"/>
      <c r="AQ865" s="172"/>
      <c r="AR865" s="172"/>
      <c r="AS865" s="172"/>
      <c r="AT865" s="172"/>
      <c r="AU865" s="172"/>
      <c r="AV865" s="172"/>
      <c r="AW865" s="172"/>
      <c r="AX865" s="172"/>
      <c r="AY865" s="172"/>
      <c r="AZ865" s="172"/>
      <c r="BA865" s="172"/>
      <c r="BB865" s="172"/>
      <c r="BC865" s="172"/>
      <c r="BD865" s="172"/>
      <c r="BE865" s="172"/>
      <c r="BF865" s="172"/>
      <c r="BG865" s="172"/>
      <c r="BH865" s="172"/>
      <c r="BI865" s="172"/>
      <c r="BJ865" s="172"/>
      <c r="BK865" s="172"/>
      <c r="BL865" s="172"/>
      <c r="BM865" s="172"/>
      <c r="BN865" s="172"/>
    </row>
    <row r="866" spans="20:66" s="156" customFormat="1">
      <c r="T866" s="172"/>
      <c r="U866" s="172"/>
      <c r="V866" s="172"/>
      <c r="W866" s="172"/>
      <c r="X866" s="172"/>
      <c r="Y866" s="172"/>
      <c r="Z866" s="172"/>
      <c r="AA866" s="172"/>
      <c r="AB866" s="172"/>
      <c r="AC866" s="172"/>
      <c r="AD866" s="172"/>
      <c r="AE866" s="172"/>
      <c r="AF866" s="172"/>
      <c r="AG866" s="172"/>
      <c r="AH866" s="172"/>
      <c r="AI866" s="172"/>
      <c r="AJ866" s="172"/>
      <c r="AK866" s="172"/>
      <c r="AL866" s="172"/>
      <c r="AM866" s="172"/>
      <c r="AN866" s="172"/>
      <c r="AO866" s="172"/>
      <c r="AP866" s="172"/>
      <c r="AQ866" s="172"/>
      <c r="AR866" s="172"/>
      <c r="AS866" s="172"/>
      <c r="AT866" s="172"/>
      <c r="AU866" s="172"/>
      <c r="AV866" s="172"/>
      <c r="AW866" s="172"/>
      <c r="AX866" s="172"/>
      <c r="AY866" s="172"/>
      <c r="AZ866" s="172"/>
      <c r="BA866" s="172"/>
      <c r="BB866" s="172"/>
      <c r="BC866" s="172"/>
      <c r="BD866" s="172"/>
      <c r="BE866" s="172"/>
      <c r="BF866" s="172"/>
      <c r="BG866" s="172"/>
      <c r="BH866" s="172"/>
      <c r="BI866" s="172"/>
      <c r="BJ866" s="172"/>
      <c r="BK866" s="172"/>
      <c r="BL866" s="172"/>
      <c r="BM866" s="172"/>
      <c r="BN866" s="172"/>
    </row>
    <row r="867" spans="20:66" s="156" customFormat="1">
      <c r="T867" s="172"/>
      <c r="U867" s="172"/>
      <c r="V867" s="172"/>
      <c r="W867" s="172"/>
      <c r="X867" s="172"/>
      <c r="Y867" s="172"/>
      <c r="Z867" s="172"/>
      <c r="AA867" s="172"/>
      <c r="AB867" s="172"/>
      <c r="AC867" s="172"/>
      <c r="AD867" s="172"/>
      <c r="AE867" s="172"/>
      <c r="AF867" s="172"/>
      <c r="AG867" s="172"/>
      <c r="AH867" s="172"/>
      <c r="AI867" s="172"/>
      <c r="AJ867" s="172"/>
      <c r="AK867" s="172"/>
      <c r="AL867" s="172"/>
      <c r="AM867" s="172"/>
      <c r="AN867" s="172"/>
      <c r="AO867" s="172"/>
      <c r="AP867" s="172"/>
      <c r="AQ867" s="172"/>
      <c r="AR867" s="172"/>
      <c r="AS867" s="172"/>
      <c r="AT867" s="172"/>
      <c r="AU867" s="172"/>
      <c r="AV867" s="172"/>
      <c r="AW867" s="172"/>
      <c r="AX867" s="172"/>
      <c r="AY867" s="172"/>
      <c r="AZ867" s="172"/>
      <c r="BA867" s="172"/>
      <c r="BB867" s="172"/>
      <c r="BC867" s="172"/>
      <c r="BD867" s="172"/>
      <c r="BE867" s="172"/>
      <c r="BF867" s="172"/>
      <c r="BG867" s="172"/>
      <c r="BH867" s="172"/>
      <c r="BI867" s="172"/>
      <c r="BJ867" s="172"/>
      <c r="BK867" s="172"/>
      <c r="BL867" s="172"/>
      <c r="BM867" s="172"/>
      <c r="BN867" s="172"/>
    </row>
    <row r="868" spans="20:66" s="156" customFormat="1">
      <c r="T868" s="172"/>
      <c r="U868" s="172"/>
      <c r="V868" s="172"/>
      <c r="W868" s="172"/>
      <c r="X868" s="172"/>
      <c r="Y868" s="172"/>
      <c r="Z868" s="172"/>
      <c r="AA868" s="172"/>
      <c r="AB868" s="172"/>
      <c r="AC868" s="172"/>
      <c r="AD868" s="172"/>
      <c r="AE868" s="172"/>
      <c r="AF868" s="172"/>
      <c r="AG868" s="172"/>
      <c r="AH868" s="172"/>
      <c r="AI868" s="172"/>
      <c r="AJ868" s="172"/>
      <c r="AK868" s="172"/>
      <c r="AL868" s="172"/>
      <c r="AM868" s="172"/>
      <c r="AN868" s="172"/>
      <c r="AO868" s="172"/>
      <c r="AP868" s="172"/>
      <c r="AQ868" s="172"/>
      <c r="AR868" s="172"/>
      <c r="AS868" s="172"/>
      <c r="AT868" s="172"/>
      <c r="AU868" s="172"/>
      <c r="AV868" s="172"/>
      <c r="AW868" s="172"/>
      <c r="AX868" s="172"/>
      <c r="AY868" s="172"/>
      <c r="AZ868" s="172"/>
      <c r="BA868" s="172"/>
      <c r="BB868" s="172"/>
      <c r="BC868" s="172"/>
      <c r="BD868" s="172"/>
      <c r="BE868" s="172"/>
      <c r="BF868" s="172"/>
      <c r="BG868" s="172"/>
      <c r="BH868" s="172"/>
      <c r="BI868" s="172"/>
      <c r="BJ868" s="172"/>
      <c r="BK868" s="172"/>
      <c r="BL868" s="172"/>
      <c r="BM868" s="172"/>
      <c r="BN868" s="172"/>
    </row>
    <row r="869" spans="20:66" s="156" customFormat="1">
      <c r="T869" s="172"/>
      <c r="U869" s="172"/>
      <c r="V869" s="172"/>
      <c r="W869" s="172"/>
      <c r="X869" s="172"/>
      <c r="Y869" s="172"/>
      <c r="Z869" s="172"/>
      <c r="AA869" s="172"/>
      <c r="AB869" s="172"/>
      <c r="AC869" s="172"/>
      <c r="AD869" s="172"/>
      <c r="AE869" s="172"/>
      <c r="AF869" s="172"/>
      <c r="AG869" s="172"/>
      <c r="AH869" s="172"/>
      <c r="AI869" s="172"/>
      <c r="AJ869" s="172"/>
      <c r="AK869" s="172"/>
      <c r="AL869" s="172"/>
      <c r="AM869" s="172"/>
      <c r="AN869" s="172"/>
      <c r="AO869" s="172"/>
      <c r="AP869" s="172"/>
      <c r="AQ869" s="172"/>
      <c r="AR869" s="172"/>
      <c r="AS869" s="172"/>
      <c r="AT869" s="172"/>
      <c r="AU869" s="172"/>
      <c r="AV869" s="172"/>
      <c r="AW869" s="172"/>
      <c r="AX869" s="172"/>
      <c r="AY869" s="172"/>
      <c r="AZ869" s="172"/>
      <c r="BA869" s="172"/>
      <c r="BB869" s="172"/>
      <c r="BC869" s="172"/>
      <c r="BD869" s="172"/>
      <c r="BE869" s="172"/>
      <c r="BF869" s="172"/>
      <c r="BG869" s="172"/>
      <c r="BH869" s="172"/>
      <c r="BI869" s="172"/>
      <c r="BJ869" s="172"/>
      <c r="BK869" s="172"/>
      <c r="BL869" s="172"/>
      <c r="BM869" s="172"/>
      <c r="BN869" s="172"/>
    </row>
    <row r="870" spans="20:66" s="156" customFormat="1">
      <c r="T870" s="172"/>
      <c r="U870" s="172"/>
      <c r="V870" s="172"/>
      <c r="W870" s="172"/>
      <c r="X870" s="172"/>
      <c r="Y870" s="172"/>
      <c r="Z870" s="172"/>
      <c r="AA870" s="172"/>
      <c r="AB870" s="172"/>
      <c r="AC870" s="172"/>
      <c r="AD870" s="172"/>
      <c r="AE870" s="172"/>
      <c r="AF870" s="172"/>
      <c r="AG870" s="172"/>
      <c r="AH870" s="172"/>
      <c r="AI870" s="172"/>
      <c r="AJ870" s="172"/>
      <c r="AK870" s="172"/>
      <c r="AL870" s="172"/>
      <c r="AM870" s="172"/>
      <c r="AN870" s="172"/>
      <c r="AO870" s="172"/>
      <c r="AP870" s="172"/>
      <c r="AQ870" s="172"/>
      <c r="AR870" s="172"/>
      <c r="AS870" s="172"/>
      <c r="AT870" s="172"/>
      <c r="AU870" s="172"/>
      <c r="AV870" s="172"/>
      <c r="AW870" s="172"/>
      <c r="AX870" s="172"/>
      <c r="AY870" s="172"/>
      <c r="AZ870" s="172"/>
      <c r="BA870" s="172"/>
      <c r="BB870" s="172"/>
      <c r="BC870" s="172"/>
      <c r="BD870" s="172"/>
      <c r="BE870" s="172"/>
      <c r="BF870" s="172"/>
      <c r="BG870" s="172"/>
      <c r="BH870" s="172"/>
      <c r="BI870" s="172"/>
      <c r="BJ870" s="172"/>
      <c r="BK870" s="172"/>
      <c r="BL870" s="172"/>
      <c r="BM870" s="172"/>
      <c r="BN870" s="172"/>
    </row>
    <row r="871" spans="20:66" s="156" customFormat="1">
      <c r="T871" s="172"/>
      <c r="U871" s="172"/>
      <c r="V871" s="172"/>
      <c r="W871" s="172"/>
      <c r="X871" s="172"/>
      <c r="Y871" s="172"/>
      <c r="Z871" s="172"/>
      <c r="AA871" s="172"/>
      <c r="AB871" s="172"/>
      <c r="AC871" s="172"/>
      <c r="AD871" s="172"/>
      <c r="AE871" s="172"/>
      <c r="AF871" s="172"/>
      <c r="AG871" s="172"/>
      <c r="AH871" s="172"/>
      <c r="AI871" s="172"/>
      <c r="AJ871" s="172"/>
      <c r="AK871" s="172"/>
      <c r="AL871" s="172"/>
      <c r="AM871" s="172"/>
      <c r="AN871" s="172"/>
      <c r="AO871" s="172"/>
      <c r="AP871" s="172"/>
      <c r="AQ871" s="172"/>
      <c r="AR871" s="172"/>
      <c r="AS871" s="172"/>
      <c r="AT871" s="172"/>
      <c r="AU871" s="172"/>
      <c r="AV871" s="172"/>
      <c r="AW871" s="172"/>
      <c r="AX871" s="172"/>
      <c r="AY871" s="172"/>
      <c r="AZ871" s="172"/>
      <c r="BA871" s="172"/>
      <c r="BB871" s="172"/>
      <c r="BC871" s="172"/>
      <c r="BD871" s="172"/>
      <c r="BE871" s="172"/>
      <c r="BF871" s="172"/>
      <c r="BG871" s="172"/>
      <c r="BH871" s="172"/>
      <c r="BI871" s="172"/>
      <c r="BJ871" s="172"/>
      <c r="BK871" s="172"/>
      <c r="BL871" s="172"/>
      <c r="BM871" s="172"/>
      <c r="BN871" s="172"/>
    </row>
    <row r="872" spans="20:66" s="156" customFormat="1">
      <c r="T872" s="172"/>
      <c r="U872" s="172"/>
      <c r="V872" s="172"/>
      <c r="W872" s="172"/>
      <c r="X872" s="172"/>
      <c r="Y872" s="172"/>
      <c r="Z872" s="172"/>
      <c r="AA872" s="172"/>
      <c r="AB872" s="172"/>
      <c r="AC872" s="172"/>
      <c r="AD872" s="172"/>
      <c r="AE872" s="172"/>
      <c r="AF872" s="172"/>
      <c r="AG872" s="172"/>
      <c r="AH872" s="172"/>
      <c r="AI872" s="172"/>
      <c r="AJ872" s="172"/>
      <c r="AK872" s="172"/>
      <c r="AL872" s="172"/>
      <c r="AM872" s="172"/>
      <c r="AN872" s="172"/>
      <c r="AO872" s="172"/>
      <c r="AP872" s="172"/>
      <c r="AQ872" s="172"/>
      <c r="AR872" s="172"/>
      <c r="AS872" s="172"/>
      <c r="AT872" s="172"/>
      <c r="AU872" s="172"/>
      <c r="AV872" s="172"/>
      <c r="AW872" s="172"/>
      <c r="AX872" s="172"/>
      <c r="AY872" s="172"/>
      <c r="AZ872" s="172"/>
      <c r="BA872" s="172"/>
      <c r="BB872" s="172"/>
      <c r="BC872" s="172"/>
      <c r="BD872" s="172"/>
      <c r="BE872" s="172"/>
      <c r="BF872" s="172"/>
      <c r="BG872" s="172"/>
      <c r="BH872" s="172"/>
      <c r="BI872" s="172"/>
      <c r="BJ872" s="172"/>
      <c r="BK872" s="172"/>
      <c r="BL872" s="172"/>
      <c r="BM872" s="172"/>
      <c r="BN872" s="172"/>
    </row>
    <row r="873" spans="20:66" s="156" customFormat="1"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  <c r="AJ873" s="172"/>
      <c r="AK873" s="172"/>
      <c r="AL873" s="172"/>
      <c r="AM873" s="172"/>
      <c r="AN873" s="172"/>
      <c r="AO873" s="172"/>
      <c r="AP873" s="172"/>
      <c r="AQ873" s="172"/>
      <c r="AR873" s="172"/>
      <c r="AS873" s="172"/>
      <c r="AT873" s="172"/>
      <c r="AU873" s="172"/>
      <c r="AV873" s="172"/>
      <c r="AW873" s="172"/>
      <c r="AX873" s="172"/>
      <c r="AY873" s="172"/>
      <c r="AZ873" s="172"/>
      <c r="BA873" s="172"/>
      <c r="BB873" s="172"/>
      <c r="BC873" s="172"/>
      <c r="BD873" s="172"/>
      <c r="BE873" s="172"/>
      <c r="BF873" s="172"/>
      <c r="BG873" s="172"/>
      <c r="BH873" s="172"/>
      <c r="BI873" s="172"/>
      <c r="BJ873" s="172"/>
      <c r="BK873" s="172"/>
      <c r="BL873" s="172"/>
      <c r="BM873" s="172"/>
      <c r="BN873" s="172"/>
    </row>
    <row r="874" spans="20:66" s="156" customFormat="1"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2"/>
      <c r="AT874" s="172"/>
      <c r="AU874" s="172"/>
      <c r="AV874" s="172"/>
      <c r="AW874" s="172"/>
      <c r="AX874" s="172"/>
      <c r="AY874" s="172"/>
      <c r="AZ874" s="172"/>
      <c r="BA874" s="172"/>
      <c r="BB874" s="172"/>
      <c r="BC874" s="172"/>
      <c r="BD874" s="172"/>
      <c r="BE874" s="172"/>
      <c r="BF874" s="172"/>
      <c r="BG874" s="172"/>
      <c r="BH874" s="172"/>
      <c r="BI874" s="172"/>
      <c r="BJ874" s="172"/>
      <c r="BK874" s="172"/>
      <c r="BL874" s="172"/>
      <c r="BM874" s="172"/>
      <c r="BN874" s="172"/>
    </row>
    <row r="875" spans="20:66" s="156" customFormat="1"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172"/>
      <c r="AT875" s="172"/>
      <c r="AU875" s="172"/>
      <c r="AV875" s="172"/>
      <c r="AW875" s="172"/>
      <c r="AX875" s="172"/>
      <c r="AY875" s="172"/>
      <c r="AZ875" s="172"/>
      <c r="BA875" s="172"/>
      <c r="BB875" s="172"/>
      <c r="BC875" s="172"/>
      <c r="BD875" s="172"/>
      <c r="BE875" s="172"/>
      <c r="BF875" s="172"/>
      <c r="BG875" s="172"/>
      <c r="BH875" s="172"/>
      <c r="BI875" s="172"/>
      <c r="BJ875" s="172"/>
      <c r="BK875" s="172"/>
      <c r="BL875" s="172"/>
      <c r="BM875" s="172"/>
      <c r="BN875" s="172"/>
    </row>
    <row r="876" spans="20:66" s="156" customFormat="1"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172"/>
      <c r="AT876" s="172"/>
      <c r="AU876" s="172"/>
      <c r="AV876" s="172"/>
      <c r="AW876" s="172"/>
      <c r="AX876" s="172"/>
      <c r="AY876" s="172"/>
      <c r="AZ876" s="172"/>
      <c r="BA876" s="172"/>
      <c r="BB876" s="172"/>
      <c r="BC876" s="172"/>
      <c r="BD876" s="172"/>
      <c r="BE876" s="172"/>
      <c r="BF876" s="172"/>
      <c r="BG876" s="172"/>
      <c r="BH876" s="172"/>
      <c r="BI876" s="172"/>
      <c r="BJ876" s="172"/>
      <c r="BK876" s="172"/>
      <c r="BL876" s="172"/>
      <c r="BM876" s="172"/>
      <c r="BN876" s="172"/>
    </row>
    <row r="877" spans="20:66" s="156" customFormat="1"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  <c r="AJ877" s="172"/>
      <c r="AK877" s="172"/>
      <c r="AL877" s="172"/>
      <c r="AM877" s="172"/>
      <c r="AN877" s="172"/>
      <c r="AO877" s="172"/>
      <c r="AP877" s="172"/>
      <c r="AQ877" s="172"/>
      <c r="AR877" s="172"/>
      <c r="AS877" s="172"/>
      <c r="AT877" s="172"/>
      <c r="AU877" s="172"/>
      <c r="AV877" s="172"/>
      <c r="AW877" s="172"/>
      <c r="AX877" s="172"/>
      <c r="AY877" s="172"/>
      <c r="AZ877" s="172"/>
      <c r="BA877" s="172"/>
      <c r="BB877" s="172"/>
      <c r="BC877" s="172"/>
      <c r="BD877" s="172"/>
      <c r="BE877" s="172"/>
      <c r="BF877" s="172"/>
      <c r="BG877" s="172"/>
      <c r="BH877" s="172"/>
      <c r="BI877" s="172"/>
      <c r="BJ877" s="172"/>
      <c r="BK877" s="172"/>
      <c r="BL877" s="172"/>
      <c r="BM877" s="172"/>
      <c r="BN877" s="172"/>
    </row>
    <row r="878" spans="20:66" s="156" customFormat="1"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  <c r="AJ878" s="172"/>
      <c r="AK878" s="172"/>
      <c r="AL878" s="172"/>
      <c r="AM878" s="172"/>
      <c r="AN878" s="172"/>
      <c r="AO878" s="172"/>
      <c r="AP878" s="172"/>
      <c r="AQ878" s="172"/>
      <c r="AR878" s="172"/>
      <c r="AS878" s="172"/>
      <c r="AT878" s="172"/>
      <c r="AU878" s="172"/>
      <c r="AV878" s="172"/>
      <c r="AW878" s="172"/>
      <c r="AX878" s="172"/>
      <c r="AY878" s="172"/>
      <c r="AZ878" s="172"/>
      <c r="BA878" s="172"/>
      <c r="BB878" s="172"/>
      <c r="BC878" s="172"/>
      <c r="BD878" s="172"/>
      <c r="BE878" s="172"/>
      <c r="BF878" s="172"/>
      <c r="BG878" s="172"/>
      <c r="BH878" s="172"/>
      <c r="BI878" s="172"/>
      <c r="BJ878" s="172"/>
      <c r="BK878" s="172"/>
      <c r="BL878" s="172"/>
      <c r="BM878" s="172"/>
      <c r="BN878" s="172"/>
    </row>
    <row r="879" spans="20:66" s="156" customFormat="1">
      <c r="T879" s="172"/>
      <c r="U879" s="172"/>
      <c r="V879" s="172"/>
      <c r="W879" s="172"/>
      <c r="X879" s="172"/>
      <c r="Y879" s="172"/>
      <c r="Z879" s="172"/>
      <c r="AA879" s="172"/>
      <c r="AB879" s="172"/>
      <c r="AC879" s="172"/>
      <c r="AD879" s="172"/>
      <c r="AE879" s="172"/>
      <c r="AF879" s="172"/>
      <c r="AG879" s="172"/>
      <c r="AH879" s="172"/>
      <c r="AI879" s="172"/>
      <c r="AJ879" s="172"/>
      <c r="AK879" s="172"/>
      <c r="AL879" s="172"/>
      <c r="AM879" s="172"/>
      <c r="AN879" s="172"/>
      <c r="AO879" s="172"/>
      <c r="AP879" s="172"/>
      <c r="AQ879" s="172"/>
      <c r="AR879" s="172"/>
      <c r="AS879" s="172"/>
      <c r="AT879" s="172"/>
      <c r="AU879" s="172"/>
      <c r="AV879" s="172"/>
      <c r="AW879" s="172"/>
      <c r="AX879" s="172"/>
      <c r="AY879" s="172"/>
      <c r="AZ879" s="172"/>
      <c r="BA879" s="172"/>
      <c r="BB879" s="172"/>
      <c r="BC879" s="172"/>
      <c r="BD879" s="172"/>
      <c r="BE879" s="172"/>
      <c r="BF879" s="172"/>
      <c r="BG879" s="172"/>
      <c r="BH879" s="172"/>
      <c r="BI879" s="172"/>
      <c r="BJ879" s="172"/>
      <c r="BK879" s="172"/>
      <c r="BL879" s="172"/>
      <c r="BM879" s="172"/>
      <c r="BN879" s="172"/>
    </row>
    <row r="880" spans="20:66" s="156" customFormat="1">
      <c r="T880" s="172"/>
      <c r="U880" s="172"/>
      <c r="V880" s="172"/>
      <c r="W880" s="172"/>
      <c r="X880" s="172"/>
      <c r="Y880" s="172"/>
      <c r="Z880" s="172"/>
      <c r="AA880" s="172"/>
      <c r="AB880" s="172"/>
      <c r="AC880" s="172"/>
      <c r="AD880" s="172"/>
      <c r="AE880" s="172"/>
      <c r="AF880" s="172"/>
      <c r="AG880" s="172"/>
      <c r="AH880" s="172"/>
      <c r="AI880" s="172"/>
      <c r="AJ880" s="172"/>
      <c r="AK880" s="172"/>
      <c r="AL880" s="172"/>
      <c r="AM880" s="172"/>
      <c r="AN880" s="172"/>
      <c r="AO880" s="172"/>
      <c r="AP880" s="172"/>
      <c r="AQ880" s="172"/>
      <c r="AR880" s="172"/>
      <c r="AS880" s="172"/>
      <c r="AT880" s="172"/>
      <c r="AU880" s="172"/>
      <c r="AV880" s="172"/>
      <c r="AW880" s="172"/>
      <c r="AX880" s="172"/>
      <c r="AY880" s="172"/>
      <c r="AZ880" s="172"/>
      <c r="BA880" s="172"/>
      <c r="BB880" s="172"/>
      <c r="BC880" s="172"/>
      <c r="BD880" s="172"/>
      <c r="BE880" s="172"/>
      <c r="BF880" s="172"/>
      <c r="BG880" s="172"/>
      <c r="BH880" s="172"/>
      <c r="BI880" s="172"/>
      <c r="BJ880" s="172"/>
      <c r="BK880" s="172"/>
      <c r="BL880" s="172"/>
      <c r="BM880" s="172"/>
      <c r="BN880" s="172"/>
    </row>
    <row r="881" spans="20:66" s="156" customFormat="1">
      <c r="T881" s="172"/>
      <c r="U881" s="172"/>
      <c r="V881" s="172"/>
      <c r="W881" s="172"/>
      <c r="X881" s="172"/>
      <c r="Y881" s="172"/>
      <c r="Z881" s="172"/>
      <c r="AA881" s="172"/>
      <c r="AB881" s="172"/>
      <c r="AC881" s="172"/>
      <c r="AD881" s="172"/>
      <c r="AE881" s="172"/>
      <c r="AF881" s="172"/>
      <c r="AG881" s="172"/>
      <c r="AH881" s="172"/>
      <c r="AI881" s="172"/>
      <c r="AJ881" s="172"/>
      <c r="AK881" s="172"/>
      <c r="AL881" s="172"/>
      <c r="AM881" s="172"/>
      <c r="AN881" s="172"/>
      <c r="AO881" s="172"/>
      <c r="AP881" s="172"/>
      <c r="AQ881" s="172"/>
      <c r="AR881" s="172"/>
      <c r="AS881" s="172"/>
      <c r="AT881" s="172"/>
      <c r="AU881" s="172"/>
      <c r="AV881" s="172"/>
      <c r="AW881" s="172"/>
      <c r="AX881" s="172"/>
      <c r="AY881" s="172"/>
      <c r="AZ881" s="172"/>
      <c r="BA881" s="172"/>
      <c r="BB881" s="172"/>
      <c r="BC881" s="172"/>
      <c r="BD881" s="172"/>
      <c r="BE881" s="172"/>
      <c r="BF881" s="172"/>
      <c r="BG881" s="172"/>
      <c r="BH881" s="172"/>
      <c r="BI881" s="172"/>
      <c r="BJ881" s="172"/>
      <c r="BK881" s="172"/>
      <c r="BL881" s="172"/>
      <c r="BM881" s="172"/>
      <c r="BN881" s="172"/>
    </row>
    <row r="882" spans="20:66" s="156" customFormat="1">
      <c r="T882" s="172"/>
      <c r="U882" s="172"/>
      <c r="V882" s="172"/>
      <c r="W882" s="172"/>
      <c r="X882" s="172"/>
      <c r="Y882" s="172"/>
      <c r="Z882" s="172"/>
      <c r="AA882" s="172"/>
      <c r="AB882" s="172"/>
      <c r="AC882" s="172"/>
      <c r="AD882" s="172"/>
      <c r="AE882" s="172"/>
      <c r="AF882" s="172"/>
      <c r="AG882" s="172"/>
      <c r="AH882" s="172"/>
      <c r="AI882" s="172"/>
      <c r="AJ882" s="172"/>
      <c r="AK882" s="172"/>
      <c r="AL882" s="172"/>
      <c r="AM882" s="172"/>
      <c r="AN882" s="172"/>
      <c r="AO882" s="172"/>
      <c r="AP882" s="172"/>
      <c r="AQ882" s="172"/>
      <c r="AR882" s="172"/>
      <c r="AS882" s="172"/>
      <c r="AT882" s="172"/>
      <c r="AU882" s="172"/>
      <c r="AV882" s="172"/>
      <c r="AW882" s="172"/>
      <c r="AX882" s="172"/>
      <c r="AY882" s="172"/>
      <c r="AZ882" s="172"/>
      <c r="BA882" s="172"/>
      <c r="BB882" s="172"/>
      <c r="BC882" s="172"/>
      <c r="BD882" s="172"/>
      <c r="BE882" s="172"/>
      <c r="BF882" s="172"/>
      <c r="BG882" s="172"/>
      <c r="BH882" s="172"/>
      <c r="BI882" s="172"/>
      <c r="BJ882" s="172"/>
      <c r="BK882" s="172"/>
      <c r="BL882" s="172"/>
      <c r="BM882" s="172"/>
      <c r="BN882" s="172"/>
    </row>
    <row r="883" spans="20:66" s="156" customFormat="1">
      <c r="T883" s="172"/>
      <c r="U883" s="172"/>
      <c r="V883" s="172"/>
      <c r="W883" s="172"/>
      <c r="X883" s="172"/>
      <c r="Y883" s="172"/>
      <c r="Z883" s="172"/>
      <c r="AA883" s="172"/>
      <c r="AB883" s="172"/>
      <c r="AC883" s="172"/>
      <c r="AD883" s="172"/>
      <c r="AE883" s="172"/>
      <c r="AF883" s="172"/>
      <c r="AG883" s="172"/>
      <c r="AH883" s="172"/>
      <c r="AI883" s="172"/>
      <c r="AJ883" s="172"/>
      <c r="AK883" s="172"/>
      <c r="AL883" s="172"/>
      <c r="AM883" s="172"/>
      <c r="AN883" s="172"/>
      <c r="AO883" s="172"/>
      <c r="AP883" s="172"/>
      <c r="AQ883" s="172"/>
      <c r="AR883" s="172"/>
      <c r="AS883" s="172"/>
      <c r="AT883" s="172"/>
      <c r="AU883" s="172"/>
      <c r="AV883" s="172"/>
      <c r="AW883" s="172"/>
      <c r="AX883" s="172"/>
      <c r="AY883" s="172"/>
      <c r="AZ883" s="172"/>
      <c r="BA883" s="172"/>
      <c r="BB883" s="172"/>
      <c r="BC883" s="172"/>
      <c r="BD883" s="172"/>
      <c r="BE883" s="172"/>
      <c r="BF883" s="172"/>
      <c r="BG883" s="172"/>
      <c r="BH883" s="172"/>
      <c r="BI883" s="172"/>
      <c r="BJ883" s="172"/>
      <c r="BK883" s="172"/>
      <c r="BL883" s="172"/>
      <c r="BM883" s="172"/>
      <c r="BN883" s="172"/>
    </row>
    <row r="884" spans="20:66" s="156" customFormat="1">
      <c r="T884" s="172"/>
      <c r="U884" s="172"/>
      <c r="V884" s="172"/>
      <c r="W884" s="172"/>
      <c r="X884" s="172"/>
      <c r="Y884" s="172"/>
      <c r="Z884" s="172"/>
      <c r="AA884" s="172"/>
      <c r="AB884" s="172"/>
      <c r="AC884" s="172"/>
      <c r="AD884" s="172"/>
      <c r="AE884" s="172"/>
      <c r="AF884" s="172"/>
      <c r="AG884" s="172"/>
      <c r="AH884" s="172"/>
      <c r="AI884" s="172"/>
      <c r="AJ884" s="172"/>
      <c r="AK884" s="172"/>
      <c r="AL884" s="172"/>
      <c r="AM884" s="172"/>
      <c r="AN884" s="172"/>
      <c r="AO884" s="172"/>
      <c r="AP884" s="172"/>
      <c r="AQ884" s="172"/>
      <c r="AR884" s="172"/>
      <c r="AS884" s="172"/>
      <c r="AT884" s="172"/>
      <c r="AU884" s="172"/>
      <c r="AV884" s="172"/>
      <c r="AW884" s="172"/>
      <c r="AX884" s="172"/>
      <c r="AY884" s="172"/>
      <c r="AZ884" s="172"/>
      <c r="BA884" s="172"/>
      <c r="BB884" s="172"/>
      <c r="BC884" s="172"/>
      <c r="BD884" s="172"/>
      <c r="BE884" s="172"/>
      <c r="BF884" s="172"/>
      <c r="BG884" s="172"/>
      <c r="BH884" s="172"/>
      <c r="BI884" s="172"/>
      <c r="BJ884" s="172"/>
      <c r="BK884" s="172"/>
      <c r="BL884" s="172"/>
      <c r="BM884" s="172"/>
      <c r="BN884" s="172"/>
    </row>
    <row r="885" spans="20:66" s="156" customFormat="1">
      <c r="T885" s="172"/>
      <c r="U885" s="172"/>
      <c r="V885" s="172"/>
      <c r="W885" s="172"/>
      <c r="X885" s="172"/>
      <c r="Y885" s="172"/>
      <c r="Z885" s="172"/>
      <c r="AA885" s="172"/>
      <c r="AB885" s="172"/>
      <c r="AC885" s="172"/>
      <c r="AD885" s="172"/>
      <c r="AE885" s="172"/>
      <c r="AF885" s="172"/>
      <c r="AG885" s="172"/>
      <c r="AH885" s="172"/>
      <c r="AI885" s="172"/>
      <c r="AJ885" s="172"/>
      <c r="AK885" s="172"/>
      <c r="AL885" s="172"/>
      <c r="AM885" s="172"/>
      <c r="AN885" s="172"/>
      <c r="AO885" s="172"/>
      <c r="AP885" s="172"/>
      <c r="AQ885" s="172"/>
      <c r="AR885" s="172"/>
      <c r="AS885" s="172"/>
      <c r="AT885" s="172"/>
      <c r="AU885" s="172"/>
      <c r="AV885" s="172"/>
      <c r="AW885" s="172"/>
      <c r="AX885" s="172"/>
      <c r="AY885" s="172"/>
      <c r="AZ885" s="172"/>
      <c r="BA885" s="172"/>
      <c r="BB885" s="172"/>
      <c r="BC885" s="172"/>
      <c r="BD885" s="172"/>
      <c r="BE885" s="172"/>
      <c r="BF885" s="172"/>
      <c r="BG885" s="172"/>
      <c r="BH885" s="172"/>
      <c r="BI885" s="172"/>
      <c r="BJ885" s="172"/>
      <c r="BK885" s="172"/>
      <c r="BL885" s="172"/>
      <c r="BM885" s="172"/>
      <c r="BN885" s="172"/>
    </row>
    <row r="886" spans="20:66" s="156" customFormat="1">
      <c r="T886" s="172"/>
      <c r="U886" s="172"/>
      <c r="V886" s="172"/>
      <c r="W886" s="172"/>
      <c r="X886" s="172"/>
      <c r="Y886" s="172"/>
      <c r="Z886" s="172"/>
      <c r="AA886" s="172"/>
      <c r="AB886" s="172"/>
      <c r="AC886" s="172"/>
      <c r="AD886" s="172"/>
      <c r="AE886" s="172"/>
      <c r="AF886" s="172"/>
      <c r="AG886" s="172"/>
      <c r="AH886" s="172"/>
      <c r="AI886" s="172"/>
      <c r="AJ886" s="172"/>
      <c r="AK886" s="172"/>
      <c r="AL886" s="172"/>
      <c r="AM886" s="172"/>
      <c r="AN886" s="172"/>
      <c r="AO886" s="172"/>
      <c r="AP886" s="172"/>
      <c r="AQ886" s="172"/>
      <c r="AR886" s="172"/>
      <c r="AS886" s="172"/>
      <c r="AT886" s="172"/>
      <c r="AU886" s="172"/>
      <c r="AV886" s="172"/>
      <c r="AW886" s="172"/>
      <c r="AX886" s="172"/>
      <c r="AY886" s="172"/>
      <c r="AZ886" s="172"/>
      <c r="BA886" s="172"/>
      <c r="BB886" s="172"/>
      <c r="BC886" s="172"/>
      <c r="BD886" s="172"/>
      <c r="BE886" s="172"/>
      <c r="BF886" s="172"/>
      <c r="BG886" s="172"/>
      <c r="BH886" s="172"/>
      <c r="BI886" s="172"/>
      <c r="BJ886" s="172"/>
      <c r="BK886" s="172"/>
      <c r="BL886" s="172"/>
      <c r="BM886" s="172"/>
      <c r="BN886" s="172"/>
    </row>
    <row r="887" spans="20:66" s="156" customFormat="1">
      <c r="T887" s="172"/>
      <c r="U887" s="172"/>
      <c r="V887" s="172"/>
      <c r="W887" s="172"/>
      <c r="X887" s="172"/>
      <c r="Y887" s="172"/>
      <c r="Z887" s="172"/>
      <c r="AA887" s="172"/>
      <c r="AB887" s="172"/>
      <c r="AC887" s="172"/>
      <c r="AD887" s="172"/>
      <c r="AE887" s="172"/>
      <c r="AF887" s="172"/>
      <c r="AG887" s="172"/>
      <c r="AH887" s="172"/>
      <c r="AI887" s="172"/>
      <c r="AJ887" s="172"/>
      <c r="AK887" s="172"/>
      <c r="AL887" s="172"/>
      <c r="AM887" s="172"/>
      <c r="AN887" s="172"/>
      <c r="AO887" s="172"/>
      <c r="AP887" s="172"/>
      <c r="AQ887" s="172"/>
      <c r="AR887" s="172"/>
      <c r="AS887" s="172"/>
      <c r="AT887" s="172"/>
      <c r="AU887" s="172"/>
      <c r="AV887" s="172"/>
      <c r="AW887" s="172"/>
      <c r="AX887" s="172"/>
      <c r="AY887" s="172"/>
      <c r="AZ887" s="172"/>
      <c r="BA887" s="172"/>
      <c r="BB887" s="172"/>
      <c r="BC887" s="172"/>
      <c r="BD887" s="172"/>
      <c r="BE887" s="172"/>
      <c r="BF887" s="172"/>
      <c r="BG887" s="172"/>
      <c r="BH887" s="172"/>
      <c r="BI887" s="172"/>
      <c r="BJ887" s="172"/>
      <c r="BK887" s="172"/>
      <c r="BL887" s="172"/>
      <c r="BM887" s="172"/>
      <c r="BN887" s="172"/>
    </row>
    <row r="888" spans="20:66" s="156" customFormat="1">
      <c r="T888" s="172"/>
      <c r="U888" s="172"/>
      <c r="V888" s="172"/>
      <c r="W888" s="172"/>
      <c r="X888" s="172"/>
      <c r="Y888" s="172"/>
      <c r="Z888" s="172"/>
      <c r="AA888" s="172"/>
      <c r="AB888" s="172"/>
      <c r="AC888" s="172"/>
      <c r="AD888" s="172"/>
      <c r="AE888" s="172"/>
      <c r="AF888" s="172"/>
      <c r="AG888" s="172"/>
      <c r="AH888" s="172"/>
      <c r="AI888" s="172"/>
      <c r="AJ888" s="172"/>
      <c r="AK888" s="172"/>
      <c r="AL888" s="172"/>
      <c r="AM888" s="172"/>
      <c r="AN888" s="172"/>
      <c r="AO888" s="172"/>
      <c r="AP888" s="172"/>
      <c r="AQ888" s="172"/>
      <c r="AR888" s="172"/>
      <c r="AS888" s="172"/>
      <c r="AT888" s="172"/>
      <c r="AU888" s="172"/>
      <c r="AV888" s="172"/>
      <c r="AW888" s="172"/>
      <c r="AX888" s="172"/>
      <c r="AY888" s="172"/>
      <c r="AZ888" s="172"/>
      <c r="BA888" s="172"/>
      <c r="BB888" s="172"/>
      <c r="BC888" s="172"/>
      <c r="BD888" s="172"/>
      <c r="BE888" s="172"/>
      <c r="BF888" s="172"/>
      <c r="BG888" s="172"/>
      <c r="BH888" s="172"/>
      <c r="BI888" s="172"/>
      <c r="BJ888" s="172"/>
      <c r="BK888" s="172"/>
      <c r="BL888" s="172"/>
      <c r="BM888" s="172"/>
      <c r="BN888" s="172"/>
    </row>
    <row r="889" spans="20:66" s="156" customFormat="1">
      <c r="T889" s="172"/>
      <c r="U889" s="172"/>
      <c r="V889" s="172"/>
      <c r="W889" s="172"/>
      <c r="X889" s="172"/>
      <c r="Y889" s="172"/>
      <c r="Z889" s="172"/>
      <c r="AA889" s="172"/>
      <c r="AB889" s="172"/>
      <c r="AC889" s="172"/>
      <c r="AD889" s="172"/>
      <c r="AE889" s="172"/>
      <c r="AF889" s="172"/>
      <c r="AG889" s="172"/>
      <c r="AH889" s="172"/>
      <c r="AI889" s="172"/>
      <c r="AJ889" s="172"/>
      <c r="AK889" s="172"/>
      <c r="AL889" s="172"/>
      <c r="AM889" s="172"/>
      <c r="AN889" s="172"/>
      <c r="AO889" s="172"/>
      <c r="AP889" s="172"/>
      <c r="AQ889" s="172"/>
      <c r="AR889" s="172"/>
      <c r="AS889" s="172"/>
      <c r="AT889" s="172"/>
      <c r="AU889" s="172"/>
      <c r="AV889" s="172"/>
      <c r="AW889" s="172"/>
      <c r="AX889" s="172"/>
      <c r="AY889" s="172"/>
      <c r="AZ889" s="172"/>
      <c r="BA889" s="172"/>
      <c r="BB889" s="172"/>
      <c r="BC889" s="172"/>
      <c r="BD889" s="172"/>
      <c r="BE889" s="172"/>
      <c r="BF889" s="172"/>
      <c r="BG889" s="172"/>
      <c r="BH889" s="172"/>
      <c r="BI889" s="172"/>
      <c r="BJ889" s="172"/>
      <c r="BK889" s="172"/>
      <c r="BL889" s="172"/>
      <c r="BM889" s="172"/>
      <c r="BN889" s="172"/>
    </row>
    <row r="890" spans="20:66" s="156" customFormat="1"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2"/>
      <c r="AT890" s="172"/>
      <c r="AU890" s="172"/>
      <c r="AV890" s="172"/>
      <c r="AW890" s="172"/>
      <c r="AX890" s="172"/>
      <c r="AY890" s="172"/>
      <c r="AZ890" s="172"/>
      <c r="BA890" s="172"/>
      <c r="BB890" s="172"/>
      <c r="BC890" s="172"/>
      <c r="BD890" s="172"/>
      <c r="BE890" s="172"/>
      <c r="BF890" s="172"/>
      <c r="BG890" s="172"/>
      <c r="BH890" s="172"/>
      <c r="BI890" s="172"/>
      <c r="BJ890" s="172"/>
      <c r="BK890" s="172"/>
      <c r="BL890" s="172"/>
      <c r="BM890" s="172"/>
      <c r="BN890" s="172"/>
    </row>
    <row r="891" spans="20:66" s="156" customFormat="1"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2"/>
      <c r="AT891" s="172"/>
      <c r="AU891" s="172"/>
      <c r="AV891" s="172"/>
      <c r="AW891" s="172"/>
      <c r="AX891" s="172"/>
      <c r="AY891" s="172"/>
      <c r="AZ891" s="172"/>
      <c r="BA891" s="172"/>
      <c r="BB891" s="172"/>
      <c r="BC891" s="172"/>
      <c r="BD891" s="172"/>
      <c r="BE891" s="172"/>
      <c r="BF891" s="172"/>
      <c r="BG891" s="172"/>
      <c r="BH891" s="172"/>
      <c r="BI891" s="172"/>
      <c r="BJ891" s="172"/>
      <c r="BK891" s="172"/>
      <c r="BL891" s="172"/>
      <c r="BM891" s="172"/>
      <c r="BN891" s="172"/>
    </row>
    <row r="892" spans="20:66" s="156" customFormat="1"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2"/>
      <c r="AT892" s="172"/>
      <c r="AU892" s="172"/>
      <c r="AV892" s="172"/>
      <c r="AW892" s="172"/>
      <c r="AX892" s="172"/>
      <c r="AY892" s="172"/>
      <c r="AZ892" s="172"/>
      <c r="BA892" s="172"/>
      <c r="BB892" s="172"/>
      <c r="BC892" s="172"/>
      <c r="BD892" s="172"/>
      <c r="BE892" s="172"/>
      <c r="BF892" s="172"/>
      <c r="BG892" s="172"/>
      <c r="BH892" s="172"/>
      <c r="BI892" s="172"/>
      <c r="BJ892" s="172"/>
      <c r="BK892" s="172"/>
      <c r="BL892" s="172"/>
      <c r="BM892" s="172"/>
      <c r="BN892" s="172"/>
    </row>
    <row r="893" spans="20:66" s="156" customFormat="1"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2"/>
      <c r="AT893" s="172"/>
      <c r="AU893" s="172"/>
      <c r="AV893" s="172"/>
      <c r="AW893" s="172"/>
      <c r="AX893" s="172"/>
      <c r="AY893" s="172"/>
      <c r="AZ893" s="172"/>
      <c r="BA893" s="172"/>
      <c r="BB893" s="172"/>
      <c r="BC893" s="172"/>
      <c r="BD893" s="172"/>
      <c r="BE893" s="172"/>
      <c r="BF893" s="172"/>
      <c r="BG893" s="172"/>
      <c r="BH893" s="172"/>
      <c r="BI893" s="172"/>
      <c r="BJ893" s="172"/>
      <c r="BK893" s="172"/>
      <c r="BL893" s="172"/>
      <c r="BM893" s="172"/>
      <c r="BN893" s="172"/>
    </row>
    <row r="894" spans="20:66" s="156" customFormat="1"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2"/>
      <c r="AT894" s="172"/>
      <c r="AU894" s="172"/>
      <c r="AV894" s="172"/>
      <c r="AW894" s="172"/>
      <c r="AX894" s="172"/>
      <c r="AY894" s="172"/>
      <c r="AZ894" s="172"/>
      <c r="BA894" s="172"/>
      <c r="BB894" s="172"/>
      <c r="BC894" s="172"/>
      <c r="BD894" s="172"/>
      <c r="BE894" s="172"/>
      <c r="BF894" s="172"/>
      <c r="BG894" s="172"/>
      <c r="BH894" s="172"/>
      <c r="BI894" s="172"/>
      <c r="BJ894" s="172"/>
      <c r="BK894" s="172"/>
      <c r="BL894" s="172"/>
      <c r="BM894" s="172"/>
      <c r="BN894" s="172"/>
    </row>
    <row r="895" spans="20:66" s="156" customFormat="1"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72"/>
      <c r="AT895" s="172"/>
      <c r="AU895" s="172"/>
      <c r="AV895" s="172"/>
      <c r="AW895" s="172"/>
      <c r="AX895" s="172"/>
      <c r="AY895" s="172"/>
      <c r="AZ895" s="172"/>
      <c r="BA895" s="172"/>
      <c r="BB895" s="172"/>
      <c r="BC895" s="172"/>
      <c r="BD895" s="172"/>
      <c r="BE895" s="172"/>
      <c r="BF895" s="172"/>
      <c r="BG895" s="172"/>
      <c r="BH895" s="172"/>
      <c r="BI895" s="172"/>
      <c r="BJ895" s="172"/>
      <c r="BK895" s="172"/>
      <c r="BL895" s="172"/>
      <c r="BM895" s="172"/>
      <c r="BN895" s="172"/>
    </row>
    <row r="896" spans="20:66" s="156" customFormat="1"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72"/>
      <c r="AT896" s="172"/>
      <c r="AU896" s="172"/>
      <c r="AV896" s="172"/>
      <c r="AW896" s="172"/>
      <c r="AX896" s="172"/>
      <c r="AY896" s="172"/>
      <c r="AZ896" s="172"/>
      <c r="BA896" s="172"/>
      <c r="BB896" s="172"/>
      <c r="BC896" s="172"/>
      <c r="BD896" s="172"/>
      <c r="BE896" s="172"/>
      <c r="BF896" s="172"/>
      <c r="BG896" s="172"/>
      <c r="BH896" s="172"/>
      <c r="BI896" s="172"/>
      <c r="BJ896" s="172"/>
      <c r="BK896" s="172"/>
      <c r="BL896" s="172"/>
      <c r="BM896" s="172"/>
      <c r="BN896" s="172"/>
    </row>
    <row r="897" spans="20:66" s="156" customFormat="1"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72"/>
      <c r="AN897" s="172"/>
      <c r="AO897" s="172"/>
      <c r="AP897" s="172"/>
      <c r="AQ897" s="172"/>
      <c r="AR897" s="172"/>
      <c r="AS897" s="172"/>
      <c r="AT897" s="172"/>
      <c r="AU897" s="172"/>
      <c r="AV897" s="172"/>
      <c r="AW897" s="172"/>
      <c r="AX897" s="172"/>
      <c r="AY897" s="172"/>
      <c r="AZ897" s="172"/>
      <c r="BA897" s="172"/>
      <c r="BB897" s="172"/>
      <c r="BC897" s="172"/>
      <c r="BD897" s="172"/>
      <c r="BE897" s="172"/>
      <c r="BF897" s="172"/>
      <c r="BG897" s="172"/>
      <c r="BH897" s="172"/>
      <c r="BI897" s="172"/>
      <c r="BJ897" s="172"/>
      <c r="BK897" s="172"/>
      <c r="BL897" s="172"/>
      <c r="BM897" s="172"/>
      <c r="BN897" s="172"/>
    </row>
    <row r="898" spans="20:66" s="156" customFormat="1">
      <c r="T898" s="172"/>
      <c r="U898" s="172"/>
      <c r="V898" s="172"/>
      <c r="W898" s="172"/>
      <c r="X898" s="172"/>
      <c r="Y898" s="172"/>
      <c r="Z898" s="172"/>
      <c r="AA898" s="172"/>
      <c r="AB898" s="172"/>
      <c r="AC898" s="172"/>
      <c r="AD898" s="172"/>
      <c r="AE898" s="172"/>
      <c r="AF898" s="172"/>
      <c r="AG898" s="172"/>
      <c r="AH898" s="172"/>
      <c r="AI898" s="172"/>
      <c r="AJ898" s="172"/>
      <c r="AK898" s="172"/>
      <c r="AL898" s="172"/>
      <c r="AM898" s="172"/>
      <c r="AN898" s="172"/>
      <c r="AO898" s="172"/>
      <c r="AP898" s="172"/>
      <c r="AQ898" s="172"/>
      <c r="AR898" s="172"/>
      <c r="AS898" s="172"/>
      <c r="AT898" s="172"/>
      <c r="AU898" s="172"/>
      <c r="AV898" s="172"/>
      <c r="AW898" s="172"/>
      <c r="AX898" s="172"/>
      <c r="AY898" s="172"/>
      <c r="AZ898" s="172"/>
      <c r="BA898" s="172"/>
      <c r="BB898" s="172"/>
      <c r="BC898" s="172"/>
      <c r="BD898" s="172"/>
      <c r="BE898" s="172"/>
      <c r="BF898" s="172"/>
      <c r="BG898" s="172"/>
      <c r="BH898" s="172"/>
      <c r="BI898" s="172"/>
      <c r="BJ898" s="172"/>
      <c r="BK898" s="172"/>
      <c r="BL898" s="172"/>
      <c r="BM898" s="172"/>
      <c r="BN898" s="172"/>
    </row>
    <row r="899" spans="20:66" s="156" customFormat="1">
      <c r="T899" s="172"/>
      <c r="U899" s="172"/>
      <c r="V899" s="172"/>
      <c r="W899" s="172"/>
      <c r="X899" s="172"/>
      <c r="Y899" s="172"/>
      <c r="Z899" s="172"/>
      <c r="AA899" s="172"/>
      <c r="AB899" s="172"/>
      <c r="AC899" s="172"/>
      <c r="AD899" s="172"/>
      <c r="AE899" s="172"/>
      <c r="AF899" s="172"/>
      <c r="AG899" s="172"/>
      <c r="AH899" s="172"/>
      <c r="AI899" s="172"/>
      <c r="AJ899" s="172"/>
      <c r="AK899" s="172"/>
      <c r="AL899" s="172"/>
      <c r="AM899" s="172"/>
      <c r="AN899" s="172"/>
      <c r="AO899" s="172"/>
      <c r="AP899" s="172"/>
      <c r="AQ899" s="172"/>
      <c r="AR899" s="172"/>
      <c r="AS899" s="172"/>
      <c r="AT899" s="172"/>
      <c r="AU899" s="172"/>
      <c r="AV899" s="172"/>
      <c r="AW899" s="172"/>
      <c r="AX899" s="172"/>
      <c r="AY899" s="172"/>
      <c r="AZ899" s="172"/>
      <c r="BA899" s="172"/>
      <c r="BB899" s="172"/>
      <c r="BC899" s="172"/>
      <c r="BD899" s="172"/>
      <c r="BE899" s="172"/>
      <c r="BF899" s="172"/>
      <c r="BG899" s="172"/>
      <c r="BH899" s="172"/>
      <c r="BI899" s="172"/>
      <c r="BJ899" s="172"/>
      <c r="BK899" s="172"/>
      <c r="BL899" s="172"/>
      <c r="BM899" s="172"/>
      <c r="BN899" s="172"/>
    </row>
    <row r="900" spans="20:66" s="156" customFormat="1">
      <c r="T900" s="172"/>
      <c r="U900" s="172"/>
      <c r="V900" s="172"/>
      <c r="W900" s="172"/>
      <c r="X900" s="172"/>
      <c r="Y900" s="172"/>
      <c r="Z900" s="172"/>
      <c r="AA900" s="172"/>
      <c r="AB900" s="172"/>
      <c r="AC900" s="172"/>
      <c r="AD900" s="172"/>
      <c r="AE900" s="172"/>
      <c r="AF900" s="172"/>
      <c r="AG900" s="172"/>
      <c r="AH900" s="172"/>
      <c r="AI900" s="172"/>
      <c r="AJ900" s="172"/>
      <c r="AK900" s="172"/>
      <c r="AL900" s="172"/>
      <c r="AM900" s="172"/>
      <c r="AN900" s="172"/>
      <c r="AO900" s="172"/>
      <c r="AP900" s="172"/>
      <c r="AQ900" s="172"/>
      <c r="AR900" s="172"/>
      <c r="AS900" s="172"/>
      <c r="AT900" s="172"/>
      <c r="AU900" s="172"/>
      <c r="AV900" s="172"/>
      <c r="AW900" s="172"/>
      <c r="AX900" s="172"/>
      <c r="AY900" s="172"/>
      <c r="AZ900" s="172"/>
      <c r="BA900" s="172"/>
      <c r="BB900" s="172"/>
      <c r="BC900" s="172"/>
      <c r="BD900" s="172"/>
      <c r="BE900" s="172"/>
      <c r="BF900" s="172"/>
      <c r="BG900" s="172"/>
      <c r="BH900" s="172"/>
      <c r="BI900" s="172"/>
      <c r="BJ900" s="172"/>
      <c r="BK900" s="172"/>
      <c r="BL900" s="172"/>
      <c r="BM900" s="172"/>
      <c r="BN900" s="172"/>
    </row>
    <row r="901" spans="20:66" s="156" customFormat="1">
      <c r="T901" s="172"/>
      <c r="U901" s="172"/>
      <c r="V901" s="172"/>
      <c r="W901" s="172"/>
      <c r="X901" s="172"/>
      <c r="Y901" s="172"/>
      <c r="Z901" s="172"/>
      <c r="AA901" s="172"/>
      <c r="AB901" s="172"/>
      <c r="AC901" s="172"/>
      <c r="AD901" s="172"/>
      <c r="AE901" s="172"/>
      <c r="AF901" s="172"/>
      <c r="AG901" s="172"/>
      <c r="AH901" s="172"/>
      <c r="AI901" s="172"/>
      <c r="AJ901" s="172"/>
      <c r="AK901" s="172"/>
      <c r="AL901" s="172"/>
      <c r="AM901" s="172"/>
      <c r="AN901" s="172"/>
      <c r="AO901" s="172"/>
      <c r="AP901" s="172"/>
      <c r="AQ901" s="172"/>
      <c r="AR901" s="172"/>
      <c r="AS901" s="172"/>
      <c r="AT901" s="172"/>
      <c r="AU901" s="172"/>
      <c r="AV901" s="172"/>
      <c r="AW901" s="172"/>
      <c r="AX901" s="172"/>
      <c r="AY901" s="172"/>
      <c r="AZ901" s="172"/>
      <c r="BA901" s="172"/>
      <c r="BB901" s="172"/>
      <c r="BC901" s="172"/>
      <c r="BD901" s="172"/>
      <c r="BE901" s="172"/>
      <c r="BF901" s="172"/>
      <c r="BG901" s="172"/>
      <c r="BH901" s="172"/>
      <c r="BI901" s="172"/>
      <c r="BJ901" s="172"/>
      <c r="BK901" s="172"/>
      <c r="BL901" s="172"/>
      <c r="BM901" s="172"/>
      <c r="BN901" s="172"/>
    </row>
    <row r="902" spans="20:66" s="156" customFormat="1">
      <c r="T902" s="172"/>
      <c r="U902" s="172"/>
      <c r="V902" s="172"/>
      <c r="W902" s="172"/>
      <c r="X902" s="172"/>
      <c r="Y902" s="172"/>
      <c r="Z902" s="172"/>
      <c r="AA902" s="172"/>
      <c r="AB902" s="172"/>
      <c r="AC902" s="172"/>
      <c r="AD902" s="172"/>
      <c r="AE902" s="172"/>
      <c r="AF902" s="172"/>
      <c r="AG902" s="172"/>
      <c r="AH902" s="172"/>
      <c r="AI902" s="172"/>
      <c r="AJ902" s="172"/>
      <c r="AK902" s="172"/>
      <c r="AL902" s="172"/>
      <c r="AM902" s="172"/>
      <c r="AN902" s="172"/>
      <c r="AO902" s="172"/>
      <c r="AP902" s="172"/>
      <c r="AQ902" s="172"/>
      <c r="AR902" s="172"/>
      <c r="AS902" s="172"/>
      <c r="AT902" s="172"/>
      <c r="AU902" s="172"/>
      <c r="AV902" s="172"/>
      <c r="AW902" s="172"/>
      <c r="AX902" s="172"/>
      <c r="AY902" s="172"/>
      <c r="AZ902" s="172"/>
      <c r="BA902" s="172"/>
      <c r="BB902" s="172"/>
      <c r="BC902" s="172"/>
      <c r="BD902" s="172"/>
      <c r="BE902" s="172"/>
      <c r="BF902" s="172"/>
      <c r="BG902" s="172"/>
      <c r="BH902" s="172"/>
      <c r="BI902" s="172"/>
      <c r="BJ902" s="172"/>
      <c r="BK902" s="172"/>
      <c r="BL902" s="172"/>
      <c r="BM902" s="172"/>
      <c r="BN902" s="172"/>
    </row>
    <row r="903" spans="20:66" s="156" customFormat="1">
      <c r="T903" s="172"/>
      <c r="U903" s="172"/>
      <c r="V903" s="172"/>
      <c r="W903" s="172"/>
      <c r="X903" s="172"/>
      <c r="Y903" s="172"/>
      <c r="Z903" s="172"/>
      <c r="AA903" s="172"/>
      <c r="AB903" s="172"/>
      <c r="AC903" s="172"/>
      <c r="AD903" s="172"/>
      <c r="AE903" s="172"/>
      <c r="AF903" s="172"/>
      <c r="AG903" s="172"/>
      <c r="AH903" s="172"/>
      <c r="AI903" s="172"/>
      <c r="AJ903" s="172"/>
      <c r="AK903" s="172"/>
      <c r="AL903" s="172"/>
      <c r="AM903" s="172"/>
      <c r="AN903" s="172"/>
      <c r="AO903" s="172"/>
      <c r="AP903" s="172"/>
      <c r="AQ903" s="172"/>
      <c r="AR903" s="172"/>
      <c r="AS903" s="172"/>
      <c r="AT903" s="172"/>
      <c r="AU903" s="172"/>
      <c r="AV903" s="172"/>
      <c r="AW903" s="172"/>
      <c r="AX903" s="172"/>
      <c r="AY903" s="172"/>
      <c r="AZ903" s="172"/>
      <c r="BA903" s="172"/>
      <c r="BB903" s="172"/>
      <c r="BC903" s="172"/>
      <c r="BD903" s="172"/>
      <c r="BE903" s="172"/>
      <c r="BF903" s="172"/>
      <c r="BG903" s="172"/>
      <c r="BH903" s="172"/>
      <c r="BI903" s="172"/>
      <c r="BJ903" s="172"/>
      <c r="BK903" s="172"/>
      <c r="BL903" s="172"/>
      <c r="BM903" s="172"/>
      <c r="BN903" s="172"/>
    </row>
    <row r="904" spans="20:66" s="156" customFormat="1">
      <c r="T904" s="172"/>
      <c r="U904" s="172"/>
      <c r="V904" s="172"/>
      <c r="W904" s="172"/>
      <c r="X904" s="172"/>
      <c r="Y904" s="172"/>
      <c r="Z904" s="172"/>
      <c r="AA904" s="172"/>
      <c r="AB904" s="172"/>
      <c r="AC904" s="172"/>
      <c r="AD904" s="172"/>
      <c r="AE904" s="172"/>
      <c r="AF904" s="172"/>
      <c r="AG904" s="172"/>
      <c r="AH904" s="172"/>
      <c r="AI904" s="172"/>
      <c r="AJ904" s="172"/>
      <c r="AK904" s="172"/>
      <c r="AL904" s="172"/>
      <c r="AM904" s="172"/>
      <c r="AN904" s="172"/>
      <c r="AO904" s="172"/>
      <c r="AP904" s="172"/>
      <c r="AQ904" s="172"/>
      <c r="AR904" s="172"/>
      <c r="AS904" s="172"/>
      <c r="AT904" s="172"/>
      <c r="AU904" s="172"/>
      <c r="AV904" s="172"/>
      <c r="AW904" s="172"/>
      <c r="AX904" s="172"/>
      <c r="AY904" s="172"/>
      <c r="AZ904" s="172"/>
      <c r="BA904" s="172"/>
      <c r="BB904" s="172"/>
      <c r="BC904" s="172"/>
      <c r="BD904" s="172"/>
      <c r="BE904" s="172"/>
      <c r="BF904" s="172"/>
      <c r="BG904" s="172"/>
      <c r="BH904" s="172"/>
      <c r="BI904" s="172"/>
      <c r="BJ904" s="172"/>
      <c r="BK904" s="172"/>
      <c r="BL904" s="172"/>
      <c r="BM904" s="172"/>
      <c r="BN904" s="172"/>
    </row>
    <row r="905" spans="20:66" s="156" customFormat="1">
      <c r="T905" s="172"/>
      <c r="U905" s="172"/>
      <c r="V905" s="172"/>
      <c r="W905" s="172"/>
      <c r="X905" s="172"/>
      <c r="Y905" s="172"/>
      <c r="Z905" s="172"/>
      <c r="AA905" s="172"/>
      <c r="AB905" s="172"/>
      <c r="AC905" s="172"/>
      <c r="AD905" s="172"/>
      <c r="AE905" s="172"/>
      <c r="AF905" s="172"/>
      <c r="AG905" s="172"/>
      <c r="AH905" s="172"/>
      <c r="AI905" s="172"/>
      <c r="AJ905" s="172"/>
      <c r="AK905" s="172"/>
      <c r="AL905" s="172"/>
      <c r="AM905" s="172"/>
      <c r="AN905" s="172"/>
      <c r="AO905" s="172"/>
      <c r="AP905" s="172"/>
      <c r="AQ905" s="172"/>
      <c r="AR905" s="172"/>
      <c r="AS905" s="172"/>
      <c r="AT905" s="172"/>
      <c r="AU905" s="172"/>
      <c r="AV905" s="172"/>
      <c r="AW905" s="172"/>
      <c r="AX905" s="172"/>
      <c r="AY905" s="172"/>
      <c r="AZ905" s="172"/>
      <c r="BA905" s="172"/>
      <c r="BB905" s="172"/>
      <c r="BC905" s="172"/>
      <c r="BD905" s="172"/>
      <c r="BE905" s="172"/>
      <c r="BF905" s="172"/>
      <c r="BG905" s="172"/>
      <c r="BH905" s="172"/>
      <c r="BI905" s="172"/>
      <c r="BJ905" s="172"/>
      <c r="BK905" s="172"/>
      <c r="BL905" s="172"/>
      <c r="BM905" s="172"/>
      <c r="BN905" s="172"/>
    </row>
    <row r="906" spans="20:66" s="156" customFormat="1">
      <c r="T906" s="172"/>
      <c r="U906" s="172"/>
      <c r="V906" s="172"/>
      <c r="W906" s="172"/>
      <c r="X906" s="172"/>
      <c r="Y906" s="172"/>
      <c r="Z906" s="172"/>
      <c r="AA906" s="172"/>
      <c r="AB906" s="172"/>
      <c r="AC906" s="172"/>
      <c r="AD906" s="172"/>
      <c r="AE906" s="172"/>
      <c r="AF906" s="172"/>
      <c r="AG906" s="172"/>
      <c r="AH906" s="172"/>
      <c r="AI906" s="172"/>
      <c r="AJ906" s="172"/>
      <c r="AK906" s="172"/>
      <c r="AL906" s="172"/>
      <c r="AM906" s="172"/>
      <c r="AN906" s="172"/>
      <c r="AO906" s="172"/>
      <c r="AP906" s="172"/>
      <c r="AQ906" s="172"/>
      <c r="AR906" s="172"/>
      <c r="AS906" s="172"/>
      <c r="AT906" s="172"/>
      <c r="AU906" s="172"/>
      <c r="AV906" s="172"/>
      <c r="AW906" s="172"/>
      <c r="AX906" s="172"/>
      <c r="AY906" s="172"/>
      <c r="AZ906" s="172"/>
      <c r="BA906" s="172"/>
      <c r="BB906" s="172"/>
      <c r="BC906" s="172"/>
      <c r="BD906" s="172"/>
      <c r="BE906" s="172"/>
      <c r="BF906" s="172"/>
      <c r="BG906" s="172"/>
      <c r="BH906" s="172"/>
      <c r="BI906" s="172"/>
      <c r="BJ906" s="172"/>
      <c r="BK906" s="172"/>
      <c r="BL906" s="172"/>
      <c r="BM906" s="172"/>
      <c r="BN906" s="172"/>
    </row>
    <row r="907" spans="20:66" s="156" customFormat="1"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2"/>
      <c r="AT907" s="172"/>
      <c r="AU907" s="172"/>
      <c r="AV907" s="172"/>
      <c r="AW907" s="172"/>
      <c r="AX907" s="172"/>
      <c r="AY907" s="172"/>
      <c r="AZ907" s="172"/>
      <c r="BA907" s="172"/>
      <c r="BB907" s="172"/>
      <c r="BC907" s="172"/>
      <c r="BD907" s="172"/>
      <c r="BE907" s="172"/>
      <c r="BF907" s="172"/>
      <c r="BG907" s="172"/>
      <c r="BH907" s="172"/>
      <c r="BI907" s="172"/>
      <c r="BJ907" s="172"/>
      <c r="BK907" s="172"/>
      <c r="BL907" s="172"/>
      <c r="BM907" s="172"/>
      <c r="BN907" s="172"/>
    </row>
    <row r="908" spans="20:66" s="156" customFormat="1"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2"/>
      <c r="AT908" s="172"/>
      <c r="AU908" s="172"/>
      <c r="AV908" s="172"/>
      <c r="AW908" s="172"/>
      <c r="AX908" s="172"/>
      <c r="AY908" s="172"/>
      <c r="AZ908" s="172"/>
      <c r="BA908" s="172"/>
      <c r="BB908" s="172"/>
      <c r="BC908" s="172"/>
      <c r="BD908" s="172"/>
      <c r="BE908" s="172"/>
      <c r="BF908" s="172"/>
      <c r="BG908" s="172"/>
      <c r="BH908" s="172"/>
      <c r="BI908" s="172"/>
      <c r="BJ908" s="172"/>
      <c r="BK908" s="172"/>
      <c r="BL908" s="172"/>
      <c r="BM908" s="172"/>
      <c r="BN908" s="172"/>
    </row>
    <row r="909" spans="20:66" s="156" customFormat="1"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2"/>
      <c r="AT909" s="172"/>
      <c r="AU909" s="172"/>
      <c r="AV909" s="172"/>
      <c r="AW909" s="172"/>
      <c r="AX909" s="172"/>
      <c r="AY909" s="172"/>
      <c r="AZ909" s="172"/>
      <c r="BA909" s="172"/>
      <c r="BB909" s="172"/>
      <c r="BC909" s="172"/>
      <c r="BD909" s="172"/>
      <c r="BE909" s="172"/>
      <c r="BF909" s="172"/>
      <c r="BG909" s="172"/>
      <c r="BH909" s="172"/>
      <c r="BI909" s="172"/>
      <c r="BJ909" s="172"/>
      <c r="BK909" s="172"/>
      <c r="BL909" s="172"/>
      <c r="BM909" s="172"/>
      <c r="BN909" s="172"/>
    </row>
    <row r="910" spans="20:66" s="156" customFormat="1"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2"/>
      <c r="AT910" s="172"/>
      <c r="AU910" s="172"/>
      <c r="AV910" s="172"/>
      <c r="AW910" s="172"/>
      <c r="AX910" s="172"/>
      <c r="AY910" s="172"/>
      <c r="AZ910" s="172"/>
      <c r="BA910" s="172"/>
      <c r="BB910" s="172"/>
      <c r="BC910" s="172"/>
      <c r="BD910" s="172"/>
      <c r="BE910" s="172"/>
      <c r="BF910" s="172"/>
      <c r="BG910" s="172"/>
      <c r="BH910" s="172"/>
      <c r="BI910" s="172"/>
      <c r="BJ910" s="172"/>
      <c r="BK910" s="172"/>
      <c r="BL910" s="172"/>
      <c r="BM910" s="172"/>
      <c r="BN910" s="172"/>
    </row>
    <row r="911" spans="20:66" s="156" customFormat="1"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2"/>
      <c r="AT911" s="172"/>
      <c r="AU911" s="172"/>
      <c r="AV911" s="172"/>
      <c r="AW911" s="172"/>
      <c r="AX911" s="172"/>
      <c r="AY911" s="172"/>
      <c r="AZ911" s="172"/>
      <c r="BA911" s="172"/>
      <c r="BB911" s="172"/>
      <c r="BC911" s="172"/>
      <c r="BD911" s="172"/>
      <c r="BE911" s="172"/>
      <c r="BF911" s="172"/>
      <c r="BG911" s="172"/>
      <c r="BH911" s="172"/>
      <c r="BI911" s="172"/>
      <c r="BJ911" s="172"/>
      <c r="BK911" s="172"/>
      <c r="BL911" s="172"/>
      <c r="BM911" s="172"/>
      <c r="BN911" s="172"/>
    </row>
    <row r="912" spans="20:66" s="156" customFormat="1"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72"/>
      <c r="AT912" s="172"/>
      <c r="AU912" s="172"/>
      <c r="AV912" s="172"/>
      <c r="AW912" s="172"/>
      <c r="AX912" s="172"/>
      <c r="AY912" s="172"/>
      <c r="AZ912" s="172"/>
      <c r="BA912" s="172"/>
      <c r="BB912" s="172"/>
      <c r="BC912" s="172"/>
      <c r="BD912" s="172"/>
      <c r="BE912" s="172"/>
      <c r="BF912" s="172"/>
      <c r="BG912" s="172"/>
      <c r="BH912" s="172"/>
      <c r="BI912" s="172"/>
      <c r="BJ912" s="172"/>
      <c r="BK912" s="172"/>
      <c r="BL912" s="172"/>
      <c r="BM912" s="172"/>
      <c r="BN912" s="172"/>
    </row>
    <row r="913" spans="20:66" s="156" customFormat="1"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72"/>
      <c r="AT913" s="172"/>
      <c r="AU913" s="172"/>
      <c r="AV913" s="172"/>
      <c r="AW913" s="172"/>
      <c r="AX913" s="172"/>
      <c r="AY913" s="172"/>
      <c r="AZ913" s="172"/>
      <c r="BA913" s="172"/>
      <c r="BB913" s="172"/>
      <c r="BC913" s="172"/>
      <c r="BD913" s="172"/>
      <c r="BE913" s="172"/>
      <c r="BF913" s="172"/>
      <c r="BG913" s="172"/>
      <c r="BH913" s="172"/>
      <c r="BI913" s="172"/>
      <c r="BJ913" s="172"/>
      <c r="BK913" s="172"/>
      <c r="BL913" s="172"/>
      <c r="BM913" s="172"/>
      <c r="BN913" s="172"/>
    </row>
    <row r="914" spans="20:66" s="156" customFormat="1"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72"/>
      <c r="AT914" s="172"/>
      <c r="AU914" s="172"/>
      <c r="AV914" s="172"/>
      <c r="AW914" s="172"/>
      <c r="AX914" s="172"/>
      <c r="AY914" s="172"/>
      <c r="AZ914" s="172"/>
      <c r="BA914" s="172"/>
      <c r="BB914" s="172"/>
      <c r="BC914" s="172"/>
      <c r="BD914" s="172"/>
      <c r="BE914" s="172"/>
      <c r="BF914" s="172"/>
      <c r="BG914" s="172"/>
      <c r="BH914" s="172"/>
      <c r="BI914" s="172"/>
      <c r="BJ914" s="172"/>
      <c r="BK914" s="172"/>
      <c r="BL914" s="172"/>
      <c r="BM914" s="172"/>
      <c r="BN914" s="172"/>
    </row>
    <row r="915" spans="20:66" s="156" customFormat="1">
      <c r="T915" s="172"/>
      <c r="U915" s="172"/>
      <c r="V915" s="172"/>
      <c r="W915" s="172"/>
      <c r="X915" s="172"/>
      <c r="Y915" s="172"/>
      <c r="Z915" s="172"/>
      <c r="AA915" s="172"/>
      <c r="AB915" s="172"/>
      <c r="AC915" s="172"/>
      <c r="AD915" s="172"/>
      <c r="AE915" s="172"/>
      <c r="AF915" s="172"/>
      <c r="AG915" s="172"/>
      <c r="AH915" s="172"/>
      <c r="AI915" s="172"/>
      <c r="AJ915" s="172"/>
      <c r="AK915" s="172"/>
      <c r="AL915" s="172"/>
      <c r="AM915" s="172"/>
      <c r="AN915" s="172"/>
      <c r="AO915" s="172"/>
      <c r="AP915" s="172"/>
      <c r="AQ915" s="172"/>
      <c r="AR915" s="172"/>
      <c r="AS915" s="172"/>
      <c r="AT915" s="172"/>
      <c r="AU915" s="172"/>
      <c r="AV915" s="172"/>
      <c r="AW915" s="172"/>
      <c r="AX915" s="172"/>
      <c r="AY915" s="172"/>
      <c r="AZ915" s="172"/>
      <c r="BA915" s="172"/>
      <c r="BB915" s="172"/>
      <c r="BC915" s="172"/>
      <c r="BD915" s="172"/>
      <c r="BE915" s="172"/>
      <c r="BF915" s="172"/>
      <c r="BG915" s="172"/>
      <c r="BH915" s="172"/>
      <c r="BI915" s="172"/>
      <c r="BJ915" s="172"/>
      <c r="BK915" s="172"/>
      <c r="BL915" s="172"/>
      <c r="BM915" s="172"/>
      <c r="BN915" s="172"/>
    </row>
    <row r="916" spans="20:66" s="156" customFormat="1">
      <c r="T916" s="172"/>
      <c r="U916" s="172"/>
      <c r="V916" s="172"/>
      <c r="W916" s="172"/>
      <c r="X916" s="172"/>
      <c r="Y916" s="172"/>
      <c r="Z916" s="172"/>
      <c r="AA916" s="172"/>
      <c r="AB916" s="172"/>
      <c r="AC916" s="172"/>
      <c r="AD916" s="172"/>
      <c r="AE916" s="172"/>
      <c r="AF916" s="172"/>
      <c r="AG916" s="172"/>
      <c r="AH916" s="172"/>
      <c r="AI916" s="172"/>
      <c r="AJ916" s="172"/>
      <c r="AK916" s="172"/>
      <c r="AL916" s="172"/>
      <c r="AM916" s="172"/>
      <c r="AN916" s="172"/>
      <c r="AO916" s="172"/>
      <c r="AP916" s="172"/>
      <c r="AQ916" s="172"/>
      <c r="AR916" s="172"/>
      <c r="AS916" s="172"/>
      <c r="AT916" s="172"/>
      <c r="AU916" s="172"/>
      <c r="AV916" s="172"/>
      <c r="AW916" s="172"/>
      <c r="AX916" s="172"/>
      <c r="AY916" s="172"/>
      <c r="AZ916" s="172"/>
      <c r="BA916" s="172"/>
      <c r="BB916" s="172"/>
      <c r="BC916" s="172"/>
      <c r="BD916" s="172"/>
      <c r="BE916" s="172"/>
      <c r="BF916" s="172"/>
      <c r="BG916" s="172"/>
      <c r="BH916" s="172"/>
      <c r="BI916" s="172"/>
      <c r="BJ916" s="172"/>
      <c r="BK916" s="172"/>
      <c r="BL916" s="172"/>
      <c r="BM916" s="172"/>
      <c r="BN916" s="172"/>
    </row>
    <row r="917" spans="20:66" s="156" customFormat="1">
      <c r="T917" s="172"/>
      <c r="U917" s="172"/>
      <c r="V917" s="172"/>
      <c r="W917" s="172"/>
      <c r="X917" s="172"/>
      <c r="Y917" s="172"/>
      <c r="Z917" s="172"/>
      <c r="AA917" s="172"/>
      <c r="AB917" s="172"/>
      <c r="AC917" s="172"/>
      <c r="AD917" s="172"/>
      <c r="AE917" s="172"/>
      <c r="AF917" s="172"/>
      <c r="AG917" s="172"/>
      <c r="AH917" s="172"/>
      <c r="AI917" s="172"/>
      <c r="AJ917" s="172"/>
      <c r="AK917" s="172"/>
      <c r="AL917" s="172"/>
      <c r="AM917" s="172"/>
      <c r="AN917" s="172"/>
      <c r="AO917" s="172"/>
      <c r="AP917" s="172"/>
      <c r="AQ917" s="172"/>
      <c r="AR917" s="172"/>
      <c r="AS917" s="172"/>
      <c r="AT917" s="172"/>
      <c r="AU917" s="172"/>
      <c r="AV917" s="172"/>
      <c r="AW917" s="172"/>
      <c r="AX917" s="172"/>
      <c r="AY917" s="172"/>
      <c r="AZ917" s="172"/>
      <c r="BA917" s="172"/>
      <c r="BB917" s="172"/>
      <c r="BC917" s="172"/>
      <c r="BD917" s="172"/>
      <c r="BE917" s="172"/>
      <c r="BF917" s="172"/>
      <c r="BG917" s="172"/>
      <c r="BH917" s="172"/>
      <c r="BI917" s="172"/>
      <c r="BJ917" s="172"/>
      <c r="BK917" s="172"/>
      <c r="BL917" s="172"/>
      <c r="BM917" s="172"/>
      <c r="BN917" s="172"/>
    </row>
    <row r="918" spans="20:66" s="156" customFormat="1">
      <c r="T918" s="172"/>
      <c r="U918" s="172"/>
      <c r="V918" s="172"/>
      <c r="W918" s="172"/>
      <c r="X918" s="172"/>
      <c r="Y918" s="172"/>
      <c r="Z918" s="172"/>
      <c r="AA918" s="172"/>
      <c r="AB918" s="172"/>
      <c r="AC918" s="172"/>
      <c r="AD918" s="172"/>
      <c r="AE918" s="172"/>
      <c r="AF918" s="172"/>
      <c r="AG918" s="172"/>
      <c r="AH918" s="172"/>
      <c r="AI918" s="172"/>
      <c r="AJ918" s="172"/>
      <c r="AK918" s="172"/>
      <c r="AL918" s="172"/>
      <c r="AM918" s="172"/>
      <c r="AN918" s="172"/>
      <c r="AO918" s="172"/>
      <c r="AP918" s="172"/>
      <c r="AQ918" s="172"/>
      <c r="AR918" s="172"/>
      <c r="AS918" s="172"/>
      <c r="AT918" s="172"/>
      <c r="AU918" s="172"/>
      <c r="AV918" s="172"/>
      <c r="AW918" s="172"/>
      <c r="AX918" s="172"/>
      <c r="AY918" s="172"/>
      <c r="AZ918" s="172"/>
      <c r="BA918" s="172"/>
      <c r="BB918" s="172"/>
      <c r="BC918" s="172"/>
      <c r="BD918" s="172"/>
      <c r="BE918" s="172"/>
      <c r="BF918" s="172"/>
      <c r="BG918" s="172"/>
      <c r="BH918" s="172"/>
      <c r="BI918" s="172"/>
      <c r="BJ918" s="172"/>
      <c r="BK918" s="172"/>
      <c r="BL918" s="172"/>
      <c r="BM918" s="172"/>
      <c r="BN918" s="172"/>
    </row>
    <row r="919" spans="20:66" s="156" customFormat="1">
      <c r="T919" s="172"/>
      <c r="U919" s="172"/>
      <c r="V919" s="172"/>
      <c r="W919" s="172"/>
      <c r="X919" s="172"/>
      <c r="Y919" s="172"/>
      <c r="Z919" s="172"/>
      <c r="AA919" s="172"/>
      <c r="AB919" s="172"/>
      <c r="AC919" s="172"/>
      <c r="AD919" s="172"/>
      <c r="AE919" s="172"/>
      <c r="AF919" s="172"/>
      <c r="AG919" s="172"/>
      <c r="AH919" s="172"/>
      <c r="AI919" s="172"/>
      <c r="AJ919" s="172"/>
      <c r="AK919" s="172"/>
      <c r="AL919" s="172"/>
      <c r="AM919" s="172"/>
      <c r="AN919" s="172"/>
      <c r="AO919" s="172"/>
      <c r="AP919" s="172"/>
      <c r="AQ919" s="172"/>
      <c r="AR919" s="172"/>
      <c r="AS919" s="172"/>
      <c r="AT919" s="172"/>
      <c r="AU919" s="172"/>
      <c r="AV919" s="172"/>
      <c r="AW919" s="172"/>
      <c r="AX919" s="172"/>
      <c r="AY919" s="172"/>
      <c r="AZ919" s="172"/>
      <c r="BA919" s="172"/>
      <c r="BB919" s="172"/>
      <c r="BC919" s="172"/>
      <c r="BD919" s="172"/>
      <c r="BE919" s="172"/>
      <c r="BF919" s="172"/>
      <c r="BG919" s="172"/>
      <c r="BH919" s="172"/>
      <c r="BI919" s="172"/>
      <c r="BJ919" s="172"/>
      <c r="BK919" s="172"/>
      <c r="BL919" s="172"/>
      <c r="BM919" s="172"/>
      <c r="BN919" s="172"/>
    </row>
    <row r="920" spans="20:66" s="156" customFormat="1">
      <c r="T920" s="172"/>
      <c r="U920" s="172"/>
      <c r="V920" s="172"/>
      <c r="W920" s="172"/>
      <c r="X920" s="172"/>
      <c r="Y920" s="172"/>
      <c r="Z920" s="172"/>
      <c r="AA920" s="172"/>
      <c r="AB920" s="172"/>
      <c r="AC920" s="172"/>
      <c r="AD920" s="172"/>
      <c r="AE920" s="172"/>
      <c r="AF920" s="172"/>
      <c r="AG920" s="172"/>
      <c r="AH920" s="172"/>
      <c r="AI920" s="172"/>
      <c r="AJ920" s="172"/>
      <c r="AK920" s="172"/>
      <c r="AL920" s="172"/>
      <c r="AM920" s="172"/>
      <c r="AN920" s="172"/>
      <c r="AO920" s="172"/>
      <c r="AP920" s="172"/>
      <c r="AQ920" s="172"/>
      <c r="AR920" s="172"/>
      <c r="AS920" s="172"/>
      <c r="AT920" s="172"/>
      <c r="AU920" s="172"/>
      <c r="AV920" s="172"/>
      <c r="AW920" s="172"/>
      <c r="AX920" s="172"/>
      <c r="AY920" s="172"/>
      <c r="AZ920" s="172"/>
      <c r="BA920" s="172"/>
      <c r="BB920" s="172"/>
      <c r="BC920" s="172"/>
      <c r="BD920" s="172"/>
      <c r="BE920" s="172"/>
      <c r="BF920" s="172"/>
      <c r="BG920" s="172"/>
      <c r="BH920" s="172"/>
      <c r="BI920" s="172"/>
      <c r="BJ920" s="172"/>
      <c r="BK920" s="172"/>
      <c r="BL920" s="172"/>
      <c r="BM920" s="172"/>
      <c r="BN920" s="172"/>
    </row>
    <row r="921" spans="20:66" s="156" customFormat="1">
      <c r="T921" s="172"/>
      <c r="U921" s="172"/>
      <c r="V921" s="172"/>
      <c r="W921" s="172"/>
      <c r="X921" s="172"/>
      <c r="Y921" s="172"/>
      <c r="Z921" s="172"/>
      <c r="AA921" s="172"/>
      <c r="AB921" s="172"/>
      <c r="AC921" s="172"/>
      <c r="AD921" s="172"/>
      <c r="AE921" s="172"/>
      <c r="AF921" s="172"/>
      <c r="AG921" s="172"/>
      <c r="AH921" s="172"/>
      <c r="AI921" s="172"/>
      <c r="AJ921" s="172"/>
      <c r="AK921" s="172"/>
      <c r="AL921" s="172"/>
      <c r="AM921" s="172"/>
      <c r="AN921" s="172"/>
      <c r="AO921" s="172"/>
      <c r="AP921" s="172"/>
      <c r="AQ921" s="172"/>
      <c r="AR921" s="172"/>
      <c r="AS921" s="172"/>
      <c r="AT921" s="172"/>
      <c r="AU921" s="172"/>
      <c r="AV921" s="172"/>
      <c r="AW921" s="172"/>
      <c r="AX921" s="172"/>
      <c r="AY921" s="172"/>
      <c r="AZ921" s="172"/>
      <c r="BA921" s="172"/>
      <c r="BB921" s="172"/>
      <c r="BC921" s="172"/>
      <c r="BD921" s="172"/>
      <c r="BE921" s="172"/>
      <c r="BF921" s="172"/>
      <c r="BG921" s="172"/>
      <c r="BH921" s="172"/>
      <c r="BI921" s="172"/>
      <c r="BJ921" s="172"/>
      <c r="BK921" s="172"/>
      <c r="BL921" s="172"/>
      <c r="BM921" s="172"/>
      <c r="BN921" s="172"/>
    </row>
    <row r="922" spans="20:66" s="156" customFormat="1">
      <c r="T922" s="172"/>
      <c r="U922" s="172"/>
      <c r="V922" s="172"/>
      <c r="W922" s="172"/>
      <c r="X922" s="172"/>
      <c r="Y922" s="172"/>
      <c r="Z922" s="172"/>
      <c r="AA922" s="172"/>
      <c r="AB922" s="172"/>
      <c r="AC922" s="172"/>
      <c r="AD922" s="172"/>
      <c r="AE922" s="172"/>
      <c r="AF922" s="172"/>
      <c r="AG922" s="172"/>
      <c r="AH922" s="172"/>
      <c r="AI922" s="172"/>
      <c r="AJ922" s="172"/>
      <c r="AK922" s="172"/>
      <c r="AL922" s="172"/>
      <c r="AM922" s="172"/>
      <c r="AN922" s="172"/>
      <c r="AO922" s="172"/>
      <c r="AP922" s="172"/>
      <c r="AQ922" s="172"/>
      <c r="AR922" s="172"/>
      <c r="AS922" s="172"/>
      <c r="AT922" s="172"/>
      <c r="AU922" s="172"/>
      <c r="AV922" s="172"/>
      <c r="AW922" s="172"/>
      <c r="AX922" s="172"/>
      <c r="AY922" s="172"/>
      <c r="AZ922" s="172"/>
      <c r="BA922" s="172"/>
      <c r="BB922" s="172"/>
      <c r="BC922" s="172"/>
      <c r="BD922" s="172"/>
      <c r="BE922" s="172"/>
      <c r="BF922" s="172"/>
      <c r="BG922" s="172"/>
      <c r="BH922" s="172"/>
      <c r="BI922" s="172"/>
      <c r="BJ922" s="172"/>
      <c r="BK922" s="172"/>
      <c r="BL922" s="172"/>
      <c r="BM922" s="172"/>
      <c r="BN922" s="172"/>
    </row>
    <row r="923" spans="20:66" s="156" customFormat="1">
      <c r="T923" s="172"/>
      <c r="U923" s="172"/>
      <c r="V923" s="172"/>
      <c r="W923" s="172"/>
      <c r="X923" s="172"/>
      <c r="Y923" s="172"/>
      <c r="Z923" s="172"/>
      <c r="AA923" s="172"/>
      <c r="AB923" s="172"/>
      <c r="AC923" s="172"/>
      <c r="AD923" s="172"/>
      <c r="AE923" s="172"/>
      <c r="AF923" s="172"/>
      <c r="AG923" s="172"/>
      <c r="AH923" s="172"/>
      <c r="AI923" s="172"/>
      <c r="AJ923" s="172"/>
      <c r="AK923" s="172"/>
      <c r="AL923" s="172"/>
      <c r="AM923" s="172"/>
      <c r="AN923" s="172"/>
      <c r="AO923" s="172"/>
      <c r="AP923" s="172"/>
      <c r="AQ923" s="172"/>
      <c r="AR923" s="172"/>
      <c r="AS923" s="172"/>
      <c r="AT923" s="172"/>
      <c r="AU923" s="172"/>
      <c r="AV923" s="172"/>
      <c r="AW923" s="172"/>
      <c r="AX923" s="172"/>
      <c r="AY923" s="172"/>
      <c r="AZ923" s="172"/>
      <c r="BA923" s="172"/>
      <c r="BB923" s="172"/>
      <c r="BC923" s="172"/>
      <c r="BD923" s="172"/>
      <c r="BE923" s="172"/>
      <c r="BF923" s="172"/>
      <c r="BG923" s="172"/>
      <c r="BH923" s="172"/>
      <c r="BI923" s="172"/>
      <c r="BJ923" s="172"/>
      <c r="BK923" s="172"/>
      <c r="BL923" s="172"/>
      <c r="BM923" s="172"/>
      <c r="BN923" s="172"/>
    </row>
    <row r="924" spans="20:66" s="156" customFormat="1"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2"/>
      <c r="AT924" s="172"/>
      <c r="AU924" s="172"/>
      <c r="AV924" s="172"/>
      <c r="AW924" s="172"/>
      <c r="AX924" s="172"/>
      <c r="AY924" s="172"/>
      <c r="AZ924" s="172"/>
      <c r="BA924" s="172"/>
      <c r="BB924" s="172"/>
      <c r="BC924" s="172"/>
      <c r="BD924" s="172"/>
      <c r="BE924" s="172"/>
      <c r="BF924" s="172"/>
      <c r="BG924" s="172"/>
      <c r="BH924" s="172"/>
      <c r="BI924" s="172"/>
      <c r="BJ924" s="172"/>
      <c r="BK924" s="172"/>
      <c r="BL924" s="172"/>
      <c r="BM924" s="172"/>
      <c r="BN924" s="172"/>
    </row>
    <row r="925" spans="20:66" s="156" customFormat="1"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2"/>
      <c r="AT925" s="172"/>
      <c r="AU925" s="172"/>
      <c r="AV925" s="172"/>
      <c r="AW925" s="172"/>
      <c r="AX925" s="172"/>
      <c r="AY925" s="172"/>
      <c r="AZ925" s="172"/>
      <c r="BA925" s="172"/>
      <c r="BB925" s="172"/>
      <c r="BC925" s="172"/>
      <c r="BD925" s="172"/>
      <c r="BE925" s="172"/>
      <c r="BF925" s="172"/>
      <c r="BG925" s="172"/>
      <c r="BH925" s="172"/>
      <c r="BI925" s="172"/>
      <c r="BJ925" s="172"/>
      <c r="BK925" s="172"/>
      <c r="BL925" s="172"/>
      <c r="BM925" s="172"/>
      <c r="BN925" s="172"/>
    </row>
    <row r="926" spans="20:66" s="156" customFormat="1"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2"/>
      <c r="AT926" s="172"/>
      <c r="AU926" s="172"/>
      <c r="AV926" s="172"/>
      <c r="AW926" s="172"/>
      <c r="AX926" s="172"/>
      <c r="AY926" s="172"/>
      <c r="AZ926" s="172"/>
      <c r="BA926" s="172"/>
      <c r="BB926" s="172"/>
      <c r="BC926" s="172"/>
      <c r="BD926" s="172"/>
      <c r="BE926" s="172"/>
      <c r="BF926" s="172"/>
      <c r="BG926" s="172"/>
      <c r="BH926" s="172"/>
      <c r="BI926" s="172"/>
      <c r="BJ926" s="172"/>
      <c r="BK926" s="172"/>
      <c r="BL926" s="172"/>
      <c r="BM926" s="172"/>
      <c r="BN926" s="172"/>
    </row>
    <row r="927" spans="20:66" s="156" customFormat="1"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2"/>
      <c r="AT927" s="172"/>
      <c r="AU927" s="172"/>
      <c r="AV927" s="172"/>
      <c r="AW927" s="172"/>
      <c r="AX927" s="172"/>
      <c r="AY927" s="172"/>
      <c r="AZ927" s="172"/>
      <c r="BA927" s="172"/>
      <c r="BB927" s="172"/>
      <c r="BC927" s="172"/>
      <c r="BD927" s="172"/>
      <c r="BE927" s="172"/>
      <c r="BF927" s="172"/>
      <c r="BG927" s="172"/>
      <c r="BH927" s="172"/>
      <c r="BI927" s="172"/>
      <c r="BJ927" s="172"/>
      <c r="BK927" s="172"/>
      <c r="BL927" s="172"/>
      <c r="BM927" s="172"/>
      <c r="BN927" s="172"/>
    </row>
    <row r="928" spans="20:66" s="156" customFormat="1"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2"/>
      <c r="AT928" s="172"/>
      <c r="AU928" s="172"/>
      <c r="AV928" s="172"/>
      <c r="AW928" s="172"/>
      <c r="AX928" s="172"/>
      <c r="AY928" s="172"/>
      <c r="AZ928" s="172"/>
      <c r="BA928" s="172"/>
      <c r="BB928" s="172"/>
      <c r="BC928" s="172"/>
      <c r="BD928" s="172"/>
      <c r="BE928" s="172"/>
      <c r="BF928" s="172"/>
      <c r="BG928" s="172"/>
      <c r="BH928" s="172"/>
      <c r="BI928" s="172"/>
      <c r="BJ928" s="172"/>
      <c r="BK928" s="172"/>
      <c r="BL928" s="172"/>
      <c r="BM928" s="172"/>
      <c r="BN928" s="172"/>
    </row>
    <row r="929" spans="20:66" s="156" customFormat="1"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72"/>
      <c r="AT929" s="172"/>
      <c r="AU929" s="172"/>
      <c r="AV929" s="172"/>
      <c r="AW929" s="172"/>
      <c r="AX929" s="172"/>
      <c r="AY929" s="172"/>
      <c r="AZ929" s="172"/>
      <c r="BA929" s="172"/>
      <c r="BB929" s="172"/>
      <c r="BC929" s="172"/>
      <c r="BD929" s="172"/>
      <c r="BE929" s="172"/>
      <c r="BF929" s="172"/>
      <c r="BG929" s="172"/>
      <c r="BH929" s="172"/>
      <c r="BI929" s="172"/>
      <c r="BJ929" s="172"/>
      <c r="BK929" s="172"/>
      <c r="BL929" s="172"/>
      <c r="BM929" s="172"/>
      <c r="BN929" s="172"/>
    </row>
    <row r="930" spans="20:66" s="156" customFormat="1"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72"/>
      <c r="AT930" s="172"/>
      <c r="AU930" s="172"/>
      <c r="AV930" s="172"/>
      <c r="AW930" s="172"/>
      <c r="AX930" s="172"/>
      <c r="AY930" s="172"/>
      <c r="AZ930" s="172"/>
      <c r="BA930" s="172"/>
      <c r="BB930" s="172"/>
      <c r="BC930" s="172"/>
      <c r="BD930" s="172"/>
      <c r="BE930" s="172"/>
      <c r="BF930" s="172"/>
      <c r="BG930" s="172"/>
      <c r="BH930" s="172"/>
      <c r="BI930" s="172"/>
      <c r="BJ930" s="172"/>
      <c r="BK930" s="172"/>
      <c r="BL930" s="172"/>
      <c r="BM930" s="172"/>
      <c r="BN930" s="172"/>
    </row>
    <row r="931" spans="20:66" s="156" customFormat="1"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72"/>
      <c r="AT931" s="172"/>
      <c r="AU931" s="172"/>
      <c r="AV931" s="172"/>
      <c r="AW931" s="172"/>
      <c r="AX931" s="172"/>
      <c r="AY931" s="172"/>
      <c r="AZ931" s="172"/>
      <c r="BA931" s="172"/>
      <c r="BB931" s="172"/>
      <c r="BC931" s="172"/>
      <c r="BD931" s="172"/>
      <c r="BE931" s="172"/>
      <c r="BF931" s="172"/>
      <c r="BG931" s="172"/>
      <c r="BH931" s="172"/>
      <c r="BI931" s="172"/>
      <c r="BJ931" s="172"/>
      <c r="BK931" s="172"/>
      <c r="BL931" s="172"/>
      <c r="BM931" s="172"/>
      <c r="BN931" s="172"/>
    </row>
    <row r="932" spans="20:66" s="156" customFormat="1">
      <c r="T932" s="172"/>
      <c r="U932" s="172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172"/>
      <c r="AT932" s="172"/>
      <c r="AU932" s="172"/>
      <c r="AV932" s="172"/>
      <c r="AW932" s="172"/>
      <c r="AX932" s="172"/>
      <c r="AY932" s="172"/>
      <c r="AZ932" s="172"/>
      <c r="BA932" s="172"/>
      <c r="BB932" s="172"/>
      <c r="BC932" s="172"/>
      <c r="BD932" s="172"/>
      <c r="BE932" s="172"/>
      <c r="BF932" s="172"/>
      <c r="BG932" s="172"/>
      <c r="BH932" s="172"/>
      <c r="BI932" s="172"/>
      <c r="BJ932" s="172"/>
      <c r="BK932" s="172"/>
      <c r="BL932" s="172"/>
      <c r="BM932" s="172"/>
      <c r="BN932" s="172"/>
    </row>
    <row r="933" spans="20:66" s="156" customFormat="1">
      <c r="T933" s="172"/>
      <c r="U933" s="172"/>
      <c r="V933" s="172"/>
      <c r="W933" s="172"/>
      <c r="X933" s="172"/>
      <c r="Y933" s="172"/>
      <c r="Z933" s="172"/>
      <c r="AA933" s="172"/>
      <c r="AB933" s="172"/>
      <c r="AC933" s="172"/>
      <c r="AD933" s="172"/>
      <c r="AE933" s="172"/>
      <c r="AF933" s="172"/>
      <c r="AG933" s="172"/>
      <c r="AH933" s="172"/>
      <c r="AI933" s="172"/>
      <c r="AJ933" s="172"/>
      <c r="AK933" s="172"/>
      <c r="AL933" s="172"/>
      <c r="AM933" s="172"/>
      <c r="AN933" s="172"/>
      <c r="AO933" s="172"/>
      <c r="AP933" s="172"/>
      <c r="AQ933" s="172"/>
      <c r="AR933" s="172"/>
      <c r="AS933" s="172"/>
      <c r="AT933" s="172"/>
      <c r="AU933" s="172"/>
      <c r="AV933" s="172"/>
      <c r="AW933" s="172"/>
      <c r="AX933" s="172"/>
      <c r="AY933" s="172"/>
      <c r="AZ933" s="172"/>
      <c r="BA933" s="172"/>
      <c r="BB933" s="172"/>
      <c r="BC933" s="172"/>
      <c r="BD933" s="172"/>
      <c r="BE933" s="172"/>
      <c r="BF933" s="172"/>
      <c r="BG933" s="172"/>
      <c r="BH933" s="172"/>
      <c r="BI933" s="172"/>
      <c r="BJ933" s="172"/>
      <c r="BK933" s="172"/>
      <c r="BL933" s="172"/>
      <c r="BM933" s="172"/>
      <c r="BN933" s="172"/>
    </row>
    <row r="934" spans="20:66" s="156" customFormat="1">
      <c r="T934" s="172"/>
      <c r="U934" s="172"/>
      <c r="V934" s="172"/>
      <c r="W934" s="172"/>
      <c r="X934" s="172"/>
      <c r="Y934" s="172"/>
      <c r="Z934" s="172"/>
      <c r="AA934" s="172"/>
      <c r="AB934" s="172"/>
      <c r="AC934" s="172"/>
      <c r="AD934" s="172"/>
      <c r="AE934" s="172"/>
      <c r="AF934" s="172"/>
      <c r="AG934" s="172"/>
      <c r="AH934" s="172"/>
      <c r="AI934" s="172"/>
      <c r="AJ934" s="172"/>
      <c r="AK934" s="172"/>
      <c r="AL934" s="172"/>
      <c r="AM934" s="172"/>
      <c r="AN934" s="172"/>
      <c r="AO934" s="172"/>
      <c r="AP934" s="172"/>
      <c r="AQ934" s="172"/>
      <c r="AR934" s="172"/>
      <c r="AS934" s="172"/>
      <c r="AT934" s="172"/>
      <c r="AU934" s="172"/>
      <c r="AV934" s="172"/>
      <c r="AW934" s="172"/>
      <c r="AX934" s="172"/>
      <c r="AY934" s="172"/>
      <c r="AZ934" s="172"/>
      <c r="BA934" s="172"/>
      <c r="BB934" s="172"/>
      <c r="BC934" s="172"/>
      <c r="BD934" s="172"/>
      <c r="BE934" s="172"/>
      <c r="BF934" s="172"/>
      <c r="BG934" s="172"/>
      <c r="BH934" s="172"/>
      <c r="BI934" s="172"/>
      <c r="BJ934" s="172"/>
      <c r="BK934" s="172"/>
      <c r="BL934" s="172"/>
      <c r="BM934" s="172"/>
      <c r="BN934" s="172"/>
    </row>
    <row r="935" spans="20:66" s="156" customFormat="1">
      <c r="T935" s="172"/>
      <c r="U935" s="172"/>
      <c r="V935" s="172"/>
      <c r="W935" s="172"/>
      <c r="X935" s="172"/>
      <c r="Y935" s="172"/>
      <c r="Z935" s="172"/>
      <c r="AA935" s="172"/>
      <c r="AB935" s="172"/>
      <c r="AC935" s="172"/>
      <c r="AD935" s="172"/>
      <c r="AE935" s="172"/>
      <c r="AF935" s="172"/>
      <c r="AG935" s="172"/>
      <c r="AH935" s="172"/>
      <c r="AI935" s="172"/>
      <c r="AJ935" s="172"/>
      <c r="AK935" s="172"/>
      <c r="AL935" s="172"/>
      <c r="AM935" s="172"/>
      <c r="AN935" s="172"/>
      <c r="AO935" s="172"/>
      <c r="AP935" s="172"/>
      <c r="AQ935" s="172"/>
      <c r="AR935" s="172"/>
      <c r="AS935" s="172"/>
      <c r="AT935" s="172"/>
      <c r="AU935" s="172"/>
      <c r="AV935" s="172"/>
      <c r="AW935" s="172"/>
      <c r="AX935" s="172"/>
      <c r="AY935" s="172"/>
      <c r="AZ935" s="172"/>
      <c r="BA935" s="172"/>
      <c r="BB935" s="172"/>
      <c r="BC935" s="172"/>
      <c r="BD935" s="172"/>
      <c r="BE935" s="172"/>
      <c r="BF935" s="172"/>
      <c r="BG935" s="172"/>
      <c r="BH935" s="172"/>
      <c r="BI935" s="172"/>
      <c r="BJ935" s="172"/>
      <c r="BK935" s="172"/>
      <c r="BL935" s="172"/>
      <c r="BM935" s="172"/>
      <c r="BN935" s="172"/>
    </row>
    <row r="936" spans="20:66" s="156" customFormat="1">
      <c r="T936" s="172"/>
      <c r="U936" s="172"/>
      <c r="V936" s="172"/>
      <c r="W936" s="172"/>
      <c r="X936" s="172"/>
      <c r="Y936" s="172"/>
      <c r="Z936" s="172"/>
      <c r="AA936" s="172"/>
      <c r="AB936" s="172"/>
      <c r="AC936" s="172"/>
      <c r="AD936" s="172"/>
      <c r="AE936" s="172"/>
      <c r="AF936" s="172"/>
      <c r="AG936" s="172"/>
      <c r="AH936" s="172"/>
      <c r="AI936" s="172"/>
      <c r="AJ936" s="172"/>
      <c r="AK936" s="172"/>
      <c r="AL936" s="172"/>
      <c r="AM936" s="172"/>
      <c r="AN936" s="172"/>
      <c r="AO936" s="172"/>
      <c r="AP936" s="172"/>
      <c r="AQ936" s="172"/>
      <c r="AR936" s="172"/>
      <c r="AS936" s="172"/>
      <c r="AT936" s="172"/>
      <c r="AU936" s="172"/>
      <c r="AV936" s="172"/>
      <c r="AW936" s="172"/>
      <c r="AX936" s="172"/>
      <c r="AY936" s="172"/>
      <c r="AZ936" s="172"/>
      <c r="BA936" s="172"/>
      <c r="BB936" s="172"/>
      <c r="BC936" s="172"/>
      <c r="BD936" s="172"/>
      <c r="BE936" s="172"/>
      <c r="BF936" s="172"/>
      <c r="BG936" s="172"/>
      <c r="BH936" s="172"/>
      <c r="BI936" s="172"/>
      <c r="BJ936" s="172"/>
      <c r="BK936" s="172"/>
      <c r="BL936" s="172"/>
      <c r="BM936" s="172"/>
      <c r="BN936" s="172"/>
    </row>
    <row r="937" spans="20:66" s="156" customFormat="1">
      <c r="T937" s="172"/>
      <c r="U937" s="172"/>
      <c r="V937" s="172"/>
      <c r="W937" s="172"/>
      <c r="X937" s="172"/>
      <c r="Y937" s="172"/>
      <c r="Z937" s="172"/>
      <c r="AA937" s="172"/>
      <c r="AB937" s="172"/>
      <c r="AC937" s="172"/>
      <c r="AD937" s="172"/>
      <c r="AE937" s="172"/>
      <c r="AF937" s="172"/>
      <c r="AG937" s="172"/>
      <c r="AH937" s="172"/>
      <c r="AI937" s="172"/>
      <c r="AJ937" s="172"/>
      <c r="AK937" s="172"/>
      <c r="AL937" s="172"/>
      <c r="AM937" s="172"/>
      <c r="AN937" s="172"/>
      <c r="AO937" s="172"/>
      <c r="AP937" s="172"/>
      <c r="AQ937" s="172"/>
      <c r="AR937" s="172"/>
      <c r="AS937" s="172"/>
      <c r="AT937" s="172"/>
      <c r="AU937" s="172"/>
      <c r="AV937" s="172"/>
      <c r="AW937" s="172"/>
      <c r="AX937" s="172"/>
      <c r="AY937" s="172"/>
      <c r="AZ937" s="172"/>
      <c r="BA937" s="172"/>
      <c r="BB937" s="172"/>
      <c r="BC937" s="172"/>
      <c r="BD937" s="172"/>
      <c r="BE937" s="172"/>
      <c r="BF937" s="172"/>
      <c r="BG937" s="172"/>
      <c r="BH937" s="172"/>
      <c r="BI937" s="172"/>
      <c r="BJ937" s="172"/>
      <c r="BK937" s="172"/>
      <c r="BL937" s="172"/>
      <c r="BM937" s="172"/>
      <c r="BN937" s="172"/>
    </row>
    <row r="938" spans="20:66" s="156" customFormat="1">
      <c r="T938" s="172"/>
      <c r="U938" s="172"/>
      <c r="V938" s="172"/>
      <c r="W938" s="172"/>
      <c r="X938" s="172"/>
      <c r="Y938" s="172"/>
      <c r="Z938" s="172"/>
      <c r="AA938" s="172"/>
      <c r="AB938" s="172"/>
      <c r="AC938" s="172"/>
      <c r="AD938" s="172"/>
      <c r="AE938" s="172"/>
      <c r="AF938" s="172"/>
      <c r="AG938" s="172"/>
      <c r="AH938" s="172"/>
      <c r="AI938" s="172"/>
      <c r="AJ938" s="172"/>
      <c r="AK938" s="172"/>
      <c r="AL938" s="172"/>
      <c r="AM938" s="172"/>
      <c r="AN938" s="172"/>
      <c r="AO938" s="172"/>
      <c r="AP938" s="172"/>
      <c r="AQ938" s="172"/>
      <c r="AR938" s="172"/>
      <c r="AS938" s="172"/>
      <c r="AT938" s="172"/>
      <c r="AU938" s="172"/>
      <c r="AV938" s="172"/>
      <c r="AW938" s="172"/>
      <c r="AX938" s="172"/>
      <c r="AY938" s="172"/>
      <c r="AZ938" s="172"/>
      <c r="BA938" s="172"/>
      <c r="BB938" s="172"/>
      <c r="BC938" s="172"/>
      <c r="BD938" s="172"/>
      <c r="BE938" s="172"/>
      <c r="BF938" s="172"/>
      <c r="BG938" s="172"/>
      <c r="BH938" s="172"/>
      <c r="BI938" s="172"/>
      <c r="BJ938" s="172"/>
      <c r="BK938" s="172"/>
      <c r="BL938" s="172"/>
      <c r="BM938" s="172"/>
      <c r="BN938" s="172"/>
    </row>
    <row r="939" spans="20:66" s="156" customFormat="1">
      <c r="T939" s="172"/>
      <c r="U939" s="172"/>
      <c r="V939" s="172"/>
      <c r="W939" s="172"/>
      <c r="X939" s="172"/>
      <c r="Y939" s="172"/>
      <c r="Z939" s="172"/>
      <c r="AA939" s="172"/>
      <c r="AB939" s="172"/>
      <c r="AC939" s="172"/>
      <c r="AD939" s="172"/>
      <c r="AE939" s="172"/>
      <c r="AF939" s="172"/>
      <c r="AG939" s="172"/>
      <c r="AH939" s="172"/>
      <c r="AI939" s="172"/>
      <c r="AJ939" s="172"/>
      <c r="AK939" s="172"/>
      <c r="AL939" s="172"/>
      <c r="AM939" s="172"/>
      <c r="AN939" s="172"/>
      <c r="AO939" s="172"/>
      <c r="AP939" s="172"/>
      <c r="AQ939" s="172"/>
      <c r="AR939" s="172"/>
      <c r="AS939" s="172"/>
      <c r="AT939" s="172"/>
      <c r="AU939" s="172"/>
      <c r="AV939" s="172"/>
      <c r="AW939" s="172"/>
      <c r="AX939" s="172"/>
      <c r="AY939" s="172"/>
      <c r="AZ939" s="172"/>
      <c r="BA939" s="172"/>
      <c r="BB939" s="172"/>
      <c r="BC939" s="172"/>
      <c r="BD939" s="172"/>
      <c r="BE939" s="172"/>
      <c r="BF939" s="172"/>
      <c r="BG939" s="172"/>
      <c r="BH939" s="172"/>
      <c r="BI939" s="172"/>
      <c r="BJ939" s="172"/>
      <c r="BK939" s="172"/>
      <c r="BL939" s="172"/>
      <c r="BM939" s="172"/>
      <c r="BN939" s="172"/>
    </row>
    <row r="940" spans="20:66" s="156" customFormat="1">
      <c r="T940" s="172"/>
      <c r="U940" s="172"/>
      <c r="V940" s="172"/>
      <c r="W940" s="172"/>
      <c r="X940" s="172"/>
      <c r="Y940" s="172"/>
      <c r="Z940" s="172"/>
      <c r="AA940" s="172"/>
      <c r="AB940" s="172"/>
      <c r="AC940" s="172"/>
      <c r="AD940" s="172"/>
      <c r="AE940" s="172"/>
      <c r="AF940" s="172"/>
      <c r="AG940" s="172"/>
      <c r="AH940" s="172"/>
      <c r="AI940" s="172"/>
      <c r="AJ940" s="172"/>
      <c r="AK940" s="172"/>
      <c r="AL940" s="172"/>
      <c r="AM940" s="172"/>
      <c r="AN940" s="172"/>
      <c r="AO940" s="172"/>
      <c r="AP940" s="172"/>
      <c r="AQ940" s="172"/>
      <c r="AR940" s="172"/>
      <c r="AS940" s="172"/>
      <c r="AT940" s="172"/>
      <c r="AU940" s="172"/>
      <c r="AV940" s="172"/>
      <c r="AW940" s="172"/>
      <c r="AX940" s="172"/>
      <c r="AY940" s="172"/>
      <c r="AZ940" s="172"/>
      <c r="BA940" s="172"/>
      <c r="BB940" s="172"/>
      <c r="BC940" s="172"/>
      <c r="BD940" s="172"/>
      <c r="BE940" s="172"/>
      <c r="BF940" s="172"/>
      <c r="BG940" s="172"/>
      <c r="BH940" s="172"/>
      <c r="BI940" s="172"/>
      <c r="BJ940" s="172"/>
      <c r="BK940" s="172"/>
      <c r="BL940" s="172"/>
      <c r="BM940" s="172"/>
      <c r="BN940" s="172"/>
    </row>
    <row r="941" spans="20:66" s="156" customFormat="1">
      <c r="T941" s="172"/>
      <c r="U941" s="172"/>
      <c r="V941" s="172"/>
      <c r="W941" s="172"/>
      <c r="X941" s="172"/>
      <c r="Y941" s="172"/>
      <c r="Z941" s="172"/>
      <c r="AA941" s="172"/>
      <c r="AB941" s="172"/>
      <c r="AC941" s="172"/>
      <c r="AD941" s="172"/>
      <c r="AE941" s="172"/>
      <c r="AF941" s="172"/>
      <c r="AG941" s="172"/>
      <c r="AH941" s="172"/>
      <c r="AI941" s="172"/>
      <c r="AJ941" s="172"/>
      <c r="AK941" s="172"/>
      <c r="AL941" s="172"/>
      <c r="AM941" s="172"/>
      <c r="AN941" s="172"/>
      <c r="AO941" s="172"/>
      <c r="AP941" s="172"/>
      <c r="AQ941" s="172"/>
      <c r="AR941" s="172"/>
      <c r="AS941" s="172"/>
      <c r="AT941" s="172"/>
      <c r="AU941" s="172"/>
      <c r="AV941" s="172"/>
      <c r="AW941" s="172"/>
      <c r="AX941" s="172"/>
      <c r="AY941" s="172"/>
      <c r="AZ941" s="172"/>
      <c r="BA941" s="172"/>
      <c r="BB941" s="172"/>
      <c r="BC941" s="172"/>
      <c r="BD941" s="172"/>
      <c r="BE941" s="172"/>
      <c r="BF941" s="172"/>
      <c r="BG941" s="172"/>
      <c r="BH941" s="172"/>
      <c r="BI941" s="172"/>
      <c r="BJ941" s="172"/>
      <c r="BK941" s="172"/>
      <c r="BL941" s="172"/>
      <c r="BM941" s="172"/>
      <c r="BN941" s="172"/>
    </row>
    <row r="942" spans="20:66" s="156" customFormat="1">
      <c r="T942" s="172"/>
      <c r="U942" s="172"/>
      <c r="V942" s="172"/>
      <c r="W942" s="172"/>
      <c r="X942" s="172"/>
      <c r="Y942" s="172"/>
      <c r="Z942" s="172"/>
      <c r="AA942" s="172"/>
      <c r="AB942" s="172"/>
      <c r="AC942" s="172"/>
      <c r="AD942" s="172"/>
      <c r="AE942" s="172"/>
      <c r="AF942" s="172"/>
      <c r="AG942" s="172"/>
      <c r="AH942" s="172"/>
      <c r="AI942" s="172"/>
      <c r="AJ942" s="172"/>
      <c r="AK942" s="172"/>
      <c r="AL942" s="172"/>
      <c r="AM942" s="172"/>
      <c r="AN942" s="172"/>
      <c r="AO942" s="172"/>
      <c r="AP942" s="172"/>
      <c r="AQ942" s="172"/>
      <c r="AR942" s="172"/>
      <c r="AS942" s="172"/>
      <c r="AT942" s="172"/>
      <c r="AU942" s="172"/>
      <c r="AV942" s="172"/>
      <c r="AW942" s="172"/>
      <c r="AX942" s="172"/>
      <c r="AY942" s="172"/>
      <c r="AZ942" s="172"/>
      <c r="BA942" s="172"/>
      <c r="BB942" s="172"/>
      <c r="BC942" s="172"/>
      <c r="BD942" s="172"/>
      <c r="BE942" s="172"/>
      <c r="BF942" s="172"/>
      <c r="BG942" s="172"/>
      <c r="BH942" s="172"/>
      <c r="BI942" s="172"/>
      <c r="BJ942" s="172"/>
      <c r="BK942" s="172"/>
      <c r="BL942" s="172"/>
      <c r="BM942" s="172"/>
      <c r="BN942" s="172"/>
    </row>
    <row r="943" spans="20:66" s="156" customFormat="1">
      <c r="T943" s="172"/>
      <c r="U943" s="172"/>
      <c r="V943" s="172"/>
      <c r="W943" s="172"/>
      <c r="X943" s="172"/>
      <c r="Y943" s="172"/>
      <c r="Z943" s="172"/>
      <c r="AA943" s="172"/>
      <c r="AB943" s="172"/>
      <c r="AC943" s="172"/>
      <c r="AD943" s="172"/>
      <c r="AE943" s="172"/>
      <c r="AF943" s="172"/>
      <c r="AG943" s="172"/>
      <c r="AH943" s="172"/>
      <c r="AI943" s="172"/>
      <c r="AJ943" s="172"/>
      <c r="AK943" s="172"/>
      <c r="AL943" s="172"/>
      <c r="AM943" s="172"/>
      <c r="AN943" s="172"/>
      <c r="AO943" s="172"/>
      <c r="AP943" s="172"/>
      <c r="AQ943" s="172"/>
      <c r="AR943" s="172"/>
      <c r="AS943" s="172"/>
      <c r="AT943" s="172"/>
      <c r="AU943" s="172"/>
      <c r="AV943" s="172"/>
      <c r="AW943" s="172"/>
      <c r="AX943" s="172"/>
      <c r="AY943" s="172"/>
      <c r="AZ943" s="172"/>
      <c r="BA943" s="172"/>
      <c r="BB943" s="172"/>
      <c r="BC943" s="172"/>
      <c r="BD943" s="172"/>
      <c r="BE943" s="172"/>
      <c r="BF943" s="172"/>
      <c r="BG943" s="172"/>
      <c r="BH943" s="172"/>
      <c r="BI943" s="172"/>
      <c r="BJ943" s="172"/>
      <c r="BK943" s="172"/>
      <c r="BL943" s="172"/>
      <c r="BM943" s="172"/>
      <c r="BN943" s="172"/>
    </row>
    <row r="944" spans="20:66" s="156" customFormat="1">
      <c r="T944" s="172"/>
      <c r="U944" s="172"/>
      <c r="V944" s="172"/>
      <c r="W944" s="172"/>
      <c r="X944" s="172"/>
      <c r="Y944" s="172"/>
      <c r="Z944" s="172"/>
      <c r="AA944" s="172"/>
      <c r="AB944" s="172"/>
      <c r="AC944" s="172"/>
      <c r="AD944" s="172"/>
      <c r="AE944" s="172"/>
      <c r="AF944" s="172"/>
      <c r="AG944" s="172"/>
      <c r="AH944" s="172"/>
      <c r="AI944" s="172"/>
      <c r="AJ944" s="172"/>
      <c r="AK944" s="172"/>
      <c r="AL944" s="172"/>
      <c r="AM944" s="172"/>
      <c r="AN944" s="172"/>
      <c r="AO944" s="172"/>
      <c r="AP944" s="172"/>
      <c r="AQ944" s="172"/>
      <c r="AR944" s="172"/>
      <c r="AS944" s="172"/>
      <c r="AT944" s="172"/>
      <c r="AU944" s="172"/>
      <c r="AV944" s="172"/>
      <c r="AW944" s="172"/>
      <c r="AX944" s="172"/>
      <c r="AY944" s="172"/>
      <c r="AZ944" s="172"/>
      <c r="BA944" s="172"/>
      <c r="BB944" s="172"/>
      <c r="BC944" s="172"/>
      <c r="BD944" s="172"/>
      <c r="BE944" s="172"/>
      <c r="BF944" s="172"/>
      <c r="BG944" s="172"/>
      <c r="BH944" s="172"/>
      <c r="BI944" s="172"/>
      <c r="BJ944" s="172"/>
      <c r="BK944" s="172"/>
      <c r="BL944" s="172"/>
      <c r="BM944" s="172"/>
      <c r="BN944" s="172"/>
    </row>
    <row r="945" spans="20:66" s="156" customFormat="1">
      <c r="T945" s="172"/>
      <c r="U945" s="172"/>
      <c r="V945" s="172"/>
      <c r="W945" s="172"/>
      <c r="X945" s="172"/>
      <c r="Y945" s="172"/>
      <c r="Z945" s="172"/>
      <c r="AA945" s="172"/>
      <c r="AB945" s="172"/>
      <c r="AC945" s="172"/>
      <c r="AD945" s="172"/>
      <c r="AE945" s="172"/>
      <c r="AF945" s="172"/>
      <c r="AG945" s="172"/>
      <c r="AH945" s="172"/>
      <c r="AI945" s="172"/>
      <c r="AJ945" s="172"/>
      <c r="AK945" s="172"/>
      <c r="AL945" s="172"/>
      <c r="AM945" s="172"/>
      <c r="AN945" s="172"/>
      <c r="AO945" s="172"/>
      <c r="AP945" s="172"/>
      <c r="AQ945" s="172"/>
      <c r="AR945" s="172"/>
      <c r="AS945" s="172"/>
      <c r="AT945" s="172"/>
      <c r="AU945" s="172"/>
      <c r="AV945" s="172"/>
      <c r="AW945" s="172"/>
      <c r="AX945" s="172"/>
      <c r="AY945" s="172"/>
      <c r="AZ945" s="172"/>
      <c r="BA945" s="172"/>
      <c r="BB945" s="172"/>
      <c r="BC945" s="172"/>
      <c r="BD945" s="172"/>
      <c r="BE945" s="172"/>
      <c r="BF945" s="172"/>
      <c r="BG945" s="172"/>
      <c r="BH945" s="172"/>
      <c r="BI945" s="172"/>
      <c r="BJ945" s="172"/>
      <c r="BK945" s="172"/>
      <c r="BL945" s="172"/>
      <c r="BM945" s="172"/>
      <c r="BN945" s="172"/>
    </row>
    <row r="946" spans="20:66" s="156" customFormat="1">
      <c r="T946" s="172"/>
      <c r="U946" s="172"/>
      <c r="V946" s="172"/>
      <c r="W946" s="172"/>
      <c r="X946" s="172"/>
      <c r="Y946" s="172"/>
      <c r="Z946" s="172"/>
      <c r="AA946" s="172"/>
      <c r="AB946" s="172"/>
      <c r="AC946" s="172"/>
      <c r="AD946" s="172"/>
      <c r="AE946" s="172"/>
      <c r="AF946" s="172"/>
      <c r="AG946" s="172"/>
      <c r="AH946" s="172"/>
      <c r="AI946" s="172"/>
      <c r="AJ946" s="172"/>
      <c r="AK946" s="172"/>
      <c r="AL946" s="172"/>
      <c r="AM946" s="172"/>
      <c r="AN946" s="172"/>
      <c r="AO946" s="172"/>
      <c r="AP946" s="172"/>
      <c r="AQ946" s="172"/>
      <c r="AR946" s="172"/>
      <c r="AS946" s="172"/>
      <c r="AT946" s="172"/>
      <c r="AU946" s="172"/>
      <c r="AV946" s="172"/>
      <c r="AW946" s="172"/>
      <c r="AX946" s="172"/>
      <c r="AY946" s="172"/>
      <c r="AZ946" s="172"/>
      <c r="BA946" s="172"/>
      <c r="BB946" s="172"/>
      <c r="BC946" s="172"/>
      <c r="BD946" s="172"/>
      <c r="BE946" s="172"/>
      <c r="BF946" s="172"/>
      <c r="BG946" s="172"/>
      <c r="BH946" s="172"/>
      <c r="BI946" s="172"/>
      <c r="BJ946" s="172"/>
      <c r="BK946" s="172"/>
      <c r="BL946" s="172"/>
      <c r="BM946" s="172"/>
      <c r="BN946" s="172"/>
    </row>
    <row r="947" spans="20:66" s="156" customFormat="1">
      <c r="T947" s="172"/>
      <c r="U947" s="172"/>
      <c r="V947" s="172"/>
      <c r="W947" s="172"/>
      <c r="X947" s="172"/>
      <c r="Y947" s="172"/>
      <c r="Z947" s="172"/>
      <c r="AA947" s="172"/>
      <c r="AB947" s="172"/>
      <c r="AC947" s="172"/>
      <c r="AD947" s="172"/>
      <c r="AE947" s="172"/>
      <c r="AF947" s="172"/>
      <c r="AG947" s="172"/>
      <c r="AH947" s="172"/>
      <c r="AI947" s="172"/>
      <c r="AJ947" s="172"/>
      <c r="AK947" s="172"/>
      <c r="AL947" s="172"/>
      <c r="AM947" s="172"/>
      <c r="AN947" s="172"/>
      <c r="AO947" s="172"/>
      <c r="AP947" s="172"/>
      <c r="AQ947" s="172"/>
      <c r="AR947" s="172"/>
      <c r="AS947" s="172"/>
      <c r="AT947" s="172"/>
      <c r="AU947" s="172"/>
      <c r="AV947" s="172"/>
      <c r="AW947" s="172"/>
      <c r="AX947" s="172"/>
      <c r="AY947" s="172"/>
      <c r="AZ947" s="172"/>
      <c r="BA947" s="172"/>
      <c r="BB947" s="172"/>
      <c r="BC947" s="172"/>
      <c r="BD947" s="172"/>
      <c r="BE947" s="172"/>
      <c r="BF947" s="172"/>
      <c r="BG947" s="172"/>
      <c r="BH947" s="172"/>
      <c r="BI947" s="172"/>
      <c r="BJ947" s="172"/>
      <c r="BK947" s="172"/>
      <c r="BL947" s="172"/>
      <c r="BM947" s="172"/>
      <c r="BN947" s="172"/>
    </row>
    <row r="948" spans="20:66" s="156" customFormat="1">
      <c r="T948" s="172"/>
      <c r="U948" s="172"/>
      <c r="V948" s="172"/>
      <c r="W948" s="172"/>
      <c r="X948" s="172"/>
      <c r="Y948" s="172"/>
      <c r="Z948" s="172"/>
      <c r="AA948" s="172"/>
      <c r="AB948" s="172"/>
      <c r="AC948" s="172"/>
      <c r="AD948" s="172"/>
      <c r="AE948" s="172"/>
      <c r="AF948" s="172"/>
      <c r="AG948" s="172"/>
      <c r="AH948" s="172"/>
      <c r="AI948" s="172"/>
      <c r="AJ948" s="172"/>
      <c r="AK948" s="172"/>
      <c r="AL948" s="172"/>
      <c r="AM948" s="172"/>
      <c r="AN948" s="172"/>
      <c r="AO948" s="172"/>
      <c r="AP948" s="172"/>
      <c r="AQ948" s="172"/>
      <c r="AR948" s="172"/>
      <c r="AS948" s="172"/>
      <c r="AT948" s="172"/>
      <c r="AU948" s="172"/>
      <c r="AV948" s="172"/>
      <c r="AW948" s="172"/>
      <c r="AX948" s="172"/>
      <c r="AY948" s="172"/>
      <c r="AZ948" s="172"/>
      <c r="BA948" s="172"/>
      <c r="BB948" s="172"/>
      <c r="BC948" s="172"/>
      <c r="BD948" s="172"/>
      <c r="BE948" s="172"/>
      <c r="BF948" s="172"/>
      <c r="BG948" s="172"/>
      <c r="BH948" s="172"/>
      <c r="BI948" s="172"/>
      <c r="BJ948" s="172"/>
      <c r="BK948" s="172"/>
      <c r="BL948" s="172"/>
      <c r="BM948" s="172"/>
      <c r="BN948" s="172"/>
    </row>
    <row r="949" spans="20:66" s="156" customFormat="1">
      <c r="T949" s="172"/>
      <c r="U949" s="172"/>
      <c r="V949" s="172"/>
      <c r="W949" s="172"/>
      <c r="X949" s="172"/>
      <c r="Y949" s="172"/>
      <c r="Z949" s="172"/>
      <c r="AA949" s="172"/>
      <c r="AB949" s="172"/>
      <c r="AC949" s="172"/>
      <c r="AD949" s="172"/>
      <c r="AE949" s="172"/>
      <c r="AF949" s="172"/>
      <c r="AG949" s="172"/>
      <c r="AH949" s="172"/>
      <c r="AI949" s="172"/>
      <c r="AJ949" s="172"/>
      <c r="AK949" s="172"/>
      <c r="AL949" s="172"/>
      <c r="AM949" s="172"/>
      <c r="AN949" s="172"/>
      <c r="AO949" s="172"/>
      <c r="AP949" s="172"/>
      <c r="AQ949" s="172"/>
      <c r="AR949" s="172"/>
      <c r="AS949" s="172"/>
      <c r="AT949" s="172"/>
      <c r="AU949" s="172"/>
      <c r="AV949" s="172"/>
      <c r="AW949" s="172"/>
      <c r="AX949" s="172"/>
      <c r="AY949" s="172"/>
      <c r="AZ949" s="172"/>
      <c r="BA949" s="172"/>
      <c r="BB949" s="172"/>
      <c r="BC949" s="172"/>
      <c r="BD949" s="172"/>
      <c r="BE949" s="172"/>
      <c r="BF949" s="172"/>
      <c r="BG949" s="172"/>
      <c r="BH949" s="172"/>
      <c r="BI949" s="172"/>
      <c r="BJ949" s="172"/>
      <c r="BK949" s="172"/>
      <c r="BL949" s="172"/>
      <c r="BM949" s="172"/>
      <c r="BN949" s="172"/>
    </row>
    <row r="950" spans="20:66" s="156" customFormat="1"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172"/>
      <c r="AT950" s="172"/>
      <c r="AU950" s="172"/>
      <c r="AV950" s="172"/>
      <c r="AW950" s="172"/>
      <c r="AX950" s="172"/>
      <c r="AY950" s="172"/>
      <c r="AZ950" s="172"/>
      <c r="BA950" s="172"/>
      <c r="BB950" s="172"/>
      <c r="BC950" s="172"/>
      <c r="BD950" s="172"/>
      <c r="BE950" s="172"/>
      <c r="BF950" s="172"/>
      <c r="BG950" s="172"/>
      <c r="BH950" s="172"/>
      <c r="BI950" s="172"/>
      <c r="BJ950" s="172"/>
      <c r="BK950" s="172"/>
      <c r="BL950" s="172"/>
      <c r="BM950" s="172"/>
      <c r="BN950" s="172"/>
    </row>
    <row r="951" spans="20:66" s="156" customFormat="1">
      <c r="T951" s="172"/>
      <c r="U951" s="172"/>
      <c r="V951" s="172"/>
      <c r="W951" s="172"/>
      <c r="X951" s="172"/>
      <c r="Y951" s="172"/>
      <c r="Z951" s="172"/>
      <c r="AA951" s="172"/>
      <c r="AB951" s="172"/>
      <c r="AC951" s="172"/>
      <c r="AD951" s="172"/>
      <c r="AE951" s="172"/>
      <c r="AF951" s="172"/>
      <c r="AG951" s="172"/>
      <c r="AH951" s="172"/>
      <c r="AI951" s="172"/>
      <c r="AJ951" s="172"/>
      <c r="AK951" s="172"/>
      <c r="AL951" s="172"/>
      <c r="AM951" s="172"/>
      <c r="AN951" s="172"/>
      <c r="AO951" s="172"/>
      <c r="AP951" s="172"/>
      <c r="AQ951" s="172"/>
      <c r="AR951" s="172"/>
      <c r="AS951" s="172"/>
      <c r="AT951" s="172"/>
      <c r="AU951" s="172"/>
      <c r="AV951" s="172"/>
      <c r="AW951" s="172"/>
      <c r="AX951" s="172"/>
      <c r="AY951" s="172"/>
      <c r="AZ951" s="172"/>
      <c r="BA951" s="172"/>
      <c r="BB951" s="172"/>
      <c r="BC951" s="172"/>
      <c r="BD951" s="172"/>
      <c r="BE951" s="172"/>
      <c r="BF951" s="172"/>
      <c r="BG951" s="172"/>
      <c r="BH951" s="172"/>
      <c r="BI951" s="172"/>
      <c r="BJ951" s="172"/>
      <c r="BK951" s="172"/>
      <c r="BL951" s="172"/>
      <c r="BM951" s="172"/>
      <c r="BN951" s="172"/>
    </row>
    <row r="952" spans="20:66" s="156" customFormat="1">
      <c r="T952" s="172"/>
      <c r="U952" s="172"/>
      <c r="V952" s="172"/>
      <c r="W952" s="172"/>
      <c r="X952" s="172"/>
      <c r="Y952" s="172"/>
      <c r="Z952" s="172"/>
      <c r="AA952" s="172"/>
      <c r="AB952" s="172"/>
      <c r="AC952" s="172"/>
      <c r="AD952" s="172"/>
      <c r="AE952" s="172"/>
      <c r="AF952" s="172"/>
      <c r="AG952" s="172"/>
      <c r="AH952" s="172"/>
      <c r="AI952" s="172"/>
      <c r="AJ952" s="172"/>
      <c r="AK952" s="172"/>
      <c r="AL952" s="172"/>
      <c r="AM952" s="172"/>
      <c r="AN952" s="172"/>
      <c r="AO952" s="172"/>
      <c r="AP952" s="172"/>
      <c r="AQ952" s="172"/>
      <c r="AR952" s="172"/>
      <c r="AS952" s="172"/>
      <c r="AT952" s="172"/>
      <c r="AU952" s="172"/>
      <c r="AV952" s="172"/>
      <c r="AW952" s="172"/>
      <c r="AX952" s="172"/>
      <c r="AY952" s="172"/>
      <c r="AZ952" s="172"/>
      <c r="BA952" s="172"/>
      <c r="BB952" s="172"/>
      <c r="BC952" s="172"/>
      <c r="BD952" s="172"/>
      <c r="BE952" s="172"/>
      <c r="BF952" s="172"/>
      <c r="BG952" s="172"/>
      <c r="BH952" s="172"/>
      <c r="BI952" s="172"/>
      <c r="BJ952" s="172"/>
      <c r="BK952" s="172"/>
      <c r="BL952" s="172"/>
      <c r="BM952" s="172"/>
      <c r="BN952" s="172"/>
    </row>
    <row r="953" spans="20:66" s="156" customFormat="1">
      <c r="T953" s="172"/>
      <c r="U953" s="172"/>
      <c r="V953" s="172"/>
      <c r="W953" s="172"/>
      <c r="X953" s="172"/>
      <c r="Y953" s="172"/>
      <c r="Z953" s="172"/>
      <c r="AA953" s="172"/>
      <c r="AB953" s="172"/>
      <c r="AC953" s="172"/>
      <c r="AD953" s="172"/>
      <c r="AE953" s="172"/>
      <c r="AF953" s="172"/>
      <c r="AG953" s="172"/>
      <c r="AH953" s="172"/>
      <c r="AI953" s="172"/>
      <c r="AJ953" s="172"/>
      <c r="AK953" s="172"/>
      <c r="AL953" s="172"/>
      <c r="AM953" s="172"/>
      <c r="AN953" s="172"/>
      <c r="AO953" s="172"/>
      <c r="AP953" s="172"/>
      <c r="AQ953" s="172"/>
      <c r="AR953" s="172"/>
      <c r="AS953" s="172"/>
      <c r="AT953" s="172"/>
      <c r="AU953" s="172"/>
      <c r="AV953" s="172"/>
      <c r="AW953" s="172"/>
      <c r="AX953" s="172"/>
      <c r="AY953" s="172"/>
      <c r="AZ953" s="172"/>
      <c r="BA953" s="172"/>
      <c r="BB953" s="172"/>
      <c r="BC953" s="172"/>
      <c r="BD953" s="172"/>
      <c r="BE953" s="172"/>
      <c r="BF953" s="172"/>
      <c r="BG953" s="172"/>
      <c r="BH953" s="172"/>
      <c r="BI953" s="172"/>
      <c r="BJ953" s="172"/>
      <c r="BK953" s="172"/>
      <c r="BL953" s="172"/>
      <c r="BM953" s="172"/>
      <c r="BN953" s="172"/>
    </row>
    <row r="954" spans="20:66" s="156" customFormat="1">
      <c r="T954" s="172"/>
      <c r="U954" s="172"/>
      <c r="V954" s="172"/>
      <c r="W954" s="172"/>
      <c r="X954" s="172"/>
      <c r="Y954" s="172"/>
      <c r="Z954" s="172"/>
      <c r="AA954" s="172"/>
      <c r="AB954" s="172"/>
      <c r="AC954" s="172"/>
      <c r="AD954" s="172"/>
      <c r="AE954" s="172"/>
      <c r="AF954" s="172"/>
      <c r="AG954" s="172"/>
      <c r="AH954" s="172"/>
      <c r="AI954" s="172"/>
      <c r="AJ954" s="172"/>
      <c r="AK954" s="172"/>
      <c r="AL954" s="172"/>
      <c r="AM954" s="172"/>
      <c r="AN954" s="172"/>
      <c r="AO954" s="172"/>
      <c r="AP954" s="172"/>
      <c r="AQ954" s="172"/>
      <c r="AR954" s="172"/>
      <c r="AS954" s="172"/>
      <c r="AT954" s="172"/>
      <c r="AU954" s="172"/>
      <c r="AV954" s="172"/>
      <c r="AW954" s="172"/>
      <c r="AX954" s="172"/>
      <c r="AY954" s="172"/>
      <c r="AZ954" s="172"/>
      <c r="BA954" s="172"/>
      <c r="BB954" s="172"/>
      <c r="BC954" s="172"/>
      <c r="BD954" s="172"/>
      <c r="BE954" s="172"/>
      <c r="BF954" s="172"/>
      <c r="BG954" s="172"/>
      <c r="BH954" s="172"/>
      <c r="BI954" s="172"/>
      <c r="BJ954" s="172"/>
      <c r="BK954" s="172"/>
      <c r="BL954" s="172"/>
      <c r="BM954" s="172"/>
      <c r="BN954" s="172"/>
    </row>
    <row r="955" spans="20:66" s="156" customFormat="1">
      <c r="T955" s="172"/>
      <c r="U955" s="172"/>
      <c r="V955" s="172"/>
      <c r="W955" s="172"/>
      <c r="X955" s="172"/>
      <c r="Y955" s="172"/>
      <c r="Z955" s="172"/>
      <c r="AA955" s="172"/>
      <c r="AB955" s="172"/>
      <c r="AC955" s="172"/>
      <c r="AD955" s="172"/>
      <c r="AE955" s="172"/>
      <c r="AF955" s="172"/>
      <c r="AG955" s="172"/>
      <c r="AH955" s="172"/>
      <c r="AI955" s="172"/>
      <c r="AJ955" s="172"/>
      <c r="AK955" s="172"/>
      <c r="AL955" s="172"/>
      <c r="AM955" s="172"/>
      <c r="AN955" s="172"/>
      <c r="AO955" s="172"/>
      <c r="AP955" s="172"/>
      <c r="AQ955" s="172"/>
      <c r="AR955" s="172"/>
      <c r="AS955" s="172"/>
      <c r="AT955" s="172"/>
      <c r="AU955" s="172"/>
      <c r="AV955" s="172"/>
      <c r="AW955" s="172"/>
      <c r="AX955" s="172"/>
      <c r="AY955" s="172"/>
      <c r="AZ955" s="172"/>
      <c r="BA955" s="172"/>
      <c r="BB955" s="172"/>
      <c r="BC955" s="172"/>
      <c r="BD955" s="172"/>
      <c r="BE955" s="172"/>
      <c r="BF955" s="172"/>
      <c r="BG955" s="172"/>
      <c r="BH955" s="172"/>
      <c r="BI955" s="172"/>
      <c r="BJ955" s="172"/>
      <c r="BK955" s="172"/>
      <c r="BL955" s="172"/>
      <c r="BM955" s="172"/>
      <c r="BN955" s="172"/>
    </row>
    <row r="956" spans="20:66" s="156" customFormat="1">
      <c r="T956" s="172"/>
      <c r="U956" s="172"/>
      <c r="V956" s="172"/>
      <c r="W956" s="172"/>
      <c r="X956" s="172"/>
      <c r="Y956" s="172"/>
      <c r="Z956" s="172"/>
      <c r="AA956" s="172"/>
      <c r="AB956" s="172"/>
      <c r="AC956" s="172"/>
      <c r="AD956" s="172"/>
      <c r="AE956" s="172"/>
      <c r="AF956" s="172"/>
      <c r="AG956" s="172"/>
      <c r="AH956" s="172"/>
      <c r="AI956" s="172"/>
      <c r="AJ956" s="172"/>
      <c r="AK956" s="172"/>
      <c r="AL956" s="172"/>
      <c r="AM956" s="172"/>
      <c r="AN956" s="172"/>
      <c r="AO956" s="172"/>
      <c r="AP956" s="172"/>
      <c r="AQ956" s="172"/>
      <c r="AR956" s="172"/>
      <c r="AS956" s="172"/>
      <c r="AT956" s="172"/>
      <c r="AU956" s="172"/>
      <c r="AV956" s="172"/>
      <c r="AW956" s="172"/>
      <c r="AX956" s="172"/>
      <c r="AY956" s="172"/>
      <c r="AZ956" s="172"/>
      <c r="BA956" s="172"/>
      <c r="BB956" s="172"/>
      <c r="BC956" s="172"/>
      <c r="BD956" s="172"/>
      <c r="BE956" s="172"/>
      <c r="BF956" s="172"/>
      <c r="BG956" s="172"/>
      <c r="BH956" s="172"/>
      <c r="BI956" s="172"/>
      <c r="BJ956" s="172"/>
      <c r="BK956" s="172"/>
      <c r="BL956" s="172"/>
      <c r="BM956" s="172"/>
      <c r="BN956" s="172"/>
    </row>
    <row r="957" spans="20:66" s="156" customFormat="1">
      <c r="T957" s="172"/>
      <c r="U957" s="172"/>
      <c r="V957" s="172"/>
      <c r="W957" s="172"/>
      <c r="X957" s="172"/>
      <c r="Y957" s="172"/>
      <c r="Z957" s="172"/>
      <c r="AA957" s="172"/>
      <c r="AB957" s="172"/>
      <c r="AC957" s="172"/>
      <c r="AD957" s="172"/>
      <c r="AE957" s="172"/>
      <c r="AF957" s="172"/>
      <c r="AG957" s="172"/>
      <c r="AH957" s="172"/>
      <c r="AI957" s="172"/>
      <c r="AJ957" s="172"/>
      <c r="AK957" s="172"/>
      <c r="AL957" s="172"/>
      <c r="AM957" s="172"/>
      <c r="AN957" s="172"/>
      <c r="AO957" s="172"/>
      <c r="AP957" s="172"/>
      <c r="AQ957" s="172"/>
      <c r="AR957" s="172"/>
      <c r="AS957" s="172"/>
      <c r="AT957" s="172"/>
      <c r="AU957" s="172"/>
      <c r="AV957" s="172"/>
      <c r="AW957" s="172"/>
      <c r="AX957" s="172"/>
      <c r="AY957" s="172"/>
      <c r="AZ957" s="172"/>
      <c r="BA957" s="172"/>
      <c r="BB957" s="172"/>
      <c r="BC957" s="172"/>
      <c r="BD957" s="172"/>
      <c r="BE957" s="172"/>
      <c r="BF957" s="172"/>
      <c r="BG957" s="172"/>
      <c r="BH957" s="172"/>
      <c r="BI957" s="172"/>
      <c r="BJ957" s="172"/>
      <c r="BK957" s="172"/>
      <c r="BL957" s="172"/>
      <c r="BM957" s="172"/>
      <c r="BN957" s="172"/>
    </row>
    <row r="958" spans="20:66" s="156" customFormat="1">
      <c r="T958" s="172"/>
      <c r="U958" s="172"/>
      <c r="V958" s="172"/>
      <c r="W958" s="172"/>
      <c r="X958" s="172"/>
      <c r="Y958" s="172"/>
      <c r="Z958" s="172"/>
      <c r="AA958" s="172"/>
      <c r="AB958" s="172"/>
      <c r="AC958" s="172"/>
      <c r="AD958" s="172"/>
      <c r="AE958" s="172"/>
      <c r="AF958" s="172"/>
      <c r="AG958" s="172"/>
      <c r="AH958" s="172"/>
      <c r="AI958" s="172"/>
      <c r="AJ958" s="172"/>
      <c r="AK958" s="172"/>
      <c r="AL958" s="172"/>
      <c r="AM958" s="172"/>
      <c r="AN958" s="172"/>
      <c r="AO958" s="172"/>
      <c r="AP958" s="172"/>
      <c r="AQ958" s="172"/>
      <c r="AR958" s="172"/>
      <c r="AS958" s="172"/>
      <c r="AT958" s="172"/>
      <c r="AU958" s="172"/>
      <c r="AV958" s="172"/>
      <c r="AW958" s="172"/>
      <c r="AX958" s="172"/>
      <c r="AY958" s="172"/>
      <c r="AZ958" s="172"/>
      <c r="BA958" s="172"/>
      <c r="BB958" s="172"/>
      <c r="BC958" s="172"/>
      <c r="BD958" s="172"/>
      <c r="BE958" s="172"/>
      <c r="BF958" s="172"/>
      <c r="BG958" s="172"/>
      <c r="BH958" s="172"/>
      <c r="BI958" s="172"/>
      <c r="BJ958" s="172"/>
      <c r="BK958" s="172"/>
      <c r="BL958" s="172"/>
      <c r="BM958" s="172"/>
      <c r="BN958" s="172"/>
    </row>
    <row r="959" spans="20:66" s="156" customFormat="1">
      <c r="T959" s="172"/>
      <c r="U959" s="172"/>
      <c r="V959" s="172"/>
      <c r="W959" s="172"/>
      <c r="X959" s="172"/>
      <c r="Y959" s="172"/>
      <c r="Z959" s="172"/>
      <c r="AA959" s="172"/>
      <c r="AB959" s="172"/>
      <c r="AC959" s="172"/>
      <c r="AD959" s="172"/>
      <c r="AE959" s="172"/>
      <c r="AF959" s="172"/>
      <c r="AG959" s="172"/>
      <c r="AH959" s="172"/>
      <c r="AI959" s="172"/>
      <c r="AJ959" s="172"/>
      <c r="AK959" s="172"/>
      <c r="AL959" s="172"/>
      <c r="AM959" s="172"/>
      <c r="AN959" s="172"/>
      <c r="AO959" s="172"/>
      <c r="AP959" s="172"/>
      <c r="AQ959" s="172"/>
      <c r="AR959" s="172"/>
      <c r="AS959" s="172"/>
      <c r="AT959" s="172"/>
      <c r="AU959" s="172"/>
      <c r="AV959" s="172"/>
      <c r="AW959" s="172"/>
      <c r="AX959" s="172"/>
      <c r="AY959" s="172"/>
      <c r="AZ959" s="172"/>
      <c r="BA959" s="172"/>
      <c r="BB959" s="172"/>
      <c r="BC959" s="172"/>
      <c r="BD959" s="172"/>
      <c r="BE959" s="172"/>
      <c r="BF959" s="172"/>
      <c r="BG959" s="172"/>
      <c r="BH959" s="172"/>
      <c r="BI959" s="172"/>
      <c r="BJ959" s="172"/>
      <c r="BK959" s="172"/>
      <c r="BL959" s="172"/>
      <c r="BM959" s="172"/>
      <c r="BN959" s="172"/>
    </row>
    <row r="960" spans="20:66" s="156" customFormat="1">
      <c r="T960" s="172"/>
      <c r="U960" s="172"/>
      <c r="V960" s="172"/>
      <c r="W960" s="172"/>
      <c r="X960" s="172"/>
      <c r="Y960" s="172"/>
      <c r="Z960" s="172"/>
      <c r="AA960" s="172"/>
      <c r="AB960" s="172"/>
      <c r="AC960" s="172"/>
      <c r="AD960" s="172"/>
      <c r="AE960" s="172"/>
      <c r="AF960" s="172"/>
      <c r="AG960" s="172"/>
      <c r="AH960" s="172"/>
      <c r="AI960" s="172"/>
      <c r="AJ960" s="172"/>
      <c r="AK960" s="172"/>
      <c r="AL960" s="172"/>
      <c r="AM960" s="172"/>
      <c r="AN960" s="172"/>
      <c r="AO960" s="172"/>
      <c r="AP960" s="172"/>
      <c r="AQ960" s="172"/>
      <c r="AR960" s="172"/>
      <c r="AS960" s="172"/>
      <c r="AT960" s="172"/>
      <c r="AU960" s="172"/>
      <c r="AV960" s="172"/>
      <c r="AW960" s="172"/>
      <c r="AX960" s="172"/>
      <c r="AY960" s="172"/>
      <c r="AZ960" s="172"/>
      <c r="BA960" s="172"/>
      <c r="BB960" s="172"/>
      <c r="BC960" s="172"/>
      <c r="BD960" s="172"/>
      <c r="BE960" s="172"/>
      <c r="BF960" s="172"/>
      <c r="BG960" s="172"/>
      <c r="BH960" s="172"/>
      <c r="BI960" s="172"/>
      <c r="BJ960" s="172"/>
      <c r="BK960" s="172"/>
      <c r="BL960" s="172"/>
      <c r="BM960" s="172"/>
      <c r="BN960" s="172"/>
    </row>
    <row r="961" spans="20:66" s="156" customFormat="1">
      <c r="T961" s="172"/>
      <c r="U961" s="172"/>
      <c r="V961" s="172"/>
      <c r="W961" s="172"/>
      <c r="X961" s="172"/>
      <c r="Y961" s="172"/>
      <c r="Z961" s="172"/>
      <c r="AA961" s="172"/>
      <c r="AB961" s="172"/>
      <c r="AC961" s="172"/>
      <c r="AD961" s="172"/>
      <c r="AE961" s="172"/>
      <c r="AF961" s="172"/>
      <c r="AG961" s="172"/>
      <c r="AH961" s="172"/>
      <c r="AI961" s="172"/>
      <c r="AJ961" s="172"/>
      <c r="AK961" s="172"/>
      <c r="AL961" s="172"/>
      <c r="AM961" s="172"/>
      <c r="AN961" s="172"/>
      <c r="AO961" s="172"/>
      <c r="AP961" s="172"/>
      <c r="AQ961" s="172"/>
      <c r="AR961" s="172"/>
      <c r="AS961" s="172"/>
      <c r="AT961" s="172"/>
      <c r="AU961" s="172"/>
      <c r="AV961" s="172"/>
      <c r="AW961" s="172"/>
      <c r="AX961" s="172"/>
      <c r="AY961" s="172"/>
      <c r="AZ961" s="172"/>
      <c r="BA961" s="172"/>
      <c r="BB961" s="172"/>
      <c r="BC961" s="172"/>
      <c r="BD961" s="172"/>
      <c r="BE961" s="172"/>
      <c r="BF961" s="172"/>
      <c r="BG961" s="172"/>
      <c r="BH961" s="172"/>
      <c r="BI961" s="172"/>
      <c r="BJ961" s="172"/>
      <c r="BK961" s="172"/>
      <c r="BL961" s="172"/>
      <c r="BM961" s="172"/>
      <c r="BN961" s="172"/>
    </row>
    <row r="962" spans="20:66" s="156" customFormat="1">
      <c r="T962" s="172"/>
      <c r="U962" s="172"/>
      <c r="V962" s="172"/>
      <c r="W962" s="172"/>
      <c r="X962" s="172"/>
      <c r="Y962" s="172"/>
      <c r="Z962" s="172"/>
      <c r="AA962" s="172"/>
      <c r="AB962" s="172"/>
      <c r="AC962" s="172"/>
      <c r="AD962" s="172"/>
      <c r="AE962" s="172"/>
      <c r="AF962" s="172"/>
      <c r="AG962" s="172"/>
      <c r="AH962" s="172"/>
      <c r="AI962" s="172"/>
      <c r="AJ962" s="172"/>
      <c r="AK962" s="172"/>
      <c r="AL962" s="172"/>
      <c r="AM962" s="172"/>
      <c r="AN962" s="172"/>
      <c r="AO962" s="172"/>
      <c r="AP962" s="172"/>
      <c r="AQ962" s="172"/>
      <c r="AR962" s="172"/>
      <c r="AS962" s="172"/>
      <c r="AT962" s="172"/>
      <c r="AU962" s="172"/>
      <c r="AV962" s="172"/>
      <c r="AW962" s="172"/>
      <c r="AX962" s="172"/>
      <c r="AY962" s="172"/>
      <c r="AZ962" s="172"/>
      <c r="BA962" s="172"/>
      <c r="BB962" s="172"/>
      <c r="BC962" s="172"/>
      <c r="BD962" s="172"/>
      <c r="BE962" s="172"/>
      <c r="BF962" s="172"/>
      <c r="BG962" s="172"/>
      <c r="BH962" s="172"/>
      <c r="BI962" s="172"/>
      <c r="BJ962" s="172"/>
      <c r="BK962" s="172"/>
      <c r="BL962" s="172"/>
      <c r="BM962" s="172"/>
      <c r="BN962" s="172"/>
    </row>
    <row r="963" spans="20:66" s="156" customFormat="1">
      <c r="T963" s="172"/>
      <c r="U963" s="172"/>
      <c r="V963" s="172"/>
      <c r="W963" s="172"/>
      <c r="X963" s="172"/>
      <c r="Y963" s="172"/>
      <c r="Z963" s="172"/>
      <c r="AA963" s="172"/>
      <c r="AB963" s="172"/>
      <c r="AC963" s="172"/>
      <c r="AD963" s="172"/>
      <c r="AE963" s="172"/>
      <c r="AF963" s="172"/>
      <c r="AG963" s="172"/>
      <c r="AH963" s="172"/>
      <c r="AI963" s="172"/>
      <c r="AJ963" s="172"/>
      <c r="AK963" s="172"/>
      <c r="AL963" s="172"/>
      <c r="AM963" s="172"/>
      <c r="AN963" s="172"/>
      <c r="AO963" s="172"/>
      <c r="AP963" s="172"/>
      <c r="AQ963" s="172"/>
      <c r="AR963" s="172"/>
      <c r="AS963" s="172"/>
      <c r="AT963" s="172"/>
      <c r="AU963" s="172"/>
      <c r="AV963" s="172"/>
      <c r="AW963" s="172"/>
      <c r="AX963" s="172"/>
      <c r="AY963" s="172"/>
      <c r="AZ963" s="172"/>
      <c r="BA963" s="172"/>
      <c r="BB963" s="172"/>
      <c r="BC963" s="172"/>
      <c r="BD963" s="172"/>
      <c r="BE963" s="172"/>
      <c r="BF963" s="172"/>
      <c r="BG963" s="172"/>
      <c r="BH963" s="172"/>
      <c r="BI963" s="172"/>
      <c r="BJ963" s="172"/>
      <c r="BK963" s="172"/>
      <c r="BL963" s="172"/>
      <c r="BM963" s="172"/>
      <c r="BN963" s="172"/>
    </row>
    <row r="964" spans="20:66" s="156" customFormat="1">
      <c r="T964" s="172"/>
      <c r="U964" s="172"/>
      <c r="V964" s="172"/>
      <c r="W964" s="172"/>
      <c r="X964" s="172"/>
      <c r="Y964" s="172"/>
      <c r="Z964" s="172"/>
      <c r="AA964" s="172"/>
      <c r="AB964" s="172"/>
      <c r="AC964" s="172"/>
      <c r="AD964" s="172"/>
      <c r="AE964" s="172"/>
      <c r="AF964" s="172"/>
      <c r="AG964" s="172"/>
      <c r="AH964" s="172"/>
      <c r="AI964" s="172"/>
      <c r="AJ964" s="172"/>
      <c r="AK964" s="172"/>
      <c r="AL964" s="172"/>
      <c r="AM964" s="172"/>
      <c r="AN964" s="172"/>
      <c r="AO964" s="172"/>
      <c r="AP964" s="172"/>
      <c r="AQ964" s="172"/>
      <c r="AR964" s="172"/>
      <c r="AS964" s="172"/>
      <c r="AT964" s="172"/>
      <c r="AU964" s="172"/>
      <c r="AV964" s="172"/>
      <c r="AW964" s="172"/>
      <c r="AX964" s="172"/>
      <c r="AY964" s="172"/>
      <c r="AZ964" s="172"/>
      <c r="BA964" s="172"/>
      <c r="BB964" s="172"/>
      <c r="BC964" s="172"/>
      <c r="BD964" s="172"/>
      <c r="BE964" s="172"/>
      <c r="BF964" s="172"/>
      <c r="BG964" s="172"/>
      <c r="BH964" s="172"/>
      <c r="BI964" s="172"/>
      <c r="BJ964" s="172"/>
      <c r="BK964" s="172"/>
      <c r="BL964" s="172"/>
      <c r="BM964" s="172"/>
      <c r="BN964" s="172"/>
    </row>
    <row r="965" spans="20:66" s="156" customFormat="1">
      <c r="T965" s="172"/>
      <c r="U965" s="172"/>
      <c r="V965" s="172"/>
      <c r="W965" s="172"/>
      <c r="X965" s="172"/>
      <c r="Y965" s="172"/>
      <c r="Z965" s="172"/>
      <c r="AA965" s="172"/>
      <c r="AB965" s="172"/>
      <c r="AC965" s="172"/>
      <c r="AD965" s="172"/>
      <c r="AE965" s="172"/>
      <c r="AF965" s="172"/>
      <c r="AG965" s="172"/>
      <c r="AH965" s="172"/>
      <c r="AI965" s="172"/>
      <c r="AJ965" s="172"/>
      <c r="AK965" s="172"/>
      <c r="AL965" s="172"/>
      <c r="AM965" s="172"/>
      <c r="AN965" s="172"/>
      <c r="AO965" s="172"/>
      <c r="AP965" s="172"/>
      <c r="AQ965" s="172"/>
      <c r="AR965" s="172"/>
      <c r="AS965" s="172"/>
      <c r="AT965" s="172"/>
      <c r="AU965" s="172"/>
      <c r="AV965" s="172"/>
      <c r="AW965" s="172"/>
      <c r="AX965" s="172"/>
      <c r="AY965" s="172"/>
      <c r="AZ965" s="172"/>
      <c r="BA965" s="172"/>
      <c r="BB965" s="172"/>
      <c r="BC965" s="172"/>
      <c r="BD965" s="172"/>
      <c r="BE965" s="172"/>
      <c r="BF965" s="172"/>
      <c r="BG965" s="172"/>
      <c r="BH965" s="172"/>
      <c r="BI965" s="172"/>
      <c r="BJ965" s="172"/>
      <c r="BK965" s="172"/>
      <c r="BL965" s="172"/>
      <c r="BM965" s="172"/>
      <c r="BN965" s="172"/>
    </row>
    <row r="966" spans="20:66" s="156" customFormat="1">
      <c r="T966" s="172"/>
      <c r="U966" s="172"/>
      <c r="V966" s="172"/>
      <c r="W966" s="172"/>
      <c r="X966" s="172"/>
      <c r="Y966" s="172"/>
      <c r="Z966" s="172"/>
      <c r="AA966" s="172"/>
      <c r="AB966" s="172"/>
      <c r="AC966" s="172"/>
      <c r="AD966" s="172"/>
      <c r="AE966" s="172"/>
      <c r="AF966" s="172"/>
      <c r="AG966" s="172"/>
      <c r="AH966" s="172"/>
      <c r="AI966" s="172"/>
      <c r="AJ966" s="172"/>
      <c r="AK966" s="172"/>
      <c r="AL966" s="172"/>
      <c r="AM966" s="172"/>
      <c r="AN966" s="172"/>
      <c r="AO966" s="172"/>
      <c r="AP966" s="172"/>
      <c r="AQ966" s="172"/>
      <c r="AR966" s="172"/>
      <c r="AS966" s="172"/>
      <c r="AT966" s="172"/>
      <c r="AU966" s="172"/>
      <c r="AV966" s="172"/>
      <c r="AW966" s="172"/>
      <c r="AX966" s="172"/>
      <c r="AY966" s="172"/>
      <c r="AZ966" s="172"/>
      <c r="BA966" s="172"/>
      <c r="BB966" s="172"/>
      <c r="BC966" s="172"/>
      <c r="BD966" s="172"/>
      <c r="BE966" s="172"/>
      <c r="BF966" s="172"/>
      <c r="BG966" s="172"/>
      <c r="BH966" s="172"/>
      <c r="BI966" s="172"/>
      <c r="BJ966" s="172"/>
      <c r="BK966" s="172"/>
      <c r="BL966" s="172"/>
      <c r="BM966" s="172"/>
      <c r="BN966" s="172"/>
    </row>
    <row r="967" spans="20:66" s="156" customFormat="1">
      <c r="T967" s="172"/>
      <c r="U967" s="172"/>
      <c r="V967" s="172"/>
      <c r="W967" s="172"/>
      <c r="X967" s="172"/>
      <c r="Y967" s="172"/>
      <c r="Z967" s="172"/>
      <c r="AA967" s="172"/>
      <c r="AB967" s="172"/>
      <c r="AC967" s="172"/>
      <c r="AD967" s="172"/>
      <c r="AE967" s="172"/>
      <c r="AF967" s="172"/>
      <c r="AG967" s="172"/>
      <c r="AH967" s="172"/>
      <c r="AI967" s="172"/>
      <c r="AJ967" s="172"/>
      <c r="AK967" s="172"/>
      <c r="AL967" s="172"/>
      <c r="AM967" s="172"/>
      <c r="AN967" s="172"/>
      <c r="AO967" s="172"/>
      <c r="AP967" s="172"/>
      <c r="AQ967" s="172"/>
      <c r="AR967" s="172"/>
      <c r="AS967" s="172"/>
      <c r="AT967" s="172"/>
      <c r="AU967" s="172"/>
      <c r="AV967" s="172"/>
      <c r="AW967" s="172"/>
      <c r="AX967" s="172"/>
      <c r="AY967" s="172"/>
      <c r="AZ967" s="172"/>
      <c r="BA967" s="172"/>
      <c r="BB967" s="172"/>
      <c r="BC967" s="172"/>
      <c r="BD967" s="172"/>
      <c r="BE967" s="172"/>
      <c r="BF967" s="172"/>
      <c r="BG967" s="172"/>
      <c r="BH967" s="172"/>
      <c r="BI967" s="172"/>
      <c r="BJ967" s="172"/>
      <c r="BK967" s="172"/>
      <c r="BL967" s="172"/>
      <c r="BM967" s="172"/>
      <c r="BN967" s="172"/>
    </row>
    <row r="968" spans="20:66" s="156" customFormat="1">
      <c r="T968" s="172"/>
      <c r="U968" s="172"/>
      <c r="V968" s="172"/>
      <c r="W968" s="172"/>
      <c r="X968" s="172"/>
      <c r="Y968" s="172"/>
      <c r="Z968" s="172"/>
      <c r="AA968" s="172"/>
      <c r="AB968" s="172"/>
      <c r="AC968" s="172"/>
      <c r="AD968" s="172"/>
      <c r="AE968" s="172"/>
      <c r="AF968" s="172"/>
      <c r="AG968" s="172"/>
      <c r="AH968" s="172"/>
      <c r="AI968" s="172"/>
      <c r="AJ968" s="172"/>
      <c r="AK968" s="172"/>
      <c r="AL968" s="172"/>
      <c r="AM968" s="172"/>
      <c r="AN968" s="172"/>
      <c r="AO968" s="172"/>
      <c r="AP968" s="172"/>
      <c r="AQ968" s="172"/>
      <c r="AR968" s="172"/>
      <c r="AS968" s="172"/>
      <c r="AT968" s="172"/>
      <c r="AU968" s="172"/>
      <c r="AV968" s="172"/>
      <c r="AW968" s="172"/>
      <c r="AX968" s="172"/>
      <c r="AY968" s="172"/>
      <c r="AZ968" s="172"/>
      <c r="BA968" s="172"/>
      <c r="BB968" s="172"/>
      <c r="BC968" s="172"/>
      <c r="BD968" s="172"/>
      <c r="BE968" s="172"/>
      <c r="BF968" s="172"/>
      <c r="BG968" s="172"/>
      <c r="BH968" s="172"/>
      <c r="BI968" s="172"/>
      <c r="BJ968" s="172"/>
      <c r="BK968" s="172"/>
      <c r="BL968" s="172"/>
      <c r="BM968" s="172"/>
      <c r="BN968" s="172"/>
    </row>
    <row r="969" spans="20:66" s="156" customFormat="1">
      <c r="T969" s="172"/>
      <c r="U969" s="172"/>
      <c r="V969" s="172"/>
      <c r="W969" s="172"/>
      <c r="X969" s="172"/>
      <c r="Y969" s="172"/>
      <c r="Z969" s="172"/>
      <c r="AA969" s="172"/>
      <c r="AB969" s="172"/>
      <c r="AC969" s="172"/>
      <c r="AD969" s="172"/>
      <c r="AE969" s="172"/>
      <c r="AF969" s="172"/>
      <c r="AG969" s="172"/>
      <c r="AH969" s="172"/>
      <c r="AI969" s="172"/>
      <c r="AJ969" s="172"/>
      <c r="AK969" s="172"/>
      <c r="AL969" s="172"/>
      <c r="AM969" s="172"/>
      <c r="AN969" s="172"/>
      <c r="AO969" s="172"/>
      <c r="AP969" s="172"/>
      <c r="AQ969" s="172"/>
      <c r="AR969" s="172"/>
      <c r="AS969" s="172"/>
      <c r="AT969" s="172"/>
      <c r="AU969" s="172"/>
      <c r="AV969" s="172"/>
      <c r="AW969" s="172"/>
      <c r="AX969" s="172"/>
      <c r="AY969" s="172"/>
      <c r="AZ969" s="172"/>
      <c r="BA969" s="172"/>
      <c r="BB969" s="172"/>
      <c r="BC969" s="172"/>
      <c r="BD969" s="172"/>
      <c r="BE969" s="172"/>
      <c r="BF969" s="172"/>
      <c r="BG969" s="172"/>
      <c r="BH969" s="172"/>
      <c r="BI969" s="172"/>
      <c r="BJ969" s="172"/>
      <c r="BK969" s="172"/>
      <c r="BL969" s="172"/>
      <c r="BM969" s="172"/>
      <c r="BN969" s="172"/>
    </row>
    <row r="970" spans="20:66" s="156" customFormat="1">
      <c r="T970" s="172"/>
      <c r="U970" s="172"/>
      <c r="V970" s="172"/>
      <c r="W970" s="172"/>
      <c r="X970" s="172"/>
      <c r="Y970" s="172"/>
      <c r="Z970" s="172"/>
      <c r="AA970" s="172"/>
      <c r="AB970" s="172"/>
      <c r="AC970" s="172"/>
      <c r="AD970" s="172"/>
      <c r="AE970" s="172"/>
      <c r="AF970" s="172"/>
      <c r="AG970" s="172"/>
      <c r="AH970" s="172"/>
      <c r="AI970" s="172"/>
      <c r="AJ970" s="172"/>
      <c r="AK970" s="172"/>
      <c r="AL970" s="172"/>
      <c r="AM970" s="172"/>
      <c r="AN970" s="172"/>
      <c r="AO970" s="172"/>
      <c r="AP970" s="172"/>
      <c r="AQ970" s="172"/>
      <c r="AR970" s="172"/>
      <c r="AS970" s="172"/>
      <c r="AT970" s="172"/>
      <c r="AU970" s="172"/>
      <c r="AV970" s="172"/>
      <c r="AW970" s="172"/>
      <c r="AX970" s="172"/>
      <c r="AY970" s="172"/>
      <c r="AZ970" s="172"/>
      <c r="BA970" s="172"/>
      <c r="BB970" s="172"/>
      <c r="BC970" s="172"/>
      <c r="BD970" s="172"/>
      <c r="BE970" s="172"/>
      <c r="BF970" s="172"/>
      <c r="BG970" s="172"/>
      <c r="BH970" s="172"/>
      <c r="BI970" s="172"/>
      <c r="BJ970" s="172"/>
      <c r="BK970" s="172"/>
      <c r="BL970" s="172"/>
      <c r="BM970" s="172"/>
      <c r="BN970" s="172"/>
    </row>
    <row r="971" spans="20:66" s="156" customFormat="1">
      <c r="T971" s="172"/>
      <c r="U971" s="172"/>
      <c r="V971" s="172"/>
      <c r="W971" s="172"/>
      <c r="X971" s="172"/>
      <c r="Y971" s="172"/>
      <c r="Z971" s="172"/>
      <c r="AA971" s="172"/>
      <c r="AB971" s="172"/>
      <c r="AC971" s="172"/>
      <c r="AD971" s="172"/>
      <c r="AE971" s="172"/>
      <c r="AF971" s="172"/>
      <c r="AG971" s="172"/>
      <c r="AH971" s="172"/>
      <c r="AI971" s="172"/>
      <c r="AJ971" s="172"/>
      <c r="AK971" s="172"/>
      <c r="AL971" s="172"/>
      <c r="AM971" s="172"/>
      <c r="AN971" s="172"/>
      <c r="AO971" s="172"/>
      <c r="AP971" s="172"/>
      <c r="AQ971" s="172"/>
      <c r="AR971" s="172"/>
      <c r="AS971" s="172"/>
      <c r="AT971" s="172"/>
      <c r="AU971" s="172"/>
      <c r="AV971" s="172"/>
      <c r="AW971" s="172"/>
      <c r="AX971" s="172"/>
      <c r="AY971" s="172"/>
      <c r="AZ971" s="172"/>
      <c r="BA971" s="172"/>
      <c r="BB971" s="172"/>
      <c r="BC971" s="172"/>
      <c r="BD971" s="172"/>
      <c r="BE971" s="172"/>
      <c r="BF971" s="172"/>
      <c r="BG971" s="172"/>
      <c r="BH971" s="172"/>
      <c r="BI971" s="172"/>
      <c r="BJ971" s="172"/>
      <c r="BK971" s="172"/>
      <c r="BL971" s="172"/>
      <c r="BM971" s="172"/>
      <c r="BN971" s="172"/>
    </row>
    <row r="972" spans="20:66" s="156" customFormat="1">
      <c r="T972" s="172"/>
      <c r="U972" s="172"/>
      <c r="V972" s="172"/>
      <c r="W972" s="172"/>
      <c r="X972" s="172"/>
      <c r="Y972" s="172"/>
      <c r="Z972" s="172"/>
      <c r="AA972" s="172"/>
      <c r="AB972" s="172"/>
      <c r="AC972" s="172"/>
      <c r="AD972" s="172"/>
      <c r="AE972" s="172"/>
      <c r="AF972" s="172"/>
      <c r="AG972" s="172"/>
      <c r="AH972" s="172"/>
      <c r="AI972" s="172"/>
      <c r="AJ972" s="172"/>
      <c r="AK972" s="172"/>
      <c r="AL972" s="172"/>
      <c r="AM972" s="172"/>
      <c r="AN972" s="172"/>
      <c r="AO972" s="172"/>
      <c r="AP972" s="172"/>
      <c r="AQ972" s="172"/>
      <c r="AR972" s="172"/>
      <c r="AS972" s="172"/>
      <c r="AT972" s="172"/>
      <c r="AU972" s="172"/>
      <c r="AV972" s="172"/>
      <c r="AW972" s="172"/>
      <c r="AX972" s="172"/>
      <c r="AY972" s="172"/>
      <c r="AZ972" s="172"/>
      <c r="BA972" s="172"/>
      <c r="BB972" s="172"/>
      <c r="BC972" s="172"/>
      <c r="BD972" s="172"/>
      <c r="BE972" s="172"/>
      <c r="BF972" s="172"/>
      <c r="BG972" s="172"/>
      <c r="BH972" s="172"/>
      <c r="BI972" s="172"/>
      <c r="BJ972" s="172"/>
      <c r="BK972" s="172"/>
      <c r="BL972" s="172"/>
      <c r="BM972" s="172"/>
      <c r="BN972" s="172"/>
    </row>
    <row r="973" spans="20:66" s="156" customFormat="1">
      <c r="T973" s="172"/>
      <c r="U973" s="172"/>
      <c r="V973" s="172"/>
      <c r="W973" s="172"/>
      <c r="X973" s="172"/>
      <c r="Y973" s="172"/>
      <c r="Z973" s="172"/>
      <c r="AA973" s="172"/>
      <c r="AB973" s="172"/>
      <c r="AC973" s="172"/>
      <c r="AD973" s="172"/>
      <c r="AE973" s="172"/>
      <c r="AF973" s="172"/>
      <c r="AG973" s="172"/>
      <c r="AH973" s="172"/>
      <c r="AI973" s="172"/>
      <c r="AJ973" s="172"/>
      <c r="AK973" s="172"/>
      <c r="AL973" s="172"/>
      <c r="AM973" s="172"/>
      <c r="AN973" s="172"/>
      <c r="AO973" s="172"/>
      <c r="AP973" s="172"/>
      <c r="AQ973" s="172"/>
      <c r="AR973" s="172"/>
      <c r="AS973" s="172"/>
      <c r="AT973" s="172"/>
      <c r="AU973" s="172"/>
      <c r="AV973" s="172"/>
      <c r="AW973" s="172"/>
      <c r="AX973" s="172"/>
      <c r="AY973" s="172"/>
      <c r="AZ973" s="172"/>
      <c r="BA973" s="172"/>
      <c r="BB973" s="172"/>
      <c r="BC973" s="172"/>
      <c r="BD973" s="172"/>
      <c r="BE973" s="172"/>
      <c r="BF973" s="172"/>
      <c r="BG973" s="172"/>
      <c r="BH973" s="172"/>
      <c r="BI973" s="172"/>
      <c r="BJ973" s="172"/>
      <c r="BK973" s="172"/>
      <c r="BL973" s="172"/>
      <c r="BM973" s="172"/>
      <c r="BN973" s="172"/>
    </row>
    <row r="974" spans="20:66" s="156" customFormat="1">
      <c r="T974" s="172"/>
      <c r="U974" s="172"/>
      <c r="V974" s="172"/>
      <c r="W974" s="172"/>
      <c r="X974" s="172"/>
      <c r="Y974" s="172"/>
      <c r="Z974" s="172"/>
      <c r="AA974" s="172"/>
      <c r="AB974" s="172"/>
      <c r="AC974" s="172"/>
      <c r="AD974" s="172"/>
      <c r="AE974" s="172"/>
      <c r="AF974" s="172"/>
      <c r="AG974" s="172"/>
      <c r="AH974" s="172"/>
      <c r="AI974" s="172"/>
      <c r="AJ974" s="172"/>
      <c r="AK974" s="172"/>
      <c r="AL974" s="172"/>
      <c r="AM974" s="172"/>
      <c r="AN974" s="172"/>
      <c r="AO974" s="172"/>
      <c r="AP974" s="172"/>
      <c r="AQ974" s="172"/>
      <c r="AR974" s="172"/>
      <c r="AS974" s="172"/>
      <c r="AT974" s="172"/>
      <c r="AU974" s="172"/>
      <c r="AV974" s="172"/>
      <c r="AW974" s="172"/>
      <c r="AX974" s="172"/>
      <c r="AY974" s="172"/>
      <c r="AZ974" s="172"/>
      <c r="BA974" s="172"/>
      <c r="BB974" s="172"/>
      <c r="BC974" s="172"/>
      <c r="BD974" s="172"/>
      <c r="BE974" s="172"/>
      <c r="BF974" s="172"/>
      <c r="BG974" s="172"/>
      <c r="BH974" s="172"/>
      <c r="BI974" s="172"/>
      <c r="BJ974" s="172"/>
      <c r="BK974" s="172"/>
      <c r="BL974" s="172"/>
      <c r="BM974" s="172"/>
      <c r="BN974" s="172"/>
    </row>
    <row r="975" spans="20:66" s="156" customFormat="1">
      <c r="T975" s="172"/>
      <c r="U975" s="172"/>
      <c r="V975" s="172"/>
      <c r="W975" s="172"/>
      <c r="X975" s="172"/>
      <c r="Y975" s="172"/>
      <c r="Z975" s="172"/>
      <c r="AA975" s="172"/>
      <c r="AB975" s="172"/>
      <c r="AC975" s="172"/>
      <c r="AD975" s="172"/>
      <c r="AE975" s="172"/>
      <c r="AF975" s="172"/>
      <c r="AG975" s="172"/>
      <c r="AH975" s="172"/>
      <c r="AI975" s="172"/>
      <c r="AJ975" s="172"/>
      <c r="AK975" s="172"/>
      <c r="AL975" s="172"/>
      <c r="AM975" s="172"/>
      <c r="AN975" s="172"/>
      <c r="AO975" s="172"/>
      <c r="AP975" s="172"/>
      <c r="AQ975" s="172"/>
      <c r="AR975" s="172"/>
      <c r="AS975" s="172"/>
      <c r="AT975" s="172"/>
      <c r="AU975" s="172"/>
      <c r="AV975" s="172"/>
      <c r="AW975" s="172"/>
      <c r="AX975" s="172"/>
      <c r="AY975" s="172"/>
      <c r="AZ975" s="172"/>
      <c r="BA975" s="172"/>
      <c r="BB975" s="172"/>
      <c r="BC975" s="172"/>
      <c r="BD975" s="172"/>
      <c r="BE975" s="172"/>
      <c r="BF975" s="172"/>
      <c r="BG975" s="172"/>
      <c r="BH975" s="172"/>
      <c r="BI975" s="172"/>
      <c r="BJ975" s="172"/>
      <c r="BK975" s="172"/>
      <c r="BL975" s="172"/>
      <c r="BM975" s="172"/>
      <c r="BN975" s="172"/>
    </row>
    <row r="976" spans="20:66" s="156" customFormat="1">
      <c r="T976" s="172"/>
      <c r="U976" s="172"/>
      <c r="V976" s="172"/>
      <c r="W976" s="172"/>
      <c r="X976" s="172"/>
      <c r="Y976" s="172"/>
      <c r="Z976" s="172"/>
      <c r="AA976" s="172"/>
      <c r="AB976" s="172"/>
      <c r="AC976" s="172"/>
      <c r="AD976" s="172"/>
      <c r="AE976" s="172"/>
      <c r="AF976" s="172"/>
      <c r="AG976" s="172"/>
      <c r="AH976" s="172"/>
      <c r="AI976" s="172"/>
      <c r="AJ976" s="172"/>
      <c r="AK976" s="172"/>
      <c r="AL976" s="172"/>
      <c r="AM976" s="172"/>
      <c r="AN976" s="172"/>
      <c r="AO976" s="172"/>
      <c r="AP976" s="172"/>
      <c r="AQ976" s="172"/>
      <c r="AR976" s="172"/>
      <c r="AS976" s="172"/>
      <c r="AT976" s="172"/>
      <c r="AU976" s="172"/>
      <c r="AV976" s="172"/>
      <c r="AW976" s="172"/>
      <c r="AX976" s="172"/>
      <c r="AY976" s="172"/>
      <c r="AZ976" s="172"/>
      <c r="BA976" s="172"/>
      <c r="BB976" s="172"/>
      <c r="BC976" s="172"/>
      <c r="BD976" s="172"/>
      <c r="BE976" s="172"/>
      <c r="BF976" s="172"/>
      <c r="BG976" s="172"/>
      <c r="BH976" s="172"/>
      <c r="BI976" s="172"/>
      <c r="BJ976" s="172"/>
      <c r="BK976" s="172"/>
      <c r="BL976" s="172"/>
      <c r="BM976" s="172"/>
      <c r="BN976" s="172"/>
    </row>
    <row r="977" spans="20:66" s="156" customFormat="1">
      <c r="T977" s="172"/>
      <c r="U977" s="172"/>
      <c r="V977" s="172"/>
      <c r="W977" s="172"/>
      <c r="X977" s="172"/>
      <c r="Y977" s="172"/>
      <c r="Z977" s="172"/>
      <c r="AA977" s="172"/>
      <c r="AB977" s="172"/>
      <c r="AC977" s="172"/>
      <c r="AD977" s="172"/>
      <c r="AE977" s="172"/>
      <c r="AF977" s="172"/>
      <c r="AG977" s="172"/>
      <c r="AH977" s="172"/>
      <c r="AI977" s="172"/>
      <c r="AJ977" s="172"/>
      <c r="AK977" s="172"/>
      <c r="AL977" s="172"/>
      <c r="AM977" s="172"/>
      <c r="AN977" s="172"/>
      <c r="AO977" s="172"/>
      <c r="AP977" s="172"/>
      <c r="AQ977" s="172"/>
      <c r="AR977" s="172"/>
      <c r="AS977" s="172"/>
      <c r="AT977" s="172"/>
      <c r="AU977" s="172"/>
      <c r="AV977" s="172"/>
      <c r="AW977" s="172"/>
      <c r="AX977" s="172"/>
      <c r="AY977" s="172"/>
      <c r="AZ977" s="172"/>
      <c r="BA977" s="172"/>
      <c r="BB977" s="172"/>
      <c r="BC977" s="172"/>
      <c r="BD977" s="172"/>
      <c r="BE977" s="172"/>
      <c r="BF977" s="172"/>
      <c r="BG977" s="172"/>
      <c r="BH977" s="172"/>
      <c r="BI977" s="172"/>
      <c r="BJ977" s="172"/>
      <c r="BK977" s="172"/>
      <c r="BL977" s="172"/>
      <c r="BM977" s="172"/>
      <c r="BN977" s="172"/>
    </row>
    <row r="978" spans="20:66" s="156" customFormat="1">
      <c r="T978" s="172"/>
      <c r="U978" s="172"/>
      <c r="V978" s="172"/>
      <c r="W978" s="172"/>
      <c r="X978" s="172"/>
      <c r="Y978" s="172"/>
      <c r="Z978" s="172"/>
      <c r="AA978" s="172"/>
      <c r="AB978" s="172"/>
      <c r="AC978" s="172"/>
      <c r="AD978" s="172"/>
      <c r="AE978" s="172"/>
      <c r="AF978" s="172"/>
      <c r="AG978" s="172"/>
      <c r="AH978" s="172"/>
      <c r="AI978" s="172"/>
      <c r="AJ978" s="172"/>
      <c r="AK978" s="172"/>
      <c r="AL978" s="172"/>
      <c r="AM978" s="172"/>
      <c r="AN978" s="172"/>
      <c r="AO978" s="172"/>
      <c r="AP978" s="172"/>
      <c r="AQ978" s="172"/>
      <c r="AR978" s="172"/>
      <c r="AS978" s="172"/>
      <c r="AT978" s="172"/>
      <c r="AU978" s="172"/>
      <c r="AV978" s="172"/>
      <c r="AW978" s="172"/>
      <c r="AX978" s="172"/>
      <c r="AY978" s="172"/>
      <c r="AZ978" s="172"/>
      <c r="BA978" s="172"/>
      <c r="BB978" s="172"/>
      <c r="BC978" s="172"/>
      <c r="BD978" s="172"/>
      <c r="BE978" s="172"/>
      <c r="BF978" s="172"/>
      <c r="BG978" s="172"/>
      <c r="BH978" s="172"/>
      <c r="BI978" s="172"/>
      <c r="BJ978" s="172"/>
      <c r="BK978" s="172"/>
      <c r="BL978" s="172"/>
      <c r="BM978" s="172"/>
      <c r="BN978" s="172"/>
    </row>
    <row r="979" spans="20:66" s="156" customFormat="1">
      <c r="T979" s="172"/>
      <c r="U979" s="172"/>
      <c r="V979" s="172"/>
      <c r="W979" s="172"/>
      <c r="X979" s="172"/>
      <c r="Y979" s="172"/>
      <c r="Z979" s="172"/>
      <c r="AA979" s="172"/>
      <c r="AB979" s="172"/>
      <c r="AC979" s="172"/>
      <c r="AD979" s="172"/>
      <c r="AE979" s="172"/>
      <c r="AF979" s="172"/>
      <c r="AG979" s="172"/>
      <c r="AH979" s="172"/>
      <c r="AI979" s="172"/>
      <c r="AJ979" s="172"/>
      <c r="AK979" s="172"/>
      <c r="AL979" s="172"/>
      <c r="AM979" s="172"/>
      <c r="AN979" s="172"/>
      <c r="AO979" s="172"/>
      <c r="AP979" s="172"/>
      <c r="AQ979" s="172"/>
      <c r="AR979" s="172"/>
      <c r="AS979" s="172"/>
      <c r="AT979" s="172"/>
      <c r="AU979" s="172"/>
      <c r="AV979" s="172"/>
      <c r="AW979" s="172"/>
      <c r="AX979" s="172"/>
      <c r="AY979" s="172"/>
      <c r="AZ979" s="172"/>
      <c r="BA979" s="172"/>
      <c r="BB979" s="172"/>
      <c r="BC979" s="172"/>
      <c r="BD979" s="172"/>
      <c r="BE979" s="172"/>
      <c r="BF979" s="172"/>
      <c r="BG979" s="172"/>
      <c r="BH979" s="172"/>
      <c r="BI979" s="172"/>
      <c r="BJ979" s="172"/>
      <c r="BK979" s="172"/>
      <c r="BL979" s="172"/>
      <c r="BM979" s="172"/>
      <c r="BN979" s="172"/>
    </row>
    <row r="980" spans="20:66" s="156" customFormat="1">
      <c r="T980" s="172"/>
      <c r="U980" s="172"/>
      <c r="V980" s="172"/>
      <c r="W980" s="172"/>
      <c r="X980" s="172"/>
      <c r="Y980" s="172"/>
      <c r="Z980" s="172"/>
      <c r="AA980" s="172"/>
      <c r="AB980" s="172"/>
      <c r="AC980" s="172"/>
      <c r="AD980" s="172"/>
      <c r="AE980" s="172"/>
      <c r="AF980" s="172"/>
      <c r="AG980" s="172"/>
      <c r="AH980" s="172"/>
      <c r="AI980" s="172"/>
      <c r="AJ980" s="172"/>
      <c r="AK980" s="172"/>
      <c r="AL980" s="172"/>
      <c r="AM980" s="172"/>
      <c r="AN980" s="172"/>
      <c r="AO980" s="172"/>
      <c r="AP980" s="172"/>
      <c r="AQ980" s="172"/>
      <c r="AR980" s="172"/>
      <c r="AS980" s="172"/>
      <c r="AT980" s="172"/>
      <c r="AU980" s="172"/>
      <c r="AV980" s="172"/>
      <c r="AW980" s="172"/>
      <c r="AX980" s="172"/>
      <c r="AY980" s="172"/>
      <c r="AZ980" s="172"/>
      <c r="BA980" s="172"/>
      <c r="BB980" s="172"/>
      <c r="BC980" s="172"/>
      <c r="BD980" s="172"/>
      <c r="BE980" s="172"/>
      <c r="BF980" s="172"/>
      <c r="BG980" s="172"/>
      <c r="BH980" s="172"/>
      <c r="BI980" s="172"/>
      <c r="BJ980" s="172"/>
      <c r="BK980" s="172"/>
      <c r="BL980" s="172"/>
      <c r="BM980" s="172"/>
      <c r="BN980" s="172"/>
    </row>
    <row r="981" spans="20:66" s="156" customFormat="1">
      <c r="T981" s="172"/>
      <c r="U981" s="172"/>
      <c r="V981" s="172"/>
      <c r="W981" s="172"/>
      <c r="X981" s="172"/>
      <c r="Y981" s="172"/>
      <c r="Z981" s="172"/>
      <c r="AA981" s="172"/>
      <c r="AB981" s="172"/>
      <c r="AC981" s="172"/>
      <c r="AD981" s="172"/>
      <c r="AE981" s="172"/>
      <c r="AF981" s="172"/>
      <c r="AG981" s="172"/>
      <c r="AH981" s="172"/>
      <c r="AI981" s="172"/>
      <c r="AJ981" s="172"/>
      <c r="AK981" s="172"/>
      <c r="AL981" s="172"/>
      <c r="AM981" s="172"/>
      <c r="AN981" s="172"/>
      <c r="AO981" s="172"/>
      <c r="AP981" s="172"/>
      <c r="AQ981" s="172"/>
      <c r="AR981" s="172"/>
      <c r="AS981" s="172"/>
      <c r="AT981" s="172"/>
      <c r="AU981" s="172"/>
      <c r="AV981" s="172"/>
      <c r="AW981" s="172"/>
      <c r="AX981" s="172"/>
      <c r="AY981" s="172"/>
      <c r="AZ981" s="172"/>
      <c r="BA981" s="172"/>
      <c r="BB981" s="172"/>
      <c r="BC981" s="172"/>
      <c r="BD981" s="172"/>
      <c r="BE981" s="172"/>
      <c r="BF981" s="172"/>
      <c r="BG981" s="172"/>
      <c r="BH981" s="172"/>
      <c r="BI981" s="172"/>
      <c r="BJ981" s="172"/>
      <c r="BK981" s="172"/>
      <c r="BL981" s="172"/>
      <c r="BM981" s="172"/>
      <c r="BN981" s="172"/>
    </row>
    <row r="982" spans="20:66" s="156" customFormat="1">
      <c r="T982" s="172"/>
      <c r="U982" s="172"/>
      <c r="V982" s="172"/>
      <c r="W982" s="172"/>
      <c r="X982" s="172"/>
      <c r="Y982" s="172"/>
      <c r="Z982" s="172"/>
      <c r="AA982" s="172"/>
      <c r="AB982" s="172"/>
      <c r="AC982" s="172"/>
      <c r="AD982" s="172"/>
      <c r="AE982" s="172"/>
      <c r="AF982" s="172"/>
      <c r="AG982" s="172"/>
      <c r="AH982" s="172"/>
      <c r="AI982" s="172"/>
      <c r="AJ982" s="172"/>
      <c r="AK982" s="172"/>
      <c r="AL982" s="172"/>
      <c r="AM982" s="172"/>
      <c r="AN982" s="172"/>
      <c r="AO982" s="172"/>
      <c r="AP982" s="172"/>
      <c r="AQ982" s="172"/>
      <c r="AR982" s="172"/>
      <c r="AS982" s="172"/>
      <c r="AT982" s="172"/>
      <c r="AU982" s="172"/>
      <c r="AV982" s="172"/>
      <c r="AW982" s="172"/>
      <c r="AX982" s="172"/>
      <c r="AY982" s="172"/>
      <c r="AZ982" s="172"/>
      <c r="BA982" s="172"/>
      <c r="BB982" s="172"/>
      <c r="BC982" s="172"/>
      <c r="BD982" s="172"/>
      <c r="BE982" s="172"/>
      <c r="BF982" s="172"/>
      <c r="BG982" s="172"/>
      <c r="BH982" s="172"/>
      <c r="BI982" s="172"/>
      <c r="BJ982" s="172"/>
      <c r="BK982" s="172"/>
      <c r="BL982" s="172"/>
      <c r="BM982" s="172"/>
      <c r="BN982" s="172"/>
    </row>
    <row r="983" spans="20:66" s="156" customFormat="1">
      <c r="T983" s="172"/>
      <c r="U983" s="172"/>
      <c r="V983" s="172"/>
      <c r="W983" s="172"/>
      <c r="X983" s="172"/>
      <c r="Y983" s="172"/>
      <c r="Z983" s="172"/>
      <c r="AA983" s="172"/>
      <c r="AB983" s="172"/>
      <c r="AC983" s="172"/>
      <c r="AD983" s="172"/>
      <c r="AE983" s="172"/>
      <c r="AF983" s="172"/>
      <c r="AG983" s="172"/>
      <c r="AH983" s="172"/>
      <c r="AI983" s="172"/>
      <c r="AJ983" s="172"/>
      <c r="AK983" s="172"/>
      <c r="AL983" s="172"/>
      <c r="AM983" s="172"/>
      <c r="AN983" s="172"/>
      <c r="AO983" s="172"/>
      <c r="AP983" s="172"/>
      <c r="AQ983" s="172"/>
      <c r="AR983" s="172"/>
      <c r="AS983" s="172"/>
      <c r="AT983" s="172"/>
      <c r="AU983" s="172"/>
      <c r="AV983" s="172"/>
      <c r="AW983" s="172"/>
      <c r="AX983" s="172"/>
      <c r="AY983" s="172"/>
      <c r="AZ983" s="172"/>
      <c r="BA983" s="172"/>
      <c r="BB983" s="172"/>
      <c r="BC983" s="172"/>
      <c r="BD983" s="172"/>
      <c r="BE983" s="172"/>
      <c r="BF983" s="172"/>
      <c r="BG983" s="172"/>
      <c r="BH983" s="172"/>
      <c r="BI983" s="172"/>
      <c r="BJ983" s="172"/>
      <c r="BK983" s="172"/>
      <c r="BL983" s="172"/>
      <c r="BM983" s="172"/>
      <c r="BN983" s="172"/>
    </row>
    <row r="984" spans="20:66" s="156" customFormat="1">
      <c r="T984" s="172"/>
      <c r="U984" s="172"/>
      <c r="V984" s="172"/>
      <c r="W984" s="172"/>
      <c r="X984" s="172"/>
      <c r="Y984" s="172"/>
      <c r="Z984" s="172"/>
      <c r="AA984" s="172"/>
      <c r="AB984" s="172"/>
      <c r="AC984" s="172"/>
      <c r="AD984" s="172"/>
      <c r="AE984" s="172"/>
      <c r="AF984" s="172"/>
      <c r="AG984" s="172"/>
      <c r="AH984" s="172"/>
      <c r="AI984" s="172"/>
      <c r="AJ984" s="172"/>
      <c r="AK984" s="172"/>
      <c r="AL984" s="172"/>
      <c r="AM984" s="172"/>
      <c r="AN984" s="172"/>
      <c r="AO984" s="172"/>
      <c r="AP984" s="172"/>
      <c r="AQ984" s="172"/>
      <c r="AR984" s="172"/>
      <c r="AS984" s="172"/>
      <c r="AT984" s="172"/>
      <c r="AU984" s="172"/>
      <c r="AV984" s="172"/>
      <c r="AW984" s="172"/>
      <c r="AX984" s="172"/>
      <c r="AY984" s="172"/>
      <c r="AZ984" s="172"/>
      <c r="BA984" s="172"/>
      <c r="BB984" s="172"/>
      <c r="BC984" s="172"/>
      <c r="BD984" s="172"/>
      <c r="BE984" s="172"/>
      <c r="BF984" s="172"/>
      <c r="BG984" s="172"/>
      <c r="BH984" s="172"/>
      <c r="BI984" s="172"/>
      <c r="BJ984" s="172"/>
      <c r="BK984" s="172"/>
      <c r="BL984" s="172"/>
      <c r="BM984" s="172"/>
      <c r="BN984" s="172"/>
    </row>
    <row r="985" spans="20:66" s="156" customFormat="1">
      <c r="T985" s="172"/>
      <c r="U985" s="172"/>
      <c r="V985" s="172"/>
      <c r="W985" s="172"/>
      <c r="X985" s="172"/>
      <c r="Y985" s="172"/>
      <c r="Z985" s="172"/>
      <c r="AA985" s="172"/>
      <c r="AB985" s="172"/>
      <c r="AC985" s="172"/>
      <c r="AD985" s="172"/>
      <c r="AE985" s="172"/>
      <c r="AF985" s="172"/>
      <c r="AG985" s="172"/>
      <c r="AH985" s="172"/>
      <c r="AI985" s="172"/>
      <c r="AJ985" s="172"/>
      <c r="AK985" s="172"/>
      <c r="AL985" s="172"/>
      <c r="AM985" s="172"/>
      <c r="AN985" s="172"/>
      <c r="AO985" s="172"/>
      <c r="AP985" s="172"/>
      <c r="AQ985" s="172"/>
      <c r="AR985" s="172"/>
      <c r="AS985" s="172"/>
      <c r="AT985" s="172"/>
      <c r="AU985" s="172"/>
      <c r="AV985" s="172"/>
      <c r="AW985" s="172"/>
      <c r="AX985" s="172"/>
      <c r="AY985" s="172"/>
      <c r="AZ985" s="172"/>
      <c r="BA985" s="172"/>
      <c r="BB985" s="172"/>
      <c r="BC985" s="172"/>
      <c r="BD985" s="172"/>
      <c r="BE985" s="172"/>
      <c r="BF985" s="172"/>
      <c r="BG985" s="172"/>
      <c r="BH985" s="172"/>
      <c r="BI985" s="172"/>
      <c r="BJ985" s="172"/>
      <c r="BK985" s="172"/>
      <c r="BL985" s="172"/>
      <c r="BM985" s="172"/>
      <c r="BN985" s="172"/>
    </row>
    <row r="986" spans="20:66" s="156" customFormat="1">
      <c r="T986" s="172"/>
      <c r="U986" s="172"/>
      <c r="V986" s="172"/>
      <c r="W986" s="172"/>
      <c r="X986" s="172"/>
      <c r="Y986" s="172"/>
      <c r="Z986" s="172"/>
      <c r="AA986" s="172"/>
      <c r="AB986" s="172"/>
      <c r="AC986" s="172"/>
      <c r="AD986" s="172"/>
      <c r="AE986" s="172"/>
      <c r="AF986" s="172"/>
      <c r="AG986" s="172"/>
      <c r="AH986" s="172"/>
      <c r="AI986" s="172"/>
      <c r="AJ986" s="172"/>
      <c r="AK986" s="172"/>
      <c r="AL986" s="172"/>
      <c r="AM986" s="172"/>
      <c r="AN986" s="172"/>
      <c r="AO986" s="172"/>
      <c r="AP986" s="172"/>
      <c r="AQ986" s="172"/>
      <c r="AR986" s="172"/>
      <c r="AS986" s="172"/>
      <c r="AT986" s="172"/>
      <c r="AU986" s="172"/>
      <c r="AV986" s="172"/>
      <c r="AW986" s="172"/>
      <c r="AX986" s="172"/>
      <c r="AY986" s="172"/>
      <c r="AZ986" s="172"/>
      <c r="BA986" s="172"/>
      <c r="BB986" s="172"/>
      <c r="BC986" s="172"/>
      <c r="BD986" s="172"/>
      <c r="BE986" s="172"/>
      <c r="BF986" s="172"/>
      <c r="BG986" s="172"/>
      <c r="BH986" s="172"/>
      <c r="BI986" s="172"/>
      <c r="BJ986" s="172"/>
      <c r="BK986" s="172"/>
      <c r="BL986" s="172"/>
      <c r="BM986" s="172"/>
      <c r="BN986" s="172"/>
    </row>
    <row r="987" spans="20:66" s="156" customFormat="1">
      <c r="T987" s="172"/>
      <c r="U987" s="172"/>
      <c r="V987" s="172"/>
      <c r="W987" s="172"/>
      <c r="X987" s="172"/>
      <c r="Y987" s="172"/>
      <c r="Z987" s="172"/>
      <c r="AA987" s="172"/>
      <c r="AB987" s="172"/>
      <c r="AC987" s="172"/>
      <c r="AD987" s="172"/>
      <c r="AE987" s="172"/>
      <c r="AF987" s="172"/>
      <c r="AG987" s="172"/>
      <c r="AH987" s="172"/>
      <c r="AI987" s="172"/>
      <c r="AJ987" s="172"/>
      <c r="AK987" s="172"/>
      <c r="AL987" s="172"/>
      <c r="AM987" s="172"/>
      <c r="AN987" s="172"/>
      <c r="AO987" s="172"/>
      <c r="AP987" s="172"/>
      <c r="AQ987" s="172"/>
      <c r="AR987" s="172"/>
      <c r="AS987" s="172"/>
      <c r="AT987" s="172"/>
      <c r="AU987" s="172"/>
      <c r="AV987" s="172"/>
      <c r="AW987" s="172"/>
      <c r="AX987" s="172"/>
      <c r="AY987" s="172"/>
      <c r="AZ987" s="172"/>
      <c r="BA987" s="172"/>
      <c r="BB987" s="172"/>
      <c r="BC987" s="172"/>
      <c r="BD987" s="172"/>
      <c r="BE987" s="172"/>
      <c r="BF987" s="172"/>
      <c r="BG987" s="172"/>
      <c r="BH987" s="172"/>
      <c r="BI987" s="172"/>
      <c r="BJ987" s="172"/>
      <c r="BK987" s="172"/>
      <c r="BL987" s="172"/>
      <c r="BM987" s="172"/>
      <c r="BN987" s="172"/>
    </row>
    <row r="988" spans="20:66" s="156" customFormat="1">
      <c r="T988" s="172"/>
      <c r="U988" s="172"/>
      <c r="V988" s="172"/>
      <c r="W988" s="172"/>
      <c r="X988" s="172"/>
      <c r="Y988" s="172"/>
      <c r="Z988" s="172"/>
      <c r="AA988" s="172"/>
      <c r="AB988" s="172"/>
      <c r="AC988" s="172"/>
      <c r="AD988" s="172"/>
      <c r="AE988" s="172"/>
      <c r="AF988" s="172"/>
      <c r="AG988" s="172"/>
      <c r="AH988" s="172"/>
      <c r="AI988" s="172"/>
      <c r="AJ988" s="172"/>
      <c r="AK988" s="172"/>
      <c r="AL988" s="172"/>
      <c r="AM988" s="172"/>
      <c r="AN988" s="172"/>
      <c r="AO988" s="172"/>
      <c r="AP988" s="172"/>
      <c r="AQ988" s="172"/>
      <c r="AR988" s="172"/>
      <c r="AS988" s="172"/>
      <c r="AT988" s="172"/>
      <c r="AU988" s="172"/>
      <c r="AV988" s="172"/>
      <c r="AW988" s="172"/>
      <c r="AX988" s="172"/>
      <c r="AY988" s="172"/>
      <c r="AZ988" s="172"/>
      <c r="BA988" s="172"/>
      <c r="BB988" s="172"/>
      <c r="BC988" s="172"/>
      <c r="BD988" s="172"/>
      <c r="BE988" s="172"/>
      <c r="BF988" s="172"/>
      <c r="BG988" s="172"/>
      <c r="BH988" s="172"/>
      <c r="BI988" s="172"/>
      <c r="BJ988" s="172"/>
      <c r="BK988" s="172"/>
      <c r="BL988" s="172"/>
      <c r="BM988" s="172"/>
      <c r="BN988" s="172"/>
    </row>
    <row r="989" spans="20:66" s="156" customFormat="1">
      <c r="T989" s="172"/>
      <c r="U989" s="172"/>
      <c r="V989" s="172"/>
      <c r="W989" s="172"/>
      <c r="X989" s="172"/>
      <c r="Y989" s="172"/>
      <c r="Z989" s="172"/>
      <c r="AA989" s="172"/>
      <c r="AB989" s="172"/>
      <c r="AC989" s="172"/>
      <c r="AD989" s="172"/>
      <c r="AE989" s="172"/>
      <c r="AF989" s="172"/>
      <c r="AG989" s="172"/>
      <c r="AH989" s="172"/>
      <c r="AI989" s="172"/>
      <c r="AJ989" s="172"/>
      <c r="AK989" s="172"/>
      <c r="AL989" s="172"/>
      <c r="AM989" s="172"/>
      <c r="AN989" s="172"/>
      <c r="AO989" s="172"/>
      <c r="AP989" s="172"/>
      <c r="AQ989" s="172"/>
      <c r="AR989" s="172"/>
      <c r="AS989" s="172"/>
      <c r="AT989" s="172"/>
      <c r="AU989" s="172"/>
      <c r="AV989" s="172"/>
      <c r="AW989" s="172"/>
      <c r="AX989" s="172"/>
      <c r="AY989" s="172"/>
      <c r="AZ989" s="172"/>
      <c r="BA989" s="172"/>
      <c r="BB989" s="172"/>
      <c r="BC989" s="172"/>
      <c r="BD989" s="172"/>
      <c r="BE989" s="172"/>
      <c r="BF989" s="172"/>
      <c r="BG989" s="172"/>
      <c r="BH989" s="172"/>
      <c r="BI989" s="172"/>
      <c r="BJ989" s="172"/>
      <c r="BK989" s="172"/>
      <c r="BL989" s="172"/>
      <c r="BM989" s="172"/>
      <c r="BN989" s="172"/>
    </row>
    <row r="990" spans="20:66" s="156" customFormat="1">
      <c r="T990" s="172"/>
      <c r="U990" s="172"/>
      <c r="V990" s="172"/>
      <c r="W990" s="172"/>
      <c r="X990" s="172"/>
      <c r="Y990" s="172"/>
      <c r="Z990" s="172"/>
      <c r="AA990" s="172"/>
      <c r="AB990" s="172"/>
      <c r="AC990" s="172"/>
      <c r="AD990" s="172"/>
      <c r="AE990" s="172"/>
      <c r="AF990" s="172"/>
      <c r="AG990" s="172"/>
      <c r="AH990" s="172"/>
      <c r="AI990" s="172"/>
      <c r="AJ990" s="172"/>
      <c r="AK990" s="172"/>
      <c r="AL990" s="172"/>
      <c r="AM990" s="172"/>
      <c r="AN990" s="172"/>
      <c r="AO990" s="172"/>
      <c r="AP990" s="172"/>
      <c r="AQ990" s="172"/>
      <c r="AR990" s="172"/>
      <c r="AS990" s="172"/>
      <c r="AT990" s="172"/>
      <c r="AU990" s="172"/>
      <c r="AV990" s="172"/>
      <c r="AW990" s="172"/>
      <c r="AX990" s="172"/>
      <c r="AY990" s="172"/>
      <c r="AZ990" s="172"/>
      <c r="BA990" s="172"/>
      <c r="BB990" s="172"/>
      <c r="BC990" s="172"/>
      <c r="BD990" s="172"/>
      <c r="BE990" s="172"/>
      <c r="BF990" s="172"/>
      <c r="BG990" s="172"/>
      <c r="BH990" s="172"/>
      <c r="BI990" s="172"/>
      <c r="BJ990" s="172"/>
      <c r="BK990" s="172"/>
      <c r="BL990" s="172"/>
      <c r="BM990" s="172"/>
      <c r="BN990" s="172"/>
    </row>
    <row r="991" spans="20:66" s="156" customFormat="1">
      <c r="T991" s="172"/>
      <c r="U991" s="172"/>
      <c r="V991" s="172"/>
      <c r="W991" s="172"/>
      <c r="X991" s="172"/>
      <c r="Y991" s="172"/>
      <c r="Z991" s="172"/>
      <c r="AA991" s="172"/>
      <c r="AB991" s="172"/>
      <c r="AC991" s="172"/>
      <c r="AD991" s="172"/>
      <c r="AE991" s="172"/>
      <c r="AF991" s="172"/>
      <c r="AG991" s="172"/>
      <c r="AH991" s="172"/>
      <c r="AI991" s="172"/>
      <c r="AJ991" s="172"/>
      <c r="AK991" s="172"/>
      <c r="AL991" s="172"/>
      <c r="AM991" s="172"/>
      <c r="AN991" s="172"/>
      <c r="AO991" s="172"/>
      <c r="AP991" s="172"/>
      <c r="AQ991" s="172"/>
      <c r="AR991" s="172"/>
      <c r="AS991" s="172"/>
      <c r="AT991" s="172"/>
      <c r="AU991" s="172"/>
      <c r="AV991" s="172"/>
      <c r="AW991" s="172"/>
      <c r="AX991" s="172"/>
      <c r="AY991" s="172"/>
      <c r="AZ991" s="172"/>
      <c r="BA991" s="172"/>
      <c r="BB991" s="172"/>
      <c r="BC991" s="172"/>
      <c r="BD991" s="172"/>
      <c r="BE991" s="172"/>
      <c r="BF991" s="172"/>
      <c r="BG991" s="172"/>
      <c r="BH991" s="172"/>
      <c r="BI991" s="172"/>
      <c r="BJ991" s="172"/>
      <c r="BK991" s="172"/>
      <c r="BL991" s="172"/>
      <c r="BM991" s="172"/>
      <c r="BN991" s="172"/>
    </row>
    <row r="992" spans="20:66" s="156" customFormat="1">
      <c r="T992" s="172"/>
      <c r="U992" s="172"/>
      <c r="V992" s="172"/>
      <c r="W992" s="172"/>
      <c r="X992" s="172"/>
      <c r="Y992" s="172"/>
      <c r="Z992" s="172"/>
      <c r="AA992" s="172"/>
      <c r="AB992" s="172"/>
      <c r="AC992" s="172"/>
      <c r="AD992" s="172"/>
      <c r="AE992" s="172"/>
      <c r="AF992" s="172"/>
      <c r="AG992" s="172"/>
      <c r="AH992" s="172"/>
      <c r="AI992" s="172"/>
      <c r="AJ992" s="172"/>
      <c r="AK992" s="172"/>
      <c r="AL992" s="172"/>
      <c r="AM992" s="172"/>
      <c r="AN992" s="172"/>
      <c r="AO992" s="172"/>
      <c r="AP992" s="172"/>
      <c r="AQ992" s="172"/>
      <c r="AR992" s="172"/>
      <c r="AS992" s="172"/>
      <c r="AT992" s="172"/>
      <c r="AU992" s="172"/>
      <c r="AV992" s="172"/>
      <c r="AW992" s="172"/>
      <c r="AX992" s="172"/>
      <c r="AY992" s="172"/>
      <c r="AZ992" s="172"/>
      <c r="BA992" s="172"/>
      <c r="BB992" s="172"/>
      <c r="BC992" s="172"/>
      <c r="BD992" s="172"/>
      <c r="BE992" s="172"/>
      <c r="BF992" s="172"/>
      <c r="BG992" s="172"/>
      <c r="BH992" s="172"/>
      <c r="BI992" s="172"/>
      <c r="BJ992" s="172"/>
      <c r="BK992" s="172"/>
      <c r="BL992" s="172"/>
      <c r="BM992" s="172"/>
      <c r="BN992" s="172"/>
    </row>
    <row r="993" spans="20:66" s="156" customFormat="1">
      <c r="T993" s="172"/>
      <c r="U993" s="172"/>
      <c r="V993" s="172"/>
      <c r="W993" s="172"/>
      <c r="X993" s="172"/>
      <c r="Y993" s="172"/>
      <c r="Z993" s="172"/>
      <c r="AA993" s="172"/>
      <c r="AB993" s="172"/>
      <c r="AC993" s="172"/>
      <c r="AD993" s="172"/>
      <c r="AE993" s="172"/>
      <c r="AF993" s="172"/>
      <c r="AG993" s="172"/>
      <c r="AH993" s="172"/>
      <c r="AI993" s="172"/>
      <c r="AJ993" s="172"/>
      <c r="AK993" s="172"/>
      <c r="AL993" s="172"/>
      <c r="AM993" s="172"/>
      <c r="AN993" s="172"/>
      <c r="AO993" s="172"/>
      <c r="AP993" s="172"/>
      <c r="AQ993" s="172"/>
      <c r="AR993" s="172"/>
      <c r="AS993" s="172"/>
      <c r="AT993" s="172"/>
      <c r="AU993" s="172"/>
      <c r="AV993" s="172"/>
      <c r="AW993" s="172"/>
      <c r="AX993" s="172"/>
      <c r="AY993" s="172"/>
      <c r="AZ993" s="172"/>
      <c r="BA993" s="172"/>
      <c r="BB993" s="172"/>
      <c r="BC993" s="172"/>
      <c r="BD993" s="172"/>
      <c r="BE993" s="172"/>
      <c r="BF993" s="172"/>
      <c r="BG993" s="172"/>
      <c r="BH993" s="172"/>
      <c r="BI993" s="172"/>
      <c r="BJ993" s="172"/>
      <c r="BK993" s="172"/>
      <c r="BL993" s="172"/>
      <c r="BM993" s="172"/>
      <c r="BN993" s="172"/>
    </row>
    <row r="994" spans="20:66" s="156" customFormat="1">
      <c r="T994" s="172"/>
      <c r="U994" s="172"/>
      <c r="V994" s="172"/>
      <c r="W994" s="172"/>
      <c r="X994" s="172"/>
      <c r="Y994" s="172"/>
      <c r="Z994" s="172"/>
      <c r="AA994" s="172"/>
      <c r="AB994" s="172"/>
      <c r="AC994" s="172"/>
      <c r="AD994" s="172"/>
      <c r="AE994" s="172"/>
      <c r="AF994" s="172"/>
      <c r="AG994" s="172"/>
      <c r="AH994" s="172"/>
      <c r="AI994" s="172"/>
      <c r="AJ994" s="172"/>
      <c r="AK994" s="172"/>
      <c r="AL994" s="172"/>
      <c r="AM994" s="172"/>
      <c r="AN994" s="172"/>
      <c r="AO994" s="172"/>
      <c r="AP994" s="172"/>
      <c r="AQ994" s="172"/>
      <c r="AR994" s="172"/>
      <c r="AS994" s="172"/>
      <c r="AT994" s="172"/>
      <c r="AU994" s="172"/>
      <c r="AV994" s="172"/>
      <c r="AW994" s="172"/>
      <c r="AX994" s="172"/>
      <c r="AY994" s="172"/>
      <c r="AZ994" s="172"/>
      <c r="BA994" s="172"/>
      <c r="BB994" s="172"/>
      <c r="BC994" s="172"/>
      <c r="BD994" s="172"/>
      <c r="BE994" s="172"/>
      <c r="BF994" s="172"/>
      <c r="BG994" s="172"/>
      <c r="BH994" s="172"/>
      <c r="BI994" s="172"/>
      <c r="BJ994" s="172"/>
      <c r="BK994" s="172"/>
      <c r="BL994" s="172"/>
      <c r="BM994" s="172"/>
      <c r="BN994" s="172"/>
    </row>
    <row r="995" spans="20:66" s="156" customFormat="1">
      <c r="T995" s="172"/>
      <c r="U995" s="172"/>
      <c r="V995" s="172"/>
      <c r="W995" s="172"/>
      <c r="X995" s="172"/>
      <c r="Y995" s="172"/>
      <c r="Z995" s="172"/>
      <c r="AA995" s="172"/>
      <c r="AB995" s="172"/>
      <c r="AC995" s="172"/>
      <c r="AD995" s="172"/>
      <c r="AE995" s="172"/>
      <c r="AF995" s="172"/>
      <c r="AG995" s="172"/>
      <c r="AH995" s="172"/>
      <c r="AI995" s="172"/>
      <c r="AJ995" s="172"/>
      <c r="AK995" s="172"/>
      <c r="AL995" s="172"/>
      <c r="AM995" s="172"/>
      <c r="AN995" s="172"/>
      <c r="AO995" s="172"/>
      <c r="AP995" s="172"/>
      <c r="AQ995" s="172"/>
      <c r="AR995" s="172"/>
      <c r="AS995" s="172"/>
      <c r="AT995" s="172"/>
      <c r="AU995" s="172"/>
      <c r="AV995" s="172"/>
      <c r="AW995" s="172"/>
      <c r="AX995" s="172"/>
      <c r="AY995" s="172"/>
      <c r="AZ995" s="172"/>
      <c r="BA995" s="172"/>
      <c r="BB995" s="172"/>
      <c r="BC995" s="172"/>
      <c r="BD995" s="172"/>
      <c r="BE995" s="172"/>
      <c r="BF995" s="172"/>
      <c r="BG995" s="172"/>
      <c r="BH995" s="172"/>
      <c r="BI995" s="172"/>
      <c r="BJ995" s="172"/>
      <c r="BK995" s="172"/>
      <c r="BL995" s="172"/>
      <c r="BM995" s="172"/>
      <c r="BN995" s="172"/>
    </row>
    <row r="996" spans="20:66" s="156" customFormat="1">
      <c r="T996" s="172"/>
      <c r="U996" s="172"/>
      <c r="V996" s="172"/>
      <c r="W996" s="172"/>
      <c r="X996" s="172"/>
      <c r="Y996" s="172"/>
      <c r="Z996" s="172"/>
      <c r="AA996" s="172"/>
      <c r="AB996" s="172"/>
      <c r="AC996" s="172"/>
      <c r="AD996" s="172"/>
      <c r="AE996" s="172"/>
      <c r="AF996" s="172"/>
      <c r="AG996" s="172"/>
      <c r="AH996" s="172"/>
      <c r="AI996" s="172"/>
      <c r="AJ996" s="172"/>
      <c r="AK996" s="172"/>
      <c r="AL996" s="172"/>
      <c r="AM996" s="172"/>
      <c r="AN996" s="172"/>
      <c r="AO996" s="172"/>
      <c r="AP996" s="172"/>
      <c r="AQ996" s="172"/>
      <c r="AR996" s="172"/>
      <c r="AS996" s="172"/>
      <c r="AT996" s="172"/>
      <c r="AU996" s="172"/>
      <c r="AV996" s="172"/>
      <c r="AW996" s="172"/>
      <c r="AX996" s="172"/>
      <c r="AY996" s="172"/>
      <c r="AZ996" s="172"/>
      <c r="BA996" s="172"/>
      <c r="BB996" s="172"/>
      <c r="BC996" s="172"/>
      <c r="BD996" s="172"/>
      <c r="BE996" s="172"/>
      <c r="BF996" s="172"/>
      <c r="BG996" s="172"/>
      <c r="BH996" s="172"/>
      <c r="BI996" s="172"/>
      <c r="BJ996" s="172"/>
      <c r="BK996" s="172"/>
      <c r="BL996" s="172"/>
      <c r="BM996" s="172"/>
      <c r="BN996" s="172"/>
    </row>
    <row r="997" spans="20:66" s="156" customFormat="1">
      <c r="T997" s="172"/>
      <c r="U997" s="172"/>
      <c r="V997" s="172"/>
      <c r="W997" s="172"/>
      <c r="X997" s="172"/>
      <c r="Y997" s="172"/>
      <c r="Z997" s="172"/>
      <c r="AA997" s="172"/>
      <c r="AB997" s="172"/>
      <c r="AC997" s="172"/>
      <c r="AD997" s="172"/>
      <c r="AE997" s="172"/>
      <c r="AF997" s="172"/>
      <c r="AG997" s="172"/>
      <c r="AH997" s="172"/>
      <c r="AI997" s="172"/>
      <c r="AJ997" s="172"/>
      <c r="AK997" s="172"/>
      <c r="AL997" s="172"/>
      <c r="AM997" s="172"/>
      <c r="AN997" s="172"/>
      <c r="AO997" s="172"/>
      <c r="AP997" s="172"/>
      <c r="AQ997" s="172"/>
      <c r="AR997" s="172"/>
      <c r="AS997" s="172"/>
      <c r="AT997" s="172"/>
      <c r="AU997" s="172"/>
      <c r="AV997" s="172"/>
      <c r="AW997" s="172"/>
      <c r="AX997" s="172"/>
      <c r="AY997" s="172"/>
      <c r="AZ997" s="172"/>
      <c r="BA997" s="172"/>
      <c r="BB997" s="172"/>
      <c r="BC997" s="172"/>
      <c r="BD997" s="172"/>
      <c r="BE997" s="172"/>
      <c r="BF997" s="172"/>
      <c r="BG997" s="172"/>
      <c r="BH997" s="172"/>
      <c r="BI997" s="172"/>
      <c r="BJ997" s="172"/>
      <c r="BK997" s="172"/>
      <c r="BL997" s="172"/>
      <c r="BM997" s="172"/>
      <c r="BN997" s="172"/>
    </row>
    <row r="998" spans="20:66" s="156" customFormat="1">
      <c r="T998" s="172"/>
      <c r="U998" s="172"/>
      <c r="V998" s="172"/>
      <c r="W998" s="172"/>
      <c r="X998" s="172"/>
      <c r="Y998" s="172"/>
      <c r="Z998" s="172"/>
      <c r="AA998" s="172"/>
      <c r="AB998" s="172"/>
      <c r="AC998" s="172"/>
      <c r="AD998" s="172"/>
      <c r="AE998" s="172"/>
      <c r="AF998" s="172"/>
      <c r="AG998" s="172"/>
      <c r="AH998" s="172"/>
      <c r="AI998" s="172"/>
      <c r="AJ998" s="172"/>
      <c r="AK998" s="172"/>
      <c r="AL998" s="172"/>
      <c r="AM998" s="172"/>
      <c r="AN998" s="172"/>
      <c r="AO998" s="172"/>
      <c r="AP998" s="172"/>
      <c r="AQ998" s="172"/>
      <c r="AR998" s="172"/>
      <c r="AS998" s="172"/>
      <c r="AT998" s="172"/>
      <c r="AU998" s="172"/>
      <c r="AV998" s="172"/>
      <c r="AW998" s="172"/>
      <c r="AX998" s="172"/>
      <c r="AY998" s="172"/>
      <c r="AZ998" s="172"/>
      <c r="BA998" s="172"/>
      <c r="BB998" s="172"/>
      <c r="BC998" s="172"/>
      <c r="BD998" s="172"/>
      <c r="BE998" s="172"/>
      <c r="BF998" s="172"/>
      <c r="BG998" s="172"/>
      <c r="BH998" s="172"/>
      <c r="BI998" s="172"/>
      <c r="BJ998" s="172"/>
      <c r="BK998" s="172"/>
      <c r="BL998" s="172"/>
      <c r="BM998" s="172"/>
      <c r="BN998" s="172"/>
    </row>
    <row r="999" spans="20:66" s="156" customFormat="1">
      <c r="T999" s="172"/>
      <c r="U999" s="172"/>
      <c r="V999" s="172"/>
      <c r="W999" s="172"/>
      <c r="X999" s="172"/>
      <c r="Y999" s="172"/>
      <c r="Z999" s="172"/>
      <c r="AA999" s="172"/>
      <c r="AB999" s="172"/>
      <c r="AC999" s="172"/>
      <c r="AD999" s="172"/>
      <c r="AE999" s="172"/>
      <c r="AF999" s="172"/>
      <c r="AG999" s="172"/>
      <c r="AH999" s="172"/>
      <c r="AI999" s="172"/>
      <c r="AJ999" s="172"/>
      <c r="AK999" s="172"/>
      <c r="AL999" s="172"/>
      <c r="AM999" s="172"/>
      <c r="AN999" s="172"/>
      <c r="AO999" s="172"/>
      <c r="AP999" s="172"/>
      <c r="AQ999" s="172"/>
      <c r="AR999" s="172"/>
      <c r="AS999" s="172"/>
      <c r="AT999" s="172"/>
      <c r="AU999" s="172"/>
      <c r="AV999" s="172"/>
      <c r="AW999" s="172"/>
      <c r="AX999" s="172"/>
      <c r="AY999" s="172"/>
      <c r="AZ999" s="172"/>
      <c r="BA999" s="172"/>
      <c r="BB999" s="172"/>
      <c r="BC999" s="172"/>
      <c r="BD999" s="172"/>
      <c r="BE999" s="172"/>
      <c r="BF999" s="172"/>
      <c r="BG999" s="172"/>
      <c r="BH999" s="172"/>
      <c r="BI999" s="172"/>
      <c r="BJ999" s="172"/>
      <c r="BK999" s="172"/>
      <c r="BL999" s="172"/>
      <c r="BM999" s="172"/>
      <c r="BN999" s="172"/>
    </row>
    <row r="1000" spans="20:66" s="156" customFormat="1">
      <c r="T1000" s="172"/>
      <c r="U1000" s="172"/>
      <c r="V1000" s="172"/>
      <c r="W1000" s="172"/>
      <c r="X1000" s="172"/>
      <c r="Y1000" s="172"/>
      <c r="Z1000" s="172"/>
      <c r="AA1000" s="172"/>
      <c r="AB1000" s="172"/>
      <c r="AC1000" s="172"/>
      <c r="AD1000" s="172"/>
      <c r="AE1000" s="172"/>
      <c r="AF1000" s="172"/>
      <c r="AG1000" s="172"/>
      <c r="AH1000" s="172"/>
      <c r="AI1000" s="172"/>
      <c r="AJ1000" s="172"/>
      <c r="AK1000" s="172"/>
      <c r="AL1000" s="172"/>
      <c r="AM1000" s="172"/>
      <c r="AN1000" s="172"/>
      <c r="AO1000" s="172"/>
      <c r="AP1000" s="172"/>
      <c r="AQ1000" s="172"/>
      <c r="AR1000" s="172"/>
      <c r="AS1000" s="172"/>
      <c r="AT1000" s="172"/>
      <c r="AU1000" s="172"/>
      <c r="AV1000" s="172"/>
      <c r="AW1000" s="172"/>
      <c r="AX1000" s="172"/>
      <c r="AY1000" s="172"/>
      <c r="AZ1000" s="172"/>
      <c r="BA1000" s="172"/>
      <c r="BB1000" s="172"/>
      <c r="BC1000" s="172"/>
      <c r="BD1000" s="172"/>
      <c r="BE1000" s="172"/>
      <c r="BF1000" s="172"/>
      <c r="BG1000" s="172"/>
      <c r="BH1000" s="172"/>
      <c r="BI1000" s="172"/>
      <c r="BJ1000" s="172"/>
      <c r="BK1000" s="172"/>
      <c r="BL1000" s="172"/>
      <c r="BM1000" s="172"/>
      <c r="BN1000" s="172"/>
    </row>
    <row r="1001" spans="20:66" s="156" customFormat="1">
      <c r="T1001" s="172"/>
      <c r="U1001" s="172"/>
      <c r="V1001" s="172"/>
      <c r="W1001" s="172"/>
      <c r="X1001" s="172"/>
      <c r="Y1001" s="172"/>
      <c r="Z1001" s="172"/>
      <c r="AA1001" s="172"/>
      <c r="AB1001" s="172"/>
      <c r="AC1001" s="172"/>
      <c r="AD1001" s="172"/>
      <c r="AE1001" s="172"/>
      <c r="AF1001" s="172"/>
      <c r="AG1001" s="172"/>
      <c r="AH1001" s="172"/>
      <c r="AI1001" s="172"/>
      <c r="AJ1001" s="172"/>
      <c r="AK1001" s="172"/>
      <c r="AL1001" s="172"/>
      <c r="AM1001" s="172"/>
      <c r="AN1001" s="172"/>
      <c r="AO1001" s="172"/>
      <c r="AP1001" s="172"/>
      <c r="AQ1001" s="172"/>
      <c r="AR1001" s="172"/>
      <c r="AS1001" s="172"/>
      <c r="AT1001" s="172"/>
      <c r="AU1001" s="172"/>
      <c r="AV1001" s="172"/>
      <c r="AW1001" s="172"/>
      <c r="AX1001" s="172"/>
      <c r="AY1001" s="172"/>
      <c r="AZ1001" s="172"/>
      <c r="BA1001" s="172"/>
      <c r="BB1001" s="172"/>
      <c r="BC1001" s="172"/>
      <c r="BD1001" s="172"/>
      <c r="BE1001" s="172"/>
      <c r="BF1001" s="172"/>
      <c r="BG1001" s="172"/>
      <c r="BH1001" s="172"/>
      <c r="BI1001" s="172"/>
      <c r="BJ1001" s="172"/>
      <c r="BK1001" s="172"/>
      <c r="BL1001" s="172"/>
      <c r="BM1001" s="172"/>
      <c r="BN1001" s="172"/>
    </row>
    <row r="1002" spans="20:66" s="156" customFormat="1">
      <c r="T1002" s="172"/>
      <c r="U1002" s="172"/>
      <c r="V1002" s="172"/>
      <c r="W1002" s="172"/>
      <c r="X1002" s="172"/>
      <c r="Y1002" s="172"/>
      <c r="Z1002" s="172"/>
      <c r="AA1002" s="172"/>
      <c r="AB1002" s="172"/>
      <c r="AC1002" s="172"/>
      <c r="AD1002" s="172"/>
      <c r="AE1002" s="172"/>
      <c r="AF1002" s="172"/>
      <c r="AG1002" s="172"/>
      <c r="AH1002" s="172"/>
      <c r="AI1002" s="172"/>
      <c r="AJ1002" s="172"/>
      <c r="AK1002" s="172"/>
      <c r="AL1002" s="172"/>
      <c r="AM1002" s="172"/>
      <c r="AN1002" s="172"/>
      <c r="AO1002" s="172"/>
      <c r="AP1002" s="172"/>
      <c r="AQ1002" s="172"/>
      <c r="AR1002" s="172"/>
      <c r="AS1002" s="172"/>
      <c r="AT1002" s="172"/>
      <c r="AU1002" s="172"/>
      <c r="AV1002" s="172"/>
      <c r="AW1002" s="172"/>
      <c r="AX1002" s="172"/>
      <c r="AY1002" s="172"/>
      <c r="AZ1002" s="172"/>
      <c r="BA1002" s="172"/>
      <c r="BB1002" s="172"/>
      <c r="BC1002" s="172"/>
      <c r="BD1002" s="172"/>
      <c r="BE1002" s="172"/>
      <c r="BF1002" s="172"/>
      <c r="BG1002" s="172"/>
      <c r="BH1002" s="172"/>
      <c r="BI1002" s="172"/>
      <c r="BJ1002" s="172"/>
      <c r="BK1002" s="172"/>
      <c r="BL1002" s="172"/>
      <c r="BM1002" s="172"/>
      <c r="BN1002" s="172"/>
    </row>
    <row r="1003" spans="20:66" s="156" customFormat="1">
      <c r="T1003" s="172"/>
      <c r="U1003" s="172"/>
      <c r="V1003" s="172"/>
      <c r="W1003" s="172"/>
      <c r="X1003" s="172"/>
      <c r="Y1003" s="172"/>
      <c r="Z1003" s="172"/>
      <c r="AA1003" s="172"/>
      <c r="AB1003" s="172"/>
      <c r="AC1003" s="172"/>
      <c r="AD1003" s="172"/>
      <c r="AE1003" s="172"/>
      <c r="AF1003" s="172"/>
      <c r="AG1003" s="172"/>
      <c r="AH1003" s="172"/>
      <c r="AI1003" s="172"/>
      <c r="AJ1003" s="172"/>
      <c r="AK1003" s="172"/>
      <c r="AL1003" s="172"/>
      <c r="AM1003" s="172"/>
      <c r="AN1003" s="172"/>
      <c r="AO1003" s="172"/>
      <c r="AP1003" s="172"/>
      <c r="AQ1003" s="172"/>
      <c r="AR1003" s="172"/>
      <c r="AS1003" s="172"/>
      <c r="AT1003" s="172"/>
      <c r="AU1003" s="172"/>
      <c r="AV1003" s="172"/>
      <c r="AW1003" s="172"/>
      <c r="AX1003" s="172"/>
      <c r="AY1003" s="172"/>
      <c r="AZ1003" s="172"/>
      <c r="BA1003" s="172"/>
      <c r="BB1003" s="172"/>
      <c r="BC1003" s="172"/>
      <c r="BD1003" s="172"/>
      <c r="BE1003" s="172"/>
      <c r="BF1003" s="172"/>
      <c r="BG1003" s="172"/>
      <c r="BH1003" s="172"/>
      <c r="BI1003" s="172"/>
      <c r="BJ1003" s="172"/>
      <c r="BK1003" s="172"/>
      <c r="BL1003" s="172"/>
      <c r="BM1003" s="172"/>
      <c r="BN1003" s="172"/>
    </row>
    <row r="1004" spans="20:66" s="156" customFormat="1">
      <c r="T1004" s="172"/>
      <c r="U1004" s="172"/>
      <c r="V1004" s="172"/>
      <c r="W1004" s="172"/>
      <c r="X1004" s="172"/>
      <c r="Y1004" s="172"/>
      <c r="Z1004" s="172"/>
      <c r="AA1004" s="172"/>
      <c r="AB1004" s="172"/>
      <c r="AC1004" s="172"/>
      <c r="AD1004" s="172"/>
      <c r="AE1004" s="172"/>
      <c r="AF1004" s="172"/>
      <c r="AG1004" s="172"/>
      <c r="AH1004" s="172"/>
      <c r="AI1004" s="172"/>
      <c r="AJ1004" s="172"/>
      <c r="AK1004" s="172"/>
      <c r="AL1004" s="172"/>
      <c r="AM1004" s="172"/>
      <c r="AN1004" s="172"/>
      <c r="AO1004" s="172"/>
      <c r="AP1004" s="172"/>
      <c r="AQ1004" s="172"/>
      <c r="AR1004" s="172"/>
      <c r="AS1004" s="172"/>
      <c r="AT1004" s="172"/>
      <c r="AU1004" s="172"/>
      <c r="AV1004" s="172"/>
      <c r="AW1004" s="172"/>
      <c r="AX1004" s="172"/>
      <c r="AY1004" s="172"/>
      <c r="AZ1004" s="172"/>
      <c r="BA1004" s="172"/>
      <c r="BB1004" s="172"/>
      <c r="BC1004" s="172"/>
      <c r="BD1004" s="172"/>
      <c r="BE1004" s="172"/>
      <c r="BF1004" s="172"/>
      <c r="BG1004" s="172"/>
      <c r="BH1004" s="172"/>
      <c r="BI1004" s="172"/>
      <c r="BJ1004" s="172"/>
      <c r="BK1004" s="172"/>
      <c r="BL1004" s="172"/>
      <c r="BM1004" s="172"/>
      <c r="BN1004" s="172"/>
    </row>
    <row r="1005" spans="20:66" s="156" customFormat="1">
      <c r="T1005" s="172"/>
      <c r="U1005" s="172"/>
      <c r="V1005" s="172"/>
      <c r="W1005" s="172"/>
      <c r="X1005" s="172"/>
      <c r="Y1005" s="172"/>
      <c r="Z1005" s="172"/>
      <c r="AA1005" s="172"/>
      <c r="AB1005" s="172"/>
      <c r="AC1005" s="172"/>
      <c r="AD1005" s="172"/>
      <c r="AE1005" s="172"/>
      <c r="AF1005" s="172"/>
      <c r="AG1005" s="172"/>
      <c r="AH1005" s="172"/>
      <c r="AI1005" s="172"/>
      <c r="AJ1005" s="172"/>
      <c r="AK1005" s="172"/>
      <c r="AL1005" s="172"/>
      <c r="AM1005" s="172"/>
      <c r="AN1005" s="172"/>
      <c r="AO1005" s="172"/>
      <c r="AP1005" s="172"/>
      <c r="AQ1005" s="172"/>
      <c r="AR1005" s="172"/>
      <c r="AS1005" s="172"/>
      <c r="AT1005" s="172"/>
      <c r="AU1005" s="172"/>
      <c r="AV1005" s="172"/>
      <c r="AW1005" s="172"/>
      <c r="AX1005" s="172"/>
      <c r="AY1005" s="172"/>
      <c r="AZ1005" s="172"/>
      <c r="BA1005" s="172"/>
      <c r="BB1005" s="172"/>
      <c r="BC1005" s="172"/>
      <c r="BD1005" s="172"/>
      <c r="BE1005" s="172"/>
      <c r="BF1005" s="172"/>
      <c r="BG1005" s="172"/>
      <c r="BH1005" s="172"/>
      <c r="BI1005" s="172"/>
      <c r="BJ1005" s="172"/>
      <c r="BK1005" s="172"/>
      <c r="BL1005" s="172"/>
      <c r="BM1005" s="172"/>
      <c r="BN1005" s="172"/>
    </row>
    <row r="1006" spans="20:66" s="156" customFormat="1">
      <c r="T1006" s="172"/>
      <c r="U1006" s="172"/>
      <c r="V1006" s="172"/>
      <c r="W1006" s="172"/>
      <c r="X1006" s="172"/>
      <c r="Y1006" s="172"/>
      <c r="Z1006" s="172"/>
      <c r="AA1006" s="172"/>
      <c r="AB1006" s="172"/>
      <c r="AC1006" s="172"/>
      <c r="AD1006" s="172"/>
      <c r="AE1006" s="172"/>
      <c r="AF1006" s="172"/>
      <c r="AG1006" s="172"/>
      <c r="AH1006" s="172"/>
      <c r="AI1006" s="172"/>
      <c r="AJ1006" s="172"/>
      <c r="AK1006" s="172"/>
      <c r="AL1006" s="172"/>
      <c r="AM1006" s="172"/>
      <c r="AN1006" s="172"/>
      <c r="AO1006" s="172"/>
      <c r="AP1006" s="172"/>
      <c r="AQ1006" s="172"/>
      <c r="AR1006" s="172"/>
      <c r="AS1006" s="172"/>
      <c r="AT1006" s="172"/>
      <c r="AU1006" s="172"/>
      <c r="AV1006" s="172"/>
      <c r="AW1006" s="172"/>
      <c r="AX1006" s="172"/>
      <c r="AY1006" s="172"/>
      <c r="AZ1006" s="172"/>
      <c r="BA1006" s="172"/>
      <c r="BB1006" s="172"/>
      <c r="BC1006" s="172"/>
      <c r="BD1006" s="172"/>
      <c r="BE1006" s="172"/>
      <c r="BF1006" s="172"/>
      <c r="BG1006" s="172"/>
      <c r="BH1006" s="172"/>
      <c r="BI1006" s="172"/>
      <c r="BJ1006" s="172"/>
      <c r="BK1006" s="172"/>
      <c r="BL1006" s="172"/>
      <c r="BM1006" s="172"/>
      <c r="BN1006" s="172"/>
    </row>
    <row r="1007" spans="20:66" s="156" customFormat="1">
      <c r="T1007" s="172"/>
      <c r="U1007" s="172"/>
      <c r="V1007" s="172"/>
      <c r="W1007" s="172"/>
      <c r="X1007" s="172"/>
      <c r="Y1007" s="172"/>
      <c r="Z1007" s="172"/>
      <c r="AA1007" s="172"/>
      <c r="AB1007" s="172"/>
      <c r="AC1007" s="172"/>
      <c r="AD1007" s="172"/>
      <c r="AE1007" s="172"/>
      <c r="AF1007" s="172"/>
      <c r="AG1007" s="172"/>
      <c r="AH1007" s="172"/>
      <c r="AI1007" s="172"/>
      <c r="AJ1007" s="172"/>
      <c r="AK1007" s="172"/>
      <c r="AL1007" s="172"/>
      <c r="AM1007" s="172"/>
      <c r="AN1007" s="172"/>
      <c r="AO1007" s="172"/>
      <c r="AP1007" s="172"/>
      <c r="AQ1007" s="172"/>
      <c r="AR1007" s="172"/>
      <c r="AS1007" s="172"/>
      <c r="AT1007" s="172"/>
      <c r="AU1007" s="172"/>
      <c r="AV1007" s="172"/>
      <c r="AW1007" s="172"/>
      <c r="AX1007" s="172"/>
      <c r="AY1007" s="172"/>
      <c r="AZ1007" s="172"/>
      <c r="BA1007" s="172"/>
      <c r="BB1007" s="172"/>
      <c r="BC1007" s="172"/>
      <c r="BD1007" s="172"/>
      <c r="BE1007" s="172"/>
      <c r="BF1007" s="172"/>
      <c r="BG1007" s="172"/>
      <c r="BH1007" s="172"/>
      <c r="BI1007" s="172"/>
      <c r="BJ1007" s="172"/>
      <c r="BK1007" s="172"/>
      <c r="BL1007" s="172"/>
      <c r="BM1007" s="172"/>
      <c r="BN1007" s="172"/>
    </row>
    <row r="1008" spans="20:66" s="156" customFormat="1">
      <c r="T1008" s="172"/>
      <c r="U1008" s="172"/>
      <c r="V1008" s="172"/>
      <c r="W1008" s="172"/>
      <c r="X1008" s="172"/>
      <c r="Y1008" s="172"/>
      <c r="Z1008" s="172"/>
      <c r="AA1008" s="172"/>
      <c r="AB1008" s="172"/>
      <c r="AC1008" s="172"/>
      <c r="AD1008" s="172"/>
      <c r="AE1008" s="172"/>
      <c r="AF1008" s="172"/>
      <c r="AG1008" s="172"/>
      <c r="AH1008" s="172"/>
      <c r="AI1008" s="172"/>
      <c r="AJ1008" s="172"/>
      <c r="AK1008" s="172"/>
      <c r="AL1008" s="172"/>
      <c r="AM1008" s="172"/>
      <c r="AN1008" s="172"/>
      <c r="AO1008" s="172"/>
      <c r="AP1008" s="172"/>
      <c r="AQ1008" s="172"/>
      <c r="AR1008" s="172"/>
      <c r="AS1008" s="172"/>
      <c r="AT1008" s="172"/>
      <c r="AU1008" s="172"/>
      <c r="AV1008" s="172"/>
      <c r="AW1008" s="172"/>
      <c r="AX1008" s="172"/>
      <c r="AY1008" s="172"/>
      <c r="AZ1008" s="172"/>
      <c r="BA1008" s="172"/>
      <c r="BB1008" s="172"/>
      <c r="BC1008" s="172"/>
      <c r="BD1008" s="172"/>
      <c r="BE1008" s="172"/>
      <c r="BF1008" s="172"/>
      <c r="BG1008" s="172"/>
      <c r="BH1008" s="172"/>
      <c r="BI1008" s="172"/>
      <c r="BJ1008" s="172"/>
      <c r="BK1008" s="172"/>
      <c r="BL1008" s="172"/>
      <c r="BM1008" s="172"/>
      <c r="BN1008" s="172"/>
    </row>
    <row r="1009" spans="20:66" s="156" customFormat="1">
      <c r="T1009" s="172"/>
      <c r="U1009" s="172"/>
      <c r="V1009" s="172"/>
      <c r="W1009" s="172"/>
      <c r="X1009" s="172"/>
      <c r="Y1009" s="172"/>
      <c r="Z1009" s="172"/>
      <c r="AA1009" s="172"/>
      <c r="AB1009" s="172"/>
      <c r="AC1009" s="172"/>
      <c r="AD1009" s="172"/>
      <c r="AE1009" s="172"/>
      <c r="AF1009" s="172"/>
      <c r="AG1009" s="172"/>
      <c r="AH1009" s="172"/>
      <c r="AI1009" s="172"/>
      <c r="AJ1009" s="172"/>
      <c r="AK1009" s="172"/>
      <c r="AL1009" s="172"/>
      <c r="AM1009" s="172"/>
      <c r="AN1009" s="172"/>
      <c r="AO1009" s="172"/>
      <c r="AP1009" s="172"/>
      <c r="AQ1009" s="172"/>
      <c r="AR1009" s="172"/>
      <c r="AS1009" s="172"/>
      <c r="AT1009" s="172"/>
      <c r="AU1009" s="172"/>
      <c r="AV1009" s="172"/>
      <c r="AW1009" s="172"/>
      <c r="AX1009" s="172"/>
      <c r="AY1009" s="172"/>
      <c r="AZ1009" s="172"/>
      <c r="BA1009" s="172"/>
      <c r="BB1009" s="172"/>
      <c r="BC1009" s="172"/>
      <c r="BD1009" s="172"/>
      <c r="BE1009" s="172"/>
      <c r="BF1009" s="172"/>
      <c r="BG1009" s="172"/>
      <c r="BH1009" s="172"/>
      <c r="BI1009" s="172"/>
      <c r="BJ1009" s="172"/>
      <c r="BK1009" s="172"/>
      <c r="BL1009" s="172"/>
      <c r="BM1009" s="172"/>
      <c r="BN1009" s="172"/>
    </row>
    <row r="1010" spans="20:66" s="156" customFormat="1">
      <c r="T1010" s="172"/>
      <c r="U1010" s="172"/>
      <c r="V1010" s="172"/>
      <c r="W1010" s="172"/>
      <c r="X1010" s="172"/>
      <c r="Y1010" s="172"/>
      <c r="Z1010" s="172"/>
      <c r="AA1010" s="172"/>
      <c r="AB1010" s="172"/>
      <c r="AC1010" s="172"/>
      <c r="AD1010" s="172"/>
      <c r="AE1010" s="172"/>
      <c r="AF1010" s="172"/>
      <c r="AG1010" s="172"/>
      <c r="AH1010" s="172"/>
      <c r="AI1010" s="172"/>
      <c r="AJ1010" s="172"/>
      <c r="AK1010" s="172"/>
      <c r="AL1010" s="172"/>
      <c r="AM1010" s="172"/>
      <c r="AN1010" s="172"/>
      <c r="AO1010" s="172"/>
      <c r="AP1010" s="172"/>
      <c r="AQ1010" s="172"/>
      <c r="AR1010" s="172"/>
      <c r="AS1010" s="172"/>
      <c r="AT1010" s="172"/>
      <c r="AU1010" s="172"/>
      <c r="AV1010" s="172"/>
      <c r="AW1010" s="172"/>
      <c r="AX1010" s="172"/>
      <c r="AY1010" s="172"/>
      <c r="AZ1010" s="172"/>
      <c r="BA1010" s="172"/>
      <c r="BB1010" s="172"/>
      <c r="BC1010" s="172"/>
      <c r="BD1010" s="172"/>
      <c r="BE1010" s="172"/>
      <c r="BF1010" s="172"/>
      <c r="BG1010" s="172"/>
      <c r="BH1010" s="172"/>
      <c r="BI1010" s="172"/>
      <c r="BJ1010" s="172"/>
      <c r="BK1010" s="172"/>
      <c r="BL1010" s="172"/>
      <c r="BM1010" s="172"/>
      <c r="BN1010" s="172"/>
    </row>
    <row r="1011" spans="20:66" s="156" customFormat="1">
      <c r="T1011" s="172"/>
      <c r="U1011" s="172"/>
      <c r="V1011" s="172"/>
      <c r="W1011" s="172"/>
      <c r="X1011" s="172"/>
      <c r="Y1011" s="172"/>
      <c r="Z1011" s="172"/>
      <c r="AA1011" s="172"/>
      <c r="AB1011" s="172"/>
      <c r="AC1011" s="172"/>
      <c r="AD1011" s="172"/>
      <c r="AE1011" s="172"/>
      <c r="AF1011" s="172"/>
      <c r="AG1011" s="172"/>
      <c r="AH1011" s="172"/>
      <c r="AI1011" s="172"/>
      <c r="AJ1011" s="172"/>
      <c r="AK1011" s="172"/>
      <c r="AL1011" s="172"/>
      <c r="AM1011" s="172"/>
      <c r="AN1011" s="172"/>
      <c r="AO1011" s="172"/>
      <c r="AP1011" s="172"/>
      <c r="AQ1011" s="172"/>
      <c r="AR1011" s="172"/>
      <c r="AS1011" s="172"/>
      <c r="AT1011" s="172"/>
      <c r="AU1011" s="172"/>
      <c r="AV1011" s="172"/>
      <c r="AW1011" s="172"/>
      <c r="AX1011" s="172"/>
      <c r="AY1011" s="172"/>
      <c r="AZ1011" s="172"/>
      <c r="BA1011" s="172"/>
      <c r="BB1011" s="172"/>
      <c r="BC1011" s="172"/>
      <c r="BD1011" s="172"/>
      <c r="BE1011" s="172"/>
      <c r="BF1011" s="172"/>
      <c r="BG1011" s="172"/>
      <c r="BH1011" s="172"/>
      <c r="BI1011" s="172"/>
      <c r="BJ1011" s="172"/>
      <c r="BK1011" s="172"/>
      <c r="BL1011" s="172"/>
      <c r="BM1011" s="172"/>
      <c r="BN1011" s="172"/>
    </row>
    <row r="1012" spans="20:66" s="156" customFormat="1">
      <c r="T1012" s="172"/>
      <c r="U1012" s="172"/>
      <c r="V1012" s="172"/>
      <c r="W1012" s="172"/>
      <c r="X1012" s="172"/>
      <c r="Y1012" s="172"/>
      <c r="Z1012" s="172"/>
      <c r="AA1012" s="172"/>
      <c r="AB1012" s="172"/>
      <c r="AC1012" s="172"/>
      <c r="AD1012" s="172"/>
      <c r="AE1012" s="172"/>
      <c r="AF1012" s="172"/>
      <c r="AG1012" s="172"/>
      <c r="AH1012" s="172"/>
      <c r="AI1012" s="172"/>
      <c r="AJ1012" s="172"/>
      <c r="AK1012" s="172"/>
      <c r="AL1012" s="172"/>
      <c r="AM1012" s="172"/>
      <c r="AN1012" s="172"/>
      <c r="AO1012" s="172"/>
      <c r="AP1012" s="172"/>
      <c r="AQ1012" s="172"/>
      <c r="AR1012" s="172"/>
      <c r="AS1012" s="172"/>
      <c r="AT1012" s="172"/>
      <c r="AU1012" s="172"/>
      <c r="AV1012" s="172"/>
      <c r="AW1012" s="172"/>
      <c r="AX1012" s="172"/>
      <c r="AY1012" s="172"/>
      <c r="AZ1012" s="172"/>
      <c r="BA1012" s="172"/>
      <c r="BB1012" s="172"/>
      <c r="BC1012" s="172"/>
      <c r="BD1012" s="172"/>
      <c r="BE1012" s="172"/>
      <c r="BF1012" s="172"/>
      <c r="BG1012" s="172"/>
      <c r="BH1012" s="172"/>
      <c r="BI1012" s="172"/>
      <c r="BJ1012" s="172"/>
      <c r="BK1012" s="172"/>
      <c r="BL1012" s="172"/>
      <c r="BM1012" s="172"/>
      <c r="BN1012" s="172"/>
    </row>
    <row r="1013" spans="20:66" s="156" customFormat="1">
      <c r="T1013" s="172"/>
      <c r="U1013" s="172"/>
      <c r="V1013" s="172"/>
      <c r="W1013" s="172"/>
      <c r="X1013" s="172"/>
      <c r="Y1013" s="172"/>
      <c r="Z1013" s="172"/>
      <c r="AA1013" s="172"/>
      <c r="AB1013" s="172"/>
      <c r="AC1013" s="172"/>
      <c r="AD1013" s="172"/>
      <c r="AE1013" s="172"/>
      <c r="AF1013" s="172"/>
      <c r="AG1013" s="172"/>
      <c r="AH1013" s="172"/>
      <c r="AI1013" s="172"/>
      <c r="AJ1013" s="172"/>
      <c r="AK1013" s="172"/>
      <c r="AL1013" s="172"/>
      <c r="AM1013" s="172"/>
      <c r="AN1013" s="172"/>
      <c r="AO1013" s="172"/>
      <c r="AP1013" s="172"/>
      <c r="AQ1013" s="172"/>
      <c r="AR1013" s="172"/>
      <c r="AS1013" s="172"/>
      <c r="AT1013" s="172"/>
      <c r="AU1013" s="172"/>
      <c r="AV1013" s="172"/>
      <c r="AW1013" s="172"/>
      <c r="AX1013" s="172"/>
      <c r="AY1013" s="172"/>
      <c r="AZ1013" s="172"/>
      <c r="BA1013" s="172"/>
      <c r="BB1013" s="172"/>
      <c r="BC1013" s="172"/>
      <c r="BD1013" s="172"/>
      <c r="BE1013" s="172"/>
      <c r="BF1013" s="172"/>
      <c r="BG1013" s="172"/>
      <c r="BH1013" s="172"/>
      <c r="BI1013" s="172"/>
      <c r="BJ1013" s="172"/>
      <c r="BK1013" s="172"/>
      <c r="BL1013" s="172"/>
      <c r="BM1013" s="172"/>
      <c r="BN1013" s="172"/>
    </row>
    <row r="1014" spans="20:66" s="156" customFormat="1">
      <c r="T1014" s="172"/>
      <c r="U1014" s="172"/>
      <c r="V1014" s="172"/>
      <c r="W1014" s="172"/>
      <c r="X1014" s="172"/>
      <c r="Y1014" s="172"/>
      <c r="Z1014" s="172"/>
      <c r="AA1014" s="172"/>
      <c r="AB1014" s="172"/>
      <c r="AC1014" s="172"/>
      <c r="AD1014" s="172"/>
      <c r="AE1014" s="172"/>
      <c r="AF1014" s="172"/>
      <c r="AG1014" s="172"/>
      <c r="AH1014" s="172"/>
      <c r="AI1014" s="172"/>
      <c r="AJ1014" s="172"/>
      <c r="AK1014" s="172"/>
      <c r="AL1014" s="172"/>
      <c r="AM1014" s="172"/>
      <c r="AN1014" s="172"/>
      <c r="AO1014" s="172"/>
      <c r="AP1014" s="172"/>
      <c r="AQ1014" s="172"/>
      <c r="AR1014" s="172"/>
      <c r="AS1014" s="172"/>
      <c r="AT1014" s="172"/>
      <c r="AU1014" s="172"/>
      <c r="AV1014" s="172"/>
      <c r="AW1014" s="172"/>
      <c r="AX1014" s="172"/>
      <c r="AY1014" s="172"/>
      <c r="AZ1014" s="172"/>
      <c r="BA1014" s="172"/>
      <c r="BB1014" s="172"/>
      <c r="BC1014" s="172"/>
      <c r="BD1014" s="172"/>
      <c r="BE1014" s="172"/>
      <c r="BF1014" s="172"/>
      <c r="BG1014" s="172"/>
      <c r="BH1014" s="172"/>
      <c r="BI1014" s="172"/>
      <c r="BJ1014" s="172"/>
      <c r="BK1014" s="172"/>
      <c r="BL1014" s="172"/>
      <c r="BM1014" s="172"/>
      <c r="BN1014" s="172"/>
    </row>
    <row r="1015" spans="20:66" s="156" customFormat="1">
      <c r="T1015" s="172"/>
      <c r="U1015" s="172"/>
      <c r="V1015" s="172"/>
      <c r="W1015" s="172"/>
      <c r="X1015" s="172"/>
      <c r="Y1015" s="172"/>
      <c r="Z1015" s="172"/>
      <c r="AA1015" s="172"/>
      <c r="AB1015" s="172"/>
      <c r="AC1015" s="172"/>
      <c r="AD1015" s="172"/>
      <c r="AE1015" s="172"/>
      <c r="AF1015" s="172"/>
      <c r="AG1015" s="172"/>
      <c r="AH1015" s="172"/>
      <c r="AI1015" s="172"/>
      <c r="AJ1015" s="172"/>
      <c r="AK1015" s="172"/>
      <c r="AL1015" s="172"/>
      <c r="AM1015" s="172"/>
      <c r="AN1015" s="172"/>
      <c r="AO1015" s="172"/>
      <c r="AP1015" s="172"/>
      <c r="AQ1015" s="172"/>
      <c r="AR1015" s="172"/>
      <c r="AS1015" s="172"/>
      <c r="AT1015" s="172"/>
      <c r="AU1015" s="172"/>
      <c r="AV1015" s="172"/>
      <c r="AW1015" s="172"/>
      <c r="AX1015" s="172"/>
      <c r="AY1015" s="172"/>
      <c r="AZ1015" s="172"/>
      <c r="BA1015" s="172"/>
      <c r="BB1015" s="172"/>
      <c r="BC1015" s="172"/>
      <c r="BD1015" s="172"/>
      <c r="BE1015" s="172"/>
      <c r="BF1015" s="172"/>
      <c r="BG1015" s="172"/>
      <c r="BH1015" s="172"/>
      <c r="BI1015" s="172"/>
      <c r="BJ1015" s="172"/>
      <c r="BK1015" s="172"/>
      <c r="BL1015" s="172"/>
      <c r="BM1015" s="172"/>
      <c r="BN1015" s="172"/>
    </row>
    <row r="1016" spans="20:66" s="156" customFormat="1">
      <c r="T1016" s="172"/>
      <c r="U1016" s="172"/>
      <c r="V1016" s="172"/>
      <c r="W1016" s="172"/>
      <c r="X1016" s="172"/>
      <c r="Y1016" s="172"/>
      <c r="Z1016" s="172"/>
      <c r="AA1016" s="172"/>
      <c r="AB1016" s="172"/>
      <c r="AC1016" s="172"/>
      <c r="AD1016" s="172"/>
      <c r="AE1016" s="172"/>
      <c r="AF1016" s="172"/>
      <c r="AG1016" s="172"/>
      <c r="AH1016" s="172"/>
      <c r="AI1016" s="172"/>
      <c r="AJ1016" s="172"/>
      <c r="AK1016" s="172"/>
      <c r="AL1016" s="172"/>
      <c r="AM1016" s="172"/>
      <c r="AN1016" s="172"/>
      <c r="AO1016" s="172"/>
      <c r="AP1016" s="172"/>
      <c r="AQ1016" s="172"/>
      <c r="AR1016" s="172"/>
      <c r="AS1016" s="172"/>
      <c r="AT1016" s="172"/>
      <c r="AU1016" s="172"/>
      <c r="AV1016" s="172"/>
      <c r="AW1016" s="172"/>
      <c r="AX1016" s="172"/>
      <c r="AY1016" s="172"/>
      <c r="AZ1016" s="172"/>
      <c r="BA1016" s="172"/>
      <c r="BB1016" s="172"/>
      <c r="BC1016" s="172"/>
      <c r="BD1016" s="172"/>
      <c r="BE1016" s="172"/>
      <c r="BF1016" s="172"/>
      <c r="BG1016" s="172"/>
      <c r="BH1016" s="172"/>
      <c r="BI1016" s="172"/>
      <c r="BJ1016" s="172"/>
      <c r="BK1016" s="172"/>
      <c r="BL1016" s="172"/>
      <c r="BM1016" s="172"/>
      <c r="BN1016" s="172"/>
    </row>
    <row r="1017" spans="20:66" s="156" customFormat="1">
      <c r="T1017" s="172"/>
      <c r="U1017" s="172"/>
      <c r="V1017" s="172"/>
      <c r="W1017" s="172"/>
      <c r="X1017" s="172"/>
      <c r="Y1017" s="172"/>
      <c r="Z1017" s="172"/>
      <c r="AA1017" s="172"/>
      <c r="AB1017" s="172"/>
      <c r="AC1017" s="172"/>
      <c r="AD1017" s="172"/>
      <c r="AE1017" s="172"/>
      <c r="AF1017" s="172"/>
      <c r="AG1017" s="172"/>
      <c r="AH1017" s="172"/>
      <c r="AI1017" s="172"/>
      <c r="AJ1017" s="172"/>
      <c r="AK1017" s="172"/>
      <c r="AL1017" s="172"/>
      <c r="AM1017" s="172"/>
      <c r="AN1017" s="172"/>
      <c r="AO1017" s="172"/>
      <c r="AP1017" s="172"/>
      <c r="AQ1017" s="172"/>
      <c r="AR1017" s="172"/>
      <c r="AS1017" s="172"/>
      <c r="AT1017" s="172"/>
      <c r="AU1017" s="172"/>
      <c r="AV1017" s="172"/>
      <c r="AW1017" s="172"/>
      <c r="AX1017" s="172"/>
      <c r="AY1017" s="172"/>
      <c r="AZ1017" s="172"/>
      <c r="BA1017" s="172"/>
      <c r="BB1017" s="172"/>
      <c r="BC1017" s="172"/>
      <c r="BD1017" s="172"/>
      <c r="BE1017" s="172"/>
      <c r="BF1017" s="172"/>
      <c r="BG1017" s="172"/>
      <c r="BH1017" s="172"/>
      <c r="BI1017" s="172"/>
      <c r="BJ1017" s="172"/>
      <c r="BK1017" s="172"/>
      <c r="BL1017" s="172"/>
      <c r="BM1017" s="172"/>
      <c r="BN1017" s="172"/>
    </row>
    <row r="1018" spans="20:66" s="156" customFormat="1">
      <c r="T1018" s="172"/>
      <c r="U1018" s="172"/>
      <c r="V1018" s="172"/>
      <c r="W1018" s="172"/>
      <c r="X1018" s="172"/>
      <c r="Y1018" s="172"/>
      <c r="Z1018" s="172"/>
      <c r="AA1018" s="172"/>
      <c r="AB1018" s="172"/>
      <c r="AC1018" s="172"/>
      <c r="AD1018" s="172"/>
      <c r="AE1018" s="172"/>
      <c r="AF1018" s="172"/>
      <c r="AG1018" s="172"/>
      <c r="AH1018" s="172"/>
      <c r="AI1018" s="172"/>
      <c r="AJ1018" s="172"/>
      <c r="AK1018" s="172"/>
      <c r="AL1018" s="172"/>
      <c r="AM1018" s="172"/>
      <c r="AN1018" s="172"/>
      <c r="AO1018" s="172"/>
      <c r="AP1018" s="172"/>
      <c r="AQ1018" s="172"/>
      <c r="AR1018" s="172"/>
      <c r="AS1018" s="172"/>
      <c r="AT1018" s="172"/>
      <c r="AU1018" s="172"/>
      <c r="AV1018" s="172"/>
      <c r="AW1018" s="172"/>
      <c r="AX1018" s="172"/>
      <c r="AY1018" s="172"/>
      <c r="AZ1018" s="172"/>
      <c r="BA1018" s="172"/>
      <c r="BB1018" s="172"/>
      <c r="BC1018" s="172"/>
      <c r="BD1018" s="172"/>
      <c r="BE1018" s="172"/>
      <c r="BF1018" s="172"/>
      <c r="BG1018" s="172"/>
      <c r="BH1018" s="172"/>
      <c r="BI1018" s="172"/>
      <c r="BJ1018" s="172"/>
      <c r="BK1018" s="172"/>
      <c r="BL1018" s="172"/>
      <c r="BM1018" s="172"/>
      <c r="BN1018" s="172"/>
    </row>
    <row r="1019" spans="20:66" s="156" customFormat="1">
      <c r="T1019" s="172"/>
      <c r="U1019" s="172"/>
      <c r="V1019" s="172"/>
      <c r="W1019" s="172"/>
      <c r="X1019" s="172"/>
      <c r="Y1019" s="172"/>
      <c r="Z1019" s="172"/>
      <c r="AA1019" s="172"/>
      <c r="AB1019" s="172"/>
      <c r="AC1019" s="172"/>
      <c r="AD1019" s="172"/>
      <c r="AE1019" s="172"/>
      <c r="AF1019" s="172"/>
      <c r="AG1019" s="172"/>
      <c r="AH1019" s="172"/>
      <c r="AI1019" s="172"/>
      <c r="AJ1019" s="172"/>
      <c r="AK1019" s="172"/>
      <c r="AL1019" s="172"/>
      <c r="AM1019" s="172"/>
      <c r="AN1019" s="172"/>
      <c r="AO1019" s="172"/>
      <c r="AP1019" s="172"/>
      <c r="AQ1019" s="172"/>
      <c r="AR1019" s="172"/>
      <c r="AS1019" s="172"/>
      <c r="AT1019" s="172"/>
      <c r="AU1019" s="172"/>
      <c r="AV1019" s="172"/>
      <c r="AW1019" s="172"/>
      <c r="AX1019" s="172"/>
      <c r="AY1019" s="172"/>
      <c r="AZ1019" s="172"/>
      <c r="BA1019" s="172"/>
      <c r="BB1019" s="172"/>
      <c r="BC1019" s="172"/>
      <c r="BD1019" s="172"/>
      <c r="BE1019" s="172"/>
      <c r="BF1019" s="172"/>
      <c r="BG1019" s="172"/>
      <c r="BH1019" s="172"/>
      <c r="BI1019" s="172"/>
      <c r="BJ1019" s="172"/>
      <c r="BK1019" s="172"/>
      <c r="BL1019" s="172"/>
      <c r="BM1019" s="172"/>
      <c r="BN1019" s="172"/>
    </row>
    <row r="1020" spans="20:66" s="156" customFormat="1">
      <c r="T1020" s="172"/>
      <c r="U1020" s="172"/>
      <c r="V1020" s="172"/>
      <c r="W1020" s="172"/>
      <c r="X1020" s="172"/>
      <c r="Y1020" s="172"/>
      <c r="Z1020" s="172"/>
      <c r="AA1020" s="172"/>
      <c r="AB1020" s="172"/>
      <c r="AC1020" s="172"/>
      <c r="AD1020" s="172"/>
      <c r="AE1020" s="172"/>
      <c r="AF1020" s="172"/>
      <c r="AG1020" s="172"/>
      <c r="AH1020" s="172"/>
      <c r="AI1020" s="172"/>
      <c r="AJ1020" s="172"/>
      <c r="AK1020" s="172"/>
      <c r="AL1020" s="172"/>
      <c r="AM1020" s="172"/>
      <c r="AN1020" s="172"/>
      <c r="AO1020" s="172"/>
      <c r="AP1020" s="172"/>
      <c r="AQ1020" s="172"/>
      <c r="AR1020" s="172"/>
      <c r="AS1020" s="172"/>
      <c r="AT1020" s="172"/>
      <c r="AU1020" s="172"/>
      <c r="AV1020" s="172"/>
      <c r="AW1020" s="172"/>
      <c r="AX1020" s="172"/>
      <c r="AY1020" s="172"/>
      <c r="AZ1020" s="172"/>
      <c r="BA1020" s="172"/>
      <c r="BB1020" s="172"/>
      <c r="BC1020" s="172"/>
      <c r="BD1020" s="172"/>
      <c r="BE1020" s="172"/>
      <c r="BF1020" s="172"/>
      <c r="BG1020" s="172"/>
      <c r="BH1020" s="172"/>
      <c r="BI1020" s="172"/>
      <c r="BJ1020" s="172"/>
      <c r="BK1020" s="172"/>
      <c r="BL1020" s="172"/>
      <c r="BM1020" s="172"/>
      <c r="BN1020" s="172"/>
    </row>
    <row r="1021" spans="20:66" s="156" customFormat="1">
      <c r="T1021" s="172"/>
      <c r="U1021" s="172"/>
      <c r="V1021" s="172"/>
      <c r="W1021" s="172"/>
      <c r="X1021" s="172"/>
      <c r="Y1021" s="172"/>
      <c r="Z1021" s="172"/>
      <c r="AA1021" s="172"/>
      <c r="AB1021" s="172"/>
      <c r="AC1021" s="172"/>
      <c r="AD1021" s="172"/>
      <c r="AE1021" s="172"/>
      <c r="AF1021" s="172"/>
      <c r="AG1021" s="172"/>
      <c r="AH1021" s="172"/>
      <c r="AI1021" s="172"/>
      <c r="AJ1021" s="172"/>
      <c r="AK1021" s="172"/>
      <c r="AL1021" s="172"/>
      <c r="AM1021" s="172"/>
      <c r="AN1021" s="172"/>
      <c r="AO1021" s="172"/>
      <c r="AP1021" s="172"/>
      <c r="AQ1021" s="172"/>
      <c r="AR1021" s="172"/>
      <c r="AS1021" s="172"/>
      <c r="AT1021" s="172"/>
      <c r="AU1021" s="172"/>
      <c r="AV1021" s="172"/>
      <c r="AW1021" s="172"/>
      <c r="AX1021" s="172"/>
      <c r="AY1021" s="172"/>
      <c r="AZ1021" s="172"/>
      <c r="BA1021" s="172"/>
      <c r="BB1021" s="172"/>
      <c r="BC1021" s="172"/>
      <c r="BD1021" s="172"/>
      <c r="BE1021" s="172"/>
      <c r="BF1021" s="172"/>
      <c r="BG1021" s="172"/>
      <c r="BH1021" s="172"/>
      <c r="BI1021" s="172"/>
      <c r="BJ1021" s="172"/>
      <c r="BK1021" s="172"/>
      <c r="BL1021" s="172"/>
      <c r="BM1021" s="172"/>
      <c r="BN1021" s="172"/>
    </row>
    <row r="1022" spans="20:66" s="156" customFormat="1">
      <c r="T1022" s="172"/>
      <c r="U1022" s="172"/>
      <c r="V1022" s="172"/>
      <c r="W1022" s="172"/>
      <c r="X1022" s="172"/>
      <c r="Y1022" s="172"/>
      <c r="Z1022" s="172"/>
      <c r="AA1022" s="172"/>
      <c r="AB1022" s="172"/>
      <c r="AC1022" s="172"/>
      <c r="AD1022" s="172"/>
      <c r="AE1022" s="172"/>
      <c r="AF1022" s="172"/>
      <c r="AG1022" s="172"/>
      <c r="AH1022" s="172"/>
      <c r="AI1022" s="172"/>
      <c r="AJ1022" s="172"/>
      <c r="AK1022" s="172"/>
      <c r="AL1022" s="172"/>
      <c r="AM1022" s="172"/>
      <c r="AN1022" s="172"/>
      <c r="AO1022" s="172"/>
      <c r="AP1022" s="172"/>
      <c r="AQ1022" s="172"/>
      <c r="AR1022" s="172"/>
      <c r="AS1022" s="172"/>
      <c r="AT1022" s="172"/>
      <c r="AU1022" s="172"/>
      <c r="AV1022" s="172"/>
      <c r="AW1022" s="172"/>
      <c r="AX1022" s="172"/>
      <c r="AY1022" s="172"/>
      <c r="AZ1022" s="172"/>
      <c r="BA1022" s="172"/>
      <c r="BB1022" s="172"/>
      <c r="BC1022" s="172"/>
      <c r="BD1022" s="172"/>
      <c r="BE1022" s="172"/>
      <c r="BF1022" s="172"/>
      <c r="BG1022" s="172"/>
      <c r="BH1022" s="172"/>
      <c r="BI1022" s="172"/>
      <c r="BJ1022" s="172"/>
      <c r="BK1022" s="172"/>
      <c r="BL1022" s="172"/>
      <c r="BM1022" s="172"/>
      <c r="BN1022" s="172"/>
    </row>
    <row r="1023" spans="20:66" s="156" customFormat="1">
      <c r="T1023" s="172"/>
      <c r="U1023" s="172"/>
      <c r="V1023" s="172"/>
      <c r="W1023" s="172"/>
      <c r="X1023" s="172"/>
      <c r="Y1023" s="172"/>
      <c r="Z1023" s="172"/>
      <c r="AA1023" s="172"/>
      <c r="AB1023" s="172"/>
      <c r="AC1023" s="172"/>
      <c r="AD1023" s="172"/>
      <c r="AE1023" s="172"/>
      <c r="AF1023" s="172"/>
      <c r="AG1023" s="172"/>
      <c r="AH1023" s="172"/>
      <c r="AI1023" s="172"/>
      <c r="AJ1023" s="172"/>
      <c r="AK1023" s="172"/>
      <c r="AL1023" s="172"/>
      <c r="AM1023" s="172"/>
      <c r="AN1023" s="172"/>
      <c r="AO1023" s="172"/>
      <c r="AP1023" s="172"/>
      <c r="AQ1023" s="172"/>
      <c r="AR1023" s="172"/>
      <c r="AS1023" s="172"/>
      <c r="AT1023" s="172"/>
      <c r="AU1023" s="172"/>
      <c r="AV1023" s="172"/>
      <c r="AW1023" s="172"/>
      <c r="AX1023" s="172"/>
      <c r="AY1023" s="172"/>
      <c r="AZ1023" s="172"/>
      <c r="BA1023" s="172"/>
      <c r="BB1023" s="172"/>
      <c r="BC1023" s="172"/>
      <c r="BD1023" s="172"/>
      <c r="BE1023" s="172"/>
      <c r="BF1023" s="172"/>
      <c r="BG1023" s="172"/>
      <c r="BH1023" s="172"/>
      <c r="BI1023" s="172"/>
      <c r="BJ1023" s="172"/>
      <c r="BK1023" s="172"/>
      <c r="BL1023" s="172"/>
      <c r="BM1023" s="172"/>
      <c r="BN1023" s="172"/>
    </row>
    <row r="1024" spans="20:66" s="156" customFormat="1">
      <c r="T1024" s="172"/>
      <c r="U1024" s="172"/>
      <c r="V1024" s="172"/>
      <c r="W1024" s="172"/>
      <c r="X1024" s="172"/>
      <c r="Y1024" s="172"/>
      <c r="Z1024" s="172"/>
      <c r="AA1024" s="172"/>
      <c r="AB1024" s="172"/>
      <c r="AC1024" s="172"/>
      <c r="AD1024" s="172"/>
      <c r="AE1024" s="172"/>
      <c r="AF1024" s="172"/>
      <c r="AG1024" s="172"/>
      <c r="AH1024" s="172"/>
      <c r="AI1024" s="172"/>
      <c r="AJ1024" s="172"/>
      <c r="AK1024" s="172"/>
      <c r="AL1024" s="172"/>
      <c r="AM1024" s="172"/>
      <c r="AN1024" s="172"/>
      <c r="AO1024" s="172"/>
      <c r="AP1024" s="172"/>
      <c r="AQ1024" s="172"/>
      <c r="AR1024" s="172"/>
      <c r="AS1024" s="172"/>
      <c r="AT1024" s="172"/>
      <c r="AU1024" s="172"/>
      <c r="AV1024" s="172"/>
      <c r="AW1024" s="172"/>
      <c r="AX1024" s="172"/>
      <c r="AY1024" s="172"/>
      <c r="AZ1024" s="172"/>
      <c r="BA1024" s="172"/>
      <c r="BB1024" s="172"/>
      <c r="BC1024" s="172"/>
      <c r="BD1024" s="172"/>
      <c r="BE1024" s="172"/>
      <c r="BF1024" s="172"/>
      <c r="BG1024" s="172"/>
      <c r="BH1024" s="172"/>
      <c r="BI1024" s="172"/>
      <c r="BJ1024" s="172"/>
      <c r="BK1024" s="172"/>
      <c r="BL1024" s="172"/>
      <c r="BM1024" s="172"/>
      <c r="BN1024" s="172"/>
    </row>
    <row r="1025" spans="20:66" s="156" customFormat="1">
      <c r="T1025" s="172"/>
      <c r="U1025" s="172"/>
      <c r="V1025" s="172"/>
      <c r="W1025" s="172"/>
      <c r="X1025" s="172"/>
      <c r="Y1025" s="172"/>
      <c r="Z1025" s="172"/>
      <c r="AA1025" s="172"/>
      <c r="AB1025" s="172"/>
      <c r="AC1025" s="172"/>
      <c r="AD1025" s="172"/>
      <c r="AE1025" s="172"/>
      <c r="AF1025" s="172"/>
      <c r="AG1025" s="172"/>
      <c r="AH1025" s="172"/>
      <c r="AI1025" s="172"/>
      <c r="AJ1025" s="172"/>
      <c r="AK1025" s="172"/>
      <c r="AL1025" s="172"/>
      <c r="AM1025" s="172"/>
      <c r="AN1025" s="172"/>
      <c r="AO1025" s="172"/>
      <c r="AP1025" s="172"/>
      <c r="AQ1025" s="172"/>
      <c r="AR1025" s="172"/>
      <c r="AS1025" s="172"/>
      <c r="AT1025" s="172"/>
      <c r="AU1025" s="172"/>
      <c r="AV1025" s="172"/>
      <c r="AW1025" s="172"/>
      <c r="AX1025" s="172"/>
      <c r="AY1025" s="172"/>
      <c r="AZ1025" s="172"/>
      <c r="BA1025" s="172"/>
      <c r="BB1025" s="172"/>
      <c r="BC1025" s="172"/>
      <c r="BD1025" s="172"/>
      <c r="BE1025" s="172"/>
      <c r="BF1025" s="172"/>
      <c r="BG1025" s="172"/>
      <c r="BH1025" s="172"/>
      <c r="BI1025" s="172"/>
      <c r="BJ1025" s="172"/>
      <c r="BK1025" s="172"/>
      <c r="BL1025" s="172"/>
      <c r="BM1025" s="172"/>
      <c r="BN1025" s="172"/>
    </row>
    <row r="1026" spans="20:66" s="156" customFormat="1">
      <c r="T1026" s="172"/>
      <c r="U1026" s="172"/>
      <c r="V1026" s="172"/>
      <c r="W1026" s="172"/>
      <c r="X1026" s="172"/>
      <c r="Y1026" s="172"/>
      <c r="Z1026" s="172"/>
      <c r="AA1026" s="172"/>
      <c r="AB1026" s="172"/>
      <c r="AC1026" s="172"/>
      <c r="AD1026" s="172"/>
      <c r="AE1026" s="172"/>
      <c r="AF1026" s="172"/>
      <c r="AG1026" s="172"/>
      <c r="AH1026" s="172"/>
      <c r="AI1026" s="172"/>
      <c r="AJ1026" s="172"/>
      <c r="AK1026" s="172"/>
      <c r="AL1026" s="172"/>
      <c r="AM1026" s="172"/>
      <c r="AN1026" s="172"/>
      <c r="AO1026" s="172"/>
      <c r="AP1026" s="172"/>
      <c r="AQ1026" s="172"/>
      <c r="AR1026" s="172"/>
      <c r="AS1026" s="172"/>
      <c r="AT1026" s="172"/>
      <c r="AU1026" s="172"/>
      <c r="AV1026" s="172"/>
      <c r="AW1026" s="172"/>
      <c r="AX1026" s="172"/>
      <c r="AY1026" s="172"/>
      <c r="AZ1026" s="172"/>
      <c r="BA1026" s="172"/>
      <c r="BB1026" s="172"/>
      <c r="BC1026" s="172"/>
      <c r="BD1026" s="172"/>
      <c r="BE1026" s="172"/>
      <c r="BF1026" s="172"/>
      <c r="BG1026" s="172"/>
      <c r="BH1026" s="172"/>
      <c r="BI1026" s="172"/>
      <c r="BJ1026" s="172"/>
      <c r="BK1026" s="172"/>
      <c r="BL1026" s="172"/>
      <c r="BM1026" s="172"/>
      <c r="BN1026" s="172"/>
    </row>
    <row r="1027" spans="20:66" s="156" customFormat="1">
      <c r="T1027" s="172"/>
      <c r="U1027" s="172"/>
      <c r="V1027" s="172"/>
      <c r="W1027" s="172"/>
      <c r="X1027" s="172"/>
      <c r="Y1027" s="172"/>
      <c r="Z1027" s="172"/>
      <c r="AA1027" s="172"/>
      <c r="AB1027" s="172"/>
      <c r="AC1027" s="172"/>
      <c r="AD1027" s="172"/>
      <c r="AE1027" s="172"/>
      <c r="AF1027" s="172"/>
      <c r="AG1027" s="172"/>
      <c r="AH1027" s="172"/>
      <c r="AI1027" s="172"/>
      <c r="AJ1027" s="172"/>
      <c r="AK1027" s="172"/>
      <c r="AL1027" s="172"/>
      <c r="AM1027" s="172"/>
      <c r="AN1027" s="172"/>
      <c r="AO1027" s="172"/>
      <c r="AP1027" s="172"/>
      <c r="AQ1027" s="172"/>
      <c r="AR1027" s="172"/>
      <c r="AS1027" s="172"/>
      <c r="AT1027" s="172"/>
      <c r="AU1027" s="172"/>
      <c r="AV1027" s="172"/>
      <c r="AW1027" s="172"/>
      <c r="AX1027" s="172"/>
      <c r="AY1027" s="172"/>
      <c r="AZ1027" s="172"/>
      <c r="BA1027" s="172"/>
      <c r="BB1027" s="172"/>
      <c r="BC1027" s="172"/>
      <c r="BD1027" s="172"/>
      <c r="BE1027" s="172"/>
      <c r="BF1027" s="172"/>
      <c r="BG1027" s="172"/>
      <c r="BH1027" s="172"/>
      <c r="BI1027" s="172"/>
      <c r="BJ1027" s="172"/>
      <c r="BK1027" s="172"/>
      <c r="BL1027" s="172"/>
      <c r="BM1027" s="172"/>
      <c r="BN1027" s="172"/>
    </row>
    <row r="1028" spans="20:66" s="156" customFormat="1">
      <c r="T1028" s="172"/>
      <c r="U1028" s="172"/>
      <c r="V1028" s="172"/>
      <c r="W1028" s="172"/>
      <c r="X1028" s="172"/>
      <c r="Y1028" s="172"/>
      <c r="Z1028" s="172"/>
      <c r="AA1028" s="172"/>
      <c r="AB1028" s="172"/>
      <c r="AC1028" s="172"/>
      <c r="AD1028" s="172"/>
      <c r="AE1028" s="172"/>
      <c r="AF1028" s="172"/>
      <c r="AG1028" s="172"/>
      <c r="AH1028" s="172"/>
      <c r="AI1028" s="172"/>
      <c r="AJ1028" s="172"/>
      <c r="AK1028" s="172"/>
      <c r="AL1028" s="172"/>
      <c r="AM1028" s="172"/>
      <c r="AN1028" s="172"/>
      <c r="AO1028" s="172"/>
      <c r="AP1028" s="172"/>
      <c r="AQ1028" s="172"/>
      <c r="AR1028" s="172"/>
      <c r="AS1028" s="172"/>
      <c r="AT1028" s="172"/>
      <c r="AU1028" s="172"/>
      <c r="AV1028" s="172"/>
      <c r="AW1028" s="172"/>
      <c r="AX1028" s="172"/>
      <c r="AY1028" s="172"/>
      <c r="AZ1028" s="172"/>
      <c r="BA1028" s="172"/>
      <c r="BB1028" s="172"/>
      <c r="BC1028" s="172"/>
      <c r="BD1028" s="172"/>
      <c r="BE1028" s="172"/>
      <c r="BF1028" s="172"/>
      <c r="BG1028" s="172"/>
      <c r="BH1028" s="172"/>
      <c r="BI1028" s="172"/>
      <c r="BJ1028" s="172"/>
      <c r="BK1028" s="172"/>
      <c r="BL1028" s="172"/>
      <c r="BM1028" s="172"/>
      <c r="BN1028" s="172"/>
    </row>
    <row r="1029" spans="20:66" s="156" customFormat="1">
      <c r="T1029" s="172"/>
      <c r="U1029" s="172"/>
      <c r="V1029" s="172"/>
      <c r="W1029" s="172"/>
      <c r="X1029" s="172"/>
      <c r="Y1029" s="172"/>
      <c r="Z1029" s="172"/>
      <c r="AA1029" s="172"/>
      <c r="AB1029" s="172"/>
      <c r="AC1029" s="172"/>
      <c r="AD1029" s="172"/>
      <c r="AE1029" s="172"/>
      <c r="AF1029" s="172"/>
      <c r="AG1029" s="172"/>
      <c r="AH1029" s="172"/>
      <c r="AI1029" s="172"/>
      <c r="AJ1029" s="172"/>
      <c r="AK1029" s="172"/>
      <c r="AL1029" s="172"/>
      <c r="AM1029" s="172"/>
      <c r="AN1029" s="172"/>
      <c r="AO1029" s="172"/>
      <c r="AP1029" s="172"/>
      <c r="AQ1029" s="172"/>
      <c r="AR1029" s="172"/>
      <c r="AS1029" s="172"/>
      <c r="AT1029" s="172"/>
      <c r="AU1029" s="172"/>
      <c r="AV1029" s="172"/>
      <c r="AW1029" s="172"/>
      <c r="AX1029" s="172"/>
      <c r="AY1029" s="172"/>
      <c r="AZ1029" s="172"/>
      <c r="BA1029" s="172"/>
      <c r="BB1029" s="172"/>
      <c r="BC1029" s="172"/>
      <c r="BD1029" s="172"/>
      <c r="BE1029" s="172"/>
      <c r="BF1029" s="172"/>
      <c r="BG1029" s="172"/>
      <c r="BH1029" s="172"/>
      <c r="BI1029" s="172"/>
      <c r="BJ1029" s="172"/>
      <c r="BK1029" s="172"/>
      <c r="BL1029" s="172"/>
      <c r="BM1029" s="172"/>
      <c r="BN1029" s="172"/>
    </row>
    <row r="1030" spans="20:66" s="156" customFormat="1">
      <c r="T1030" s="172"/>
      <c r="U1030" s="172"/>
      <c r="V1030" s="172"/>
      <c r="W1030" s="172"/>
      <c r="X1030" s="172"/>
      <c r="Y1030" s="172"/>
      <c r="Z1030" s="172"/>
      <c r="AA1030" s="172"/>
      <c r="AB1030" s="172"/>
      <c r="AC1030" s="172"/>
      <c r="AD1030" s="172"/>
      <c r="AE1030" s="172"/>
      <c r="AF1030" s="172"/>
      <c r="AG1030" s="172"/>
      <c r="AH1030" s="172"/>
      <c r="AI1030" s="172"/>
      <c r="AJ1030" s="172"/>
      <c r="AK1030" s="172"/>
      <c r="AL1030" s="172"/>
      <c r="AM1030" s="172"/>
      <c r="AN1030" s="172"/>
      <c r="AO1030" s="172"/>
      <c r="AP1030" s="172"/>
      <c r="AQ1030" s="172"/>
      <c r="AR1030" s="172"/>
      <c r="AS1030" s="172"/>
      <c r="AT1030" s="172"/>
      <c r="AU1030" s="172"/>
      <c r="AV1030" s="172"/>
      <c r="AW1030" s="172"/>
      <c r="AX1030" s="172"/>
      <c r="AY1030" s="172"/>
      <c r="AZ1030" s="172"/>
      <c r="BA1030" s="172"/>
      <c r="BB1030" s="172"/>
      <c r="BC1030" s="172"/>
      <c r="BD1030" s="172"/>
      <c r="BE1030" s="172"/>
      <c r="BF1030" s="172"/>
      <c r="BG1030" s="172"/>
      <c r="BH1030" s="172"/>
      <c r="BI1030" s="172"/>
      <c r="BJ1030" s="172"/>
      <c r="BK1030" s="172"/>
      <c r="BL1030" s="172"/>
      <c r="BM1030" s="172"/>
      <c r="BN1030" s="172"/>
    </row>
    <row r="1031" spans="20:66" s="156" customFormat="1">
      <c r="T1031" s="172"/>
      <c r="U1031" s="172"/>
      <c r="V1031" s="172"/>
      <c r="W1031" s="172"/>
      <c r="X1031" s="172"/>
      <c r="Y1031" s="172"/>
      <c r="Z1031" s="172"/>
      <c r="AA1031" s="172"/>
      <c r="AB1031" s="172"/>
      <c r="AC1031" s="172"/>
      <c r="AD1031" s="172"/>
      <c r="AE1031" s="172"/>
      <c r="AF1031" s="172"/>
      <c r="AG1031" s="172"/>
      <c r="AH1031" s="172"/>
      <c r="AI1031" s="172"/>
      <c r="AJ1031" s="172"/>
      <c r="AK1031" s="172"/>
      <c r="AL1031" s="172"/>
      <c r="AM1031" s="172"/>
      <c r="AN1031" s="172"/>
      <c r="AO1031" s="172"/>
      <c r="AP1031" s="172"/>
      <c r="AQ1031" s="172"/>
      <c r="AR1031" s="172"/>
      <c r="AS1031" s="172"/>
      <c r="AT1031" s="172"/>
      <c r="AU1031" s="172"/>
      <c r="AV1031" s="172"/>
      <c r="AW1031" s="172"/>
      <c r="AX1031" s="172"/>
      <c r="AY1031" s="172"/>
      <c r="AZ1031" s="172"/>
      <c r="BA1031" s="172"/>
      <c r="BB1031" s="172"/>
      <c r="BC1031" s="172"/>
      <c r="BD1031" s="172"/>
      <c r="BE1031" s="172"/>
      <c r="BF1031" s="172"/>
      <c r="BG1031" s="172"/>
      <c r="BH1031" s="172"/>
      <c r="BI1031" s="172"/>
      <c r="BJ1031" s="172"/>
      <c r="BK1031" s="172"/>
      <c r="BL1031" s="172"/>
      <c r="BM1031" s="172"/>
      <c r="BN1031" s="172"/>
    </row>
    <row r="1032" spans="20:66" s="156" customFormat="1">
      <c r="T1032" s="172"/>
      <c r="U1032" s="172"/>
      <c r="V1032" s="172"/>
      <c r="W1032" s="172"/>
      <c r="X1032" s="172"/>
      <c r="Y1032" s="172"/>
      <c r="Z1032" s="172"/>
      <c r="AA1032" s="172"/>
      <c r="AB1032" s="172"/>
      <c r="AC1032" s="172"/>
      <c r="AD1032" s="172"/>
      <c r="AE1032" s="172"/>
      <c r="AF1032" s="172"/>
      <c r="AG1032" s="172"/>
      <c r="AH1032" s="172"/>
      <c r="AI1032" s="172"/>
      <c r="AJ1032" s="172"/>
      <c r="AK1032" s="172"/>
      <c r="AL1032" s="172"/>
      <c r="AM1032" s="172"/>
      <c r="AN1032" s="172"/>
      <c r="AO1032" s="172"/>
      <c r="AP1032" s="172"/>
      <c r="AQ1032" s="172"/>
      <c r="AR1032" s="172"/>
      <c r="AS1032" s="172"/>
      <c r="AT1032" s="172"/>
      <c r="AU1032" s="172"/>
      <c r="AV1032" s="172"/>
      <c r="AW1032" s="172"/>
      <c r="AX1032" s="172"/>
      <c r="AY1032" s="172"/>
      <c r="AZ1032" s="172"/>
      <c r="BA1032" s="172"/>
      <c r="BB1032" s="172"/>
      <c r="BC1032" s="172"/>
      <c r="BD1032" s="172"/>
      <c r="BE1032" s="172"/>
      <c r="BF1032" s="172"/>
      <c r="BG1032" s="172"/>
      <c r="BH1032" s="172"/>
      <c r="BI1032" s="172"/>
      <c r="BJ1032" s="172"/>
      <c r="BK1032" s="172"/>
      <c r="BL1032" s="172"/>
      <c r="BM1032" s="172"/>
      <c r="BN1032" s="172"/>
    </row>
    <row r="1033" spans="20:66" s="156" customFormat="1">
      <c r="T1033" s="172"/>
      <c r="U1033" s="172"/>
      <c r="V1033" s="172"/>
      <c r="W1033" s="172"/>
      <c r="X1033" s="172"/>
      <c r="Y1033" s="172"/>
      <c r="Z1033" s="172"/>
      <c r="AA1033" s="172"/>
      <c r="AB1033" s="172"/>
      <c r="AC1033" s="172"/>
      <c r="AD1033" s="172"/>
      <c r="AE1033" s="172"/>
      <c r="AF1033" s="172"/>
      <c r="AG1033" s="172"/>
      <c r="AH1033" s="172"/>
      <c r="AI1033" s="172"/>
      <c r="AJ1033" s="172"/>
      <c r="AK1033" s="172"/>
      <c r="AL1033" s="172"/>
      <c r="AM1033" s="172"/>
      <c r="AN1033" s="172"/>
      <c r="AO1033" s="172"/>
      <c r="AP1033" s="172"/>
      <c r="AQ1033" s="172"/>
      <c r="AR1033" s="172"/>
      <c r="AS1033" s="172"/>
      <c r="AT1033" s="172"/>
      <c r="AU1033" s="172"/>
      <c r="AV1033" s="172"/>
      <c r="AW1033" s="172"/>
      <c r="AX1033" s="172"/>
      <c r="AY1033" s="172"/>
      <c r="AZ1033" s="172"/>
      <c r="BA1033" s="172"/>
      <c r="BB1033" s="172"/>
      <c r="BC1033" s="172"/>
      <c r="BD1033" s="172"/>
      <c r="BE1033" s="172"/>
      <c r="BF1033" s="172"/>
      <c r="BG1033" s="172"/>
      <c r="BH1033" s="172"/>
      <c r="BI1033" s="172"/>
      <c r="BJ1033" s="172"/>
      <c r="BK1033" s="172"/>
      <c r="BL1033" s="172"/>
      <c r="BM1033" s="172"/>
      <c r="BN1033" s="172"/>
    </row>
    <row r="1034" spans="20:66" s="156" customFormat="1">
      <c r="T1034" s="172"/>
      <c r="U1034" s="172"/>
      <c r="V1034" s="172"/>
      <c r="W1034" s="172"/>
      <c r="X1034" s="172"/>
      <c r="Y1034" s="172"/>
      <c r="Z1034" s="172"/>
      <c r="AA1034" s="172"/>
      <c r="AB1034" s="172"/>
      <c r="AC1034" s="172"/>
      <c r="AD1034" s="172"/>
      <c r="AE1034" s="172"/>
      <c r="AF1034" s="172"/>
      <c r="AG1034" s="172"/>
      <c r="AH1034" s="172"/>
      <c r="AI1034" s="172"/>
      <c r="AJ1034" s="172"/>
      <c r="AK1034" s="172"/>
      <c r="AL1034" s="172"/>
      <c r="AM1034" s="172"/>
      <c r="AN1034" s="172"/>
      <c r="AO1034" s="172"/>
      <c r="AP1034" s="172"/>
      <c r="AQ1034" s="172"/>
      <c r="AR1034" s="172"/>
      <c r="AS1034" s="172"/>
      <c r="AT1034" s="172"/>
      <c r="AU1034" s="172"/>
      <c r="AV1034" s="172"/>
      <c r="AW1034" s="172"/>
      <c r="AX1034" s="172"/>
      <c r="AY1034" s="172"/>
      <c r="AZ1034" s="172"/>
      <c r="BA1034" s="172"/>
      <c r="BB1034" s="172"/>
      <c r="BC1034" s="172"/>
      <c r="BD1034" s="172"/>
      <c r="BE1034" s="172"/>
      <c r="BF1034" s="172"/>
      <c r="BG1034" s="172"/>
      <c r="BH1034" s="172"/>
      <c r="BI1034" s="172"/>
      <c r="BJ1034" s="172"/>
      <c r="BK1034" s="172"/>
      <c r="BL1034" s="172"/>
      <c r="BM1034" s="172"/>
      <c r="BN1034" s="172"/>
    </row>
    <row r="1035" spans="20:66" s="156" customFormat="1">
      <c r="T1035" s="172"/>
      <c r="U1035" s="172"/>
      <c r="V1035" s="172"/>
      <c r="W1035" s="172"/>
      <c r="X1035" s="172"/>
      <c r="Y1035" s="172"/>
      <c r="Z1035" s="172"/>
      <c r="AA1035" s="172"/>
      <c r="AB1035" s="172"/>
      <c r="AC1035" s="172"/>
      <c r="AD1035" s="172"/>
      <c r="AE1035" s="172"/>
      <c r="AF1035" s="172"/>
      <c r="AG1035" s="172"/>
      <c r="AH1035" s="172"/>
      <c r="AI1035" s="172"/>
      <c r="AJ1035" s="172"/>
      <c r="AK1035" s="172"/>
      <c r="AL1035" s="172"/>
      <c r="AM1035" s="172"/>
      <c r="AN1035" s="172"/>
      <c r="AO1035" s="172"/>
      <c r="AP1035" s="172"/>
      <c r="AQ1035" s="172"/>
      <c r="AR1035" s="172"/>
      <c r="AS1035" s="172"/>
      <c r="AT1035" s="172"/>
      <c r="AU1035" s="172"/>
      <c r="AV1035" s="172"/>
      <c r="AW1035" s="172"/>
      <c r="AX1035" s="172"/>
      <c r="AY1035" s="172"/>
      <c r="AZ1035" s="172"/>
      <c r="BA1035" s="172"/>
      <c r="BB1035" s="172"/>
      <c r="BC1035" s="172"/>
      <c r="BD1035" s="172"/>
      <c r="BE1035" s="172"/>
      <c r="BF1035" s="172"/>
      <c r="BG1035" s="172"/>
      <c r="BH1035" s="172"/>
      <c r="BI1035" s="172"/>
      <c r="BJ1035" s="172"/>
      <c r="BK1035" s="172"/>
      <c r="BL1035" s="172"/>
      <c r="BM1035" s="172"/>
      <c r="BN1035" s="172"/>
    </row>
    <row r="1036" spans="20:66" s="156" customFormat="1">
      <c r="T1036" s="172"/>
      <c r="U1036" s="172"/>
      <c r="V1036" s="172"/>
      <c r="W1036" s="172"/>
      <c r="X1036" s="172"/>
      <c r="Y1036" s="172"/>
      <c r="Z1036" s="172"/>
      <c r="AA1036" s="172"/>
      <c r="AB1036" s="172"/>
      <c r="AC1036" s="172"/>
      <c r="AD1036" s="172"/>
      <c r="AE1036" s="172"/>
      <c r="AF1036" s="172"/>
      <c r="AG1036" s="172"/>
      <c r="AH1036" s="172"/>
      <c r="AI1036" s="172"/>
      <c r="AJ1036" s="172"/>
      <c r="AK1036" s="172"/>
      <c r="AL1036" s="172"/>
      <c r="AM1036" s="172"/>
      <c r="AN1036" s="172"/>
      <c r="AO1036" s="172"/>
      <c r="AP1036" s="172"/>
      <c r="AQ1036" s="172"/>
      <c r="AR1036" s="172"/>
      <c r="AS1036" s="172"/>
      <c r="AT1036" s="172"/>
      <c r="AU1036" s="172"/>
      <c r="AV1036" s="172"/>
      <c r="AW1036" s="172"/>
      <c r="AX1036" s="172"/>
      <c r="AY1036" s="172"/>
      <c r="AZ1036" s="172"/>
      <c r="BA1036" s="172"/>
      <c r="BB1036" s="172"/>
      <c r="BC1036" s="172"/>
      <c r="BD1036" s="172"/>
      <c r="BE1036" s="172"/>
      <c r="BF1036" s="172"/>
      <c r="BG1036" s="172"/>
      <c r="BH1036" s="172"/>
      <c r="BI1036" s="172"/>
      <c r="BJ1036" s="172"/>
      <c r="BK1036" s="172"/>
      <c r="BL1036" s="172"/>
      <c r="BM1036" s="172"/>
      <c r="BN1036" s="172"/>
    </row>
    <row r="1037" spans="20:66" s="156" customFormat="1">
      <c r="T1037" s="172"/>
      <c r="U1037" s="172"/>
      <c r="V1037" s="172"/>
      <c r="W1037" s="172"/>
      <c r="X1037" s="172"/>
      <c r="Y1037" s="172"/>
      <c r="Z1037" s="172"/>
      <c r="AA1037" s="172"/>
      <c r="AB1037" s="172"/>
      <c r="AC1037" s="172"/>
      <c r="AD1037" s="172"/>
      <c r="AE1037" s="172"/>
      <c r="AF1037" s="172"/>
      <c r="AG1037" s="172"/>
      <c r="AH1037" s="172"/>
      <c r="AI1037" s="172"/>
      <c r="AJ1037" s="172"/>
      <c r="AK1037" s="172"/>
      <c r="AL1037" s="172"/>
      <c r="AM1037" s="172"/>
      <c r="AN1037" s="172"/>
      <c r="AO1037" s="172"/>
      <c r="AP1037" s="172"/>
      <c r="AQ1037" s="172"/>
      <c r="AR1037" s="172"/>
      <c r="AS1037" s="172"/>
      <c r="AT1037" s="172"/>
      <c r="AU1037" s="172"/>
      <c r="AV1037" s="172"/>
      <c r="AW1037" s="172"/>
      <c r="AX1037" s="172"/>
      <c r="AY1037" s="172"/>
      <c r="AZ1037" s="172"/>
      <c r="BA1037" s="172"/>
      <c r="BB1037" s="172"/>
      <c r="BC1037" s="172"/>
      <c r="BD1037" s="172"/>
      <c r="BE1037" s="172"/>
      <c r="BF1037" s="172"/>
      <c r="BG1037" s="172"/>
      <c r="BH1037" s="172"/>
      <c r="BI1037" s="172"/>
      <c r="BJ1037" s="172"/>
      <c r="BK1037" s="172"/>
      <c r="BL1037" s="172"/>
      <c r="BM1037" s="172"/>
      <c r="BN1037" s="172"/>
    </row>
    <row r="1038" spans="20:66" s="156" customFormat="1">
      <c r="T1038" s="172"/>
      <c r="U1038" s="172"/>
      <c r="V1038" s="172"/>
      <c r="W1038" s="172"/>
      <c r="X1038" s="172"/>
      <c r="Y1038" s="172"/>
      <c r="Z1038" s="172"/>
      <c r="AA1038" s="172"/>
      <c r="AB1038" s="172"/>
      <c r="AC1038" s="172"/>
      <c r="AD1038" s="172"/>
      <c r="AE1038" s="172"/>
      <c r="AF1038" s="172"/>
      <c r="AG1038" s="172"/>
      <c r="AH1038" s="172"/>
      <c r="AI1038" s="172"/>
      <c r="AJ1038" s="172"/>
      <c r="AK1038" s="172"/>
      <c r="AL1038" s="172"/>
      <c r="AM1038" s="172"/>
      <c r="AN1038" s="172"/>
      <c r="AO1038" s="172"/>
      <c r="AP1038" s="172"/>
      <c r="AQ1038" s="172"/>
      <c r="AR1038" s="172"/>
      <c r="AS1038" s="172"/>
      <c r="AT1038" s="172"/>
      <c r="AU1038" s="172"/>
      <c r="AV1038" s="172"/>
      <c r="AW1038" s="172"/>
      <c r="AX1038" s="172"/>
      <c r="AY1038" s="172"/>
      <c r="AZ1038" s="172"/>
      <c r="BA1038" s="172"/>
      <c r="BB1038" s="172"/>
      <c r="BC1038" s="172"/>
      <c r="BD1038" s="172"/>
      <c r="BE1038" s="172"/>
      <c r="BF1038" s="172"/>
      <c r="BG1038" s="172"/>
      <c r="BH1038" s="172"/>
      <c r="BI1038" s="172"/>
      <c r="BJ1038" s="172"/>
      <c r="BK1038" s="172"/>
      <c r="BL1038" s="172"/>
      <c r="BM1038" s="172"/>
      <c r="BN1038" s="172"/>
    </row>
    <row r="1039" spans="20:66" s="156" customFormat="1">
      <c r="T1039" s="172"/>
      <c r="U1039" s="172"/>
      <c r="V1039" s="172"/>
      <c r="W1039" s="172"/>
      <c r="X1039" s="172"/>
      <c r="Y1039" s="172"/>
      <c r="Z1039" s="172"/>
      <c r="AA1039" s="172"/>
      <c r="AB1039" s="172"/>
      <c r="AC1039" s="172"/>
      <c r="AD1039" s="172"/>
      <c r="AE1039" s="172"/>
      <c r="AF1039" s="172"/>
      <c r="AG1039" s="172"/>
      <c r="AH1039" s="172"/>
      <c r="AI1039" s="172"/>
      <c r="AJ1039" s="172"/>
      <c r="AK1039" s="172"/>
      <c r="AL1039" s="172"/>
      <c r="AM1039" s="172"/>
      <c r="AN1039" s="172"/>
      <c r="AO1039" s="172"/>
      <c r="AP1039" s="172"/>
      <c r="AQ1039" s="172"/>
      <c r="AR1039" s="172"/>
      <c r="AS1039" s="172"/>
      <c r="AT1039" s="172"/>
      <c r="AU1039" s="172"/>
      <c r="AV1039" s="172"/>
      <c r="AW1039" s="172"/>
      <c r="AX1039" s="172"/>
      <c r="AY1039" s="172"/>
      <c r="AZ1039" s="172"/>
      <c r="BA1039" s="172"/>
      <c r="BB1039" s="172"/>
      <c r="BC1039" s="172"/>
      <c r="BD1039" s="172"/>
      <c r="BE1039" s="172"/>
      <c r="BF1039" s="172"/>
      <c r="BG1039" s="172"/>
      <c r="BH1039" s="172"/>
      <c r="BI1039" s="172"/>
      <c r="BJ1039" s="172"/>
      <c r="BK1039" s="172"/>
      <c r="BL1039" s="172"/>
      <c r="BM1039" s="172"/>
      <c r="BN1039" s="172"/>
    </row>
    <row r="1040" spans="20:66" s="156" customFormat="1">
      <c r="T1040" s="172"/>
      <c r="U1040" s="172"/>
      <c r="V1040" s="172"/>
      <c r="W1040" s="172"/>
      <c r="X1040" s="172"/>
      <c r="Y1040" s="172"/>
      <c r="Z1040" s="172"/>
      <c r="AA1040" s="172"/>
      <c r="AB1040" s="172"/>
      <c r="AC1040" s="172"/>
      <c r="AD1040" s="172"/>
      <c r="AE1040" s="172"/>
      <c r="AF1040" s="172"/>
      <c r="AG1040" s="172"/>
      <c r="AH1040" s="172"/>
      <c r="AI1040" s="172"/>
      <c r="AJ1040" s="172"/>
      <c r="AK1040" s="172"/>
      <c r="AL1040" s="172"/>
      <c r="AM1040" s="172"/>
      <c r="AN1040" s="172"/>
      <c r="AO1040" s="172"/>
      <c r="AP1040" s="172"/>
      <c r="AQ1040" s="172"/>
      <c r="AR1040" s="172"/>
      <c r="AS1040" s="172"/>
      <c r="AT1040" s="172"/>
      <c r="AU1040" s="172"/>
      <c r="AV1040" s="172"/>
      <c r="AW1040" s="172"/>
      <c r="AX1040" s="172"/>
      <c r="AY1040" s="172"/>
      <c r="AZ1040" s="172"/>
      <c r="BA1040" s="172"/>
      <c r="BB1040" s="172"/>
      <c r="BC1040" s="172"/>
      <c r="BD1040" s="172"/>
      <c r="BE1040" s="172"/>
      <c r="BF1040" s="172"/>
      <c r="BG1040" s="172"/>
      <c r="BH1040" s="172"/>
      <c r="BI1040" s="172"/>
      <c r="BJ1040" s="172"/>
      <c r="BK1040" s="172"/>
      <c r="BL1040" s="172"/>
      <c r="BM1040" s="172"/>
      <c r="BN1040" s="172"/>
    </row>
    <row r="1041" spans="20:66" s="156" customFormat="1">
      <c r="T1041" s="172"/>
      <c r="U1041" s="172"/>
      <c r="V1041" s="172"/>
      <c r="W1041" s="172"/>
      <c r="X1041" s="172"/>
      <c r="Y1041" s="172"/>
      <c r="Z1041" s="172"/>
      <c r="AA1041" s="172"/>
      <c r="AB1041" s="172"/>
      <c r="AC1041" s="172"/>
      <c r="AD1041" s="172"/>
      <c r="AE1041" s="172"/>
      <c r="AF1041" s="172"/>
      <c r="AG1041" s="172"/>
      <c r="AH1041" s="172"/>
      <c r="AI1041" s="172"/>
      <c r="AJ1041" s="172"/>
      <c r="AK1041" s="172"/>
      <c r="AL1041" s="172"/>
      <c r="AM1041" s="172"/>
      <c r="AN1041" s="172"/>
      <c r="AO1041" s="172"/>
      <c r="AP1041" s="172"/>
      <c r="AQ1041" s="172"/>
      <c r="AR1041" s="172"/>
      <c r="AS1041" s="172"/>
      <c r="AT1041" s="172"/>
      <c r="AU1041" s="172"/>
      <c r="AV1041" s="172"/>
      <c r="AW1041" s="172"/>
      <c r="AX1041" s="172"/>
      <c r="AY1041" s="172"/>
      <c r="AZ1041" s="172"/>
      <c r="BA1041" s="172"/>
      <c r="BB1041" s="172"/>
      <c r="BC1041" s="172"/>
      <c r="BD1041" s="172"/>
      <c r="BE1041" s="172"/>
      <c r="BF1041" s="172"/>
      <c r="BG1041" s="172"/>
      <c r="BH1041" s="172"/>
      <c r="BI1041" s="172"/>
      <c r="BJ1041" s="172"/>
      <c r="BK1041" s="172"/>
      <c r="BL1041" s="172"/>
      <c r="BM1041" s="172"/>
      <c r="BN1041" s="172"/>
    </row>
    <row r="1042" spans="20:66" s="156" customFormat="1">
      <c r="T1042" s="172"/>
      <c r="U1042" s="172"/>
      <c r="V1042" s="172"/>
      <c r="W1042" s="172"/>
      <c r="X1042" s="172"/>
      <c r="Y1042" s="172"/>
      <c r="Z1042" s="172"/>
      <c r="AA1042" s="172"/>
      <c r="AB1042" s="172"/>
      <c r="AC1042" s="172"/>
      <c r="AD1042" s="172"/>
      <c r="AE1042" s="172"/>
      <c r="AF1042" s="172"/>
      <c r="AG1042" s="172"/>
      <c r="AH1042" s="172"/>
      <c r="AI1042" s="172"/>
      <c r="AJ1042" s="172"/>
      <c r="AK1042" s="172"/>
      <c r="AL1042" s="172"/>
      <c r="AM1042" s="172"/>
      <c r="AN1042" s="172"/>
      <c r="AO1042" s="172"/>
      <c r="AP1042" s="172"/>
      <c r="AQ1042" s="172"/>
      <c r="AR1042" s="172"/>
      <c r="AS1042" s="172"/>
      <c r="AT1042" s="172"/>
      <c r="AU1042" s="172"/>
      <c r="AV1042" s="172"/>
      <c r="AW1042" s="172"/>
      <c r="AX1042" s="172"/>
      <c r="AY1042" s="172"/>
      <c r="AZ1042" s="172"/>
      <c r="BA1042" s="172"/>
      <c r="BB1042" s="172"/>
      <c r="BC1042" s="172"/>
      <c r="BD1042" s="172"/>
      <c r="BE1042" s="172"/>
      <c r="BF1042" s="172"/>
      <c r="BG1042" s="172"/>
      <c r="BH1042" s="172"/>
      <c r="BI1042" s="172"/>
      <c r="BJ1042" s="172"/>
      <c r="BK1042" s="172"/>
      <c r="BL1042" s="172"/>
      <c r="BM1042" s="172"/>
      <c r="BN1042" s="172"/>
    </row>
    <row r="1043" spans="20:66" s="156" customFormat="1">
      <c r="T1043" s="172"/>
      <c r="U1043" s="172"/>
      <c r="V1043" s="172"/>
      <c r="W1043" s="172"/>
      <c r="X1043" s="172"/>
      <c r="Y1043" s="172"/>
      <c r="Z1043" s="172"/>
      <c r="AA1043" s="172"/>
      <c r="AB1043" s="172"/>
      <c r="AC1043" s="172"/>
      <c r="AD1043" s="172"/>
      <c r="AE1043" s="172"/>
      <c r="AF1043" s="172"/>
      <c r="AG1043" s="172"/>
      <c r="AH1043" s="172"/>
      <c r="AI1043" s="172"/>
      <c r="AJ1043" s="172"/>
      <c r="AK1043" s="172"/>
      <c r="AL1043" s="172"/>
      <c r="AM1043" s="172"/>
      <c r="AN1043" s="172"/>
      <c r="AO1043" s="172"/>
      <c r="AP1043" s="172"/>
      <c r="AQ1043" s="172"/>
      <c r="AR1043" s="172"/>
      <c r="AS1043" s="172"/>
      <c r="AT1043" s="172"/>
      <c r="AU1043" s="172"/>
      <c r="AV1043" s="172"/>
      <c r="AW1043" s="172"/>
      <c r="AX1043" s="172"/>
      <c r="AY1043" s="172"/>
      <c r="AZ1043" s="172"/>
      <c r="BA1043" s="172"/>
      <c r="BB1043" s="172"/>
      <c r="BC1043" s="172"/>
      <c r="BD1043" s="172"/>
      <c r="BE1043" s="172"/>
      <c r="BF1043" s="172"/>
      <c r="BG1043" s="172"/>
      <c r="BH1043" s="172"/>
      <c r="BI1043" s="172"/>
      <c r="BJ1043" s="172"/>
      <c r="BK1043" s="172"/>
      <c r="BL1043" s="172"/>
      <c r="BM1043" s="172"/>
      <c r="BN1043" s="172"/>
    </row>
    <row r="1044" spans="20:66" s="156" customFormat="1">
      <c r="T1044" s="172"/>
      <c r="U1044" s="172"/>
      <c r="V1044" s="172"/>
      <c r="W1044" s="172"/>
      <c r="X1044" s="172"/>
      <c r="Y1044" s="172"/>
      <c r="Z1044" s="172"/>
      <c r="AA1044" s="172"/>
      <c r="AB1044" s="172"/>
      <c r="AC1044" s="172"/>
      <c r="AD1044" s="172"/>
      <c r="AE1044" s="172"/>
      <c r="AF1044" s="172"/>
      <c r="AG1044" s="172"/>
      <c r="AH1044" s="172"/>
      <c r="AI1044" s="172"/>
      <c r="AJ1044" s="172"/>
      <c r="AK1044" s="172"/>
      <c r="AL1044" s="172"/>
      <c r="AM1044" s="172"/>
      <c r="AN1044" s="172"/>
      <c r="AO1044" s="172"/>
      <c r="AP1044" s="172"/>
      <c r="AQ1044" s="172"/>
      <c r="AR1044" s="172"/>
      <c r="AS1044" s="172"/>
      <c r="AT1044" s="172"/>
      <c r="AU1044" s="172"/>
      <c r="AV1044" s="172"/>
      <c r="AW1044" s="172"/>
      <c r="AX1044" s="172"/>
      <c r="AY1044" s="172"/>
      <c r="AZ1044" s="172"/>
      <c r="BA1044" s="172"/>
      <c r="BB1044" s="172"/>
      <c r="BC1044" s="172"/>
      <c r="BD1044" s="172"/>
      <c r="BE1044" s="172"/>
      <c r="BF1044" s="172"/>
      <c r="BG1044" s="172"/>
      <c r="BH1044" s="172"/>
      <c r="BI1044" s="172"/>
      <c r="BJ1044" s="172"/>
      <c r="BK1044" s="172"/>
      <c r="BL1044" s="172"/>
      <c r="BM1044" s="172"/>
      <c r="BN1044" s="172"/>
    </row>
    <row r="1045" spans="20:66" s="156" customFormat="1">
      <c r="T1045" s="172"/>
      <c r="U1045" s="172"/>
      <c r="V1045" s="172"/>
      <c r="W1045" s="172"/>
      <c r="X1045" s="172"/>
      <c r="Y1045" s="172"/>
      <c r="Z1045" s="172"/>
      <c r="AA1045" s="172"/>
      <c r="AB1045" s="172"/>
      <c r="AC1045" s="172"/>
      <c r="AD1045" s="172"/>
      <c r="AE1045" s="172"/>
      <c r="AF1045" s="172"/>
      <c r="AG1045" s="172"/>
      <c r="AH1045" s="172"/>
      <c r="AI1045" s="172"/>
      <c r="AJ1045" s="172"/>
      <c r="AK1045" s="172"/>
      <c r="AL1045" s="172"/>
      <c r="AM1045" s="172"/>
      <c r="AN1045" s="172"/>
      <c r="AO1045" s="172"/>
      <c r="AP1045" s="172"/>
      <c r="AQ1045" s="172"/>
      <c r="AR1045" s="172"/>
      <c r="AS1045" s="172"/>
      <c r="AT1045" s="172"/>
      <c r="AU1045" s="172"/>
      <c r="AV1045" s="172"/>
      <c r="AW1045" s="172"/>
      <c r="AX1045" s="172"/>
      <c r="AY1045" s="172"/>
      <c r="AZ1045" s="172"/>
      <c r="BA1045" s="172"/>
      <c r="BB1045" s="172"/>
      <c r="BC1045" s="172"/>
      <c r="BD1045" s="172"/>
      <c r="BE1045" s="172"/>
      <c r="BF1045" s="172"/>
      <c r="BG1045" s="172"/>
      <c r="BH1045" s="172"/>
      <c r="BI1045" s="172"/>
      <c r="BJ1045" s="172"/>
      <c r="BK1045" s="172"/>
      <c r="BL1045" s="172"/>
      <c r="BM1045" s="172"/>
      <c r="BN1045" s="172"/>
    </row>
    <row r="1046" spans="20:66" s="156" customFormat="1">
      <c r="T1046" s="172"/>
      <c r="U1046" s="172"/>
      <c r="V1046" s="172"/>
      <c r="W1046" s="172"/>
      <c r="X1046" s="172"/>
      <c r="Y1046" s="172"/>
      <c r="Z1046" s="172"/>
      <c r="AA1046" s="172"/>
      <c r="AB1046" s="172"/>
      <c r="AC1046" s="172"/>
      <c r="AD1046" s="172"/>
      <c r="AE1046" s="172"/>
      <c r="AF1046" s="172"/>
      <c r="AG1046" s="172"/>
      <c r="AH1046" s="172"/>
      <c r="AI1046" s="172"/>
      <c r="AJ1046" s="172"/>
      <c r="AK1046" s="172"/>
      <c r="AL1046" s="172"/>
      <c r="AM1046" s="172"/>
      <c r="AN1046" s="172"/>
      <c r="AO1046" s="172"/>
      <c r="AP1046" s="172"/>
      <c r="AQ1046" s="172"/>
      <c r="AR1046" s="172"/>
      <c r="AS1046" s="172"/>
      <c r="AT1046" s="172"/>
      <c r="AU1046" s="172"/>
      <c r="AV1046" s="172"/>
      <c r="AW1046" s="172"/>
      <c r="AX1046" s="172"/>
      <c r="AY1046" s="172"/>
      <c r="AZ1046" s="172"/>
      <c r="BA1046" s="172"/>
      <c r="BB1046" s="172"/>
      <c r="BC1046" s="172"/>
      <c r="BD1046" s="172"/>
      <c r="BE1046" s="172"/>
      <c r="BF1046" s="172"/>
      <c r="BG1046" s="172"/>
      <c r="BH1046" s="172"/>
      <c r="BI1046" s="172"/>
      <c r="BJ1046" s="172"/>
      <c r="BK1046" s="172"/>
      <c r="BL1046" s="172"/>
      <c r="BM1046" s="172"/>
      <c r="BN1046" s="172"/>
    </row>
    <row r="1047" spans="20:66" s="156" customFormat="1">
      <c r="T1047" s="172"/>
      <c r="U1047" s="172"/>
      <c r="V1047" s="172"/>
      <c r="W1047" s="172"/>
      <c r="X1047" s="172"/>
      <c r="Y1047" s="172"/>
      <c r="Z1047" s="172"/>
      <c r="AA1047" s="172"/>
      <c r="AB1047" s="172"/>
      <c r="AC1047" s="172"/>
      <c r="AD1047" s="172"/>
      <c r="AE1047" s="172"/>
      <c r="AF1047" s="172"/>
      <c r="AG1047" s="172"/>
      <c r="AH1047" s="172"/>
      <c r="AI1047" s="172"/>
      <c r="AJ1047" s="172"/>
      <c r="AK1047" s="172"/>
      <c r="AL1047" s="172"/>
      <c r="AM1047" s="172"/>
      <c r="AN1047" s="172"/>
      <c r="AO1047" s="172"/>
      <c r="AP1047" s="172"/>
      <c r="AQ1047" s="172"/>
      <c r="AR1047" s="172"/>
      <c r="AS1047" s="172"/>
      <c r="AT1047" s="172"/>
      <c r="AU1047" s="172"/>
      <c r="AV1047" s="172"/>
      <c r="AW1047" s="172"/>
      <c r="AX1047" s="172"/>
      <c r="AY1047" s="172"/>
      <c r="AZ1047" s="172"/>
      <c r="BA1047" s="172"/>
      <c r="BB1047" s="172"/>
      <c r="BC1047" s="172"/>
      <c r="BD1047" s="172"/>
      <c r="BE1047" s="172"/>
      <c r="BF1047" s="172"/>
      <c r="BG1047" s="172"/>
      <c r="BH1047" s="172"/>
      <c r="BI1047" s="172"/>
      <c r="BJ1047" s="172"/>
      <c r="BK1047" s="172"/>
      <c r="BL1047" s="172"/>
      <c r="BM1047" s="172"/>
      <c r="BN1047" s="172"/>
    </row>
    <row r="1048" spans="20:66" s="156" customFormat="1">
      <c r="T1048" s="172"/>
      <c r="U1048" s="172"/>
      <c r="V1048" s="172"/>
      <c r="W1048" s="172"/>
      <c r="X1048" s="172"/>
      <c r="Y1048" s="172"/>
      <c r="Z1048" s="172"/>
      <c r="AA1048" s="172"/>
      <c r="AB1048" s="172"/>
      <c r="AC1048" s="172"/>
      <c r="AD1048" s="172"/>
      <c r="AE1048" s="172"/>
      <c r="AF1048" s="172"/>
      <c r="AG1048" s="172"/>
      <c r="AH1048" s="172"/>
      <c r="AI1048" s="172"/>
      <c r="AJ1048" s="172"/>
      <c r="AK1048" s="172"/>
      <c r="AL1048" s="172"/>
      <c r="AM1048" s="172"/>
      <c r="AN1048" s="172"/>
      <c r="AO1048" s="172"/>
      <c r="AP1048" s="172"/>
      <c r="AQ1048" s="172"/>
      <c r="AR1048" s="172"/>
      <c r="AS1048" s="172"/>
      <c r="AT1048" s="172"/>
      <c r="AU1048" s="172"/>
      <c r="AV1048" s="172"/>
      <c r="AW1048" s="172"/>
      <c r="AX1048" s="172"/>
      <c r="AY1048" s="172"/>
      <c r="AZ1048" s="172"/>
      <c r="BA1048" s="172"/>
      <c r="BB1048" s="172"/>
      <c r="BC1048" s="172"/>
      <c r="BD1048" s="172"/>
      <c r="BE1048" s="172"/>
      <c r="BF1048" s="172"/>
      <c r="BG1048" s="172"/>
      <c r="BH1048" s="172"/>
      <c r="BI1048" s="172"/>
      <c r="BJ1048" s="172"/>
      <c r="BK1048" s="172"/>
      <c r="BL1048" s="172"/>
      <c r="BM1048" s="172"/>
      <c r="BN1048" s="172"/>
    </row>
    <row r="1049" spans="20:66" s="156" customFormat="1">
      <c r="T1049" s="172"/>
      <c r="U1049" s="172"/>
      <c r="V1049" s="172"/>
      <c r="W1049" s="172"/>
      <c r="X1049" s="172"/>
      <c r="Y1049" s="172"/>
      <c r="Z1049" s="172"/>
      <c r="AA1049" s="172"/>
      <c r="AB1049" s="172"/>
      <c r="AC1049" s="172"/>
      <c r="AD1049" s="172"/>
      <c r="AE1049" s="172"/>
      <c r="AF1049" s="172"/>
      <c r="AG1049" s="172"/>
      <c r="AH1049" s="172"/>
      <c r="AI1049" s="172"/>
      <c r="AJ1049" s="172"/>
      <c r="AK1049" s="172"/>
      <c r="AL1049" s="172"/>
      <c r="AM1049" s="172"/>
      <c r="AN1049" s="172"/>
      <c r="AO1049" s="172"/>
      <c r="AP1049" s="172"/>
      <c r="AQ1049" s="172"/>
      <c r="AR1049" s="172"/>
      <c r="AS1049" s="172"/>
      <c r="AT1049" s="172"/>
      <c r="AU1049" s="172"/>
      <c r="AV1049" s="172"/>
      <c r="AW1049" s="172"/>
      <c r="AX1049" s="172"/>
      <c r="AY1049" s="172"/>
      <c r="AZ1049" s="172"/>
      <c r="BA1049" s="172"/>
      <c r="BB1049" s="172"/>
      <c r="BC1049" s="172"/>
      <c r="BD1049" s="172"/>
      <c r="BE1049" s="172"/>
      <c r="BF1049" s="172"/>
      <c r="BG1049" s="172"/>
      <c r="BH1049" s="172"/>
      <c r="BI1049" s="172"/>
      <c r="BJ1049" s="172"/>
      <c r="BK1049" s="172"/>
      <c r="BL1049" s="172"/>
      <c r="BM1049" s="172"/>
      <c r="BN1049" s="172"/>
    </row>
    <row r="1050" spans="20:66" s="156" customFormat="1">
      <c r="T1050" s="172"/>
      <c r="U1050" s="172"/>
      <c r="V1050" s="172"/>
      <c r="W1050" s="172"/>
      <c r="X1050" s="172"/>
      <c r="Y1050" s="172"/>
      <c r="Z1050" s="172"/>
      <c r="AA1050" s="172"/>
      <c r="AB1050" s="172"/>
      <c r="AC1050" s="172"/>
      <c r="AD1050" s="172"/>
      <c r="AE1050" s="172"/>
      <c r="AF1050" s="172"/>
      <c r="AG1050" s="172"/>
      <c r="AH1050" s="172"/>
      <c r="AI1050" s="172"/>
      <c r="AJ1050" s="172"/>
      <c r="AK1050" s="172"/>
      <c r="AL1050" s="172"/>
      <c r="AM1050" s="172"/>
      <c r="AN1050" s="172"/>
      <c r="AO1050" s="172"/>
      <c r="AP1050" s="172"/>
      <c r="AQ1050" s="172"/>
      <c r="AR1050" s="172"/>
      <c r="AS1050" s="172"/>
      <c r="AT1050" s="172"/>
      <c r="AU1050" s="172"/>
      <c r="AV1050" s="172"/>
      <c r="AW1050" s="172"/>
      <c r="AX1050" s="172"/>
      <c r="AY1050" s="172"/>
      <c r="AZ1050" s="172"/>
      <c r="BA1050" s="172"/>
      <c r="BB1050" s="172"/>
      <c r="BC1050" s="172"/>
      <c r="BD1050" s="172"/>
      <c r="BE1050" s="172"/>
      <c r="BF1050" s="172"/>
      <c r="BG1050" s="172"/>
      <c r="BH1050" s="172"/>
      <c r="BI1050" s="172"/>
      <c r="BJ1050" s="172"/>
      <c r="BK1050" s="172"/>
      <c r="BL1050" s="172"/>
      <c r="BM1050" s="172"/>
      <c r="BN1050" s="172"/>
    </row>
    <row r="1051" spans="20:66" s="156" customFormat="1">
      <c r="T1051" s="172"/>
      <c r="U1051" s="172"/>
      <c r="V1051" s="172"/>
      <c r="W1051" s="172"/>
      <c r="X1051" s="172"/>
      <c r="Y1051" s="172"/>
      <c r="Z1051" s="172"/>
      <c r="AA1051" s="172"/>
      <c r="AB1051" s="172"/>
      <c r="AC1051" s="172"/>
      <c r="AD1051" s="172"/>
      <c r="AE1051" s="172"/>
      <c r="AF1051" s="172"/>
      <c r="AG1051" s="172"/>
      <c r="AH1051" s="172"/>
      <c r="AI1051" s="172"/>
      <c r="AJ1051" s="172"/>
      <c r="AK1051" s="172"/>
      <c r="AL1051" s="172"/>
      <c r="AM1051" s="172"/>
      <c r="AN1051" s="172"/>
      <c r="AO1051" s="172"/>
      <c r="AP1051" s="172"/>
      <c r="AQ1051" s="172"/>
      <c r="AR1051" s="172"/>
      <c r="AS1051" s="172"/>
      <c r="AT1051" s="172"/>
      <c r="AU1051" s="172"/>
      <c r="AV1051" s="172"/>
      <c r="AW1051" s="172"/>
      <c r="AX1051" s="172"/>
      <c r="AY1051" s="172"/>
      <c r="AZ1051" s="172"/>
      <c r="BA1051" s="172"/>
      <c r="BB1051" s="172"/>
      <c r="BC1051" s="172"/>
      <c r="BD1051" s="172"/>
      <c r="BE1051" s="172"/>
      <c r="BF1051" s="172"/>
      <c r="BG1051" s="172"/>
      <c r="BH1051" s="172"/>
      <c r="BI1051" s="172"/>
      <c r="BJ1051" s="172"/>
      <c r="BK1051" s="172"/>
      <c r="BL1051" s="172"/>
      <c r="BM1051" s="172"/>
      <c r="BN1051" s="172"/>
    </row>
    <row r="1052" spans="20:66" s="156" customFormat="1">
      <c r="T1052" s="172"/>
      <c r="U1052" s="172"/>
      <c r="V1052" s="172"/>
      <c r="W1052" s="172"/>
      <c r="X1052" s="172"/>
      <c r="Y1052" s="172"/>
      <c r="Z1052" s="172"/>
      <c r="AA1052" s="172"/>
      <c r="AB1052" s="172"/>
      <c r="AC1052" s="172"/>
      <c r="AD1052" s="172"/>
      <c r="AE1052" s="172"/>
      <c r="AF1052" s="172"/>
      <c r="AG1052" s="172"/>
      <c r="AH1052" s="172"/>
      <c r="AI1052" s="172"/>
      <c r="AJ1052" s="172"/>
      <c r="AK1052" s="172"/>
      <c r="AL1052" s="172"/>
      <c r="AM1052" s="172"/>
      <c r="AN1052" s="172"/>
      <c r="AO1052" s="172"/>
      <c r="AP1052" s="172"/>
      <c r="AQ1052" s="172"/>
      <c r="AR1052" s="172"/>
      <c r="AS1052" s="172"/>
      <c r="AT1052" s="172"/>
      <c r="AU1052" s="172"/>
      <c r="AV1052" s="172"/>
      <c r="AW1052" s="172"/>
      <c r="AX1052" s="172"/>
      <c r="AY1052" s="172"/>
      <c r="AZ1052" s="172"/>
      <c r="BA1052" s="172"/>
      <c r="BB1052" s="172"/>
      <c r="BC1052" s="172"/>
      <c r="BD1052" s="172"/>
      <c r="BE1052" s="172"/>
      <c r="BF1052" s="172"/>
      <c r="BG1052" s="172"/>
      <c r="BH1052" s="172"/>
      <c r="BI1052" s="172"/>
      <c r="BJ1052" s="172"/>
      <c r="BK1052" s="172"/>
      <c r="BL1052" s="172"/>
      <c r="BM1052" s="172"/>
      <c r="BN1052" s="172"/>
    </row>
    <row r="1053" spans="20:66" s="156" customFormat="1">
      <c r="T1053" s="172"/>
      <c r="U1053" s="172"/>
      <c r="V1053" s="172"/>
      <c r="W1053" s="172"/>
      <c r="X1053" s="172"/>
      <c r="Y1053" s="172"/>
      <c r="Z1053" s="172"/>
      <c r="AA1053" s="172"/>
      <c r="AB1053" s="172"/>
      <c r="AC1053" s="172"/>
      <c r="AD1053" s="172"/>
      <c r="AE1053" s="172"/>
      <c r="AF1053" s="172"/>
      <c r="AG1053" s="172"/>
      <c r="AH1053" s="172"/>
      <c r="AI1053" s="172"/>
      <c r="AJ1053" s="172"/>
      <c r="AK1053" s="172"/>
      <c r="AL1053" s="172"/>
      <c r="AM1053" s="172"/>
      <c r="AN1053" s="172"/>
      <c r="AO1053" s="172"/>
      <c r="AP1053" s="172"/>
      <c r="AQ1053" s="172"/>
      <c r="AR1053" s="172"/>
      <c r="AS1053" s="172"/>
      <c r="AT1053" s="172"/>
      <c r="AU1053" s="172"/>
      <c r="AV1053" s="172"/>
      <c r="AW1053" s="172"/>
      <c r="AX1053" s="172"/>
      <c r="AY1053" s="172"/>
      <c r="AZ1053" s="172"/>
      <c r="BA1053" s="172"/>
      <c r="BB1053" s="172"/>
      <c r="BC1053" s="172"/>
      <c r="BD1053" s="172"/>
      <c r="BE1053" s="172"/>
      <c r="BF1053" s="172"/>
      <c r="BG1053" s="172"/>
      <c r="BH1053" s="172"/>
      <c r="BI1053" s="172"/>
      <c r="BJ1053" s="172"/>
      <c r="BK1053" s="172"/>
      <c r="BL1053" s="172"/>
      <c r="BM1053" s="172"/>
      <c r="BN1053" s="172"/>
    </row>
    <row r="1054" spans="20:66" s="156" customFormat="1">
      <c r="T1054" s="172"/>
      <c r="U1054" s="172"/>
      <c r="V1054" s="172"/>
      <c r="W1054" s="172"/>
      <c r="X1054" s="172"/>
      <c r="Y1054" s="172"/>
      <c r="Z1054" s="172"/>
      <c r="AA1054" s="172"/>
      <c r="AB1054" s="172"/>
      <c r="AC1054" s="172"/>
      <c r="AD1054" s="172"/>
      <c r="AE1054" s="172"/>
      <c r="AF1054" s="172"/>
      <c r="AG1054" s="172"/>
      <c r="AH1054" s="172"/>
      <c r="AI1054" s="172"/>
      <c r="AJ1054" s="172"/>
      <c r="AK1054" s="172"/>
      <c r="AL1054" s="172"/>
      <c r="AM1054" s="172"/>
      <c r="AN1054" s="172"/>
      <c r="AO1054" s="172"/>
      <c r="AP1054" s="172"/>
      <c r="AQ1054" s="172"/>
      <c r="AR1054" s="172"/>
      <c r="AS1054" s="172"/>
      <c r="AT1054" s="172"/>
      <c r="AU1054" s="172"/>
      <c r="AV1054" s="172"/>
      <c r="AW1054" s="172"/>
      <c r="AX1054" s="172"/>
      <c r="AY1054" s="172"/>
      <c r="AZ1054" s="172"/>
      <c r="BA1054" s="172"/>
      <c r="BB1054" s="172"/>
      <c r="BC1054" s="172"/>
      <c r="BD1054" s="172"/>
      <c r="BE1054" s="172"/>
      <c r="BF1054" s="172"/>
      <c r="BG1054" s="172"/>
      <c r="BH1054" s="172"/>
      <c r="BI1054" s="172"/>
      <c r="BJ1054" s="172"/>
      <c r="BK1054" s="172"/>
      <c r="BL1054" s="172"/>
      <c r="BM1054" s="172"/>
      <c r="BN1054" s="172"/>
    </row>
    <row r="1055" spans="20:66" s="156" customFormat="1">
      <c r="T1055" s="172"/>
      <c r="U1055" s="172"/>
      <c r="V1055" s="172"/>
      <c r="W1055" s="172"/>
      <c r="X1055" s="172"/>
      <c r="Y1055" s="172"/>
      <c r="Z1055" s="172"/>
      <c r="AA1055" s="172"/>
      <c r="AB1055" s="172"/>
      <c r="AC1055" s="172"/>
      <c r="AD1055" s="172"/>
      <c r="AE1055" s="172"/>
      <c r="AF1055" s="172"/>
      <c r="AG1055" s="172"/>
      <c r="AH1055" s="172"/>
      <c r="AI1055" s="172"/>
      <c r="AJ1055" s="172"/>
      <c r="AK1055" s="172"/>
      <c r="AL1055" s="172"/>
      <c r="AM1055" s="172"/>
      <c r="AN1055" s="172"/>
      <c r="AO1055" s="172"/>
      <c r="AP1055" s="172"/>
      <c r="AQ1055" s="172"/>
      <c r="AR1055" s="172"/>
      <c r="AS1055" s="172"/>
      <c r="AT1055" s="172"/>
      <c r="AU1055" s="172"/>
      <c r="AV1055" s="172"/>
      <c r="AW1055" s="172"/>
      <c r="AX1055" s="172"/>
      <c r="AY1055" s="172"/>
      <c r="AZ1055" s="172"/>
      <c r="BA1055" s="172"/>
      <c r="BB1055" s="172"/>
      <c r="BC1055" s="172"/>
      <c r="BD1055" s="172"/>
      <c r="BE1055" s="172"/>
      <c r="BF1055" s="172"/>
      <c r="BG1055" s="172"/>
      <c r="BH1055" s="172"/>
      <c r="BI1055" s="172"/>
      <c r="BJ1055" s="172"/>
      <c r="BK1055" s="172"/>
      <c r="BL1055" s="172"/>
      <c r="BM1055" s="172"/>
      <c r="BN1055" s="172"/>
    </row>
    <row r="1056" spans="20:66" s="156" customFormat="1">
      <c r="T1056" s="172"/>
      <c r="U1056" s="172"/>
      <c r="V1056" s="172"/>
      <c r="W1056" s="172"/>
      <c r="X1056" s="172"/>
      <c r="Y1056" s="172"/>
      <c r="Z1056" s="172"/>
      <c r="AA1056" s="172"/>
      <c r="AB1056" s="172"/>
      <c r="AC1056" s="172"/>
      <c r="AD1056" s="172"/>
      <c r="AE1056" s="172"/>
      <c r="AF1056" s="172"/>
      <c r="AG1056" s="172"/>
      <c r="AH1056" s="172"/>
      <c r="AI1056" s="172"/>
      <c r="AJ1056" s="172"/>
      <c r="AK1056" s="172"/>
      <c r="AL1056" s="172"/>
      <c r="AM1056" s="172"/>
      <c r="AN1056" s="172"/>
      <c r="AO1056" s="172"/>
      <c r="AP1056" s="172"/>
      <c r="AQ1056" s="172"/>
      <c r="AR1056" s="172"/>
      <c r="AS1056" s="172"/>
      <c r="AT1056" s="172"/>
      <c r="AU1056" s="172"/>
      <c r="AV1056" s="172"/>
      <c r="AW1056" s="172"/>
      <c r="AX1056" s="172"/>
      <c r="AY1056" s="172"/>
      <c r="AZ1056" s="172"/>
      <c r="BA1056" s="172"/>
      <c r="BB1056" s="172"/>
      <c r="BC1056" s="172"/>
      <c r="BD1056" s="172"/>
      <c r="BE1056" s="172"/>
      <c r="BF1056" s="172"/>
      <c r="BG1056" s="172"/>
      <c r="BH1056" s="172"/>
      <c r="BI1056" s="172"/>
      <c r="BJ1056" s="172"/>
      <c r="BK1056" s="172"/>
      <c r="BL1056" s="172"/>
      <c r="BM1056" s="172"/>
      <c r="BN1056" s="172"/>
    </row>
    <row r="1057" spans="20:66" s="156" customFormat="1">
      <c r="T1057" s="172"/>
      <c r="U1057" s="172"/>
      <c r="V1057" s="172"/>
      <c r="W1057" s="172"/>
      <c r="X1057" s="172"/>
      <c r="Y1057" s="172"/>
      <c r="Z1057" s="172"/>
      <c r="AA1057" s="172"/>
      <c r="AB1057" s="172"/>
      <c r="AC1057" s="172"/>
      <c r="AD1057" s="172"/>
      <c r="AE1057" s="172"/>
      <c r="AF1057" s="172"/>
      <c r="AG1057" s="172"/>
      <c r="AH1057" s="172"/>
      <c r="AI1057" s="172"/>
      <c r="AJ1057" s="172"/>
      <c r="AK1057" s="172"/>
      <c r="AL1057" s="172"/>
      <c r="AM1057" s="172"/>
      <c r="AN1057" s="172"/>
      <c r="AO1057" s="172"/>
      <c r="AP1057" s="172"/>
      <c r="AQ1057" s="172"/>
      <c r="AR1057" s="172"/>
      <c r="AS1057" s="172"/>
      <c r="AT1057" s="172"/>
      <c r="AU1057" s="172"/>
      <c r="AV1057" s="172"/>
      <c r="AW1057" s="172"/>
      <c r="AX1057" s="172"/>
      <c r="AY1057" s="172"/>
      <c r="AZ1057" s="172"/>
      <c r="BA1057" s="172"/>
      <c r="BB1057" s="172"/>
      <c r="BC1057" s="172"/>
      <c r="BD1057" s="172"/>
      <c r="BE1057" s="172"/>
      <c r="BF1057" s="172"/>
      <c r="BG1057" s="172"/>
      <c r="BH1057" s="172"/>
      <c r="BI1057" s="172"/>
      <c r="BJ1057" s="172"/>
      <c r="BK1057" s="172"/>
      <c r="BL1057" s="172"/>
      <c r="BM1057" s="172"/>
      <c r="BN1057" s="172"/>
    </row>
    <row r="1058" spans="20:66" s="156" customFormat="1">
      <c r="T1058" s="172"/>
      <c r="U1058" s="172"/>
      <c r="V1058" s="172"/>
      <c r="W1058" s="172"/>
      <c r="X1058" s="172"/>
      <c r="Y1058" s="172"/>
      <c r="Z1058" s="172"/>
      <c r="AA1058" s="172"/>
      <c r="AB1058" s="172"/>
      <c r="AC1058" s="172"/>
      <c r="AD1058" s="172"/>
      <c r="AE1058" s="172"/>
      <c r="AF1058" s="172"/>
      <c r="AG1058" s="172"/>
      <c r="AH1058" s="172"/>
      <c r="AI1058" s="172"/>
      <c r="AJ1058" s="172"/>
      <c r="AK1058" s="172"/>
      <c r="AL1058" s="172"/>
      <c r="AM1058" s="172"/>
      <c r="AN1058" s="172"/>
      <c r="AO1058" s="172"/>
      <c r="AP1058" s="172"/>
      <c r="AQ1058" s="172"/>
      <c r="AR1058" s="172"/>
      <c r="AS1058" s="172"/>
      <c r="AT1058" s="172"/>
      <c r="AU1058" s="172"/>
      <c r="AV1058" s="172"/>
      <c r="AW1058" s="172"/>
      <c r="AX1058" s="172"/>
      <c r="AY1058" s="172"/>
      <c r="AZ1058" s="172"/>
      <c r="BA1058" s="172"/>
      <c r="BB1058" s="172"/>
      <c r="BC1058" s="172"/>
      <c r="BD1058" s="172"/>
      <c r="BE1058" s="172"/>
      <c r="BF1058" s="172"/>
      <c r="BG1058" s="172"/>
      <c r="BH1058" s="172"/>
      <c r="BI1058" s="172"/>
      <c r="BJ1058" s="172"/>
      <c r="BK1058" s="172"/>
      <c r="BL1058" s="172"/>
      <c r="BM1058" s="172"/>
      <c r="BN1058" s="172"/>
    </row>
    <row r="1059" spans="20:66" s="156" customFormat="1">
      <c r="T1059" s="172"/>
      <c r="U1059" s="172"/>
      <c r="V1059" s="172"/>
      <c r="W1059" s="172"/>
      <c r="X1059" s="172"/>
      <c r="Y1059" s="172"/>
      <c r="Z1059" s="172"/>
      <c r="AA1059" s="172"/>
      <c r="AB1059" s="172"/>
      <c r="AC1059" s="172"/>
      <c r="AD1059" s="172"/>
      <c r="AE1059" s="172"/>
      <c r="AF1059" s="172"/>
      <c r="AG1059" s="172"/>
      <c r="AH1059" s="172"/>
      <c r="AI1059" s="172"/>
      <c r="AJ1059" s="172"/>
      <c r="AK1059" s="172"/>
      <c r="AL1059" s="172"/>
      <c r="AM1059" s="172"/>
      <c r="AN1059" s="172"/>
      <c r="AO1059" s="172"/>
      <c r="AP1059" s="172"/>
      <c r="AQ1059" s="172"/>
      <c r="AR1059" s="172"/>
      <c r="AS1059" s="172"/>
      <c r="AT1059" s="172"/>
      <c r="AU1059" s="172"/>
      <c r="AV1059" s="172"/>
      <c r="AW1059" s="172"/>
      <c r="AX1059" s="172"/>
      <c r="AY1059" s="172"/>
      <c r="AZ1059" s="172"/>
      <c r="BA1059" s="172"/>
      <c r="BB1059" s="172"/>
      <c r="BC1059" s="172"/>
      <c r="BD1059" s="172"/>
      <c r="BE1059" s="172"/>
      <c r="BF1059" s="172"/>
      <c r="BG1059" s="172"/>
      <c r="BH1059" s="172"/>
      <c r="BI1059" s="172"/>
      <c r="BJ1059" s="172"/>
      <c r="BK1059" s="172"/>
      <c r="BL1059" s="172"/>
      <c r="BM1059" s="172"/>
      <c r="BN1059" s="172"/>
    </row>
    <row r="1060" spans="20:66" s="156" customFormat="1">
      <c r="T1060" s="172"/>
      <c r="U1060" s="172"/>
      <c r="V1060" s="172"/>
      <c r="W1060" s="172"/>
      <c r="X1060" s="172"/>
      <c r="Y1060" s="172"/>
      <c r="Z1060" s="172"/>
      <c r="AA1060" s="172"/>
      <c r="AB1060" s="172"/>
      <c r="AC1060" s="172"/>
      <c r="AD1060" s="172"/>
      <c r="AE1060" s="172"/>
      <c r="AF1060" s="172"/>
      <c r="AG1060" s="172"/>
      <c r="AH1060" s="172"/>
      <c r="AI1060" s="172"/>
      <c r="AJ1060" s="172"/>
      <c r="AK1060" s="172"/>
      <c r="AL1060" s="172"/>
      <c r="AM1060" s="172"/>
      <c r="AN1060" s="172"/>
      <c r="AO1060" s="172"/>
      <c r="AP1060" s="172"/>
      <c r="AQ1060" s="172"/>
      <c r="AR1060" s="172"/>
      <c r="AS1060" s="172"/>
      <c r="AT1060" s="172"/>
      <c r="AU1060" s="172"/>
      <c r="AV1060" s="172"/>
      <c r="AW1060" s="172"/>
      <c r="AX1060" s="172"/>
      <c r="AY1060" s="172"/>
      <c r="AZ1060" s="172"/>
      <c r="BA1060" s="172"/>
      <c r="BB1060" s="172"/>
      <c r="BC1060" s="172"/>
      <c r="BD1060" s="172"/>
      <c r="BE1060" s="172"/>
      <c r="BF1060" s="172"/>
      <c r="BG1060" s="172"/>
      <c r="BH1060" s="172"/>
      <c r="BI1060" s="172"/>
      <c r="BJ1060" s="172"/>
      <c r="BK1060" s="172"/>
      <c r="BL1060" s="172"/>
      <c r="BM1060" s="172"/>
      <c r="BN1060" s="172"/>
    </row>
    <row r="1061" spans="20:66" s="156" customFormat="1">
      <c r="T1061" s="172"/>
      <c r="U1061" s="172"/>
      <c r="V1061" s="172"/>
      <c r="W1061" s="172"/>
      <c r="X1061" s="172"/>
      <c r="Y1061" s="172"/>
      <c r="Z1061" s="172"/>
      <c r="AA1061" s="172"/>
      <c r="AB1061" s="172"/>
      <c r="AC1061" s="172"/>
      <c r="AD1061" s="172"/>
      <c r="AE1061" s="172"/>
      <c r="AF1061" s="172"/>
      <c r="AG1061" s="172"/>
      <c r="AH1061" s="172"/>
      <c r="AI1061" s="172"/>
      <c r="AJ1061" s="172"/>
      <c r="AK1061" s="172"/>
      <c r="AL1061" s="172"/>
      <c r="AM1061" s="172"/>
      <c r="AN1061" s="172"/>
      <c r="AO1061" s="172"/>
      <c r="AP1061" s="172"/>
      <c r="AQ1061" s="172"/>
      <c r="AR1061" s="172"/>
      <c r="AS1061" s="172"/>
      <c r="AT1061" s="172"/>
      <c r="AU1061" s="172"/>
      <c r="AV1061" s="172"/>
      <c r="AW1061" s="172"/>
      <c r="AX1061" s="172"/>
      <c r="AY1061" s="172"/>
      <c r="AZ1061" s="172"/>
      <c r="BA1061" s="172"/>
      <c r="BB1061" s="172"/>
      <c r="BC1061" s="172"/>
      <c r="BD1061" s="172"/>
      <c r="BE1061" s="172"/>
      <c r="BF1061" s="172"/>
      <c r="BG1061" s="172"/>
      <c r="BH1061" s="172"/>
      <c r="BI1061" s="172"/>
      <c r="BJ1061" s="172"/>
      <c r="BK1061" s="172"/>
      <c r="BL1061" s="172"/>
      <c r="BM1061" s="172"/>
      <c r="BN1061" s="172"/>
    </row>
    <row r="1062" spans="20:66" s="156" customFormat="1">
      <c r="T1062" s="172"/>
      <c r="U1062" s="172"/>
      <c r="V1062" s="172"/>
      <c r="W1062" s="172"/>
      <c r="X1062" s="172"/>
      <c r="Y1062" s="172"/>
      <c r="Z1062" s="172"/>
      <c r="AA1062" s="172"/>
      <c r="AB1062" s="172"/>
      <c r="AC1062" s="172"/>
      <c r="AD1062" s="172"/>
      <c r="AE1062" s="172"/>
      <c r="AF1062" s="172"/>
      <c r="AG1062" s="172"/>
      <c r="AH1062" s="172"/>
      <c r="AI1062" s="172"/>
      <c r="AJ1062" s="172"/>
      <c r="AK1062" s="172"/>
      <c r="AL1062" s="172"/>
      <c r="AM1062" s="172"/>
      <c r="AN1062" s="172"/>
      <c r="AO1062" s="172"/>
      <c r="AP1062" s="172"/>
      <c r="AQ1062" s="172"/>
      <c r="AR1062" s="172"/>
      <c r="AS1062" s="172"/>
      <c r="AT1062" s="172"/>
      <c r="AU1062" s="172"/>
      <c r="AV1062" s="172"/>
      <c r="AW1062" s="172"/>
      <c r="AX1062" s="172"/>
      <c r="AY1062" s="172"/>
      <c r="AZ1062" s="172"/>
      <c r="BA1062" s="172"/>
      <c r="BB1062" s="172"/>
      <c r="BC1062" s="172"/>
      <c r="BD1062" s="172"/>
      <c r="BE1062" s="172"/>
      <c r="BF1062" s="172"/>
      <c r="BG1062" s="172"/>
      <c r="BH1062" s="172"/>
      <c r="BI1062" s="172"/>
      <c r="BJ1062" s="172"/>
      <c r="BK1062" s="172"/>
      <c r="BL1062" s="172"/>
      <c r="BM1062" s="172"/>
      <c r="BN1062" s="172"/>
    </row>
    <row r="1063" spans="20:66" s="156" customFormat="1">
      <c r="T1063" s="172"/>
      <c r="U1063" s="172"/>
      <c r="V1063" s="172"/>
      <c r="W1063" s="172"/>
      <c r="X1063" s="172"/>
      <c r="Y1063" s="172"/>
      <c r="Z1063" s="172"/>
      <c r="AA1063" s="172"/>
      <c r="AB1063" s="172"/>
      <c r="AC1063" s="172"/>
      <c r="AD1063" s="172"/>
      <c r="AE1063" s="172"/>
      <c r="AF1063" s="172"/>
      <c r="AG1063" s="172"/>
      <c r="AH1063" s="172"/>
      <c r="AI1063" s="172"/>
      <c r="AJ1063" s="172"/>
      <c r="AK1063" s="172"/>
      <c r="AL1063" s="172"/>
      <c r="AM1063" s="172"/>
      <c r="AN1063" s="172"/>
      <c r="AO1063" s="172"/>
      <c r="AP1063" s="172"/>
      <c r="AQ1063" s="172"/>
      <c r="AR1063" s="172"/>
      <c r="AS1063" s="172"/>
      <c r="AT1063" s="172"/>
      <c r="AU1063" s="172"/>
      <c r="AV1063" s="172"/>
      <c r="AW1063" s="172"/>
      <c r="AX1063" s="172"/>
      <c r="AY1063" s="172"/>
      <c r="AZ1063" s="172"/>
      <c r="BA1063" s="172"/>
      <c r="BB1063" s="172"/>
      <c r="BC1063" s="172"/>
      <c r="BD1063" s="172"/>
      <c r="BE1063" s="172"/>
      <c r="BF1063" s="172"/>
      <c r="BG1063" s="172"/>
      <c r="BH1063" s="172"/>
      <c r="BI1063" s="172"/>
      <c r="BJ1063" s="172"/>
      <c r="BK1063" s="172"/>
      <c r="BL1063" s="172"/>
      <c r="BM1063" s="172"/>
      <c r="BN1063" s="172"/>
    </row>
    <row r="1064" spans="20:66" s="156" customFormat="1">
      <c r="T1064" s="172"/>
      <c r="U1064" s="172"/>
      <c r="V1064" s="172"/>
      <c r="W1064" s="172"/>
      <c r="X1064" s="172"/>
      <c r="Y1064" s="172"/>
      <c r="Z1064" s="172"/>
      <c r="AA1064" s="172"/>
      <c r="AB1064" s="172"/>
      <c r="AC1064" s="172"/>
      <c r="AD1064" s="172"/>
      <c r="AE1064" s="172"/>
      <c r="AF1064" s="172"/>
      <c r="AG1064" s="172"/>
      <c r="AH1064" s="172"/>
      <c r="AI1064" s="172"/>
      <c r="AJ1064" s="172"/>
      <c r="AK1064" s="172"/>
      <c r="AL1064" s="172"/>
      <c r="AM1064" s="172"/>
      <c r="AN1064" s="172"/>
      <c r="AO1064" s="172"/>
      <c r="AP1064" s="172"/>
      <c r="AQ1064" s="172"/>
      <c r="AR1064" s="172"/>
      <c r="AS1064" s="172"/>
      <c r="AT1064" s="172"/>
      <c r="AU1064" s="172"/>
      <c r="AV1064" s="172"/>
      <c r="AW1064" s="172"/>
      <c r="AX1064" s="172"/>
      <c r="AY1064" s="172"/>
      <c r="AZ1064" s="172"/>
      <c r="BA1064" s="172"/>
      <c r="BB1064" s="172"/>
      <c r="BC1064" s="172"/>
      <c r="BD1064" s="172"/>
      <c r="BE1064" s="172"/>
      <c r="BF1064" s="172"/>
      <c r="BG1064" s="172"/>
      <c r="BH1064" s="172"/>
      <c r="BI1064" s="172"/>
      <c r="BJ1064" s="172"/>
      <c r="BK1064" s="172"/>
      <c r="BL1064" s="172"/>
      <c r="BM1064" s="172"/>
      <c r="BN1064" s="172"/>
    </row>
    <row r="1065" spans="20:66" s="156" customFormat="1">
      <c r="T1065" s="172"/>
      <c r="U1065" s="172"/>
      <c r="V1065" s="172"/>
      <c r="W1065" s="172"/>
      <c r="X1065" s="172"/>
      <c r="Y1065" s="172"/>
      <c r="Z1065" s="172"/>
      <c r="AA1065" s="172"/>
      <c r="AB1065" s="172"/>
      <c r="AC1065" s="172"/>
      <c r="AD1065" s="172"/>
      <c r="AE1065" s="172"/>
      <c r="AF1065" s="172"/>
      <c r="AG1065" s="172"/>
      <c r="AH1065" s="172"/>
      <c r="AI1065" s="172"/>
      <c r="AJ1065" s="172"/>
      <c r="AK1065" s="172"/>
      <c r="AL1065" s="172"/>
      <c r="AM1065" s="172"/>
      <c r="AN1065" s="172"/>
      <c r="AO1065" s="172"/>
      <c r="AP1065" s="172"/>
      <c r="AQ1065" s="172"/>
      <c r="AR1065" s="172"/>
      <c r="AS1065" s="172"/>
      <c r="AT1065" s="172"/>
      <c r="AU1065" s="172"/>
      <c r="AV1065" s="172"/>
      <c r="AW1065" s="172"/>
      <c r="AX1065" s="172"/>
      <c r="AY1065" s="172"/>
      <c r="AZ1065" s="172"/>
      <c r="BA1065" s="172"/>
      <c r="BB1065" s="172"/>
      <c r="BC1065" s="172"/>
      <c r="BD1065" s="172"/>
      <c r="BE1065" s="172"/>
      <c r="BF1065" s="172"/>
      <c r="BG1065" s="172"/>
      <c r="BH1065" s="172"/>
      <c r="BI1065" s="172"/>
      <c r="BJ1065" s="172"/>
      <c r="BK1065" s="172"/>
      <c r="BL1065" s="172"/>
      <c r="BM1065" s="172"/>
      <c r="BN1065" s="172"/>
    </row>
    <row r="1066" spans="20:66" s="156" customFormat="1">
      <c r="T1066" s="172"/>
      <c r="U1066" s="172"/>
      <c r="V1066" s="172"/>
      <c r="W1066" s="172"/>
      <c r="X1066" s="172"/>
      <c r="Y1066" s="172"/>
      <c r="Z1066" s="172"/>
      <c r="AA1066" s="172"/>
      <c r="AB1066" s="172"/>
      <c r="AC1066" s="172"/>
      <c r="AD1066" s="172"/>
      <c r="AE1066" s="172"/>
      <c r="AF1066" s="172"/>
      <c r="AG1066" s="172"/>
      <c r="AH1066" s="172"/>
      <c r="AI1066" s="172"/>
      <c r="AJ1066" s="172"/>
      <c r="AK1066" s="172"/>
      <c r="AL1066" s="172"/>
      <c r="AM1066" s="172"/>
      <c r="AN1066" s="172"/>
      <c r="AO1066" s="172"/>
      <c r="AP1066" s="172"/>
      <c r="AQ1066" s="172"/>
      <c r="AR1066" s="172"/>
      <c r="AS1066" s="172"/>
      <c r="AT1066" s="172"/>
      <c r="AU1066" s="172"/>
      <c r="AV1066" s="172"/>
      <c r="AW1066" s="172"/>
      <c r="AX1066" s="172"/>
      <c r="AY1066" s="172"/>
      <c r="AZ1066" s="172"/>
      <c r="BA1066" s="172"/>
      <c r="BB1066" s="172"/>
      <c r="BC1066" s="172"/>
      <c r="BD1066" s="172"/>
      <c r="BE1066" s="172"/>
      <c r="BF1066" s="172"/>
      <c r="BG1066" s="172"/>
      <c r="BH1066" s="172"/>
      <c r="BI1066" s="172"/>
      <c r="BJ1066" s="172"/>
      <c r="BK1066" s="172"/>
      <c r="BL1066" s="172"/>
      <c r="BM1066" s="172"/>
      <c r="BN1066" s="172"/>
    </row>
    <row r="1067" spans="20:66" s="156" customFormat="1">
      <c r="T1067" s="172"/>
      <c r="U1067" s="172"/>
      <c r="V1067" s="172"/>
      <c r="W1067" s="172"/>
      <c r="X1067" s="172"/>
      <c r="Y1067" s="172"/>
      <c r="Z1067" s="172"/>
      <c r="AA1067" s="172"/>
      <c r="AB1067" s="172"/>
      <c r="AC1067" s="172"/>
      <c r="AD1067" s="172"/>
      <c r="AE1067" s="172"/>
      <c r="AF1067" s="172"/>
      <c r="AG1067" s="172"/>
      <c r="AH1067" s="172"/>
      <c r="AI1067" s="172"/>
      <c r="AJ1067" s="172"/>
      <c r="AK1067" s="172"/>
      <c r="AL1067" s="172"/>
      <c r="AM1067" s="172"/>
      <c r="AN1067" s="172"/>
      <c r="AO1067" s="172"/>
      <c r="AP1067" s="172"/>
      <c r="AQ1067" s="172"/>
      <c r="AR1067" s="172"/>
      <c r="AS1067" s="172"/>
      <c r="AT1067" s="172"/>
      <c r="AU1067" s="172"/>
      <c r="AV1067" s="172"/>
      <c r="AW1067" s="172"/>
      <c r="AX1067" s="172"/>
      <c r="AY1067" s="172"/>
      <c r="AZ1067" s="172"/>
      <c r="BA1067" s="172"/>
      <c r="BB1067" s="172"/>
      <c r="BC1067" s="172"/>
      <c r="BD1067" s="172"/>
      <c r="BE1067" s="172"/>
      <c r="BF1067" s="172"/>
      <c r="BG1067" s="172"/>
      <c r="BH1067" s="172"/>
      <c r="BI1067" s="172"/>
      <c r="BJ1067" s="172"/>
      <c r="BK1067" s="172"/>
      <c r="BL1067" s="172"/>
      <c r="BM1067" s="172"/>
      <c r="BN1067" s="172"/>
    </row>
    <row r="1068" spans="20:66" s="156" customFormat="1">
      <c r="T1068" s="172"/>
      <c r="U1068" s="172"/>
      <c r="V1068" s="172"/>
      <c r="W1068" s="172"/>
      <c r="X1068" s="172"/>
      <c r="Y1068" s="172"/>
      <c r="Z1068" s="172"/>
      <c r="AA1068" s="172"/>
      <c r="AB1068" s="172"/>
      <c r="AC1068" s="172"/>
      <c r="AD1068" s="172"/>
      <c r="AE1068" s="172"/>
      <c r="AF1068" s="172"/>
      <c r="AG1068" s="172"/>
      <c r="AH1068" s="172"/>
      <c r="AI1068" s="172"/>
      <c r="AJ1068" s="172"/>
      <c r="AK1068" s="172"/>
      <c r="AL1068" s="172"/>
      <c r="AM1068" s="172"/>
      <c r="AN1068" s="172"/>
      <c r="AO1068" s="172"/>
      <c r="AP1068" s="172"/>
      <c r="AQ1068" s="172"/>
      <c r="AR1068" s="172"/>
      <c r="AS1068" s="172"/>
      <c r="AT1068" s="172"/>
      <c r="AU1068" s="172"/>
      <c r="AV1068" s="172"/>
      <c r="AW1068" s="172"/>
      <c r="AX1068" s="172"/>
      <c r="AY1068" s="172"/>
      <c r="AZ1068" s="172"/>
      <c r="BA1068" s="172"/>
      <c r="BB1068" s="172"/>
      <c r="BC1068" s="172"/>
      <c r="BD1068" s="172"/>
      <c r="BE1068" s="172"/>
      <c r="BF1068" s="172"/>
      <c r="BG1068" s="172"/>
      <c r="BH1068" s="172"/>
      <c r="BI1068" s="172"/>
      <c r="BJ1068" s="172"/>
      <c r="BK1068" s="172"/>
      <c r="BL1068" s="172"/>
      <c r="BM1068" s="172"/>
      <c r="BN1068" s="172"/>
    </row>
    <row r="1069" spans="20:66" s="156" customFormat="1">
      <c r="T1069" s="172"/>
      <c r="U1069" s="172"/>
      <c r="V1069" s="172"/>
      <c r="W1069" s="172"/>
      <c r="X1069" s="172"/>
      <c r="Y1069" s="172"/>
      <c r="Z1069" s="172"/>
      <c r="AA1069" s="172"/>
      <c r="AB1069" s="172"/>
      <c r="AC1069" s="172"/>
      <c r="AD1069" s="172"/>
      <c r="AE1069" s="172"/>
      <c r="AF1069" s="172"/>
      <c r="AG1069" s="172"/>
      <c r="AH1069" s="172"/>
      <c r="AI1069" s="172"/>
      <c r="AJ1069" s="172"/>
      <c r="AK1069" s="172"/>
      <c r="AL1069" s="172"/>
      <c r="AM1069" s="172"/>
      <c r="AN1069" s="172"/>
      <c r="AO1069" s="172"/>
      <c r="AP1069" s="172"/>
      <c r="AQ1069" s="172"/>
      <c r="AR1069" s="172"/>
      <c r="AS1069" s="172"/>
      <c r="AT1069" s="172"/>
      <c r="AU1069" s="172"/>
      <c r="AV1069" s="172"/>
      <c r="AW1069" s="172"/>
      <c r="AX1069" s="172"/>
      <c r="AY1069" s="172"/>
      <c r="AZ1069" s="172"/>
      <c r="BA1069" s="172"/>
      <c r="BB1069" s="172"/>
      <c r="BC1069" s="172"/>
      <c r="BD1069" s="172"/>
      <c r="BE1069" s="172"/>
      <c r="BF1069" s="172"/>
      <c r="BG1069" s="172"/>
      <c r="BH1069" s="172"/>
      <c r="BI1069" s="172"/>
      <c r="BJ1069" s="172"/>
      <c r="BK1069" s="172"/>
      <c r="BL1069" s="172"/>
      <c r="BM1069" s="172"/>
      <c r="BN1069" s="172"/>
    </row>
    <row r="1070" spans="20:66" s="156" customFormat="1">
      <c r="T1070" s="172"/>
      <c r="U1070" s="172"/>
      <c r="V1070" s="172"/>
      <c r="W1070" s="172"/>
      <c r="X1070" s="172"/>
      <c r="Y1070" s="172"/>
      <c r="Z1070" s="172"/>
      <c r="AA1070" s="172"/>
      <c r="AB1070" s="172"/>
      <c r="AC1070" s="172"/>
      <c r="AD1070" s="172"/>
      <c r="AE1070" s="172"/>
      <c r="AF1070" s="172"/>
      <c r="AG1070" s="172"/>
      <c r="AH1070" s="172"/>
      <c r="AI1070" s="172"/>
      <c r="AJ1070" s="172"/>
      <c r="AK1070" s="172"/>
      <c r="AL1070" s="172"/>
      <c r="AM1070" s="172"/>
      <c r="AN1070" s="172"/>
      <c r="AO1070" s="172"/>
      <c r="AP1070" s="172"/>
      <c r="AQ1070" s="172"/>
      <c r="AR1070" s="172"/>
      <c r="AS1070" s="172"/>
      <c r="AT1070" s="172"/>
      <c r="AU1070" s="172"/>
      <c r="AV1070" s="172"/>
      <c r="AW1070" s="172"/>
      <c r="AX1070" s="172"/>
      <c r="AY1070" s="172"/>
      <c r="AZ1070" s="172"/>
      <c r="BA1070" s="172"/>
      <c r="BB1070" s="172"/>
      <c r="BC1070" s="172"/>
      <c r="BD1070" s="172"/>
      <c r="BE1070" s="172"/>
      <c r="BF1070" s="172"/>
      <c r="BG1070" s="172"/>
      <c r="BH1070" s="172"/>
      <c r="BI1070" s="172"/>
      <c r="BJ1070" s="172"/>
      <c r="BK1070" s="172"/>
      <c r="BL1070" s="172"/>
      <c r="BM1070" s="172"/>
      <c r="BN1070" s="172"/>
    </row>
    <row r="1071" spans="20:66" s="156" customFormat="1">
      <c r="T1071" s="172"/>
      <c r="U1071" s="172"/>
      <c r="V1071" s="172"/>
      <c r="W1071" s="172"/>
      <c r="X1071" s="172"/>
      <c r="Y1071" s="172"/>
      <c r="Z1071" s="172"/>
      <c r="AA1071" s="172"/>
      <c r="AB1071" s="172"/>
      <c r="AC1071" s="172"/>
      <c r="AD1071" s="172"/>
      <c r="AE1071" s="172"/>
      <c r="AF1071" s="172"/>
      <c r="AG1071" s="172"/>
      <c r="AH1071" s="172"/>
      <c r="AI1071" s="172"/>
      <c r="AJ1071" s="172"/>
      <c r="AK1071" s="172"/>
      <c r="AL1071" s="172"/>
      <c r="AM1071" s="172"/>
      <c r="AN1071" s="172"/>
      <c r="AO1071" s="172"/>
      <c r="AP1071" s="172"/>
      <c r="AQ1071" s="172"/>
      <c r="AR1071" s="172"/>
      <c r="AS1071" s="172"/>
      <c r="AT1071" s="172"/>
      <c r="AU1071" s="172"/>
      <c r="AV1071" s="172"/>
      <c r="AW1071" s="172"/>
      <c r="AX1071" s="172"/>
      <c r="AY1071" s="172"/>
      <c r="AZ1071" s="172"/>
      <c r="BA1071" s="172"/>
      <c r="BB1071" s="172"/>
      <c r="BC1071" s="172"/>
      <c r="BD1071" s="172"/>
      <c r="BE1071" s="172"/>
      <c r="BF1071" s="172"/>
      <c r="BG1071" s="172"/>
      <c r="BH1071" s="172"/>
      <c r="BI1071" s="172"/>
      <c r="BJ1071" s="172"/>
      <c r="BK1071" s="172"/>
      <c r="BL1071" s="172"/>
      <c r="BM1071" s="172"/>
      <c r="BN1071" s="172"/>
    </row>
    <row r="1072" spans="20:66" s="156" customFormat="1">
      <c r="T1072" s="172"/>
      <c r="U1072" s="172"/>
      <c r="V1072" s="172"/>
      <c r="W1072" s="172"/>
      <c r="X1072" s="172"/>
      <c r="Y1072" s="172"/>
      <c r="Z1072" s="172"/>
      <c r="AA1072" s="172"/>
      <c r="AB1072" s="172"/>
      <c r="AC1072" s="172"/>
      <c r="AD1072" s="172"/>
      <c r="AE1072" s="172"/>
      <c r="AF1072" s="172"/>
      <c r="AG1072" s="172"/>
      <c r="AH1072" s="172"/>
      <c r="AI1072" s="172"/>
      <c r="AJ1072" s="172"/>
      <c r="AK1072" s="172"/>
      <c r="AL1072" s="172"/>
      <c r="AM1072" s="172"/>
      <c r="AN1072" s="172"/>
      <c r="AO1072" s="172"/>
      <c r="AP1072" s="172"/>
      <c r="AQ1072" s="172"/>
      <c r="AR1072" s="172"/>
      <c r="AS1072" s="172"/>
      <c r="AT1072" s="172"/>
      <c r="AU1072" s="172"/>
      <c r="AV1072" s="172"/>
      <c r="AW1072" s="172"/>
      <c r="AX1072" s="172"/>
      <c r="AY1072" s="172"/>
      <c r="AZ1072" s="172"/>
      <c r="BA1072" s="172"/>
      <c r="BB1072" s="172"/>
      <c r="BC1072" s="172"/>
      <c r="BD1072" s="172"/>
      <c r="BE1072" s="172"/>
      <c r="BF1072" s="172"/>
      <c r="BG1072" s="172"/>
      <c r="BH1072" s="172"/>
      <c r="BI1072" s="172"/>
      <c r="BJ1072" s="172"/>
      <c r="BK1072" s="172"/>
      <c r="BL1072" s="172"/>
      <c r="BM1072" s="172"/>
      <c r="BN1072" s="172"/>
    </row>
    <row r="1073" spans="20:66" s="156" customFormat="1">
      <c r="T1073" s="172"/>
      <c r="U1073" s="172"/>
      <c r="V1073" s="172"/>
      <c r="W1073" s="172"/>
      <c r="X1073" s="172"/>
      <c r="Y1073" s="172"/>
      <c r="Z1073" s="172"/>
      <c r="AA1073" s="172"/>
      <c r="AB1073" s="172"/>
      <c r="AC1073" s="172"/>
      <c r="AD1073" s="172"/>
      <c r="AE1073" s="172"/>
      <c r="AF1073" s="172"/>
      <c r="AG1073" s="172"/>
      <c r="AH1073" s="172"/>
      <c r="AI1073" s="172"/>
      <c r="AJ1073" s="172"/>
      <c r="AK1073" s="172"/>
      <c r="AL1073" s="172"/>
      <c r="AM1073" s="172"/>
      <c r="AN1073" s="172"/>
      <c r="AO1073" s="172"/>
      <c r="AP1073" s="172"/>
      <c r="AQ1073" s="172"/>
      <c r="AR1073" s="172"/>
      <c r="AS1073" s="172"/>
      <c r="AT1073" s="172"/>
      <c r="AU1073" s="172"/>
      <c r="AV1073" s="172"/>
      <c r="AW1073" s="172"/>
      <c r="AX1073" s="172"/>
      <c r="AY1073" s="172"/>
      <c r="AZ1073" s="172"/>
      <c r="BA1073" s="172"/>
      <c r="BB1073" s="172"/>
      <c r="BC1073" s="172"/>
      <c r="BD1073" s="172"/>
      <c r="BE1073" s="172"/>
      <c r="BF1073" s="172"/>
      <c r="BG1073" s="172"/>
      <c r="BH1073" s="172"/>
      <c r="BI1073" s="172"/>
      <c r="BJ1073" s="172"/>
      <c r="BK1073" s="172"/>
      <c r="BL1073" s="172"/>
      <c r="BM1073" s="172"/>
      <c r="BN1073" s="172"/>
    </row>
    <row r="1074" spans="20:66" s="156" customFormat="1">
      <c r="T1074" s="172"/>
      <c r="U1074" s="172"/>
      <c r="V1074" s="172"/>
      <c r="W1074" s="172"/>
      <c r="X1074" s="172"/>
      <c r="Y1074" s="172"/>
      <c r="Z1074" s="172"/>
      <c r="AA1074" s="172"/>
      <c r="AB1074" s="172"/>
      <c r="AC1074" s="172"/>
      <c r="AD1074" s="172"/>
      <c r="AE1074" s="172"/>
      <c r="AF1074" s="172"/>
      <c r="AG1074" s="172"/>
      <c r="AH1074" s="172"/>
      <c r="AI1074" s="172"/>
      <c r="AJ1074" s="172"/>
      <c r="AK1074" s="172"/>
      <c r="AL1074" s="172"/>
      <c r="AM1074" s="172"/>
      <c r="AN1074" s="172"/>
      <c r="AO1074" s="172"/>
      <c r="AP1074" s="172"/>
      <c r="AQ1074" s="172"/>
      <c r="AR1074" s="172"/>
      <c r="AS1074" s="172"/>
      <c r="AT1074" s="172"/>
      <c r="AU1074" s="172"/>
      <c r="AV1074" s="172"/>
      <c r="AW1074" s="172"/>
      <c r="AX1074" s="172"/>
      <c r="AY1074" s="172"/>
      <c r="AZ1074" s="172"/>
      <c r="BA1074" s="172"/>
      <c r="BB1074" s="172"/>
      <c r="BC1074" s="172"/>
      <c r="BD1074" s="172"/>
      <c r="BE1074" s="172"/>
      <c r="BF1074" s="172"/>
      <c r="BG1074" s="172"/>
      <c r="BH1074" s="172"/>
      <c r="BI1074" s="172"/>
      <c r="BJ1074" s="172"/>
      <c r="BK1074" s="172"/>
      <c r="BL1074" s="172"/>
      <c r="BM1074" s="172"/>
      <c r="BN1074" s="172"/>
    </row>
    <row r="1075" spans="20:66" s="156" customFormat="1">
      <c r="T1075" s="172"/>
      <c r="U1075" s="172"/>
      <c r="V1075" s="172"/>
      <c r="W1075" s="172"/>
      <c r="X1075" s="172"/>
      <c r="Y1075" s="172"/>
      <c r="Z1075" s="172"/>
      <c r="AA1075" s="172"/>
      <c r="AB1075" s="172"/>
      <c r="AC1075" s="172"/>
      <c r="AD1075" s="172"/>
      <c r="AE1075" s="172"/>
      <c r="AF1075" s="172"/>
      <c r="AG1075" s="172"/>
      <c r="AH1075" s="172"/>
      <c r="AI1075" s="172"/>
      <c r="AJ1075" s="172"/>
      <c r="AK1075" s="172"/>
      <c r="AL1075" s="172"/>
      <c r="AM1075" s="172"/>
      <c r="AN1075" s="172"/>
      <c r="AO1075" s="172"/>
      <c r="AP1075" s="172"/>
      <c r="AQ1075" s="172"/>
      <c r="AR1075" s="172"/>
      <c r="AS1075" s="172"/>
      <c r="AT1075" s="172"/>
      <c r="AU1075" s="172"/>
      <c r="AV1075" s="172"/>
      <c r="AW1075" s="172"/>
      <c r="AX1075" s="172"/>
      <c r="AY1075" s="172"/>
      <c r="AZ1075" s="172"/>
      <c r="BA1075" s="172"/>
      <c r="BB1075" s="172"/>
      <c r="BC1075" s="172"/>
      <c r="BD1075" s="172"/>
      <c r="BE1075" s="172"/>
      <c r="BF1075" s="172"/>
      <c r="BG1075" s="172"/>
      <c r="BH1075" s="172"/>
      <c r="BI1075" s="172"/>
      <c r="BJ1075" s="172"/>
      <c r="BK1075" s="172"/>
      <c r="BL1075" s="172"/>
      <c r="BM1075" s="172"/>
      <c r="BN1075" s="172"/>
    </row>
    <row r="1076" spans="20:66" s="156" customFormat="1">
      <c r="T1076" s="172"/>
      <c r="U1076" s="172"/>
      <c r="V1076" s="172"/>
      <c r="W1076" s="172"/>
      <c r="X1076" s="172"/>
      <c r="Y1076" s="172"/>
      <c r="Z1076" s="172"/>
      <c r="AA1076" s="172"/>
      <c r="AB1076" s="172"/>
      <c r="AC1076" s="172"/>
      <c r="AD1076" s="172"/>
      <c r="AE1076" s="172"/>
      <c r="AF1076" s="172"/>
      <c r="AG1076" s="172"/>
      <c r="AH1076" s="172"/>
      <c r="AI1076" s="172"/>
      <c r="AJ1076" s="172"/>
      <c r="AK1076" s="172"/>
      <c r="AL1076" s="172"/>
      <c r="AM1076" s="172"/>
      <c r="AN1076" s="172"/>
      <c r="AO1076" s="172"/>
      <c r="AP1076" s="172"/>
      <c r="AQ1076" s="172"/>
      <c r="AR1076" s="172"/>
      <c r="AS1076" s="172"/>
      <c r="AT1076" s="172"/>
      <c r="AU1076" s="172"/>
      <c r="AV1076" s="172"/>
      <c r="AW1076" s="172"/>
      <c r="AX1076" s="172"/>
      <c r="AY1076" s="172"/>
      <c r="AZ1076" s="172"/>
      <c r="BA1076" s="172"/>
      <c r="BB1076" s="172"/>
      <c r="BC1076" s="172"/>
      <c r="BD1076" s="172"/>
      <c r="BE1076" s="172"/>
      <c r="BF1076" s="172"/>
      <c r="BG1076" s="172"/>
      <c r="BH1076" s="172"/>
      <c r="BI1076" s="172"/>
      <c r="BJ1076" s="172"/>
      <c r="BK1076" s="172"/>
      <c r="BL1076" s="172"/>
      <c r="BM1076" s="172"/>
      <c r="BN1076" s="172"/>
    </row>
    <row r="1077" spans="20:66" s="156" customFormat="1">
      <c r="T1077" s="172"/>
      <c r="U1077" s="172"/>
      <c r="V1077" s="172"/>
      <c r="W1077" s="172"/>
      <c r="X1077" s="172"/>
      <c r="Y1077" s="172"/>
      <c r="Z1077" s="172"/>
      <c r="AA1077" s="172"/>
      <c r="AB1077" s="172"/>
      <c r="AC1077" s="172"/>
      <c r="AD1077" s="172"/>
      <c r="AE1077" s="172"/>
      <c r="AF1077" s="172"/>
      <c r="AG1077" s="172"/>
      <c r="AH1077" s="172"/>
      <c r="AI1077" s="172"/>
      <c r="AJ1077" s="172"/>
      <c r="AK1077" s="172"/>
      <c r="AL1077" s="172"/>
      <c r="AM1077" s="172"/>
      <c r="AN1077" s="172"/>
      <c r="AO1077" s="172"/>
      <c r="AP1077" s="172"/>
      <c r="AQ1077" s="172"/>
      <c r="AR1077" s="172"/>
      <c r="AS1077" s="172"/>
      <c r="AT1077" s="172"/>
      <c r="AU1077" s="172"/>
      <c r="AV1077" s="172"/>
      <c r="AW1077" s="172"/>
      <c r="AX1077" s="172"/>
      <c r="AY1077" s="172"/>
      <c r="AZ1077" s="172"/>
      <c r="BA1077" s="172"/>
      <c r="BB1077" s="172"/>
      <c r="BC1077" s="172"/>
      <c r="BD1077" s="172"/>
      <c r="BE1077" s="172"/>
      <c r="BF1077" s="172"/>
      <c r="BG1077" s="172"/>
      <c r="BH1077" s="172"/>
      <c r="BI1077" s="172"/>
      <c r="BJ1077" s="172"/>
      <c r="BK1077" s="172"/>
      <c r="BL1077" s="172"/>
      <c r="BM1077" s="172"/>
      <c r="BN1077" s="172"/>
    </row>
    <row r="1078" spans="20:66" s="156" customFormat="1">
      <c r="T1078" s="172"/>
      <c r="U1078" s="172"/>
      <c r="V1078" s="172"/>
      <c r="W1078" s="172"/>
      <c r="X1078" s="172"/>
      <c r="Y1078" s="172"/>
      <c r="Z1078" s="172"/>
      <c r="AA1078" s="172"/>
      <c r="AB1078" s="172"/>
      <c r="AC1078" s="172"/>
      <c r="AD1078" s="172"/>
      <c r="AE1078" s="172"/>
      <c r="AF1078" s="172"/>
      <c r="AG1078" s="172"/>
      <c r="AH1078" s="172"/>
      <c r="AI1078" s="172"/>
      <c r="AJ1078" s="172"/>
      <c r="AK1078" s="172"/>
      <c r="AL1078" s="172"/>
      <c r="AM1078" s="172"/>
      <c r="AN1078" s="172"/>
      <c r="AO1078" s="172"/>
      <c r="AP1078" s="172"/>
      <c r="AQ1078" s="172"/>
      <c r="AR1078" s="172"/>
      <c r="AS1078" s="172"/>
      <c r="AT1078" s="172"/>
      <c r="AU1078" s="172"/>
      <c r="AV1078" s="172"/>
      <c r="AW1078" s="172"/>
      <c r="AX1078" s="172"/>
      <c r="AY1078" s="172"/>
      <c r="AZ1078" s="172"/>
      <c r="BA1078" s="172"/>
      <c r="BB1078" s="172"/>
      <c r="BC1078" s="172"/>
      <c r="BD1078" s="172"/>
      <c r="BE1078" s="172"/>
      <c r="BF1078" s="172"/>
      <c r="BG1078" s="172"/>
      <c r="BH1078" s="172"/>
      <c r="BI1078" s="172"/>
      <c r="BJ1078" s="172"/>
      <c r="BK1078" s="172"/>
      <c r="BL1078" s="172"/>
      <c r="BM1078" s="172"/>
      <c r="BN1078" s="172"/>
    </row>
    <row r="1079" spans="20:66" s="156" customFormat="1">
      <c r="T1079" s="172"/>
      <c r="U1079" s="172"/>
      <c r="V1079" s="172"/>
      <c r="W1079" s="172"/>
      <c r="X1079" s="172"/>
      <c r="Y1079" s="172"/>
      <c r="Z1079" s="172"/>
      <c r="AA1079" s="172"/>
      <c r="AB1079" s="172"/>
      <c r="AC1079" s="172"/>
      <c r="AD1079" s="172"/>
      <c r="AE1079" s="172"/>
      <c r="AF1079" s="172"/>
      <c r="AG1079" s="172"/>
      <c r="AH1079" s="172"/>
      <c r="AI1079" s="172"/>
      <c r="AJ1079" s="172"/>
      <c r="AK1079" s="172"/>
      <c r="AL1079" s="172"/>
      <c r="AM1079" s="172"/>
      <c r="AN1079" s="172"/>
      <c r="AO1079" s="172"/>
      <c r="AP1079" s="172"/>
      <c r="AQ1079" s="172"/>
      <c r="AR1079" s="172"/>
      <c r="AS1079" s="172"/>
      <c r="AT1079" s="172"/>
      <c r="AU1079" s="172"/>
      <c r="AV1079" s="172"/>
      <c r="AW1079" s="172"/>
      <c r="AX1079" s="172"/>
      <c r="AY1079" s="172"/>
      <c r="AZ1079" s="172"/>
      <c r="BA1079" s="172"/>
      <c r="BB1079" s="172"/>
      <c r="BC1079" s="172"/>
      <c r="BD1079" s="172"/>
      <c r="BE1079" s="172"/>
      <c r="BF1079" s="172"/>
      <c r="BG1079" s="172"/>
      <c r="BH1079" s="172"/>
      <c r="BI1079" s="172"/>
      <c r="BJ1079" s="172"/>
      <c r="BK1079" s="172"/>
      <c r="BL1079" s="172"/>
      <c r="BM1079" s="172"/>
      <c r="BN1079" s="172"/>
    </row>
    <row r="1080" spans="20:66" s="156" customFormat="1">
      <c r="T1080" s="172"/>
      <c r="U1080" s="172"/>
      <c r="V1080" s="172"/>
      <c r="W1080" s="172"/>
      <c r="X1080" s="172"/>
      <c r="Y1080" s="172"/>
      <c r="Z1080" s="172"/>
      <c r="AA1080" s="172"/>
      <c r="AB1080" s="172"/>
      <c r="AC1080" s="172"/>
      <c r="AD1080" s="172"/>
      <c r="AE1080" s="172"/>
      <c r="AF1080" s="172"/>
      <c r="AG1080" s="172"/>
      <c r="AH1080" s="172"/>
      <c r="AI1080" s="172"/>
      <c r="AJ1080" s="172"/>
      <c r="AK1080" s="172"/>
      <c r="AL1080" s="172"/>
      <c r="AM1080" s="172"/>
      <c r="AN1080" s="172"/>
      <c r="AO1080" s="172"/>
      <c r="AP1080" s="172"/>
      <c r="AQ1080" s="172"/>
      <c r="AR1080" s="172"/>
      <c r="AS1080" s="172"/>
      <c r="AT1080" s="172"/>
      <c r="AU1080" s="172"/>
      <c r="AV1080" s="172"/>
      <c r="AW1080" s="172"/>
      <c r="AX1080" s="172"/>
      <c r="AY1080" s="172"/>
      <c r="AZ1080" s="172"/>
      <c r="BA1080" s="172"/>
      <c r="BB1080" s="172"/>
      <c r="BC1080" s="172"/>
      <c r="BD1080" s="172"/>
      <c r="BE1080" s="172"/>
      <c r="BF1080" s="172"/>
      <c r="BG1080" s="172"/>
      <c r="BH1080" s="172"/>
      <c r="BI1080" s="172"/>
      <c r="BJ1080" s="172"/>
      <c r="BK1080" s="172"/>
      <c r="BL1080" s="172"/>
      <c r="BM1080" s="172"/>
      <c r="BN1080" s="172"/>
    </row>
    <row r="1081" spans="20:66" s="156" customFormat="1">
      <c r="T1081" s="172"/>
      <c r="U1081" s="172"/>
      <c r="V1081" s="172"/>
      <c r="W1081" s="172"/>
      <c r="X1081" s="172"/>
      <c r="Y1081" s="172"/>
      <c r="Z1081" s="172"/>
      <c r="AA1081" s="172"/>
      <c r="AB1081" s="172"/>
      <c r="AC1081" s="172"/>
      <c r="AD1081" s="172"/>
      <c r="AE1081" s="172"/>
      <c r="AF1081" s="172"/>
      <c r="AG1081" s="172"/>
      <c r="AH1081" s="172"/>
      <c r="AI1081" s="172"/>
      <c r="AJ1081" s="172"/>
      <c r="AK1081" s="172"/>
      <c r="AL1081" s="172"/>
      <c r="AM1081" s="172"/>
      <c r="AN1081" s="172"/>
      <c r="AO1081" s="172"/>
      <c r="AP1081" s="172"/>
      <c r="AQ1081" s="172"/>
      <c r="AR1081" s="172"/>
      <c r="AS1081" s="172"/>
      <c r="AT1081" s="172"/>
      <c r="AU1081" s="172"/>
      <c r="AV1081" s="172"/>
      <c r="AW1081" s="172"/>
      <c r="AX1081" s="172"/>
      <c r="AY1081" s="172"/>
      <c r="AZ1081" s="172"/>
      <c r="BA1081" s="172"/>
      <c r="BB1081" s="172"/>
      <c r="BC1081" s="172"/>
      <c r="BD1081" s="172"/>
      <c r="BE1081" s="172"/>
      <c r="BF1081" s="172"/>
      <c r="BG1081" s="172"/>
      <c r="BH1081" s="172"/>
      <c r="BI1081" s="172"/>
      <c r="BJ1081" s="172"/>
      <c r="BK1081" s="172"/>
      <c r="BL1081" s="172"/>
      <c r="BM1081" s="172"/>
      <c r="BN1081" s="172"/>
    </row>
    <row r="1082" spans="20:66" s="156" customFormat="1">
      <c r="T1082" s="172"/>
      <c r="U1082" s="172"/>
      <c r="V1082" s="172"/>
      <c r="W1082" s="172"/>
      <c r="X1082" s="172"/>
      <c r="Y1082" s="172"/>
      <c r="Z1082" s="172"/>
      <c r="AA1082" s="172"/>
      <c r="AB1082" s="172"/>
      <c r="AC1082" s="172"/>
      <c r="AD1082" s="172"/>
      <c r="AE1082" s="172"/>
      <c r="AF1082" s="172"/>
      <c r="AG1082" s="172"/>
      <c r="AH1082" s="172"/>
      <c r="AI1082" s="172"/>
      <c r="AJ1082" s="172"/>
      <c r="AK1082" s="172"/>
      <c r="AL1082" s="172"/>
      <c r="AM1082" s="172"/>
      <c r="AN1082" s="172"/>
      <c r="AO1082" s="172"/>
      <c r="AP1082" s="172"/>
      <c r="AQ1082" s="172"/>
      <c r="AR1082" s="172"/>
      <c r="AS1082" s="172"/>
      <c r="AT1082" s="172"/>
      <c r="AU1082" s="172"/>
      <c r="AV1082" s="172"/>
      <c r="AW1082" s="172"/>
      <c r="AX1082" s="172"/>
      <c r="AY1082" s="172"/>
      <c r="AZ1082" s="172"/>
      <c r="BA1082" s="172"/>
      <c r="BB1082" s="172"/>
      <c r="BC1082" s="172"/>
      <c r="BD1082" s="172"/>
      <c r="BE1082" s="172"/>
      <c r="BF1082" s="172"/>
      <c r="BG1082" s="172"/>
      <c r="BH1082" s="172"/>
      <c r="BI1082" s="172"/>
      <c r="BJ1082" s="172"/>
      <c r="BK1082" s="172"/>
      <c r="BL1082" s="172"/>
      <c r="BM1082" s="172"/>
      <c r="BN1082" s="172"/>
    </row>
    <row r="1083" spans="20:66" s="156" customFormat="1">
      <c r="T1083" s="172"/>
      <c r="U1083" s="172"/>
      <c r="V1083" s="172"/>
      <c r="W1083" s="172"/>
      <c r="X1083" s="172"/>
      <c r="Y1083" s="172"/>
      <c r="Z1083" s="172"/>
      <c r="AA1083" s="172"/>
      <c r="AB1083" s="172"/>
      <c r="AC1083" s="172"/>
      <c r="AD1083" s="172"/>
      <c r="AE1083" s="172"/>
      <c r="AF1083" s="172"/>
      <c r="AG1083" s="172"/>
      <c r="AH1083" s="172"/>
      <c r="AI1083" s="172"/>
      <c r="AJ1083" s="172"/>
      <c r="AK1083" s="172"/>
      <c r="AL1083" s="172"/>
      <c r="AM1083" s="172"/>
      <c r="AN1083" s="172"/>
      <c r="AO1083" s="172"/>
      <c r="AP1083" s="172"/>
      <c r="AQ1083" s="172"/>
      <c r="AR1083" s="172"/>
      <c r="AS1083" s="172"/>
      <c r="AT1083" s="172"/>
      <c r="AU1083" s="172"/>
      <c r="AV1083" s="172"/>
      <c r="AW1083" s="172"/>
      <c r="AX1083" s="172"/>
      <c r="AY1083" s="172"/>
      <c r="AZ1083" s="172"/>
      <c r="BA1083" s="172"/>
      <c r="BB1083" s="172"/>
      <c r="BC1083" s="172"/>
      <c r="BD1083" s="172"/>
      <c r="BE1083" s="172"/>
      <c r="BF1083" s="172"/>
      <c r="BG1083" s="172"/>
      <c r="BH1083" s="172"/>
      <c r="BI1083" s="172"/>
      <c r="BJ1083" s="172"/>
      <c r="BK1083" s="172"/>
      <c r="BL1083" s="172"/>
      <c r="BM1083" s="172"/>
      <c r="BN1083" s="172"/>
    </row>
    <row r="1084" spans="20:66" s="156" customFormat="1">
      <c r="T1084" s="172"/>
      <c r="U1084" s="172"/>
      <c r="V1084" s="172"/>
      <c r="W1084" s="172"/>
      <c r="X1084" s="172"/>
      <c r="Y1084" s="172"/>
      <c r="Z1084" s="172"/>
      <c r="AA1084" s="172"/>
      <c r="AB1084" s="172"/>
      <c r="AC1084" s="172"/>
      <c r="AD1084" s="172"/>
      <c r="AE1084" s="172"/>
      <c r="AF1084" s="172"/>
      <c r="AG1084" s="172"/>
      <c r="AH1084" s="172"/>
      <c r="AI1084" s="172"/>
      <c r="AJ1084" s="172"/>
      <c r="AK1084" s="172"/>
      <c r="AL1084" s="172"/>
      <c r="AM1084" s="172"/>
      <c r="AN1084" s="172"/>
      <c r="AO1084" s="172"/>
      <c r="AP1084" s="172"/>
      <c r="AQ1084" s="172"/>
      <c r="AR1084" s="172"/>
      <c r="AS1084" s="172"/>
      <c r="AT1084" s="172"/>
      <c r="AU1084" s="172"/>
      <c r="AV1084" s="172"/>
      <c r="AW1084" s="172"/>
      <c r="AX1084" s="172"/>
      <c r="AY1084" s="172"/>
      <c r="AZ1084" s="172"/>
      <c r="BA1084" s="172"/>
      <c r="BB1084" s="172"/>
      <c r="BC1084" s="172"/>
      <c r="BD1084" s="172"/>
      <c r="BE1084" s="172"/>
      <c r="BF1084" s="172"/>
      <c r="BG1084" s="172"/>
      <c r="BH1084" s="172"/>
      <c r="BI1084" s="172"/>
      <c r="BJ1084" s="172"/>
      <c r="BK1084" s="172"/>
      <c r="BL1084" s="172"/>
      <c r="BM1084" s="172"/>
      <c r="BN1084" s="172"/>
    </row>
    <row r="1085" spans="20:66" s="156" customFormat="1">
      <c r="T1085" s="172"/>
      <c r="U1085" s="172"/>
      <c r="V1085" s="172"/>
      <c r="W1085" s="172"/>
      <c r="X1085" s="172"/>
      <c r="Y1085" s="172"/>
      <c r="Z1085" s="172"/>
      <c r="AA1085" s="172"/>
      <c r="AB1085" s="172"/>
      <c r="AC1085" s="172"/>
      <c r="AD1085" s="172"/>
      <c r="AE1085" s="172"/>
      <c r="AF1085" s="172"/>
      <c r="AG1085" s="172"/>
      <c r="AH1085" s="172"/>
      <c r="AI1085" s="172"/>
      <c r="AJ1085" s="172"/>
      <c r="AK1085" s="172"/>
      <c r="AL1085" s="172"/>
      <c r="AM1085" s="172"/>
      <c r="AN1085" s="172"/>
      <c r="AO1085" s="172"/>
      <c r="AP1085" s="172"/>
      <c r="AQ1085" s="172"/>
      <c r="AR1085" s="172"/>
      <c r="AS1085" s="172"/>
      <c r="AT1085" s="172"/>
      <c r="AU1085" s="172"/>
      <c r="AV1085" s="172"/>
      <c r="AW1085" s="172"/>
      <c r="AX1085" s="172"/>
      <c r="AY1085" s="172"/>
      <c r="AZ1085" s="172"/>
      <c r="BA1085" s="172"/>
      <c r="BB1085" s="172"/>
      <c r="BC1085" s="172"/>
      <c r="BD1085" s="172"/>
      <c r="BE1085" s="172"/>
      <c r="BF1085" s="172"/>
      <c r="BG1085" s="172"/>
      <c r="BH1085" s="172"/>
      <c r="BI1085" s="172"/>
      <c r="BJ1085" s="172"/>
      <c r="BK1085" s="172"/>
      <c r="BL1085" s="172"/>
      <c r="BM1085" s="172"/>
      <c r="BN1085" s="172"/>
    </row>
    <row r="1086" spans="20:66" s="156" customFormat="1">
      <c r="T1086" s="172"/>
      <c r="U1086" s="172"/>
      <c r="V1086" s="172"/>
      <c r="W1086" s="172"/>
      <c r="X1086" s="172"/>
      <c r="Y1086" s="172"/>
      <c r="Z1086" s="172"/>
      <c r="AA1086" s="172"/>
      <c r="AB1086" s="172"/>
      <c r="AC1086" s="172"/>
      <c r="AD1086" s="172"/>
      <c r="AE1086" s="172"/>
      <c r="AF1086" s="172"/>
      <c r="AG1086" s="172"/>
      <c r="AH1086" s="172"/>
      <c r="AI1086" s="172"/>
      <c r="AJ1086" s="172"/>
      <c r="AK1086" s="172"/>
      <c r="AL1086" s="172"/>
      <c r="AM1086" s="172"/>
      <c r="AN1086" s="172"/>
      <c r="AO1086" s="172"/>
      <c r="AP1086" s="172"/>
      <c r="AQ1086" s="172"/>
      <c r="AR1086" s="172"/>
      <c r="AS1086" s="172"/>
      <c r="AT1086" s="172"/>
      <c r="AU1086" s="172"/>
      <c r="AV1086" s="172"/>
      <c r="AW1086" s="172"/>
      <c r="AX1086" s="172"/>
      <c r="AY1086" s="172"/>
      <c r="AZ1086" s="172"/>
      <c r="BA1086" s="172"/>
      <c r="BB1086" s="172"/>
      <c r="BC1086" s="172"/>
      <c r="BD1086" s="172"/>
      <c r="BE1086" s="172"/>
      <c r="BF1086" s="172"/>
      <c r="BG1086" s="172"/>
      <c r="BH1086" s="172"/>
      <c r="BI1086" s="172"/>
      <c r="BJ1086" s="172"/>
      <c r="BK1086" s="172"/>
      <c r="BL1086" s="172"/>
      <c r="BM1086" s="172"/>
      <c r="BN1086" s="172"/>
    </row>
    <row r="1087" spans="20:66" s="156" customFormat="1">
      <c r="T1087" s="172"/>
      <c r="U1087" s="172"/>
      <c r="V1087" s="172"/>
      <c r="W1087" s="172"/>
      <c r="X1087" s="172"/>
      <c r="Y1087" s="172"/>
      <c r="Z1087" s="172"/>
      <c r="AA1087" s="172"/>
      <c r="AB1087" s="172"/>
      <c r="AC1087" s="172"/>
      <c r="AD1087" s="172"/>
      <c r="AE1087" s="172"/>
      <c r="AF1087" s="172"/>
      <c r="AG1087" s="172"/>
      <c r="AH1087" s="172"/>
      <c r="AI1087" s="172"/>
      <c r="AJ1087" s="172"/>
      <c r="AK1087" s="172"/>
      <c r="AL1087" s="172"/>
      <c r="AM1087" s="172"/>
      <c r="AN1087" s="172"/>
      <c r="AO1087" s="172"/>
      <c r="AP1087" s="172"/>
      <c r="AQ1087" s="172"/>
      <c r="AR1087" s="172"/>
      <c r="AS1087" s="172"/>
      <c r="AT1087" s="172"/>
      <c r="AU1087" s="172"/>
      <c r="AV1087" s="172"/>
      <c r="AW1087" s="172"/>
      <c r="AX1087" s="172"/>
      <c r="AY1087" s="172"/>
      <c r="AZ1087" s="172"/>
      <c r="BA1087" s="172"/>
      <c r="BB1087" s="172"/>
      <c r="BC1087" s="172"/>
      <c r="BD1087" s="172"/>
      <c r="BE1087" s="172"/>
      <c r="BF1087" s="172"/>
      <c r="BG1087" s="172"/>
      <c r="BH1087" s="172"/>
      <c r="BI1087" s="172"/>
      <c r="BJ1087" s="172"/>
      <c r="BK1087" s="172"/>
      <c r="BL1087" s="172"/>
      <c r="BM1087" s="172"/>
      <c r="BN1087" s="172"/>
    </row>
    <row r="1088" spans="20:66" s="156" customFormat="1">
      <c r="T1088" s="172"/>
      <c r="U1088" s="172"/>
      <c r="V1088" s="172"/>
      <c r="W1088" s="172"/>
      <c r="X1088" s="172"/>
      <c r="Y1088" s="172"/>
      <c r="Z1088" s="172"/>
      <c r="AA1088" s="172"/>
      <c r="AB1088" s="172"/>
      <c r="AC1088" s="172"/>
      <c r="AD1088" s="172"/>
      <c r="AE1088" s="172"/>
      <c r="AF1088" s="172"/>
      <c r="AG1088" s="172"/>
      <c r="AH1088" s="172"/>
      <c r="AI1088" s="172"/>
      <c r="AJ1088" s="172"/>
      <c r="AK1088" s="172"/>
      <c r="AL1088" s="172"/>
      <c r="AM1088" s="172"/>
      <c r="AN1088" s="172"/>
      <c r="AO1088" s="172"/>
      <c r="AP1088" s="172"/>
      <c r="AQ1088" s="172"/>
      <c r="AR1088" s="172"/>
      <c r="AS1088" s="172"/>
      <c r="AT1088" s="172"/>
      <c r="AU1088" s="172"/>
      <c r="AV1088" s="172"/>
      <c r="AW1088" s="172"/>
      <c r="AX1088" s="172"/>
      <c r="AY1088" s="172"/>
      <c r="AZ1088" s="172"/>
      <c r="BA1088" s="172"/>
      <c r="BB1088" s="172"/>
      <c r="BC1088" s="172"/>
      <c r="BD1088" s="172"/>
      <c r="BE1088" s="172"/>
      <c r="BF1088" s="172"/>
      <c r="BG1088" s="172"/>
      <c r="BH1088" s="172"/>
      <c r="BI1088" s="172"/>
      <c r="BJ1088" s="172"/>
      <c r="BK1088" s="172"/>
      <c r="BL1088" s="172"/>
      <c r="BM1088" s="172"/>
      <c r="BN1088" s="172"/>
    </row>
    <row r="1089" spans="20:66" s="156" customFormat="1">
      <c r="T1089" s="172"/>
      <c r="U1089" s="172"/>
      <c r="V1089" s="172"/>
      <c r="W1089" s="172"/>
      <c r="X1089" s="172"/>
      <c r="Y1089" s="172"/>
      <c r="Z1089" s="172"/>
      <c r="AA1089" s="172"/>
      <c r="AB1089" s="172"/>
      <c r="AC1089" s="172"/>
      <c r="AD1089" s="172"/>
      <c r="AE1089" s="172"/>
      <c r="AF1089" s="172"/>
      <c r="AG1089" s="172"/>
      <c r="AH1089" s="172"/>
      <c r="AI1089" s="172"/>
      <c r="AJ1089" s="172"/>
      <c r="AK1089" s="172"/>
      <c r="AL1089" s="172"/>
      <c r="AM1089" s="172"/>
      <c r="AN1089" s="172"/>
      <c r="AO1089" s="172"/>
      <c r="AP1089" s="172"/>
      <c r="AQ1089" s="172"/>
      <c r="AR1089" s="172"/>
      <c r="AS1089" s="172"/>
      <c r="AT1089" s="172"/>
      <c r="AU1089" s="172"/>
      <c r="AV1089" s="172"/>
      <c r="AW1089" s="172"/>
      <c r="AX1089" s="172"/>
      <c r="AY1089" s="172"/>
      <c r="AZ1089" s="172"/>
      <c r="BA1089" s="172"/>
      <c r="BB1089" s="172"/>
      <c r="BC1089" s="172"/>
      <c r="BD1089" s="172"/>
      <c r="BE1089" s="172"/>
      <c r="BF1089" s="172"/>
      <c r="BG1089" s="172"/>
      <c r="BH1089" s="172"/>
      <c r="BI1089" s="172"/>
      <c r="BJ1089" s="172"/>
      <c r="BK1089" s="172"/>
      <c r="BL1089" s="172"/>
      <c r="BM1089" s="172"/>
      <c r="BN1089" s="172"/>
    </row>
    <row r="1090" spans="20:66" s="156" customFormat="1">
      <c r="T1090" s="172"/>
      <c r="U1090" s="172"/>
      <c r="V1090" s="172"/>
      <c r="W1090" s="172"/>
      <c r="X1090" s="172"/>
      <c r="Y1090" s="172"/>
      <c r="Z1090" s="172"/>
      <c r="AA1090" s="172"/>
      <c r="AB1090" s="172"/>
      <c r="AC1090" s="172"/>
      <c r="AD1090" s="172"/>
      <c r="AE1090" s="172"/>
      <c r="AF1090" s="172"/>
      <c r="AG1090" s="172"/>
      <c r="AH1090" s="172"/>
      <c r="AI1090" s="172"/>
      <c r="AJ1090" s="172"/>
      <c r="AK1090" s="172"/>
      <c r="AL1090" s="172"/>
      <c r="AM1090" s="172"/>
      <c r="AN1090" s="172"/>
      <c r="AO1090" s="172"/>
      <c r="AP1090" s="172"/>
      <c r="AQ1090" s="172"/>
      <c r="AR1090" s="172"/>
      <c r="AS1090" s="172"/>
      <c r="AT1090" s="172"/>
      <c r="AU1090" s="172"/>
      <c r="AV1090" s="172"/>
      <c r="AW1090" s="172"/>
      <c r="AX1090" s="172"/>
      <c r="AY1090" s="172"/>
      <c r="AZ1090" s="172"/>
      <c r="BA1090" s="172"/>
      <c r="BB1090" s="172"/>
      <c r="BC1090" s="172"/>
      <c r="BD1090" s="172"/>
      <c r="BE1090" s="172"/>
      <c r="BF1090" s="172"/>
      <c r="BG1090" s="172"/>
      <c r="BH1090" s="172"/>
      <c r="BI1090" s="172"/>
      <c r="BJ1090" s="172"/>
      <c r="BK1090" s="172"/>
      <c r="BL1090" s="172"/>
      <c r="BM1090" s="172"/>
      <c r="BN1090" s="172"/>
    </row>
    <row r="1091" spans="20:66" s="156" customFormat="1">
      <c r="T1091" s="172"/>
      <c r="U1091" s="172"/>
      <c r="V1091" s="172"/>
      <c r="W1091" s="172"/>
      <c r="X1091" s="172"/>
      <c r="Y1091" s="172"/>
      <c r="Z1091" s="172"/>
      <c r="AA1091" s="172"/>
      <c r="AB1091" s="172"/>
      <c r="AC1091" s="172"/>
      <c r="AD1091" s="172"/>
      <c r="AE1091" s="172"/>
      <c r="AF1091" s="172"/>
      <c r="AG1091" s="172"/>
      <c r="AH1091" s="172"/>
      <c r="AI1091" s="172"/>
      <c r="AJ1091" s="172"/>
      <c r="AK1091" s="172"/>
      <c r="AL1091" s="172"/>
      <c r="AM1091" s="172"/>
      <c r="AN1091" s="172"/>
      <c r="AO1091" s="172"/>
      <c r="AP1091" s="172"/>
      <c r="AQ1091" s="172"/>
      <c r="AR1091" s="172"/>
      <c r="AS1091" s="172"/>
      <c r="AT1091" s="172"/>
      <c r="AU1091" s="172"/>
      <c r="AV1091" s="172"/>
      <c r="AW1091" s="172"/>
      <c r="AX1091" s="172"/>
      <c r="AY1091" s="172"/>
      <c r="AZ1091" s="172"/>
      <c r="BA1091" s="172"/>
      <c r="BB1091" s="172"/>
      <c r="BC1091" s="172"/>
      <c r="BD1091" s="172"/>
      <c r="BE1091" s="172"/>
      <c r="BF1091" s="172"/>
      <c r="BG1091" s="172"/>
      <c r="BH1091" s="172"/>
      <c r="BI1091" s="172"/>
      <c r="BJ1091" s="172"/>
      <c r="BK1091" s="172"/>
      <c r="BL1091" s="172"/>
      <c r="BM1091" s="172"/>
      <c r="BN1091" s="172"/>
    </row>
    <row r="1092" spans="20:66" s="156" customFormat="1">
      <c r="T1092" s="172"/>
      <c r="U1092" s="172"/>
      <c r="V1092" s="172"/>
      <c r="W1092" s="172"/>
      <c r="X1092" s="172"/>
      <c r="Y1092" s="172"/>
      <c r="Z1092" s="172"/>
      <c r="AA1092" s="172"/>
      <c r="AB1092" s="172"/>
      <c r="AC1092" s="172"/>
      <c r="AD1092" s="172"/>
      <c r="AE1092" s="172"/>
      <c r="AF1092" s="172"/>
      <c r="AG1092" s="172"/>
      <c r="AH1092" s="172"/>
      <c r="AI1092" s="172"/>
      <c r="AJ1092" s="172"/>
      <c r="AK1092" s="172"/>
      <c r="AL1092" s="172"/>
      <c r="AM1092" s="172"/>
      <c r="AN1092" s="172"/>
      <c r="AO1092" s="172"/>
      <c r="AP1092" s="172"/>
      <c r="AQ1092" s="172"/>
      <c r="AR1092" s="172"/>
      <c r="AS1092" s="172"/>
      <c r="AT1092" s="172"/>
      <c r="AU1092" s="172"/>
      <c r="AV1092" s="172"/>
      <c r="AW1092" s="172"/>
      <c r="AX1092" s="172"/>
      <c r="AY1092" s="172"/>
      <c r="AZ1092" s="172"/>
      <c r="BA1092" s="172"/>
      <c r="BB1092" s="172"/>
      <c r="BC1092" s="172"/>
      <c r="BD1092" s="172"/>
      <c r="BE1092" s="172"/>
      <c r="BF1092" s="172"/>
      <c r="BG1092" s="172"/>
      <c r="BH1092" s="172"/>
      <c r="BI1092" s="172"/>
      <c r="BJ1092" s="172"/>
      <c r="BK1092" s="172"/>
      <c r="BL1092" s="172"/>
      <c r="BM1092" s="172"/>
      <c r="BN1092" s="172"/>
    </row>
    <row r="1093" spans="20:66" s="156" customFormat="1">
      <c r="T1093" s="172"/>
      <c r="U1093" s="172"/>
      <c r="V1093" s="172"/>
      <c r="W1093" s="172"/>
      <c r="X1093" s="172"/>
      <c r="Y1093" s="172"/>
      <c r="Z1093" s="172"/>
      <c r="AA1093" s="172"/>
      <c r="AB1093" s="172"/>
      <c r="AC1093" s="172"/>
      <c r="AD1093" s="172"/>
      <c r="AE1093" s="172"/>
      <c r="AF1093" s="172"/>
      <c r="AG1093" s="172"/>
      <c r="AH1093" s="172"/>
      <c r="AI1093" s="172"/>
      <c r="AJ1093" s="172"/>
      <c r="AK1093" s="172"/>
      <c r="AL1093" s="172"/>
      <c r="AM1093" s="172"/>
      <c r="AN1093" s="172"/>
      <c r="AO1093" s="172"/>
      <c r="AP1093" s="172"/>
      <c r="AQ1093" s="172"/>
      <c r="AR1093" s="172"/>
      <c r="AS1093" s="172"/>
      <c r="AT1093" s="172"/>
      <c r="AU1093" s="172"/>
      <c r="AV1093" s="172"/>
      <c r="AW1093" s="172"/>
      <c r="AX1093" s="172"/>
      <c r="AY1093" s="172"/>
      <c r="AZ1093" s="172"/>
      <c r="BA1093" s="172"/>
      <c r="BB1093" s="172"/>
      <c r="BC1093" s="172"/>
      <c r="BD1093" s="172"/>
      <c r="BE1093" s="172"/>
      <c r="BF1093" s="172"/>
      <c r="BG1093" s="172"/>
      <c r="BH1093" s="172"/>
      <c r="BI1093" s="172"/>
      <c r="BJ1093" s="172"/>
      <c r="BK1093" s="172"/>
      <c r="BL1093" s="172"/>
      <c r="BM1093" s="172"/>
      <c r="BN1093" s="172"/>
    </row>
    <row r="1094" spans="20:66" s="156" customFormat="1">
      <c r="T1094" s="172"/>
      <c r="U1094" s="172"/>
      <c r="V1094" s="172"/>
      <c r="W1094" s="172"/>
      <c r="X1094" s="172"/>
      <c r="Y1094" s="172"/>
      <c r="Z1094" s="172"/>
      <c r="AA1094" s="172"/>
      <c r="AB1094" s="172"/>
      <c r="AC1094" s="172"/>
      <c r="AD1094" s="172"/>
      <c r="AE1094" s="172"/>
      <c r="AF1094" s="172"/>
      <c r="AG1094" s="172"/>
      <c r="AH1094" s="172"/>
      <c r="AI1094" s="172"/>
      <c r="AJ1094" s="172"/>
      <c r="AK1094" s="172"/>
      <c r="AL1094" s="172"/>
      <c r="AM1094" s="172"/>
      <c r="AN1094" s="172"/>
      <c r="AO1094" s="172"/>
      <c r="AP1094" s="172"/>
      <c r="AQ1094" s="172"/>
      <c r="AR1094" s="172"/>
      <c r="AS1094" s="172"/>
      <c r="AT1094" s="172"/>
      <c r="AU1094" s="172"/>
      <c r="AV1094" s="172"/>
      <c r="AW1094" s="172"/>
      <c r="AX1094" s="172"/>
      <c r="AY1094" s="172"/>
      <c r="AZ1094" s="172"/>
      <c r="BA1094" s="172"/>
      <c r="BB1094" s="172"/>
      <c r="BC1094" s="172"/>
      <c r="BD1094" s="172"/>
      <c r="BE1094" s="172"/>
      <c r="BF1094" s="172"/>
      <c r="BG1094" s="172"/>
      <c r="BH1094" s="172"/>
      <c r="BI1094" s="172"/>
      <c r="BJ1094" s="172"/>
      <c r="BK1094" s="172"/>
      <c r="BL1094" s="172"/>
      <c r="BM1094" s="172"/>
      <c r="BN1094" s="172"/>
    </row>
    <row r="1095" spans="20:66" s="156" customFormat="1">
      <c r="T1095" s="172"/>
      <c r="U1095" s="172"/>
      <c r="V1095" s="172"/>
      <c r="W1095" s="172"/>
      <c r="X1095" s="172"/>
      <c r="Y1095" s="172"/>
      <c r="Z1095" s="172"/>
      <c r="AA1095" s="172"/>
      <c r="AB1095" s="172"/>
      <c r="AC1095" s="172"/>
      <c r="AD1095" s="172"/>
      <c r="AE1095" s="172"/>
      <c r="AF1095" s="172"/>
      <c r="AG1095" s="172"/>
      <c r="AH1095" s="172"/>
      <c r="AI1095" s="172"/>
      <c r="AJ1095" s="172"/>
      <c r="AK1095" s="172"/>
      <c r="AL1095" s="172"/>
      <c r="AM1095" s="172"/>
      <c r="AN1095" s="172"/>
      <c r="AO1095" s="172"/>
      <c r="AP1095" s="172"/>
      <c r="AQ1095" s="172"/>
      <c r="AR1095" s="172"/>
      <c r="AS1095" s="172"/>
      <c r="AT1095" s="172"/>
      <c r="AU1095" s="172"/>
      <c r="AV1095" s="172"/>
      <c r="AW1095" s="172"/>
      <c r="AX1095" s="172"/>
      <c r="AY1095" s="172"/>
      <c r="AZ1095" s="172"/>
      <c r="BA1095" s="172"/>
      <c r="BB1095" s="172"/>
      <c r="BC1095" s="172"/>
      <c r="BD1095" s="172"/>
      <c r="BE1095" s="172"/>
      <c r="BF1095" s="172"/>
      <c r="BG1095" s="172"/>
      <c r="BH1095" s="172"/>
      <c r="BI1095" s="172"/>
      <c r="BJ1095" s="172"/>
      <c r="BK1095" s="172"/>
      <c r="BL1095" s="172"/>
      <c r="BM1095" s="172"/>
      <c r="BN1095" s="172"/>
    </row>
    <row r="1096" spans="20:66" s="156" customFormat="1">
      <c r="T1096" s="172"/>
      <c r="U1096" s="172"/>
      <c r="V1096" s="172"/>
      <c r="W1096" s="172"/>
      <c r="X1096" s="172"/>
      <c r="Y1096" s="172"/>
      <c r="Z1096" s="172"/>
      <c r="AA1096" s="172"/>
      <c r="AB1096" s="172"/>
      <c r="AC1096" s="172"/>
      <c r="AD1096" s="172"/>
      <c r="AE1096" s="172"/>
      <c r="AF1096" s="172"/>
      <c r="AG1096" s="172"/>
      <c r="AH1096" s="172"/>
      <c r="AI1096" s="172"/>
      <c r="AJ1096" s="172"/>
      <c r="AK1096" s="172"/>
      <c r="AL1096" s="172"/>
      <c r="AM1096" s="172"/>
      <c r="AN1096" s="172"/>
      <c r="AO1096" s="172"/>
      <c r="AP1096" s="172"/>
      <c r="AQ1096" s="172"/>
      <c r="AR1096" s="172"/>
      <c r="AS1096" s="172"/>
      <c r="AT1096" s="172"/>
      <c r="AU1096" s="172"/>
      <c r="AV1096" s="172"/>
      <c r="AW1096" s="172"/>
      <c r="AX1096" s="172"/>
      <c r="AY1096" s="172"/>
      <c r="AZ1096" s="172"/>
      <c r="BA1096" s="172"/>
      <c r="BB1096" s="172"/>
      <c r="BC1096" s="172"/>
      <c r="BD1096" s="172"/>
      <c r="BE1096" s="172"/>
      <c r="BF1096" s="172"/>
      <c r="BG1096" s="172"/>
      <c r="BH1096" s="172"/>
      <c r="BI1096" s="172"/>
      <c r="BJ1096" s="172"/>
      <c r="BK1096" s="172"/>
      <c r="BL1096" s="172"/>
      <c r="BM1096" s="172"/>
      <c r="BN1096" s="172"/>
    </row>
    <row r="1097" spans="20:66" s="156" customFormat="1">
      <c r="T1097" s="172"/>
      <c r="U1097" s="172"/>
      <c r="V1097" s="172"/>
      <c r="W1097" s="172"/>
      <c r="X1097" s="172"/>
      <c r="Y1097" s="172"/>
      <c r="Z1097" s="172"/>
      <c r="AA1097" s="172"/>
      <c r="AB1097" s="172"/>
      <c r="AC1097" s="172"/>
      <c r="AD1097" s="172"/>
      <c r="AE1097" s="172"/>
      <c r="AF1097" s="172"/>
      <c r="AG1097" s="172"/>
      <c r="AH1097" s="172"/>
      <c r="AI1097" s="172"/>
      <c r="AJ1097" s="172"/>
      <c r="AK1097" s="172"/>
      <c r="AL1097" s="172"/>
      <c r="AM1097" s="172"/>
      <c r="AN1097" s="172"/>
      <c r="AO1097" s="172"/>
      <c r="AP1097" s="172"/>
      <c r="AQ1097" s="172"/>
      <c r="AR1097" s="172"/>
      <c r="AS1097" s="172"/>
      <c r="AT1097" s="172"/>
      <c r="AU1097" s="172"/>
      <c r="AV1097" s="172"/>
      <c r="AW1097" s="172"/>
      <c r="AX1097" s="172"/>
      <c r="AY1097" s="172"/>
      <c r="AZ1097" s="172"/>
      <c r="BA1097" s="172"/>
      <c r="BB1097" s="172"/>
      <c r="BC1097" s="172"/>
      <c r="BD1097" s="172"/>
      <c r="BE1097" s="172"/>
      <c r="BF1097" s="172"/>
      <c r="BG1097" s="172"/>
      <c r="BH1097" s="172"/>
      <c r="BI1097" s="172"/>
      <c r="BJ1097" s="172"/>
      <c r="BK1097" s="172"/>
      <c r="BL1097" s="172"/>
      <c r="BM1097" s="172"/>
      <c r="BN1097" s="172"/>
    </row>
    <row r="1098" spans="20:66" s="156" customFormat="1">
      <c r="T1098" s="172"/>
      <c r="U1098" s="172"/>
      <c r="V1098" s="172"/>
      <c r="W1098" s="172"/>
      <c r="X1098" s="172"/>
      <c r="Y1098" s="172"/>
      <c r="Z1098" s="172"/>
      <c r="AA1098" s="172"/>
      <c r="AB1098" s="172"/>
      <c r="AC1098" s="172"/>
      <c r="AD1098" s="172"/>
      <c r="AE1098" s="172"/>
      <c r="AF1098" s="172"/>
      <c r="AG1098" s="172"/>
      <c r="AH1098" s="172"/>
      <c r="AI1098" s="172"/>
      <c r="AJ1098" s="172"/>
      <c r="AK1098" s="172"/>
      <c r="AL1098" s="172"/>
      <c r="AM1098" s="172"/>
      <c r="AN1098" s="172"/>
      <c r="AO1098" s="172"/>
      <c r="AP1098" s="172"/>
      <c r="AQ1098" s="172"/>
      <c r="AR1098" s="172"/>
      <c r="AS1098" s="172"/>
      <c r="AT1098" s="172"/>
      <c r="AU1098" s="172"/>
      <c r="AV1098" s="172"/>
      <c r="AW1098" s="172"/>
      <c r="AX1098" s="172"/>
      <c r="AY1098" s="172"/>
      <c r="AZ1098" s="172"/>
      <c r="BA1098" s="172"/>
      <c r="BB1098" s="172"/>
      <c r="BC1098" s="172"/>
      <c r="BD1098" s="172"/>
      <c r="BE1098" s="172"/>
      <c r="BF1098" s="172"/>
      <c r="BG1098" s="172"/>
      <c r="BH1098" s="172"/>
      <c r="BI1098" s="172"/>
      <c r="BJ1098" s="172"/>
      <c r="BK1098" s="172"/>
      <c r="BL1098" s="172"/>
      <c r="BM1098" s="172"/>
      <c r="BN1098" s="172"/>
    </row>
    <row r="1099" spans="20:66" s="156" customFormat="1">
      <c r="T1099" s="172"/>
      <c r="U1099" s="172"/>
      <c r="V1099" s="172"/>
      <c r="W1099" s="172"/>
      <c r="X1099" s="172"/>
      <c r="Y1099" s="172"/>
      <c r="Z1099" s="172"/>
      <c r="AA1099" s="172"/>
      <c r="AB1099" s="172"/>
      <c r="AC1099" s="172"/>
      <c r="AD1099" s="172"/>
      <c r="AE1099" s="172"/>
      <c r="AF1099" s="172"/>
      <c r="AG1099" s="172"/>
      <c r="AH1099" s="172"/>
      <c r="AI1099" s="172"/>
      <c r="AJ1099" s="172"/>
      <c r="AK1099" s="172"/>
      <c r="AL1099" s="172"/>
      <c r="AM1099" s="172"/>
      <c r="AN1099" s="172"/>
      <c r="AO1099" s="172"/>
      <c r="AP1099" s="172"/>
      <c r="AQ1099" s="172"/>
      <c r="AR1099" s="172"/>
      <c r="AS1099" s="172"/>
      <c r="AT1099" s="172"/>
      <c r="AU1099" s="172"/>
      <c r="AV1099" s="172"/>
      <c r="AW1099" s="172"/>
      <c r="AX1099" s="172"/>
      <c r="AY1099" s="172"/>
      <c r="AZ1099" s="172"/>
      <c r="BA1099" s="172"/>
      <c r="BB1099" s="172"/>
      <c r="BC1099" s="172"/>
      <c r="BD1099" s="172"/>
      <c r="BE1099" s="172"/>
      <c r="BF1099" s="172"/>
      <c r="BG1099" s="172"/>
      <c r="BH1099" s="172"/>
      <c r="BI1099" s="172"/>
      <c r="BJ1099" s="172"/>
      <c r="BK1099" s="172"/>
      <c r="BL1099" s="172"/>
      <c r="BM1099" s="172"/>
      <c r="BN1099" s="172"/>
    </row>
    <row r="1100" spans="20:66" s="156" customFormat="1">
      <c r="T1100" s="172"/>
      <c r="U1100" s="172"/>
      <c r="V1100" s="172"/>
      <c r="W1100" s="172"/>
      <c r="X1100" s="172"/>
      <c r="Y1100" s="172"/>
      <c r="Z1100" s="172"/>
      <c r="AA1100" s="172"/>
      <c r="AB1100" s="172"/>
      <c r="AC1100" s="172"/>
      <c r="AD1100" s="172"/>
      <c r="AE1100" s="172"/>
      <c r="AF1100" s="172"/>
      <c r="AG1100" s="172"/>
      <c r="AH1100" s="172"/>
      <c r="AI1100" s="172"/>
      <c r="AJ1100" s="172"/>
      <c r="AK1100" s="172"/>
      <c r="AL1100" s="172"/>
      <c r="AM1100" s="172"/>
      <c r="AN1100" s="172"/>
      <c r="AO1100" s="172"/>
      <c r="AP1100" s="172"/>
      <c r="AQ1100" s="172"/>
      <c r="AR1100" s="172"/>
      <c r="AS1100" s="172"/>
      <c r="AT1100" s="172"/>
      <c r="AU1100" s="172"/>
      <c r="AV1100" s="172"/>
      <c r="AW1100" s="172"/>
      <c r="AX1100" s="172"/>
      <c r="AY1100" s="172"/>
      <c r="AZ1100" s="172"/>
      <c r="BA1100" s="172"/>
      <c r="BB1100" s="172"/>
      <c r="BC1100" s="172"/>
      <c r="BD1100" s="172"/>
      <c r="BE1100" s="172"/>
      <c r="BF1100" s="172"/>
      <c r="BG1100" s="172"/>
      <c r="BH1100" s="172"/>
      <c r="BI1100" s="172"/>
      <c r="BJ1100" s="172"/>
      <c r="BK1100" s="172"/>
      <c r="BL1100" s="172"/>
      <c r="BM1100" s="172"/>
      <c r="BN1100" s="172"/>
    </row>
    <row r="1101" spans="20:66" s="156" customFormat="1">
      <c r="T1101" s="172"/>
      <c r="U1101" s="172"/>
      <c r="V1101" s="172"/>
      <c r="W1101" s="172"/>
      <c r="X1101" s="172"/>
      <c r="Y1101" s="172"/>
      <c r="Z1101" s="172"/>
      <c r="AA1101" s="172"/>
      <c r="AB1101" s="172"/>
      <c r="AC1101" s="172"/>
      <c r="AD1101" s="172"/>
      <c r="AE1101" s="172"/>
      <c r="AF1101" s="172"/>
      <c r="AG1101" s="172"/>
      <c r="AH1101" s="172"/>
      <c r="AI1101" s="172"/>
      <c r="AJ1101" s="172"/>
      <c r="AK1101" s="172"/>
      <c r="AL1101" s="172"/>
      <c r="AM1101" s="172"/>
      <c r="AN1101" s="172"/>
      <c r="AO1101" s="172"/>
      <c r="AP1101" s="172"/>
      <c r="AQ1101" s="172"/>
      <c r="AR1101" s="172"/>
      <c r="AS1101" s="172"/>
      <c r="AT1101" s="172"/>
      <c r="AU1101" s="172"/>
      <c r="AV1101" s="172"/>
      <c r="AW1101" s="172"/>
      <c r="AX1101" s="172"/>
      <c r="AY1101" s="172"/>
      <c r="AZ1101" s="172"/>
      <c r="BA1101" s="172"/>
      <c r="BB1101" s="172"/>
      <c r="BC1101" s="172"/>
      <c r="BD1101" s="172"/>
      <c r="BE1101" s="172"/>
      <c r="BF1101" s="172"/>
      <c r="BG1101" s="172"/>
      <c r="BH1101" s="172"/>
      <c r="BI1101" s="172"/>
      <c r="BJ1101" s="172"/>
      <c r="BK1101" s="172"/>
      <c r="BL1101" s="172"/>
      <c r="BM1101" s="172"/>
      <c r="BN1101" s="172"/>
    </row>
    <row r="1102" spans="20:66" s="156" customFormat="1">
      <c r="T1102" s="172"/>
      <c r="U1102" s="172"/>
      <c r="V1102" s="172"/>
      <c r="W1102" s="172"/>
      <c r="X1102" s="172"/>
      <c r="Y1102" s="172"/>
      <c r="Z1102" s="172"/>
      <c r="AA1102" s="172"/>
      <c r="AB1102" s="172"/>
      <c r="AC1102" s="172"/>
      <c r="AD1102" s="172"/>
      <c r="AE1102" s="172"/>
      <c r="AF1102" s="172"/>
      <c r="AG1102" s="172"/>
      <c r="AH1102" s="172"/>
      <c r="AI1102" s="172"/>
      <c r="AJ1102" s="172"/>
      <c r="AK1102" s="172"/>
      <c r="AL1102" s="172"/>
      <c r="AM1102" s="172"/>
      <c r="AN1102" s="172"/>
      <c r="AO1102" s="172"/>
      <c r="AP1102" s="172"/>
      <c r="AQ1102" s="172"/>
      <c r="AR1102" s="172"/>
      <c r="AS1102" s="172"/>
      <c r="AT1102" s="172"/>
      <c r="AU1102" s="172"/>
      <c r="AV1102" s="172"/>
      <c r="AW1102" s="172"/>
      <c r="AX1102" s="172"/>
      <c r="AY1102" s="172"/>
      <c r="AZ1102" s="172"/>
      <c r="BA1102" s="172"/>
      <c r="BB1102" s="172"/>
      <c r="BC1102" s="172"/>
      <c r="BD1102" s="172"/>
      <c r="BE1102" s="172"/>
      <c r="BF1102" s="172"/>
      <c r="BG1102" s="172"/>
      <c r="BH1102" s="172"/>
      <c r="BI1102" s="172"/>
      <c r="BJ1102" s="172"/>
      <c r="BK1102" s="172"/>
      <c r="BL1102" s="172"/>
      <c r="BM1102" s="172"/>
      <c r="BN1102" s="172"/>
    </row>
    <row r="1103" spans="20:66" s="156" customFormat="1">
      <c r="T1103" s="172"/>
      <c r="U1103" s="172"/>
      <c r="V1103" s="172"/>
      <c r="W1103" s="172"/>
      <c r="X1103" s="172"/>
      <c r="Y1103" s="172"/>
      <c r="Z1103" s="172"/>
      <c r="AA1103" s="172"/>
      <c r="AB1103" s="172"/>
      <c r="AC1103" s="172"/>
      <c r="AD1103" s="172"/>
      <c r="AE1103" s="172"/>
      <c r="AF1103" s="172"/>
      <c r="AG1103" s="172"/>
      <c r="AH1103" s="172"/>
      <c r="AI1103" s="172"/>
      <c r="AJ1103" s="172"/>
      <c r="AK1103" s="172"/>
      <c r="AL1103" s="172"/>
      <c r="AM1103" s="172"/>
      <c r="AN1103" s="172"/>
      <c r="AO1103" s="172"/>
      <c r="AP1103" s="172"/>
      <c r="AQ1103" s="172"/>
      <c r="AR1103" s="172"/>
      <c r="AS1103" s="172"/>
      <c r="AT1103" s="172"/>
      <c r="AU1103" s="172"/>
      <c r="AV1103" s="172"/>
      <c r="AW1103" s="172"/>
      <c r="AX1103" s="172"/>
      <c r="AY1103" s="172"/>
      <c r="AZ1103" s="172"/>
      <c r="BA1103" s="172"/>
      <c r="BB1103" s="172"/>
      <c r="BC1103" s="172"/>
      <c r="BD1103" s="172"/>
      <c r="BE1103" s="172"/>
      <c r="BF1103" s="172"/>
      <c r="BG1103" s="172"/>
      <c r="BH1103" s="172"/>
      <c r="BI1103" s="172"/>
      <c r="BJ1103" s="172"/>
      <c r="BK1103" s="172"/>
      <c r="BL1103" s="172"/>
      <c r="BM1103" s="172"/>
      <c r="BN1103" s="172"/>
    </row>
    <row r="1104" spans="20:66" s="156" customFormat="1">
      <c r="T1104" s="172"/>
      <c r="U1104" s="172"/>
      <c r="V1104" s="172"/>
      <c r="W1104" s="172"/>
      <c r="X1104" s="172"/>
      <c r="Y1104" s="172"/>
      <c r="Z1104" s="172"/>
      <c r="AA1104" s="172"/>
      <c r="AB1104" s="172"/>
      <c r="AC1104" s="172"/>
      <c r="AD1104" s="172"/>
      <c r="AE1104" s="172"/>
      <c r="AF1104" s="172"/>
      <c r="AG1104" s="172"/>
      <c r="AH1104" s="172"/>
      <c r="AI1104" s="172"/>
      <c r="AJ1104" s="172"/>
      <c r="AK1104" s="172"/>
      <c r="AL1104" s="172"/>
      <c r="AM1104" s="172"/>
      <c r="AN1104" s="172"/>
      <c r="AO1104" s="172"/>
      <c r="AP1104" s="172"/>
      <c r="AQ1104" s="172"/>
      <c r="AR1104" s="172"/>
      <c r="AS1104" s="172"/>
      <c r="AT1104" s="172"/>
      <c r="AU1104" s="172"/>
      <c r="AV1104" s="172"/>
      <c r="AW1104" s="172"/>
      <c r="AX1104" s="172"/>
      <c r="AY1104" s="172"/>
      <c r="AZ1104" s="172"/>
      <c r="BA1104" s="172"/>
      <c r="BB1104" s="172"/>
      <c r="BC1104" s="172"/>
      <c r="BD1104" s="172"/>
      <c r="BE1104" s="172"/>
      <c r="BF1104" s="172"/>
      <c r="BG1104" s="172"/>
      <c r="BH1104" s="172"/>
      <c r="BI1104" s="172"/>
      <c r="BJ1104" s="172"/>
      <c r="BK1104" s="172"/>
      <c r="BL1104" s="172"/>
      <c r="BM1104" s="172"/>
      <c r="BN1104" s="172"/>
    </row>
    <row r="1105" spans="20:66" s="156" customFormat="1">
      <c r="T1105" s="172"/>
      <c r="U1105" s="172"/>
      <c r="V1105" s="172"/>
      <c r="W1105" s="172"/>
      <c r="X1105" s="172"/>
      <c r="Y1105" s="172"/>
      <c r="Z1105" s="172"/>
      <c r="AA1105" s="172"/>
      <c r="AB1105" s="172"/>
      <c r="AC1105" s="172"/>
      <c r="AD1105" s="172"/>
      <c r="AE1105" s="172"/>
      <c r="AF1105" s="172"/>
      <c r="AG1105" s="172"/>
      <c r="AH1105" s="172"/>
      <c r="AI1105" s="172"/>
      <c r="AJ1105" s="172"/>
      <c r="AK1105" s="172"/>
      <c r="AL1105" s="172"/>
      <c r="AM1105" s="172"/>
      <c r="AN1105" s="172"/>
      <c r="AO1105" s="172"/>
      <c r="AP1105" s="172"/>
      <c r="AQ1105" s="172"/>
      <c r="AR1105" s="172"/>
      <c r="AS1105" s="172"/>
      <c r="AT1105" s="172"/>
      <c r="AU1105" s="172"/>
      <c r="AV1105" s="172"/>
      <c r="AW1105" s="172"/>
      <c r="AX1105" s="172"/>
      <c r="AY1105" s="172"/>
      <c r="AZ1105" s="172"/>
      <c r="BA1105" s="172"/>
      <c r="BB1105" s="172"/>
      <c r="BC1105" s="172"/>
      <c r="BD1105" s="172"/>
      <c r="BE1105" s="172"/>
      <c r="BF1105" s="172"/>
      <c r="BG1105" s="172"/>
      <c r="BH1105" s="172"/>
      <c r="BI1105" s="172"/>
      <c r="BJ1105" s="172"/>
      <c r="BK1105" s="172"/>
      <c r="BL1105" s="172"/>
      <c r="BM1105" s="172"/>
      <c r="BN1105" s="172"/>
    </row>
    <row r="1106" spans="20:66" s="156" customFormat="1">
      <c r="T1106" s="172"/>
      <c r="U1106" s="172"/>
      <c r="V1106" s="172"/>
      <c r="W1106" s="172"/>
      <c r="X1106" s="172"/>
      <c r="Y1106" s="172"/>
      <c r="Z1106" s="172"/>
      <c r="AA1106" s="172"/>
      <c r="AB1106" s="172"/>
      <c r="AC1106" s="172"/>
      <c r="AD1106" s="172"/>
      <c r="AE1106" s="172"/>
      <c r="AF1106" s="172"/>
      <c r="AG1106" s="172"/>
      <c r="AH1106" s="172"/>
      <c r="AI1106" s="172"/>
      <c r="AJ1106" s="172"/>
      <c r="AK1106" s="172"/>
      <c r="AL1106" s="172"/>
      <c r="AM1106" s="172"/>
      <c r="AN1106" s="172"/>
      <c r="AO1106" s="172"/>
      <c r="AP1106" s="172"/>
      <c r="AQ1106" s="172"/>
      <c r="AR1106" s="172"/>
      <c r="AS1106" s="172"/>
      <c r="AT1106" s="172"/>
      <c r="AU1106" s="172"/>
      <c r="AV1106" s="172"/>
      <c r="AW1106" s="172"/>
      <c r="AX1106" s="172"/>
      <c r="AY1106" s="172"/>
      <c r="AZ1106" s="172"/>
      <c r="BA1106" s="172"/>
      <c r="BB1106" s="172"/>
      <c r="BC1106" s="172"/>
      <c r="BD1106" s="172"/>
      <c r="BE1106" s="172"/>
      <c r="BF1106" s="172"/>
      <c r="BG1106" s="172"/>
      <c r="BH1106" s="172"/>
      <c r="BI1106" s="172"/>
      <c r="BJ1106" s="172"/>
      <c r="BK1106" s="172"/>
      <c r="BL1106" s="172"/>
      <c r="BM1106" s="172"/>
      <c r="BN1106" s="172"/>
    </row>
    <row r="1107" spans="20:66" s="156" customFormat="1">
      <c r="T1107" s="172"/>
      <c r="U1107" s="172"/>
      <c r="V1107" s="172"/>
      <c r="W1107" s="172"/>
      <c r="X1107" s="172"/>
      <c r="Y1107" s="172"/>
      <c r="Z1107" s="172"/>
      <c r="AA1107" s="172"/>
      <c r="AB1107" s="172"/>
      <c r="AC1107" s="172"/>
      <c r="AD1107" s="172"/>
      <c r="AE1107" s="172"/>
      <c r="AF1107" s="172"/>
      <c r="AG1107" s="172"/>
      <c r="AH1107" s="172"/>
      <c r="AI1107" s="172"/>
      <c r="AJ1107" s="172"/>
      <c r="AK1107" s="172"/>
      <c r="AL1107" s="172"/>
      <c r="AM1107" s="172"/>
      <c r="AN1107" s="172"/>
      <c r="AO1107" s="172"/>
      <c r="AP1107" s="172"/>
      <c r="AQ1107" s="172"/>
      <c r="AR1107" s="172"/>
      <c r="AS1107" s="172"/>
      <c r="AT1107" s="172"/>
      <c r="AU1107" s="172"/>
      <c r="AV1107" s="172"/>
      <c r="AW1107" s="172"/>
      <c r="AX1107" s="172"/>
      <c r="AY1107" s="172"/>
      <c r="AZ1107" s="172"/>
      <c r="BA1107" s="172"/>
      <c r="BB1107" s="172"/>
      <c r="BC1107" s="172"/>
      <c r="BD1107" s="172"/>
      <c r="BE1107" s="172"/>
      <c r="BF1107" s="172"/>
      <c r="BG1107" s="172"/>
      <c r="BH1107" s="172"/>
      <c r="BI1107" s="172"/>
      <c r="BJ1107" s="172"/>
      <c r="BK1107" s="172"/>
      <c r="BL1107" s="172"/>
      <c r="BM1107" s="172"/>
      <c r="BN1107" s="172"/>
    </row>
    <row r="1108" spans="20:66" s="156" customFormat="1">
      <c r="T1108" s="172"/>
      <c r="U1108" s="172"/>
      <c r="V1108" s="172"/>
      <c r="W1108" s="172"/>
      <c r="X1108" s="172"/>
      <c r="Y1108" s="172"/>
      <c r="Z1108" s="172"/>
      <c r="AA1108" s="172"/>
      <c r="AB1108" s="172"/>
      <c r="AC1108" s="172"/>
      <c r="AD1108" s="172"/>
      <c r="AE1108" s="172"/>
      <c r="AF1108" s="172"/>
      <c r="AG1108" s="172"/>
      <c r="AH1108" s="172"/>
      <c r="AI1108" s="172"/>
      <c r="AJ1108" s="172"/>
      <c r="AK1108" s="172"/>
      <c r="AL1108" s="172"/>
      <c r="AM1108" s="172"/>
      <c r="AN1108" s="172"/>
      <c r="AO1108" s="172"/>
      <c r="AP1108" s="172"/>
      <c r="AQ1108" s="172"/>
      <c r="AR1108" s="172"/>
      <c r="AS1108" s="172"/>
      <c r="AT1108" s="172"/>
      <c r="AU1108" s="172"/>
      <c r="AV1108" s="172"/>
      <c r="AW1108" s="172"/>
      <c r="AX1108" s="172"/>
      <c r="AY1108" s="172"/>
      <c r="AZ1108" s="172"/>
      <c r="BA1108" s="172"/>
      <c r="BB1108" s="172"/>
      <c r="BC1108" s="172"/>
      <c r="BD1108" s="172"/>
      <c r="BE1108" s="172"/>
      <c r="BF1108" s="172"/>
      <c r="BG1108" s="172"/>
      <c r="BH1108" s="172"/>
      <c r="BI1108" s="172"/>
      <c r="BJ1108" s="172"/>
      <c r="BK1108" s="172"/>
      <c r="BL1108" s="172"/>
      <c r="BM1108" s="172"/>
      <c r="BN1108" s="172"/>
    </row>
    <row r="1109" spans="20:66" s="156" customFormat="1">
      <c r="T1109" s="172"/>
      <c r="U1109" s="172"/>
      <c r="V1109" s="172"/>
      <c r="W1109" s="172"/>
      <c r="X1109" s="172"/>
      <c r="Y1109" s="172"/>
      <c r="Z1109" s="172"/>
      <c r="AA1109" s="172"/>
      <c r="AB1109" s="172"/>
      <c r="AC1109" s="172"/>
      <c r="AD1109" s="172"/>
      <c r="AE1109" s="172"/>
      <c r="AF1109" s="172"/>
      <c r="AG1109" s="172"/>
      <c r="AH1109" s="172"/>
      <c r="AI1109" s="172"/>
      <c r="AJ1109" s="172"/>
      <c r="AK1109" s="172"/>
      <c r="AL1109" s="172"/>
      <c r="AM1109" s="172"/>
      <c r="AN1109" s="172"/>
      <c r="AO1109" s="172"/>
      <c r="AP1109" s="172"/>
      <c r="AQ1109" s="172"/>
      <c r="AR1109" s="172"/>
      <c r="AS1109" s="172"/>
      <c r="AT1109" s="172"/>
      <c r="AU1109" s="172"/>
      <c r="AV1109" s="172"/>
      <c r="AW1109" s="172"/>
      <c r="AX1109" s="172"/>
      <c r="AY1109" s="172"/>
      <c r="AZ1109" s="172"/>
      <c r="BA1109" s="172"/>
      <c r="BB1109" s="172"/>
      <c r="BC1109" s="172"/>
      <c r="BD1109" s="172"/>
      <c r="BE1109" s="172"/>
      <c r="BF1109" s="172"/>
      <c r="BG1109" s="172"/>
      <c r="BH1109" s="172"/>
      <c r="BI1109" s="172"/>
      <c r="BJ1109" s="172"/>
      <c r="BK1109" s="172"/>
      <c r="BL1109" s="172"/>
      <c r="BM1109" s="172"/>
      <c r="BN1109" s="172"/>
    </row>
    <row r="1110" spans="20:66" s="156" customFormat="1">
      <c r="T1110" s="172"/>
      <c r="U1110" s="172"/>
      <c r="V1110" s="172"/>
      <c r="W1110" s="172"/>
      <c r="X1110" s="172"/>
      <c r="Y1110" s="172"/>
      <c r="Z1110" s="172"/>
      <c r="AA1110" s="172"/>
      <c r="AB1110" s="172"/>
      <c r="AC1110" s="172"/>
      <c r="AD1110" s="172"/>
      <c r="AE1110" s="172"/>
      <c r="AF1110" s="172"/>
      <c r="AG1110" s="172"/>
      <c r="AH1110" s="172"/>
      <c r="AI1110" s="172"/>
      <c r="AJ1110" s="172"/>
      <c r="AK1110" s="172"/>
      <c r="AL1110" s="172"/>
      <c r="AM1110" s="172"/>
      <c r="AN1110" s="172"/>
      <c r="AO1110" s="172"/>
      <c r="AP1110" s="172"/>
      <c r="AQ1110" s="172"/>
      <c r="AR1110" s="172"/>
      <c r="AS1110" s="172"/>
      <c r="AT1110" s="172"/>
      <c r="AU1110" s="172"/>
      <c r="AV1110" s="172"/>
      <c r="AW1110" s="172"/>
      <c r="AX1110" s="172"/>
      <c r="AY1110" s="172"/>
      <c r="AZ1110" s="172"/>
      <c r="BA1110" s="172"/>
      <c r="BB1110" s="172"/>
      <c r="BC1110" s="172"/>
      <c r="BD1110" s="172"/>
      <c r="BE1110" s="172"/>
      <c r="BF1110" s="172"/>
      <c r="BG1110" s="172"/>
      <c r="BH1110" s="172"/>
      <c r="BI1110" s="172"/>
      <c r="BJ1110" s="172"/>
      <c r="BK1110" s="172"/>
      <c r="BL1110" s="172"/>
      <c r="BM1110" s="172"/>
      <c r="BN1110" s="172"/>
    </row>
    <row r="1111" spans="20:66" s="156" customFormat="1">
      <c r="T1111" s="172"/>
      <c r="U1111" s="172"/>
      <c r="V1111" s="172"/>
      <c r="W1111" s="172"/>
      <c r="X1111" s="172"/>
      <c r="Y1111" s="172"/>
      <c r="Z1111" s="172"/>
      <c r="AA1111" s="172"/>
      <c r="AB1111" s="172"/>
      <c r="AC1111" s="172"/>
      <c r="AD1111" s="172"/>
      <c r="AE1111" s="172"/>
      <c r="AF1111" s="172"/>
      <c r="AG1111" s="172"/>
      <c r="AH1111" s="172"/>
      <c r="AI1111" s="172"/>
      <c r="AJ1111" s="172"/>
      <c r="AK1111" s="172"/>
      <c r="AL1111" s="172"/>
      <c r="AM1111" s="172"/>
      <c r="AN1111" s="172"/>
      <c r="AO1111" s="172"/>
      <c r="AP1111" s="172"/>
      <c r="AQ1111" s="172"/>
      <c r="AR1111" s="172"/>
      <c r="AS1111" s="172"/>
      <c r="AT1111" s="172"/>
      <c r="AU1111" s="172"/>
      <c r="AV1111" s="172"/>
      <c r="AW1111" s="172"/>
      <c r="AX1111" s="172"/>
      <c r="AY1111" s="172"/>
      <c r="AZ1111" s="172"/>
      <c r="BA1111" s="172"/>
      <c r="BB1111" s="172"/>
      <c r="BC1111" s="172"/>
      <c r="BD1111" s="172"/>
      <c r="BE1111" s="172"/>
      <c r="BF1111" s="172"/>
      <c r="BG1111" s="172"/>
      <c r="BH1111" s="172"/>
      <c r="BI1111" s="172"/>
      <c r="BJ1111" s="172"/>
      <c r="BK1111" s="172"/>
      <c r="BL1111" s="172"/>
      <c r="BM1111" s="172"/>
      <c r="BN1111" s="172"/>
    </row>
    <row r="1112" spans="20:66" s="156" customFormat="1">
      <c r="T1112" s="172"/>
      <c r="U1112" s="172"/>
      <c r="V1112" s="172"/>
      <c r="W1112" s="172"/>
      <c r="X1112" s="172"/>
      <c r="Y1112" s="172"/>
      <c r="Z1112" s="172"/>
      <c r="AA1112" s="172"/>
      <c r="AB1112" s="172"/>
      <c r="AC1112" s="172"/>
      <c r="AD1112" s="172"/>
      <c r="AE1112" s="172"/>
      <c r="AF1112" s="172"/>
      <c r="AG1112" s="172"/>
      <c r="AH1112" s="172"/>
      <c r="AI1112" s="172"/>
      <c r="AJ1112" s="172"/>
      <c r="AK1112" s="172"/>
      <c r="AL1112" s="172"/>
      <c r="AM1112" s="172"/>
      <c r="AN1112" s="172"/>
      <c r="AO1112" s="172"/>
      <c r="AP1112" s="172"/>
      <c r="AQ1112" s="172"/>
      <c r="AR1112" s="172"/>
      <c r="AS1112" s="172"/>
      <c r="AT1112" s="172"/>
      <c r="AU1112" s="172"/>
      <c r="AV1112" s="172"/>
      <c r="AW1112" s="172"/>
      <c r="AX1112" s="172"/>
      <c r="AY1112" s="172"/>
      <c r="AZ1112" s="172"/>
      <c r="BA1112" s="172"/>
      <c r="BB1112" s="172"/>
      <c r="BC1112" s="172"/>
      <c r="BD1112" s="172"/>
      <c r="BE1112" s="172"/>
      <c r="BF1112" s="172"/>
      <c r="BG1112" s="172"/>
      <c r="BH1112" s="172"/>
      <c r="BI1112" s="172"/>
      <c r="BJ1112" s="172"/>
      <c r="BK1112" s="172"/>
      <c r="BL1112" s="172"/>
      <c r="BM1112" s="172"/>
      <c r="BN1112" s="172"/>
    </row>
    <row r="1113" spans="20:66" s="156" customFormat="1">
      <c r="T1113" s="172"/>
      <c r="U1113" s="172"/>
      <c r="V1113" s="172"/>
      <c r="W1113" s="172"/>
      <c r="X1113" s="172"/>
      <c r="Y1113" s="172"/>
      <c r="Z1113" s="172"/>
      <c r="AA1113" s="172"/>
      <c r="AB1113" s="172"/>
      <c r="AC1113" s="172"/>
      <c r="AD1113" s="172"/>
      <c r="AE1113" s="172"/>
      <c r="AF1113" s="172"/>
      <c r="AG1113" s="172"/>
      <c r="AH1113" s="172"/>
      <c r="AI1113" s="172"/>
      <c r="AJ1113" s="172"/>
      <c r="AK1113" s="172"/>
      <c r="AL1113" s="172"/>
      <c r="AM1113" s="172"/>
      <c r="AN1113" s="172"/>
      <c r="AO1113" s="172"/>
      <c r="AP1113" s="172"/>
      <c r="AQ1113" s="172"/>
      <c r="AR1113" s="172"/>
      <c r="AS1113" s="172"/>
      <c r="AT1113" s="172"/>
      <c r="AU1113" s="172"/>
      <c r="AV1113" s="172"/>
      <c r="AW1113" s="172"/>
      <c r="AX1113" s="172"/>
      <c r="AY1113" s="172"/>
      <c r="AZ1113" s="172"/>
      <c r="BA1113" s="172"/>
      <c r="BB1113" s="172"/>
      <c r="BC1113" s="172"/>
      <c r="BD1113" s="172"/>
      <c r="BE1113" s="172"/>
      <c r="BF1113" s="172"/>
      <c r="BG1113" s="172"/>
      <c r="BH1113" s="172"/>
      <c r="BI1113" s="172"/>
      <c r="BJ1113" s="172"/>
      <c r="BK1113" s="172"/>
      <c r="BL1113" s="172"/>
      <c r="BM1113" s="172"/>
      <c r="BN1113" s="172"/>
    </row>
    <row r="1114" spans="20:66" s="156" customFormat="1">
      <c r="T1114" s="172"/>
      <c r="U1114" s="172"/>
      <c r="V1114" s="172"/>
      <c r="W1114" s="172"/>
      <c r="X1114" s="172"/>
      <c r="Y1114" s="172"/>
      <c r="Z1114" s="172"/>
      <c r="AA1114" s="172"/>
      <c r="AB1114" s="172"/>
      <c r="AC1114" s="172"/>
      <c r="AD1114" s="172"/>
      <c r="AE1114" s="172"/>
      <c r="AF1114" s="172"/>
      <c r="AG1114" s="172"/>
      <c r="AH1114" s="172"/>
      <c r="AI1114" s="172"/>
      <c r="AJ1114" s="172"/>
      <c r="AK1114" s="172"/>
      <c r="AL1114" s="172"/>
      <c r="AM1114" s="172"/>
      <c r="AN1114" s="172"/>
      <c r="AO1114" s="172"/>
      <c r="AP1114" s="172"/>
      <c r="AQ1114" s="172"/>
      <c r="AR1114" s="172"/>
      <c r="AS1114" s="172"/>
      <c r="AT1114" s="172"/>
      <c r="AU1114" s="172"/>
      <c r="AV1114" s="172"/>
      <c r="AW1114" s="172"/>
      <c r="AX1114" s="172"/>
      <c r="AY1114" s="172"/>
      <c r="AZ1114" s="172"/>
      <c r="BA1114" s="172"/>
      <c r="BB1114" s="172"/>
      <c r="BC1114" s="172"/>
      <c r="BD1114" s="172"/>
      <c r="BE1114" s="172"/>
      <c r="BF1114" s="172"/>
      <c r="BG1114" s="172"/>
      <c r="BH1114" s="172"/>
      <c r="BI1114" s="172"/>
      <c r="BJ1114" s="172"/>
      <c r="BK1114" s="172"/>
      <c r="BL1114" s="172"/>
      <c r="BM1114" s="172"/>
      <c r="BN1114" s="172"/>
    </row>
    <row r="1115" spans="20:66" s="156" customFormat="1">
      <c r="T1115" s="172"/>
      <c r="U1115" s="172"/>
      <c r="V1115" s="172"/>
      <c r="W1115" s="172"/>
      <c r="X1115" s="172"/>
      <c r="Y1115" s="172"/>
      <c r="Z1115" s="172"/>
      <c r="AA1115" s="172"/>
      <c r="AB1115" s="172"/>
      <c r="AC1115" s="172"/>
      <c r="AD1115" s="172"/>
      <c r="AE1115" s="172"/>
      <c r="AF1115" s="172"/>
      <c r="AG1115" s="172"/>
      <c r="AH1115" s="172"/>
      <c r="AI1115" s="172"/>
      <c r="AJ1115" s="172"/>
      <c r="AK1115" s="172"/>
      <c r="AL1115" s="172"/>
      <c r="AM1115" s="172"/>
      <c r="AN1115" s="172"/>
      <c r="AO1115" s="172"/>
      <c r="AP1115" s="172"/>
      <c r="AQ1115" s="172"/>
      <c r="AR1115" s="172"/>
      <c r="AS1115" s="172"/>
      <c r="AT1115" s="172"/>
      <c r="AU1115" s="172"/>
      <c r="AV1115" s="172"/>
      <c r="AW1115" s="172"/>
      <c r="AX1115" s="172"/>
      <c r="AY1115" s="172"/>
      <c r="AZ1115" s="172"/>
      <c r="BA1115" s="172"/>
      <c r="BB1115" s="172"/>
      <c r="BC1115" s="172"/>
      <c r="BD1115" s="172"/>
      <c r="BE1115" s="172"/>
      <c r="BF1115" s="172"/>
      <c r="BG1115" s="172"/>
      <c r="BH1115" s="172"/>
      <c r="BI1115" s="172"/>
      <c r="BJ1115" s="172"/>
      <c r="BK1115" s="172"/>
      <c r="BL1115" s="172"/>
      <c r="BM1115" s="172"/>
      <c r="BN1115" s="172"/>
    </row>
    <row r="1116" spans="20:66" s="156" customFormat="1">
      <c r="T1116" s="172"/>
      <c r="U1116" s="172"/>
      <c r="V1116" s="172"/>
      <c r="W1116" s="172"/>
      <c r="X1116" s="172"/>
      <c r="Y1116" s="172"/>
      <c r="Z1116" s="172"/>
      <c r="AA1116" s="172"/>
      <c r="AB1116" s="172"/>
      <c r="AC1116" s="172"/>
      <c r="AD1116" s="172"/>
      <c r="AE1116" s="172"/>
      <c r="AF1116" s="172"/>
      <c r="AG1116" s="172"/>
      <c r="AH1116" s="172"/>
      <c r="AI1116" s="172"/>
      <c r="AJ1116" s="172"/>
      <c r="AK1116" s="172"/>
      <c r="AL1116" s="172"/>
      <c r="AM1116" s="172"/>
      <c r="AN1116" s="172"/>
      <c r="AO1116" s="172"/>
      <c r="AP1116" s="172"/>
      <c r="AQ1116" s="172"/>
      <c r="AR1116" s="172"/>
      <c r="AS1116" s="172"/>
      <c r="AT1116" s="172"/>
      <c r="AU1116" s="172"/>
      <c r="AV1116" s="172"/>
      <c r="AW1116" s="172"/>
      <c r="AX1116" s="172"/>
      <c r="AY1116" s="172"/>
      <c r="AZ1116" s="172"/>
      <c r="BA1116" s="172"/>
      <c r="BB1116" s="172"/>
      <c r="BC1116" s="172"/>
      <c r="BD1116" s="172"/>
      <c r="BE1116" s="172"/>
      <c r="BF1116" s="172"/>
      <c r="BG1116" s="172"/>
      <c r="BH1116" s="172"/>
      <c r="BI1116" s="172"/>
      <c r="BJ1116" s="172"/>
      <c r="BK1116" s="172"/>
      <c r="BL1116" s="172"/>
      <c r="BM1116" s="172"/>
      <c r="BN1116" s="172"/>
    </row>
    <row r="1117" spans="20:66" s="156" customFormat="1">
      <c r="T1117" s="172"/>
      <c r="U1117" s="172"/>
      <c r="V1117" s="172"/>
      <c r="W1117" s="172"/>
      <c r="X1117" s="172"/>
      <c r="Y1117" s="172"/>
      <c r="Z1117" s="172"/>
      <c r="AA1117" s="172"/>
      <c r="AB1117" s="172"/>
      <c r="AC1117" s="172"/>
      <c r="AD1117" s="172"/>
      <c r="AE1117" s="172"/>
      <c r="AF1117" s="172"/>
      <c r="AG1117" s="172"/>
      <c r="AH1117" s="172"/>
      <c r="AI1117" s="172"/>
      <c r="AJ1117" s="172"/>
      <c r="AK1117" s="172"/>
      <c r="AL1117" s="172"/>
      <c r="AM1117" s="172"/>
      <c r="AN1117" s="172"/>
      <c r="AO1117" s="172"/>
      <c r="AP1117" s="172"/>
      <c r="AQ1117" s="172"/>
      <c r="AR1117" s="172"/>
      <c r="AS1117" s="172"/>
      <c r="AT1117" s="172"/>
      <c r="AU1117" s="172"/>
      <c r="AV1117" s="172"/>
      <c r="AW1117" s="172"/>
      <c r="AX1117" s="172"/>
      <c r="AY1117" s="172"/>
      <c r="AZ1117" s="172"/>
      <c r="BA1117" s="172"/>
      <c r="BB1117" s="172"/>
      <c r="BC1117" s="172"/>
      <c r="BD1117" s="172"/>
      <c r="BE1117" s="172"/>
      <c r="BF1117" s="172"/>
      <c r="BG1117" s="172"/>
      <c r="BH1117" s="172"/>
      <c r="BI1117" s="172"/>
      <c r="BJ1117" s="172"/>
      <c r="BK1117" s="172"/>
      <c r="BL1117" s="172"/>
      <c r="BM1117" s="172"/>
      <c r="BN1117" s="172"/>
    </row>
    <row r="1118" spans="20:66" s="156" customFormat="1">
      <c r="T1118" s="172"/>
      <c r="U1118" s="172"/>
      <c r="V1118" s="172"/>
      <c r="W1118" s="172"/>
      <c r="X1118" s="172"/>
      <c r="Y1118" s="172"/>
      <c r="Z1118" s="172"/>
      <c r="AA1118" s="172"/>
      <c r="AB1118" s="172"/>
      <c r="AC1118" s="172"/>
      <c r="AD1118" s="172"/>
      <c r="AE1118" s="172"/>
      <c r="AF1118" s="172"/>
      <c r="AG1118" s="172"/>
      <c r="AH1118" s="172"/>
      <c r="AI1118" s="172"/>
      <c r="AJ1118" s="172"/>
      <c r="AK1118" s="172"/>
      <c r="AL1118" s="172"/>
      <c r="AM1118" s="172"/>
      <c r="AN1118" s="172"/>
      <c r="AO1118" s="172"/>
      <c r="AP1118" s="172"/>
      <c r="AQ1118" s="172"/>
      <c r="AR1118" s="172"/>
      <c r="AS1118" s="172"/>
      <c r="AT1118" s="172"/>
      <c r="AU1118" s="172"/>
      <c r="AV1118" s="172"/>
      <c r="AW1118" s="172"/>
      <c r="AX1118" s="172"/>
      <c r="AY1118" s="172"/>
      <c r="AZ1118" s="172"/>
      <c r="BA1118" s="172"/>
      <c r="BB1118" s="172"/>
      <c r="BC1118" s="172"/>
      <c r="BD1118" s="172"/>
      <c r="BE1118" s="172"/>
      <c r="BF1118" s="172"/>
      <c r="BG1118" s="172"/>
      <c r="BH1118" s="172"/>
      <c r="BI1118" s="172"/>
      <c r="BJ1118" s="172"/>
      <c r="BK1118" s="172"/>
      <c r="BL1118" s="172"/>
      <c r="BM1118" s="172"/>
      <c r="BN1118" s="172"/>
    </row>
    <row r="1119" spans="20:66" s="156" customFormat="1">
      <c r="T1119" s="172"/>
      <c r="U1119" s="172"/>
      <c r="V1119" s="172"/>
      <c r="W1119" s="172"/>
      <c r="X1119" s="172"/>
      <c r="Y1119" s="172"/>
      <c r="Z1119" s="172"/>
      <c r="AA1119" s="172"/>
      <c r="AB1119" s="172"/>
      <c r="AC1119" s="172"/>
      <c r="AD1119" s="172"/>
      <c r="AE1119" s="172"/>
      <c r="AF1119" s="172"/>
      <c r="AG1119" s="172"/>
      <c r="AH1119" s="172"/>
      <c r="AI1119" s="172"/>
      <c r="AJ1119" s="172"/>
      <c r="AK1119" s="172"/>
      <c r="AL1119" s="172"/>
      <c r="AM1119" s="172"/>
      <c r="AN1119" s="172"/>
      <c r="AO1119" s="172"/>
      <c r="AP1119" s="172"/>
      <c r="AQ1119" s="172"/>
      <c r="AR1119" s="172"/>
      <c r="AS1119" s="172"/>
      <c r="AT1119" s="172"/>
      <c r="AU1119" s="172"/>
      <c r="AV1119" s="172"/>
      <c r="AW1119" s="172"/>
      <c r="AX1119" s="172"/>
      <c r="AY1119" s="172"/>
      <c r="AZ1119" s="172"/>
      <c r="BA1119" s="172"/>
      <c r="BB1119" s="172"/>
      <c r="BC1119" s="172"/>
      <c r="BD1119" s="172"/>
      <c r="BE1119" s="172"/>
      <c r="BF1119" s="172"/>
      <c r="BG1119" s="172"/>
      <c r="BH1119" s="172"/>
      <c r="BI1119" s="172"/>
      <c r="BJ1119" s="172"/>
      <c r="BK1119" s="172"/>
      <c r="BL1119" s="172"/>
      <c r="BM1119" s="172"/>
      <c r="BN1119" s="172"/>
    </row>
    <row r="1120" spans="20:66" s="156" customFormat="1">
      <c r="T1120" s="172"/>
      <c r="U1120" s="172"/>
      <c r="V1120" s="172"/>
      <c r="W1120" s="172"/>
      <c r="X1120" s="172"/>
      <c r="Y1120" s="172"/>
      <c r="Z1120" s="172"/>
      <c r="AA1120" s="172"/>
      <c r="AB1120" s="172"/>
      <c r="AC1120" s="172"/>
      <c r="AD1120" s="172"/>
      <c r="AE1120" s="172"/>
      <c r="AF1120" s="172"/>
      <c r="AG1120" s="172"/>
      <c r="AH1120" s="172"/>
      <c r="AI1120" s="172"/>
      <c r="AJ1120" s="172"/>
      <c r="AK1120" s="172"/>
      <c r="AL1120" s="172"/>
      <c r="AM1120" s="172"/>
      <c r="AN1120" s="172"/>
      <c r="AO1120" s="172"/>
      <c r="AP1120" s="172"/>
      <c r="AQ1120" s="172"/>
      <c r="AR1120" s="172"/>
      <c r="AS1120" s="172"/>
      <c r="AT1120" s="172"/>
      <c r="AU1120" s="172"/>
      <c r="AV1120" s="172"/>
      <c r="AW1120" s="172"/>
      <c r="AX1120" s="172"/>
      <c r="AY1120" s="172"/>
      <c r="AZ1120" s="172"/>
      <c r="BA1120" s="172"/>
      <c r="BB1120" s="172"/>
      <c r="BC1120" s="172"/>
      <c r="BD1120" s="172"/>
      <c r="BE1120" s="172"/>
      <c r="BF1120" s="172"/>
      <c r="BG1120" s="172"/>
      <c r="BH1120" s="172"/>
      <c r="BI1120" s="172"/>
      <c r="BJ1120" s="172"/>
      <c r="BK1120" s="172"/>
      <c r="BL1120" s="172"/>
      <c r="BM1120" s="172"/>
      <c r="BN1120" s="172"/>
    </row>
    <row r="1121" spans="20:66" s="156" customFormat="1">
      <c r="T1121" s="172"/>
      <c r="U1121" s="172"/>
      <c r="V1121" s="172"/>
      <c r="W1121" s="172"/>
      <c r="X1121" s="172"/>
      <c r="Y1121" s="172"/>
      <c r="Z1121" s="172"/>
      <c r="AA1121" s="172"/>
      <c r="AB1121" s="172"/>
      <c r="AC1121" s="172"/>
      <c r="AD1121" s="172"/>
      <c r="AE1121" s="172"/>
      <c r="AF1121" s="172"/>
      <c r="AG1121" s="172"/>
      <c r="AH1121" s="172"/>
      <c r="AI1121" s="172"/>
      <c r="AJ1121" s="172"/>
      <c r="AK1121" s="172"/>
      <c r="AL1121" s="172"/>
      <c r="AM1121" s="172"/>
      <c r="AN1121" s="172"/>
      <c r="AO1121" s="172"/>
      <c r="AP1121" s="172"/>
      <c r="AQ1121" s="172"/>
      <c r="AR1121" s="172"/>
      <c r="AS1121" s="172"/>
      <c r="AT1121" s="172"/>
      <c r="AU1121" s="172"/>
      <c r="AV1121" s="172"/>
      <c r="AW1121" s="172"/>
      <c r="AX1121" s="172"/>
      <c r="AY1121" s="172"/>
      <c r="AZ1121" s="172"/>
      <c r="BA1121" s="172"/>
      <c r="BB1121" s="172"/>
      <c r="BC1121" s="172"/>
      <c r="BD1121" s="172"/>
      <c r="BE1121" s="172"/>
      <c r="BF1121" s="172"/>
      <c r="BG1121" s="172"/>
      <c r="BH1121" s="172"/>
      <c r="BI1121" s="172"/>
      <c r="BJ1121" s="172"/>
      <c r="BK1121" s="172"/>
      <c r="BL1121" s="172"/>
      <c r="BM1121" s="172"/>
      <c r="BN1121" s="172"/>
    </row>
    <row r="1122" spans="20:66" s="156" customFormat="1">
      <c r="T1122" s="172"/>
      <c r="U1122" s="172"/>
      <c r="V1122" s="172"/>
      <c r="W1122" s="172"/>
      <c r="X1122" s="172"/>
      <c r="Y1122" s="172"/>
      <c r="Z1122" s="172"/>
      <c r="AA1122" s="172"/>
      <c r="AB1122" s="172"/>
      <c r="AC1122" s="172"/>
      <c r="AD1122" s="172"/>
      <c r="AE1122" s="172"/>
      <c r="AF1122" s="172"/>
      <c r="AG1122" s="172"/>
      <c r="AH1122" s="172"/>
      <c r="AI1122" s="172"/>
      <c r="AJ1122" s="172"/>
      <c r="AK1122" s="172"/>
      <c r="AL1122" s="172"/>
      <c r="AM1122" s="172"/>
      <c r="AN1122" s="172"/>
      <c r="AO1122" s="172"/>
      <c r="AP1122" s="172"/>
      <c r="AQ1122" s="172"/>
      <c r="AR1122" s="172"/>
      <c r="AS1122" s="172"/>
      <c r="AT1122" s="172"/>
      <c r="AU1122" s="172"/>
      <c r="AV1122" s="172"/>
      <c r="AW1122" s="172"/>
      <c r="AX1122" s="172"/>
      <c r="AY1122" s="172"/>
      <c r="AZ1122" s="172"/>
      <c r="BA1122" s="172"/>
      <c r="BB1122" s="172"/>
      <c r="BC1122" s="172"/>
      <c r="BD1122" s="172"/>
      <c r="BE1122" s="172"/>
      <c r="BF1122" s="172"/>
      <c r="BG1122" s="172"/>
      <c r="BH1122" s="172"/>
      <c r="BI1122" s="172"/>
      <c r="BJ1122" s="172"/>
      <c r="BK1122" s="172"/>
      <c r="BL1122" s="172"/>
      <c r="BM1122" s="172"/>
      <c r="BN1122" s="172"/>
    </row>
    <row r="1123" spans="20:66" s="156" customFormat="1">
      <c r="T1123" s="172"/>
      <c r="U1123" s="172"/>
      <c r="V1123" s="172"/>
      <c r="W1123" s="172"/>
      <c r="X1123" s="172"/>
      <c r="Y1123" s="172"/>
      <c r="Z1123" s="172"/>
      <c r="AA1123" s="172"/>
      <c r="AB1123" s="172"/>
      <c r="AC1123" s="172"/>
      <c r="AD1123" s="172"/>
      <c r="AE1123" s="172"/>
      <c r="AF1123" s="172"/>
      <c r="AG1123" s="172"/>
      <c r="AH1123" s="172"/>
      <c r="AI1123" s="172"/>
      <c r="AJ1123" s="172"/>
      <c r="AK1123" s="172"/>
      <c r="AL1123" s="172"/>
      <c r="AM1123" s="172"/>
      <c r="AN1123" s="172"/>
      <c r="AO1123" s="172"/>
      <c r="AP1123" s="172"/>
      <c r="AQ1123" s="172"/>
      <c r="AR1123" s="172"/>
      <c r="AS1123" s="172"/>
      <c r="AT1123" s="172"/>
      <c r="AU1123" s="172"/>
      <c r="AV1123" s="172"/>
      <c r="AW1123" s="172"/>
      <c r="AX1123" s="172"/>
      <c r="AY1123" s="172"/>
      <c r="AZ1123" s="172"/>
      <c r="BA1123" s="172"/>
      <c r="BB1123" s="172"/>
      <c r="BC1123" s="172"/>
      <c r="BD1123" s="172"/>
      <c r="BE1123" s="172"/>
      <c r="BF1123" s="172"/>
      <c r="BG1123" s="172"/>
      <c r="BH1123" s="172"/>
      <c r="BI1123" s="172"/>
      <c r="BJ1123" s="172"/>
      <c r="BK1123" s="172"/>
      <c r="BL1123" s="172"/>
      <c r="BM1123" s="172"/>
      <c r="BN1123" s="172"/>
    </row>
    <row r="1124" spans="20:66" s="156" customFormat="1">
      <c r="T1124" s="172"/>
      <c r="U1124" s="172"/>
      <c r="V1124" s="172"/>
      <c r="W1124" s="172"/>
      <c r="X1124" s="172"/>
      <c r="Y1124" s="172"/>
      <c r="Z1124" s="172"/>
      <c r="AA1124" s="172"/>
      <c r="AB1124" s="172"/>
      <c r="AC1124" s="172"/>
      <c r="AD1124" s="172"/>
      <c r="AE1124" s="172"/>
      <c r="AF1124" s="172"/>
      <c r="AG1124" s="172"/>
      <c r="AH1124" s="172"/>
      <c r="AI1124" s="172"/>
      <c r="AJ1124" s="172"/>
      <c r="AK1124" s="172"/>
      <c r="AL1124" s="172"/>
      <c r="AM1124" s="172"/>
      <c r="AN1124" s="172"/>
      <c r="AO1124" s="172"/>
      <c r="AP1124" s="172"/>
      <c r="AQ1124" s="172"/>
      <c r="AR1124" s="172"/>
      <c r="AS1124" s="172"/>
      <c r="AT1124" s="172"/>
      <c r="AU1124" s="172"/>
      <c r="AV1124" s="172"/>
      <c r="AW1124" s="172"/>
      <c r="AX1124" s="172"/>
      <c r="AY1124" s="172"/>
      <c r="AZ1124" s="172"/>
      <c r="BA1124" s="172"/>
      <c r="BB1124" s="172"/>
      <c r="BC1124" s="172"/>
      <c r="BD1124" s="172"/>
      <c r="BE1124" s="172"/>
      <c r="BF1124" s="172"/>
      <c r="BG1124" s="172"/>
      <c r="BH1124" s="172"/>
      <c r="BI1124" s="172"/>
      <c r="BJ1124" s="172"/>
      <c r="BK1124" s="172"/>
      <c r="BL1124" s="172"/>
      <c r="BM1124" s="172"/>
      <c r="BN1124" s="172"/>
    </row>
    <row r="1125" spans="20:66" s="156" customFormat="1">
      <c r="T1125" s="172"/>
      <c r="U1125" s="172"/>
      <c r="V1125" s="172"/>
      <c r="W1125" s="172"/>
      <c r="X1125" s="172"/>
      <c r="Y1125" s="172"/>
      <c r="Z1125" s="172"/>
      <c r="AA1125" s="172"/>
      <c r="AB1125" s="172"/>
      <c r="AC1125" s="172"/>
      <c r="AD1125" s="172"/>
      <c r="AE1125" s="172"/>
      <c r="AF1125" s="172"/>
      <c r="AG1125" s="172"/>
      <c r="AH1125" s="172"/>
      <c r="AI1125" s="172"/>
      <c r="AJ1125" s="172"/>
      <c r="AK1125" s="172"/>
      <c r="AL1125" s="172"/>
      <c r="AM1125" s="172"/>
      <c r="AN1125" s="172"/>
      <c r="AO1125" s="172"/>
      <c r="AP1125" s="172"/>
      <c r="AQ1125" s="172"/>
      <c r="AR1125" s="172"/>
      <c r="AS1125" s="172"/>
      <c r="AT1125" s="172"/>
      <c r="AU1125" s="172"/>
      <c r="AV1125" s="172"/>
      <c r="AW1125" s="172"/>
      <c r="AX1125" s="172"/>
      <c r="AY1125" s="172"/>
      <c r="AZ1125" s="172"/>
      <c r="BA1125" s="172"/>
      <c r="BB1125" s="172"/>
      <c r="BC1125" s="172"/>
      <c r="BD1125" s="172"/>
      <c r="BE1125" s="172"/>
      <c r="BF1125" s="172"/>
      <c r="BG1125" s="172"/>
      <c r="BH1125" s="172"/>
      <c r="BI1125" s="172"/>
      <c r="BJ1125" s="172"/>
      <c r="BK1125" s="172"/>
      <c r="BL1125" s="172"/>
      <c r="BM1125" s="172"/>
      <c r="BN1125" s="172"/>
    </row>
    <row r="1126" spans="20:66" s="156" customFormat="1">
      <c r="T1126" s="172"/>
      <c r="U1126" s="172"/>
      <c r="V1126" s="172"/>
      <c r="W1126" s="172"/>
      <c r="X1126" s="172"/>
      <c r="Y1126" s="172"/>
      <c r="Z1126" s="172"/>
      <c r="AA1126" s="172"/>
      <c r="AB1126" s="172"/>
      <c r="AC1126" s="172"/>
      <c r="AD1126" s="172"/>
      <c r="AE1126" s="172"/>
      <c r="AF1126" s="172"/>
      <c r="AG1126" s="172"/>
      <c r="AH1126" s="172"/>
      <c r="AI1126" s="172"/>
      <c r="AJ1126" s="172"/>
      <c r="AK1126" s="172"/>
      <c r="AL1126" s="172"/>
      <c r="AM1126" s="172"/>
      <c r="AN1126" s="172"/>
      <c r="AO1126" s="172"/>
      <c r="AP1126" s="172"/>
      <c r="AQ1126" s="172"/>
      <c r="AR1126" s="172"/>
      <c r="AS1126" s="172"/>
      <c r="AT1126" s="172"/>
      <c r="AU1126" s="172"/>
      <c r="AV1126" s="172"/>
      <c r="AW1126" s="172"/>
      <c r="AX1126" s="172"/>
      <c r="AY1126" s="172"/>
      <c r="AZ1126" s="172"/>
      <c r="BA1126" s="172"/>
      <c r="BB1126" s="172"/>
      <c r="BC1126" s="172"/>
      <c r="BD1126" s="172"/>
      <c r="BE1126" s="172"/>
      <c r="BF1126" s="172"/>
      <c r="BG1126" s="172"/>
      <c r="BH1126" s="172"/>
      <c r="BI1126" s="172"/>
      <c r="BJ1126" s="172"/>
      <c r="BK1126" s="172"/>
      <c r="BL1126" s="172"/>
      <c r="BM1126" s="172"/>
      <c r="BN1126" s="172"/>
    </row>
    <row r="1127" spans="20:66" s="156" customFormat="1">
      <c r="T1127" s="172"/>
      <c r="U1127" s="172"/>
      <c r="V1127" s="172"/>
      <c r="W1127" s="172"/>
      <c r="X1127" s="172"/>
      <c r="Y1127" s="172"/>
      <c r="Z1127" s="172"/>
      <c r="AA1127" s="172"/>
      <c r="AB1127" s="172"/>
      <c r="AC1127" s="172"/>
      <c r="AD1127" s="172"/>
      <c r="AE1127" s="172"/>
      <c r="AF1127" s="172"/>
      <c r="AG1127" s="172"/>
      <c r="AH1127" s="172"/>
      <c r="AI1127" s="172"/>
      <c r="AJ1127" s="172"/>
      <c r="AK1127" s="172"/>
      <c r="AL1127" s="172"/>
      <c r="AM1127" s="172"/>
      <c r="AN1127" s="172"/>
      <c r="AO1127" s="172"/>
      <c r="AP1127" s="172"/>
      <c r="AQ1127" s="172"/>
      <c r="AR1127" s="172"/>
      <c r="AS1127" s="172"/>
      <c r="AT1127" s="172"/>
      <c r="AU1127" s="172"/>
      <c r="AV1127" s="172"/>
      <c r="AW1127" s="172"/>
      <c r="AX1127" s="172"/>
      <c r="AY1127" s="172"/>
      <c r="AZ1127" s="172"/>
      <c r="BA1127" s="172"/>
      <c r="BB1127" s="172"/>
      <c r="BC1127" s="172"/>
      <c r="BD1127" s="172"/>
      <c r="BE1127" s="172"/>
      <c r="BF1127" s="172"/>
      <c r="BG1127" s="172"/>
      <c r="BH1127" s="172"/>
      <c r="BI1127" s="172"/>
      <c r="BJ1127" s="172"/>
      <c r="BK1127" s="172"/>
      <c r="BL1127" s="172"/>
      <c r="BM1127" s="172"/>
      <c r="BN1127" s="172"/>
    </row>
    <row r="1128" spans="20:66" s="156" customFormat="1">
      <c r="T1128" s="172"/>
      <c r="U1128" s="172"/>
      <c r="V1128" s="172"/>
      <c r="W1128" s="172"/>
      <c r="X1128" s="172"/>
      <c r="Y1128" s="172"/>
      <c r="Z1128" s="172"/>
      <c r="AA1128" s="172"/>
      <c r="AB1128" s="172"/>
      <c r="AC1128" s="172"/>
      <c r="AD1128" s="172"/>
      <c r="AE1128" s="172"/>
      <c r="AF1128" s="172"/>
      <c r="AG1128" s="172"/>
      <c r="AH1128" s="172"/>
      <c r="AI1128" s="172"/>
      <c r="AJ1128" s="172"/>
      <c r="AK1128" s="172"/>
      <c r="AL1128" s="172"/>
      <c r="AM1128" s="172"/>
      <c r="AN1128" s="172"/>
      <c r="AO1128" s="172"/>
      <c r="AP1128" s="172"/>
      <c r="AQ1128" s="172"/>
      <c r="AR1128" s="172"/>
      <c r="AS1128" s="172"/>
      <c r="AT1128" s="172"/>
      <c r="AU1128" s="172"/>
      <c r="AV1128" s="172"/>
      <c r="AW1128" s="172"/>
      <c r="AX1128" s="172"/>
      <c r="AY1128" s="172"/>
      <c r="AZ1128" s="172"/>
      <c r="BA1128" s="172"/>
      <c r="BB1128" s="172"/>
      <c r="BC1128" s="172"/>
      <c r="BD1128" s="172"/>
      <c r="BE1128" s="172"/>
      <c r="BF1128" s="172"/>
      <c r="BG1128" s="172"/>
      <c r="BH1128" s="172"/>
      <c r="BI1128" s="172"/>
      <c r="BJ1128" s="172"/>
      <c r="BK1128" s="172"/>
      <c r="BL1128" s="172"/>
      <c r="BM1128" s="172"/>
      <c r="BN1128" s="172"/>
    </row>
    <row r="1129" spans="20:66" s="156" customFormat="1">
      <c r="T1129" s="172"/>
      <c r="U1129" s="172"/>
      <c r="V1129" s="172"/>
      <c r="W1129" s="172"/>
      <c r="X1129" s="172"/>
      <c r="Y1129" s="172"/>
      <c r="Z1129" s="172"/>
      <c r="AA1129" s="172"/>
      <c r="AB1129" s="172"/>
      <c r="AC1129" s="172"/>
      <c r="AD1129" s="172"/>
      <c r="AE1129" s="172"/>
      <c r="AF1129" s="172"/>
      <c r="AG1129" s="172"/>
      <c r="AH1129" s="172"/>
      <c r="AI1129" s="172"/>
      <c r="AJ1129" s="172"/>
      <c r="AK1129" s="172"/>
      <c r="AL1129" s="172"/>
      <c r="AM1129" s="172"/>
      <c r="AN1129" s="172"/>
      <c r="AO1129" s="172"/>
      <c r="AP1129" s="172"/>
      <c r="AQ1129" s="172"/>
      <c r="AR1129" s="172"/>
      <c r="AS1129" s="172"/>
      <c r="AT1129" s="172"/>
      <c r="AU1129" s="172"/>
      <c r="AV1129" s="172"/>
      <c r="AW1129" s="172"/>
      <c r="AX1129" s="172"/>
      <c r="AY1129" s="172"/>
      <c r="AZ1129" s="172"/>
      <c r="BA1129" s="172"/>
      <c r="BB1129" s="172"/>
      <c r="BC1129" s="172"/>
      <c r="BD1129" s="172"/>
      <c r="BE1129" s="172"/>
      <c r="BF1129" s="172"/>
      <c r="BG1129" s="172"/>
      <c r="BH1129" s="172"/>
      <c r="BI1129" s="172"/>
      <c r="BJ1129" s="172"/>
      <c r="BK1129" s="172"/>
      <c r="BL1129" s="172"/>
      <c r="BM1129" s="172"/>
      <c r="BN1129" s="172"/>
    </row>
    <row r="1130" spans="20:66" s="156" customFormat="1">
      <c r="T1130" s="172"/>
      <c r="U1130" s="172"/>
      <c r="V1130" s="172"/>
      <c r="W1130" s="172"/>
      <c r="X1130" s="172"/>
      <c r="Y1130" s="172"/>
      <c r="Z1130" s="172"/>
      <c r="AA1130" s="172"/>
      <c r="AB1130" s="172"/>
      <c r="AC1130" s="172"/>
      <c r="AD1130" s="172"/>
      <c r="AE1130" s="172"/>
      <c r="AF1130" s="172"/>
      <c r="AG1130" s="172"/>
      <c r="AH1130" s="172"/>
      <c r="AI1130" s="172"/>
      <c r="AJ1130" s="172"/>
      <c r="AK1130" s="172"/>
      <c r="AL1130" s="172"/>
      <c r="AM1130" s="172"/>
      <c r="AN1130" s="172"/>
      <c r="AO1130" s="172"/>
      <c r="AP1130" s="172"/>
      <c r="AQ1130" s="172"/>
      <c r="AR1130" s="172"/>
      <c r="AS1130" s="172"/>
      <c r="AT1130" s="172"/>
      <c r="AU1130" s="172"/>
      <c r="AV1130" s="172"/>
      <c r="AW1130" s="172"/>
      <c r="AX1130" s="172"/>
      <c r="AY1130" s="172"/>
      <c r="AZ1130" s="172"/>
      <c r="BA1130" s="172"/>
      <c r="BB1130" s="172"/>
      <c r="BC1130" s="172"/>
      <c r="BD1130" s="172"/>
      <c r="BE1130" s="172"/>
      <c r="BF1130" s="172"/>
      <c r="BG1130" s="172"/>
      <c r="BH1130" s="172"/>
      <c r="BI1130" s="172"/>
      <c r="BJ1130" s="172"/>
      <c r="BK1130" s="172"/>
      <c r="BL1130" s="172"/>
      <c r="BM1130" s="172"/>
      <c r="BN1130" s="172"/>
    </row>
    <row r="1131" spans="20:66" s="156" customFormat="1">
      <c r="T1131" s="172"/>
      <c r="U1131" s="172"/>
      <c r="V1131" s="172"/>
      <c r="W1131" s="172"/>
      <c r="X1131" s="172"/>
      <c r="Y1131" s="172"/>
      <c r="Z1131" s="172"/>
      <c r="AA1131" s="172"/>
      <c r="AB1131" s="172"/>
      <c r="AC1131" s="172"/>
      <c r="AD1131" s="172"/>
      <c r="AE1131" s="172"/>
      <c r="AF1131" s="172"/>
      <c r="AG1131" s="172"/>
      <c r="AH1131" s="172"/>
      <c r="AI1131" s="172"/>
      <c r="AJ1131" s="172"/>
      <c r="AK1131" s="172"/>
      <c r="AL1131" s="172"/>
      <c r="AM1131" s="172"/>
      <c r="AN1131" s="172"/>
      <c r="AO1131" s="172"/>
      <c r="AP1131" s="172"/>
      <c r="AQ1131" s="172"/>
      <c r="AR1131" s="172"/>
      <c r="AS1131" s="172"/>
      <c r="AT1131" s="172"/>
      <c r="AU1131" s="172"/>
      <c r="AV1131" s="172"/>
      <c r="AW1131" s="172"/>
      <c r="AX1131" s="172"/>
      <c r="AY1131" s="172"/>
      <c r="AZ1131" s="172"/>
      <c r="BA1131" s="172"/>
      <c r="BB1131" s="172"/>
      <c r="BC1131" s="172"/>
      <c r="BD1131" s="172"/>
      <c r="BE1131" s="172"/>
      <c r="BF1131" s="172"/>
      <c r="BG1131" s="172"/>
      <c r="BH1131" s="172"/>
      <c r="BI1131" s="172"/>
      <c r="BJ1131" s="172"/>
      <c r="BK1131" s="172"/>
      <c r="BL1131" s="172"/>
      <c r="BM1131" s="172"/>
      <c r="BN1131" s="172"/>
    </row>
    <row r="1132" spans="20:66" s="156" customFormat="1">
      <c r="T1132" s="172"/>
      <c r="U1132" s="172"/>
      <c r="V1132" s="172"/>
      <c r="W1132" s="172"/>
      <c r="X1132" s="172"/>
      <c r="Y1132" s="172"/>
      <c r="Z1132" s="172"/>
      <c r="AA1132" s="172"/>
      <c r="AB1132" s="172"/>
      <c r="AC1132" s="172"/>
      <c r="AD1132" s="172"/>
      <c r="AE1132" s="172"/>
      <c r="AF1132" s="172"/>
      <c r="AG1132" s="172"/>
      <c r="AH1132" s="172"/>
      <c r="AI1132" s="172"/>
      <c r="AJ1132" s="172"/>
      <c r="AK1132" s="172"/>
      <c r="AL1132" s="172"/>
      <c r="AM1132" s="172"/>
      <c r="AN1132" s="172"/>
      <c r="AO1132" s="172"/>
      <c r="AP1132" s="172"/>
      <c r="AQ1132" s="172"/>
      <c r="AR1132" s="172"/>
      <c r="AS1132" s="172"/>
      <c r="AT1132" s="172"/>
      <c r="AU1132" s="172"/>
      <c r="AV1132" s="172"/>
      <c r="AW1132" s="172"/>
      <c r="AX1132" s="172"/>
      <c r="AY1132" s="172"/>
      <c r="AZ1132" s="172"/>
      <c r="BA1132" s="172"/>
      <c r="BB1132" s="172"/>
      <c r="BC1132" s="172"/>
      <c r="BD1132" s="172"/>
      <c r="BE1132" s="172"/>
      <c r="BF1132" s="172"/>
      <c r="BG1132" s="172"/>
      <c r="BH1132" s="172"/>
      <c r="BI1132" s="172"/>
      <c r="BJ1132" s="172"/>
      <c r="BK1132" s="172"/>
      <c r="BL1132" s="172"/>
      <c r="BM1132" s="172"/>
      <c r="BN1132" s="172"/>
    </row>
    <row r="1133" spans="20:66" s="156" customFormat="1">
      <c r="T1133" s="172"/>
      <c r="U1133" s="172"/>
      <c r="V1133" s="172"/>
      <c r="W1133" s="172"/>
      <c r="X1133" s="172"/>
      <c r="Y1133" s="172"/>
      <c r="Z1133" s="172"/>
      <c r="AA1133" s="172"/>
      <c r="AB1133" s="172"/>
      <c r="AC1133" s="172"/>
      <c r="AD1133" s="172"/>
      <c r="AE1133" s="172"/>
      <c r="AF1133" s="172"/>
      <c r="AG1133" s="172"/>
      <c r="AH1133" s="172"/>
      <c r="AI1133" s="172"/>
      <c r="AJ1133" s="172"/>
      <c r="AK1133" s="172"/>
      <c r="AL1133" s="172"/>
      <c r="AM1133" s="172"/>
      <c r="AN1133" s="172"/>
      <c r="AO1133" s="172"/>
      <c r="AP1133" s="172"/>
      <c r="AQ1133" s="172"/>
      <c r="AR1133" s="172"/>
      <c r="AS1133" s="172"/>
      <c r="AT1133" s="172"/>
      <c r="AU1133" s="172"/>
      <c r="AV1133" s="172"/>
      <c r="AW1133" s="172"/>
      <c r="AX1133" s="172"/>
      <c r="AY1133" s="172"/>
      <c r="AZ1133" s="172"/>
      <c r="BA1133" s="172"/>
      <c r="BB1133" s="172"/>
      <c r="BC1133" s="172"/>
      <c r="BD1133" s="172"/>
      <c r="BE1133" s="172"/>
      <c r="BF1133" s="172"/>
      <c r="BG1133" s="172"/>
      <c r="BH1133" s="172"/>
      <c r="BI1133" s="172"/>
      <c r="BJ1133" s="172"/>
      <c r="BK1133" s="172"/>
      <c r="BL1133" s="172"/>
      <c r="BM1133" s="172"/>
      <c r="BN1133" s="172"/>
    </row>
    <row r="1134" spans="20:66" s="156" customFormat="1">
      <c r="T1134" s="172"/>
      <c r="U1134" s="172"/>
      <c r="V1134" s="172"/>
      <c r="W1134" s="172"/>
      <c r="X1134" s="172"/>
      <c r="Y1134" s="172"/>
      <c r="Z1134" s="172"/>
      <c r="AA1134" s="172"/>
      <c r="AB1134" s="172"/>
      <c r="AC1134" s="172"/>
      <c r="AD1134" s="172"/>
      <c r="AE1134" s="172"/>
      <c r="AF1134" s="172"/>
      <c r="AG1134" s="172"/>
      <c r="AH1134" s="172"/>
      <c r="AI1134" s="172"/>
      <c r="AJ1134" s="172"/>
      <c r="AK1134" s="172"/>
      <c r="AL1134" s="172"/>
      <c r="AM1134" s="172"/>
      <c r="AN1134" s="172"/>
      <c r="AO1134" s="172"/>
      <c r="AP1134" s="172"/>
      <c r="AQ1134" s="172"/>
      <c r="AR1134" s="172"/>
      <c r="AS1134" s="172"/>
      <c r="AT1134" s="172"/>
      <c r="AU1134" s="172"/>
      <c r="AV1134" s="172"/>
      <c r="AW1134" s="172"/>
      <c r="AX1134" s="172"/>
      <c r="AY1134" s="172"/>
      <c r="AZ1134" s="172"/>
      <c r="BA1134" s="172"/>
      <c r="BB1134" s="172"/>
      <c r="BC1134" s="172"/>
      <c r="BD1134" s="172"/>
      <c r="BE1134" s="172"/>
      <c r="BF1134" s="172"/>
      <c r="BG1134" s="172"/>
      <c r="BH1134" s="172"/>
      <c r="BI1134" s="172"/>
      <c r="BJ1134" s="172"/>
      <c r="BK1134" s="172"/>
      <c r="BL1134" s="172"/>
      <c r="BM1134" s="172"/>
      <c r="BN1134" s="172"/>
    </row>
    <row r="1135" spans="20:66" s="156" customFormat="1">
      <c r="T1135" s="172"/>
      <c r="U1135" s="172"/>
      <c r="V1135" s="172"/>
      <c r="W1135" s="172"/>
      <c r="X1135" s="172"/>
      <c r="Y1135" s="172"/>
      <c r="Z1135" s="172"/>
      <c r="AA1135" s="172"/>
      <c r="AB1135" s="172"/>
      <c r="AC1135" s="172"/>
      <c r="AD1135" s="172"/>
      <c r="AE1135" s="172"/>
      <c r="AF1135" s="172"/>
      <c r="AG1135" s="172"/>
      <c r="AH1135" s="172"/>
      <c r="AI1135" s="172"/>
      <c r="AJ1135" s="172"/>
      <c r="AK1135" s="172"/>
      <c r="AL1135" s="172"/>
      <c r="AM1135" s="172"/>
      <c r="AN1135" s="172"/>
      <c r="AO1135" s="172"/>
      <c r="AP1135" s="172"/>
      <c r="AQ1135" s="172"/>
      <c r="AR1135" s="172"/>
      <c r="AS1135" s="172"/>
      <c r="AT1135" s="172"/>
      <c r="AU1135" s="172"/>
      <c r="AV1135" s="172"/>
      <c r="AW1135" s="172"/>
      <c r="AX1135" s="172"/>
      <c r="AY1135" s="172"/>
      <c r="AZ1135" s="172"/>
      <c r="BA1135" s="172"/>
      <c r="BB1135" s="172"/>
      <c r="BC1135" s="172"/>
      <c r="BD1135" s="172"/>
      <c r="BE1135" s="172"/>
      <c r="BF1135" s="172"/>
      <c r="BG1135" s="172"/>
      <c r="BH1135" s="172"/>
      <c r="BI1135" s="172"/>
      <c r="BJ1135" s="172"/>
      <c r="BK1135" s="172"/>
      <c r="BL1135" s="172"/>
      <c r="BM1135" s="172"/>
      <c r="BN1135" s="172"/>
    </row>
    <row r="1136" spans="20:66" s="156" customFormat="1">
      <c r="T1136" s="172"/>
      <c r="U1136" s="172"/>
      <c r="V1136" s="172"/>
      <c r="W1136" s="172"/>
      <c r="X1136" s="172"/>
      <c r="Y1136" s="172"/>
      <c r="Z1136" s="172"/>
      <c r="AA1136" s="172"/>
      <c r="AB1136" s="172"/>
      <c r="AC1136" s="172"/>
      <c r="AD1136" s="172"/>
      <c r="AE1136" s="172"/>
      <c r="AF1136" s="172"/>
      <c r="AG1136" s="172"/>
      <c r="AH1136" s="172"/>
      <c r="AI1136" s="172"/>
      <c r="AJ1136" s="172"/>
      <c r="AK1136" s="172"/>
      <c r="AL1136" s="172"/>
      <c r="AM1136" s="172"/>
      <c r="AN1136" s="172"/>
      <c r="AO1136" s="172"/>
      <c r="AP1136" s="172"/>
      <c r="AQ1136" s="172"/>
      <c r="AR1136" s="172"/>
      <c r="AS1136" s="172"/>
      <c r="AT1136" s="172"/>
      <c r="AU1136" s="172"/>
      <c r="AV1136" s="172"/>
      <c r="AW1136" s="172"/>
      <c r="AX1136" s="172"/>
      <c r="AY1136" s="172"/>
      <c r="AZ1136" s="172"/>
      <c r="BA1136" s="172"/>
      <c r="BB1136" s="172"/>
      <c r="BC1136" s="172"/>
      <c r="BD1136" s="172"/>
      <c r="BE1136" s="172"/>
      <c r="BF1136" s="172"/>
      <c r="BG1136" s="172"/>
      <c r="BH1136" s="172"/>
      <c r="BI1136" s="172"/>
      <c r="BJ1136" s="172"/>
      <c r="BK1136" s="172"/>
      <c r="BL1136" s="172"/>
      <c r="BM1136" s="172"/>
      <c r="BN1136" s="172"/>
    </row>
    <row r="1137" spans="20:66" s="156" customFormat="1">
      <c r="T1137" s="172"/>
      <c r="U1137" s="172"/>
      <c r="V1137" s="172"/>
      <c r="W1137" s="172"/>
      <c r="X1137" s="172"/>
      <c r="Y1137" s="172"/>
      <c r="Z1137" s="172"/>
      <c r="AA1137" s="172"/>
      <c r="AB1137" s="172"/>
      <c r="AC1137" s="172"/>
      <c r="AD1137" s="172"/>
      <c r="AE1137" s="172"/>
      <c r="AF1137" s="172"/>
      <c r="AG1137" s="172"/>
      <c r="AH1137" s="172"/>
      <c r="AI1137" s="172"/>
      <c r="AJ1137" s="172"/>
      <c r="AK1137" s="172"/>
      <c r="AL1137" s="172"/>
      <c r="AM1137" s="172"/>
      <c r="AN1137" s="172"/>
      <c r="AO1137" s="172"/>
      <c r="AP1137" s="172"/>
      <c r="AQ1137" s="172"/>
      <c r="AR1137" s="172"/>
      <c r="AS1137" s="172"/>
      <c r="AT1137" s="172"/>
      <c r="AU1137" s="172"/>
      <c r="AV1137" s="172"/>
      <c r="AW1137" s="172"/>
      <c r="AX1137" s="172"/>
      <c r="AY1137" s="172"/>
      <c r="AZ1137" s="172"/>
      <c r="BA1137" s="172"/>
      <c r="BB1137" s="172"/>
      <c r="BC1137" s="172"/>
      <c r="BD1137" s="172"/>
      <c r="BE1137" s="172"/>
      <c r="BF1137" s="172"/>
      <c r="BG1137" s="172"/>
      <c r="BH1137" s="172"/>
      <c r="BI1137" s="172"/>
      <c r="BJ1137" s="172"/>
      <c r="BK1137" s="172"/>
      <c r="BL1137" s="172"/>
      <c r="BM1137" s="172"/>
      <c r="BN1137" s="172"/>
    </row>
    <row r="1138" spans="20:66" s="156" customFormat="1">
      <c r="T1138" s="172"/>
      <c r="U1138" s="172"/>
      <c r="V1138" s="172"/>
      <c r="W1138" s="172"/>
      <c r="X1138" s="172"/>
      <c r="Y1138" s="172"/>
      <c r="Z1138" s="172"/>
      <c r="AA1138" s="172"/>
      <c r="AB1138" s="172"/>
      <c r="AC1138" s="172"/>
      <c r="AD1138" s="172"/>
      <c r="AE1138" s="172"/>
      <c r="AF1138" s="172"/>
      <c r="AG1138" s="172"/>
      <c r="AH1138" s="172"/>
      <c r="AI1138" s="172"/>
      <c r="AJ1138" s="172"/>
      <c r="AK1138" s="172"/>
      <c r="AL1138" s="172"/>
      <c r="AM1138" s="172"/>
      <c r="AN1138" s="172"/>
      <c r="AO1138" s="172"/>
      <c r="AP1138" s="172"/>
      <c r="AQ1138" s="172"/>
      <c r="AR1138" s="172"/>
      <c r="AS1138" s="172"/>
      <c r="AT1138" s="172"/>
      <c r="AU1138" s="172"/>
      <c r="AV1138" s="172"/>
      <c r="AW1138" s="172"/>
      <c r="AX1138" s="172"/>
      <c r="AY1138" s="172"/>
      <c r="AZ1138" s="172"/>
      <c r="BA1138" s="172"/>
      <c r="BB1138" s="172"/>
      <c r="BC1138" s="172"/>
      <c r="BD1138" s="172"/>
      <c r="BE1138" s="172"/>
      <c r="BF1138" s="172"/>
      <c r="BG1138" s="172"/>
      <c r="BH1138" s="172"/>
      <c r="BI1138" s="172"/>
      <c r="BJ1138" s="172"/>
      <c r="BK1138" s="172"/>
      <c r="BL1138" s="172"/>
      <c r="BM1138" s="172"/>
      <c r="BN1138" s="172"/>
    </row>
    <row r="1139" spans="20:66" s="156" customFormat="1">
      <c r="T1139" s="172"/>
      <c r="U1139" s="172"/>
      <c r="V1139" s="172"/>
      <c r="W1139" s="172"/>
      <c r="X1139" s="172"/>
      <c r="Y1139" s="172"/>
      <c r="Z1139" s="172"/>
      <c r="AA1139" s="172"/>
      <c r="AB1139" s="172"/>
      <c r="AC1139" s="172"/>
      <c r="AD1139" s="172"/>
      <c r="AE1139" s="172"/>
      <c r="AF1139" s="172"/>
      <c r="AG1139" s="172"/>
      <c r="AH1139" s="172"/>
      <c r="AI1139" s="172"/>
      <c r="AJ1139" s="172"/>
      <c r="AK1139" s="172"/>
      <c r="AL1139" s="172"/>
      <c r="AM1139" s="172"/>
      <c r="AN1139" s="172"/>
      <c r="AO1139" s="172"/>
      <c r="AP1139" s="172"/>
      <c r="AQ1139" s="172"/>
      <c r="AR1139" s="172"/>
      <c r="AS1139" s="172"/>
      <c r="AT1139" s="172"/>
      <c r="AU1139" s="172"/>
      <c r="AV1139" s="172"/>
      <c r="AW1139" s="172"/>
      <c r="AX1139" s="172"/>
      <c r="AY1139" s="172"/>
      <c r="AZ1139" s="172"/>
      <c r="BA1139" s="172"/>
      <c r="BB1139" s="172"/>
      <c r="BC1139" s="172"/>
      <c r="BD1139" s="172"/>
      <c r="BE1139" s="172"/>
      <c r="BF1139" s="172"/>
      <c r="BG1139" s="172"/>
      <c r="BH1139" s="172"/>
      <c r="BI1139" s="172"/>
      <c r="BJ1139" s="172"/>
      <c r="BK1139" s="172"/>
      <c r="BL1139" s="172"/>
      <c r="BM1139" s="172"/>
      <c r="BN1139" s="172"/>
    </row>
    <row r="1140" spans="20:66" s="156" customFormat="1">
      <c r="T1140" s="172"/>
      <c r="U1140" s="172"/>
      <c r="V1140" s="172"/>
      <c r="W1140" s="172"/>
      <c r="X1140" s="172"/>
      <c r="Y1140" s="172"/>
      <c r="Z1140" s="172"/>
      <c r="AA1140" s="172"/>
      <c r="AB1140" s="172"/>
      <c r="AC1140" s="172"/>
      <c r="AD1140" s="172"/>
      <c r="AE1140" s="172"/>
      <c r="AF1140" s="172"/>
      <c r="AG1140" s="172"/>
      <c r="AH1140" s="172"/>
      <c r="AI1140" s="172"/>
      <c r="AJ1140" s="172"/>
      <c r="AK1140" s="172"/>
      <c r="AL1140" s="172"/>
      <c r="AM1140" s="172"/>
      <c r="AN1140" s="172"/>
      <c r="AO1140" s="172"/>
      <c r="AP1140" s="172"/>
      <c r="AQ1140" s="172"/>
      <c r="AR1140" s="172"/>
      <c r="AS1140" s="172"/>
      <c r="AT1140" s="172"/>
      <c r="AU1140" s="172"/>
      <c r="AV1140" s="172"/>
      <c r="AW1140" s="172"/>
      <c r="AX1140" s="172"/>
      <c r="AY1140" s="172"/>
      <c r="AZ1140" s="172"/>
      <c r="BA1140" s="172"/>
      <c r="BB1140" s="172"/>
      <c r="BC1140" s="172"/>
      <c r="BD1140" s="172"/>
      <c r="BE1140" s="172"/>
      <c r="BF1140" s="172"/>
      <c r="BG1140" s="172"/>
      <c r="BH1140" s="172"/>
      <c r="BI1140" s="172"/>
      <c r="BJ1140" s="172"/>
      <c r="BK1140" s="172"/>
      <c r="BL1140" s="172"/>
      <c r="BM1140" s="172"/>
      <c r="BN1140" s="172"/>
    </row>
    <row r="1141" spans="20:66" s="156" customFormat="1">
      <c r="T1141" s="172"/>
      <c r="U1141" s="172"/>
      <c r="V1141" s="172"/>
      <c r="W1141" s="172"/>
      <c r="X1141" s="172"/>
      <c r="Y1141" s="172"/>
      <c r="Z1141" s="172"/>
      <c r="AA1141" s="172"/>
      <c r="AB1141" s="172"/>
      <c r="AC1141" s="172"/>
      <c r="AD1141" s="172"/>
      <c r="AE1141" s="172"/>
      <c r="AF1141" s="172"/>
      <c r="AG1141" s="172"/>
      <c r="AH1141" s="172"/>
      <c r="AI1141" s="172"/>
      <c r="AJ1141" s="172"/>
      <c r="AK1141" s="172"/>
      <c r="AL1141" s="172"/>
      <c r="AM1141" s="172"/>
      <c r="AN1141" s="172"/>
      <c r="AO1141" s="172"/>
      <c r="AP1141" s="172"/>
      <c r="AQ1141" s="172"/>
      <c r="AR1141" s="172"/>
      <c r="AS1141" s="172"/>
      <c r="AT1141" s="172"/>
      <c r="AU1141" s="172"/>
      <c r="AV1141" s="172"/>
      <c r="AW1141" s="172"/>
      <c r="AX1141" s="172"/>
      <c r="AY1141" s="172"/>
      <c r="AZ1141" s="172"/>
      <c r="BA1141" s="172"/>
      <c r="BB1141" s="172"/>
      <c r="BC1141" s="172"/>
      <c r="BD1141" s="172"/>
      <c r="BE1141" s="172"/>
      <c r="BF1141" s="172"/>
      <c r="BG1141" s="172"/>
      <c r="BH1141" s="172"/>
      <c r="BI1141" s="172"/>
      <c r="BJ1141" s="172"/>
      <c r="BK1141" s="172"/>
      <c r="BL1141" s="172"/>
      <c r="BM1141" s="172"/>
      <c r="BN1141" s="172"/>
    </row>
    <row r="1142" spans="20:66" s="156" customFormat="1">
      <c r="T1142" s="172"/>
      <c r="U1142" s="172"/>
      <c r="V1142" s="172"/>
      <c r="W1142" s="172"/>
      <c r="X1142" s="172"/>
      <c r="Y1142" s="172"/>
      <c r="Z1142" s="172"/>
      <c r="AA1142" s="172"/>
      <c r="AB1142" s="172"/>
      <c r="AC1142" s="172"/>
      <c r="AD1142" s="172"/>
      <c r="AE1142" s="172"/>
      <c r="AF1142" s="172"/>
      <c r="AG1142" s="172"/>
      <c r="AH1142" s="172"/>
      <c r="AI1142" s="172"/>
      <c r="AJ1142" s="172"/>
      <c r="AK1142" s="172"/>
      <c r="AL1142" s="172"/>
      <c r="AM1142" s="172"/>
      <c r="AN1142" s="172"/>
      <c r="AO1142" s="172"/>
      <c r="AP1142" s="172"/>
      <c r="AQ1142" s="172"/>
      <c r="AR1142" s="172"/>
      <c r="AS1142" s="172"/>
      <c r="AT1142" s="172"/>
      <c r="AU1142" s="172"/>
      <c r="AV1142" s="172"/>
      <c r="AW1142" s="172"/>
      <c r="AX1142" s="172"/>
      <c r="AY1142" s="172"/>
      <c r="AZ1142" s="172"/>
      <c r="BA1142" s="172"/>
      <c r="BB1142" s="172"/>
      <c r="BC1142" s="172"/>
      <c r="BD1142" s="172"/>
      <c r="BE1142" s="172"/>
      <c r="BF1142" s="172"/>
      <c r="BG1142" s="172"/>
      <c r="BH1142" s="172"/>
      <c r="BI1142" s="172"/>
      <c r="BJ1142" s="172"/>
      <c r="BK1142" s="172"/>
      <c r="BL1142" s="172"/>
      <c r="BM1142" s="172"/>
      <c r="BN1142" s="172"/>
    </row>
    <row r="1143" spans="20:66" s="156" customFormat="1">
      <c r="T1143" s="172"/>
      <c r="U1143" s="172"/>
      <c r="V1143" s="172"/>
      <c r="W1143" s="172"/>
      <c r="X1143" s="172"/>
      <c r="Y1143" s="172"/>
      <c r="Z1143" s="172"/>
      <c r="AA1143" s="172"/>
      <c r="AB1143" s="172"/>
      <c r="AC1143" s="172"/>
      <c r="AD1143" s="172"/>
      <c r="AE1143" s="172"/>
      <c r="AF1143" s="172"/>
      <c r="AG1143" s="172"/>
      <c r="AH1143" s="172"/>
      <c r="AI1143" s="172"/>
      <c r="AJ1143" s="172"/>
      <c r="AK1143" s="172"/>
      <c r="AL1143" s="172"/>
      <c r="AM1143" s="172"/>
      <c r="AN1143" s="172"/>
      <c r="AO1143" s="172"/>
      <c r="AP1143" s="172"/>
      <c r="AQ1143" s="172"/>
      <c r="AR1143" s="172"/>
      <c r="AS1143" s="172"/>
      <c r="AT1143" s="172"/>
      <c r="AU1143" s="172"/>
      <c r="AV1143" s="172"/>
      <c r="AW1143" s="172"/>
      <c r="AX1143" s="172"/>
      <c r="AY1143" s="172"/>
      <c r="AZ1143" s="172"/>
      <c r="BA1143" s="172"/>
      <c r="BB1143" s="172"/>
      <c r="BC1143" s="172"/>
      <c r="BD1143" s="172"/>
      <c r="BE1143" s="172"/>
      <c r="BF1143" s="172"/>
      <c r="BG1143" s="172"/>
      <c r="BH1143" s="172"/>
      <c r="BI1143" s="172"/>
      <c r="BJ1143" s="172"/>
      <c r="BK1143" s="172"/>
      <c r="BL1143" s="172"/>
      <c r="BM1143" s="172"/>
      <c r="BN1143" s="172"/>
    </row>
    <row r="1144" spans="20:66" s="156" customFormat="1">
      <c r="T1144" s="172"/>
      <c r="U1144" s="172"/>
      <c r="V1144" s="172"/>
      <c r="W1144" s="172"/>
      <c r="X1144" s="172"/>
      <c r="Y1144" s="172"/>
      <c r="Z1144" s="172"/>
      <c r="AA1144" s="172"/>
      <c r="AB1144" s="172"/>
      <c r="AC1144" s="172"/>
      <c r="AD1144" s="172"/>
      <c r="AE1144" s="172"/>
      <c r="AF1144" s="172"/>
      <c r="AG1144" s="172"/>
      <c r="AH1144" s="172"/>
      <c r="AI1144" s="172"/>
      <c r="AJ1144" s="172"/>
      <c r="AK1144" s="172"/>
      <c r="AL1144" s="172"/>
      <c r="AM1144" s="172"/>
      <c r="AN1144" s="172"/>
      <c r="AO1144" s="172"/>
      <c r="AP1144" s="172"/>
      <c r="AQ1144" s="172"/>
      <c r="AR1144" s="172"/>
      <c r="AS1144" s="172"/>
      <c r="AT1144" s="172"/>
      <c r="AU1144" s="172"/>
      <c r="AV1144" s="172"/>
      <c r="AW1144" s="172"/>
      <c r="AX1144" s="172"/>
      <c r="AY1144" s="172"/>
      <c r="AZ1144" s="172"/>
      <c r="BA1144" s="172"/>
      <c r="BB1144" s="172"/>
      <c r="BC1144" s="172"/>
      <c r="BD1144" s="172"/>
      <c r="BE1144" s="172"/>
      <c r="BF1144" s="172"/>
      <c r="BG1144" s="172"/>
      <c r="BH1144" s="172"/>
      <c r="BI1144" s="172"/>
      <c r="BJ1144" s="172"/>
      <c r="BK1144" s="172"/>
      <c r="BL1144" s="172"/>
      <c r="BM1144" s="172"/>
      <c r="BN1144" s="172"/>
    </row>
    <row r="1145" spans="20:66" s="156" customFormat="1">
      <c r="T1145" s="172"/>
      <c r="U1145" s="172"/>
      <c r="V1145" s="172"/>
      <c r="W1145" s="172"/>
      <c r="X1145" s="172"/>
      <c r="Y1145" s="172"/>
      <c r="Z1145" s="172"/>
      <c r="AA1145" s="172"/>
      <c r="AB1145" s="172"/>
      <c r="AC1145" s="172"/>
      <c r="AD1145" s="172"/>
      <c r="AE1145" s="172"/>
      <c r="AF1145" s="172"/>
      <c r="AG1145" s="172"/>
      <c r="AH1145" s="172"/>
      <c r="AI1145" s="172"/>
      <c r="AJ1145" s="172"/>
      <c r="AK1145" s="172"/>
      <c r="AL1145" s="172"/>
      <c r="AM1145" s="172"/>
      <c r="AN1145" s="172"/>
      <c r="AO1145" s="172"/>
      <c r="AP1145" s="172"/>
      <c r="AQ1145" s="172"/>
      <c r="AR1145" s="172"/>
      <c r="AS1145" s="172"/>
      <c r="AT1145" s="172"/>
      <c r="AU1145" s="172"/>
      <c r="AV1145" s="172"/>
      <c r="AW1145" s="172"/>
      <c r="AX1145" s="172"/>
      <c r="AY1145" s="172"/>
      <c r="AZ1145" s="172"/>
      <c r="BA1145" s="172"/>
      <c r="BB1145" s="172"/>
      <c r="BC1145" s="172"/>
      <c r="BD1145" s="172"/>
      <c r="BE1145" s="172"/>
      <c r="BF1145" s="172"/>
      <c r="BG1145" s="172"/>
      <c r="BH1145" s="172"/>
      <c r="BI1145" s="172"/>
      <c r="BJ1145" s="172"/>
      <c r="BK1145" s="172"/>
      <c r="BL1145" s="172"/>
      <c r="BM1145" s="172"/>
      <c r="BN1145" s="172"/>
    </row>
    <row r="1146" spans="20:66" s="156" customFormat="1">
      <c r="T1146" s="172"/>
      <c r="U1146" s="172"/>
      <c r="V1146" s="172"/>
      <c r="W1146" s="172"/>
      <c r="X1146" s="172"/>
      <c r="Y1146" s="172"/>
      <c r="Z1146" s="172"/>
      <c r="AA1146" s="172"/>
      <c r="AB1146" s="172"/>
      <c r="AC1146" s="172"/>
      <c r="AD1146" s="172"/>
      <c r="AE1146" s="172"/>
      <c r="AF1146" s="172"/>
      <c r="AG1146" s="172"/>
      <c r="AH1146" s="172"/>
      <c r="AI1146" s="172"/>
      <c r="AJ1146" s="172"/>
      <c r="AK1146" s="172"/>
      <c r="AL1146" s="172"/>
      <c r="AM1146" s="172"/>
      <c r="AN1146" s="172"/>
      <c r="AO1146" s="172"/>
      <c r="AP1146" s="172"/>
      <c r="AQ1146" s="172"/>
      <c r="AR1146" s="172"/>
      <c r="AS1146" s="172"/>
      <c r="AT1146" s="172"/>
      <c r="AU1146" s="172"/>
      <c r="AV1146" s="172"/>
      <c r="AW1146" s="172"/>
      <c r="AX1146" s="172"/>
      <c r="AY1146" s="172"/>
      <c r="AZ1146" s="172"/>
      <c r="BA1146" s="172"/>
      <c r="BB1146" s="172"/>
      <c r="BC1146" s="172"/>
      <c r="BD1146" s="172"/>
      <c r="BE1146" s="172"/>
      <c r="BF1146" s="172"/>
      <c r="BG1146" s="172"/>
      <c r="BH1146" s="172"/>
      <c r="BI1146" s="172"/>
      <c r="BJ1146" s="172"/>
      <c r="BK1146" s="172"/>
      <c r="BL1146" s="172"/>
      <c r="BM1146" s="172"/>
      <c r="BN1146" s="172"/>
    </row>
    <row r="1147" spans="20:66" s="156" customFormat="1">
      <c r="T1147" s="172"/>
      <c r="U1147" s="172"/>
      <c r="V1147" s="172"/>
      <c r="W1147" s="172"/>
      <c r="X1147" s="172"/>
      <c r="Y1147" s="172"/>
      <c r="Z1147" s="172"/>
      <c r="AA1147" s="172"/>
      <c r="AB1147" s="172"/>
      <c r="AC1147" s="172"/>
      <c r="AD1147" s="172"/>
      <c r="AE1147" s="172"/>
      <c r="AF1147" s="172"/>
      <c r="AG1147" s="172"/>
      <c r="AH1147" s="172"/>
      <c r="AI1147" s="172"/>
      <c r="AJ1147" s="172"/>
      <c r="AK1147" s="172"/>
      <c r="AL1147" s="172"/>
      <c r="AM1147" s="172"/>
      <c r="AN1147" s="172"/>
      <c r="AO1147" s="172"/>
      <c r="AP1147" s="172"/>
      <c r="AQ1147" s="172"/>
      <c r="AR1147" s="172"/>
      <c r="AS1147" s="172"/>
      <c r="AT1147" s="172"/>
      <c r="AU1147" s="172"/>
      <c r="AV1147" s="172"/>
      <c r="AW1147" s="172"/>
      <c r="AX1147" s="172"/>
      <c r="AY1147" s="172"/>
      <c r="AZ1147" s="172"/>
      <c r="BA1147" s="172"/>
      <c r="BB1147" s="172"/>
      <c r="BC1147" s="172"/>
      <c r="BD1147" s="172"/>
      <c r="BE1147" s="172"/>
      <c r="BF1147" s="172"/>
      <c r="BG1147" s="172"/>
      <c r="BH1147" s="172"/>
      <c r="BI1147" s="172"/>
      <c r="BJ1147" s="172"/>
      <c r="BK1147" s="172"/>
      <c r="BL1147" s="172"/>
      <c r="BM1147" s="172"/>
      <c r="BN1147" s="172"/>
    </row>
    <row r="1148" spans="20:66" s="156" customFormat="1">
      <c r="T1148" s="172"/>
      <c r="U1148" s="172"/>
      <c r="V1148" s="172"/>
      <c r="W1148" s="172"/>
      <c r="X1148" s="172"/>
      <c r="Y1148" s="172"/>
      <c r="Z1148" s="172"/>
      <c r="AA1148" s="172"/>
      <c r="AB1148" s="172"/>
      <c r="AC1148" s="172"/>
      <c r="AD1148" s="172"/>
      <c r="AE1148" s="172"/>
      <c r="AF1148" s="172"/>
      <c r="AG1148" s="172"/>
      <c r="AH1148" s="172"/>
      <c r="AI1148" s="172"/>
      <c r="AJ1148" s="172"/>
      <c r="AK1148" s="172"/>
      <c r="AL1148" s="172"/>
      <c r="AM1148" s="172"/>
      <c r="AN1148" s="172"/>
      <c r="AO1148" s="172"/>
      <c r="AP1148" s="172"/>
      <c r="AQ1148" s="172"/>
      <c r="AR1148" s="172"/>
      <c r="AS1148" s="172"/>
      <c r="AT1148" s="172"/>
      <c r="AU1148" s="172"/>
      <c r="AV1148" s="172"/>
      <c r="AW1148" s="172"/>
      <c r="AX1148" s="172"/>
      <c r="AY1148" s="172"/>
      <c r="AZ1148" s="172"/>
      <c r="BA1148" s="172"/>
      <c r="BB1148" s="172"/>
      <c r="BC1148" s="172"/>
      <c r="BD1148" s="172"/>
      <c r="BE1148" s="172"/>
      <c r="BF1148" s="172"/>
      <c r="BG1148" s="172"/>
      <c r="BH1148" s="172"/>
      <c r="BI1148" s="172"/>
      <c r="BJ1148" s="172"/>
      <c r="BK1148" s="172"/>
      <c r="BL1148" s="172"/>
      <c r="BM1148" s="172"/>
      <c r="BN1148" s="172"/>
    </row>
    <row r="1149" spans="20:66" s="156" customFormat="1">
      <c r="T1149" s="172"/>
      <c r="U1149" s="172"/>
      <c r="V1149" s="172"/>
      <c r="W1149" s="172"/>
      <c r="X1149" s="172"/>
      <c r="Y1149" s="172"/>
      <c r="Z1149" s="172"/>
      <c r="AA1149" s="172"/>
      <c r="AB1149" s="172"/>
      <c r="AC1149" s="172"/>
      <c r="AD1149" s="172"/>
      <c r="AE1149" s="172"/>
      <c r="AF1149" s="172"/>
      <c r="AG1149" s="172"/>
      <c r="AH1149" s="172"/>
      <c r="AI1149" s="172"/>
      <c r="AJ1149" s="172"/>
      <c r="AK1149" s="172"/>
      <c r="AL1149" s="172"/>
      <c r="AM1149" s="172"/>
      <c r="AN1149" s="172"/>
      <c r="AO1149" s="172"/>
      <c r="AP1149" s="172"/>
      <c r="AQ1149" s="172"/>
      <c r="AR1149" s="172"/>
      <c r="AS1149" s="172"/>
      <c r="AT1149" s="172"/>
      <c r="AU1149" s="172"/>
      <c r="AV1149" s="172"/>
      <c r="AW1149" s="172"/>
      <c r="AX1149" s="172"/>
      <c r="AY1149" s="172"/>
      <c r="AZ1149" s="172"/>
      <c r="BA1149" s="172"/>
      <c r="BB1149" s="172"/>
      <c r="BC1149" s="172"/>
      <c r="BD1149" s="172"/>
      <c r="BE1149" s="172"/>
      <c r="BF1149" s="172"/>
      <c r="BG1149" s="172"/>
      <c r="BH1149" s="172"/>
      <c r="BI1149" s="172"/>
      <c r="BJ1149" s="172"/>
      <c r="BK1149" s="172"/>
      <c r="BL1149" s="172"/>
      <c r="BM1149" s="172"/>
      <c r="BN1149" s="172"/>
    </row>
    <row r="1150" spans="20:66" s="156" customFormat="1">
      <c r="T1150" s="172"/>
      <c r="U1150" s="172"/>
      <c r="V1150" s="172"/>
      <c r="W1150" s="172"/>
      <c r="X1150" s="172"/>
      <c r="Y1150" s="172"/>
      <c r="Z1150" s="172"/>
      <c r="AA1150" s="172"/>
      <c r="AB1150" s="172"/>
      <c r="AC1150" s="172"/>
      <c r="AD1150" s="172"/>
      <c r="AE1150" s="172"/>
      <c r="AF1150" s="172"/>
      <c r="AG1150" s="172"/>
      <c r="AH1150" s="172"/>
      <c r="AI1150" s="172"/>
      <c r="AJ1150" s="172"/>
      <c r="AK1150" s="172"/>
      <c r="AL1150" s="172"/>
      <c r="AM1150" s="172"/>
      <c r="AN1150" s="172"/>
      <c r="AO1150" s="172"/>
      <c r="AP1150" s="172"/>
      <c r="AQ1150" s="172"/>
      <c r="AR1150" s="172"/>
      <c r="AS1150" s="172"/>
      <c r="AT1150" s="172"/>
      <c r="AU1150" s="172"/>
      <c r="AV1150" s="172"/>
      <c r="AW1150" s="172"/>
      <c r="AX1150" s="172"/>
      <c r="AY1150" s="172"/>
      <c r="AZ1150" s="172"/>
      <c r="BA1150" s="172"/>
      <c r="BB1150" s="172"/>
      <c r="BC1150" s="172"/>
      <c r="BD1150" s="172"/>
      <c r="BE1150" s="172"/>
      <c r="BF1150" s="172"/>
      <c r="BG1150" s="172"/>
      <c r="BH1150" s="172"/>
      <c r="BI1150" s="172"/>
      <c r="BJ1150" s="172"/>
      <c r="BK1150" s="172"/>
      <c r="BL1150" s="172"/>
      <c r="BM1150" s="172"/>
      <c r="BN1150" s="172"/>
    </row>
    <row r="1151" spans="20:66" s="156" customFormat="1">
      <c r="T1151" s="172"/>
      <c r="U1151" s="172"/>
      <c r="V1151" s="172"/>
      <c r="W1151" s="172"/>
      <c r="X1151" s="172"/>
      <c r="Y1151" s="172"/>
      <c r="Z1151" s="172"/>
      <c r="AA1151" s="172"/>
      <c r="AB1151" s="172"/>
      <c r="AC1151" s="172"/>
      <c r="AD1151" s="172"/>
      <c r="AE1151" s="172"/>
      <c r="AF1151" s="172"/>
      <c r="AG1151" s="172"/>
      <c r="AH1151" s="172"/>
      <c r="AI1151" s="172"/>
      <c r="AJ1151" s="172"/>
      <c r="AK1151" s="172"/>
      <c r="AL1151" s="172"/>
      <c r="AM1151" s="172"/>
      <c r="AN1151" s="172"/>
      <c r="AO1151" s="172"/>
      <c r="AP1151" s="172"/>
      <c r="AQ1151" s="172"/>
      <c r="AR1151" s="172"/>
      <c r="AS1151" s="172"/>
      <c r="AT1151" s="172"/>
      <c r="AU1151" s="172"/>
      <c r="AV1151" s="172"/>
      <c r="AW1151" s="172"/>
      <c r="AX1151" s="172"/>
      <c r="AY1151" s="172"/>
      <c r="AZ1151" s="172"/>
      <c r="BA1151" s="172"/>
      <c r="BB1151" s="172"/>
      <c r="BC1151" s="172"/>
      <c r="BD1151" s="172"/>
      <c r="BE1151" s="172"/>
      <c r="BF1151" s="172"/>
      <c r="BG1151" s="172"/>
      <c r="BH1151" s="172"/>
      <c r="BI1151" s="172"/>
      <c r="BJ1151" s="172"/>
      <c r="BK1151" s="172"/>
      <c r="BL1151" s="172"/>
      <c r="BM1151" s="172"/>
      <c r="BN1151" s="172"/>
    </row>
    <row r="1152" spans="20:66" s="156" customFormat="1">
      <c r="T1152" s="172"/>
      <c r="U1152" s="172"/>
      <c r="V1152" s="172"/>
      <c r="W1152" s="172"/>
      <c r="X1152" s="172"/>
      <c r="Y1152" s="172"/>
      <c r="Z1152" s="172"/>
      <c r="AA1152" s="172"/>
      <c r="AB1152" s="172"/>
      <c r="AC1152" s="172"/>
      <c r="AD1152" s="172"/>
      <c r="AE1152" s="172"/>
      <c r="AF1152" s="172"/>
      <c r="AG1152" s="172"/>
      <c r="AH1152" s="172"/>
      <c r="AI1152" s="172"/>
      <c r="AJ1152" s="172"/>
      <c r="AK1152" s="172"/>
      <c r="AL1152" s="172"/>
      <c r="AM1152" s="172"/>
      <c r="AN1152" s="172"/>
      <c r="AO1152" s="172"/>
      <c r="AP1152" s="172"/>
      <c r="AQ1152" s="172"/>
      <c r="AR1152" s="172"/>
      <c r="AS1152" s="172"/>
      <c r="AT1152" s="172"/>
      <c r="AU1152" s="172"/>
      <c r="AV1152" s="172"/>
      <c r="AW1152" s="172"/>
      <c r="AX1152" s="172"/>
      <c r="AY1152" s="172"/>
      <c r="AZ1152" s="172"/>
      <c r="BA1152" s="172"/>
      <c r="BB1152" s="172"/>
      <c r="BC1152" s="172"/>
      <c r="BD1152" s="172"/>
      <c r="BE1152" s="172"/>
      <c r="BF1152" s="172"/>
      <c r="BG1152" s="172"/>
      <c r="BH1152" s="172"/>
      <c r="BI1152" s="172"/>
      <c r="BJ1152" s="172"/>
      <c r="BK1152" s="172"/>
      <c r="BL1152" s="172"/>
      <c r="BM1152" s="172"/>
      <c r="BN1152" s="172"/>
    </row>
    <row r="1153" spans="20:66" s="156" customFormat="1">
      <c r="T1153" s="172"/>
      <c r="U1153" s="172"/>
      <c r="V1153" s="172"/>
      <c r="W1153" s="172"/>
      <c r="X1153" s="172"/>
      <c r="Y1153" s="172"/>
      <c r="Z1153" s="172"/>
      <c r="AA1153" s="172"/>
      <c r="AB1153" s="172"/>
      <c r="AC1153" s="172"/>
      <c r="AD1153" s="172"/>
      <c r="AE1153" s="172"/>
      <c r="AF1153" s="172"/>
      <c r="AG1153" s="172"/>
      <c r="AH1153" s="172"/>
      <c r="AI1153" s="172"/>
      <c r="AJ1153" s="172"/>
      <c r="AK1153" s="172"/>
      <c r="AL1153" s="172"/>
      <c r="AM1153" s="172"/>
      <c r="AN1153" s="172"/>
      <c r="AO1153" s="172"/>
      <c r="AP1153" s="172"/>
      <c r="AQ1153" s="172"/>
      <c r="AR1153" s="172"/>
      <c r="AS1153" s="172"/>
      <c r="AT1153" s="172"/>
      <c r="AU1153" s="172"/>
      <c r="AV1153" s="172"/>
      <c r="AW1153" s="172"/>
      <c r="AX1153" s="172"/>
      <c r="AY1153" s="172"/>
      <c r="AZ1153" s="172"/>
      <c r="BA1153" s="172"/>
      <c r="BB1153" s="172"/>
      <c r="BC1153" s="172"/>
      <c r="BD1153" s="172"/>
      <c r="BE1153" s="172"/>
      <c r="BF1153" s="172"/>
      <c r="BG1153" s="172"/>
      <c r="BH1153" s="172"/>
      <c r="BI1153" s="172"/>
      <c r="BJ1153" s="172"/>
      <c r="BK1153" s="172"/>
      <c r="BL1153" s="172"/>
      <c r="BM1153" s="172"/>
      <c r="BN1153" s="172"/>
    </row>
    <row r="1154" spans="20:66" s="156" customFormat="1">
      <c r="T1154" s="172"/>
      <c r="U1154" s="172"/>
      <c r="V1154" s="172"/>
      <c r="W1154" s="172"/>
      <c r="X1154" s="172"/>
      <c r="Y1154" s="172"/>
      <c r="Z1154" s="172"/>
      <c r="AA1154" s="172"/>
      <c r="AB1154" s="172"/>
      <c r="AC1154" s="172"/>
      <c r="AD1154" s="172"/>
      <c r="AE1154" s="172"/>
      <c r="AF1154" s="172"/>
      <c r="AG1154" s="172"/>
      <c r="AH1154" s="172"/>
      <c r="AI1154" s="172"/>
      <c r="AJ1154" s="172"/>
      <c r="AK1154" s="172"/>
      <c r="AL1154" s="172"/>
      <c r="AM1154" s="172"/>
      <c r="AN1154" s="172"/>
      <c r="AO1154" s="172"/>
      <c r="AP1154" s="172"/>
      <c r="AQ1154" s="172"/>
      <c r="AR1154" s="172"/>
      <c r="AS1154" s="172"/>
      <c r="AT1154" s="172"/>
      <c r="AU1154" s="172"/>
      <c r="AV1154" s="172"/>
      <c r="AW1154" s="172"/>
      <c r="AX1154" s="172"/>
      <c r="AY1154" s="172"/>
      <c r="AZ1154" s="172"/>
      <c r="BA1154" s="172"/>
      <c r="BB1154" s="172"/>
      <c r="BC1154" s="172"/>
      <c r="BD1154" s="172"/>
      <c r="BE1154" s="172"/>
      <c r="BF1154" s="172"/>
      <c r="BG1154" s="172"/>
      <c r="BH1154" s="172"/>
      <c r="BI1154" s="172"/>
      <c r="BJ1154" s="172"/>
      <c r="BK1154" s="172"/>
      <c r="BL1154" s="172"/>
      <c r="BM1154" s="172"/>
      <c r="BN1154" s="172"/>
    </row>
    <row r="1155" spans="20:66" s="156" customFormat="1">
      <c r="T1155" s="172"/>
      <c r="U1155" s="172"/>
      <c r="V1155" s="172"/>
      <c r="W1155" s="172"/>
      <c r="X1155" s="172"/>
      <c r="Y1155" s="172"/>
      <c r="Z1155" s="172"/>
      <c r="AA1155" s="172"/>
      <c r="AB1155" s="172"/>
      <c r="AC1155" s="172"/>
      <c r="AD1155" s="172"/>
      <c r="AE1155" s="172"/>
      <c r="AF1155" s="172"/>
      <c r="AG1155" s="172"/>
      <c r="AH1155" s="172"/>
      <c r="AI1155" s="172"/>
      <c r="AJ1155" s="172"/>
      <c r="AK1155" s="172"/>
      <c r="AL1155" s="172"/>
      <c r="AM1155" s="172"/>
      <c r="AN1155" s="172"/>
      <c r="AO1155" s="172"/>
      <c r="AP1155" s="172"/>
      <c r="AQ1155" s="172"/>
      <c r="AR1155" s="172"/>
      <c r="AS1155" s="172"/>
      <c r="AT1155" s="172"/>
      <c r="AU1155" s="172"/>
      <c r="AV1155" s="172"/>
      <c r="AW1155" s="172"/>
      <c r="AX1155" s="172"/>
      <c r="AY1155" s="172"/>
      <c r="AZ1155" s="172"/>
      <c r="BA1155" s="172"/>
      <c r="BB1155" s="172"/>
      <c r="BC1155" s="172"/>
      <c r="BD1155" s="172"/>
      <c r="BE1155" s="172"/>
      <c r="BF1155" s="172"/>
      <c r="BG1155" s="172"/>
      <c r="BH1155" s="172"/>
      <c r="BI1155" s="172"/>
      <c r="BJ1155" s="172"/>
      <c r="BK1155" s="172"/>
      <c r="BL1155" s="172"/>
      <c r="BM1155" s="172"/>
      <c r="BN1155" s="172"/>
    </row>
    <row r="1156" spans="20:66" s="156" customFormat="1">
      <c r="T1156" s="172"/>
      <c r="U1156" s="172"/>
      <c r="V1156" s="172"/>
      <c r="W1156" s="172"/>
      <c r="X1156" s="172"/>
      <c r="Y1156" s="172"/>
      <c r="Z1156" s="172"/>
      <c r="AA1156" s="172"/>
      <c r="AB1156" s="172"/>
      <c r="AC1156" s="172"/>
      <c r="AD1156" s="172"/>
      <c r="AE1156" s="172"/>
      <c r="AF1156" s="172"/>
      <c r="AG1156" s="172"/>
      <c r="AH1156" s="172"/>
      <c r="AI1156" s="172"/>
      <c r="AJ1156" s="172"/>
      <c r="AK1156" s="172"/>
      <c r="AL1156" s="172"/>
      <c r="AM1156" s="172"/>
      <c r="AN1156" s="172"/>
      <c r="AO1156" s="172"/>
      <c r="AP1156" s="172"/>
      <c r="AQ1156" s="172"/>
      <c r="AR1156" s="172"/>
      <c r="AS1156" s="172"/>
      <c r="AT1156" s="172"/>
      <c r="AU1156" s="172"/>
      <c r="AV1156" s="172"/>
      <c r="AW1156" s="172"/>
      <c r="AX1156" s="172"/>
      <c r="AY1156" s="172"/>
      <c r="AZ1156" s="172"/>
      <c r="BA1156" s="172"/>
      <c r="BB1156" s="172"/>
      <c r="BC1156" s="172"/>
      <c r="BD1156" s="172"/>
      <c r="BE1156" s="172"/>
      <c r="BF1156" s="172"/>
      <c r="BG1156" s="172"/>
      <c r="BH1156" s="172"/>
      <c r="BI1156" s="172"/>
      <c r="BJ1156" s="172"/>
      <c r="BK1156" s="172"/>
      <c r="BL1156" s="172"/>
      <c r="BM1156" s="172"/>
      <c r="BN1156" s="172"/>
    </row>
    <row r="1157" spans="20:66" s="156" customFormat="1">
      <c r="T1157" s="172"/>
      <c r="U1157" s="172"/>
      <c r="V1157" s="172"/>
      <c r="W1157" s="172"/>
      <c r="X1157" s="172"/>
      <c r="Y1157" s="172"/>
      <c r="Z1157" s="172"/>
      <c r="AA1157" s="172"/>
      <c r="AB1157" s="172"/>
      <c r="AC1157" s="172"/>
      <c r="AD1157" s="172"/>
      <c r="AE1157" s="172"/>
      <c r="AF1157" s="172"/>
      <c r="AG1157" s="172"/>
      <c r="AH1157" s="172"/>
      <c r="AI1157" s="172"/>
      <c r="AJ1157" s="172"/>
      <c r="AK1157" s="172"/>
      <c r="AL1157" s="172"/>
      <c r="AM1157" s="172"/>
      <c r="AN1157" s="172"/>
      <c r="AO1157" s="172"/>
      <c r="AP1157" s="172"/>
      <c r="AQ1157" s="172"/>
      <c r="AR1157" s="172"/>
      <c r="AS1157" s="172"/>
      <c r="AT1157" s="172"/>
      <c r="AU1157" s="172"/>
      <c r="AV1157" s="172"/>
      <c r="AW1157" s="172"/>
      <c r="AX1157" s="172"/>
      <c r="AY1157" s="172"/>
      <c r="AZ1157" s="172"/>
      <c r="BA1157" s="172"/>
      <c r="BB1157" s="172"/>
      <c r="BC1157" s="172"/>
      <c r="BD1157" s="172"/>
      <c r="BE1157" s="172"/>
      <c r="BF1157" s="172"/>
      <c r="BG1157" s="172"/>
      <c r="BH1157" s="172"/>
      <c r="BI1157" s="172"/>
      <c r="BJ1157" s="172"/>
      <c r="BK1157" s="172"/>
      <c r="BL1157" s="172"/>
      <c r="BM1157" s="172"/>
      <c r="BN1157" s="172"/>
    </row>
    <row r="1158" spans="20:66" s="156" customFormat="1">
      <c r="T1158" s="172"/>
      <c r="U1158" s="172"/>
      <c r="V1158" s="172"/>
      <c r="W1158" s="172"/>
      <c r="X1158" s="172"/>
      <c r="Y1158" s="172"/>
      <c r="Z1158" s="172"/>
      <c r="AA1158" s="172"/>
      <c r="AB1158" s="172"/>
      <c r="AC1158" s="172"/>
      <c r="AD1158" s="172"/>
      <c r="AE1158" s="172"/>
      <c r="AF1158" s="172"/>
      <c r="AG1158" s="172"/>
      <c r="AH1158" s="172"/>
      <c r="AI1158" s="172"/>
      <c r="AJ1158" s="172"/>
      <c r="AK1158" s="172"/>
      <c r="AL1158" s="172"/>
      <c r="AM1158" s="172"/>
      <c r="AN1158" s="172"/>
      <c r="AO1158" s="172"/>
      <c r="AP1158" s="172"/>
      <c r="AQ1158" s="172"/>
      <c r="AR1158" s="172"/>
      <c r="AS1158" s="172"/>
      <c r="AT1158" s="172"/>
      <c r="AU1158" s="172"/>
      <c r="AV1158" s="172"/>
      <c r="AW1158" s="172"/>
      <c r="AX1158" s="172"/>
      <c r="AY1158" s="172"/>
      <c r="AZ1158" s="172"/>
      <c r="BA1158" s="172"/>
      <c r="BB1158" s="172"/>
      <c r="BC1158" s="172"/>
      <c r="BD1158" s="172"/>
      <c r="BE1158" s="172"/>
      <c r="BF1158" s="172"/>
      <c r="BG1158" s="172"/>
      <c r="BH1158" s="172"/>
      <c r="BI1158" s="172"/>
      <c r="BJ1158" s="172"/>
      <c r="BK1158" s="172"/>
      <c r="BL1158" s="172"/>
      <c r="BM1158" s="172"/>
      <c r="BN1158" s="172"/>
    </row>
    <row r="1159" spans="20:66" s="156" customFormat="1">
      <c r="T1159" s="172"/>
      <c r="U1159" s="172"/>
      <c r="V1159" s="172"/>
      <c r="W1159" s="172"/>
      <c r="X1159" s="172"/>
      <c r="Y1159" s="172"/>
      <c r="Z1159" s="172"/>
      <c r="AA1159" s="172"/>
      <c r="AB1159" s="172"/>
      <c r="AC1159" s="172"/>
      <c r="AD1159" s="172"/>
      <c r="AE1159" s="172"/>
      <c r="AF1159" s="172"/>
      <c r="AG1159" s="172"/>
      <c r="AH1159" s="172"/>
      <c r="AI1159" s="172"/>
      <c r="AJ1159" s="172"/>
      <c r="AK1159" s="172"/>
      <c r="AL1159" s="172"/>
      <c r="AM1159" s="172"/>
      <c r="AN1159" s="172"/>
      <c r="AO1159" s="172"/>
      <c r="AP1159" s="172"/>
      <c r="AQ1159" s="172"/>
      <c r="AR1159" s="172"/>
      <c r="AS1159" s="172"/>
      <c r="AT1159" s="172"/>
      <c r="AU1159" s="172"/>
      <c r="AV1159" s="172"/>
      <c r="AW1159" s="172"/>
      <c r="AX1159" s="172"/>
      <c r="AY1159" s="172"/>
      <c r="AZ1159" s="172"/>
      <c r="BA1159" s="172"/>
      <c r="BB1159" s="172"/>
      <c r="BC1159" s="172"/>
      <c r="BD1159" s="172"/>
      <c r="BE1159" s="172"/>
      <c r="BF1159" s="172"/>
      <c r="BG1159" s="172"/>
      <c r="BH1159" s="172"/>
      <c r="BI1159" s="172"/>
      <c r="BJ1159" s="172"/>
      <c r="BK1159" s="172"/>
      <c r="BL1159" s="172"/>
      <c r="BM1159" s="172"/>
      <c r="BN1159" s="172"/>
    </row>
    <row r="1160" spans="20:66" s="156" customFormat="1">
      <c r="T1160" s="172"/>
      <c r="U1160" s="172"/>
      <c r="V1160" s="172"/>
      <c r="W1160" s="172"/>
      <c r="X1160" s="172"/>
      <c r="Y1160" s="172"/>
      <c r="Z1160" s="172"/>
      <c r="AA1160" s="172"/>
      <c r="AB1160" s="172"/>
      <c r="AC1160" s="172"/>
      <c r="AD1160" s="172"/>
      <c r="AE1160" s="172"/>
      <c r="AF1160" s="172"/>
      <c r="AG1160" s="172"/>
      <c r="AH1160" s="172"/>
      <c r="AI1160" s="172"/>
      <c r="AJ1160" s="172"/>
      <c r="AK1160" s="172"/>
      <c r="AL1160" s="172"/>
      <c r="AM1160" s="172"/>
      <c r="AN1160" s="172"/>
      <c r="AO1160" s="172"/>
      <c r="AP1160" s="172"/>
      <c r="AQ1160" s="172"/>
      <c r="AR1160" s="172"/>
      <c r="AS1160" s="172"/>
      <c r="AT1160" s="172"/>
      <c r="AU1160" s="172"/>
      <c r="AV1160" s="172"/>
      <c r="AW1160" s="172"/>
      <c r="AX1160" s="172"/>
      <c r="AY1160" s="172"/>
      <c r="AZ1160" s="172"/>
      <c r="BA1160" s="172"/>
      <c r="BB1160" s="172"/>
      <c r="BC1160" s="172"/>
      <c r="BD1160" s="172"/>
      <c r="BE1160" s="172"/>
      <c r="BF1160" s="172"/>
      <c r="BG1160" s="172"/>
      <c r="BH1160" s="172"/>
      <c r="BI1160" s="172"/>
      <c r="BJ1160" s="172"/>
      <c r="BK1160" s="172"/>
      <c r="BL1160" s="172"/>
      <c r="BM1160" s="172"/>
      <c r="BN1160" s="172"/>
    </row>
    <row r="1161" spans="20:66" s="156" customFormat="1">
      <c r="T1161" s="172"/>
      <c r="U1161" s="172"/>
      <c r="V1161" s="172"/>
      <c r="W1161" s="172"/>
      <c r="X1161" s="172"/>
      <c r="Y1161" s="172"/>
      <c r="Z1161" s="172"/>
      <c r="AA1161" s="172"/>
      <c r="AB1161" s="172"/>
      <c r="AC1161" s="172"/>
      <c r="AD1161" s="172"/>
      <c r="AE1161" s="172"/>
      <c r="AF1161" s="172"/>
      <c r="AG1161" s="172"/>
      <c r="AH1161" s="172"/>
      <c r="AI1161" s="172"/>
      <c r="AJ1161" s="172"/>
      <c r="AK1161" s="172"/>
      <c r="AL1161" s="172"/>
      <c r="AM1161" s="172"/>
      <c r="AN1161" s="172"/>
      <c r="AO1161" s="172"/>
      <c r="AP1161" s="172"/>
      <c r="AQ1161" s="172"/>
      <c r="AR1161" s="172"/>
      <c r="AS1161" s="172"/>
      <c r="AT1161" s="172"/>
      <c r="AU1161" s="172"/>
      <c r="AV1161" s="172"/>
      <c r="AW1161" s="172"/>
      <c r="AX1161" s="172"/>
      <c r="AY1161" s="172"/>
      <c r="AZ1161" s="172"/>
      <c r="BA1161" s="172"/>
      <c r="BB1161" s="172"/>
      <c r="BC1161" s="172"/>
      <c r="BD1161" s="172"/>
      <c r="BE1161" s="172"/>
      <c r="BF1161" s="172"/>
      <c r="BG1161" s="172"/>
      <c r="BH1161" s="172"/>
      <c r="BI1161" s="172"/>
      <c r="BJ1161" s="172"/>
      <c r="BK1161" s="172"/>
      <c r="BL1161" s="172"/>
      <c r="BM1161" s="172"/>
      <c r="BN1161" s="172"/>
    </row>
    <row r="1162" spans="20:66" s="156" customFormat="1">
      <c r="T1162" s="172"/>
      <c r="U1162" s="172"/>
      <c r="V1162" s="172"/>
      <c r="W1162" s="172"/>
      <c r="X1162" s="172"/>
      <c r="Y1162" s="172"/>
      <c r="Z1162" s="172"/>
      <c r="AA1162" s="172"/>
      <c r="AB1162" s="172"/>
      <c r="AC1162" s="172"/>
      <c r="AD1162" s="172"/>
      <c r="AE1162" s="172"/>
      <c r="AF1162" s="172"/>
      <c r="AG1162" s="172"/>
      <c r="AH1162" s="172"/>
      <c r="AI1162" s="172"/>
      <c r="AJ1162" s="172"/>
      <c r="AK1162" s="172"/>
      <c r="AL1162" s="172"/>
      <c r="AM1162" s="172"/>
      <c r="AN1162" s="172"/>
      <c r="AO1162" s="172"/>
      <c r="AP1162" s="172"/>
      <c r="AQ1162" s="172"/>
      <c r="AR1162" s="172"/>
      <c r="AS1162" s="172"/>
      <c r="AT1162" s="172"/>
      <c r="AU1162" s="172"/>
      <c r="AV1162" s="172"/>
      <c r="AW1162" s="172"/>
      <c r="AX1162" s="172"/>
      <c r="AY1162" s="172"/>
      <c r="AZ1162" s="172"/>
      <c r="BA1162" s="172"/>
      <c r="BB1162" s="172"/>
      <c r="BC1162" s="172"/>
      <c r="BD1162" s="172"/>
      <c r="BE1162" s="172"/>
      <c r="BF1162" s="172"/>
      <c r="BG1162" s="172"/>
      <c r="BH1162" s="172"/>
      <c r="BI1162" s="172"/>
      <c r="BJ1162" s="172"/>
      <c r="BK1162" s="172"/>
      <c r="BL1162" s="172"/>
      <c r="BM1162" s="172"/>
      <c r="BN1162" s="172"/>
    </row>
    <row r="1163" spans="20:66" s="156" customFormat="1">
      <c r="T1163" s="172"/>
      <c r="U1163" s="172"/>
      <c r="V1163" s="172"/>
      <c r="W1163" s="172"/>
      <c r="X1163" s="172"/>
      <c r="Y1163" s="172"/>
      <c r="Z1163" s="172"/>
      <c r="AA1163" s="172"/>
      <c r="AB1163" s="172"/>
      <c r="AC1163" s="172"/>
      <c r="AD1163" s="172"/>
      <c r="AE1163" s="172"/>
      <c r="AF1163" s="172"/>
      <c r="AG1163" s="172"/>
      <c r="AH1163" s="172"/>
      <c r="AI1163" s="172"/>
      <c r="AJ1163" s="172"/>
      <c r="AK1163" s="172"/>
      <c r="AL1163" s="172"/>
      <c r="AM1163" s="172"/>
      <c r="AN1163" s="172"/>
      <c r="AO1163" s="172"/>
      <c r="AP1163" s="172"/>
      <c r="AQ1163" s="172"/>
      <c r="AR1163" s="172"/>
      <c r="AS1163" s="172"/>
      <c r="AT1163" s="172"/>
      <c r="AU1163" s="172"/>
      <c r="AV1163" s="172"/>
      <c r="AW1163" s="172"/>
      <c r="AX1163" s="172"/>
      <c r="AY1163" s="172"/>
      <c r="AZ1163" s="172"/>
      <c r="BA1163" s="172"/>
      <c r="BB1163" s="172"/>
      <c r="BC1163" s="172"/>
      <c r="BD1163" s="172"/>
      <c r="BE1163" s="172"/>
      <c r="BF1163" s="172"/>
      <c r="BG1163" s="172"/>
      <c r="BH1163" s="172"/>
      <c r="BI1163" s="172"/>
      <c r="BJ1163" s="172"/>
      <c r="BK1163" s="172"/>
      <c r="BL1163" s="172"/>
      <c r="BM1163" s="172"/>
      <c r="BN1163" s="172"/>
    </row>
    <row r="1164" spans="20:66" s="156" customFormat="1">
      <c r="T1164" s="172"/>
      <c r="U1164" s="172"/>
      <c r="V1164" s="172"/>
      <c r="W1164" s="172"/>
      <c r="X1164" s="172"/>
      <c r="Y1164" s="172"/>
      <c r="Z1164" s="172"/>
      <c r="AA1164" s="172"/>
      <c r="AB1164" s="172"/>
      <c r="AC1164" s="172"/>
      <c r="AD1164" s="172"/>
      <c r="AE1164" s="172"/>
      <c r="AF1164" s="172"/>
      <c r="AG1164" s="172"/>
      <c r="AH1164" s="172"/>
      <c r="AI1164" s="172"/>
      <c r="AJ1164" s="172"/>
      <c r="AK1164" s="172"/>
      <c r="AL1164" s="172"/>
      <c r="AM1164" s="172"/>
      <c r="AN1164" s="172"/>
      <c r="AO1164" s="172"/>
      <c r="AP1164" s="172"/>
      <c r="AQ1164" s="172"/>
      <c r="AR1164" s="172"/>
      <c r="AS1164" s="172"/>
      <c r="AT1164" s="172"/>
      <c r="AU1164" s="172"/>
      <c r="AV1164" s="172"/>
      <c r="AW1164" s="172"/>
      <c r="AX1164" s="172"/>
      <c r="AY1164" s="172"/>
      <c r="AZ1164" s="172"/>
      <c r="BA1164" s="172"/>
      <c r="BB1164" s="172"/>
      <c r="BC1164" s="172"/>
      <c r="BD1164" s="172"/>
      <c r="BE1164" s="172"/>
      <c r="BF1164" s="172"/>
      <c r="BG1164" s="172"/>
      <c r="BH1164" s="172"/>
      <c r="BI1164" s="172"/>
      <c r="BJ1164" s="172"/>
      <c r="BK1164" s="172"/>
      <c r="BL1164" s="172"/>
      <c r="BM1164" s="172"/>
      <c r="BN1164" s="172"/>
    </row>
    <row r="1165" spans="20:66" s="156" customFormat="1">
      <c r="T1165" s="172"/>
      <c r="U1165" s="172"/>
      <c r="V1165" s="172"/>
      <c r="W1165" s="172"/>
      <c r="X1165" s="172"/>
      <c r="Y1165" s="172"/>
      <c r="Z1165" s="172"/>
      <c r="AA1165" s="172"/>
      <c r="AB1165" s="172"/>
      <c r="AC1165" s="172"/>
      <c r="AD1165" s="172"/>
      <c r="AE1165" s="172"/>
      <c r="AF1165" s="172"/>
      <c r="AG1165" s="172"/>
      <c r="AH1165" s="172"/>
      <c r="AI1165" s="172"/>
      <c r="AJ1165" s="172"/>
      <c r="AK1165" s="172"/>
      <c r="AL1165" s="172"/>
      <c r="AM1165" s="172"/>
      <c r="AN1165" s="172"/>
      <c r="AO1165" s="172"/>
      <c r="AP1165" s="172"/>
      <c r="AQ1165" s="172"/>
      <c r="AR1165" s="172"/>
      <c r="AS1165" s="172"/>
      <c r="AT1165" s="172"/>
      <c r="AU1165" s="172"/>
      <c r="AV1165" s="172"/>
      <c r="AW1165" s="172"/>
      <c r="AX1165" s="172"/>
      <c r="AY1165" s="172"/>
      <c r="AZ1165" s="172"/>
      <c r="BA1165" s="172"/>
      <c r="BB1165" s="172"/>
      <c r="BC1165" s="172"/>
      <c r="BD1165" s="172"/>
      <c r="BE1165" s="172"/>
      <c r="BF1165" s="172"/>
      <c r="BG1165" s="172"/>
      <c r="BH1165" s="172"/>
      <c r="BI1165" s="172"/>
      <c r="BJ1165" s="172"/>
      <c r="BK1165" s="172"/>
      <c r="BL1165" s="172"/>
      <c r="BM1165" s="172"/>
      <c r="BN1165" s="172"/>
    </row>
    <row r="1166" spans="20:66" s="156" customFormat="1">
      <c r="T1166" s="172"/>
      <c r="U1166" s="172"/>
      <c r="V1166" s="172"/>
      <c r="W1166" s="172"/>
      <c r="X1166" s="172"/>
      <c r="Y1166" s="172"/>
      <c r="Z1166" s="172"/>
      <c r="AA1166" s="172"/>
      <c r="AB1166" s="172"/>
      <c r="AC1166" s="172"/>
      <c r="AD1166" s="172"/>
      <c r="AE1166" s="172"/>
      <c r="AF1166" s="172"/>
      <c r="AG1166" s="172"/>
      <c r="AH1166" s="172"/>
      <c r="AI1166" s="172"/>
      <c r="AJ1166" s="172"/>
      <c r="AK1166" s="172"/>
      <c r="AL1166" s="172"/>
      <c r="AM1166" s="172"/>
      <c r="AN1166" s="172"/>
      <c r="AO1166" s="172"/>
      <c r="AP1166" s="172"/>
      <c r="AQ1166" s="172"/>
      <c r="AR1166" s="172"/>
      <c r="AS1166" s="172"/>
      <c r="AT1166" s="172"/>
      <c r="AU1166" s="172"/>
      <c r="AV1166" s="172"/>
      <c r="AW1166" s="172"/>
      <c r="AX1166" s="172"/>
      <c r="AY1166" s="172"/>
      <c r="AZ1166" s="172"/>
      <c r="BA1166" s="172"/>
      <c r="BB1166" s="172"/>
      <c r="BC1166" s="172"/>
      <c r="BD1166" s="172"/>
      <c r="BE1166" s="172"/>
      <c r="BF1166" s="172"/>
      <c r="BG1166" s="172"/>
      <c r="BH1166" s="172"/>
      <c r="BI1166" s="172"/>
      <c r="BJ1166" s="172"/>
      <c r="BK1166" s="172"/>
      <c r="BL1166" s="172"/>
      <c r="BM1166" s="172"/>
      <c r="BN1166" s="172"/>
    </row>
    <row r="1167" spans="20:66" s="156" customFormat="1">
      <c r="T1167" s="172"/>
      <c r="U1167" s="172"/>
      <c r="V1167" s="172"/>
      <c r="W1167" s="172"/>
      <c r="X1167" s="172"/>
      <c r="Y1167" s="172"/>
      <c r="Z1167" s="172"/>
      <c r="AA1167" s="172"/>
      <c r="AB1167" s="172"/>
      <c r="AC1167" s="172"/>
      <c r="AD1167" s="172"/>
      <c r="AE1167" s="172"/>
      <c r="AF1167" s="172"/>
      <c r="AG1167" s="172"/>
      <c r="AH1167" s="172"/>
      <c r="AI1167" s="172"/>
      <c r="AJ1167" s="172"/>
      <c r="AK1167" s="172"/>
      <c r="AL1167" s="172"/>
      <c r="AM1167" s="172"/>
      <c r="AN1167" s="172"/>
      <c r="AO1167" s="172"/>
      <c r="AP1167" s="172"/>
      <c r="AQ1167" s="172"/>
      <c r="AR1167" s="172"/>
      <c r="AS1167" s="172"/>
      <c r="AT1167" s="172"/>
      <c r="AU1167" s="172"/>
      <c r="AV1167" s="172"/>
      <c r="AW1167" s="172"/>
      <c r="AX1167" s="172"/>
      <c r="AY1167" s="172"/>
      <c r="AZ1167" s="172"/>
      <c r="BA1167" s="172"/>
      <c r="BB1167" s="172"/>
      <c r="BC1167" s="172"/>
      <c r="BD1167" s="172"/>
      <c r="BE1167" s="172"/>
      <c r="BF1167" s="172"/>
      <c r="BG1167" s="172"/>
      <c r="BH1167" s="172"/>
      <c r="BI1167" s="172"/>
      <c r="BJ1167" s="172"/>
      <c r="BK1167" s="172"/>
      <c r="BL1167" s="172"/>
      <c r="BM1167" s="172"/>
      <c r="BN1167" s="172"/>
    </row>
    <row r="1168" spans="20:66" s="156" customFormat="1">
      <c r="T1168" s="172"/>
      <c r="U1168" s="172"/>
      <c r="V1168" s="172"/>
      <c r="W1168" s="172"/>
      <c r="X1168" s="172"/>
      <c r="Y1168" s="172"/>
      <c r="Z1168" s="172"/>
      <c r="AA1168" s="172"/>
      <c r="AB1168" s="172"/>
      <c r="AC1168" s="172"/>
      <c r="AD1168" s="172"/>
      <c r="AE1168" s="172"/>
      <c r="AF1168" s="172"/>
      <c r="AG1168" s="172"/>
      <c r="AH1168" s="172"/>
      <c r="AI1168" s="172"/>
      <c r="AJ1168" s="172"/>
      <c r="AK1168" s="172"/>
      <c r="AL1168" s="172"/>
      <c r="AM1168" s="172"/>
      <c r="AN1168" s="172"/>
      <c r="AO1168" s="172"/>
      <c r="AP1168" s="172"/>
      <c r="AQ1168" s="172"/>
      <c r="AR1168" s="172"/>
      <c r="AS1168" s="172"/>
      <c r="AT1168" s="172"/>
      <c r="AU1168" s="172"/>
      <c r="AV1168" s="172"/>
      <c r="AW1168" s="172"/>
      <c r="AX1168" s="172"/>
      <c r="AY1168" s="172"/>
      <c r="AZ1168" s="172"/>
      <c r="BA1168" s="172"/>
      <c r="BB1168" s="172"/>
      <c r="BC1168" s="172"/>
      <c r="BD1168" s="172"/>
      <c r="BE1168" s="172"/>
      <c r="BF1168" s="172"/>
      <c r="BG1168" s="172"/>
      <c r="BH1168" s="172"/>
      <c r="BI1168" s="172"/>
      <c r="BJ1168" s="172"/>
      <c r="BK1168" s="172"/>
      <c r="BL1168" s="172"/>
      <c r="BM1168" s="172"/>
      <c r="BN1168" s="172"/>
    </row>
    <row r="1169" spans="20:66" s="156" customFormat="1">
      <c r="T1169" s="172"/>
      <c r="U1169" s="172"/>
      <c r="V1169" s="172"/>
      <c r="W1169" s="172"/>
      <c r="X1169" s="172"/>
      <c r="Y1169" s="172"/>
      <c r="Z1169" s="172"/>
      <c r="AA1169" s="172"/>
      <c r="AB1169" s="172"/>
      <c r="AC1169" s="172"/>
      <c r="AD1169" s="172"/>
      <c r="AE1169" s="172"/>
      <c r="AF1169" s="172"/>
      <c r="AG1169" s="172"/>
      <c r="AH1169" s="172"/>
      <c r="AI1169" s="172"/>
      <c r="AJ1169" s="172"/>
      <c r="AK1169" s="172"/>
      <c r="AL1169" s="172"/>
      <c r="AM1169" s="172"/>
      <c r="AN1169" s="172"/>
      <c r="AO1169" s="172"/>
      <c r="AP1169" s="172"/>
      <c r="AQ1169" s="172"/>
      <c r="AR1169" s="172"/>
      <c r="AS1169" s="172"/>
      <c r="AT1169" s="172"/>
      <c r="AU1169" s="172"/>
      <c r="AV1169" s="172"/>
      <c r="AW1169" s="172"/>
      <c r="AX1169" s="172"/>
      <c r="AY1169" s="172"/>
      <c r="AZ1169" s="172"/>
      <c r="BA1169" s="172"/>
      <c r="BB1169" s="172"/>
      <c r="BC1169" s="172"/>
      <c r="BD1169" s="172"/>
      <c r="BE1169" s="172"/>
      <c r="BF1169" s="172"/>
      <c r="BG1169" s="172"/>
      <c r="BH1169" s="172"/>
      <c r="BI1169" s="172"/>
      <c r="BJ1169" s="172"/>
      <c r="BK1169" s="172"/>
      <c r="BL1169" s="172"/>
      <c r="BM1169" s="172"/>
      <c r="BN1169" s="172"/>
    </row>
    <row r="1170" spans="20:66" s="156" customFormat="1">
      <c r="T1170" s="172"/>
      <c r="U1170" s="172"/>
      <c r="V1170" s="172"/>
      <c r="W1170" s="172"/>
      <c r="X1170" s="172"/>
      <c r="Y1170" s="172"/>
      <c r="Z1170" s="172"/>
      <c r="AA1170" s="172"/>
      <c r="AB1170" s="172"/>
      <c r="AC1170" s="172"/>
      <c r="AD1170" s="172"/>
      <c r="AE1170" s="172"/>
      <c r="AF1170" s="172"/>
      <c r="AG1170" s="172"/>
      <c r="AH1170" s="172"/>
      <c r="AI1170" s="172"/>
      <c r="AJ1170" s="172"/>
      <c r="AK1170" s="172"/>
      <c r="AL1170" s="172"/>
      <c r="AM1170" s="172"/>
      <c r="AN1170" s="172"/>
      <c r="AO1170" s="172"/>
      <c r="AP1170" s="172"/>
      <c r="AQ1170" s="172"/>
      <c r="AR1170" s="172"/>
      <c r="AS1170" s="172"/>
      <c r="AT1170" s="172"/>
      <c r="AU1170" s="172"/>
      <c r="AV1170" s="172"/>
      <c r="AW1170" s="172"/>
      <c r="AX1170" s="172"/>
      <c r="AY1170" s="172"/>
      <c r="AZ1170" s="172"/>
      <c r="BA1170" s="172"/>
      <c r="BB1170" s="172"/>
      <c r="BC1170" s="172"/>
      <c r="BD1170" s="172"/>
      <c r="BE1170" s="172"/>
      <c r="BF1170" s="172"/>
      <c r="BG1170" s="172"/>
      <c r="BH1170" s="172"/>
      <c r="BI1170" s="172"/>
      <c r="BJ1170" s="172"/>
      <c r="BK1170" s="172"/>
      <c r="BL1170" s="172"/>
      <c r="BM1170" s="172"/>
      <c r="BN1170" s="172"/>
    </row>
    <row r="1171" spans="20:66" s="156" customFormat="1">
      <c r="T1171" s="172"/>
      <c r="U1171" s="172"/>
      <c r="V1171" s="172"/>
      <c r="W1171" s="172"/>
      <c r="X1171" s="172"/>
      <c r="Y1171" s="172"/>
      <c r="Z1171" s="172"/>
      <c r="AA1171" s="172"/>
      <c r="AB1171" s="172"/>
      <c r="AC1171" s="172"/>
      <c r="AD1171" s="172"/>
      <c r="AE1171" s="172"/>
      <c r="AF1171" s="172"/>
      <c r="AG1171" s="172"/>
      <c r="AH1171" s="172"/>
      <c r="AI1171" s="172"/>
      <c r="AJ1171" s="172"/>
      <c r="AK1171" s="172"/>
      <c r="AL1171" s="172"/>
      <c r="AM1171" s="172"/>
      <c r="AN1171" s="172"/>
      <c r="AO1171" s="172"/>
      <c r="AP1171" s="172"/>
      <c r="AQ1171" s="172"/>
      <c r="AR1171" s="172"/>
      <c r="AS1171" s="172"/>
      <c r="AT1171" s="172"/>
      <c r="AU1171" s="172"/>
      <c r="AV1171" s="172"/>
      <c r="AW1171" s="172"/>
      <c r="AX1171" s="172"/>
      <c r="AY1171" s="172"/>
      <c r="AZ1171" s="172"/>
      <c r="BA1171" s="172"/>
      <c r="BB1171" s="172"/>
      <c r="BC1171" s="172"/>
      <c r="BD1171" s="172"/>
      <c r="BE1171" s="172"/>
      <c r="BF1171" s="172"/>
      <c r="BG1171" s="172"/>
      <c r="BH1171" s="172"/>
      <c r="BI1171" s="172"/>
      <c r="BJ1171" s="172"/>
      <c r="BK1171" s="172"/>
      <c r="BL1171" s="172"/>
      <c r="BM1171" s="172"/>
      <c r="BN1171" s="172"/>
    </row>
    <row r="1172" spans="20:66" s="156" customFormat="1">
      <c r="T1172" s="172"/>
      <c r="U1172" s="172"/>
      <c r="V1172" s="172"/>
      <c r="W1172" s="172"/>
      <c r="X1172" s="172"/>
      <c r="Y1172" s="172"/>
      <c r="Z1172" s="172"/>
      <c r="AA1172" s="172"/>
      <c r="AB1172" s="172"/>
      <c r="AC1172" s="172"/>
      <c r="AD1172" s="172"/>
      <c r="AE1172" s="172"/>
      <c r="AF1172" s="172"/>
      <c r="AG1172" s="172"/>
      <c r="AH1172" s="172"/>
      <c r="AI1172" s="172"/>
      <c r="AJ1172" s="172"/>
      <c r="AK1172" s="172"/>
      <c r="AL1172" s="172"/>
      <c r="AM1172" s="172"/>
      <c r="AN1172" s="172"/>
      <c r="AO1172" s="172"/>
      <c r="AP1172" s="172"/>
      <c r="AQ1172" s="172"/>
      <c r="AR1172" s="172"/>
      <c r="AS1172" s="172"/>
      <c r="AT1172" s="172"/>
      <c r="AU1172" s="172"/>
      <c r="AV1172" s="172"/>
      <c r="AW1172" s="172"/>
      <c r="AX1172" s="172"/>
      <c r="AY1172" s="172"/>
      <c r="AZ1172" s="172"/>
      <c r="BA1172" s="172"/>
      <c r="BB1172" s="172"/>
      <c r="BC1172" s="172"/>
      <c r="BD1172" s="172"/>
      <c r="BE1172" s="172"/>
      <c r="BF1172" s="172"/>
      <c r="BG1172" s="172"/>
      <c r="BH1172" s="172"/>
      <c r="BI1172" s="172"/>
      <c r="BJ1172" s="172"/>
      <c r="BK1172" s="172"/>
      <c r="BL1172" s="172"/>
      <c r="BM1172" s="172"/>
      <c r="BN1172" s="172"/>
    </row>
    <row r="1173" spans="20:66" s="156" customFormat="1">
      <c r="T1173" s="172"/>
      <c r="U1173" s="172"/>
      <c r="V1173" s="172"/>
      <c r="W1173" s="172"/>
      <c r="X1173" s="172"/>
      <c r="Y1173" s="172"/>
      <c r="Z1173" s="172"/>
      <c r="AA1173" s="172"/>
      <c r="AB1173" s="172"/>
      <c r="AC1173" s="172"/>
      <c r="AD1173" s="172"/>
      <c r="AE1173" s="172"/>
      <c r="AF1173" s="172"/>
      <c r="AG1173" s="172"/>
      <c r="AH1173" s="172"/>
      <c r="AI1173" s="172"/>
      <c r="AJ1173" s="172"/>
      <c r="AK1173" s="172"/>
      <c r="AL1173" s="172"/>
      <c r="AM1173" s="172"/>
      <c r="AN1173" s="172"/>
      <c r="AO1173" s="172"/>
      <c r="AP1173" s="172"/>
      <c r="AQ1173" s="172"/>
      <c r="AR1173" s="172"/>
      <c r="AS1173" s="172"/>
      <c r="AT1173" s="172"/>
      <c r="AU1173" s="172"/>
      <c r="AV1173" s="172"/>
      <c r="AW1173" s="172"/>
      <c r="AX1173" s="172"/>
      <c r="AY1173" s="172"/>
      <c r="AZ1173" s="172"/>
      <c r="BA1173" s="172"/>
      <c r="BB1173" s="172"/>
      <c r="BC1173" s="172"/>
      <c r="BD1173" s="172"/>
      <c r="BE1173" s="172"/>
      <c r="BF1173" s="172"/>
      <c r="BG1173" s="172"/>
      <c r="BH1173" s="172"/>
      <c r="BI1173" s="172"/>
      <c r="BJ1173" s="172"/>
      <c r="BK1173" s="172"/>
      <c r="BL1173" s="172"/>
      <c r="BM1173" s="172"/>
      <c r="BN1173" s="172"/>
    </row>
    <row r="1174" spans="20:66" s="156" customFormat="1">
      <c r="T1174" s="172"/>
      <c r="U1174" s="172"/>
      <c r="V1174" s="172"/>
      <c r="W1174" s="172"/>
      <c r="X1174" s="172"/>
      <c r="Y1174" s="172"/>
      <c r="Z1174" s="172"/>
      <c r="AA1174" s="172"/>
      <c r="AB1174" s="172"/>
      <c r="AC1174" s="172"/>
      <c r="AD1174" s="172"/>
      <c r="AE1174" s="172"/>
      <c r="AF1174" s="172"/>
      <c r="AG1174" s="172"/>
      <c r="AH1174" s="172"/>
      <c r="AI1174" s="172"/>
      <c r="AJ1174" s="172"/>
      <c r="AK1174" s="172"/>
      <c r="AL1174" s="172"/>
      <c r="AM1174" s="172"/>
      <c r="AN1174" s="172"/>
      <c r="AO1174" s="172"/>
      <c r="AP1174" s="172"/>
      <c r="AQ1174" s="172"/>
      <c r="AR1174" s="172"/>
      <c r="AS1174" s="172"/>
      <c r="AT1174" s="172"/>
      <c r="AU1174" s="172"/>
      <c r="AV1174" s="172"/>
      <c r="AW1174" s="172"/>
      <c r="AX1174" s="172"/>
      <c r="AY1174" s="172"/>
      <c r="AZ1174" s="172"/>
      <c r="BA1174" s="172"/>
      <c r="BB1174" s="172"/>
      <c r="BC1174" s="172"/>
      <c r="BD1174" s="172"/>
      <c r="BE1174" s="172"/>
      <c r="BF1174" s="172"/>
      <c r="BG1174" s="172"/>
      <c r="BH1174" s="172"/>
      <c r="BI1174" s="172"/>
      <c r="BJ1174" s="172"/>
      <c r="BK1174" s="172"/>
      <c r="BL1174" s="172"/>
      <c r="BM1174" s="172"/>
      <c r="BN1174" s="172"/>
    </row>
    <row r="1175" spans="20:66" s="156" customFormat="1">
      <c r="T1175" s="172"/>
      <c r="U1175" s="172"/>
      <c r="V1175" s="172"/>
      <c r="W1175" s="172"/>
      <c r="X1175" s="172"/>
      <c r="Y1175" s="172"/>
      <c r="Z1175" s="172"/>
      <c r="AA1175" s="172"/>
      <c r="AB1175" s="172"/>
      <c r="AC1175" s="172"/>
      <c r="AD1175" s="172"/>
      <c r="AE1175" s="172"/>
      <c r="AF1175" s="172"/>
      <c r="AG1175" s="172"/>
      <c r="AH1175" s="172"/>
      <c r="AI1175" s="172"/>
      <c r="AJ1175" s="172"/>
      <c r="AK1175" s="172"/>
      <c r="AL1175" s="172"/>
      <c r="AM1175" s="172"/>
      <c r="AN1175" s="172"/>
      <c r="AO1175" s="172"/>
      <c r="AP1175" s="172"/>
      <c r="AQ1175" s="172"/>
      <c r="AR1175" s="172"/>
      <c r="AS1175" s="172"/>
      <c r="AT1175" s="172"/>
      <c r="AU1175" s="172"/>
      <c r="AV1175" s="172"/>
      <c r="AW1175" s="172"/>
      <c r="AX1175" s="172"/>
      <c r="AY1175" s="172"/>
      <c r="AZ1175" s="172"/>
      <c r="BA1175" s="172"/>
      <c r="BB1175" s="172"/>
      <c r="BC1175" s="172"/>
      <c r="BD1175" s="172"/>
      <c r="BE1175" s="172"/>
      <c r="BF1175" s="172"/>
      <c r="BG1175" s="172"/>
      <c r="BH1175" s="172"/>
      <c r="BI1175" s="172"/>
      <c r="BJ1175" s="172"/>
      <c r="BK1175" s="172"/>
      <c r="BL1175" s="172"/>
      <c r="BM1175" s="172"/>
      <c r="BN1175" s="172"/>
    </row>
    <row r="1176" spans="20:66" s="156" customFormat="1">
      <c r="T1176" s="172"/>
      <c r="U1176" s="172"/>
      <c r="V1176" s="172"/>
      <c r="W1176" s="172"/>
      <c r="X1176" s="172"/>
      <c r="Y1176" s="172"/>
      <c r="Z1176" s="172"/>
      <c r="AA1176" s="172"/>
      <c r="AB1176" s="172"/>
      <c r="AC1176" s="172"/>
      <c r="AD1176" s="172"/>
      <c r="AE1176" s="172"/>
      <c r="AF1176" s="172"/>
      <c r="AG1176" s="172"/>
      <c r="AH1176" s="172"/>
      <c r="AI1176" s="172"/>
      <c r="AJ1176" s="172"/>
      <c r="AK1176" s="172"/>
      <c r="AL1176" s="172"/>
      <c r="AM1176" s="172"/>
      <c r="AN1176" s="172"/>
      <c r="AO1176" s="172"/>
      <c r="AP1176" s="172"/>
      <c r="AQ1176" s="172"/>
      <c r="AR1176" s="172"/>
      <c r="AS1176" s="172"/>
      <c r="AT1176" s="172"/>
      <c r="AU1176" s="172"/>
      <c r="AV1176" s="172"/>
      <c r="AW1176" s="172"/>
      <c r="AX1176" s="172"/>
      <c r="AY1176" s="172"/>
      <c r="AZ1176" s="172"/>
      <c r="BA1176" s="172"/>
      <c r="BB1176" s="172"/>
      <c r="BC1176" s="172"/>
      <c r="BD1176" s="172"/>
      <c r="BE1176" s="172"/>
      <c r="BF1176" s="172"/>
      <c r="BG1176" s="172"/>
      <c r="BH1176" s="172"/>
      <c r="BI1176" s="172"/>
      <c r="BJ1176" s="172"/>
      <c r="BK1176" s="172"/>
      <c r="BL1176" s="172"/>
      <c r="BM1176" s="172"/>
      <c r="BN1176" s="172"/>
    </row>
    <row r="1177" spans="20:66" s="156" customFormat="1">
      <c r="T1177" s="172"/>
      <c r="U1177" s="172"/>
      <c r="V1177" s="172"/>
      <c r="W1177" s="172"/>
      <c r="X1177" s="172"/>
      <c r="Y1177" s="172"/>
      <c r="Z1177" s="172"/>
      <c r="AA1177" s="172"/>
      <c r="AB1177" s="172"/>
      <c r="AC1177" s="172"/>
      <c r="AD1177" s="172"/>
      <c r="AE1177" s="172"/>
      <c r="AF1177" s="172"/>
      <c r="AG1177" s="172"/>
      <c r="AH1177" s="172"/>
      <c r="AI1177" s="172"/>
      <c r="AJ1177" s="172"/>
      <c r="AK1177" s="172"/>
      <c r="AL1177" s="172"/>
      <c r="AM1177" s="172"/>
      <c r="AN1177" s="172"/>
      <c r="AO1177" s="172"/>
      <c r="AP1177" s="172"/>
      <c r="AQ1177" s="172"/>
      <c r="AR1177" s="172"/>
      <c r="AS1177" s="172"/>
      <c r="AT1177" s="172"/>
      <c r="AU1177" s="172"/>
      <c r="AV1177" s="172"/>
      <c r="AW1177" s="172"/>
      <c r="AX1177" s="172"/>
      <c r="AY1177" s="172"/>
      <c r="AZ1177" s="172"/>
      <c r="BA1177" s="172"/>
      <c r="BB1177" s="172"/>
      <c r="BC1177" s="172"/>
      <c r="BD1177" s="172"/>
      <c r="BE1177" s="172"/>
      <c r="BF1177" s="172"/>
      <c r="BG1177" s="172"/>
      <c r="BH1177" s="172"/>
      <c r="BI1177" s="172"/>
      <c r="BJ1177" s="172"/>
      <c r="BK1177" s="172"/>
      <c r="BL1177" s="172"/>
      <c r="BM1177" s="172"/>
      <c r="BN1177" s="172"/>
    </row>
    <row r="1178" spans="20:66" s="156" customFormat="1">
      <c r="T1178" s="172"/>
      <c r="U1178" s="172"/>
      <c r="V1178" s="172"/>
      <c r="W1178" s="172"/>
      <c r="X1178" s="172"/>
      <c r="Y1178" s="172"/>
      <c r="Z1178" s="172"/>
      <c r="AA1178" s="172"/>
      <c r="AB1178" s="172"/>
      <c r="AC1178" s="172"/>
      <c r="AD1178" s="172"/>
      <c r="AE1178" s="172"/>
      <c r="AF1178" s="172"/>
      <c r="AG1178" s="172"/>
      <c r="AH1178" s="172"/>
      <c r="AI1178" s="172"/>
      <c r="AJ1178" s="172"/>
      <c r="AK1178" s="172"/>
      <c r="AL1178" s="172"/>
      <c r="AM1178" s="172"/>
      <c r="AN1178" s="172"/>
      <c r="AO1178" s="172"/>
      <c r="AP1178" s="172"/>
      <c r="AQ1178" s="172"/>
      <c r="AR1178" s="172"/>
      <c r="AS1178" s="172"/>
      <c r="AT1178" s="172"/>
      <c r="AU1178" s="172"/>
      <c r="AV1178" s="172"/>
      <c r="AW1178" s="172"/>
      <c r="AX1178" s="172"/>
      <c r="AY1178" s="172"/>
      <c r="AZ1178" s="172"/>
      <c r="BA1178" s="172"/>
      <c r="BB1178" s="172"/>
      <c r="BC1178" s="172"/>
      <c r="BD1178" s="172"/>
      <c r="BE1178" s="172"/>
      <c r="BF1178" s="172"/>
      <c r="BG1178" s="172"/>
      <c r="BH1178" s="172"/>
      <c r="BI1178" s="172"/>
      <c r="BJ1178" s="172"/>
      <c r="BK1178" s="172"/>
      <c r="BL1178" s="172"/>
      <c r="BM1178" s="172"/>
      <c r="BN1178" s="172"/>
    </row>
    <row r="1179" spans="20:66" s="156" customFormat="1">
      <c r="T1179" s="172"/>
      <c r="U1179" s="172"/>
      <c r="V1179" s="172"/>
      <c r="W1179" s="172"/>
      <c r="X1179" s="172"/>
      <c r="Y1179" s="172"/>
      <c r="Z1179" s="172"/>
      <c r="AA1179" s="172"/>
      <c r="AB1179" s="172"/>
      <c r="AC1179" s="172"/>
      <c r="AD1179" s="172"/>
      <c r="AE1179" s="172"/>
      <c r="AF1179" s="172"/>
      <c r="AG1179" s="172"/>
      <c r="AH1179" s="172"/>
      <c r="AI1179" s="172"/>
      <c r="AJ1179" s="172"/>
      <c r="AK1179" s="172"/>
      <c r="AL1179" s="172"/>
      <c r="AM1179" s="172"/>
      <c r="AN1179" s="172"/>
      <c r="AO1179" s="172"/>
      <c r="AP1179" s="172"/>
      <c r="AQ1179" s="172"/>
      <c r="AR1179" s="172"/>
      <c r="AS1179" s="172"/>
      <c r="AT1179" s="172"/>
      <c r="AU1179" s="172"/>
      <c r="AV1179" s="172"/>
      <c r="AW1179" s="172"/>
      <c r="AX1179" s="172"/>
      <c r="AY1179" s="172"/>
      <c r="AZ1179" s="172"/>
      <c r="BA1179" s="172"/>
      <c r="BB1179" s="172"/>
      <c r="BC1179" s="172"/>
      <c r="BD1179" s="172"/>
      <c r="BE1179" s="172"/>
      <c r="BF1179" s="172"/>
      <c r="BG1179" s="172"/>
      <c r="BH1179" s="172"/>
      <c r="BI1179" s="172"/>
      <c r="BJ1179" s="172"/>
      <c r="BK1179" s="172"/>
      <c r="BL1179" s="172"/>
      <c r="BM1179" s="172"/>
      <c r="BN1179" s="172"/>
    </row>
    <row r="1180" spans="20:66" s="156" customFormat="1">
      <c r="T1180" s="172"/>
      <c r="U1180" s="172"/>
      <c r="V1180" s="172"/>
      <c r="W1180" s="172"/>
      <c r="X1180" s="172"/>
      <c r="Y1180" s="172"/>
      <c r="Z1180" s="172"/>
      <c r="AA1180" s="172"/>
      <c r="AB1180" s="172"/>
      <c r="AC1180" s="172"/>
      <c r="AD1180" s="172"/>
      <c r="AE1180" s="172"/>
      <c r="AF1180" s="172"/>
      <c r="AG1180" s="172"/>
      <c r="AH1180" s="172"/>
      <c r="AI1180" s="172"/>
      <c r="AJ1180" s="172"/>
      <c r="AK1180" s="172"/>
      <c r="AL1180" s="172"/>
      <c r="AM1180" s="172"/>
      <c r="AN1180" s="172"/>
      <c r="AO1180" s="172"/>
      <c r="AP1180" s="172"/>
      <c r="AQ1180" s="172"/>
      <c r="AR1180" s="172"/>
      <c r="AS1180" s="172"/>
      <c r="AT1180" s="172"/>
      <c r="AU1180" s="172"/>
      <c r="AV1180" s="172"/>
      <c r="AW1180" s="172"/>
      <c r="AX1180" s="172"/>
      <c r="AY1180" s="172"/>
      <c r="AZ1180" s="172"/>
      <c r="BA1180" s="172"/>
      <c r="BB1180" s="172"/>
      <c r="BC1180" s="172"/>
      <c r="BD1180" s="172"/>
      <c r="BE1180" s="172"/>
      <c r="BF1180" s="172"/>
      <c r="BG1180" s="172"/>
      <c r="BH1180" s="172"/>
      <c r="BI1180" s="172"/>
      <c r="BJ1180" s="172"/>
      <c r="BK1180" s="172"/>
      <c r="BL1180" s="172"/>
      <c r="BM1180" s="172"/>
      <c r="BN1180" s="172"/>
    </row>
    <row r="1181" spans="20:66" s="156" customFormat="1">
      <c r="T1181" s="172"/>
      <c r="U1181" s="172"/>
      <c r="V1181" s="172"/>
      <c r="W1181" s="172"/>
      <c r="X1181" s="172"/>
      <c r="Y1181" s="172"/>
      <c r="Z1181" s="172"/>
      <c r="AA1181" s="172"/>
      <c r="AB1181" s="172"/>
      <c r="AC1181" s="172"/>
      <c r="AD1181" s="172"/>
      <c r="AE1181" s="172"/>
      <c r="AF1181" s="172"/>
      <c r="AG1181" s="172"/>
      <c r="AH1181" s="172"/>
      <c r="AI1181" s="172"/>
      <c r="AJ1181" s="172"/>
      <c r="AK1181" s="172"/>
      <c r="AL1181" s="172"/>
      <c r="AM1181" s="172"/>
      <c r="AN1181" s="172"/>
      <c r="AO1181" s="172"/>
      <c r="AP1181" s="172"/>
      <c r="AQ1181" s="172"/>
      <c r="AR1181" s="172"/>
      <c r="AS1181" s="172"/>
      <c r="AT1181" s="172"/>
      <c r="AU1181" s="172"/>
      <c r="AV1181" s="172"/>
      <c r="AW1181" s="172"/>
      <c r="AX1181" s="172"/>
      <c r="AY1181" s="172"/>
      <c r="AZ1181" s="172"/>
      <c r="BA1181" s="172"/>
      <c r="BB1181" s="172"/>
      <c r="BC1181" s="172"/>
      <c r="BD1181" s="172"/>
      <c r="BE1181" s="172"/>
      <c r="BF1181" s="172"/>
      <c r="BG1181" s="172"/>
      <c r="BH1181" s="172"/>
      <c r="BI1181" s="172"/>
      <c r="BJ1181" s="172"/>
      <c r="BK1181" s="172"/>
      <c r="BL1181" s="172"/>
      <c r="BM1181" s="172"/>
      <c r="BN1181" s="172"/>
    </row>
    <row r="1182" spans="20:66" s="156" customFormat="1">
      <c r="T1182" s="172"/>
      <c r="U1182" s="172"/>
      <c r="V1182" s="172"/>
      <c r="W1182" s="172"/>
      <c r="X1182" s="172"/>
      <c r="Y1182" s="172"/>
      <c r="Z1182" s="172"/>
      <c r="AA1182" s="172"/>
      <c r="AB1182" s="172"/>
      <c r="AC1182" s="172"/>
      <c r="AD1182" s="172"/>
      <c r="AE1182" s="172"/>
      <c r="AF1182" s="172"/>
      <c r="AG1182" s="172"/>
      <c r="AH1182" s="172"/>
      <c r="AI1182" s="172"/>
      <c r="AJ1182" s="172"/>
      <c r="AK1182" s="172"/>
      <c r="AL1182" s="172"/>
      <c r="AM1182" s="172"/>
      <c r="AN1182" s="172"/>
      <c r="AO1182" s="172"/>
      <c r="AP1182" s="172"/>
      <c r="AQ1182" s="172"/>
      <c r="AR1182" s="172"/>
      <c r="AS1182" s="172"/>
      <c r="AT1182" s="172"/>
      <c r="AU1182" s="172"/>
      <c r="AV1182" s="172"/>
      <c r="AW1182" s="172"/>
      <c r="AX1182" s="172"/>
      <c r="AY1182" s="172"/>
      <c r="AZ1182" s="172"/>
      <c r="BA1182" s="172"/>
      <c r="BB1182" s="172"/>
      <c r="BC1182" s="172"/>
      <c r="BD1182" s="172"/>
      <c r="BE1182" s="172"/>
      <c r="BF1182" s="172"/>
      <c r="BG1182" s="172"/>
      <c r="BH1182" s="172"/>
      <c r="BI1182" s="172"/>
      <c r="BJ1182" s="172"/>
      <c r="BK1182" s="172"/>
      <c r="BL1182" s="172"/>
      <c r="BM1182" s="172"/>
      <c r="BN1182" s="172"/>
    </row>
    <row r="1183" spans="20:66" s="156" customFormat="1">
      <c r="T1183" s="172"/>
      <c r="U1183" s="172"/>
      <c r="V1183" s="172"/>
      <c r="W1183" s="172"/>
      <c r="X1183" s="172"/>
      <c r="Y1183" s="172"/>
      <c r="Z1183" s="172"/>
      <c r="AA1183" s="172"/>
      <c r="AB1183" s="172"/>
      <c r="AC1183" s="172"/>
      <c r="AD1183" s="172"/>
      <c r="AE1183" s="172"/>
      <c r="AF1183" s="172"/>
      <c r="AG1183" s="172"/>
      <c r="AH1183" s="172"/>
      <c r="AI1183" s="172"/>
      <c r="AJ1183" s="172"/>
      <c r="AK1183" s="172"/>
      <c r="AL1183" s="172"/>
      <c r="AM1183" s="172"/>
      <c r="AN1183" s="172"/>
      <c r="AO1183" s="172"/>
      <c r="AP1183" s="172"/>
      <c r="AQ1183" s="172"/>
      <c r="AR1183" s="172"/>
      <c r="AS1183" s="172"/>
      <c r="AT1183" s="172"/>
      <c r="AU1183" s="172"/>
      <c r="AV1183" s="172"/>
      <c r="AW1183" s="172"/>
      <c r="AX1183" s="172"/>
      <c r="AY1183" s="172"/>
      <c r="AZ1183" s="172"/>
      <c r="BA1183" s="172"/>
      <c r="BB1183" s="172"/>
      <c r="BC1183" s="172"/>
      <c r="BD1183" s="172"/>
      <c r="BE1183" s="172"/>
      <c r="BF1183" s="172"/>
      <c r="BG1183" s="172"/>
      <c r="BH1183" s="172"/>
      <c r="BI1183" s="172"/>
      <c r="BJ1183" s="172"/>
      <c r="BK1183" s="172"/>
      <c r="BL1183" s="172"/>
      <c r="BM1183" s="172"/>
      <c r="BN1183" s="172"/>
    </row>
    <row r="1184" spans="20:66" s="156" customFormat="1">
      <c r="T1184" s="172"/>
      <c r="U1184" s="172"/>
      <c r="V1184" s="172"/>
      <c r="W1184" s="172"/>
      <c r="X1184" s="172"/>
      <c r="Y1184" s="172"/>
      <c r="Z1184" s="172"/>
      <c r="AA1184" s="172"/>
      <c r="AB1184" s="172"/>
      <c r="AC1184" s="172"/>
      <c r="AD1184" s="172"/>
      <c r="AE1184" s="172"/>
      <c r="AF1184" s="172"/>
      <c r="AG1184" s="172"/>
      <c r="AH1184" s="172"/>
      <c r="AI1184" s="172"/>
      <c r="AJ1184" s="172"/>
      <c r="AK1184" s="172"/>
      <c r="AL1184" s="172"/>
      <c r="AM1184" s="172"/>
      <c r="AN1184" s="172"/>
      <c r="AO1184" s="172"/>
      <c r="AP1184" s="172"/>
      <c r="AQ1184" s="172"/>
      <c r="AR1184" s="172"/>
      <c r="AS1184" s="172"/>
      <c r="AT1184" s="172"/>
      <c r="AU1184" s="172"/>
      <c r="AV1184" s="172"/>
      <c r="AW1184" s="172"/>
      <c r="AX1184" s="172"/>
      <c r="AY1184" s="172"/>
      <c r="AZ1184" s="172"/>
      <c r="BA1184" s="172"/>
      <c r="BB1184" s="172"/>
      <c r="BC1184" s="172"/>
      <c r="BD1184" s="172"/>
      <c r="BE1184" s="172"/>
      <c r="BF1184" s="172"/>
      <c r="BG1184" s="172"/>
      <c r="BH1184" s="172"/>
      <c r="BI1184" s="172"/>
      <c r="BJ1184" s="172"/>
      <c r="BK1184" s="172"/>
      <c r="BL1184" s="172"/>
      <c r="BM1184" s="172"/>
      <c r="BN1184" s="172"/>
    </row>
    <row r="1185" spans="20:66" s="156" customFormat="1">
      <c r="T1185" s="172"/>
      <c r="U1185" s="172"/>
      <c r="V1185" s="172"/>
      <c r="W1185" s="172"/>
      <c r="X1185" s="172"/>
      <c r="Y1185" s="172"/>
      <c r="Z1185" s="172"/>
      <c r="AA1185" s="172"/>
      <c r="AB1185" s="172"/>
      <c r="AC1185" s="172"/>
      <c r="AD1185" s="172"/>
      <c r="AE1185" s="172"/>
      <c r="AF1185" s="172"/>
      <c r="AG1185" s="172"/>
      <c r="AH1185" s="172"/>
      <c r="AI1185" s="172"/>
      <c r="AJ1185" s="172"/>
      <c r="AK1185" s="172"/>
      <c r="AL1185" s="172"/>
      <c r="AM1185" s="172"/>
      <c r="AN1185" s="172"/>
      <c r="AO1185" s="172"/>
      <c r="AP1185" s="172"/>
      <c r="AQ1185" s="172"/>
      <c r="AR1185" s="172"/>
      <c r="AS1185" s="172"/>
      <c r="AT1185" s="172"/>
      <c r="AU1185" s="172"/>
      <c r="AV1185" s="172"/>
      <c r="AW1185" s="172"/>
      <c r="AX1185" s="172"/>
      <c r="AY1185" s="172"/>
      <c r="AZ1185" s="172"/>
      <c r="BA1185" s="172"/>
      <c r="BB1185" s="172"/>
      <c r="BC1185" s="172"/>
      <c r="BD1185" s="172"/>
      <c r="BE1185" s="172"/>
      <c r="BF1185" s="172"/>
      <c r="BG1185" s="172"/>
      <c r="BH1185" s="172"/>
      <c r="BI1185" s="172"/>
      <c r="BJ1185" s="172"/>
      <c r="BK1185" s="172"/>
      <c r="BL1185" s="172"/>
      <c r="BM1185" s="172"/>
      <c r="BN1185" s="172"/>
    </row>
    <row r="1186" spans="20:66" s="156" customFormat="1">
      <c r="T1186" s="172"/>
      <c r="U1186" s="172"/>
      <c r="V1186" s="172"/>
      <c r="W1186" s="172"/>
      <c r="X1186" s="172"/>
      <c r="Y1186" s="172"/>
      <c r="Z1186" s="172"/>
      <c r="AA1186" s="172"/>
      <c r="AB1186" s="172"/>
      <c r="AC1186" s="172"/>
      <c r="AD1186" s="172"/>
      <c r="AE1186" s="172"/>
      <c r="AF1186" s="172"/>
      <c r="AG1186" s="172"/>
      <c r="AH1186" s="172"/>
      <c r="AI1186" s="172"/>
      <c r="AJ1186" s="172"/>
      <c r="AK1186" s="172"/>
      <c r="AL1186" s="172"/>
      <c r="AM1186" s="172"/>
      <c r="AN1186" s="172"/>
      <c r="AO1186" s="172"/>
      <c r="AP1186" s="172"/>
      <c r="AQ1186" s="172"/>
      <c r="AR1186" s="172"/>
      <c r="AS1186" s="172"/>
      <c r="AT1186" s="172"/>
      <c r="AU1186" s="172"/>
      <c r="AV1186" s="172"/>
      <c r="AW1186" s="172"/>
      <c r="AX1186" s="172"/>
      <c r="AY1186" s="172"/>
      <c r="AZ1186" s="172"/>
      <c r="BA1186" s="172"/>
      <c r="BB1186" s="172"/>
      <c r="BC1186" s="172"/>
      <c r="BD1186" s="172"/>
      <c r="BE1186" s="172"/>
      <c r="BF1186" s="172"/>
      <c r="BG1186" s="172"/>
      <c r="BH1186" s="172"/>
      <c r="BI1186" s="172"/>
      <c r="BJ1186" s="172"/>
      <c r="BK1186" s="172"/>
      <c r="BL1186" s="172"/>
      <c r="BM1186" s="172"/>
      <c r="BN1186" s="172"/>
    </row>
    <row r="1187" spans="20:66" s="156" customFormat="1">
      <c r="T1187" s="172"/>
      <c r="U1187" s="172"/>
      <c r="V1187" s="172"/>
      <c r="W1187" s="172"/>
      <c r="X1187" s="172"/>
      <c r="Y1187" s="172"/>
      <c r="Z1187" s="172"/>
      <c r="AA1187" s="172"/>
      <c r="AB1187" s="172"/>
      <c r="AC1187" s="172"/>
      <c r="AD1187" s="172"/>
      <c r="AE1187" s="172"/>
      <c r="AF1187" s="172"/>
      <c r="AG1187" s="172"/>
      <c r="AH1187" s="172"/>
      <c r="AI1187" s="172"/>
      <c r="AJ1187" s="172"/>
      <c r="AK1187" s="172"/>
      <c r="AL1187" s="172"/>
      <c r="AM1187" s="172"/>
      <c r="AN1187" s="172"/>
      <c r="AO1187" s="172"/>
      <c r="AP1187" s="172"/>
      <c r="AQ1187" s="172"/>
      <c r="AR1187" s="172"/>
      <c r="AS1187" s="172"/>
      <c r="AT1187" s="172"/>
      <c r="AU1187" s="172"/>
      <c r="AV1187" s="172"/>
      <c r="AW1187" s="172"/>
      <c r="AX1187" s="172"/>
      <c r="AY1187" s="172"/>
      <c r="AZ1187" s="172"/>
      <c r="BA1187" s="172"/>
      <c r="BB1187" s="172"/>
      <c r="BC1187" s="172"/>
      <c r="BD1187" s="172"/>
      <c r="BE1187" s="172"/>
      <c r="BF1187" s="172"/>
      <c r="BG1187" s="172"/>
      <c r="BH1187" s="172"/>
      <c r="BI1187" s="172"/>
      <c r="BJ1187" s="172"/>
      <c r="BK1187" s="172"/>
      <c r="BL1187" s="172"/>
      <c r="BM1187" s="172"/>
      <c r="BN1187" s="172"/>
    </row>
    <row r="1188" spans="20:66" s="156" customFormat="1">
      <c r="T1188" s="172"/>
      <c r="U1188" s="172"/>
      <c r="V1188" s="172"/>
      <c r="W1188" s="172"/>
      <c r="X1188" s="172"/>
      <c r="Y1188" s="172"/>
      <c r="Z1188" s="172"/>
      <c r="AA1188" s="172"/>
      <c r="AB1188" s="172"/>
      <c r="AC1188" s="172"/>
      <c r="AD1188" s="172"/>
      <c r="AE1188" s="172"/>
      <c r="AF1188" s="172"/>
      <c r="AG1188" s="172"/>
      <c r="AH1188" s="172"/>
      <c r="AI1188" s="172"/>
      <c r="AJ1188" s="172"/>
      <c r="AK1188" s="172"/>
      <c r="AL1188" s="172"/>
      <c r="AM1188" s="172"/>
      <c r="AN1188" s="172"/>
      <c r="AO1188" s="172"/>
      <c r="AP1188" s="172"/>
      <c r="AQ1188" s="172"/>
      <c r="AR1188" s="172"/>
      <c r="AS1188" s="172"/>
      <c r="AT1188" s="172"/>
      <c r="AU1188" s="172"/>
      <c r="AV1188" s="172"/>
      <c r="AW1188" s="172"/>
      <c r="AX1188" s="172"/>
      <c r="AY1188" s="172"/>
      <c r="AZ1188" s="172"/>
      <c r="BA1188" s="172"/>
      <c r="BB1188" s="172"/>
      <c r="BC1188" s="172"/>
      <c r="BD1188" s="172"/>
      <c r="BE1188" s="172"/>
      <c r="BF1188" s="172"/>
      <c r="BG1188" s="172"/>
      <c r="BH1188" s="172"/>
      <c r="BI1188" s="172"/>
      <c r="BJ1188" s="172"/>
      <c r="BK1188" s="172"/>
      <c r="BL1188" s="172"/>
      <c r="BM1188" s="172"/>
      <c r="BN1188" s="172"/>
    </row>
    <row r="1189" spans="20:66" s="156" customFormat="1">
      <c r="T1189" s="172"/>
      <c r="U1189" s="172"/>
      <c r="V1189" s="172"/>
      <c r="W1189" s="172"/>
      <c r="X1189" s="172"/>
      <c r="Y1189" s="172"/>
      <c r="Z1189" s="172"/>
      <c r="AA1189" s="172"/>
      <c r="AB1189" s="172"/>
      <c r="AC1189" s="172"/>
      <c r="AD1189" s="172"/>
      <c r="AE1189" s="172"/>
      <c r="AF1189" s="172"/>
      <c r="AG1189" s="172"/>
      <c r="AH1189" s="172"/>
      <c r="AI1189" s="172"/>
      <c r="AJ1189" s="172"/>
      <c r="AK1189" s="172"/>
      <c r="AL1189" s="172"/>
      <c r="AM1189" s="172"/>
      <c r="AN1189" s="172"/>
      <c r="AO1189" s="172"/>
      <c r="AP1189" s="172"/>
      <c r="AQ1189" s="172"/>
      <c r="AR1189" s="172"/>
      <c r="AS1189" s="172"/>
      <c r="AT1189" s="172"/>
      <c r="AU1189" s="172"/>
      <c r="AV1189" s="172"/>
      <c r="AW1189" s="172"/>
      <c r="AX1189" s="172"/>
      <c r="AY1189" s="172"/>
      <c r="AZ1189" s="172"/>
      <c r="BA1189" s="172"/>
      <c r="BB1189" s="172"/>
      <c r="BC1189" s="172"/>
      <c r="BD1189" s="172"/>
      <c r="BE1189" s="172"/>
      <c r="BF1189" s="172"/>
      <c r="BG1189" s="172"/>
      <c r="BH1189" s="172"/>
      <c r="BI1189" s="172"/>
      <c r="BJ1189" s="172"/>
      <c r="BK1189" s="172"/>
      <c r="BL1189" s="172"/>
      <c r="BM1189" s="172"/>
      <c r="BN1189" s="172"/>
    </row>
    <row r="1190" spans="20:66" s="156" customFormat="1">
      <c r="T1190" s="172"/>
      <c r="U1190" s="172"/>
      <c r="V1190" s="172"/>
      <c r="W1190" s="172"/>
      <c r="X1190" s="172"/>
      <c r="Y1190" s="172"/>
      <c r="Z1190" s="172"/>
      <c r="AA1190" s="172"/>
      <c r="AB1190" s="172"/>
      <c r="AC1190" s="172"/>
      <c r="AD1190" s="172"/>
      <c r="AE1190" s="172"/>
      <c r="AF1190" s="172"/>
      <c r="AG1190" s="172"/>
      <c r="AH1190" s="172"/>
      <c r="AI1190" s="172"/>
      <c r="AJ1190" s="172"/>
      <c r="AK1190" s="172"/>
      <c r="AL1190" s="172"/>
      <c r="AM1190" s="172"/>
      <c r="AN1190" s="172"/>
      <c r="AO1190" s="172"/>
      <c r="AP1190" s="172"/>
      <c r="AQ1190" s="172"/>
      <c r="AR1190" s="172"/>
      <c r="AS1190" s="172"/>
      <c r="AT1190" s="172"/>
      <c r="AU1190" s="172"/>
      <c r="AV1190" s="172"/>
      <c r="AW1190" s="172"/>
      <c r="AX1190" s="172"/>
      <c r="AY1190" s="172"/>
      <c r="AZ1190" s="172"/>
      <c r="BA1190" s="172"/>
      <c r="BB1190" s="172"/>
      <c r="BC1190" s="172"/>
      <c r="BD1190" s="172"/>
      <c r="BE1190" s="172"/>
      <c r="BF1190" s="172"/>
      <c r="BG1190" s="172"/>
      <c r="BH1190" s="172"/>
      <c r="BI1190" s="172"/>
      <c r="BJ1190" s="172"/>
      <c r="BK1190" s="172"/>
      <c r="BL1190" s="172"/>
      <c r="BM1190" s="172"/>
      <c r="BN1190" s="172"/>
    </row>
    <row r="1191" spans="20:66" s="156" customFormat="1">
      <c r="T1191" s="172"/>
      <c r="U1191" s="172"/>
      <c r="V1191" s="172"/>
      <c r="W1191" s="172"/>
      <c r="X1191" s="172"/>
      <c r="Y1191" s="172"/>
      <c r="Z1191" s="172"/>
      <c r="AA1191" s="172"/>
      <c r="AB1191" s="172"/>
      <c r="AC1191" s="172"/>
      <c r="AD1191" s="172"/>
      <c r="AE1191" s="172"/>
      <c r="AF1191" s="172"/>
      <c r="AG1191" s="172"/>
      <c r="AH1191" s="172"/>
      <c r="AI1191" s="172"/>
      <c r="AJ1191" s="172"/>
      <c r="AK1191" s="172"/>
      <c r="AL1191" s="172"/>
      <c r="AM1191" s="172"/>
      <c r="AN1191" s="172"/>
      <c r="AO1191" s="172"/>
      <c r="AP1191" s="172"/>
      <c r="AQ1191" s="172"/>
      <c r="AR1191" s="172"/>
      <c r="AS1191" s="172"/>
      <c r="AT1191" s="172"/>
      <c r="AU1191" s="172"/>
      <c r="AV1191" s="172"/>
      <c r="AW1191" s="172"/>
      <c r="AX1191" s="172"/>
      <c r="AY1191" s="172"/>
      <c r="AZ1191" s="172"/>
      <c r="BA1191" s="172"/>
      <c r="BB1191" s="172"/>
      <c r="BC1191" s="172"/>
      <c r="BD1191" s="172"/>
      <c r="BE1191" s="172"/>
      <c r="BF1191" s="172"/>
      <c r="BG1191" s="172"/>
      <c r="BH1191" s="172"/>
      <c r="BI1191" s="172"/>
      <c r="BJ1191" s="172"/>
      <c r="BK1191" s="172"/>
      <c r="BL1191" s="172"/>
      <c r="BM1191" s="172"/>
      <c r="BN1191" s="172"/>
    </row>
    <row r="1192" spans="20:66" s="156" customFormat="1">
      <c r="T1192" s="172"/>
      <c r="U1192" s="172"/>
      <c r="V1192" s="172"/>
      <c r="W1192" s="172"/>
      <c r="X1192" s="172"/>
      <c r="Y1192" s="172"/>
      <c r="Z1192" s="172"/>
      <c r="AA1192" s="172"/>
      <c r="AB1192" s="172"/>
      <c r="AC1192" s="172"/>
      <c r="AD1192" s="172"/>
      <c r="AE1192" s="172"/>
      <c r="AF1192" s="172"/>
      <c r="AG1192" s="172"/>
      <c r="AH1192" s="172"/>
      <c r="AI1192" s="172"/>
      <c r="AJ1192" s="172"/>
      <c r="AK1192" s="172"/>
      <c r="AL1192" s="172"/>
      <c r="AM1192" s="172"/>
      <c r="AN1192" s="172"/>
      <c r="AO1192" s="172"/>
      <c r="AP1192" s="172"/>
      <c r="AQ1192" s="172"/>
      <c r="AR1192" s="172"/>
      <c r="AS1192" s="172"/>
      <c r="AT1192" s="172"/>
      <c r="AU1192" s="172"/>
      <c r="AV1192" s="172"/>
      <c r="AW1192" s="172"/>
      <c r="AX1192" s="172"/>
      <c r="AY1192" s="172"/>
      <c r="AZ1192" s="172"/>
      <c r="BA1192" s="172"/>
      <c r="BB1192" s="172"/>
      <c r="BC1192" s="172"/>
      <c r="BD1192" s="172"/>
      <c r="BE1192" s="172"/>
      <c r="BF1192" s="172"/>
      <c r="BG1192" s="172"/>
      <c r="BH1192" s="172"/>
      <c r="BI1192" s="172"/>
      <c r="BJ1192" s="172"/>
      <c r="BK1192" s="172"/>
      <c r="BL1192" s="172"/>
      <c r="BM1192" s="172"/>
      <c r="BN1192" s="172"/>
    </row>
    <row r="1193" spans="20:66" s="156" customFormat="1">
      <c r="T1193" s="172"/>
      <c r="U1193" s="172"/>
      <c r="V1193" s="172"/>
      <c r="W1193" s="172"/>
      <c r="X1193" s="172"/>
      <c r="Y1193" s="172"/>
      <c r="Z1193" s="172"/>
      <c r="AA1193" s="172"/>
      <c r="AB1193" s="172"/>
      <c r="AC1193" s="172"/>
      <c r="AD1193" s="172"/>
      <c r="AE1193" s="172"/>
      <c r="AF1193" s="172"/>
      <c r="AG1193" s="172"/>
      <c r="AH1193" s="172"/>
      <c r="AI1193" s="172"/>
      <c r="AJ1193" s="172"/>
      <c r="AK1193" s="172"/>
      <c r="AL1193" s="172"/>
      <c r="AM1193" s="172"/>
      <c r="AN1193" s="172"/>
      <c r="AO1193" s="172"/>
      <c r="AP1193" s="172"/>
      <c r="AQ1193" s="172"/>
      <c r="AR1193" s="172"/>
      <c r="AS1193" s="172"/>
      <c r="AT1193" s="172"/>
      <c r="AU1193" s="172"/>
      <c r="AV1193" s="172"/>
      <c r="AW1193" s="172"/>
      <c r="AX1193" s="172"/>
      <c r="AY1193" s="172"/>
      <c r="AZ1193" s="172"/>
      <c r="BA1193" s="172"/>
      <c r="BB1193" s="172"/>
      <c r="BC1193" s="172"/>
      <c r="BD1193" s="172"/>
      <c r="BE1193" s="172"/>
      <c r="BF1193" s="172"/>
      <c r="BG1193" s="172"/>
      <c r="BH1193" s="172"/>
      <c r="BI1193" s="172"/>
      <c r="BJ1193" s="172"/>
      <c r="BK1193" s="172"/>
      <c r="BL1193" s="172"/>
      <c r="BM1193" s="172"/>
      <c r="BN1193" s="172"/>
    </row>
    <row r="1194" spans="20:66" s="156" customFormat="1">
      <c r="T1194" s="172"/>
      <c r="U1194" s="172"/>
      <c r="V1194" s="172"/>
      <c r="W1194" s="172"/>
      <c r="X1194" s="172"/>
      <c r="Y1194" s="172"/>
      <c r="Z1194" s="172"/>
      <c r="AA1194" s="172"/>
      <c r="AB1194" s="172"/>
      <c r="AC1194" s="172"/>
      <c r="AD1194" s="172"/>
      <c r="AE1194" s="172"/>
      <c r="AF1194" s="172"/>
      <c r="AG1194" s="172"/>
      <c r="AH1194" s="172"/>
      <c r="AI1194" s="172"/>
      <c r="AJ1194" s="172"/>
      <c r="AK1194" s="172"/>
      <c r="AL1194" s="172"/>
      <c r="AM1194" s="172"/>
      <c r="AN1194" s="172"/>
      <c r="AO1194" s="172"/>
      <c r="AP1194" s="172"/>
      <c r="AQ1194" s="172"/>
      <c r="AR1194" s="172"/>
      <c r="AS1194" s="172"/>
      <c r="AT1194" s="172"/>
      <c r="AU1194" s="172"/>
      <c r="AV1194" s="172"/>
      <c r="AW1194" s="172"/>
      <c r="AX1194" s="172"/>
      <c r="AY1194" s="172"/>
      <c r="AZ1194" s="172"/>
      <c r="BA1194" s="172"/>
      <c r="BB1194" s="172"/>
      <c r="BC1194" s="172"/>
      <c r="BD1194" s="172"/>
      <c r="BE1194" s="172"/>
      <c r="BF1194" s="172"/>
      <c r="BG1194" s="172"/>
      <c r="BH1194" s="172"/>
      <c r="BI1194" s="172"/>
      <c r="BJ1194" s="172"/>
      <c r="BK1194" s="172"/>
      <c r="BL1194" s="172"/>
      <c r="BM1194" s="172"/>
      <c r="BN1194" s="172"/>
    </row>
    <row r="1195" spans="20:66" s="156" customFormat="1">
      <c r="T1195" s="172"/>
      <c r="U1195" s="172"/>
      <c r="V1195" s="172"/>
      <c r="W1195" s="172"/>
      <c r="X1195" s="172"/>
      <c r="Y1195" s="172"/>
      <c r="Z1195" s="172"/>
      <c r="AA1195" s="172"/>
      <c r="AB1195" s="172"/>
      <c r="AC1195" s="172"/>
      <c r="AD1195" s="172"/>
      <c r="AE1195" s="172"/>
      <c r="AF1195" s="172"/>
      <c r="AG1195" s="172"/>
      <c r="AH1195" s="172"/>
      <c r="AI1195" s="172"/>
      <c r="AJ1195" s="172"/>
      <c r="AK1195" s="172"/>
      <c r="AL1195" s="172"/>
      <c r="AM1195" s="172"/>
      <c r="AN1195" s="172"/>
      <c r="AO1195" s="172"/>
      <c r="AP1195" s="172"/>
      <c r="AQ1195" s="172"/>
      <c r="AR1195" s="172"/>
      <c r="AS1195" s="172"/>
      <c r="AT1195" s="172"/>
      <c r="AU1195" s="172"/>
      <c r="AV1195" s="172"/>
      <c r="AW1195" s="172"/>
      <c r="AX1195" s="172"/>
      <c r="AY1195" s="172"/>
      <c r="AZ1195" s="172"/>
      <c r="BA1195" s="172"/>
      <c r="BB1195" s="172"/>
      <c r="BC1195" s="172"/>
      <c r="BD1195" s="172"/>
      <c r="BE1195" s="172"/>
      <c r="BF1195" s="172"/>
      <c r="BG1195" s="172"/>
      <c r="BH1195" s="172"/>
      <c r="BI1195" s="172"/>
      <c r="BJ1195" s="172"/>
      <c r="BK1195" s="172"/>
      <c r="BL1195" s="172"/>
      <c r="BM1195" s="172"/>
      <c r="BN1195" s="172"/>
    </row>
    <row r="1196" spans="20:66" s="156" customFormat="1">
      <c r="T1196" s="172"/>
      <c r="U1196" s="172"/>
      <c r="V1196" s="172"/>
      <c r="W1196" s="172"/>
      <c r="X1196" s="172"/>
      <c r="Y1196" s="172"/>
      <c r="Z1196" s="172"/>
      <c r="AA1196" s="172"/>
      <c r="AB1196" s="172"/>
      <c r="AC1196" s="172"/>
      <c r="AD1196" s="172"/>
      <c r="AE1196" s="172"/>
      <c r="AF1196" s="172"/>
      <c r="AG1196" s="172"/>
      <c r="AH1196" s="172"/>
      <c r="AI1196" s="172"/>
      <c r="AJ1196" s="172"/>
      <c r="AK1196" s="172"/>
      <c r="AL1196" s="172"/>
      <c r="AM1196" s="172"/>
      <c r="AN1196" s="172"/>
      <c r="AO1196" s="172"/>
      <c r="AP1196" s="172"/>
      <c r="AQ1196" s="172"/>
      <c r="AR1196" s="172"/>
      <c r="AS1196" s="172"/>
      <c r="AT1196" s="172"/>
      <c r="AU1196" s="172"/>
      <c r="AV1196" s="172"/>
      <c r="AW1196" s="172"/>
      <c r="AX1196" s="172"/>
      <c r="AY1196" s="172"/>
      <c r="AZ1196" s="172"/>
      <c r="BA1196" s="172"/>
      <c r="BB1196" s="172"/>
      <c r="BC1196" s="172"/>
      <c r="BD1196" s="172"/>
      <c r="BE1196" s="172"/>
      <c r="BF1196" s="172"/>
      <c r="BG1196" s="172"/>
      <c r="BH1196" s="172"/>
      <c r="BI1196" s="172"/>
      <c r="BJ1196" s="172"/>
      <c r="BK1196" s="172"/>
      <c r="BL1196" s="172"/>
      <c r="BM1196" s="172"/>
      <c r="BN1196" s="172"/>
    </row>
    <row r="1197" spans="20:66" s="156" customFormat="1">
      <c r="T1197" s="172"/>
      <c r="U1197" s="172"/>
      <c r="V1197" s="172"/>
      <c r="W1197" s="172"/>
      <c r="X1197" s="172"/>
      <c r="Y1197" s="172"/>
      <c r="Z1197" s="172"/>
      <c r="AA1197" s="172"/>
      <c r="AB1197" s="172"/>
      <c r="AC1197" s="172"/>
      <c r="AD1197" s="172"/>
      <c r="AE1197" s="172"/>
      <c r="AF1197" s="172"/>
      <c r="AG1197" s="172"/>
      <c r="AH1197" s="172"/>
      <c r="AI1197" s="172"/>
      <c r="AJ1197" s="172"/>
      <c r="AK1197" s="172"/>
      <c r="AL1197" s="172"/>
      <c r="AM1197" s="172"/>
      <c r="AN1197" s="172"/>
      <c r="AO1197" s="172"/>
      <c r="AP1197" s="172"/>
      <c r="AQ1197" s="172"/>
      <c r="AR1197" s="172"/>
      <c r="AS1197" s="172"/>
      <c r="AT1197" s="172"/>
      <c r="AU1197" s="172"/>
      <c r="AV1197" s="172"/>
      <c r="AW1197" s="172"/>
      <c r="AX1197" s="172"/>
      <c r="AY1197" s="172"/>
      <c r="AZ1197" s="172"/>
      <c r="BA1197" s="172"/>
      <c r="BB1197" s="172"/>
      <c r="BC1197" s="172"/>
      <c r="BD1197" s="172"/>
      <c r="BE1197" s="172"/>
      <c r="BF1197" s="172"/>
      <c r="BG1197" s="172"/>
      <c r="BH1197" s="172"/>
      <c r="BI1197" s="172"/>
      <c r="BJ1197" s="172"/>
      <c r="BK1197" s="172"/>
      <c r="BL1197" s="172"/>
      <c r="BM1197" s="172"/>
      <c r="BN1197" s="172"/>
    </row>
    <row r="1198" spans="20:66" s="156" customFormat="1">
      <c r="T1198" s="172"/>
      <c r="U1198" s="172"/>
      <c r="V1198" s="172"/>
      <c r="W1198" s="172"/>
      <c r="X1198" s="172"/>
      <c r="Y1198" s="172"/>
      <c r="Z1198" s="172"/>
      <c r="AA1198" s="172"/>
      <c r="AB1198" s="172"/>
      <c r="AC1198" s="172"/>
      <c r="AD1198" s="172"/>
      <c r="AE1198" s="172"/>
      <c r="AF1198" s="172"/>
      <c r="AG1198" s="172"/>
      <c r="AH1198" s="172"/>
      <c r="AI1198" s="172"/>
      <c r="AJ1198" s="172"/>
      <c r="AK1198" s="172"/>
      <c r="AL1198" s="172"/>
      <c r="AM1198" s="172"/>
      <c r="AN1198" s="172"/>
      <c r="AO1198" s="172"/>
      <c r="AP1198" s="172"/>
      <c r="AQ1198" s="172"/>
      <c r="AR1198" s="172"/>
      <c r="AS1198" s="172"/>
      <c r="AT1198" s="172"/>
      <c r="AU1198" s="172"/>
      <c r="AV1198" s="172"/>
      <c r="AW1198" s="172"/>
      <c r="AX1198" s="172"/>
      <c r="AY1198" s="172"/>
      <c r="AZ1198" s="172"/>
      <c r="BA1198" s="172"/>
      <c r="BB1198" s="172"/>
      <c r="BC1198" s="172"/>
      <c r="BD1198" s="172"/>
      <c r="BE1198" s="172"/>
      <c r="BF1198" s="172"/>
      <c r="BG1198" s="172"/>
      <c r="BH1198" s="172"/>
      <c r="BI1198" s="172"/>
      <c r="BJ1198" s="172"/>
      <c r="BK1198" s="172"/>
      <c r="BL1198" s="172"/>
      <c r="BM1198" s="172"/>
      <c r="BN1198" s="172"/>
    </row>
    <row r="1199" spans="20:66" s="156" customFormat="1">
      <c r="T1199" s="172"/>
      <c r="U1199" s="172"/>
      <c r="V1199" s="172"/>
      <c r="W1199" s="172"/>
      <c r="X1199" s="172"/>
      <c r="Y1199" s="172"/>
      <c r="Z1199" s="172"/>
      <c r="AA1199" s="172"/>
      <c r="AB1199" s="172"/>
      <c r="AC1199" s="172"/>
      <c r="AD1199" s="172"/>
      <c r="AE1199" s="172"/>
      <c r="AF1199" s="172"/>
      <c r="AG1199" s="172"/>
      <c r="AH1199" s="172"/>
      <c r="AI1199" s="172"/>
      <c r="AJ1199" s="172"/>
      <c r="AK1199" s="172"/>
      <c r="AL1199" s="172"/>
      <c r="AM1199" s="172"/>
      <c r="AN1199" s="172"/>
      <c r="AO1199" s="172"/>
      <c r="AP1199" s="172"/>
      <c r="AQ1199" s="172"/>
      <c r="AR1199" s="172"/>
      <c r="AS1199" s="172"/>
      <c r="AT1199" s="172"/>
      <c r="AU1199" s="172"/>
      <c r="AV1199" s="172"/>
      <c r="AW1199" s="172"/>
      <c r="AX1199" s="172"/>
      <c r="AY1199" s="172"/>
      <c r="AZ1199" s="172"/>
      <c r="BA1199" s="172"/>
      <c r="BB1199" s="172"/>
      <c r="BC1199" s="172"/>
      <c r="BD1199" s="172"/>
      <c r="BE1199" s="172"/>
      <c r="BF1199" s="172"/>
      <c r="BG1199" s="172"/>
      <c r="BH1199" s="172"/>
      <c r="BI1199" s="172"/>
      <c r="BJ1199" s="172"/>
      <c r="BK1199" s="172"/>
      <c r="BL1199" s="172"/>
      <c r="BM1199" s="172"/>
      <c r="BN1199" s="172"/>
    </row>
    <row r="1200" spans="20:66" s="156" customFormat="1">
      <c r="T1200" s="172"/>
      <c r="U1200" s="172"/>
      <c r="V1200" s="172"/>
      <c r="W1200" s="172"/>
      <c r="X1200" s="172"/>
      <c r="Y1200" s="172"/>
      <c r="Z1200" s="172"/>
      <c r="AA1200" s="172"/>
      <c r="AB1200" s="172"/>
      <c r="AC1200" s="172"/>
      <c r="AD1200" s="172"/>
      <c r="AE1200" s="172"/>
      <c r="AF1200" s="172"/>
      <c r="AG1200" s="172"/>
      <c r="AH1200" s="172"/>
      <c r="AI1200" s="172"/>
      <c r="AJ1200" s="172"/>
      <c r="AK1200" s="172"/>
      <c r="AL1200" s="172"/>
      <c r="AM1200" s="172"/>
      <c r="AN1200" s="172"/>
      <c r="AO1200" s="172"/>
      <c r="AP1200" s="172"/>
      <c r="AQ1200" s="172"/>
      <c r="AR1200" s="172"/>
      <c r="AS1200" s="172"/>
      <c r="AT1200" s="172"/>
      <c r="AU1200" s="172"/>
      <c r="AV1200" s="172"/>
      <c r="AW1200" s="172"/>
      <c r="AX1200" s="172"/>
      <c r="AY1200" s="172"/>
      <c r="AZ1200" s="172"/>
      <c r="BA1200" s="172"/>
      <c r="BB1200" s="172"/>
      <c r="BC1200" s="172"/>
      <c r="BD1200" s="172"/>
      <c r="BE1200" s="172"/>
      <c r="BF1200" s="172"/>
      <c r="BG1200" s="172"/>
      <c r="BH1200" s="172"/>
      <c r="BI1200" s="172"/>
      <c r="BJ1200" s="172"/>
      <c r="BK1200" s="172"/>
      <c r="BL1200" s="172"/>
      <c r="BM1200" s="172"/>
      <c r="BN1200" s="172"/>
    </row>
    <row r="1201" spans="20:66" s="156" customFormat="1">
      <c r="T1201" s="172"/>
      <c r="U1201" s="172"/>
      <c r="V1201" s="172"/>
      <c r="W1201" s="172"/>
      <c r="X1201" s="172"/>
      <c r="Y1201" s="172"/>
      <c r="Z1201" s="172"/>
      <c r="AA1201" s="172"/>
      <c r="AB1201" s="172"/>
      <c r="AC1201" s="172"/>
      <c r="AD1201" s="172"/>
      <c r="AE1201" s="172"/>
      <c r="AF1201" s="172"/>
      <c r="AG1201" s="172"/>
      <c r="AH1201" s="172"/>
      <c r="AI1201" s="172"/>
      <c r="AJ1201" s="172"/>
      <c r="AK1201" s="172"/>
      <c r="AL1201" s="172"/>
      <c r="AM1201" s="172"/>
      <c r="AN1201" s="172"/>
      <c r="AO1201" s="172"/>
      <c r="AP1201" s="172"/>
      <c r="AQ1201" s="172"/>
      <c r="AR1201" s="172"/>
      <c r="AS1201" s="172"/>
      <c r="AT1201" s="172"/>
      <c r="AU1201" s="172"/>
      <c r="AV1201" s="172"/>
      <c r="AW1201" s="172"/>
      <c r="AX1201" s="172"/>
      <c r="AY1201" s="172"/>
      <c r="AZ1201" s="172"/>
      <c r="BA1201" s="172"/>
      <c r="BB1201" s="172"/>
      <c r="BC1201" s="172"/>
      <c r="BD1201" s="172"/>
      <c r="BE1201" s="172"/>
      <c r="BF1201" s="172"/>
      <c r="BG1201" s="172"/>
      <c r="BH1201" s="172"/>
      <c r="BI1201" s="172"/>
      <c r="BJ1201" s="172"/>
      <c r="BK1201" s="172"/>
      <c r="BL1201" s="172"/>
      <c r="BM1201" s="172"/>
      <c r="BN1201" s="172"/>
    </row>
    <row r="1202" spans="20:66" s="156" customFormat="1">
      <c r="T1202" s="172"/>
      <c r="U1202" s="172"/>
      <c r="V1202" s="172"/>
      <c r="W1202" s="172"/>
      <c r="X1202" s="172"/>
      <c r="Y1202" s="172"/>
      <c r="Z1202" s="172"/>
      <c r="AA1202" s="172"/>
      <c r="AB1202" s="172"/>
      <c r="AC1202" s="172"/>
      <c r="AD1202" s="172"/>
      <c r="AE1202" s="172"/>
      <c r="AF1202" s="172"/>
      <c r="AG1202" s="172"/>
      <c r="AH1202" s="172"/>
      <c r="AI1202" s="172"/>
      <c r="AJ1202" s="172"/>
      <c r="AK1202" s="172"/>
      <c r="AL1202" s="172"/>
      <c r="AM1202" s="172"/>
      <c r="AN1202" s="172"/>
      <c r="AO1202" s="172"/>
      <c r="AP1202" s="172"/>
      <c r="AQ1202" s="172"/>
      <c r="AR1202" s="172"/>
      <c r="AS1202" s="172"/>
      <c r="AT1202" s="172"/>
      <c r="AU1202" s="172"/>
      <c r="AV1202" s="172"/>
      <c r="AW1202" s="172"/>
      <c r="AX1202" s="172"/>
      <c r="AY1202" s="172"/>
      <c r="AZ1202" s="172"/>
      <c r="BA1202" s="172"/>
      <c r="BB1202" s="172"/>
      <c r="BC1202" s="172"/>
      <c r="BD1202" s="172"/>
      <c r="BE1202" s="172"/>
      <c r="BF1202" s="172"/>
      <c r="BG1202" s="172"/>
      <c r="BH1202" s="172"/>
      <c r="BI1202" s="172"/>
      <c r="BJ1202" s="172"/>
      <c r="BK1202" s="172"/>
      <c r="BL1202" s="172"/>
      <c r="BM1202" s="172"/>
      <c r="BN1202" s="172"/>
    </row>
    <row r="1203" spans="20:66" s="156" customFormat="1">
      <c r="T1203" s="172"/>
      <c r="U1203" s="172"/>
      <c r="V1203" s="172"/>
      <c r="W1203" s="172"/>
      <c r="X1203" s="172"/>
      <c r="Y1203" s="172"/>
      <c r="Z1203" s="172"/>
      <c r="AA1203" s="172"/>
      <c r="AB1203" s="172"/>
      <c r="AC1203" s="172"/>
      <c r="AD1203" s="172"/>
      <c r="AE1203" s="172"/>
      <c r="AF1203" s="172"/>
      <c r="AG1203" s="172"/>
      <c r="AH1203" s="172"/>
      <c r="AI1203" s="172"/>
      <c r="AJ1203" s="172"/>
      <c r="AK1203" s="172"/>
      <c r="AL1203" s="172"/>
      <c r="AM1203" s="172"/>
      <c r="AN1203" s="172"/>
      <c r="AO1203" s="172"/>
      <c r="AP1203" s="172"/>
      <c r="AQ1203" s="172"/>
      <c r="AR1203" s="172"/>
      <c r="AS1203" s="172"/>
      <c r="AT1203" s="172"/>
      <c r="AU1203" s="172"/>
      <c r="AV1203" s="172"/>
      <c r="AW1203" s="172"/>
      <c r="AX1203" s="172"/>
      <c r="AY1203" s="172"/>
      <c r="AZ1203" s="172"/>
      <c r="BA1203" s="172"/>
      <c r="BB1203" s="172"/>
      <c r="BC1203" s="172"/>
      <c r="BD1203" s="172"/>
      <c r="BE1203" s="172"/>
      <c r="BF1203" s="172"/>
      <c r="BG1203" s="172"/>
      <c r="BH1203" s="172"/>
      <c r="BI1203" s="172"/>
      <c r="BJ1203" s="172"/>
      <c r="BK1203" s="172"/>
      <c r="BL1203" s="172"/>
      <c r="BM1203" s="172"/>
      <c r="BN1203" s="172"/>
    </row>
    <row r="1204" spans="20:66" s="156" customFormat="1">
      <c r="T1204" s="172"/>
      <c r="U1204" s="172"/>
      <c r="V1204" s="172"/>
      <c r="W1204" s="172"/>
      <c r="X1204" s="172"/>
      <c r="Y1204" s="172"/>
      <c r="Z1204" s="172"/>
      <c r="AA1204" s="172"/>
      <c r="AB1204" s="172"/>
      <c r="AC1204" s="172"/>
      <c r="AD1204" s="172"/>
      <c r="AE1204" s="172"/>
      <c r="AF1204" s="172"/>
      <c r="AG1204" s="172"/>
      <c r="AH1204" s="172"/>
      <c r="AI1204" s="172"/>
      <c r="AJ1204" s="172"/>
      <c r="AK1204" s="172"/>
      <c r="AL1204" s="172"/>
      <c r="AM1204" s="172"/>
      <c r="AN1204" s="172"/>
      <c r="AO1204" s="172"/>
      <c r="AP1204" s="172"/>
      <c r="AQ1204" s="172"/>
      <c r="AR1204" s="172"/>
      <c r="AS1204" s="172"/>
      <c r="AT1204" s="172"/>
      <c r="AU1204" s="172"/>
      <c r="AV1204" s="172"/>
      <c r="AW1204" s="172"/>
      <c r="AX1204" s="172"/>
      <c r="AY1204" s="172"/>
      <c r="AZ1204" s="172"/>
      <c r="BA1204" s="172"/>
      <c r="BB1204" s="172"/>
      <c r="BC1204" s="172"/>
      <c r="BD1204" s="172"/>
      <c r="BE1204" s="172"/>
      <c r="BF1204" s="172"/>
      <c r="BG1204" s="172"/>
      <c r="BH1204" s="172"/>
      <c r="BI1204" s="172"/>
      <c r="BJ1204" s="172"/>
      <c r="BK1204" s="172"/>
      <c r="BL1204" s="172"/>
      <c r="BM1204" s="172"/>
      <c r="BN1204" s="172"/>
    </row>
    <row r="1205" spans="20:66" s="156" customFormat="1">
      <c r="T1205" s="172"/>
      <c r="U1205" s="172"/>
      <c r="V1205" s="172"/>
      <c r="W1205" s="172"/>
      <c r="X1205" s="172"/>
      <c r="Y1205" s="172"/>
      <c r="Z1205" s="172"/>
      <c r="AA1205" s="172"/>
      <c r="AB1205" s="172"/>
      <c r="AC1205" s="172"/>
      <c r="AD1205" s="172"/>
      <c r="AE1205" s="172"/>
      <c r="AF1205" s="172"/>
      <c r="AG1205" s="172"/>
      <c r="AH1205" s="172"/>
      <c r="AI1205" s="172"/>
      <c r="AJ1205" s="172"/>
      <c r="AK1205" s="172"/>
      <c r="AL1205" s="172"/>
      <c r="AM1205" s="172"/>
      <c r="AN1205" s="172"/>
      <c r="AO1205" s="172"/>
      <c r="AP1205" s="172"/>
      <c r="AQ1205" s="172"/>
      <c r="AR1205" s="172"/>
      <c r="AS1205" s="172"/>
      <c r="AT1205" s="172"/>
      <c r="AU1205" s="172"/>
      <c r="AV1205" s="172"/>
      <c r="AW1205" s="172"/>
      <c r="AX1205" s="172"/>
      <c r="AY1205" s="172"/>
      <c r="AZ1205" s="172"/>
      <c r="BA1205" s="172"/>
      <c r="BB1205" s="172"/>
      <c r="BC1205" s="172"/>
      <c r="BD1205" s="172"/>
      <c r="BE1205" s="172"/>
      <c r="BF1205" s="172"/>
      <c r="BG1205" s="172"/>
      <c r="BH1205" s="172"/>
      <c r="BI1205" s="172"/>
      <c r="BJ1205" s="172"/>
      <c r="BK1205" s="172"/>
      <c r="BL1205" s="172"/>
      <c r="BM1205" s="172"/>
      <c r="BN1205" s="172"/>
    </row>
    <row r="1206" spans="20:66" s="156" customFormat="1">
      <c r="T1206" s="172"/>
      <c r="U1206" s="172"/>
      <c r="V1206" s="172"/>
      <c r="W1206" s="172"/>
      <c r="X1206" s="172"/>
      <c r="Y1206" s="172"/>
      <c r="Z1206" s="172"/>
      <c r="AA1206" s="172"/>
      <c r="AB1206" s="172"/>
      <c r="AC1206" s="172"/>
      <c r="AD1206" s="172"/>
      <c r="AE1206" s="172"/>
      <c r="AF1206" s="172"/>
      <c r="AG1206" s="172"/>
      <c r="AH1206" s="172"/>
      <c r="AI1206" s="172"/>
      <c r="AJ1206" s="172"/>
      <c r="AK1206" s="172"/>
      <c r="AL1206" s="172"/>
      <c r="AM1206" s="172"/>
      <c r="AN1206" s="172"/>
      <c r="AO1206" s="172"/>
      <c r="AP1206" s="172"/>
      <c r="AQ1206" s="172"/>
      <c r="AR1206" s="172"/>
      <c r="AS1206" s="172"/>
      <c r="AT1206" s="172"/>
      <c r="AU1206" s="172"/>
      <c r="AV1206" s="172"/>
      <c r="AW1206" s="172"/>
      <c r="AX1206" s="172"/>
      <c r="AY1206" s="172"/>
      <c r="AZ1206" s="172"/>
      <c r="BA1206" s="172"/>
      <c r="BB1206" s="172"/>
      <c r="BC1206" s="172"/>
      <c r="BD1206" s="172"/>
      <c r="BE1206" s="172"/>
      <c r="BF1206" s="172"/>
      <c r="BG1206" s="172"/>
      <c r="BH1206" s="172"/>
      <c r="BI1206" s="172"/>
      <c r="BJ1206" s="172"/>
      <c r="BK1206" s="172"/>
      <c r="BL1206" s="172"/>
      <c r="BM1206" s="172"/>
      <c r="BN1206" s="172"/>
    </row>
    <row r="1207" spans="20:66" s="156" customFormat="1">
      <c r="T1207" s="172"/>
      <c r="U1207" s="172"/>
      <c r="V1207" s="172"/>
      <c r="W1207" s="172"/>
      <c r="X1207" s="172"/>
      <c r="Y1207" s="172"/>
      <c r="Z1207" s="172"/>
      <c r="AA1207" s="172"/>
      <c r="AB1207" s="172"/>
      <c r="AC1207" s="172"/>
      <c r="AD1207" s="172"/>
      <c r="AE1207" s="172"/>
      <c r="AF1207" s="172"/>
      <c r="AG1207" s="172"/>
      <c r="AH1207" s="172"/>
      <c r="AI1207" s="172"/>
      <c r="AJ1207" s="172"/>
      <c r="AK1207" s="172"/>
      <c r="AL1207" s="172"/>
      <c r="AM1207" s="172"/>
      <c r="AN1207" s="172"/>
      <c r="AO1207" s="172"/>
      <c r="AP1207" s="172"/>
      <c r="AQ1207" s="172"/>
      <c r="AR1207" s="172"/>
      <c r="AS1207" s="172"/>
      <c r="AT1207" s="172"/>
      <c r="AU1207" s="172"/>
      <c r="AV1207" s="172"/>
      <c r="AW1207" s="172"/>
      <c r="AX1207" s="172"/>
      <c r="AY1207" s="172"/>
      <c r="AZ1207" s="172"/>
      <c r="BA1207" s="172"/>
      <c r="BB1207" s="172"/>
      <c r="BC1207" s="172"/>
      <c r="BD1207" s="172"/>
      <c r="BE1207" s="172"/>
      <c r="BF1207" s="172"/>
      <c r="BG1207" s="172"/>
      <c r="BH1207" s="172"/>
      <c r="BI1207" s="172"/>
      <c r="BJ1207" s="172"/>
      <c r="BK1207" s="172"/>
      <c r="BL1207" s="172"/>
      <c r="BM1207" s="172"/>
      <c r="BN1207" s="172"/>
    </row>
    <row r="1208" spans="20:66" s="156" customFormat="1">
      <c r="T1208" s="172"/>
      <c r="U1208" s="172"/>
      <c r="V1208" s="172"/>
      <c r="W1208" s="172"/>
      <c r="X1208" s="172"/>
      <c r="Y1208" s="172"/>
      <c r="Z1208" s="172"/>
      <c r="AA1208" s="172"/>
      <c r="AB1208" s="172"/>
      <c r="AC1208" s="172"/>
      <c r="AD1208" s="172"/>
      <c r="AE1208" s="172"/>
      <c r="AF1208" s="172"/>
      <c r="AG1208" s="172"/>
      <c r="AH1208" s="172"/>
      <c r="AI1208" s="172"/>
      <c r="AJ1208" s="172"/>
      <c r="AK1208" s="172"/>
      <c r="AL1208" s="172"/>
      <c r="AM1208" s="172"/>
      <c r="AN1208" s="172"/>
      <c r="AO1208" s="172"/>
      <c r="AP1208" s="172"/>
      <c r="AQ1208" s="172"/>
      <c r="AR1208" s="172"/>
      <c r="AS1208" s="172"/>
      <c r="AT1208" s="172"/>
      <c r="AU1208" s="172"/>
      <c r="AV1208" s="172"/>
      <c r="AW1208" s="172"/>
      <c r="AX1208" s="172"/>
      <c r="AY1208" s="172"/>
      <c r="AZ1208" s="172"/>
      <c r="BA1208" s="172"/>
      <c r="BB1208" s="172"/>
      <c r="BC1208" s="172"/>
      <c r="BD1208" s="172"/>
      <c r="BE1208" s="172"/>
      <c r="BF1208" s="172"/>
      <c r="BG1208" s="172"/>
      <c r="BH1208" s="172"/>
      <c r="BI1208" s="172"/>
      <c r="BJ1208" s="172"/>
      <c r="BK1208" s="172"/>
      <c r="BL1208" s="172"/>
      <c r="BM1208" s="172"/>
      <c r="BN1208" s="172"/>
    </row>
    <row r="1209" spans="20:66" s="156" customFormat="1">
      <c r="T1209" s="172"/>
      <c r="U1209" s="172"/>
      <c r="V1209" s="172"/>
      <c r="W1209" s="172"/>
      <c r="X1209" s="172"/>
      <c r="Y1209" s="172"/>
      <c r="Z1209" s="172"/>
      <c r="AA1209" s="172"/>
      <c r="AB1209" s="172"/>
      <c r="AC1209" s="172"/>
      <c r="AD1209" s="172"/>
      <c r="AE1209" s="172"/>
      <c r="AF1209" s="172"/>
      <c r="AG1209" s="172"/>
      <c r="AH1209" s="172"/>
      <c r="AI1209" s="172"/>
      <c r="AJ1209" s="172"/>
      <c r="AK1209" s="172"/>
      <c r="AL1209" s="172"/>
      <c r="AM1209" s="172"/>
      <c r="AN1209" s="172"/>
      <c r="AO1209" s="172"/>
      <c r="AP1209" s="172"/>
      <c r="AQ1209" s="172"/>
      <c r="AR1209" s="172"/>
      <c r="AS1209" s="172"/>
      <c r="AT1209" s="172"/>
      <c r="AU1209" s="172"/>
      <c r="AV1209" s="172"/>
      <c r="AW1209" s="172"/>
      <c r="AX1209" s="172"/>
      <c r="AY1209" s="172"/>
      <c r="AZ1209" s="172"/>
      <c r="BA1209" s="172"/>
      <c r="BB1209" s="172"/>
      <c r="BC1209" s="172"/>
      <c r="BD1209" s="172"/>
      <c r="BE1209" s="172"/>
      <c r="BF1209" s="172"/>
      <c r="BG1209" s="172"/>
      <c r="BH1209" s="172"/>
      <c r="BI1209" s="172"/>
      <c r="BJ1209" s="172"/>
      <c r="BK1209" s="172"/>
      <c r="BL1209" s="172"/>
      <c r="BM1209" s="172"/>
      <c r="BN1209" s="172"/>
    </row>
    <row r="1210" spans="20:66" s="156" customFormat="1">
      <c r="T1210" s="172"/>
      <c r="U1210" s="172"/>
      <c r="V1210" s="172"/>
      <c r="W1210" s="172"/>
      <c r="X1210" s="172"/>
      <c r="Y1210" s="172"/>
      <c r="Z1210" s="172"/>
      <c r="AA1210" s="172"/>
      <c r="AB1210" s="172"/>
      <c r="AC1210" s="172"/>
      <c r="AD1210" s="172"/>
      <c r="AE1210" s="172"/>
      <c r="AF1210" s="172"/>
      <c r="AG1210" s="172"/>
      <c r="AH1210" s="172"/>
      <c r="AI1210" s="172"/>
      <c r="AJ1210" s="172"/>
      <c r="AK1210" s="172"/>
      <c r="AL1210" s="172"/>
      <c r="AM1210" s="172"/>
      <c r="AN1210" s="172"/>
      <c r="AO1210" s="172"/>
      <c r="AP1210" s="172"/>
      <c r="AQ1210" s="172"/>
      <c r="AR1210" s="172"/>
      <c r="AS1210" s="172"/>
      <c r="AT1210" s="172"/>
      <c r="AU1210" s="172"/>
      <c r="AV1210" s="172"/>
      <c r="AW1210" s="172"/>
      <c r="AX1210" s="172"/>
      <c r="AY1210" s="172"/>
      <c r="AZ1210" s="172"/>
      <c r="BA1210" s="172"/>
      <c r="BB1210" s="172"/>
      <c r="BC1210" s="172"/>
      <c r="BD1210" s="172"/>
      <c r="BE1210" s="172"/>
      <c r="BF1210" s="172"/>
      <c r="BG1210" s="172"/>
      <c r="BH1210" s="172"/>
      <c r="BI1210" s="172"/>
      <c r="BJ1210" s="172"/>
      <c r="BK1210" s="172"/>
      <c r="BL1210" s="172"/>
      <c r="BM1210" s="172"/>
      <c r="BN1210" s="172"/>
    </row>
    <row r="1211" spans="20:66" s="156" customFormat="1">
      <c r="T1211" s="172"/>
      <c r="U1211" s="172"/>
      <c r="V1211" s="172"/>
      <c r="W1211" s="172"/>
      <c r="X1211" s="172"/>
      <c r="Y1211" s="172"/>
      <c r="Z1211" s="172"/>
      <c r="AA1211" s="172"/>
      <c r="AB1211" s="172"/>
      <c r="AC1211" s="172"/>
      <c r="AD1211" s="172"/>
      <c r="AE1211" s="172"/>
      <c r="AF1211" s="172"/>
      <c r="AG1211" s="172"/>
      <c r="AH1211" s="172"/>
      <c r="AI1211" s="172"/>
      <c r="AJ1211" s="172"/>
      <c r="AK1211" s="172"/>
      <c r="AL1211" s="172"/>
      <c r="AM1211" s="172"/>
      <c r="AN1211" s="172"/>
      <c r="AO1211" s="172"/>
      <c r="AP1211" s="172"/>
      <c r="AQ1211" s="172"/>
      <c r="AR1211" s="172"/>
      <c r="AS1211" s="172"/>
      <c r="AT1211" s="172"/>
      <c r="AU1211" s="172"/>
      <c r="AV1211" s="172"/>
      <c r="AW1211" s="172"/>
      <c r="AX1211" s="172"/>
      <c r="AY1211" s="172"/>
      <c r="AZ1211" s="172"/>
      <c r="BA1211" s="172"/>
      <c r="BB1211" s="172"/>
      <c r="BC1211" s="172"/>
      <c r="BD1211" s="172"/>
      <c r="BE1211" s="172"/>
      <c r="BF1211" s="172"/>
      <c r="BG1211" s="172"/>
      <c r="BH1211" s="172"/>
      <c r="BI1211" s="172"/>
      <c r="BJ1211" s="172"/>
      <c r="BK1211" s="172"/>
      <c r="BL1211" s="172"/>
      <c r="BM1211" s="172"/>
      <c r="BN1211" s="172"/>
    </row>
    <row r="1212" spans="20:66" s="156" customFormat="1">
      <c r="T1212" s="172"/>
      <c r="U1212" s="172"/>
      <c r="V1212" s="172"/>
      <c r="W1212" s="172"/>
      <c r="X1212" s="172"/>
      <c r="Y1212" s="172"/>
      <c r="Z1212" s="172"/>
      <c r="AA1212" s="172"/>
      <c r="AB1212" s="172"/>
      <c r="AC1212" s="172"/>
      <c r="AD1212" s="172"/>
      <c r="AE1212" s="172"/>
      <c r="AF1212" s="172"/>
      <c r="AG1212" s="172"/>
      <c r="AH1212" s="172"/>
      <c r="AI1212" s="172"/>
      <c r="AJ1212" s="172"/>
      <c r="AK1212" s="172"/>
      <c r="AL1212" s="172"/>
      <c r="AM1212" s="172"/>
      <c r="AN1212" s="172"/>
      <c r="AO1212" s="172"/>
      <c r="AP1212" s="172"/>
      <c r="AQ1212" s="172"/>
      <c r="AR1212" s="172"/>
      <c r="AS1212" s="172"/>
      <c r="AT1212" s="172"/>
      <c r="AU1212" s="172"/>
      <c r="AV1212" s="172"/>
      <c r="AW1212" s="172"/>
      <c r="AX1212" s="172"/>
      <c r="AY1212" s="172"/>
      <c r="AZ1212" s="172"/>
      <c r="BA1212" s="172"/>
      <c r="BB1212" s="172"/>
      <c r="BC1212" s="172"/>
      <c r="BD1212" s="172"/>
      <c r="BE1212" s="172"/>
      <c r="BF1212" s="172"/>
      <c r="BG1212" s="172"/>
      <c r="BH1212" s="172"/>
      <c r="BI1212" s="172"/>
      <c r="BJ1212" s="172"/>
      <c r="BK1212" s="172"/>
      <c r="BL1212" s="172"/>
      <c r="BM1212" s="172"/>
      <c r="BN1212" s="172"/>
    </row>
    <row r="1213" spans="20:66" s="156" customFormat="1">
      <c r="T1213" s="172"/>
      <c r="U1213" s="172"/>
      <c r="V1213" s="172"/>
      <c r="W1213" s="172"/>
      <c r="X1213" s="172"/>
      <c r="Y1213" s="172"/>
      <c r="Z1213" s="172"/>
      <c r="AA1213" s="172"/>
      <c r="AB1213" s="172"/>
      <c r="AC1213" s="172"/>
      <c r="AD1213" s="172"/>
      <c r="AE1213" s="172"/>
      <c r="AF1213" s="172"/>
      <c r="AG1213" s="172"/>
      <c r="AH1213" s="172"/>
      <c r="AI1213" s="172"/>
      <c r="AJ1213" s="172"/>
      <c r="AK1213" s="172"/>
      <c r="AL1213" s="172"/>
      <c r="AM1213" s="172"/>
      <c r="AN1213" s="172"/>
      <c r="AO1213" s="172"/>
      <c r="AP1213" s="172"/>
      <c r="AQ1213" s="172"/>
      <c r="AR1213" s="172"/>
      <c r="AS1213" s="172"/>
      <c r="AT1213" s="172"/>
      <c r="AU1213" s="172"/>
      <c r="AV1213" s="172"/>
      <c r="AW1213" s="172"/>
      <c r="AX1213" s="172"/>
      <c r="AY1213" s="172"/>
      <c r="AZ1213" s="172"/>
      <c r="BA1213" s="172"/>
      <c r="BB1213" s="172"/>
      <c r="BC1213" s="172"/>
      <c r="BD1213" s="172"/>
      <c r="BE1213" s="172"/>
      <c r="BF1213" s="172"/>
      <c r="BG1213" s="172"/>
      <c r="BH1213" s="172"/>
      <c r="BI1213" s="172"/>
      <c r="BJ1213" s="172"/>
      <c r="BK1213" s="172"/>
      <c r="BL1213" s="172"/>
      <c r="BM1213" s="172"/>
      <c r="BN1213" s="172"/>
    </row>
    <row r="1214" spans="20:66" s="156" customFormat="1">
      <c r="T1214" s="172"/>
      <c r="U1214" s="172"/>
      <c r="V1214" s="172"/>
      <c r="W1214" s="172"/>
      <c r="X1214" s="172"/>
      <c r="Y1214" s="172"/>
      <c r="Z1214" s="172"/>
      <c r="AA1214" s="172"/>
      <c r="AB1214" s="172"/>
      <c r="AC1214" s="172"/>
      <c r="AD1214" s="172"/>
      <c r="AE1214" s="172"/>
      <c r="AF1214" s="172"/>
      <c r="AG1214" s="172"/>
      <c r="AH1214" s="172"/>
      <c r="AI1214" s="172"/>
      <c r="AJ1214" s="172"/>
      <c r="AK1214" s="172"/>
      <c r="AL1214" s="172"/>
      <c r="AM1214" s="172"/>
      <c r="AN1214" s="172"/>
      <c r="AO1214" s="172"/>
      <c r="AP1214" s="172"/>
      <c r="AQ1214" s="172"/>
      <c r="AR1214" s="172"/>
      <c r="AS1214" s="172"/>
      <c r="AT1214" s="172"/>
      <c r="AU1214" s="172"/>
      <c r="AV1214" s="172"/>
      <c r="AW1214" s="172"/>
      <c r="AX1214" s="172"/>
      <c r="AY1214" s="172"/>
      <c r="AZ1214" s="172"/>
      <c r="BA1214" s="172"/>
      <c r="BB1214" s="172"/>
      <c r="BC1214" s="172"/>
      <c r="BD1214" s="172"/>
      <c r="BE1214" s="172"/>
      <c r="BF1214" s="172"/>
      <c r="BG1214" s="172"/>
      <c r="BH1214" s="172"/>
      <c r="BI1214" s="172"/>
      <c r="BJ1214" s="172"/>
      <c r="BK1214" s="172"/>
      <c r="BL1214" s="172"/>
      <c r="BM1214" s="172"/>
      <c r="BN1214" s="172"/>
    </row>
    <row r="1215" spans="20:66" s="156" customFormat="1">
      <c r="T1215" s="172"/>
      <c r="U1215" s="172"/>
      <c r="V1215" s="172"/>
      <c r="W1215" s="172"/>
      <c r="X1215" s="172"/>
      <c r="Y1215" s="172"/>
      <c r="Z1215" s="172"/>
      <c r="AA1215" s="172"/>
      <c r="AB1215" s="172"/>
      <c r="AC1215" s="172"/>
      <c r="AD1215" s="172"/>
      <c r="AE1215" s="172"/>
      <c r="AF1215" s="172"/>
      <c r="AG1215" s="172"/>
      <c r="AH1215" s="172"/>
      <c r="AI1215" s="172"/>
      <c r="AJ1215" s="172"/>
      <c r="AK1215" s="172"/>
      <c r="AL1215" s="172"/>
      <c r="AM1215" s="172"/>
      <c r="AN1215" s="172"/>
      <c r="AO1215" s="172"/>
      <c r="AP1215" s="172"/>
      <c r="AQ1215" s="172"/>
      <c r="AR1215" s="172"/>
      <c r="AS1215" s="172"/>
      <c r="AT1215" s="172"/>
      <c r="AU1215" s="172"/>
      <c r="AV1215" s="172"/>
      <c r="AW1215" s="172"/>
      <c r="AX1215" s="172"/>
      <c r="AY1215" s="172"/>
      <c r="AZ1215" s="172"/>
      <c r="BA1215" s="172"/>
      <c r="BB1215" s="172"/>
      <c r="BC1215" s="172"/>
      <c r="BD1215" s="172"/>
      <c r="BE1215" s="172"/>
      <c r="BF1215" s="172"/>
      <c r="BG1215" s="172"/>
      <c r="BH1215" s="172"/>
      <c r="BI1215" s="172"/>
      <c r="BJ1215" s="172"/>
      <c r="BK1215" s="172"/>
      <c r="BL1215" s="172"/>
      <c r="BM1215" s="172"/>
      <c r="BN1215" s="172"/>
    </row>
    <row r="1216" spans="20:66" s="156" customFormat="1">
      <c r="T1216" s="172"/>
      <c r="U1216" s="172"/>
      <c r="V1216" s="172"/>
      <c r="W1216" s="172"/>
      <c r="X1216" s="172"/>
      <c r="Y1216" s="172"/>
      <c r="Z1216" s="172"/>
      <c r="AA1216" s="172"/>
      <c r="AB1216" s="172"/>
      <c r="AC1216" s="172"/>
      <c r="AD1216" s="172"/>
      <c r="AE1216" s="172"/>
      <c r="AF1216" s="172"/>
      <c r="AG1216" s="172"/>
      <c r="AH1216" s="172"/>
      <c r="AI1216" s="172"/>
      <c r="AJ1216" s="172"/>
      <c r="AK1216" s="172"/>
      <c r="AL1216" s="172"/>
      <c r="AM1216" s="172"/>
      <c r="AN1216" s="172"/>
      <c r="AO1216" s="172"/>
      <c r="AP1216" s="172"/>
      <c r="AQ1216" s="172"/>
      <c r="AR1216" s="172"/>
      <c r="AS1216" s="172"/>
      <c r="AT1216" s="172"/>
      <c r="AU1216" s="172"/>
      <c r="AV1216" s="172"/>
      <c r="AW1216" s="172"/>
      <c r="AX1216" s="172"/>
      <c r="AY1216" s="172"/>
      <c r="AZ1216" s="172"/>
      <c r="BA1216" s="172"/>
      <c r="BB1216" s="172"/>
      <c r="BC1216" s="172"/>
      <c r="BD1216" s="172"/>
      <c r="BE1216" s="172"/>
      <c r="BF1216" s="172"/>
      <c r="BG1216" s="172"/>
      <c r="BH1216" s="172"/>
      <c r="BI1216" s="172"/>
      <c r="BJ1216" s="172"/>
      <c r="BK1216" s="172"/>
      <c r="BL1216" s="172"/>
      <c r="BM1216" s="172"/>
      <c r="BN1216" s="172"/>
    </row>
    <row r="1217" spans="20:66" s="156" customFormat="1">
      <c r="T1217" s="172"/>
      <c r="U1217" s="172"/>
      <c r="V1217" s="172"/>
      <c r="W1217" s="172"/>
      <c r="X1217" s="172"/>
      <c r="Y1217" s="172"/>
      <c r="Z1217" s="172"/>
      <c r="AA1217" s="172"/>
      <c r="AB1217" s="172"/>
      <c r="AC1217" s="172"/>
      <c r="AD1217" s="172"/>
      <c r="AE1217" s="172"/>
      <c r="AF1217" s="172"/>
      <c r="AG1217" s="172"/>
      <c r="AH1217" s="172"/>
      <c r="AI1217" s="172"/>
      <c r="AJ1217" s="172"/>
      <c r="AK1217" s="172"/>
      <c r="AL1217" s="172"/>
      <c r="AM1217" s="172"/>
      <c r="AN1217" s="172"/>
      <c r="AO1217" s="172"/>
      <c r="AP1217" s="172"/>
      <c r="AQ1217" s="172"/>
      <c r="AR1217" s="172"/>
      <c r="AS1217" s="172"/>
      <c r="AT1217" s="172"/>
      <c r="AU1217" s="172"/>
      <c r="AV1217" s="172"/>
      <c r="AW1217" s="172"/>
      <c r="AX1217" s="172"/>
      <c r="AY1217" s="172"/>
      <c r="AZ1217" s="172"/>
      <c r="BA1217" s="172"/>
      <c r="BB1217" s="172"/>
      <c r="BC1217" s="172"/>
      <c r="BD1217" s="172"/>
      <c r="BE1217" s="172"/>
      <c r="BF1217" s="172"/>
      <c r="BG1217" s="172"/>
      <c r="BH1217" s="172"/>
      <c r="BI1217" s="172"/>
      <c r="BJ1217" s="172"/>
      <c r="BK1217" s="172"/>
      <c r="BL1217" s="172"/>
      <c r="BM1217" s="172"/>
      <c r="BN1217" s="172"/>
    </row>
    <row r="1218" spans="20:66" s="156" customFormat="1">
      <c r="T1218" s="172"/>
      <c r="U1218" s="172"/>
      <c r="V1218" s="172"/>
      <c r="W1218" s="172"/>
      <c r="X1218" s="172"/>
      <c r="Y1218" s="172"/>
      <c r="Z1218" s="172"/>
      <c r="AA1218" s="172"/>
      <c r="AB1218" s="172"/>
      <c r="AC1218" s="172"/>
      <c r="AD1218" s="172"/>
      <c r="AE1218" s="172"/>
      <c r="AF1218" s="172"/>
      <c r="AG1218" s="172"/>
      <c r="AH1218" s="172"/>
      <c r="AI1218" s="172"/>
      <c r="AJ1218" s="172"/>
      <c r="AK1218" s="172"/>
      <c r="AL1218" s="172"/>
      <c r="AM1218" s="172"/>
      <c r="AN1218" s="172"/>
      <c r="AO1218" s="172"/>
      <c r="AP1218" s="172"/>
      <c r="AQ1218" s="172"/>
      <c r="AR1218" s="172"/>
      <c r="AS1218" s="172"/>
      <c r="AT1218" s="172"/>
      <c r="AU1218" s="172"/>
      <c r="AV1218" s="172"/>
      <c r="AW1218" s="172"/>
      <c r="AX1218" s="172"/>
      <c r="AY1218" s="172"/>
      <c r="AZ1218" s="172"/>
      <c r="BA1218" s="172"/>
      <c r="BB1218" s="172"/>
      <c r="BC1218" s="172"/>
      <c r="BD1218" s="172"/>
      <c r="BE1218" s="172"/>
      <c r="BF1218" s="172"/>
      <c r="BG1218" s="172"/>
      <c r="BH1218" s="172"/>
      <c r="BI1218" s="172"/>
      <c r="BJ1218" s="172"/>
      <c r="BK1218" s="172"/>
      <c r="BL1218" s="172"/>
      <c r="BM1218" s="172"/>
      <c r="BN1218" s="172"/>
    </row>
    <row r="1219" spans="20:66" s="156" customFormat="1">
      <c r="T1219" s="172"/>
      <c r="U1219" s="172"/>
      <c r="V1219" s="172"/>
      <c r="W1219" s="172"/>
      <c r="X1219" s="172"/>
      <c r="Y1219" s="172"/>
      <c r="Z1219" s="172"/>
      <c r="AA1219" s="172"/>
      <c r="AB1219" s="172"/>
      <c r="AC1219" s="172"/>
      <c r="AD1219" s="172"/>
      <c r="AE1219" s="172"/>
      <c r="AF1219" s="172"/>
      <c r="AG1219" s="172"/>
      <c r="AH1219" s="172"/>
      <c r="AI1219" s="172"/>
      <c r="AJ1219" s="172"/>
      <c r="AK1219" s="172"/>
      <c r="AL1219" s="172"/>
      <c r="AM1219" s="172"/>
      <c r="AN1219" s="172"/>
      <c r="AO1219" s="172"/>
      <c r="AP1219" s="172"/>
      <c r="AQ1219" s="172"/>
      <c r="AR1219" s="172"/>
      <c r="AS1219" s="172"/>
      <c r="AT1219" s="172"/>
      <c r="AU1219" s="172"/>
      <c r="AV1219" s="172"/>
      <c r="AW1219" s="172"/>
      <c r="AX1219" s="172"/>
      <c r="AY1219" s="172"/>
      <c r="AZ1219" s="172"/>
      <c r="BA1219" s="172"/>
      <c r="BB1219" s="172"/>
      <c r="BC1219" s="172"/>
      <c r="BD1219" s="172"/>
      <c r="BE1219" s="172"/>
      <c r="BF1219" s="172"/>
      <c r="BG1219" s="172"/>
      <c r="BH1219" s="172"/>
      <c r="BI1219" s="172"/>
      <c r="BJ1219" s="172"/>
      <c r="BK1219" s="172"/>
      <c r="BL1219" s="172"/>
      <c r="BM1219" s="172"/>
      <c r="BN1219" s="172"/>
    </row>
    <row r="1220" spans="20:66" s="156" customFormat="1">
      <c r="T1220" s="172"/>
      <c r="U1220" s="172"/>
      <c r="V1220" s="172"/>
      <c r="W1220" s="172"/>
      <c r="X1220" s="172"/>
      <c r="Y1220" s="172"/>
      <c r="Z1220" s="172"/>
      <c r="AA1220" s="172"/>
      <c r="AB1220" s="172"/>
      <c r="AC1220" s="172"/>
      <c r="AD1220" s="172"/>
      <c r="AE1220" s="172"/>
      <c r="AF1220" s="172"/>
      <c r="AG1220" s="172"/>
      <c r="AH1220" s="172"/>
      <c r="AI1220" s="172"/>
      <c r="AJ1220" s="172"/>
      <c r="AK1220" s="172"/>
      <c r="AL1220" s="172"/>
      <c r="AM1220" s="172"/>
      <c r="AN1220" s="172"/>
      <c r="AO1220" s="172"/>
      <c r="AP1220" s="172"/>
      <c r="AQ1220" s="172"/>
      <c r="AR1220" s="172"/>
      <c r="AS1220" s="172"/>
      <c r="AT1220" s="172"/>
      <c r="AU1220" s="172"/>
      <c r="AV1220" s="172"/>
      <c r="AW1220" s="172"/>
      <c r="AX1220" s="172"/>
      <c r="AY1220" s="172"/>
      <c r="AZ1220" s="172"/>
      <c r="BA1220" s="172"/>
      <c r="BB1220" s="172"/>
      <c r="BC1220" s="172"/>
      <c r="BD1220" s="172"/>
      <c r="BE1220" s="172"/>
      <c r="BF1220" s="172"/>
      <c r="BG1220" s="172"/>
      <c r="BH1220" s="172"/>
      <c r="BI1220" s="172"/>
      <c r="BJ1220" s="172"/>
      <c r="BK1220" s="172"/>
      <c r="BL1220" s="172"/>
      <c r="BM1220" s="172"/>
      <c r="BN1220" s="172"/>
    </row>
    <row r="1221" spans="20:66" s="156" customFormat="1">
      <c r="T1221" s="172"/>
      <c r="U1221" s="172"/>
      <c r="V1221" s="172"/>
      <c r="W1221" s="172"/>
      <c r="X1221" s="172"/>
      <c r="Y1221" s="172"/>
      <c r="Z1221" s="172"/>
      <c r="AA1221" s="172"/>
      <c r="AB1221" s="172"/>
      <c r="AC1221" s="172"/>
      <c r="AD1221" s="172"/>
      <c r="AE1221" s="172"/>
      <c r="AF1221" s="172"/>
      <c r="AG1221" s="172"/>
      <c r="AH1221" s="172"/>
      <c r="AI1221" s="172"/>
      <c r="AJ1221" s="172"/>
      <c r="AK1221" s="172"/>
      <c r="AL1221" s="172"/>
      <c r="AM1221" s="172"/>
      <c r="AN1221" s="172"/>
      <c r="AO1221" s="172"/>
      <c r="AP1221" s="172"/>
      <c r="AQ1221" s="172"/>
      <c r="AR1221" s="172"/>
      <c r="AS1221" s="172"/>
      <c r="AT1221" s="172"/>
      <c r="AU1221" s="172"/>
      <c r="AV1221" s="172"/>
      <c r="AW1221" s="172"/>
      <c r="AX1221" s="172"/>
      <c r="AY1221" s="172"/>
      <c r="AZ1221" s="172"/>
      <c r="BA1221" s="172"/>
      <c r="BB1221" s="172"/>
      <c r="BC1221" s="172"/>
      <c r="BD1221" s="172"/>
      <c r="BE1221" s="172"/>
      <c r="BF1221" s="172"/>
      <c r="BG1221" s="172"/>
      <c r="BH1221" s="172"/>
      <c r="BI1221" s="172"/>
      <c r="BJ1221" s="172"/>
      <c r="BK1221" s="172"/>
      <c r="BL1221" s="172"/>
      <c r="BM1221" s="172"/>
      <c r="BN1221" s="172"/>
    </row>
    <row r="1222" spans="20:66" s="156" customFormat="1">
      <c r="T1222" s="172"/>
      <c r="U1222" s="172"/>
      <c r="V1222" s="172"/>
      <c r="W1222" s="172"/>
      <c r="X1222" s="172"/>
      <c r="Y1222" s="172"/>
      <c r="Z1222" s="172"/>
      <c r="AA1222" s="172"/>
      <c r="AB1222" s="172"/>
      <c r="AC1222" s="172"/>
      <c r="AD1222" s="172"/>
      <c r="AE1222" s="172"/>
      <c r="AF1222" s="172"/>
      <c r="AG1222" s="172"/>
      <c r="AH1222" s="172"/>
      <c r="AI1222" s="172"/>
      <c r="AJ1222" s="172"/>
      <c r="AK1222" s="172"/>
      <c r="AL1222" s="172"/>
      <c r="AM1222" s="172"/>
      <c r="AN1222" s="172"/>
      <c r="AO1222" s="172"/>
      <c r="AP1222" s="172"/>
      <c r="AQ1222" s="172"/>
      <c r="AR1222" s="172"/>
      <c r="AS1222" s="172"/>
      <c r="AT1222" s="172"/>
      <c r="AU1222" s="172"/>
      <c r="AV1222" s="172"/>
      <c r="AW1222" s="172"/>
      <c r="AX1222" s="172"/>
      <c r="AY1222" s="172"/>
      <c r="AZ1222" s="172"/>
      <c r="BA1222" s="172"/>
      <c r="BB1222" s="172"/>
      <c r="BC1222" s="172"/>
      <c r="BD1222" s="172"/>
      <c r="BE1222" s="172"/>
      <c r="BF1222" s="172"/>
      <c r="BG1222" s="172"/>
      <c r="BH1222" s="172"/>
      <c r="BI1222" s="172"/>
      <c r="BJ1222" s="172"/>
      <c r="BK1222" s="172"/>
      <c r="BL1222" s="172"/>
      <c r="BM1222" s="172"/>
      <c r="BN1222" s="172"/>
    </row>
    <row r="1223" spans="20:66" s="156" customFormat="1">
      <c r="T1223" s="172"/>
      <c r="U1223" s="172"/>
      <c r="V1223" s="172"/>
      <c r="W1223" s="172"/>
      <c r="X1223" s="172"/>
      <c r="Y1223" s="172"/>
      <c r="Z1223" s="172"/>
      <c r="AA1223" s="172"/>
      <c r="AB1223" s="172"/>
      <c r="AC1223" s="172"/>
      <c r="AD1223" s="172"/>
      <c r="AE1223" s="172"/>
      <c r="AF1223" s="172"/>
      <c r="AG1223" s="172"/>
      <c r="AH1223" s="172"/>
      <c r="AI1223" s="172"/>
      <c r="AJ1223" s="172"/>
      <c r="AK1223" s="172"/>
      <c r="AL1223" s="172"/>
      <c r="AM1223" s="172"/>
      <c r="AN1223" s="172"/>
      <c r="AO1223" s="172"/>
      <c r="AP1223" s="172"/>
      <c r="AQ1223" s="172"/>
      <c r="AR1223" s="172"/>
      <c r="AS1223" s="172"/>
      <c r="AT1223" s="172"/>
      <c r="AU1223" s="172"/>
      <c r="AV1223" s="172"/>
      <c r="AW1223" s="172"/>
      <c r="AX1223" s="172"/>
      <c r="AY1223" s="172"/>
      <c r="AZ1223" s="172"/>
      <c r="BA1223" s="172"/>
      <c r="BB1223" s="172"/>
      <c r="BC1223" s="172"/>
      <c r="BD1223" s="172"/>
      <c r="BE1223" s="172"/>
      <c r="BF1223" s="172"/>
      <c r="BG1223" s="172"/>
      <c r="BH1223" s="172"/>
      <c r="BI1223" s="172"/>
      <c r="BJ1223" s="172"/>
      <c r="BK1223" s="172"/>
      <c r="BL1223" s="172"/>
      <c r="BM1223" s="172"/>
      <c r="BN1223" s="172"/>
    </row>
    <row r="1224" spans="20:66" s="156" customFormat="1">
      <c r="T1224" s="172"/>
      <c r="U1224" s="172"/>
      <c r="V1224" s="172"/>
      <c r="W1224" s="172"/>
      <c r="X1224" s="172"/>
      <c r="Y1224" s="172"/>
      <c r="Z1224" s="172"/>
      <c r="AA1224" s="172"/>
      <c r="AB1224" s="172"/>
      <c r="AC1224" s="172"/>
      <c r="AD1224" s="172"/>
      <c r="AE1224" s="172"/>
      <c r="AF1224" s="172"/>
      <c r="AG1224" s="172"/>
      <c r="AH1224" s="172"/>
      <c r="AI1224" s="172"/>
      <c r="AJ1224" s="172"/>
      <c r="AK1224" s="172"/>
      <c r="AL1224" s="172"/>
      <c r="AM1224" s="172"/>
      <c r="AN1224" s="172"/>
      <c r="AO1224" s="172"/>
      <c r="AP1224" s="172"/>
      <c r="AQ1224" s="172"/>
      <c r="AR1224" s="172"/>
      <c r="AS1224" s="172"/>
      <c r="AT1224" s="172"/>
      <c r="AU1224" s="172"/>
      <c r="AV1224" s="172"/>
      <c r="AW1224" s="172"/>
      <c r="AX1224" s="172"/>
      <c r="AY1224" s="172"/>
      <c r="AZ1224" s="172"/>
      <c r="BA1224" s="172"/>
      <c r="BB1224" s="172"/>
      <c r="BC1224" s="172"/>
      <c r="BD1224" s="172"/>
      <c r="BE1224" s="172"/>
      <c r="BF1224" s="172"/>
      <c r="BG1224" s="172"/>
      <c r="BH1224" s="172"/>
      <c r="BI1224" s="172"/>
      <c r="BJ1224" s="172"/>
      <c r="BK1224" s="172"/>
      <c r="BL1224" s="172"/>
      <c r="BM1224" s="172"/>
      <c r="BN1224" s="172"/>
    </row>
    <row r="1225" spans="20:66" s="156" customFormat="1">
      <c r="T1225" s="172"/>
      <c r="U1225" s="172"/>
      <c r="V1225" s="172"/>
      <c r="W1225" s="172"/>
      <c r="X1225" s="172"/>
      <c r="Y1225" s="172"/>
      <c r="Z1225" s="172"/>
      <c r="AA1225" s="172"/>
      <c r="AB1225" s="172"/>
      <c r="AC1225" s="172"/>
      <c r="AD1225" s="172"/>
      <c r="AE1225" s="172"/>
      <c r="AF1225" s="172"/>
      <c r="AG1225" s="172"/>
      <c r="AH1225" s="172"/>
      <c r="AI1225" s="172"/>
      <c r="AJ1225" s="172"/>
      <c r="AK1225" s="172"/>
      <c r="AL1225" s="172"/>
      <c r="AM1225" s="172"/>
      <c r="AN1225" s="172"/>
      <c r="AO1225" s="172"/>
      <c r="AP1225" s="172"/>
      <c r="AQ1225" s="172"/>
      <c r="AR1225" s="172"/>
      <c r="AS1225" s="172"/>
      <c r="AT1225" s="172"/>
      <c r="AU1225" s="172"/>
      <c r="AV1225" s="172"/>
      <c r="AW1225" s="172"/>
      <c r="AX1225" s="172"/>
      <c r="AY1225" s="172"/>
      <c r="AZ1225" s="172"/>
      <c r="BA1225" s="172"/>
      <c r="BB1225" s="172"/>
      <c r="BC1225" s="172"/>
      <c r="BD1225" s="172"/>
      <c r="BE1225" s="172"/>
      <c r="BF1225" s="172"/>
      <c r="BG1225" s="172"/>
      <c r="BH1225" s="172"/>
      <c r="BI1225" s="172"/>
      <c r="BJ1225" s="172"/>
      <c r="BK1225" s="172"/>
      <c r="BL1225" s="172"/>
      <c r="BM1225" s="172"/>
      <c r="BN1225" s="172"/>
    </row>
    <row r="1226" spans="20:66" s="156" customFormat="1">
      <c r="T1226" s="172"/>
      <c r="U1226" s="172"/>
      <c r="V1226" s="172"/>
      <c r="W1226" s="172"/>
      <c r="X1226" s="172"/>
      <c r="Y1226" s="172"/>
      <c r="Z1226" s="172"/>
      <c r="AA1226" s="172"/>
      <c r="AB1226" s="172"/>
      <c r="AC1226" s="172"/>
      <c r="AD1226" s="172"/>
      <c r="AE1226" s="172"/>
      <c r="AF1226" s="172"/>
      <c r="AG1226" s="172"/>
      <c r="AH1226" s="172"/>
      <c r="AI1226" s="172"/>
      <c r="AJ1226" s="172"/>
      <c r="AK1226" s="172"/>
      <c r="AL1226" s="172"/>
      <c r="AM1226" s="172"/>
      <c r="AN1226" s="172"/>
      <c r="AO1226" s="172"/>
      <c r="AP1226" s="172"/>
      <c r="AQ1226" s="172"/>
      <c r="AR1226" s="172"/>
      <c r="AS1226" s="172"/>
      <c r="AT1226" s="172"/>
      <c r="AU1226" s="172"/>
      <c r="AV1226" s="172"/>
      <c r="AW1226" s="172"/>
      <c r="AX1226" s="172"/>
      <c r="AY1226" s="172"/>
      <c r="AZ1226" s="172"/>
      <c r="BA1226" s="172"/>
      <c r="BB1226" s="172"/>
      <c r="BC1226" s="172"/>
      <c r="BD1226" s="172"/>
      <c r="BE1226" s="172"/>
      <c r="BF1226" s="172"/>
      <c r="BG1226" s="172"/>
      <c r="BH1226" s="172"/>
      <c r="BI1226" s="172"/>
      <c r="BJ1226" s="172"/>
      <c r="BK1226" s="172"/>
      <c r="BL1226" s="172"/>
      <c r="BM1226" s="172"/>
      <c r="BN1226" s="172"/>
    </row>
    <row r="1227" spans="20:66" s="156" customFormat="1">
      <c r="T1227" s="172"/>
      <c r="U1227" s="172"/>
      <c r="V1227" s="172"/>
      <c r="W1227" s="172"/>
      <c r="X1227" s="172"/>
      <c r="Y1227" s="172"/>
      <c r="Z1227" s="172"/>
      <c r="AA1227" s="172"/>
      <c r="AB1227" s="172"/>
      <c r="AC1227" s="172"/>
      <c r="AD1227" s="172"/>
      <c r="AE1227" s="172"/>
      <c r="AF1227" s="172"/>
      <c r="AG1227" s="172"/>
      <c r="AH1227" s="172"/>
      <c r="AI1227" s="172"/>
      <c r="AJ1227" s="172"/>
      <c r="AK1227" s="172"/>
      <c r="AL1227" s="172"/>
      <c r="AM1227" s="172"/>
      <c r="AN1227" s="172"/>
      <c r="AO1227" s="172"/>
      <c r="AP1227" s="172"/>
      <c r="AQ1227" s="172"/>
      <c r="AR1227" s="172"/>
      <c r="AS1227" s="172"/>
      <c r="AT1227" s="172"/>
      <c r="AU1227" s="172"/>
      <c r="AV1227" s="172"/>
      <c r="AW1227" s="172"/>
      <c r="AX1227" s="172"/>
      <c r="AY1227" s="172"/>
      <c r="AZ1227" s="172"/>
      <c r="BA1227" s="172"/>
      <c r="BB1227" s="172"/>
      <c r="BC1227" s="172"/>
      <c r="BD1227" s="172"/>
      <c r="BE1227" s="172"/>
      <c r="BF1227" s="172"/>
      <c r="BG1227" s="172"/>
      <c r="BH1227" s="172"/>
      <c r="BI1227" s="172"/>
      <c r="BJ1227" s="172"/>
      <c r="BK1227" s="172"/>
      <c r="BL1227" s="172"/>
      <c r="BM1227" s="172"/>
      <c r="BN1227" s="172"/>
    </row>
    <row r="1228" spans="20:66" s="156" customFormat="1">
      <c r="T1228" s="172"/>
      <c r="U1228" s="172"/>
      <c r="V1228" s="172"/>
      <c r="W1228" s="172"/>
      <c r="X1228" s="172"/>
      <c r="Y1228" s="172"/>
      <c r="Z1228" s="172"/>
      <c r="AA1228" s="172"/>
      <c r="AB1228" s="172"/>
      <c r="AC1228" s="172"/>
      <c r="AD1228" s="172"/>
      <c r="AE1228" s="172"/>
      <c r="AF1228" s="172"/>
      <c r="AG1228" s="172"/>
      <c r="AH1228" s="172"/>
      <c r="AI1228" s="172"/>
      <c r="AJ1228" s="172"/>
      <c r="AK1228" s="172"/>
      <c r="AL1228" s="172"/>
      <c r="AM1228" s="172"/>
      <c r="AN1228" s="172"/>
      <c r="AO1228" s="172"/>
      <c r="AP1228" s="172"/>
      <c r="AQ1228" s="172"/>
      <c r="AR1228" s="172"/>
      <c r="AS1228" s="172"/>
      <c r="AT1228" s="172"/>
      <c r="AU1228" s="172"/>
      <c r="AV1228" s="172"/>
      <c r="AW1228" s="172"/>
      <c r="AX1228" s="172"/>
      <c r="AY1228" s="172"/>
      <c r="AZ1228" s="172"/>
      <c r="BA1228" s="172"/>
      <c r="BB1228" s="172"/>
      <c r="BC1228" s="172"/>
      <c r="BD1228" s="172"/>
      <c r="BE1228" s="172"/>
      <c r="BF1228" s="172"/>
      <c r="BG1228" s="172"/>
      <c r="BH1228" s="172"/>
      <c r="BI1228" s="172"/>
      <c r="BJ1228" s="172"/>
      <c r="BK1228" s="172"/>
      <c r="BL1228" s="172"/>
      <c r="BM1228" s="172"/>
      <c r="BN1228" s="172"/>
    </row>
    <row r="1229" spans="20:66" s="156" customFormat="1">
      <c r="T1229" s="172"/>
      <c r="U1229" s="172"/>
      <c r="V1229" s="172"/>
      <c r="W1229" s="172"/>
      <c r="X1229" s="172"/>
      <c r="Y1229" s="172"/>
      <c r="Z1229" s="172"/>
      <c r="AA1229" s="172"/>
      <c r="AB1229" s="172"/>
      <c r="AC1229" s="172"/>
      <c r="AD1229" s="172"/>
      <c r="AE1229" s="172"/>
      <c r="AF1229" s="172"/>
      <c r="AG1229" s="172"/>
      <c r="AH1229" s="172"/>
      <c r="AI1229" s="172"/>
      <c r="AJ1229" s="172"/>
      <c r="AK1229" s="172"/>
      <c r="AL1229" s="172"/>
      <c r="AM1229" s="172"/>
      <c r="AN1229" s="172"/>
      <c r="AO1229" s="172"/>
      <c r="AP1229" s="172"/>
      <c r="AQ1229" s="172"/>
      <c r="AR1229" s="172"/>
      <c r="AS1229" s="172"/>
      <c r="AT1229" s="172"/>
      <c r="AU1229" s="172"/>
      <c r="AV1229" s="172"/>
      <c r="AW1229" s="172"/>
      <c r="AX1229" s="172"/>
      <c r="AY1229" s="172"/>
      <c r="AZ1229" s="172"/>
      <c r="BA1229" s="172"/>
      <c r="BB1229" s="172"/>
      <c r="BC1229" s="172"/>
      <c r="BD1229" s="172"/>
      <c r="BE1229" s="172"/>
      <c r="BF1229" s="172"/>
      <c r="BG1229" s="172"/>
      <c r="BH1229" s="172"/>
      <c r="BI1229" s="172"/>
      <c r="BJ1229" s="172"/>
      <c r="BK1229" s="172"/>
      <c r="BL1229" s="172"/>
      <c r="BM1229" s="172"/>
      <c r="BN1229" s="172"/>
    </row>
    <row r="1230" spans="20:66" s="156" customFormat="1">
      <c r="T1230" s="172"/>
      <c r="U1230" s="172"/>
      <c r="V1230" s="172"/>
      <c r="W1230" s="172"/>
      <c r="X1230" s="172"/>
      <c r="Y1230" s="172"/>
      <c r="Z1230" s="172"/>
      <c r="AA1230" s="172"/>
      <c r="AB1230" s="172"/>
      <c r="AC1230" s="172"/>
      <c r="AD1230" s="172"/>
      <c r="AE1230" s="172"/>
      <c r="AF1230" s="172"/>
      <c r="AG1230" s="172"/>
      <c r="AH1230" s="172"/>
      <c r="AI1230" s="172"/>
      <c r="AJ1230" s="172"/>
      <c r="AK1230" s="172"/>
      <c r="AL1230" s="172"/>
      <c r="AM1230" s="172"/>
      <c r="AN1230" s="172"/>
      <c r="AO1230" s="172"/>
      <c r="AP1230" s="172"/>
      <c r="AQ1230" s="172"/>
      <c r="AR1230" s="172"/>
      <c r="AS1230" s="172"/>
      <c r="AT1230" s="172"/>
      <c r="AU1230" s="172"/>
      <c r="AV1230" s="172"/>
      <c r="AW1230" s="172"/>
      <c r="AX1230" s="172"/>
      <c r="AY1230" s="172"/>
      <c r="AZ1230" s="172"/>
      <c r="BA1230" s="172"/>
      <c r="BB1230" s="172"/>
      <c r="BC1230" s="172"/>
      <c r="BD1230" s="172"/>
      <c r="BE1230" s="172"/>
      <c r="BF1230" s="172"/>
      <c r="BG1230" s="172"/>
      <c r="BH1230" s="172"/>
      <c r="BI1230" s="172"/>
      <c r="BJ1230" s="172"/>
      <c r="BK1230" s="172"/>
      <c r="BL1230" s="172"/>
      <c r="BM1230" s="172"/>
      <c r="BN1230" s="172"/>
    </row>
    <row r="1231" spans="20:66" s="156" customFormat="1">
      <c r="T1231" s="172"/>
      <c r="U1231" s="172"/>
      <c r="V1231" s="172"/>
      <c r="W1231" s="172"/>
      <c r="X1231" s="172"/>
      <c r="Y1231" s="172"/>
      <c r="Z1231" s="172"/>
      <c r="AA1231" s="172"/>
      <c r="AB1231" s="172"/>
      <c r="AC1231" s="172"/>
      <c r="AD1231" s="172"/>
      <c r="AE1231" s="172"/>
      <c r="AF1231" s="172"/>
      <c r="AG1231" s="172"/>
      <c r="AH1231" s="172"/>
      <c r="AI1231" s="172"/>
      <c r="AJ1231" s="172"/>
      <c r="AK1231" s="172"/>
      <c r="AL1231" s="172"/>
      <c r="AM1231" s="172"/>
      <c r="AN1231" s="172"/>
      <c r="AO1231" s="172"/>
      <c r="AP1231" s="172"/>
      <c r="AQ1231" s="172"/>
      <c r="AR1231" s="172"/>
      <c r="AS1231" s="172"/>
      <c r="AT1231" s="172"/>
      <c r="AU1231" s="172"/>
      <c r="AV1231" s="172"/>
      <c r="AW1231" s="172"/>
      <c r="AX1231" s="172"/>
      <c r="AY1231" s="172"/>
      <c r="AZ1231" s="172"/>
      <c r="BA1231" s="172"/>
      <c r="BB1231" s="172"/>
      <c r="BC1231" s="172"/>
      <c r="BD1231" s="172"/>
      <c r="BE1231" s="172"/>
      <c r="BF1231" s="172"/>
      <c r="BG1231" s="172"/>
      <c r="BH1231" s="172"/>
      <c r="BI1231" s="172"/>
      <c r="BJ1231" s="172"/>
      <c r="BK1231" s="172"/>
      <c r="BL1231" s="172"/>
      <c r="BM1231" s="172"/>
      <c r="BN1231" s="172"/>
    </row>
    <row r="1232" spans="20:66" s="156" customFormat="1">
      <c r="T1232" s="172"/>
      <c r="U1232" s="172"/>
      <c r="V1232" s="172"/>
      <c r="W1232" s="172"/>
      <c r="X1232" s="172"/>
      <c r="Y1232" s="172"/>
      <c r="Z1232" s="172"/>
      <c r="AA1232" s="172"/>
      <c r="AB1232" s="172"/>
      <c r="AC1232" s="172"/>
      <c r="AD1232" s="172"/>
      <c r="AE1232" s="172"/>
      <c r="AF1232" s="172"/>
      <c r="AG1232" s="172"/>
      <c r="AH1232" s="172"/>
      <c r="AI1232" s="172"/>
      <c r="AJ1232" s="172"/>
      <c r="AK1232" s="172"/>
      <c r="AL1232" s="172"/>
      <c r="AM1232" s="172"/>
      <c r="AN1232" s="172"/>
      <c r="AO1232" s="172"/>
      <c r="AP1232" s="172"/>
      <c r="AQ1232" s="172"/>
      <c r="AR1232" s="172"/>
      <c r="AS1232" s="172"/>
      <c r="AT1232" s="172"/>
      <c r="AU1232" s="172"/>
      <c r="AV1232" s="172"/>
      <c r="AW1232" s="172"/>
      <c r="AX1232" s="172"/>
      <c r="AY1232" s="172"/>
      <c r="AZ1232" s="172"/>
      <c r="BA1232" s="172"/>
      <c r="BB1232" s="172"/>
      <c r="BC1232" s="172"/>
      <c r="BD1232" s="172"/>
      <c r="BE1232" s="172"/>
      <c r="BF1232" s="172"/>
      <c r="BG1232" s="172"/>
      <c r="BH1232" s="172"/>
      <c r="BI1232" s="172"/>
      <c r="BJ1232" s="172"/>
      <c r="BK1232" s="172"/>
      <c r="BL1232" s="172"/>
      <c r="BM1232" s="172"/>
      <c r="BN1232" s="172"/>
    </row>
    <row r="1233" spans="20:66" s="156" customFormat="1">
      <c r="T1233" s="172"/>
      <c r="U1233" s="172"/>
      <c r="V1233" s="172"/>
      <c r="W1233" s="172"/>
      <c r="X1233" s="172"/>
      <c r="Y1233" s="172"/>
      <c r="Z1233" s="172"/>
      <c r="AA1233" s="172"/>
      <c r="AB1233" s="172"/>
      <c r="AC1233" s="172"/>
      <c r="AD1233" s="172"/>
      <c r="AE1233" s="172"/>
      <c r="AF1233" s="172"/>
      <c r="AG1233" s="172"/>
      <c r="AH1233" s="172"/>
      <c r="AI1233" s="172"/>
      <c r="AJ1233" s="172"/>
      <c r="AK1233" s="172"/>
      <c r="AL1233" s="172"/>
      <c r="AM1233" s="172"/>
      <c r="AN1233" s="172"/>
      <c r="AO1233" s="172"/>
      <c r="AP1233" s="172"/>
      <c r="AQ1233" s="172"/>
      <c r="AR1233" s="172"/>
      <c r="AS1233" s="172"/>
      <c r="AT1233" s="172"/>
      <c r="AU1233" s="172"/>
      <c r="AV1233" s="172"/>
      <c r="AW1233" s="172"/>
      <c r="AX1233" s="172"/>
      <c r="AY1233" s="172"/>
      <c r="AZ1233" s="172"/>
      <c r="BA1233" s="172"/>
      <c r="BB1233" s="172"/>
      <c r="BC1233" s="172"/>
      <c r="BD1233" s="172"/>
      <c r="BE1233" s="172"/>
      <c r="BF1233" s="172"/>
      <c r="BG1233" s="172"/>
      <c r="BH1233" s="172"/>
      <c r="BI1233" s="172"/>
      <c r="BJ1233" s="172"/>
      <c r="BK1233" s="172"/>
      <c r="BL1233" s="172"/>
      <c r="BM1233" s="172"/>
      <c r="BN1233" s="172"/>
    </row>
    <row r="1234" spans="20:66" s="156" customFormat="1">
      <c r="T1234" s="172"/>
      <c r="U1234" s="172"/>
      <c r="V1234" s="172"/>
      <c r="W1234" s="172"/>
      <c r="X1234" s="172"/>
      <c r="Y1234" s="172"/>
      <c r="Z1234" s="172"/>
      <c r="AA1234" s="172"/>
      <c r="AB1234" s="172"/>
      <c r="AC1234" s="172"/>
      <c r="AD1234" s="172"/>
      <c r="AE1234" s="172"/>
      <c r="AF1234" s="172"/>
      <c r="AG1234" s="172"/>
      <c r="AH1234" s="172"/>
      <c r="AI1234" s="172"/>
      <c r="AJ1234" s="172"/>
      <c r="AK1234" s="172"/>
      <c r="AL1234" s="172"/>
      <c r="AM1234" s="172"/>
      <c r="AN1234" s="172"/>
      <c r="AO1234" s="172"/>
      <c r="AP1234" s="172"/>
      <c r="AQ1234" s="172"/>
      <c r="AR1234" s="172"/>
      <c r="AS1234" s="172"/>
      <c r="AT1234" s="172"/>
      <c r="AU1234" s="172"/>
      <c r="AV1234" s="172"/>
      <c r="AW1234" s="172"/>
      <c r="AX1234" s="172"/>
      <c r="AY1234" s="172"/>
      <c r="AZ1234" s="172"/>
      <c r="BA1234" s="172"/>
      <c r="BB1234" s="172"/>
      <c r="BC1234" s="172"/>
      <c r="BD1234" s="172"/>
      <c r="BE1234" s="172"/>
      <c r="BF1234" s="172"/>
      <c r="BG1234" s="172"/>
      <c r="BH1234" s="172"/>
      <c r="BI1234" s="172"/>
      <c r="BJ1234" s="172"/>
      <c r="BK1234" s="172"/>
      <c r="BL1234" s="172"/>
      <c r="BM1234" s="172"/>
      <c r="BN1234" s="172"/>
    </row>
    <row r="1235" spans="20:66" s="156" customFormat="1">
      <c r="T1235" s="172"/>
      <c r="U1235" s="172"/>
      <c r="V1235" s="172"/>
      <c r="W1235" s="172"/>
      <c r="X1235" s="172"/>
      <c r="Y1235" s="172"/>
      <c r="Z1235" s="172"/>
      <c r="AA1235" s="172"/>
      <c r="AB1235" s="172"/>
      <c r="AC1235" s="172"/>
      <c r="AD1235" s="172"/>
      <c r="AE1235" s="172"/>
      <c r="AF1235" s="172"/>
      <c r="AG1235" s="172"/>
      <c r="AH1235" s="172"/>
      <c r="AI1235" s="172"/>
      <c r="AJ1235" s="172"/>
      <c r="AK1235" s="172"/>
      <c r="AL1235" s="172"/>
      <c r="AM1235" s="172"/>
      <c r="AN1235" s="172"/>
      <c r="AO1235" s="172"/>
      <c r="AP1235" s="172"/>
      <c r="AQ1235" s="172"/>
      <c r="AR1235" s="172"/>
      <c r="AS1235" s="172"/>
      <c r="AT1235" s="172"/>
      <c r="AU1235" s="172"/>
      <c r="AV1235" s="172"/>
      <c r="AW1235" s="172"/>
      <c r="AX1235" s="172"/>
      <c r="AY1235" s="172"/>
      <c r="AZ1235" s="172"/>
      <c r="BA1235" s="172"/>
      <c r="BB1235" s="172"/>
      <c r="BC1235" s="172"/>
      <c r="BD1235" s="172"/>
      <c r="BE1235" s="172"/>
      <c r="BF1235" s="172"/>
      <c r="BG1235" s="172"/>
      <c r="BH1235" s="172"/>
      <c r="BI1235" s="172"/>
      <c r="BJ1235" s="172"/>
      <c r="BK1235" s="172"/>
      <c r="BL1235" s="172"/>
      <c r="BM1235" s="172"/>
      <c r="BN1235" s="172"/>
    </row>
    <row r="1236" spans="20:66" s="156" customFormat="1">
      <c r="T1236" s="172"/>
      <c r="U1236" s="172"/>
      <c r="V1236" s="172"/>
      <c r="W1236" s="172"/>
      <c r="X1236" s="172"/>
      <c r="Y1236" s="172"/>
      <c r="Z1236" s="172"/>
      <c r="AA1236" s="172"/>
      <c r="AB1236" s="172"/>
      <c r="AC1236" s="172"/>
      <c r="AD1236" s="172"/>
      <c r="AE1236" s="172"/>
      <c r="AF1236" s="172"/>
      <c r="AG1236" s="172"/>
      <c r="AH1236" s="172"/>
      <c r="AI1236" s="172"/>
      <c r="AJ1236" s="172"/>
      <c r="AK1236" s="172"/>
      <c r="AL1236" s="172"/>
      <c r="AM1236" s="172"/>
      <c r="AN1236" s="172"/>
      <c r="AO1236" s="172"/>
      <c r="AP1236" s="172"/>
      <c r="AQ1236" s="172"/>
      <c r="AR1236" s="172"/>
      <c r="AS1236" s="172"/>
      <c r="AT1236" s="172"/>
      <c r="AU1236" s="172"/>
      <c r="AV1236" s="172"/>
      <c r="AW1236" s="172"/>
      <c r="AX1236" s="172"/>
      <c r="AY1236" s="172"/>
      <c r="AZ1236" s="172"/>
      <c r="BA1236" s="172"/>
      <c r="BB1236" s="172"/>
      <c r="BC1236" s="172"/>
      <c r="BD1236" s="172"/>
      <c r="BE1236" s="172"/>
      <c r="BF1236" s="172"/>
      <c r="BG1236" s="172"/>
      <c r="BH1236" s="172"/>
      <c r="BI1236" s="172"/>
      <c r="BJ1236" s="172"/>
      <c r="BK1236" s="172"/>
      <c r="BL1236" s="172"/>
      <c r="BM1236" s="172"/>
      <c r="BN1236" s="172"/>
    </row>
    <row r="1237" spans="20:66" s="156" customFormat="1">
      <c r="T1237" s="172"/>
      <c r="U1237" s="172"/>
      <c r="V1237" s="172"/>
      <c r="W1237" s="172"/>
      <c r="X1237" s="172"/>
      <c r="Y1237" s="172"/>
      <c r="Z1237" s="172"/>
      <c r="AA1237" s="172"/>
      <c r="AB1237" s="172"/>
      <c r="AC1237" s="172"/>
      <c r="AD1237" s="172"/>
      <c r="AE1237" s="172"/>
      <c r="AF1237" s="172"/>
      <c r="AG1237" s="172"/>
      <c r="AH1237" s="172"/>
      <c r="AI1237" s="172"/>
      <c r="AJ1237" s="172"/>
      <c r="AK1237" s="172"/>
      <c r="AL1237" s="172"/>
      <c r="AM1237" s="172"/>
      <c r="AN1237" s="172"/>
      <c r="AO1237" s="172"/>
      <c r="AP1237" s="172"/>
      <c r="AQ1237" s="172"/>
      <c r="AR1237" s="172"/>
      <c r="AS1237" s="172"/>
      <c r="AT1237" s="172"/>
      <c r="AU1237" s="172"/>
      <c r="AV1237" s="172"/>
      <c r="AW1237" s="172"/>
      <c r="AX1237" s="172"/>
      <c r="AY1237" s="172"/>
      <c r="AZ1237" s="172"/>
      <c r="BA1237" s="172"/>
      <c r="BB1237" s="172"/>
      <c r="BC1237" s="172"/>
      <c r="BD1237" s="172"/>
      <c r="BE1237" s="172"/>
      <c r="BF1237" s="172"/>
      <c r="BG1237" s="172"/>
      <c r="BH1237" s="172"/>
      <c r="BI1237" s="172"/>
      <c r="BJ1237" s="172"/>
      <c r="BK1237" s="172"/>
      <c r="BL1237" s="172"/>
      <c r="BM1237" s="172"/>
      <c r="BN1237" s="172"/>
    </row>
    <row r="1238" spans="20:66" s="156" customFormat="1">
      <c r="T1238" s="172"/>
      <c r="U1238" s="172"/>
      <c r="V1238" s="172"/>
      <c r="W1238" s="172"/>
      <c r="X1238" s="172"/>
      <c r="Y1238" s="172"/>
      <c r="Z1238" s="172"/>
      <c r="AA1238" s="172"/>
      <c r="AB1238" s="172"/>
      <c r="AC1238" s="172"/>
      <c r="AD1238" s="172"/>
      <c r="AE1238" s="172"/>
      <c r="AF1238" s="172"/>
      <c r="AG1238" s="172"/>
      <c r="AH1238" s="172"/>
      <c r="AI1238" s="172"/>
      <c r="AJ1238" s="172"/>
      <c r="AK1238" s="172"/>
      <c r="AL1238" s="172"/>
      <c r="AM1238" s="172"/>
      <c r="AN1238" s="172"/>
      <c r="AO1238" s="172"/>
      <c r="AP1238" s="172"/>
      <c r="AQ1238" s="172"/>
      <c r="AR1238" s="172"/>
      <c r="AS1238" s="172"/>
      <c r="AT1238" s="172"/>
      <c r="AU1238" s="172"/>
      <c r="AV1238" s="172"/>
      <c r="AW1238" s="172"/>
      <c r="AX1238" s="172"/>
      <c r="AY1238" s="172"/>
      <c r="AZ1238" s="172"/>
      <c r="BA1238" s="172"/>
      <c r="BB1238" s="172"/>
      <c r="BC1238" s="172"/>
      <c r="BD1238" s="172"/>
      <c r="BE1238" s="172"/>
      <c r="BF1238" s="172"/>
      <c r="BG1238" s="172"/>
      <c r="BH1238" s="172"/>
      <c r="BI1238" s="172"/>
      <c r="BJ1238" s="172"/>
      <c r="BK1238" s="172"/>
      <c r="BL1238" s="172"/>
      <c r="BM1238" s="172"/>
      <c r="BN1238" s="172"/>
    </row>
    <row r="1239" spans="20:66" s="156" customFormat="1">
      <c r="T1239" s="172"/>
      <c r="U1239" s="172"/>
      <c r="V1239" s="172"/>
      <c r="W1239" s="172"/>
      <c r="X1239" s="172"/>
      <c r="Y1239" s="172"/>
      <c r="Z1239" s="172"/>
      <c r="AA1239" s="172"/>
      <c r="AB1239" s="172"/>
      <c r="AC1239" s="172"/>
      <c r="AD1239" s="172"/>
      <c r="AE1239" s="172"/>
      <c r="AF1239" s="172"/>
      <c r="AG1239" s="172"/>
      <c r="AH1239" s="172"/>
      <c r="AI1239" s="172"/>
      <c r="AJ1239" s="172"/>
      <c r="AK1239" s="172"/>
      <c r="AL1239" s="172"/>
      <c r="AM1239" s="172"/>
      <c r="AN1239" s="172"/>
      <c r="AO1239" s="172"/>
      <c r="AP1239" s="172"/>
      <c r="AQ1239" s="172"/>
      <c r="AR1239" s="172"/>
      <c r="AS1239" s="172"/>
      <c r="AT1239" s="172"/>
      <c r="AU1239" s="172"/>
      <c r="AV1239" s="172"/>
      <c r="AW1239" s="172"/>
      <c r="AX1239" s="172"/>
      <c r="AY1239" s="172"/>
      <c r="AZ1239" s="172"/>
      <c r="BA1239" s="172"/>
      <c r="BB1239" s="172"/>
      <c r="BC1239" s="172"/>
      <c r="BD1239" s="172"/>
      <c r="BE1239" s="172"/>
      <c r="BF1239" s="172"/>
      <c r="BG1239" s="172"/>
      <c r="BH1239" s="172"/>
      <c r="BI1239" s="172"/>
      <c r="BJ1239" s="172"/>
      <c r="BK1239" s="172"/>
      <c r="BL1239" s="172"/>
      <c r="BM1239" s="172"/>
      <c r="BN1239" s="172"/>
    </row>
    <row r="1240" spans="20:66" s="156" customFormat="1">
      <c r="T1240" s="172"/>
      <c r="U1240" s="172"/>
      <c r="V1240" s="172"/>
      <c r="W1240" s="172"/>
      <c r="X1240" s="172"/>
      <c r="Y1240" s="172"/>
      <c r="Z1240" s="172"/>
      <c r="AA1240" s="172"/>
      <c r="AB1240" s="172"/>
      <c r="AC1240" s="172"/>
      <c r="AD1240" s="172"/>
      <c r="AE1240" s="172"/>
      <c r="AF1240" s="172"/>
      <c r="AG1240" s="172"/>
      <c r="AH1240" s="172"/>
      <c r="AI1240" s="172"/>
      <c r="AJ1240" s="172"/>
      <c r="AK1240" s="172"/>
      <c r="AL1240" s="172"/>
      <c r="AM1240" s="172"/>
      <c r="AN1240" s="172"/>
      <c r="AO1240" s="172"/>
      <c r="AP1240" s="172"/>
      <c r="AQ1240" s="172"/>
      <c r="AR1240" s="172"/>
      <c r="AS1240" s="172"/>
      <c r="AT1240" s="172"/>
      <c r="AU1240" s="172"/>
      <c r="AV1240" s="172"/>
      <c r="AW1240" s="172"/>
      <c r="AX1240" s="172"/>
      <c r="AY1240" s="172"/>
      <c r="AZ1240" s="172"/>
      <c r="BA1240" s="172"/>
      <c r="BB1240" s="172"/>
      <c r="BC1240" s="172"/>
      <c r="BD1240" s="172"/>
      <c r="BE1240" s="172"/>
      <c r="BF1240" s="172"/>
      <c r="BG1240" s="172"/>
      <c r="BH1240" s="172"/>
      <c r="BI1240" s="172"/>
      <c r="BJ1240" s="172"/>
      <c r="BK1240" s="172"/>
      <c r="BL1240" s="172"/>
      <c r="BM1240" s="172"/>
      <c r="BN1240" s="172"/>
    </row>
    <row r="1241" spans="20:66" s="156" customFormat="1">
      <c r="T1241" s="172"/>
      <c r="U1241" s="172"/>
      <c r="V1241" s="172"/>
      <c r="W1241" s="172"/>
      <c r="X1241" s="172"/>
      <c r="Y1241" s="172"/>
      <c r="Z1241" s="172"/>
      <c r="AA1241" s="172"/>
      <c r="AB1241" s="172"/>
      <c r="AC1241" s="172"/>
      <c r="AD1241" s="172"/>
      <c r="AE1241" s="172"/>
      <c r="AF1241" s="172"/>
      <c r="AG1241" s="172"/>
      <c r="AH1241" s="172"/>
      <c r="AI1241" s="172"/>
      <c r="AJ1241" s="172"/>
      <c r="AK1241" s="172"/>
      <c r="AL1241" s="172"/>
      <c r="AM1241" s="172"/>
      <c r="AN1241" s="172"/>
      <c r="AO1241" s="172"/>
      <c r="AP1241" s="172"/>
      <c r="AQ1241" s="172"/>
      <c r="AR1241" s="172"/>
      <c r="AS1241" s="172"/>
      <c r="AT1241" s="172"/>
      <c r="AU1241" s="172"/>
      <c r="AV1241" s="172"/>
      <c r="AW1241" s="172"/>
      <c r="AX1241" s="172"/>
      <c r="AY1241" s="172"/>
      <c r="AZ1241" s="172"/>
      <c r="BA1241" s="172"/>
      <c r="BB1241" s="172"/>
      <c r="BC1241" s="172"/>
      <c r="BD1241" s="172"/>
      <c r="BE1241" s="172"/>
      <c r="BF1241" s="172"/>
      <c r="BG1241" s="172"/>
      <c r="BH1241" s="172"/>
      <c r="BI1241" s="172"/>
      <c r="BJ1241" s="172"/>
      <c r="BK1241" s="172"/>
      <c r="BL1241" s="172"/>
      <c r="BM1241" s="172"/>
      <c r="BN1241" s="172"/>
    </row>
    <row r="1242" spans="20:66" s="156" customFormat="1">
      <c r="T1242" s="172"/>
      <c r="U1242" s="172"/>
      <c r="V1242" s="172"/>
      <c r="W1242" s="172"/>
      <c r="X1242" s="172"/>
      <c r="Y1242" s="172"/>
      <c r="Z1242" s="172"/>
      <c r="AA1242" s="172"/>
      <c r="AB1242" s="172"/>
      <c r="AC1242" s="172"/>
      <c r="AD1242" s="172"/>
      <c r="AE1242" s="172"/>
      <c r="AF1242" s="172"/>
      <c r="AG1242" s="172"/>
      <c r="AH1242" s="172"/>
      <c r="AI1242" s="172"/>
      <c r="AJ1242" s="172"/>
      <c r="AK1242" s="172"/>
      <c r="AL1242" s="172"/>
      <c r="AM1242" s="172"/>
      <c r="AN1242" s="172"/>
      <c r="AO1242" s="172"/>
      <c r="AP1242" s="172"/>
      <c r="AQ1242" s="172"/>
      <c r="AR1242" s="172"/>
      <c r="AS1242" s="172"/>
      <c r="AT1242" s="172"/>
      <c r="AU1242" s="172"/>
      <c r="AV1242" s="172"/>
      <c r="AW1242" s="172"/>
      <c r="AX1242" s="172"/>
      <c r="AY1242" s="172"/>
      <c r="AZ1242" s="172"/>
      <c r="BA1242" s="172"/>
      <c r="BB1242" s="172"/>
      <c r="BC1242" s="172"/>
      <c r="BD1242" s="172"/>
      <c r="BE1242" s="172"/>
      <c r="BF1242" s="172"/>
      <c r="BG1242" s="172"/>
      <c r="BH1242" s="172"/>
      <c r="BI1242" s="172"/>
      <c r="BJ1242" s="172"/>
      <c r="BK1242" s="172"/>
      <c r="BL1242" s="172"/>
      <c r="BM1242" s="172"/>
      <c r="BN1242" s="172"/>
    </row>
    <row r="1243" spans="20:66" s="156" customFormat="1">
      <c r="T1243" s="172"/>
      <c r="U1243" s="172"/>
      <c r="V1243" s="172"/>
      <c r="W1243" s="172"/>
      <c r="X1243" s="172"/>
      <c r="Y1243" s="172"/>
      <c r="Z1243" s="172"/>
      <c r="AA1243" s="172"/>
      <c r="AB1243" s="172"/>
      <c r="AC1243" s="172"/>
      <c r="AD1243" s="172"/>
      <c r="AE1243" s="172"/>
      <c r="AF1243" s="172"/>
      <c r="AG1243" s="172"/>
      <c r="AH1243" s="172"/>
      <c r="AI1243" s="172"/>
      <c r="AJ1243" s="172"/>
      <c r="AK1243" s="172"/>
      <c r="AL1243" s="172"/>
      <c r="AM1243" s="172"/>
      <c r="AN1243" s="172"/>
      <c r="AO1243" s="172"/>
      <c r="AP1243" s="172"/>
      <c r="AQ1243" s="172"/>
      <c r="AR1243" s="172"/>
      <c r="AS1243" s="172"/>
      <c r="AT1243" s="172"/>
      <c r="AU1243" s="172"/>
      <c r="AV1243" s="172"/>
      <c r="AW1243" s="172"/>
      <c r="AX1243" s="172"/>
      <c r="AY1243" s="172"/>
      <c r="AZ1243" s="172"/>
      <c r="BA1243" s="172"/>
      <c r="BB1243" s="172"/>
      <c r="BC1243" s="172"/>
      <c r="BD1243" s="172"/>
      <c r="BE1243" s="172"/>
      <c r="BF1243" s="172"/>
      <c r="BG1243" s="172"/>
      <c r="BH1243" s="172"/>
      <c r="BI1243" s="172"/>
      <c r="BJ1243" s="172"/>
      <c r="BK1243" s="172"/>
      <c r="BL1243" s="172"/>
      <c r="BM1243" s="172"/>
      <c r="BN1243" s="172"/>
    </row>
    <row r="1244" spans="20:66" s="156" customFormat="1">
      <c r="T1244" s="172"/>
      <c r="U1244" s="172"/>
      <c r="V1244" s="172"/>
      <c r="W1244" s="172"/>
      <c r="X1244" s="172"/>
      <c r="Y1244" s="172"/>
      <c r="Z1244" s="172"/>
      <c r="AA1244" s="172"/>
      <c r="AB1244" s="172"/>
      <c r="AC1244" s="172"/>
      <c r="AD1244" s="172"/>
      <c r="AE1244" s="172"/>
      <c r="AF1244" s="172"/>
      <c r="AG1244" s="172"/>
      <c r="AH1244" s="172"/>
      <c r="AI1244" s="172"/>
      <c r="AJ1244" s="172"/>
      <c r="AK1244" s="172"/>
      <c r="AL1244" s="172"/>
      <c r="AM1244" s="172"/>
      <c r="AN1244" s="172"/>
      <c r="AO1244" s="172"/>
      <c r="AP1244" s="172"/>
      <c r="AQ1244" s="172"/>
      <c r="AR1244" s="172"/>
      <c r="AS1244" s="172"/>
      <c r="AT1244" s="172"/>
      <c r="AU1244" s="172"/>
      <c r="AV1244" s="172"/>
      <c r="AW1244" s="172"/>
      <c r="AX1244" s="172"/>
      <c r="AY1244" s="172"/>
      <c r="AZ1244" s="172"/>
      <c r="BA1244" s="172"/>
      <c r="BB1244" s="172"/>
      <c r="BC1244" s="172"/>
      <c r="BD1244" s="172"/>
      <c r="BE1244" s="172"/>
      <c r="BF1244" s="172"/>
      <c r="BG1244" s="172"/>
      <c r="BH1244" s="172"/>
      <c r="BI1244" s="172"/>
      <c r="BJ1244" s="172"/>
      <c r="BK1244" s="172"/>
      <c r="BL1244" s="172"/>
      <c r="BM1244" s="172"/>
      <c r="BN1244" s="172"/>
    </row>
    <row r="1245" spans="20:66" s="156" customFormat="1">
      <c r="T1245" s="172"/>
      <c r="U1245" s="172"/>
      <c r="V1245" s="172"/>
      <c r="W1245" s="172"/>
      <c r="X1245" s="172"/>
      <c r="Y1245" s="172"/>
      <c r="Z1245" s="172"/>
      <c r="AA1245" s="172"/>
      <c r="AB1245" s="172"/>
      <c r="AC1245" s="172"/>
      <c r="AD1245" s="172"/>
      <c r="AE1245" s="172"/>
      <c r="AF1245" s="172"/>
      <c r="AG1245" s="172"/>
      <c r="AH1245" s="172"/>
      <c r="AI1245" s="172"/>
      <c r="AJ1245" s="172"/>
      <c r="AK1245" s="172"/>
      <c r="AL1245" s="172"/>
      <c r="AM1245" s="172"/>
      <c r="AN1245" s="172"/>
      <c r="AO1245" s="172"/>
      <c r="AP1245" s="172"/>
      <c r="AQ1245" s="172"/>
      <c r="AR1245" s="172"/>
      <c r="AS1245" s="172"/>
      <c r="AT1245" s="172"/>
      <c r="AU1245" s="172"/>
      <c r="AV1245" s="172"/>
      <c r="AW1245" s="172"/>
      <c r="AX1245" s="172"/>
      <c r="AY1245" s="172"/>
      <c r="AZ1245" s="172"/>
      <c r="BA1245" s="172"/>
      <c r="BB1245" s="172"/>
      <c r="BC1245" s="172"/>
      <c r="BD1245" s="172"/>
      <c r="BE1245" s="172"/>
      <c r="BF1245" s="172"/>
      <c r="BG1245" s="172"/>
      <c r="BH1245" s="172"/>
      <c r="BI1245" s="172"/>
      <c r="BJ1245" s="172"/>
      <c r="BK1245" s="172"/>
      <c r="BL1245" s="172"/>
      <c r="BM1245" s="172"/>
      <c r="BN1245" s="172"/>
    </row>
    <row r="1246" spans="20:66" s="156" customFormat="1">
      <c r="T1246" s="172"/>
      <c r="U1246" s="172"/>
      <c r="V1246" s="172"/>
      <c r="W1246" s="172"/>
      <c r="X1246" s="172"/>
      <c r="Y1246" s="172"/>
      <c r="Z1246" s="172"/>
      <c r="AA1246" s="172"/>
      <c r="AB1246" s="172"/>
      <c r="AC1246" s="172"/>
      <c r="AD1246" s="172"/>
      <c r="AE1246" s="172"/>
      <c r="AF1246" s="172"/>
      <c r="AG1246" s="172"/>
      <c r="AH1246" s="172"/>
      <c r="AI1246" s="172"/>
      <c r="AJ1246" s="172"/>
      <c r="AK1246" s="172"/>
      <c r="AL1246" s="172"/>
      <c r="AM1246" s="172"/>
      <c r="AN1246" s="172"/>
      <c r="AO1246" s="172"/>
      <c r="AP1246" s="172"/>
      <c r="AQ1246" s="172"/>
      <c r="AR1246" s="172"/>
      <c r="AS1246" s="172"/>
      <c r="AT1246" s="172"/>
      <c r="AU1246" s="172"/>
      <c r="AV1246" s="172"/>
      <c r="AW1246" s="172"/>
      <c r="AX1246" s="172"/>
      <c r="AY1246" s="172"/>
      <c r="AZ1246" s="172"/>
      <c r="BA1246" s="172"/>
      <c r="BB1246" s="172"/>
      <c r="BC1246" s="172"/>
      <c r="BD1246" s="172"/>
      <c r="BE1246" s="172"/>
      <c r="BF1246" s="172"/>
      <c r="BG1246" s="172"/>
      <c r="BH1246" s="172"/>
      <c r="BI1246" s="172"/>
      <c r="BJ1246" s="172"/>
      <c r="BK1246" s="172"/>
      <c r="BL1246" s="172"/>
      <c r="BM1246" s="172"/>
      <c r="BN1246" s="172"/>
    </row>
    <row r="1247" spans="20:66" s="156" customFormat="1">
      <c r="T1247" s="172"/>
      <c r="U1247" s="172"/>
      <c r="V1247" s="172"/>
      <c r="W1247" s="172"/>
      <c r="X1247" s="172"/>
      <c r="Y1247" s="172"/>
      <c r="Z1247" s="172"/>
      <c r="AA1247" s="172"/>
      <c r="AB1247" s="172"/>
      <c r="AC1247" s="172"/>
      <c r="AD1247" s="172"/>
      <c r="AE1247" s="172"/>
      <c r="AF1247" s="172"/>
      <c r="AG1247" s="172"/>
      <c r="AH1247" s="172"/>
      <c r="AI1247" s="172"/>
      <c r="AJ1247" s="172"/>
      <c r="AK1247" s="172"/>
      <c r="AL1247" s="172"/>
      <c r="AM1247" s="172"/>
      <c r="AN1247" s="172"/>
      <c r="AO1247" s="172"/>
      <c r="AP1247" s="172"/>
      <c r="AQ1247" s="172"/>
      <c r="AR1247" s="172"/>
      <c r="AS1247" s="172"/>
      <c r="AT1247" s="172"/>
      <c r="AU1247" s="172"/>
      <c r="AV1247" s="172"/>
      <c r="AW1247" s="172"/>
      <c r="AX1247" s="172"/>
      <c r="AY1247" s="172"/>
      <c r="AZ1247" s="172"/>
      <c r="BA1247" s="172"/>
      <c r="BB1247" s="172"/>
      <c r="BC1247" s="172"/>
      <c r="BD1247" s="172"/>
      <c r="BE1247" s="172"/>
      <c r="BF1247" s="172"/>
      <c r="BG1247" s="172"/>
      <c r="BH1247" s="172"/>
      <c r="BI1247" s="172"/>
      <c r="BJ1247" s="172"/>
      <c r="BK1247" s="172"/>
      <c r="BL1247" s="172"/>
      <c r="BM1247" s="172"/>
      <c r="BN1247" s="172"/>
    </row>
    <row r="1248" spans="20:66" s="156" customFormat="1">
      <c r="T1248" s="172"/>
      <c r="U1248" s="172"/>
      <c r="V1248" s="172"/>
      <c r="W1248" s="172"/>
      <c r="X1248" s="172"/>
      <c r="Y1248" s="172"/>
      <c r="Z1248" s="172"/>
      <c r="AA1248" s="172"/>
      <c r="AB1248" s="172"/>
      <c r="AC1248" s="172"/>
      <c r="AD1248" s="172"/>
      <c r="AE1248" s="172"/>
      <c r="AF1248" s="172"/>
      <c r="AG1248" s="172"/>
      <c r="AH1248" s="172"/>
      <c r="AI1248" s="172"/>
      <c r="AJ1248" s="172"/>
      <c r="AK1248" s="172"/>
      <c r="AL1248" s="172"/>
      <c r="AM1248" s="172"/>
      <c r="AN1248" s="172"/>
      <c r="AO1248" s="172"/>
      <c r="AP1248" s="172"/>
      <c r="AQ1248" s="172"/>
      <c r="AR1248" s="172"/>
      <c r="AS1248" s="172"/>
      <c r="AT1248" s="172"/>
      <c r="AU1248" s="172"/>
      <c r="AV1248" s="172"/>
      <c r="AW1248" s="172"/>
      <c r="AX1248" s="172"/>
      <c r="AY1248" s="172"/>
      <c r="AZ1248" s="172"/>
      <c r="BA1248" s="172"/>
      <c r="BB1248" s="172"/>
      <c r="BC1248" s="172"/>
      <c r="BD1248" s="172"/>
      <c r="BE1248" s="172"/>
      <c r="BF1248" s="172"/>
      <c r="BG1248" s="172"/>
      <c r="BH1248" s="172"/>
      <c r="BI1248" s="172"/>
      <c r="BJ1248" s="172"/>
      <c r="BK1248" s="172"/>
      <c r="BL1248" s="172"/>
      <c r="BM1248" s="172"/>
      <c r="BN1248" s="172"/>
    </row>
    <row r="1249" spans="20:66" s="156" customFormat="1">
      <c r="T1249" s="172"/>
      <c r="U1249" s="172"/>
      <c r="V1249" s="172"/>
      <c r="W1249" s="172"/>
      <c r="X1249" s="172"/>
      <c r="Y1249" s="172"/>
      <c r="Z1249" s="172"/>
      <c r="AA1249" s="172"/>
      <c r="AB1249" s="172"/>
      <c r="AC1249" s="172"/>
      <c r="AD1249" s="172"/>
      <c r="AE1249" s="172"/>
      <c r="AF1249" s="172"/>
      <c r="AG1249" s="172"/>
      <c r="AH1249" s="172"/>
      <c r="AI1249" s="172"/>
      <c r="AJ1249" s="172"/>
      <c r="AK1249" s="172"/>
      <c r="AL1249" s="172"/>
      <c r="AM1249" s="172"/>
      <c r="AN1249" s="172"/>
      <c r="AO1249" s="172"/>
      <c r="AP1249" s="172"/>
      <c r="AQ1249" s="172"/>
      <c r="AR1249" s="172"/>
      <c r="AS1249" s="172"/>
      <c r="AT1249" s="172"/>
      <c r="AU1249" s="172"/>
      <c r="AV1249" s="172"/>
      <c r="AW1249" s="172"/>
      <c r="AX1249" s="172"/>
      <c r="AY1249" s="172"/>
      <c r="AZ1249" s="172"/>
      <c r="BA1249" s="172"/>
      <c r="BB1249" s="172"/>
      <c r="BC1249" s="172"/>
      <c r="BD1249" s="172"/>
      <c r="BE1249" s="172"/>
      <c r="BF1249" s="172"/>
      <c r="BG1249" s="172"/>
      <c r="BH1249" s="172"/>
      <c r="BI1249" s="172"/>
      <c r="BJ1249" s="172"/>
      <c r="BK1249" s="172"/>
      <c r="BL1249" s="172"/>
      <c r="BM1249" s="172"/>
      <c r="BN1249" s="172"/>
    </row>
    <row r="1250" spans="20:66" s="156" customFormat="1">
      <c r="T1250" s="172"/>
      <c r="U1250" s="172"/>
      <c r="V1250" s="172"/>
      <c r="W1250" s="172"/>
      <c r="X1250" s="172"/>
      <c r="Y1250" s="172"/>
      <c r="Z1250" s="172"/>
      <c r="AA1250" s="172"/>
      <c r="AB1250" s="172"/>
      <c r="AC1250" s="172"/>
      <c r="AD1250" s="172"/>
      <c r="AE1250" s="172"/>
      <c r="AF1250" s="172"/>
      <c r="AG1250" s="172"/>
      <c r="AH1250" s="172"/>
      <c r="AI1250" s="172"/>
      <c r="AJ1250" s="172"/>
      <c r="AK1250" s="172"/>
      <c r="AL1250" s="172"/>
      <c r="AM1250" s="172"/>
      <c r="AN1250" s="172"/>
      <c r="AO1250" s="172"/>
      <c r="AP1250" s="172"/>
      <c r="AQ1250" s="172"/>
      <c r="AR1250" s="172"/>
      <c r="AS1250" s="172"/>
      <c r="AT1250" s="172"/>
      <c r="AU1250" s="172"/>
      <c r="AV1250" s="172"/>
      <c r="AW1250" s="172"/>
      <c r="AX1250" s="172"/>
      <c r="AY1250" s="172"/>
      <c r="AZ1250" s="172"/>
      <c r="BA1250" s="172"/>
      <c r="BB1250" s="172"/>
      <c r="BC1250" s="172"/>
      <c r="BD1250" s="172"/>
      <c r="BE1250" s="172"/>
      <c r="BF1250" s="172"/>
      <c r="BG1250" s="172"/>
      <c r="BH1250" s="172"/>
      <c r="BI1250" s="172"/>
      <c r="BJ1250" s="172"/>
      <c r="BK1250" s="172"/>
      <c r="BL1250" s="172"/>
      <c r="BM1250" s="172"/>
      <c r="BN1250" s="172"/>
    </row>
    <row r="1251" spans="20:66" s="156" customFormat="1">
      <c r="T1251" s="172"/>
      <c r="U1251" s="172"/>
      <c r="V1251" s="172"/>
      <c r="W1251" s="172"/>
      <c r="X1251" s="172"/>
      <c r="Y1251" s="172"/>
      <c r="Z1251" s="172"/>
      <c r="AA1251" s="172"/>
      <c r="AB1251" s="172"/>
      <c r="AC1251" s="172"/>
      <c r="AD1251" s="172"/>
      <c r="AE1251" s="172"/>
      <c r="AF1251" s="172"/>
      <c r="AG1251" s="172"/>
      <c r="AH1251" s="172"/>
      <c r="AI1251" s="172"/>
      <c r="AJ1251" s="172"/>
      <c r="AK1251" s="172"/>
      <c r="AL1251" s="172"/>
      <c r="AM1251" s="172"/>
      <c r="AN1251" s="172"/>
      <c r="AO1251" s="172"/>
      <c r="AP1251" s="172"/>
      <c r="AQ1251" s="172"/>
      <c r="AR1251" s="172"/>
      <c r="AS1251" s="172"/>
      <c r="AT1251" s="172"/>
      <c r="AU1251" s="172"/>
      <c r="AV1251" s="172"/>
      <c r="AW1251" s="172"/>
      <c r="AX1251" s="172"/>
      <c r="AY1251" s="172"/>
      <c r="AZ1251" s="172"/>
      <c r="BA1251" s="172"/>
      <c r="BB1251" s="172"/>
      <c r="BC1251" s="172"/>
      <c r="BD1251" s="172"/>
      <c r="BE1251" s="172"/>
      <c r="BF1251" s="172"/>
      <c r="BG1251" s="172"/>
      <c r="BH1251" s="172"/>
      <c r="BI1251" s="172"/>
      <c r="BJ1251" s="172"/>
      <c r="BK1251" s="172"/>
      <c r="BL1251" s="172"/>
      <c r="BM1251" s="172"/>
      <c r="BN1251" s="172"/>
    </row>
    <row r="1252" spans="20:66" s="156" customFormat="1">
      <c r="T1252" s="172"/>
      <c r="U1252" s="172"/>
      <c r="V1252" s="172"/>
      <c r="W1252" s="172"/>
      <c r="X1252" s="172"/>
      <c r="Y1252" s="172"/>
      <c r="Z1252" s="172"/>
      <c r="AA1252" s="172"/>
      <c r="AB1252" s="172"/>
      <c r="AC1252" s="172"/>
      <c r="AD1252" s="172"/>
      <c r="AE1252" s="172"/>
      <c r="AF1252" s="172"/>
      <c r="AG1252" s="172"/>
      <c r="AH1252" s="172"/>
      <c r="AI1252" s="172"/>
      <c r="AJ1252" s="172"/>
      <c r="AK1252" s="172"/>
      <c r="AL1252" s="172"/>
      <c r="AM1252" s="172"/>
      <c r="AN1252" s="172"/>
      <c r="AO1252" s="172"/>
      <c r="AP1252" s="172"/>
      <c r="AQ1252" s="172"/>
      <c r="AR1252" s="172"/>
      <c r="AS1252" s="172"/>
      <c r="AT1252" s="172"/>
      <c r="AU1252" s="172"/>
      <c r="AV1252" s="172"/>
      <c r="AW1252" s="172"/>
      <c r="AX1252" s="172"/>
      <c r="AY1252" s="172"/>
      <c r="AZ1252" s="172"/>
      <c r="BA1252" s="172"/>
      <c r="BB1252" s="172"/>
      <c r="BC1252" s="172"/>
      <c r="BD1252" s="172"/>
      <c r="BE1252" s="172"/>
      <c r="BF1252" s="172"/>
      <c r="BG1252" s="172"/>
      <c r="BH1252" s="172"/>
      <c r="BI1252" s="172"/>
      <c r="BJ1252" s="172"/>
      <c r="BK1252" s="172"/>
      <c r="BL1252" s="172"/>
      <c r="BM1252" s="172"/>
      <c r="BN1252" s="172"/>
    </row>
    <row r="1253" spans="20:66" s="156" customFormat="1">
      <c r="T1253" s="172"/>
      <c r="U1253" s="172"/>
      <c r="V1253" s="172"/>
      <c r="W1253" s="172"/>
      <c r="X1253" s="172"/>
      <c r="Y1253" s="172"/>
      <c r="Z1253" s="172"/>
      <c r="AA1253" s="172"/>
      <c r="AB1253" s="172"/>
      <c r="AC1253" s="172"/>
      <c r="AD1253" s="172"/>
      <c r="AE1253" s="172"/>
      <c r="AF1253" s="172"/>
      <c r="AG1253" s="172"/>
      <c r="AH1253" s="172"/>
      <c r="AI1253" s="172"/>
      <c r="AJ1253" s="172"/>
      <c r="AK1253" s="172"/>
      <c r="AL1253" s="172"/>
      <c r="AM1253" s="172"/>
      <c r="AN1253" s="172"/>
      <c r="AO1253" s="172"/>
      <c r="AP1253" s="172"/>
      <c r="AQ1253" s="172"/>
      <c r="AR1253" s="172"/>
      <c r="AS1253" s="172"/>
      <c r="AT1253" s="172"/>
      <c r="AU1253" s="172"/>
      <c r="AV1253" s="172"/>
      <c r="AW1253" s="172"/>
      <c r="AX1253" s="172"/>
      <c r="AY1253" s="172"/>
      <c r="AZ1253" s="172"/>
      <c r="BA1253" s="172"/>
      <c r="BB1253" s="172"/>
      <c r="BC1253" s="172"/>
      <c r="BD1253" s="172"/>
      <c r="BE1253" s="172"/>
      <c r="BF1253" s="172"/>
      <c r="BG1253" s="172"/>
      <c r="BH1253" s="172"/>
      <c r="BI1253" s="172"/>
      <c r="BJ1253" s="172"/>
      <c r="BK1253" s="172"/>
      <c r="BL1253" s="172"/>
      <c r="BM1253" s="172"/>
      <c r="BN1253" s="172"/>
    </row>
    <row r="1254" spans="20:66" s="156" customFormat="1">
      <c r="T1254" s="172"/>
      <c r="U1254" s="172"/>
      <c r="V1254" s="172"/>
      <c r="W1254" s="172"/>
      <c r="X1254" s="172"/>
      <c r="Y1254" s="172"/>
      <c r="Z1254" s="172"/>
      <c r="AA1254" s="172"/>
      <c r="AB1254" s="172"/>
      <c r="AC1254" s="172"/>
      <c r="AD1254" s="172"/>
      <c r="AE1254" s="172"/>
      <c r="AF1254" s="172"/>
      <c r="AG1254" s="172"/>
      <c r="AH1254" s="172"/>
      <c r="AI1254" s="172"/>
      <c r="AJ1254" s="172"/>
      <c r="AK1254" s="172"/>
      <c r="AL1254" s="172"/>
      <c r="AM1254" s="172"/>
      <c r="AN1254" s="172"/>
      <c r="AO1254" s="172"/>
      <c r="AP1254" s="172"/>
      <c r="AQ1254" s="172"/>
      <c r="AR1254" s="172"/>
      <c r="AS1254" s="172"/>
      <c r="AT1254" s="172"/>
      <c r="AU1254" s="172"/>
      <c r="AV1254" s="172"/>
      <c r="AW1254" s="172"/>
      <c r="AX1254" s="172"/>
      <c r="AY1254" s="172"/>
      <c r="AZ1254" s="172"/>
      <c r="BA1254" s="172"/>
      <c r="BB1254" s="172"/>
      <c r="BC1254" s="172"/>
      <c r="BD1254" s="172"/>
      <c r="BE1254" s="172"/>
      <c r="BF1254" s="172"/>
      <c r="BG1254" s="172"/>
      <c r="BH1254" s="172"/>
      <c r="BI1254" s="172"/>
      <c r="BJ1254" s="172"/>
      <c r="BK1254" s="172"/>
      <c r="BL1254" s="172"/>
      <c r="BM1254" s="172"/>
      <c r="BN1254" s="172"/>
    </row>
    <row r="1255" spans="20:66" s="156" customFormat="1">
      <c r="T1255" s="172"/>
      <c r="U1255" s="172"/>
      <c r="V1255" s="172"/>
      <c r="W1255" s="172"/>
      <c r="X1255" s="172"/>
      <c r="Y1255" s="172"/>
      <c r="Z1255" s="172"/>
      <c r="AA1255" s="172"/>
      <c r="AB1255" s="172"/>
      <c r="AC1255" s="172"/>
      <c r="AD1255" s="172"/>
      <c r="AE1255" s="172"/>
      <c r="AF1255" s="172"/>
      <c r="AG1255" s="172"/>
      <c r="AH1255" s="172"/>
      <c r="AI1255" s="172"/>
      <c r="AJ1255" s="172"/>
      <c r="AK1255" s="172"/>
      <c r="AL1255" s="172"/>
      <c r="AM1255" s="172"/>
      <c r="AN1255" s="172"/>
      <c r="AO1255" s="172"/>
      <c r="AP1255" s="172"/>
      <c r="AQ1255" s="172"/>
      <c r="AR1255" s="172"/>
      <c r="AS1255" s="172"/>
      <c r="AT1255" s="172"/>
      <c r="AU1255" s="172"/>
      <c r="AV1255" s="172"/>
      <c r="AW1255" s="172"/>
      <c r="AX1255" s="172"/>
      <c r="AY1255" s="172"/>
      <c r="AZ1255" s="172"/>
      <c r="BA1255" s="172"/>
      <c r="BB1255" s="172"/>
      <c r="BC1255" s="172"/>
      <c r="BD1255" s="172"/>
      <c r="BE1255" s="172"/>
      <c r="BF1255" s="172"/>
      <c r="BG1255" s="172"/>
      <c r="BH1255" s="172"/>
      <c r="BI1255" s="172"/>
      <c r="BJ1255" s="172"/>
      <c r="BK1255" s="172"/>
      <c r="BL1255" s="172"/>
      <c r="BM1255" s="172"/>
      <c r="BN1255" s="172"/>
    </row>
    <row r="1256" spans="20:66" s="156" customFormat="1">
      <c r="T1256" s="172"/>
      <c r="U1256" s="172"/>
      <c r="V1256" s="172"/>
      <c r="W1256" s="172"/>
      <c r="X1256" s="172"/>
      <c r="Y1256" s="172"/>
      <c r="Z1256" s="172"/>
      <c r="AA1256" s="172"/>
      <c r="AB1256" s="172"/>
      <c r="AC1256" s="172"/>
      <c r="AD1256" s="172"/>
      <c r="AE1256" s="172"/>
      <c r="AF1256" s="172"/>
      <c r="AG1256" s="172"/>
      <c r="AH1256" s="172"/>
      <c r="AI1256" s="172"/>
      <c r="AJ1256" s="172"/>
      <c r="AK1256" s="172"/>
      <c r="AL1256" s="172"/>
      <c r="AM1256" s="172"/>
      <c r="AN1256" s="172"/>
      <c r="AO1256" s="172"/>
      <c r="AP1256" s="172"/>
      <c r="AQ1256" s="172"/>
      <c r="AR1256" s="172"/>
      <c r="AS1256" s="172"/>
      <c r="AT1256" s="172"/>
      <c r="AU1256" s="172"/>
      <c r="AV1256" s="172"/>
      <c r="AW1256" s="172"/>
      <c r="AX1256" s="172"/>
      <c r="AY1256" s="172"/>
      <c r="AZ1256" s="172"/>
      <c r="BA1256" s="172"/>
      <c r="BB1256" s="172"/>
      <c r="BC1256" s="172"/>
      <c r="BD1256" s="172"/>
      <c r="BE1256" s="172"/>
      <c r="BF1256" s="172"/>
      <c r="BG1256" s="172"/>
      <c r="BH1256" s="172"/>
      <c r="BI1256" s="172"/>
      <c r="BJ1256" s="172"/>
      <c r="BK1256" s="172"/>
      <c r="BL1256" s="172"/>
      <c r="BM1256" s="172"/>
      <c r="BN1256" s="172"/>
    </row>
    <row r="1257" spans="20:66" s="156" customFormat="1">
      <c r="T1257" s="172"/>
      <c r="U1257" s="172"/>
      <c r="V1257" s="172"/>
      <c r="W1257" s="172"/>
      <c r="X1257" s="172"/>
      <c r="Y1257" s="172"/>
      <c r="Z1257" s="172"/>
      <c r="AA1257" s="172"/>
      <c r="AB1257" s="172"/>
      <c r="AC1257" s="172"/>
      <c r="AD1257" s="172"/>
      <c r="AE1257" s="172"/>
      <c r="AF1257" s="172"/>
      <c r="AG1257" s="172"/>
      <c r="AH1257" s="172"/>
      <c r="AI1257" s="172"/>
      <c r="AJ1257" s="172"/>
      <c r="AK1257" s="172"/>
      <c r="AL1257" s="172"/>
      <c r="AM1257" s="172"/>
      <c r="AN1257" s="172"/>
      <c r="AO1257" s="172"/>
      <c r="AP1257" s="172"/>
      <c r="AQ1257" s="172"/>
      <c r="AR1257" s="172"/>
      <c r="AS1257" s="172"/>
      <c r="AT1257" s="172"/>
      <c r="AU1257" s="172"/>
      <c r="AV1257" s="172"/>
      <c r="AW1257" s="172"/>
      <c r="AX1257" s="172"/>
      <c r="AY1257" s="172"/>
      <c r="AZ1257" s="172"/>
      <c r="BA1257" s="172"/>
      <c r="BB1257" s="172"/>
      <c r="BC1257" s="172"/>
      <c r="BD1257" s="172"/>
      <c r="BE1257" s="172"/>
      <c r="BF1257" s="172"/>
      <c r="BG1257" s="172"/>
      <c r="BH1257" s="172"/>
      <c r="BI1257" s="172"/>
      <c r="BJ1257" s="172"/>
      <c r="BK1257" s="172"/>
      <c r="BL1257" s="172"/>
      <c r="BM1257" s="172"/>
      <c r="BN1257" s="172"/>
    </row>
    <row r="1258" spans="20:66" s="156" customFormat="1">
      <c r="T1258" s="172"/>
      <c r="U1258" s="172"/>
      <c r="V1258" s="172"/>
      <c r="W1258" s="172"/>
      <c r="X1258" s="172"/>
      <c r="Y1258" s="172"/>
      <c r="Z1258" s="172"/>
      <c r="AA1258" s="172"/>
      <c r="AB1258" s="172"/>
      <c r="AC1258" s="172"/>
      <c r="AD1258" s="172"/>
      <c r="AE1258" s="172"/>
      <c r="AF1258" s="172"/>
      <c r="AG1258" s="172"/>
      <c r="AH1258" s="172"/>
      <c r="AI1258" s="172"/>
      <c r="AJ1258" s="172"/>
      <c r="AK1258" s="172"/>
      <c r="AL1258" s="172"/>
      <c r="AM1258" s="172"/>
      <c r="AN1258" s="172"/>
      <c r="AO1258" s="172"/>
      <c r="AP1258" s="172"/>
      <c r="AQ1258" s="172"/>
      <c r="AR1258" s="172"/>
      <c r="AS1258" s="172"/>
      <c r="AT1258" s="172"/>
      <c r="AU1258" s="172"/>
      <c r="AV1258" s="172"/>
      <c r="AW1258" s="172"/>
      <c r="AX1258" s="172"/>
      <c r="AY1258" s="172"/>
      <c r="AZ1258" s="172"/>
      <c r="BA1258" s="172"/>
      <c r="BB1258" s="172"/>
      <c r="BC1258" s="172"/>
      <c r="BD1258" s="172"/>
      <c r="BE1258" s="172"/>
      <c r="BF1258" s="172"/>
      <c r="BG1258" s="172"/>
      <c r="BH1258" s="172"/>
      <c r="BI1258" s="172"/>
      <c r="BJ1258" s="172"/>
      <c r="BK1258" s="172"/>
      <c r="BL1258" s="172"/>
      <c r="BM1258" s="172"/>
      <c r="BN1258" s="172"/>
    </row>
    <row r="1259" spans="20:66" s="156" customFormat="1">
      <c r="T1259" s="172"/>
      <c r="U1259" s="172"/>
      <c r="V1259" s="172"/>
      <c r="W1259" s="172"/>
      <c r="X1259" s="172"/>
      <c r="Y1259" s="172"/>
      <c r="Z1259" s="172"/>
      <c r="AA1259" s="172"/>
      <c r="AB1259" s="172"/>
      <c r="AC1259" s="172"/>
      <c r="AD1259" s="172"/>
      <c r="AE1259" s="172"/>
      <c r="AF1259" s="172"/>
      <c r="AG1259" s="172"/>
      <c r="AH1259" s="172"/>
      <c r="AI1259" s="172"/>
      <c r="AJ1259" s="172"/>
      <c r="AK1259" s="172"/>
      <c r="AL1259" s="172"/>
      <c r="AM1259" s="172"/>
      <c r="AN1259" s="172"/>
      <c r="AO1259" s="172"/>
      <c r="AP1259" s="172"/>
      <c r="AQ1259" s="172"/>
      <c r="AR1259" s="172"/>
      <c r="AS1259" s="172"/>
      <c r="AT1259" s="172"/>
      <c r="AU1259" s="172"/>
      <c r="AV1259" s="172"/>
      <c r="AW1259" s="172"/>
      <c r="AX1259" s="172"/>
      <c r="AY1259" s="172"/>
      <c r="AZ1259" s="172"/>
      <c r="BA1259" s="172"/>
      <c r="BB1259" s="172"/>
      <c r="BC1259" s="172"/>
      <c r="BD1259" s="172"/>
      <c r="BE1259" s="172"/>
      <c r="BF1259" s="172"/>
      <c r="BG1259" s="172"/>
      <c r="BH1259" s="172"/>
      <c r="BI1259" s="172"/>
      <c r="BJ1259" s="172"/>
      <c r="BK1259" s="172"/>
      <c r="BL1259" s="172"/>
      <c r="BM1259" s="172"/>
      <c r="BN1259" s="172"/>
    </row>
    <row r="1260" spans="20:66" s="156" customFormat="1">
      <c r="T1260" s="172"/>
      <c r="U1260" s="172"/>
      <c r="V1260" s="172"/>
      <c r="W1260" s="172"/>
      <c r="X1260" s="172"/>
      <c r="Y1260" s="172"/>
      <c r="Z1260" s="172"/>
      <c r="AA1260" s="172"/>
      <c r="AB1260" s="172"/>
      <c r="AC1260" s="172"/>
      <c r="AD1260" s="172"/>
      <c r="AE1260" s="172"/>
      <c r="AF1260" s="172"/>
      <c r="AG1260" s="172"/>
      <c r="AH1260" s="172"/>
      <c r="AI1260" s="172"/>
      <c r="AJ1260" s="172"/>
      <c r="AK1260" s="172"/>
      <c r="AL1260" s="172"/>
      <c r="AM1260" s="172"/>
      <c r="AN1260" s="172"/>
      <c r="AO1260" s="172"/>
      <c r="AP1260" s="172"/>
      <c r="AQ1260" s="172"/>
      <c r="AR1260" s="172"/>
      <c r="AS1260" s="172"/>
      <c r="AT1260" s="172"/>
      <c r="AU1260" s="172"/>
      <c r="AV1260" s="172"/>
      <c r="AW1260" s="172"/>
      <c r="AX1260" s="172"/>
      <c r="AY1260" s="172"/>
      <c r="AZ1260" s="172"/>
      <c r="BA1260" s="172"/>
      <c r="BB1260" s="172"/>
      <c r="BC1260" s="172"/>
      <c r="BD1260" s="172"/>
      <c r="BE1260" s="172"/>
      <c r="BF1260" s="172"/>
      <c r="BG1260" s="172"/>
      <c r="BH1260" s="172"/>
      <c r="BI1260" s="172"/>
      <c r="BJ1260" s="172"/>
      <c r="BK1260" s="172"/>
      <c r="BL1260" s="172"/>
      <c r="BM1260" s="172"/>
      <c r="BN1260" s="172"/>
    </row>
    <row r="1261" spans="20:66" s="156" customFormat="1">
      <c r="T1261" s="172"/>
      <c r="U1261" s="172"/>
      <c r="V1261" s="172"/>
      <c r="W1261" s="172"/>
      <c r="X1261" s="172"/>
      <c r="Y1261" s="172"/>
      <c r="Z1261" s="172"/>
      <c r="AA1261" s="172"/>
      <c r="AB1261" s="172"/>
      <c r="AC1261" s="172"/>
      <c r="AD1261" s="172"/>
      <c r="AE1261" s="172"/>
      <c r="AF1261" s="172"/>
      <c r="AG1261" s="172"/>
      <c r="AH1261" s="172"/>
      <c r="AI1261" s="172"/>
      <c r="AJ1261" s="172"/>
      <c r="AK1261" s="172"/>
      <c r="AL1261" s="172"/>
      <c r="AM1261" s="172"/>
      <c r="AN1261" s="172"/>
      <c r="AO1261" s="172"/>
      <c r="AP1261" s="172"/>
      <c r="AQ1261" s="172"/>
      <c r="AR1261" s="172"/>
      <c r="AS1261" s="172"/>
      <c r="AT1261" s="172"/>
      <c r="AU1261" s="172"/>
      <c r="AV1261" s="172"/>
      <c r="AW1261" s="172"/>
      <c r="AX1261" s="172"/>
      <c r="AY1261" s="172"/>
      <c r="AZ1261" s="172"/>
      <c r="BA1261" s="172"/>
      <c r="BB1261" s="172"/>
      <c r="BC1261" s="172"/>
      <c r="BD1261" s="172"/>
      <c r="BE1261" s="172"/>
      <c r="BF1261" s="172"/>
      <c r="BG1261" s="172"/>
      <c r="BH1261" s="172"/>
      <c r="BI1261" s="172"/>
      <c r="BJ1261" s="172"/>
      <c r="BK1261" s="172"/>
      <c r="BL1261" s="172"/>
      <c r="BM1261" s="172"/>
      <c r="BN1261" s="172"/>
    </row>
    <row r="1262" spans="20:66" s="156" customFormat="1">
      <c r="T1262" s="172"/>
      <c r="U1262" s="172"/>
      <c r="V1262" s="172"/>
      <c r="W1262" s="172"/>
      <c r="X1262" s="172"/>
      <c r="Y1262" s="172"/>
      <c r="Z1262" s="172"/>
      <c r="AA1262" s="172"/>
      <c r="AB1262" s="172"/>
      <c r="AC1262" s="172"/>
      <c r="AD1262" s="172"/>
      <c r="AE1262" s="172"/>
      <c r="AF1262" s="172"/>
      <c r="AG1262" s="172"/>
      <c r="AH1262" s="172"/>
      <c r="AI1262" s="172"/>
      <c r="AJ1262" s="172"/>
      <c r="AK1262" s="172"/>
      <c r="AL1262" s="172"/>
      <c r="AM1262" s="172"/>
      <c r="AN1262" s="172"/>
      <c r="AO1262" s="172"/>
      <c r="AP1262" s="172"/>
      <c r="AQ1262" s="172"/>
      <c r="AR1262" s="172"/>
      <c r="AS1262" s="172"/>
      <c r="AT1262" s="172"/>
      <c r="AU1262" s="172"/>
      <c r="AV1262" s="172"/>
      <c r="AW1262" s="172"/>
      <c r="AX1262" s="172"/>
      <c r="AY1262" s="172"/>
      <c r="AZ1262" s="172"/>
      <c r="BA1262" s="172"/>
      <c r="BB1262" s="172"/>
      <c r="BC1262" s="172"/>
      <c r="BD1262" s="172"/>
      <c r="BE1262" s="172"/>
      <c r="BF1262" s="172"/>
      <c r="BG1262" s="172"/>
      <c r="BH1262" s="172"/>
      <c r="BI1262" s="172"/>
      <c r="BJ1262" s="172"/>
      <c r="BK1262" s="172"/>
      <c r="BL1262" s="172"/>
      <c r="BM1262" s="172"/>
      <c r="BN1262" s="172"/>
    </row>
    <row r="1263" spans="20:66" s="156" customFormat="1">
      <c r="T1263" s="172"/>
      <c r="U1263" s="172"/>
      <c r="V1263" s="172"/>
      <c r="W1263" s="172"/>
      <c r="X1263" s="172"/>
      <c r="Y1263" s="172"/>
      <c r="Z1263" s="172"/>
      <c r="AA1263" s="172"/>
      <c r="AB1263" s="172"/>
      <c r="AC1263" s="172"/>
      <c r="AD1263" s="172"/>
      <c r="AE1263" s="172"/>
      <c r="AF1263" s="172"/>
      <c r="AG1263" s="172"/>
      <c r="AH1263" s="172"/>
      <c r="AI1263" s="172"/>
      <c r="AJ1263" s="172"/>
      <c r="AK1263" s="172"/>
      <c r="AL1263" s="172"/>
      <c r="AM1263" s="172"/>
      <c r="AN1263" s="172"/>
      <c r="AO1263" s="172"/>
      <c r="AP1263" s="172"/>
      <c r="AQ1263" s="172"/>
      <c r="AR1263" s="172"/>
      <c r="AS1263" s="172"/>
      <c r="AT1263" s="172"/>
      <c r="AU1263" s="172"/>
      <c r="AV1263" s="172"/>
      <c r="AW1263" s="172"/>
      <c r="AX1263" s="172"/>
      <c r="AY1263" s="172"/>
      <c r="AZ1263" s="172"/>
      <c r="BA1263" s="172"/>
      <c r="BB1263" s="172"/>
      <c r="BC1263" s="172"/>
      <c r="BD1263" s="172"/>
      <c r="BE1263" s="172"/>
      <c r="BF1263" s="172"/>
      <c r="BG1263" s="172"/>
      <c r="BH1263" s="172"/>
      <c r="BI1263" s="172"/>
      <c r="BJ1263" s="172"/>
      <c r="BK1263" s="172"/>
      <c r="BL1263" s="172"/>
      <c r="BM1263" s="172"/>
      <c r="BN1263" s="172"/>
    </row>
    <row r="1264" spans="20:66" s="156" customFormat="1">
      <c r="T1264" s="172"/>
      <c r="U1264" s="172"/>
      <c r="V1264" s="172"/>
      <c r="W1264" s="172"/>
      <c r="X1264" s="172"/>
      <c r="Y1264" s="172"/>
      <c r="Z1264" s="172"/>
      <c r="AA1264" s="172"/>
      <c r="AB1264" s="172"/>
      <c r="AC1264" s="172"/>
      <c r="AD1264" s="172"/>
      <c r="AE1264" s="172"/>
      <c r="AF1264" s="172"/>
      <c r="AG1264" s="172"/>
      <c r="AH1264" s="172"/>
      <c r="AI1264" s="172"/>
      <c r="AJ1264" s="172"/>
      <c r="AK1264" s="172"/>
      <c r="AL1264" s="172"/>
      <c r="AM1264" s="172"/>
      <c r="AN1264" s="172"/>
      <c r="AO1264" s="172"/>
      <c r="AP1264" s="172"/>
      <c r="AQ1264" s="172"/>
      <c r="AR1264" s="172"/>
      <c r="AS1264" s="172"/>
      <c r="AT1264" s="172"/>
      <c r="AU1264" s="172"/>
      <c r="AV1264" s="172"/>
      <c r="AW1264" s="172"/>
      <c r="AX1264" s="172"/>
      <c r="AY1264" s="172"/>
      <c r="AZ1264" s="172"/>
      <c r="BA1264" s="172"/>
      <c r="BB1264" s="172"/>
      <c r="BC1264" s="172"/>
      <c r="BD1264" s="172"/>
      <c r="BE1264" s="172"/>
      <c r="BF1264" s="172"/>
      <c r="BG1264" s="172"/>
      <c r="BH1264" s="172"/>
      <c r="BI1264" s="172"/>
      <c r="BJ1264" s="172"/>
      <c r="BK1264" s="172"/>
      <c r="BL1264" s="172"/>
      <c r="BM1264" s="172"/>
      <c r="BN1264" s="172"/>
    </row>
    <row r="1265" spans="20:66" s="156" customFormat="1">
      <c r="T1265" s="172"/>
      <c r="U1265" s="172"/>
      <c r="V1265" s="172"/>
      <c r="W1265" s="172"/>
      <c r="X1265" s="172"/>
      <c r="Y1265" s="172"/>
      <c r="Z1265" s="172"/>
      <c r="AA1265" s="172"/>
      <c r="AB1265" s="172"/>
      <c r="AC1265" s="172"/>
      <c r="AD1265" s="172"/>
      <c r="AE1265" s="172"/>
      <c r="AF1265" s="172"/>
      <c r="AG1265" s="172"/>
      <c r="AH1265" s="172"/>
      <c r="AI1265" s="172"/>
      <c r="AJ1265" s="172"/>
      <c r="AK1265" s="172"/>
      <c r="AL1265" s="172"/>
      <c r="AM1265" s="172"/>
      <c r="AN1265" s="172"/>
      <c r="AO1265" s="172"/>
      <c r="AP1265" s="172"/>
      <c r="AQ1265" s="172"/>
      <c r="AR1265" s="172"/>
      <c r="AS1265" s="172"/>
      <c r="AT1265" s="172"/>
      <c r="AU1265" s="172"/>
      <c r="AV1265" s="172"/>
      <c r="AW1265" s="172"/>
      <c r="AX1265" s="172"/>
      <c r="AY1265" s="172"/>
      <c r="AZ1265" s="172"/>
      <c r="BA1265" s="172"/>
      <c r="BB1265" s="172"/>
      <c r="BC1265" s="172"/>
      <c r="BD1265" s="172"/>
      <c r="BE1265" s="172"/>
      <c r="BF1265" s="172"/>
      <c r="BG1265" s="172"/>
      <c r="BH1265" s="172"/>
      <c r="BI1265" s="172"/>
      <c r="BJ1265" s="172"/>
      <c r="BK1265" s="172"/>
      <c r="BL1265" s="172"/>
      <c r="BM1265" s="172"/>
      <c r="BN1265" s="172"/>
    </row>
    <row r="1266" spans="20:66" s="156" customFormat="1">
      <c r="T1266" s="172"/>
      <c r="U1266" s="172"/>
      <c r="V1266" s="172"/>
      <c r="W1266" s="172"/>
      <c r="X1266" s="172"/>
      <c r="Y1266" s="172"/>
      <c r="Z1266" s="172"/>
      <c r="AA1266" s="172"/>
      <c r="AB1266" s="172"/>
      <c r="AC1266" s="172"/>
      <c r="AD1266" s="172"/>
      <c r="AE1266" s="172"/>
      <c r="AF1266" s="172"/>
      <c r="AG1266" s="172"/>
      <c r="AH1266" s="172"/>
      <c r="AI1266" s="172"/>
      <c r="AJ1266" s="172"/>
      <c r="AK1266" s="172"/>
      <c r="AL1266" s="172"/>
      <c r="AM1266" s="172"/>
      <c r="AN1266" s="172"/>
      <c r="AO1266" s="172"/>
      <c r="AP1266" s="172"/>
      <c r="AQ1266" s="172"/>
      <c r="AR1266" s="172"/>
      <c r="AS1266" s="172"/>
      <c r="AT1266" s="172"/>
      <c r="AU1266" s="172"/>
      <c r="AV1266" s="172"/>
      <c r="AW1266" s="172"/>
      <c r="AX1266" s="172"/>
      <c r="AY1266" s="172"/>
      <c r="AZ1266" s="172"/>
      <c r="BA1266" s="172"/>
      <c r="BB1266" s="172"/>
      <c r="BC1266" s="172"/>
      <c r="BD1266" s="172"/>
      <c r="BE1266" s="172"/>
      <c r="BF1266" s="172"/>
      <c r="BG1266" s="172"/>
      <c r="BH1266" s="172"/>
      <c r="BI1266" s="172"/>
      <c r="BJ1266" s="172"/>
      <c r="BK1266" s="172"/>
      <c r="BL1266" s="172"/>
      <c r="BM1266" s="172"/>
      <c r="BN1266" s="172"/>
    </row>
    <row r="1267" spans="20:66" s="156" customFormat="1">
      <c r="T1267" s="172"/>
      <c r="U1267" s="172"/>
      <c r="V1267" s="172"/>
      <c r="W1267" s="172"/>
      <c r="X1267" s="172"/>
      <c r="Y1267" s="172"/>
      <c r="Z1267" s="172"/>
      <c r="AA1267" s="172"/>
      <c r="AB1267" s="172"/>
      <c r="AC1267" s="172"/>
      <c r="AD1267" s="172"/>
      <c r="AE1267" s="172"/>
      <c r="AF1267" s="172"/>
      <c r="AG1267" s="172"/>
      <c r="AH1267" s="172"/>
      <c r="AI1267" s="172"/>
      <c r="AJ1267" s="172"/>
      <c r="AK1267" s="172"/>
      <c r="AL1267" s="172"/>
      <c r="AM1267" s="172"/>
      <c r="AN1267" s="172"/>
      <c r="AO1267" s="172"/>
      <c r="AP1267" s="172"/>
      <c r="AQ1267" s="172"/>
      <c r="AR1267" s="172"/>
      <c r="AS1267" s="172"/>
      <c r="AT1267" s="172"/>
      <c r="AU1267" s="172"/>
      <c r="AV1267" s="172"/>
      <c r="AW1267" s="172"/>
      <c r="AX1267" s="172"/>
      <c r="AY1267" s="172"/>
      <c r="AZ1267" s="172"/>
      <c r="BA1267" s="172"/>
      <c r="BB1267" s="172"/>
      <c r="BC1267" s="172"/>
      <c r="BD1267" s="172"/>
      <c r="BE1267" s="172"/>
      <c r="BF1267" s="172"/>
      <c r="BG1267" s="172"/>
      <c r="BH1267" s="172"/>
      <c r="BI1267" s="172"/>
      <c r="BJ1267" s="172"/>
      <c r="BK1267" s="172"/>
      <c r="BL1267" s="172"/>
      <c r="BM1267" s="172"/>
      <c r="BN1267" s="172"/>
    </row>
    <row r="1268" spans="20:66" s="156" customFormat="1">
      <c r="T1268" s="172"/>
      <c r="U1268" s="172"/>
      <c r="V1268" s="172"/>
      <c r="W1268" s="172"/>
      <c r="X1268" s="172"/>
      <c r="Y1268" s="172"/>
      <c r="Z1268" s="172"/>
      <c r="AA1268" s="172"/>
      <c r="AB1268" s="172"/>
      <c r="AC1268" s="172"/>
      <c r="AD1268" s="172"/>
      <c r="AE1268" s="172"/>
      <c r="AF1268" s="172"/>
      <c r="AG1268" s="172"/>
      <c r="AH1268" s="172"/>
      <c r="AI1268" s="172"/>
      <c r="AJ1268" s="172"/>
      <c r="AK1268" s="172"/>
      <c r="AL1268" s="172"/>
      <c r="AM1268" s="172"/>
      <c r="AN1268" s="172"/>
      <c r="AO1268" s="172"/>
      <c r="AP1268" s="172"/>
      <c r="AQ1268" s="172"/>
      <c r="AR1268" s="172"/>
      <c r="AS1268" s="172"/>
      <c r="AT1268" s="172"/>
      <c r="AU1268" s="172"/>
      <c r="AV1268" s="172"/>
      <c r="AW1268" s="172"/>
      <c r="AX1268" s="172"/>
      <c r="AY1268" s="172"/>
      <c r="AZ1268" s="172"/>
      <c r="BA1268" s="172"/>
      <c r="BB1268" s="172"/>
      <c r="BC1268" s="172"/>
      <c r="BD1268" s="172"/>
      <c r="BE1268" s="172"/>
      <c r="BF1268" s="172"/>
      <c r="BG1268" s="172"/>
      <c r="BH1268" s="172"/>
      <c r="BI1268" s="172"/>
      <c r="BJ1268" s="172"/>
      <c r="BK1268" s="172"/>
      <c r="BL1268" s="172"/>
      <c r="BM1268" s="172"/>
      <c r="BN1268" s="172"/>
    </row>
    <row r="1269" spans="20:66" s="156" customFormat="1">
      <c r="T1269" s="172"/>
      <c r="U1269" s="172"/>
      <c r="V1269" s="172"/>
      <c r="W1269" s="172"/>
      <c r="X1269" s="172"/>
      <c r="Y1269" s="172"/>
      <c r="Z1269" s="172"/>
      <c r="AA1269" s="172"/>
      <c r="AB1269" s="172"/>
      <c r="AC1269" s="172"/>
      <c r="AD1269" s="172"/>
      <c r="AE1269" s="172"/>
      <c r="AF1269" s="172"/>
      <c r="AG1269" s="172"/>
      <c r="AH1269" s="172"/>
      <c r="AI1269" s="172"/>
      <c r="AJ1269" s="172"/>
      <c r="AK1269" s="172"/>
      <c r="AL1269" s="172"/>
      <c r="AM1269" s="172"/>
      <c r="AN1269" s="172"/>
      <c r="AO1269" s="172"/>
      <c r="AP1269" s="172"/>
      <c r="AQ1269" s="172"/>
      <c r="AR1269" s="172"/>
      <c r="AS1269" s="172"/>
      <c r="AT1269" s="172"/>
      <c r="AU1269" s="172"/>
      <c r="AV1269" s="172"/>
      <c r="AW1269" s="172"/>
      <c r="AX1269" s="172"/>
      <c r="AY1269" s="172"/>
      <c r="AZ1269" s="172"/>
      <c r="BA1269" s="172"/>
      <c r="BB1269" s="172"/>
      <c r="BC1269" s="172"/>
      <c r="BD1269" s="172"/>
      <c r="BE1269" s="172"/>
      <c r="BF1269" s="172"/>
      <c r="BG1269" s="172"/>
      <c r="BH1269" s="172"/>
      <c r="BI1269" s="172"/>
      <c r="BJ1269" s="172"/>
      <c r="BK1269" s="172"/>
      <c r="BL1269" s="172"/>
      <c r="BM1269" s="172"/>
      <c r="BN1269" s="172"/>
    </row>
    <row r="1270" spans="20:66" s="156" customFormat="1">
      <c r="T1270" s="172"/>
      <c r="U1270" s="172"/>
      <c r="V1270" s="172"/>
      <c r="W1270" s="172"/>
      <c r="X1270" s="172"/>
      <c r="Y1270" s="172"/>
      <c r="Z1270" s="172"/>
      <c r="AA1270" s="172"/>
      <c r="AB1270" s="172"/>
      <c r="AC1270" s="172"/>
      <c r="AD1270" s="172"/>
      <c r="AE1270" s="172"/>
      <c r="AF1270" s="172"/>
      <c r="AG1270" s="172"/>
      <c r="AH1270" s="172"/>
      <c r="AI1270" s="172"/>
      <c r="AJ1270" s="172"/>
      <c r="AK1270" s="172"/>
      <c r="AL1270" s="172"/>
      <c r="AM1270" s="172"/>
      <c r="AN1270" s="172"/>
      <c r="AO1270" s="172"/>
      <c r="AP1270" s="172"/>
      <c r="AQ1270" s="172"/>
      <c r="AR1270" s="172"/>
      <c r="AS1270" s="172"/>
      <c r="AT1270" s="172"/>
      <c r="AU1270" s="172"/>
      <c r="AV1270" s="172"/>
      <c r="AW1270" s="172"/>
      <c r="AX1270" s="172"/>
      <c r="AY1270" s="172"/>
      <c r="AZ1270" s="172"/>
      <c r="BA1270" s="172"/>
      <c r="BB1270" s="172"/>
      <c r="BC1270" s="172"/>
      <c r="BD1270" s="172"/>
      <c r="BE1270" s="172"/>
      <c r="BF1270" s="172"/>
      <c r="BG1270" s="172"/>
      <c r="BH1270" s="172"/>
      <c r="BI1270" s="172"/>
      <c r="BJ1270" s="172"/>
      <c r="BK1270" s="172"/>
      <c r="BL1270" s="172"/>
      <c r="BM1270" s="172"/>
      <c r="BN1270" s="172"/>
    </row>
    <row r="1271" spans="20:66" s="156" customFormat="1">
      <c r="T1271" s="172"/>
      <c r="U1271" s="172"/>
      <c r="V1271" s="172"/>
      <c r="W1271" s="172"/>
      <c r="X1271" s="172"/>
      <c r="Y1271" s="172"/>
      <c r="Z1271" s="172"/>
      <c r="AA1271" s="172"/>
      <c r="AB1271" s="172"/>
      <c r="AC1271" s="172"/>
      <c r="AD1271" s="172"/>
      <c r="AE1271" s="172"/>
      <c r="AF1271" s="172"/>
      <c r="AG1271" s="172"/>
      <c r="AH1271" s="172"/>
      <c r="AI1271" s="172"/>
      <c r="AJ1271" s="172"/>
      <c r="AK1271" s="172"/>
      <c r="AL1271" s="172"/>
      <c r="AM1271" s="172"/>
      <c r="AN1271" s="172"/>
      <c r="AO1271" s="172"/>
      <c r="AP1271" s="172"/>
      <c r="AQ1271" s="172"/>
      <c r="AR1271" s="172"/>
      <c r="AS1271" s="172"/>
      <c r="AT1271" s="172"/>
      <c r="AU1271" s="172"/>
      <c r="AV1271" s="172"/>
      <c r="AW1271" s="172"/>
      <c r="AX1271" s="172"/>
      <c r="AY1271" s="172"/>
      <c r="AZ1271" s="172"/>
      <c r="BA1271" s="172"/>
      <c r="BB1271" s="172"/>
      <c r="BC1271" s="172"/>
      <c r="BD1271" s="172"/>
      <c r="BE1271" s="172"/>
      <c r="BF1271" s="172"/>
      <c r="BG1271" s="172"/>
      <c r="BH1271" s="172"/>
      <c r="BI1271" s="172"/>
      <c r="BJ1271" s="172"/>
      <c r="BK1271" s="172"/>
      <c r="BL1271" s="172"/>
      <c r="BM1271" s="172"/>
      <c r="BN1271" s="172"/>
    </row>
    <row r="1272" spans="20:66" s="156" customFormat="1">
      <c r="T1272" s="172"/>
      <c r="U1272" s="172"/>
      <c r="V1272" s="172"/>
      <c r="W1272" s="172"/>
      <c r="X1272" s="172"/>
      <c r="Y1272" s="172"/>
      <c r="Z1272" s="172"/>
      <c r="AA1272" s="172"/>
      <c r="AB1272" s="172"/>
      <c r="AC1272" s="172"/>
      <c r="AD1272" s="172"/>
      <c r="AE1272" s="172"/>
      <c r="AF1272" s="172"/>
      <c r="AG1272" s="172"/>
      <c r="AH1272" s="172"/>
      <c r="AI1272" s="172"/>
      <c r="AJ1272" s="172"/>
      <c r="AK1272" s="172"/>
      <c r="AL1272" s="172"/>
      <c r="AM1272" s="172"/>
      <c r="AN1272" s="172"/>
      <c r="AO1272" s="172"/>
      <c r="AP1272" s="172"/>
      <c r="AQ1272" s="172"/>
      <c r="AR1272" s="172"/>
      <c r="AS1272" s="172"/>
      <c r="AT1272" s="172"/>
      <c r="AU1272" s="172"/>
      <c r="AV1272" s="172"/>
      <c r="AW1272" s="172"/>
      <c r="AX1272" s="172"/>
      <c r="AY1272" s="172"/>
      <c r="AZ1272" s="172"/>
      <c r="BA1272" s="172"/>
      <c r="BB1272" s="172"/>
      <c r="BC1272" s="172"/>
      <c r="BD1272" s="172"/>
      <c r="BE1272" s="172"/>
      <c r="BF1272" s="172"/>
      <c r="BG1272" s="172"/>
      <c r="BH1272" s="172"/>
      <c r="BI1272" s="172"/>
      <c r="BJ1272" s="172"/>
      <c r="BK1272" s="172"/>
      <c r="BL1272" s="172"/>
      <c r="BM1272" s="172"/>
      <c r="BN1272" s="172"/>
    </row>
    <row r="1273" spans="20:66" s="156" customFormat="1">
      <c r="T1273" s="172"/>
      <c r="U1273" s="172"/>
      <c r="V1273" s="172"/>
      <c r="W1273" s="172"/>
      <c r="X1273" s="172"/>
      <c r="Y1273" s="172"/>
      <c r="Z1273" s="172"/>
      <c r="AA1273" s="172"/>
      <c r="AB1273" s="172"/>
      <c r="AC1273" s="172"/>
      <c r="AD1273" s="172"/>
      <c r="AE1273" s="172"/>
      <c r="AF1273" s="172"/>
      <c r="AG1273" s="172"/>
      <c r="AH1273" s="172"/>
      <c r="AI1273" s="172"/>
      <c r="AJ1273" s="172"/>
      <c r="AK1273" s="172"/>
      <c r="AL1273" s="172"/>
      <c r="AM1273" s="172"/>
      <c r="AN1273" s="172"/>
      <c r="AO1273" s="172"/>
      <c r="AP1273" s="172"/>
      <c r="AQ1273" s="172"/>
      <c r="AR1273" s="172"/>
      <c r="AS1273" s="172"/>
      <c r="AT1273" s="172"/>
      <c r="AU1273" s="172"/>
      <c r="AV1273" s="172"/>
      <c r="AW1273" s="172"/>
      <c r="AX1273" s="172"/>
      <c r="AY1273" s="172"/>
      <c r="AZ1273" s="172"/>
      <c r="BA1273" s="172"/>
      <c r="BB1273" s="172"/>
      <c r="BC1273" s="172"/>
      <c r="BD1273" s="172"/>
      <c r="BE1273" s="172"/>
      <c r="BF1273" s="172"/>
      <c r="BG1273" s="172"/>
      <c r="BH1273" s="172"/>
      <c r="BI1273" s="172"/>
      <c r="BJ1273" s="172"/>
      <c r="BK1273" s="172"/>
      <c r="BL1273" s="172"/>
      <c r="BM1273" s="172"/>
      <c r="BN1273" s="172"/>
    </row>
    <row r="1274" spans="20:66" s="156" customFormat="1">
      <c r="T1274" s="172"/>
      <c r="U1274" s="172"/>
      <c r="V1274" s="172"/>
      <c r="W1274" s="172"/>
      <c r="X1274" s="172"/>
      <c r="Y1274" s="172"/>
      <c r="Z1274" s="172"/>
      <c r="AA1274" s="172"/>
      <c r="AB1274" s="172"/>
      <c r="AC1274" s="172"/>
      <c r="AD1274" s="172"/>
      <c r="AE1274" s="172"/>
      <c r="AF1274" s="172"/>
      <c r="AG1274" s="172"/>
      <c r="AH1274" s="172"/>
      <c r="AI1274" s="172"/>
      <c r="AJ1274" s="172"/>
      <c r="AK1274" s="172"/>
      <c r="AL1274" s="172"/>
      <c r="AM1274" s="172"/>
      <c r="AN1274" s="172"/>
      <c r="AO1274" s="172"/>
      <c r="AP1274" s="172"/>
      <c r="AQ1274" s="172"/>
      <c r="AR1274" s="172"/>
      <c r="AS1274" s="172"/>
      <c r="AT1274" s="172"/>
      <c r="AU1274" s="172"/>
      <c r="AV1274" s="172"/>
      <c r="AW1274" s="172"/>
      <c r="AX1274" s="172"/>
      <c r="AY1274" s="172"/>
      <c r="AZ1274" s="172"/>
      <c r="BA1274" s="172"/>
      <c r="BB1274" s="172"/>
      <c r="BC1274" s="172"/>
      <c r="BD1274" s="172"/>
      <c r="BE1274" s="172"/>
      <c r="BF1274" s="172"/>
      <c r="BG1274" s="172"/>
      <c r="BH1274" s="172"/>
      <c r="BI1274" s="172"/>
      <c r="BJ1274" s="172"/>
      <c r="BK1274" s="172"/>
      <c r="BL1274" s="172"/>
      <c r="BM1274" s="172"/>
      <c r="BN1274" s="172"/>
    </row>
    <row r="1275" spans="20:66" s="156" customFormat="1">
      <c r="T1275" s="172"/>
      <c r="U1275" s="172"/>
      <c r="V1275" s="172"/>
      <c r="W1275" s="172"/>
      <c r="X1275" s="172"/>
      <c r="Y1275" s="172"/>
      <c r="Z1275" s="172"/>
      <c r="AA1275" s="172"/>
      <c r="AB1275" s="172"/>
      <c r="AC1275" s="172"/>
      <c r="AD1275" s="172"/>
      <c r="AE1275" s="172"/>
      <c r="AF1275" s="172"/>
      <c r="AG1275" s="172"/>
      <c r="AH1275" s="172"/>
      <c r="AI1275" s="172"/>
      <c r="AJ1275" s="172"/>
      <c r="AK1275" s="172"/>
      <c r="AL1275" s="172"/>
      <c r="AM1275" s="172"/>
      <c r="AN1275" s="172"/>
      <c r="AO1275" s="172"/>
      <c r="AP1275" s="172"/>
      <c r="AQ1275" s="172"/>
      <c r="AR1275" s="172"/>
      <c r="AS1275" s="172"/>
      <c r="AT1275" s="172"/>
      <c r="AU1275" s="172"/>
      <c r="AV1275" s="172"/>
      <c r="AW1275" s="172"/>
      <c r="AX1275" s="172"/>
      <c r="AY1275" s="172"/>
      <c r="AZ1275" s="172"/>
      <c r="BA1275" s="172"/>
      <c r="BB1275" s="172"/>
      <c r="BC1275" s="172"/>
      <c r="BD1275" s="172"/>
      <c r="BE1275" s="172"/>
      <c r="BF1275" s="172"/>
      <c r="BG1275" s="172"/>
      <c r="BH1275" s="172"/>
      <c r="BI1275" s="172"/>
      <c r="BJ1275" s="172"/>
      <c r="BK1275" s="172"/>
      <c r="BL1275" s="172"/>
      <c r="BM1275" s="172"/>
      <c r="BN1275" s="172"/>
    </row>
    <row r="1276" spans="20:66" s="156" customFormat="1">
      <c r="T1276" s="172"/>
      <c r="U1276" s="172"/>
      <c r="V1276" s="172"/>
      <c r="W1276" s="172"/>
      <c r="X1276" s="172"/>
      <c r="Y1276" s="172"/>
      <c r="Z1276" s="172"/>
      <c r="AA1276" s="172"/>
      <c r="AB1276" s="172"/>
      <c r="AC1276" s="172"/>
      <c r="AD1276" s="172"/>
      <c r="AE1276" s="172"/>
      <c r="AF1276" s="172"/>
      <c r="AG1276" s="172"/>
      <c r="AH1276" s="172"/>
      <c r="AI1276" s="172"/>
      <c r="AJ1276" s="172"/>
      <c r="AK1276" s="172"/>
      <c r="AL1276" s="172"/>
      <c r="AM1276" s="172"/>
      <c r="AN1276" s="172"/>
      <c r="AO1276" s="172"/>
      <c r="AP1276" s="172"/>
      <c r="AQ1276" s="172"/>
      <c r="AR1276" s="172"/>
      <c r="AS1276" s="172"/>
      <c r="AT1276" s="172"/>
      <c r="AU1276" s="172"/>
      <c r="AV1276" s="172"/>
      <c r="AW1276" s="172"/>
      <c r="AX1276" s="172"/>
      <c r="AY1276" s="172"/>
      <c r="AZ1276" s="172"/>
      <c r="BA1276" s="172"/>
      <c r="BB1276" s="172"/>
      <c r="BC1276" s="172"/>
      <c r="BD1276" s="172"/>
      <c r="BE1276" s="172"/>
      <c r="BF1276" s="172"/>
      <c r="BG1276" s="172"/>
      <c r="BH1276" s="172"/>
      <c r="BI1276" s="172"/>
      <c r="BJ1276" s="172"/>
      <c r="BK1276" s="172"/>
      <c r="BL1276" s="172"/>
      <c r="BM1276" s="172"/>
      <c r="BN1276" s="172"/>
    </row>
    <row r="1277" spans="20:66" s="156" customFormat="1">
      <c r="T1277" s="172"/>
      <c r="U1277" s="172"/>
      <c r="V1277" s="172"/>
      <c r="W1277" s="172"/>
      <c r="X1277" s="172"/>
      <c r="Y1277" s="172"/>
      <c r="Z1277" s="172"/>
      <c r="AA1277" s="172"/>
      <c r="AB1277" s="172"/>
      <c r="AC1277" s="172"/>
      <c r="AD1277" s="172"/>
      <c r="AE1277" s="172"/>
      <c r="AF1277" s="172"/>
      <c r="AG1277" s="172"/>
      <c r="AH1277" s="172"/>
      <c r="AI1277" s="172"/>
      <c r="AJ1277" s="172"/>
      <c r="AK1277" s="172"/>
      <c r="AL1277" s="172"/>
      <c r="AM1277" s="172"/>
      <c r="AN1277" s="172"/>
      <c r="AO1277" s="172"/>
      <c r="AP1277" s="172"/>
      <c r="AQ1277" s="172"/>
      <c r="AR1277" s="172"/>
      <c r="AS1277" s="172"/>
      <c r="AT1277" s="172"/>
      <c r="AU1277" s="172"/>
      <c r="AV1277" s="172"/>
      <c r="AW1277" s="172"/>
      <c r="AX1277" s="172"/>
      <c r="AY1277" s="172"/>
      <c r="AZ1277" s="172"/>
      <c r="BA1277" s="172"/>
      <c r="BB1277" s="172"/>
      <c r="BC1277" s="172"/>
      <c r="BD1277" s="172"/>
      <c r="BE1277" s="172"/>
      <c r="BF1277" s="172"/>
      <c r="BG1277" s="172"/>
      <c r="BH1277" s="172"/>
      <c r="BI1277" s="172"/>
      <c r="BJ1277" s="172"/>
      <c r="BK1277" s="172"/>
      <c r="BL1277" s="172"/>
      <c r="BM1277" s="172"/>
      <c r="BN1277" s="172"/>
    </row>
    <row r="1278" spans="20:66" s="156" customFormat="1">
      <c r="T1278" s="172"/>
      <c r="U1278" s="172"/>
      <c r="V1278" s="172"/>
      <c r="W1278" s="172"/>
      <c r="X1278" s="172"/>
      <c r="Y1278" s="172"/>
      <c r="Z1278" s="172"/>
      <c r="AA1278" s="172"/>
      <c r="AB1278" s="172"/>
      <c r="AC1278" s="172"/>
      <c r="AD1278" s="172"/>
      <c r="AE1278" s="172"/>
      <c r="AF1278" s="172"/>
      <c r="AG1278" s="172"/>
      <c r="AH1278" s="172"/>
      <c r="AI1278" s="172"/>
      <c r="AJ1278" s="172"/>
      <c r="AK1278" s="172"/>
      <c r="AL1278" s="172"/>
      <c r="AM1278" s="172"/>
      <c r="AN1278" s="172"/>
      <c r="AO1278" s="172"/>
      <c r="AP1278" s="172"/>
      <c r="AQ1278" s="172"/>
      <c r="AR1278" s="172"/>
      <c r="AS1278" s="172"/>
      <c r="AT1278" s="172"/>
      <c r="AU1278" s="172"/>
      <c r="AV1278" s="172"/>
      <c r="AW1278" s="172"/>
      <c r="AX1278" s="172"/>
      <c r="AY1278" s="172"/>
      <c r="AZ1278" s="172"/>
      <c r="BA1278" s="172"/>
      <c r="BB1278" s="172"/>
      <c r="BC1278" s="172"/>
      <c r="BD1278" s="172"/>
      <c r="BE1278" s="172"/>
      <c r="BF1278" s="172"/>
      <c r="BG1278" s="172"/>
      <c r="BH1278" s="172"/>
      <c r="BI1278" s="172"/>
      <c r="BJ1278" s="172"/>
      <c r="BK1278" s="172"/>
      <c r="BL1278" s="172"/>
      <c r="BM1278" s="172"/>
      <c r="BN1278" s="172"/>
    </row>
    <row r="1279" spans="20:66" s="156" customFormat="1">
      <c r="T1279" s="172"/>
      <c r="U1279" s="172"/>
      <c r="V1279" s="172"/>
      <c r="W1279" s="172"/>
      <c r="X1279" s="172"/>
      <c r="Y1279" s="172"/>
      <c r="Z1279" s="172"/>
      <c r="AA1279" s="172"/>
      <c r="AB1279" s="172"/>
      <c r="AC1279" s="172"/>
      <c r="AD1279" s="172"/>
      <c r="AE1279" s="172"/>
      <c r="AF1279" s="172"/>
      <c r="AG1279" s="172"/>
      <c r="AH1279" s="172"/>
      <c r="AI1279" s="172"/>
      <c r="AJ1279" s="172"/>
      <c r="AK1279" s="172"/>
      <c r="AL1279" s="172"/>
      <c r="AM1279" s="172"/>
      <c r="AN1279" s="172"/>
      <c r="AO1279" s="172"/>
      <c r="AP1279" s="172"/>
      <c r="AQ1279" s="172"/>
      <c r="AR1279" s="172"/>
      <c r="AS1279" s="172"/>
      <c r="AT1279" s="172"/>
      <c r="AU1279" s="172"/>
      <c r="AV1279" s="172"/>
      <c r="AW1279" s="172"/>
      <c r="AX1279" s="172"/>
      <c r="AY1279" s="172"/>
      <c r="AZ1279" s="172"/>
      <c r="BA1279" s="172"/>
      <c r="BB1279" s="172"/>
      <c r="BC1279" s="172"/>
      <c r="BD1279" s="172"/>
      <c r="BE1279" s="172"/>
      <c r="BF1279" s="172"/>
      <c r="BG1279" s="172"/>
      <c r="BH1279" s="172"/>
      <c r="BI1279" s="172"/>
      <c r="BJ1279" s="172"/>
      <c r="BK1279" s="172"/>
      <c r="BL1279" s="172"/>
      <c r="BM1279" s="172"/>
      <c r="BN1279" s="172"/>
    </row>
    <row r="1280" spans="20:66" s="156" customFormat="1">
      <c r="T1280" s="172"/>
      <c r="U1280" s="172"/>
      <c r="V1280" s="172"/>
      <c r="W1280" s="172"/>
      <c r="X1280" s="172"/>
      <c r="Y1280" s="172"/>
      <c r="Z1280" s="172"/>
      <c r="AA1280" s="172"/>
      <c r="AB1280" s="172"/>
      <c r="AC1280" s="172"/>
      <c r="AD1280" s="172"/>
      <c r="AE1280" s="172"/>
      <c r="AF1280" s="172"/>
      <c r="AG1280" s="172"/>
      <c r="AH1280" s="172"/>
      <c r="AI1280" s="172"/>
      <c r="AJ1280" s="172"/>
      <c r="AK1280" s="172"/>
      <c r="AL1280" s="172"/>
      <c r="AM1280" s="172"/>
      <c r="AN1280" s="172"/>
      <c r="AO1280" s="172"/>
      <c r="AP1280" s="172"/>
      <c r="AQ1280" s="172"/>
      <c r="AR1280" s="172"/>
      <c r="AS1280" s="172"/>
      <c r="AT1280" s="172"/>
      <c r="AU1280" s="172"/>
      <c r="AV1280" s="172"/>
      <c r="AW1280" s="172"/>
      <c r="AX1280" s="172"/>
      <c r="AY1280" s="172"/>
      <c r="AZ1280" s="172"/>
      <c r="BA1280" s="172"/>
      <c r="BB1280" s="172"/>
      <c r="BC1280" s="172"/>
      <c r="BD1280" s="172"/>
      <c r="BE1280" s="172"/>
      <c r="BF1280" s="172"/>
      <c r="BG1280" s="172"/>
      <c r="BH1280" s="172"/>
      <c r="BI1280" s="172"/>
      <c r="BJ1280" s="172"/>
      <c r="BK1280" s="172"/>
      <c r="BL1280" s="172"/>
      <c r="BM1280" s="172"/>
      <c r="BN1280" s="172"/>
    </row>
    <row r="1281" spans="20:66" s="156" customFormat="1">
      <c r="T1281" s="172"/>
      <c r="U1281" s="172"/>
      <c r="V1281" s="172"/>
      <c r="W1281" s="172"/>
      <c r="X1281" s="172"/>
      <c r="Y1281" s="172"/>
      <c r="Z1281" s="172"/>
      <c r="AA1281" s="172"/>
      <c r="AB1281" s="172"/>
      <c r="AC1281" s="172"/>
      <c r="AD1281" s="172"/>
      <c r="AE1281" s="172"/>
      <c r="AF1281" s="172"/>
      <c r="AG1281" s="172"/>
      <c r="AH1281" s="172"/>
      <c r="AI1281" s="172"/>
      <c r="AJ1281" s="172"/>
      <c r="AK1281" s="172"/>
      <c r="AL1281" s="172"/>
      <c r="AM1281" s="172"/>
      <c r="AN1281" s="172"/>
      <c r="AO1281" s="172"/>
      <c r="AP1281" s="172"/>
      <c r="AQ1281" s="172"/>
      <c r="AR1281" s="172"/>
      <c r="AS1281" s="172"/>
      <c r="AT1281" s="172"/>
      <c r="AU1281" s="172"/>
      <c r="AV1281" s="172"/>
      <c r="AW1281" s="172"/>
      <c r="AX1281" s="172"/>
      <c r="AY1281" s="172"/>
      <c r="AZ1281" s="172"/>
      <c r="BA1281" s="172"/>
      <c r="BB1281" s="172"/>
      <c r="BC1281" s="172"/>
      <c r="BD1281" s="172"/>
      <c r="BE1281" s="172"/>
      <c r="BF1281" s="172"/>
      <c r="BG1281" s="172"/>
      <c r="BH1281" s="172"/>
      <c r="BI1281" s="172"/>
      <c r="BJ1281" s="172"/>
      <c r="BK1281" s="172"/>
      <c r="BL1281" s="172"/>
      <c r="BM1281" s="172"/>
      <c r="BN1281" s="172"/>
    </row>
    <row r="1282" spans="20:66" s="156" customFormat="1">
      <c r="T1282" s="172"/>
      <c r="U1282" s="172"/>
      <c r="V1282" s="172"/>
      <c r="W1282" s="172"/>
      <c r="X1282" s="172"/>
      <c r="Y1282" s="172"/>
      <c r="Z1282" s="172"/>
      <c r="AA1282" s="172"/>
      <c r="AB1282" s="172"/>
      <c r="AC1282" s="172"/>
      <c r="AD1282" s="172"/>
      <c r="AE1282" s="172"/>
      <c r="AF1282" s="172"/>
      <c r="AG1282" s="172"/>
      <c r="AH1282" s="172"/>
      <c r="AI1282" s="172"/>
      <c r="AJ1282" s="172"/>
      <c r="AK1282" s="172"/>
      <c r="AL1282" s="172"/>
      <c r="AM1282" s="172"/>
      <c r="AN1282" s="172"/>
      <c r="AO1282" s="172"/>
      <c r="AP1282" s="172"/>
      <c r="AQ1282" s="172"/>
      <c r="AR1282" s="172"/>
      <c r="AS1282" s="172"/>
      <c r="AT1282" s="172"/>
      <c r="AU1282" s="172"/>
      <c r="AV1282" s="172"/>
      <c r="AW1282" s="172"/>
      <c r="AX1282" s="172"/>
      <c r="AY1282" s="172"/>
      <c r="AZ1282" s="172"/>
      <c r="BA1282" s="172"/>
      <c r="BB1282" s="172"/>
      <c r="BC1282" s="172"/>
      <c r="BD1282" s="172"/>
      <c r="BE1282" s="172"/>
      <c r="BF1282" s="172"/>
      <c r="BG1282" s="172"/>
      <c r="BH1282" s="172"/>
      <c r="BI1282" s="172"/>
      <c r="BJ1282" s="172"/>
      <c r="BK1282" s="172"/>
      <c r="BL1282" s="172"/>
      <c r="BM1282" s="172"/>
      <c r="BN1282" s="172"/>
    </row>
    <row r="1283" spans="20:66" s="156" customFormat="1">
      <c r="T1283" s="172"/>
      <c r="U1283" s="172"/>
      <c r="V1283" s="172"/>
      <c r="W1283" s="172"/>
      <c r="X1283" s="172"/>
      <c r="Y1283" s="172"/>
      <c r="Z1283" s="172"/>
      <c r="AA1283" s="172"/>
      <c r="AB1283" s="172"/>
      <c r="AC1283" s="172"/>
      <c r="AD1283" s="172"/>
      <c r="AE1283" s="172"/>
      <c r="AF1283" s="172"/>
      <c r="AG1283" s="172"/>
      <c r="AH1283" s="172"/>
      <c r="AI1283" s="172"/>
      <c r="AJ1283" s="172"/>
      <c r="AK1283" s="172"/>
      <c r="AL1283" s="172"/>
      <c r="AM1283" s="172"/>
      <c r="AN1283" s="172"/>
      <c r="AO1283" s="172"/>
      <c r="AP1283" s="172"/>
      <c r="AQ1283" s="172"/>
      <c r="AR1283" s="172"/>
      <c r="AS1283" s="172"/>
      <c r="AT1283" s="172"/>
      <c r="AU1283" s="172"/>
      <c r="AV1283" s="172"/>
      <c r="AW1283" s="172"/>
      <c r="AX1283" s="172"/>
      <c r="AY1283" s="172"/>
      <c r="AZ1283" s="172"/>
      <c r="BA1283" s="172"/>
      <c r="BB1283" s="172"/>
      <c r="BC1283" s="172"/>
      <c r="BD1283" s="172"/>
      <c r="BE1283" s="172"/>
      <c r="BF1283" s="172"/>
      <c r="BG1283" s="172"/>
      <c r="BH1283" s="172"/>
      <c r="BI1283" s="172"/>
      <c r="BJ1283" s="172"/>
      <c r="BK1283" s="172"/>
      <c r="BL1283" s="172"/>
      <c r="BM1283" s="172"/>
      <c r="BN1283" s="172"/>
    </row>
    <row r="1284" spans="20:66" s="156" customFormat="1">
      <c r="T1284" s="172"/>
      <c r="U1284" s="172"/>
      <c r="V1284" s="172"/>
      <c r="W1284" s="172"/>
      <c r="X1284" s="172"/>
      <c r="Y1284" s="172"/>
      <c r="Z1284" s="172"/>
      <c r="AA1284" s="172"/>
      <c r="AB1284" s="172"/>
      <c r="AC1284" s="172"/>
      <c r="AD1284" s="172"/>
      <c r="AE1284" s="172"/>
      <c r="AF1284" s="172"/>
      <c r="AG1284" s="172"/>
      <c r="AH1284" s="172"/>
      <c r="AI1284" s="172"/>
      <c r="AJ1284" s="172"/>
      <c r="AK1284" s="172"/>
      <c r="AL1284" s="172"/>
      <c r="AM1284" s="172"/>
      <c r="AN1284" s="172"/>
      <c r="AO1284" s="172"/>
      <c r="AP1284" s="172"/>
      <c r="AQ1284" s="172"/>
      <c r="AR1284" s="172"/>
      <c r="AS1284" s="172"/>
      <c r="AT1284" s="172"/>
      <c r="AU1284" s="172"/>
      <c r="AV1284" s="172"/>
      <c r="AW1284" s="172"/>
      <c r="AX1284" s="172"/>
      <c r="AY1284" s="172"/>
      <c r="AZ1284" s="172"/>
      <c r="BA1284" s="172"/>
      <c r="BB1284" s="172"/>
      <c r="BC1284" s="172"/>
      <c r="BD1284" s="172"/>
      <c r="BE1284" s="172"/>
      <c r="BF1284" s="172"/>
      <c r="BG1284" s="172"/>
      <c r="BH1284" s="172"/>
      <c r="BI1284" s="172"/>
      <c r="BJ1284" s="172"/>
      <c r="BK1284" s="172"/>
      <c r="BL1284" s="172"/>
      <c r="BM1284" s="172"/>
      <c r="BN1284" s="172"/>
    </row>
    <row r="1285" spans="20:66" s="156" customFormat="1">
      <c r="T1285" s="172"/>
      <c r="U1285" s="172"/>
      <c r="V1285" s="172"/>
      <c r="W1285" s="172"/>
      <c r="X1285" s="172"/>
      <c r="Y1285" s="172"/>
      <c r="Z1285" s="172"/>
      <c r="AA1285" s="172"/>
      <c r="AB1285" s="172"/>
      <c r="AC1285" s="172"/>
      <c r="AD1285" s="172"/>
      <c r="AE1285" s="172"/>
      <c r="AF1285" s="172"/>
      <c r="AG1285" s="172"/>
      <c r="AH1285" s="172"/>
      <c r="AI1285" s="172"/>
      <c r="AJ1285" s="172"/>
      <c r="AK1285" s="172"/>
      <c r="AL1285" s="172"/>
      <c r="AM1285" s="172"/>
      <c r="AN1285" s="172"/>
      <c r="AO1285" s="172"/>
      <c r="AP1285" s="172"/>
      <c r="AQ1285" s="172"/>
      <c r="AR1285" s="172"/>
      <c r="AS1285" s="172"/>
      <c r="AT1285" s="172"/>
      <c r="AU1285" s="172"/>
      <c r="AV1285" s="172"/>
      <c r="AW1285" s="172"/>
      <c r="AX1285" s="172"/>
      <c r="AY1285" s="172"/>
      <c r="AZ1285" s="172"/>
      <c r="BA1285" s="172"/>
      <c r="BB1285" s="172"/>
      <c r="BC1285" s="172"/>
      <c r="BD1285" s="172"/>
      <c r="BE1285" s="172"/>
      <c r="BF1285" s="172"/>
      <c r="BG1285" s="172"/>
      <c r="BH1285" s="172"/>
      <c r="BI1285" s="172"/>
      <c r="BJ1285" s="172"/>
      <c r="BK1285" s="172"/>
      <c r="BL1285" s="172"/>
      <c r="BM1285" s="172"/>
      <c r="BN1285" s="172"/>
    </row>
    <row r="1286" spans="20:66" s="156" customFormat="1">
      <c r="T1286" s="172"/>
      <c r="U1286" s="172"/>
      <c r="V1286" s="172"/>
      <c r="W1286" s="172"/>
      <c r="X1286" s="172"/>
      <c r="Y1286" s="172"/>
      <c r="Z1286" s="172"/>
      <c r="AA1286" s="172"/>
      <c r="AB1286" s="172"/>
      <c r="AC1286" s="172"/>
      <c r="AD1286" s="172"/>
      <c r="AE1286" s="172"/>
      <c r="AF1286" s="172"/>
      <c r="AG1286" s="172"/>
      <c r="AH1286" s="172"/>
      <c r="AI1286" s="172"/>
      <c r="AJ1286" s="172"/>
      <c r="AK1286" s="172"/>
      <c r="AL1286" s="172"/>
      <c r="AM1286" s="172"/>
      <c r="AN1286" s="172"/>
      <c r="AO1286" s="172"/>
      <c r="AP1286" s="172"/>
      <c r="AQ1286" s="172"/>
      <c r="AR1286" s="172"/>
      <c r="AS1286" s="172"/>
      <c r="AT1286" s="172"/>
      <c r="AU1286" s="172"/>
      <c r="AV1286" s="172"/>
      <c r="AW1286" s="172"/>
      <c r="AX1286" s="172"/>
      <c r="AY1286" s="172"/>
      <c r="AZ1286" s="172"/>
      <c r="BA1286" s="172"/>
      <c r="BB1286" s="172"/>
      <c r="BC1286" s="172"/>
      <c r="BD1286" s="172"/>
      <c r="BE1286" s="172"/>
      <c r="BF1286" s="172"/>
      <c r="BG1286" s="172"/>
      <c r="BH1286" s="172"/>
      <c r="BI1286" s="172"/>
      <c r="BJ1286" s="172"/>
      <c r="BK1286" s="172"/>
      <c r="BL1286" s="172"/>
      <c r="BM1286" s="172"/>
      <c r="BN1286" s="172"/>
    </row>
    <row r="1287" spans="20:66" s="156" customFormat="1">
      <c r="T1287" s="172"/>
      <c r="U1287" s="172"/>
      <c r="V1287" s="172"/>
      <c r="W1287" s="172"/>
      <c r="X1287" s="172"/>
      <c r="Y1287" s="172"/>
      <c r="Z1287" s="172"/>
      <c r="AA1287" s="172"/>
      <c r="AB1287" s="172"/>
      <c r="AC1287" s="172"/>
      <c r="AD1287" s="172"/>
      <c r="AE1287" s="172"/>
      <c r="AF1287" s="172"/>
      <c r="AG1287" s="172"/>
      <c r="AH1287" s="172"/>
      <c r="AI1287" s="172"/>
      <c r="AJ1287" s="172"/>
      <c r="AK1287" s="172"/>
      <c r="AL1287" s="172"/>
      <c r="AM1287" s="172"/>
      <c r="AN1287" s="172"/>
      <c r="AO1287" s="172"/>
      <c r="AP1287" s="172"/>
      <c r="AQ1287" s="172"/>
      <c r="AR1287" s="172"/>
      <c r="AS1287" s="172"/>
      <c r="AT1287" s="172"/>
      <c r="AU1287" s="172"/>
      <c r="AV1287" s="172"/>
      <c r="AW1287" s="172"/>
      <c r="AX1287" s="172"/>
      <c r="AY1287" s="172"/>
      <c r="AZ1287" s="172"/>
      <c r="BA1287" s="172"/>
      <c r="BB1287" s="172"/>
      <c r="BC1287" s="172"/>
      <c r="BD1287" s="172"/>
      <c r="BE1287" s="172"/>
      <c r="BF1287" s="172"/>
      <c r="BG1287" s="172"/>
      <c r="BH1287" s="172"/>
      <c r="BI1287" s="172"/>
      <c r="BJ1287" s="172"/>
      <c r="BK1287" s="172"/>
      <c r="BL1287" s="172"/>
      <c r="BM1287" s="172"/>
      <c r="BN1287" s="172"/>
    </row>
    <row r="1288" spans="20:66" s="156" customFormat="1">
      <c r="T1288" s="172"/>
      <c r="U1288" s="172"/>
      <c r="V1288" s="172"/>
      <c r="W1288" s="172"/>
      <c r="X1288" s="172"/>
      <c r="Y1288" s="172"/>
      <c r="Z1288" s="172"/>
      <c r="AA1288" s="172"/>
      <c r="AB1288" s="172"/>
      <c r="AC1288" s="172"/>
      <c r="AD1288" s="172"/>
      <c r="AE1288" s="172"/>
      <c r="AF1288" s="172"/>
      <c r="AG1288" s="172"/>
      <c r="AH1288" s="172"/>
      <c r="AI1288" s="172"/>
      <c r="AJ1288" s="172"/>
      <c r="AK1288" s="172"/>
      <c r="AL1288" s="172"/>
      <c r="AM1288" s="172"/>
      <c r="AN1288" s="172"/>
      <c r="AO1288" s="172"/>
      <c r="AP1288" s="172"/>
      <c r="AQ1288" s="172"/>
      <c r="AR1288" s="172"/>
      <c r="AS1288" s="172"/>
      <c r="AT1288" s="172"/>
      <c r="AU1288" s="172"/>
      <c r="AV1288" s="172"/>
      <c r="AW1288" s="172"/>
      <c r="AX1288" s="172"/>
      <c r="AY1288" s="172"/>
      <c r="AZ1288" s="172"/>
      <c r="BA1288" s="172"/>
      <c r="BB1288" s="172"/>
      <c r="BC1288" s="172"/>
      <c r="BD1288" s="172"/>
      <c r="BE1288" s="172"/>
      <c r="BF1288" s="172"/>
      <c r="BG1288" s="172"/>
      <c r="BH1288" s="172"/>
      <c r="BI1288" s="172"/>
      <c r="BJ1288" s="172"/>
      <c r="BK1288" s="172"/>
      <c r="BL1288" s="172"/>
      <c r="BM1288" s="172"/>
      <c r="BN1288" s="172"/>
    </row>
    <row r="1289" spans="20:66" s="156" customFormat="1">
      <c r="T1289" s="172"/>
      <c r="U1289" s="172"/>
      <c r="V1289" s="172"/>
      <c r="W1289" s="172"/>
      <c r="X1289" s="172"/>
      <c r="Y1289" s="172"/>
      <c r="Z1289" s="172"/>
      <c r="AA1289" s="172"/>
      <c r="AB1289" s="172"/>
      <c r="AC1289" s="172"/>
      <c r="AD1289" s="172"/>
      <c r="AE1289" s="172"/>
      <c r="AF1289" s="172"/>
      <c r="AG1289" s="172"/>
      <c r="AH1289" s="172"/>
      <c r="AI1289" s="172"/>
      <c r="AJ1289" s="172"/>
      <c r="AK1289" s="172"/>
      <c r="AL1289" s="172"/>
      <c r="AM1289" s="172"/>
      <c r="AN1289" s="172"/>
      <c r="AO1289" s="172"/>
      <c r="AP1289" s="172"/>
      <c r="AQ1289" s="172"/>
      <c r="AR1289" s="172"/>
      <c r="AS1289" s="172"/>
      <c r="AT1289" s="172"/>
      <c r="AU1289" s="172"/>
      <c r="AV1289" s="172"/>
      <c r="AW1289" s="172"/>
      <c r="AX1289" s="172"/>
      <c r="AY1289" s="172"/>
      <c r="AZ1289" s="172"/>
      <c r="BA1289" s="172"/>
      <c r="BB1289" s="172"/>
      <c r="BC1289" s="172"/>
      <c r="BD1289" s="172"/>
      <c r="BE1289" s="172"/>
      <c r="BF1289" s="172"/>
      <c r="BG1289" s="172"/>
      <c r="BH1289" s="172"/>
      <c r="BI1289" s="172"/>
      <c r="BJ1289" s="172"/>
      <c r="BK1289" s="172"/>
      <c r="BL1289" s="172"/>
      <c r="BM1289" s="172"/>
      <c r="BN1289" s="172"/>
    </row>
    <row r="1290" spans="20:66" s="156" customFormat="1">
      <c r="T1290" s="172"/>
      <c r="U1290" s="172"/>
      <c r="V1290" s="172"/>
      <c r="W1290" s="172"/>
      <c r="X1290" s="172"/>
      <c r="Y1290" s="172"/>
      <c r="Z1290" s="172"/>
      <c r="AA1290" s="172"/>
      <c r="AB1290" s="172"/>
      <c r="AC1290" s="172"/>
      <c r="AD1290" s="172"/>
      <c r="AE1290" s="172"/>
      <c r="AF1290" s="172"/>
      <c r="AG1290" s="172"/>
      <c r="AH1290" s="172"/>
      <c r="AI1290" s="172"/>
      <c r="AJ1290" s="172"/>
      <c r="AK1290" s="172"/>
      <c r="AL1290" s="172"/>
      <c r="AM1290" s="172"/>
      <c r="AN1290" s="172"/>
      <c r="AO1290" s="172"/>
      <c r="AP1290" s="172"/>
      <c r="AQ1290" s="172"/>
      <c r="AR1290" s="172"/>
      <c r="AS1290" s="172"/>
      <c r="AT1290" s="172"/>
      <c r="AU1290" s="172"/>
      <c r="AV1290" s="172"/>
      <c r="AW1290" s="172"/>
      <c r="AX1290" s="172"/>
      <c r="AY1290" s="172"/>
      <c r="AZ1290" s="172"/>
      <c r="BA1290" s="172"/>
      <c r="BB1290" s="172"/>
      <c r="BC1290" s="172"/>
      <c r="BD1290" s="172"/>
      <c r="BE1290" s="172"/>
      <c r="BF1290" s="172"/>
      <c r="BG1290" s="172"/>
      <c r="BH1290" s="172"/>
      <c r="BI1290" s="172"/>
      <c r="BJ1290" s="172"/>
      <c r="BK1290" s="172"/>
      <c r="BL1290" s="172"/>
      <c r="BM1290" s="172"/>
      <c r="BN1290" s="172"/>
    </row>
    <row r="1291" spans="20:66" s="156" customFormat="1">
      <c r="T1291" s="172"/>
      <c r="U1291" s="172"/>
      <c r="V1291" s="172"/>
      <c r="W1291" s="172"/>
      <c r="X1291" s="172"/>
      <c r="Y1291" s="172"/>
      <c r="Z1291" s="172"/>
      <c r="AA1291" s="172"/>
      <c r="AB1291" s="172"/>
      <c r="AC1291" s="172"/>
      <c r="AD1291" s="172"/>
      <c r="AE1291" s="172"/>
      <c r="AF1291" s="172"/>
      <c r="AG1291" s="172"/>
      <c r="AH1291" s="172"/>
      <c r="AI1291" s="172"/>
      <c r="AJ1291" s="172"/>
      <c r="AK1291" s="172"/>
      <c r="AL1291" s="172"/>
      <c r="AM1291" s="172"/>
      <c r="AN1291" s="172"/>
      <c r="AO1291" s="172"/>
      <c r="AP1291" s="172"/>
      <c r="AQ1291" s="172"/>
      <c r="AR1291" s="172"/>
      <c r="AS1291" s="172"/>
      <c r="AT1291" s="172"/>
      <c r="AU1291" s="172"/>
      <c r="AV1291" s="172"/>
      <c r="AW1291" s="172"/>
      <c r="AX1291" s="172"/>
      <c r="AY1291" s="172"/>
      <c r="AZ1291" s="172"/>
      <c r="BA1291" s="172"/>
      <c r="BB1291" s="172"/>
      <c r="BC1291" s="172"/>
      <c r="BD1291" s="172"/>
      <c r="BE1291" s="172"/>
      <c r="BF1291" s="172"/>
      <c r="BG1291" s="172"/>
      <c r="BH1291" s="172"/>
      <c r="BI1291" s="172"/>
      <c r="BJ1291" s="172"/>
      <c r="BK1291" s="172"/>
      <c r="BL1291" s="172"/>
      <c r="BM1291" s="172"/>
      <c r="BN1291" s="172"/>
    </row>
    <row r="1292" spans="20:66" s="156" customFormat="1">
      <c r="T1292" s="172"/>
      <c r="U1292" s="172"/>
      <c r="V1292" s="172"/>
      <c r="W1292" s="172"/>
      <c r="X1292" s="172"/>
      <c r="Y1292" s="172"/>
      <c r="Z1292" s="172"/>
      <c r="AA1292" s="172"/>
      <c r="AB1292" s="172"/>
      <c r="AC1292" s="172"/>
      <c r="AD1292" s="172"/>
      <c r="AE1292" s="172"/>
      <c r="AF1292" s="172"/>
      <c r="AG1292" s="172"/>
      <c r="AH1292" s="172"/>
      <c r="AI1292" s="172"/>
      <c r="AJ1292" s="172"/>
      <c r="AK1292" s="172"/>
      <c r="AL1292" s="172"/>
      <c r="AM1292" s="172"/>
      <c r="AN1292" s="172"/>
      <c r="AO1292" s="172"/>
      <c r="AP1292" s="172"/>
      <c r="AQ1292" s="172"/>
      <c r="AR1292" s="172"/>
      <c r="AS1292" s="172"/>
      <c r="AT1292" s="172"/>
      <c r="AU1292" s="172"/>
      <c r="AV1292" s="172"/>
      <c r="AW1292" s="172"/>
      <c r="AX1292" s="172"/>
      <c r="AY1292" s="172"/>
      <c r="AZ1292" s="172"/>
      <c r="BA1292" s="172"/>
      <c r="BB1292" s="172"/>
      <c r="BC1292" s="172"/>
      <c r="BD1292" s="172"/>
      <c r="BE1292" s="172"/>
      <c r="BF1292" s="172"/>
      <c r="BG1292" s="172"/>
      <c r="BH1292" s="172"/>
      <c r="BI1292" s="172"/>
      <c r="BJ1292" s="172"/>
      <c r="BK1292" s="172"/>
      <c r="BL1292" s="172"/>
      <c r="BM1292" s="172"/>
      <c r="BN1292" s="172"/>
    </row>
    <row r="1293" spans="20:66" s="156" customFormat="1">
      <c r="T1293" s="172"/>
      <c r="U1293" s="172"/>
      <c r="V1293" s="172"/>
      <c r="W1293" s="172"/>
      <c r="X1293" s="172"/>
      <c r="Y1293" s="172"/>
      <c r="Z1293" s="172"/>
      <c r="AA1293" s="172"/>
      <c r="AB1293" s="172"/>
      <c r="AC1293" s="172"/>
      <c r="AD1293" s="172"/>
      <c r="AE1293" s="172"/>
      <c r="AF1293" s="172"/>
      <c r="AG1293" s="172"/>
      <c r="AH1293" s="172"/>
      <c r="AI1293" s="172"/>
      <c r="AJ1293" s="172"/>
      <c r="AK1293" s="172"/>
      <c r="AL1293" s="172"/>
      <c r="AM1293" s="172"/>
      <c r="AN1293" s="172"/>
      <c r="AO1293" s="172"/>
      <c r="AP1293" s="172"/>
      <c r="AQ1293" s="172"/>
      <c r="AR1293" s="172"/>
      <c r="AS1293" s="172"/>
      <c r="AT1293" s="172"/>
      <c r="AU1293" s="172"/>
      <c r="AV1293" s="172"/>
      <c r="AW1293" s="172"/>
      <c r="AX1293" s="172"/>
      <c r="AY1293" s="172"/>
      <c r="AZ1293" s="172"/>
      <c r="BA1293" s="172"/>
      <c r="BB1293" s="172"/>
      <c r="BC1293" s="172"/>
      <c r="BD1293" s="172"/>
      <c r="BE1293" s="172"/>
      <c r="BF1293" s="172"/>
      <c r="BG1293" s="172"/>
      <c r="BH1293" s="172"/>
      <c r="BI1293" s="172"/>
      <c r="BJ1293" s="172"/>
      <c r="BK1293" s="172"/>
      <c r="BL1293" s="172"/>
      <c r="BM1293" s="172"/>
      <c r="BN1293" s="172"/>
    </row>
    <row r="1294" spans="20:66" s="156" customFormat="1">
      <c r="T1294" s="172"/>
      <c r="U1294" s="172"/>
      <c r="V1294" s="172"/>
      <c r="W1294" s="172"/>
      <c r="X1294" s="172"/>
      <c r="Y1294" s="172"/>
      <c r="Z1294" s="172"/>
      <c r="AA1294" s="172"/>
      <c r="AB1294" s="172"/>
      <c r="AC1294" s="172"/>
      <c r="AD1294" s="172"/>
      <c r="AE1294" s="172"/>
      <c r="AF1294" s="172"/>
      <c r="AG1294" s="172"/>
      <c r="AH1294" s="172"/>
      <c r="AI1294" s="172"/>
      <c r="AJ1294" s="172"/>
      <c r="AK1294" s="172"/>
      <c r="AL1294" s="172"/>
      <c r="AM1294" s="172"/>
      <c r="AN1294" s="172"/>
      <c r="AO1294" s="172"/>
      <c r="AP1294" s="172"/>
      <c r="AQ1294" s="172"/>
      <c r="AR1294" s="172"/>
      <c r="AS1294" s="172"/>
      <c r="AT1294" s="172"/>
      <c r="AU1294" s="172"/>
      <c r="AV1294" s="172"/>
      <c r="AW1294" s="172"/>
      <c r="AX1294" s="172"/>
      <c r="AY1294" s="172"/>
      <c r="AZ1294" s="172"/>
      <c r="BA1294" s="172"/>
      <c r="BB1294" s="172"/>
      <c r="BC1294" s="172"/>
      <c r="BD1294" s="172"/>
      <c r="BE1294" s="172"/>
      <c r="BF1294" s="172"/>
      <c r="BG1294" s="172"/>
      <c r="BH1294" s="172"/>
      <c r="BI1294" s="172"/>
      <c r="BJ1294" s="172"/>
      <c r="BK1294" s="172"/>
      <c r="BL1294" s="172"/>
      <c r="BM1294" s="172"/>
      <c r="BN1294" s="172"/>
    </row>
    <row r="1295" spans="20:66" s="156" customFormat="1">
      <c r="T1295" s="172"/>
      <c r="U1295" s="172"/>
      <c r="V1295" s="172"/>
      <c r="W1295" s="172"/>
      <c r="X1295" s="172"/>
      <c r="Y1295" s="172"/>
      <c r="Z1295" s="172"/>
      <c r="AA1295" s="172"/>
      <c r="AB1295" s="172"/>
      <c r="AC1295" s="172"/>
      <c r="AD1295" s="172"/>
      <c r="AE1295" s="172"/>
      <c r="AF1295" s="172"/>
      <c r="AG1295" s="172"/>
      <c r="AH1295" s="172"/>
      <c r="AI1295" s="172"/>
      <c r="AJ1295" s="172"/>
      <c r="AK1295" s="172"/>
      <c r="AL1295" s="172"/>
      <c r="AM1295" s="172"/>
      <c r="AN1295" s="172"/>
      <c r="AO1295" s="172"/>
      <c r="AP1295" s="172"/>
      <c r="AQ1295" s="172"/>
      <c r="AR1295" s="172"/>
      <c r="AS1295" s="172"/>
      <c r="AT1295" s="172"/>
      <c r="AU1295" s="172"/>
      <c r="AV1295" s="172"/>
      <c r="AW1295" s="172"/>
      <c r="AX1295" s="172"/>
      <c r="AY1295" s="172"/>
      <c r="AZ1295" s="172"/>
      <c r="BA1295" s="172"/>
      <c r="BB1295" s="172"/>
      <c r="BC1295" s="172"/>
      <c r="BD1295" s="172"/>
      <c r="BE1295" s="172"/>
      <c r="BF1295" s="172"/>
      <c r="BG1295" s="172"/>
      <c r="BH1295" s="172"/>
      <c r="BI1295" s="172"/>
      <c r="BJ1295" s="172"/>
      <c r="BK1295" s="172"/>
      <c r="BL1295" s="172"/>
      <c r="BM1295" s="172"/>
      <c r="BN1295" s="172"/>
    </row>
    <row r="1296" spans="20:66" s="156" customFormat="1">
      <c r="T1296" s="172"/>
      <c r="U1296" s="172"/>
      <c r="V1296" s="172"/>
      <c r="W1296" s="172"/>
      <c r="X1296" s="172"/>
      <c r="Y1296" s="172"/>
      <c r="Z1296" s="172"/>
      <c r="AA1296" s="172"/>
      <c r="AB1296" s="172"/>
      <c r="AC1296" s="172"/>
      <c r="AD1296" s="172"/>
      <c r="AE1296" s="172"/>
      <c r="AF1296" s="172"/>
      <c r="AG1296" s="172"/>
      <c r="AH1296" s="172"/>
      <c r="AI1296" s="172"/>
      <c r="AJ1296" s="172"/>
      <c r="AK1296" s="172"/>
      <c r="AL1296" s="172"/>
      <c r="AM1296" s="172"/>
      <c r="AN1296" s="172"/>
      <c r="AO1296" s="172"/>
      <c r="AP1296" s="172"/>
      <c r="AQ1296" s="172"/>
      <c r="AR1296" s="172"/>
      <c r="AS1296" s="172"/>
      <c r="AT1296" s="172"/>
      <c r="AU1296" s="172"/>
      <c r="AV1296" s="172"/>
      <c r="AW1296" s="172"/>
      <c r="AX1296" s="172"/>
      <c r="AY1296" s="172"/>
      <c r="AZ1296" s="172"/>
      <c r="BA1296" s="172"/>
      <c r="BB1296" s="172"/>
      <c r="BC1296" s="172"/>
      <c r="BD1296" s="172"/>
      <c r="BE1296" s="172"/>
      <c r="BF1296" s="172"/>
      <c r="BG1296" s="172"/>
      <c r="BH1296" s="172"/>
      <c r="BI1296" s="172"/>
      <c r="BJ1296" s="172"/>
      <c r="BK1296" s="172"/>
      <c r="BL1296" s="172"/>
      <c r="BM1296" s="172"/>
      <c r="BN1296" s="172"/>
    </row>
    <row r="1297" spans="20:66" s="156" customFormat="1">
      <c r="T1297" s="172"/>
      <c r="U1297" s="172"/>
      <c r="V1297" s="172"/>
      <c r="W1297" s="172"/>
      <c r="X1297" s="172"/>
      <c r="Y1297" s="172"/>
      <c r="Z1297" s="172"/>
      <c r="AA1297" s="172"/>
      <c r="AB1297" s="172"/>
      <c r="AC1297" s="172"/>
      <c r="AD1297" s="172"/>
      <c r="AE1297" s="172"/>
      <c r="AF1297" s="172"/>
      <c r="AG1297" s="172"/>
      <c r="AH1297" s="172"/>
      <c r="AI1297" s="172"/>
      <c r="AJ1297" s="172"/>
      <c r="AK1297" s="172"/>
      <c r="AL1297" s="172"/>
      <c r="AM1297" s="172"/>
      <c r="AN1297" s="172"/>
      <c r="AO1297" s="172"/>
      <c r="AP1297" s="172"/>
      <c r="AQ1297" s="172"/>
      <c r="AR1297" s="172"/>
      <c r="AS1297" s="172"/>
      <c r="AT1297" s="172"/>
      <c r="AU1297" s="172"/>
      <c r="AV1297" s="172"/>
      <c r="AW1297" s="172"/>
      <c r="AX1297" s="172"/>
      <c r="AY1297" s="172"/>
      <c r="AZ1297" s="172"/>
      <c r="BA1297" s="172"/>
      <c r="BB1297" s="172"/>
      <c r="BC1297" s="172"/>
      <c r="BD1297" s="172"/>
      <c r="BE1297" s="172"/>
      <c r="BF1297" s="172"/>
      <c r="BG1297" s="172"/>
      <c r="BH1297" s="172"/>
      <c r="BI1297" s="172"/>
      <c r="BJ1297" s="172"/>
      <c r="BK1297" s="172"/>
      <c r="BL1297" s="172"/>
      <c r="BM1297" s="172"/>
      <c r="BN1297" s="172"/>
    </row>
    <row r="1298" spans="20:66" s="156" customFormat="1">
      <c r="T1298" s="172"/>
      <c r="U1298" s="172"/>
      <c r="V1298" s="172"/>
      <c r="W1298" s="172"/>
      <c r="X1298" s="172"/>
      <c r="Y1298" s="172"/>
      <c r="Z1298" s="172"/>
      <c r="AA1298" s="172"/>
      <c r="AB1298" s="172"/>
      <c r="AC1298" s="172"/>
      <c r="AD1298" s="172"/>
      <c r="AE1298" s="172"/>
      <c r="AF1298" s="172"/>
      <c r="AG1298" s="172"/>
      <c r="AH1298" s="172"/>
      <c r="AI1298" s="172"/>
      <c r="AJ1298" s="172"/>
      <c r="AK1298" s="172"/>
      <c r="AL1298" s="172"/>
      <c r="AM1298" s="172"/>
      <c r="AN1298" s="172"/>
      <c r="AO1298" s="172"/>
      <c r="AP1298" s="172"/>
      <c r="AQ1298" s="172"/>
      <c r="AR1298" s="172"/>
      <c r="AS1298" s="172"/>
      <c r="AT1298" s="172"/>
      <c r="AU1298" s="172"/>
      <c r="AV1298" s="172"/>
      <c r="AW1298" s="172"/>
      <c r="AX1298" s="172"/>
      <c r="AY1298" s="172"/>
      <c r="AZ1298" s="172"/>
      <c r="BA1298" s="172"/>
      <c r="BB1298" s="172"/>
      <c r="BC1298" s="172"/>
      <c r="BD1298" s="172"/>
      <c r="BE1298" s="172"/>
      <c r="BF1298" s="172"/>
      <c r="BG1298" s="172"/>
      <c r="BH1298" s="172"/>
      <c r="BI1298" s="172"/>
      <c r="BJ1298" s="172"/>
      <c r="BK1298" s="172"/>
      <c r="BL1298" s="172"/>
      <c r="BM1298" s="172"/>
      <c r="BN1298" s="172"/>
    </row>
    <row r="1299" spans="20:66" s="156" customFormat="1">
      <c r="T1299" s="172"/>
      <c r="U1299" s="172"/>
      <c r="V1299" s="172"/>
      <c r="W1299" s="172"/>
      <c r="X1299" s="172"/>
      <c r="Y1299" s="172"/>
      <c r="Z1299" s="172"/>
      <c r="AA1299" s="172"/>
      <c r="AB1299" s="172"/>
      <c r="AC1299" s="172"/>
      <c r="AD1299" s="172"/>
      <c r="AE1299" s="172"/>
      <c r="AF1299" s="172"/>
      <c r="AG1299" s="172"/>
      <c r="AH1299" s="172"/>
      <c r="AI1299" s="172"/>
      <c r="AJ1299" s="172"/>
      <c r="AK1299" s="172"/>
      <c r="AL1299" s="172"/>
      <c r="AM1299" s="172"/>
      <c r="AN1299" s="172"/>
      <c r="AO1299" s="172"/>
      <c r="AP1299" s="172"/>
      <c r="AQ1299" s="172"/>
      <c r="AR1299" s="172"/>
      <c r="AS1299" s="172"/>
      <c r="AT1299" s="172"/>
      <c r="AU1299" s="172"/>
      <c r="AV1299" s="172"/>
      <c r="AW1299" s="172"/>
      <c r="AX1299" s="172"/>
      <c r="AY1299" s="172"/>
      <c r="AZ1299" s="172"/>
      <c r="BA1299" s="172"/>
      <c r="BB1299" s="172"/>
      <c r="BC1299" s="172"/>
      <c r="BD1299" s="172"/>
      <c r="BE1299" s="172"/>
      <c r="BF1299" s="172"/>
      <c r="BG1299" s="172"/>
      <c r="BH1299" s="172"/>
      <c r="BI1299" s="172"/>
      <c r="BJ1299" s="172"/>
      <c r="BK1299" s="172"/>
      <c r="BL1299" s="172"/>
      <c r="BM1299" s="172"/>
      <c r="BN1299" s="172"/>
    </row>
    <row r="1300" spans="20:66" s="156" customFormat="1">
      <c r="T1300" s="172"/>
      <c r="U1300" s="172"/>
      <c r="V1300" s="172"/>
      <c r="W1300" s="172"/>
      <c r="X1300" s="172"/>
      <c r="Y1300" s="172"/>
      <c r="Z1300" s="172"/>
      <c r="AA1300" s="172"/>
      <c r="AB1300" s="172"/>
      <c r="AC1300" s="172"/>
      <c r="AD1300" s="172"/>
      <c r="AE1300" s="172"/>
      <c r="AF1300" s="172"/>
      <c r="AG1300" s="172"/>
      <c r="AH1300" s="172"/>
      <c r="AI1300" s="172"/>
      <c r="AJ1300" s="172"/>
      <c r="AK1300" s="172"/>
      <c r="AL1300" s="172"/>
      <c r="AM1300" s="172"/>
      <c r="AN1300" s="172"/>
      <c r="AO1300" s="172"/>
      <c r="AP1300" s="172"/>
      <c r="AQ1300" s="172"/>
      <c r="AR1300" s="172"/>
      <c r="AS1300" s="172"/>
      <c r="AT1300" s="172"/>
      <c r="AU1300" s="172"/>
      <c r="AV1300" s="172"/>
      <c r="AW1300" s="172"/>
      <c r="AX1300" s="172"/>
      <c r="AY1300" s="172"/>
      <c r="AZ1300" s="172"/>
      <c r="BA1300" s="172"/>
      <c r="BB1300" s="172"/>
      <c r="BC1300" s="172"/>
      <c r="BD1300" s="172"/>
      <c r="BE1300" s="172"/>
      <c r="BF1300" s="172"/>
      <c r="BG1300" s="172"/>
      <c r="BH1300" s="172"/>
      <c r="BI1300" s="172"/>
      <c r="BJ1300" s="172"/>
      <c r="BK1300" s="172"/>
      <c r="BL1300" s="172"/>
      <c r="BM1300" s="172"/>
      <c r="BN1300" s="172"/>
    </row>
    <row r="1301" spans="20:66" s="156" customFormat="1">
      <c r="T1301" s="172"/>
      <c r="U1301" s="172"/>
      <c r="V1301" s="172"/>
      <c r="W1301" s="172"/>
      <c r="X1301" s="172"/>
      <c r="Y1301" s="172"/>
      <c r="Z1301" s="172"/>
      <c r="AA1301" s="172"/>
      <c r="AB1301" s="172"/>
      <c r="AC1301" s="172"/>
      <c r="AD1301" s="172"/>
      <c r="AE1301" s="172"/>
      <c r="AF1301" s="172"/>
      <c r="AG1301" s="172"/>
      <c r="AH1301" s="172"/>
      <c r="AI1301" s="172"/>
      <c r="AJ1301" s="172"/>
      <c r="AK1301" s="172"/>
      <c r="AL1301" s="172"/>
      <c r="AM1301" s="172"/>
      <c r="AN1301" s="172"/>
      <c r="AO1301" s="172"/>
      <c r="AP1301" s="172"/>
      <c r="AQ1301" s="172"/>
      <c r="AR1301" s="172"/>
      <c r="AS1301" s="172"/>
      <c r="AT1301" s="172"/>
      <c r="AU1301" s="172"/>
      <c r="AV1301" s="172"/>
      <c r="AW1301" s="172"/>
      <c r="AX1301" s="172"/>
      <c r="AY1301" s="172"/>
      <c r="AZ1301" s="172"/>
      <c r="BA1301" s="172"/>
      <c r="BB1301" s="172"/>
      <c r="BC1301" s="172"/>
      <c r="BD1301" s="172"/>
      <c r="BE1301" s="172"/>
      <c r="BF1301" s="172"/>
      <c r="BG1301" s="172"/>
      <c r="BH1301" s="172"/>
      <c r="BI1301" s="172"/>
      <c r="BJ1301" s="172"/>
      <c r="BK1301" s="172"/>
      <c r="BL1301" s="172"/>
      <c r="BM1301" s="172"/>
      <c r="BN1301" s="172"/>
    </row>
    <row r="1302" spans="20:66" s="156" customFormat="1">
      <c r="T1302" s="172"/>
      <c r="U1302" s="172"/>
      <c r="V1302" s="172"/>
      <c r="W1302" s="172"/>
      <c r="X1302" s="172"/>
      <c r="Y1302" s="172"/>
      <c r="Z1302" s="172"/>
      <c r="AA1302" s="172"/>
      <c r="AB1302" s="172"/>
      <c r="AC1302" s="172"/>
      <c r="AD1302" s="172"/>
      <c r="AE1302" s="172"/>
      <c r="AF1302" s="172"/>
      <c r="AG1302" s="172"/>
      <c r="AH1302" s="172"/>
      <c r="AI1302" s="172"/>
      <c r="AJ1302" s="172"/>
      <c r="AK1302" s="172"/>
      <c r="AL1302" s="172"/>
      <c r="AM1302" s="172"/>
      <c r="AN1302" s="172"/>
      <c r="AO1302" s="172"/>
      <c r="AP1302" s="172"/>
      <c r="AQ1302" s="172"/>
      <c r="AR1302" s="172"/>
      <c r="AS1302" s="172"/>
      <c r="AT1302" s="172"/>
      <c r="AU1302" s="172"/>
      <c r="AV1302" s="172"/>
      <c r="AW1302" s="172"/>
      <c r="AX1302" s="172"/>
      <c r="AY1302" s="172"/>
      <c r="AZ1302" s="172"/>
      <c r="BA1302" s="172"/>
      <c r="BB1302" s="172"/>
      <c r="BC1302" s="172"/>
      <c r="BD1302" s="172"/>
      <c r="BE1302" s="172"/>
      <c r="BF1302" s="172"/>
      <c r="BG1302" s="172"/>
      <c r="BH1302" s="172"/>
      <c r="BI1302" s="172"/>
      <c r="BJ1302" s="172"/>
      <c r="BK1302" s="172"/>
      <c r="BL1302" s="172"/>
      <c r="BM1302" s="172"/>
      <c r="BN1302" s="172"/>
    </row>
    <row r="1303" spans="20:66" s="156" customFormat="1">
      <c r="T1303" s="172"/>
      <c r="U1303" s="172"/>
      <c r="V1303" s="172"/>
      <c r="W1303" s="172"/>
      <c r="X1303" s="172"/>
      <c r="Y1303" s="172"/>
      <c r="Z1303" s="172"/>
      <c r="AA1303" s="172"/>
      <c r="AB1303" s="172"/>
      <c r="AC1303" s="172"/>
      <c r="AD1303" s="172"/>
      <c r="AE1303" s="172"/>
      <c r="AF1303" s="172"/>
      <c r="AG1303" s="172"/>
      <c r="AH1303" s="172"/>
      <c r="AI1303" s="172"/>
      <c r="AJ1303" s="172"/>
      <c r="AK1303" s="172"/>
      <c r="AL1303" s="172"/>
      <c r="AM1303" s="172"/>
      <c r="AN1303" s="172"/>
      <c r="AO1303" s="172"/>
      <c r="AP1303" s="172"/>
      <c r="AQ1303" s="172"/>
      <c r="AR1303" s="172"/>
      <c r="AS1303" s="172"/>
      <c r="AT1303" s="172"/>
      <c r="AU1303" s="172"/>
      <c r="AV1303" s="172"/>
      <c r="AW1303" s="172"/>
      <c r="AX1303" s="172"/>
      <c r="AY1303" s="172"/>
      <c r="AZ1303" s="172"/>
      <c r="BA1303" s="172"/>
      <c r="BB1303" s="172"/>
      <c r="BC1303" s="172"/>
      <c r="BD1303" s="172"/>
      <c r="BE1303" s="172"/>
      <c r="BF1303" s="172"/>
      <c r="BG1303" s="172"/>
      <c r="BH1303" s="172"/>
      <c r="BI1303" s="172"/>
      <c r="BJ1303" s="172"/>
      <c r="BK1303" s="172"/>
      <c r="BL1303" s="172"/>
      <c r="BM1303" s="172"/>
      <c r="BN1303" s="172"/>
    </row>
    <row r="1304" spans="20:66" s="156" customFormat="1">
      <c r="T1304" s="172"/>
      <c r="U1304" s="172"/>
      <c r="V1304" s="172"/>
      <c r="W1304" s="172"/>
      <c r="X1304" s="172"/>
      <c r="Y1304" s="172"/>
      <c r="Z1304" s="172"/>
      <c r="AA1304" s="172"/>
      <c r="AB1304" s="172"/>
      <c r="AC1304" s="172"/>
      <c r="AD1304" s="172"/>
      <c r="AE1304" s="172"/>
      <c r="AF1304" s="172"/>
      <c r="AG1304" s="172"/>
      <c r="AH1304" s="172"/>
      <c r="AI1304" s="172"/>
      <c r="AJ1304" s="172"/>
      <c r="AK1304" s="172"/>
      <c r="AL1304" s="172"/>
      <c r="AM1304" s="172"/>
      <c r="AN1304" s="172"/>
      <c r="AO1304" s="172"/>
      <c r="AP1304" s="172"/>
      <c r="AQ1304" s="172"/>
      <c r="AR1304" s="172"/>
      <c r="AS1304" s="172"/>
      <c r="AT1304" s="172"/>
      <c r="AU1304" s="172"/>
      <c r="AV1304" s="172"/>
      <c r="AW1304" s="172"/>
      <c r="AX1304" s="172"/>
      <c r="AY1304" s="172"/>
      <c r="AZ1304" s="172"/>
      <c r="BA1304" s="172"/>
      <c r="BB1304" s="172"/>
      <c r="BC1304" s="172"/>
      <c r="BD1304" s="172"/>
      <c r="BE1304" s="172"/>
      <c r="BF1304" s="172"/>
      <c r="BG1304" s="172"/>
      <c r="BH1304" s="172"/>
      <c r="BI1304" s="172"/>
      <c r="BJ1304" s="172"/>
      <c r="BK1304" s="172"/>
      <c r="BL1304" s="172"/>
      <c r="BM1304" s="172"/>
      <c r="BN1304" s="172"/>
    </row>
    <row r="1305" spans="20:66" s="156" customFormat="1">
      <c r="T1305" s="172"/>
      <c r="U1305" s="172"/>
      <c r="V1305" s="172"/>
      <c r="W1305" s="172"/>
      <c r="X1305" s="172"/>
      <c r="Y1305" s="172"/>
      <c r="Z1305" s="172"/>
      <c r="AA1305" s="172"/>
      <c r="AB1305" s="172"/>
      <c r="AC1305" s="172"/>
      <c r="AD1305" s="172"/>
      <c r="AE1305" s="172"/>
      <c r="AF1305" s="172"/>
      <c r="AG1305" s="172"/>
      <c r="AH1305" s="172"/>
      <c r="AI1305" s="172"/>
      <c r="AJ1305" s="172"/>
      <c r="AK1305" s="172"/>
      <c r="AL1305" s="172"/>
      <c r="AM1305" s="172"/>
      <c r="AN1305" s="172"/>
      <c r="AO1305" s="172"/>
      <c r="AP1305" s="172"/>
      <c r="AQ1305" s="172"/>
      <c r="AR1305" s="172"/>
      <c r="AS1305" s="172"/>
      <c r="AT1305" s="172"/>
      <c r="AU1305" s="172"/>
      <c r="AV1305" s="172"/>
      <c r="AW1305" s="172"/>
      <c r="AX1305" s="172"/>
      <c r="AY1305" s="172"/>
      <c r="AZ1305" s="172"/>
      <c r="BA1305" s="172"/>
      <c r="BB1305" s="172"/>
      <c r="BC1305" s="172"/>
      <c r="BD1305" s="172"/>
      <c r="BE1305" s="172"/>
      <c r="BF1305" s="172"/>
      <c r="BG1305" s="172"/>
      <c r="BH1305" s="172"/>
      <c r="BI1305" s="172"/>
      <c r="BJ1305" s="172"/>
      <c r="BK1305" s="172"/>
      <c r="BL1305" s="172"/>
      <c r="BM1305" s="172"/>
      <c r="BN1305" s="172"/>
    </row>
    <row r="1306" spans="20:66" s="156" customFormat="1">
      <c r="T1306" s="172"/>
      <c r="U1306" s="172"/>
      <c r="V1306" s="172"/>
      <c r="W1306" s="172"/>
      <c r="X1306" s="172"/>
      <c r="Y1306" s="172"/>
      <c r="Z1306" s="172"/>
      <c r="AA1306" s="172"/>
      <c r="AB1306" s="172"/>
      <c r="AC1306" s="172"/>
      <c r="AD1306" s="172"/>
      <c r="AE1306" s="172"/>
      <c r="AF1306" s="172"/>
      <c r="AG1306" s="172"/>
      <c r="AH1306" s="172"/>
      <c r="AI1306" s="172"/>
      <c r="AJ1306" s="172"/>
      <c r="AK1306" s="172"/>
      <c r="AL1306" s="172"/>
      <c r="AM1306" s="172"/>
      <c r="AN1306" s="172"/>
      <c r="AO1306" s="172"/>
      <c r="AP1306" s="172"/>
      <c r="AQ1306" s="172"/>
      <c r="AR1306" s="172"/>
      <c r="AS1306" s="172"/>
      <c r="AT1306" s="172"/>
      <c r="AU1306" s="172"/>
      <c r="AV1306" s="172"/>
      <c r="AW1306" s="172"/>
      <c r="AX1306" s="172"/>
      <c r="AY1306" s="172"/>
      <c r="AZ1306" s="172"/>
      <c r="BA1306" s="172"/>
      <c r="BB1306" s="172"/>
      <c r="BC1306" s="172"/>
      <c r="BD1306" s="172"/>
      <c r="BE1306" s="172"/>
      <c r="BF1306" s="172"/>
      <c r="BG1306" s="172"/>
      <c r="BH1306" s="172"/>
      <c r="BI1306" s="172"/>
      <c r="BJ1306" s="172"/>
      <c r="BK1306" s="172"/>
      <c r="BL1306" s="172"/>
      <c r="BM1306" s="172"/>
      <c r="BN1306" s="172"/>
    </row>
    <row r="1307" spans="20:66" s="156" customFormat="1">
      <c r="T1307" s="172"/>
      <c r="U1307" s="172"/>
      <c r="V1307" s="172"/>
      <c r="W1307" s="172"/>
      <c r="X1307" s="172"/>
      <c r="Y1307" s="172"/>
      <c r="Z1307" s="172"/>
      <c r="AA1307" s="172"/>
      <c r="AB1307" s="172"/>
      <c r="AC1307" s="172"/>
      <c r="AD1307" s="172"/>
      <c r="AE1307" s="172"/>
      <c r="AF1307" s="172"/>
      <c r="AG1307" s="172"/>
      <c r="AH1307" s="172"/>
      <c r="AI1307" s="172"/>
      <c r="AJ1307" s="172"/>
      <c r="AK1307" s="172"/>
      <c r="AL1307" s="172"/>
      <c r="AM1307" s="172"/>
      <c r="AN1307" s="172"/>
      <c r="AO1307" s="172"/>
      <c r="AP1307" s="172"/>
      <c r="AQ1307" s="172"/>
      <c r="AR1307" s="172"/>
      <c r="AS1307" s="172"/>
      <c r="AT1307" s="172"/>
      <c r="AU1307" s="172"/>
      <c r="AV1307" s="172"/>
      <c r="AW1307" s="172"/>
      <c r="AX1307" s="172"/>
      <c r="AY1307" s="172"/>
      <c r="AZ1307" s="172"/>
      <c r="BA1307" s="172"/>
      <c r="BB1307" s="172"/>
      <c r="BC1307" s="172"/>
      <c r="BD1307" s="172"/>
      <c r="BE1307" s="172"/>
      <c r="BF1307" s="172"/>
      <c r="BG1307" s="172"/>
      <c r="BH1307" s="172"/>
      <c r="BI1307" s="172"/>
      <c r="BJ1307" s="172"/>
      <c r="BK1307" s="172"/>
      <c r="BL1307" s="172"/>
      <c r="BM1307" s="172"/>
      <c r="BN1307" s="172"/>
    </row>
    <row r="1308" spans="20:66" s="156" customFormat="1">
      <c r="T1308" s="172"/>
      <c r="U1308" s="172"/>
      <c r="V1308" s="172"/>
      <c r="W1308" s="172"/>
      <c r="X1308" s="172"/>
      <c r="Y1308" s="172"/>
      <c r="Z1308" s="172"/>
      <c r="AA1308" s="172"/>
      <c r="AB1308" s="172"/>
      <c r="AC1308" s="172"/>
      <c r="AD1308" s="172"/>
      <c r="AE1308" s="172"/>
      <c r="AF1308" s="172"/>
      <c r="AG1308" s="172"/>
      <c r="AH1308" s="172"/>
      <c r="AI1308" s="172"/>
      <c r="AJ1308" s="172"/>
      <c r="AK1308" s="172"/>
      <c r="AL1308" s="172"/>
      <c r="AM1308" s="172"/>
      <c r="AN1308" s="172"/>
      <c r="AO1308" s="172"/>
      <c r="AP1308" s="172"/>
      <c r="AQ1308" s="172"/>
      <c r="AR1308" s="172"/>
      <c r="AS1308" s="172"/>
      <c r="AT1308" s="172"/>
      <c r="AU1308" s="172"/>
      <c r="AV1308" s="172"/>
      <c r="AW1308" s="172"/>
      <c r="AX1308" s="172"/>
      <c r="AY1308" s="172"/>
      <c r="AZ1308" s="172"/>
      <c r="BA1308" s="172"/>
      <c r="BB1308" s="172"/>
      <c r="BC1308" s="172"/>
      <c r="BD1308" s="172"/>
      <c r="BE1308" s="172"/>
      <c r="BF1308" s="172"/>
      <c r="BG1308" s="172"/>
      <c r="BH1308" s="172"/>
      <c r="BI1308" s="172"/>
      <c r="BJ1308" s="172"/>
      <c r="BK1308" s="172"/>
      <c r="BL1308" s="172"/>
      <c r="BM1308" s="172"/>
      <c r="BN1308" s="172"/>
    </row>
    <row r="1309" spans="20:66" s="156" customFormat="1">
      <c r="T1309" s="172"/>
      <c r="U1309" s="172"/>
      <c r="V1309" s="172"/>
      <c r="W1309" s="172"/>
      <c r="X1309" s="172"/>
      <c r="Y1309" s="172"/>
      <c r="Z1309" s="172"/>
      <c r="AA1309" s="172"/>
      <c r="AB1309" s="172"/>
      <c r="AC1309" s="172"/>
      <c r="AD1309" s="172"/>
      <c r="AE1309" s="172"/>
      <c r="AF1309" s="172"/>
      <c r="AG1309" s="172"/>
      <c r="AH1309" s="172"/>
      <c r="AI1309" s="172"/>
      <c r="AJ1309" s="172"/>
      <c r="AK1309" s="172"/>
      <c r="AL1309" s="172"/>
      <c r="AM1309" s="172"/>
      <c r="AN1309" s="172"/>
      <c r="AO1309" s="172"/>
      <c r="AP1309" s="172"/>
      <c r="AQ1309" s="172"/>
      <c r="AR1309" s="172"/>
      <c r="AS1309" s="172"/>
      <c r="AT1309" s="172"/>
      <c r="AU1309" s="172"/>
      <c r="AV1309" s="172"/>
      <c r="AW1309" s="172"/>
      <c r="AX1309" s="172"/>
      <c r="AY1309" s="172"/>
      <c r="AZ1309" s="172"/>
      <c r="BA1309" s="172"/>
      <c r="BB1309" s="172"/>
      <c r="BC1309" s="172"/>
      <c r="BD1309" s="172"/>
      <c r="BE1309" s="172"/>
      <c r="BF1309" s="172"/>
      <c r="BG1309" s="172"/>
      <c r="BH1309" s="172"/>
      <c r="BI1309" s="172"/>
      <c r="BJ1309" s="172"/>
      <c r="BK1309" s="172"/>
      <c r="BL1309" s="172"/>
      <c r="BM1309" s="172"/>
      <c r="BN1309" s="172"/>
    </row>
    <row r="1310" spans="20:66" s="156" customFormat="1">
      <c r="T1310" s="172"/>
      <c r="U1310" s="172"/>
      <c r="V1310" s="172"/>
      <c r="W1310" s="172"/>
      <c r="X1310" s="172"/>
      <c r="Y1310" s="172"/>
      <c r="Z1310" s="172"/>
      <c r="AA1310" s="172"/>
      <c r="AB1310" s="172"/>
      <c r="AC1310" s="172"/>
      <c r="AD1310" s="172"/>
      <c r="AE1310" s="172"/>
      <c r="AF1310" s="172"/>
      <c r="AG1310" s="172"/>
      <c r="AH1310" s="172"/>
      <c r="AI1310" s="172"/>
      <c r="AJ1310" s="172"/>
      <c r="AK1310" s="172"/>
      <c r="AL1310" s="172"/>
      <c r="AM1310" s="172"/>
      <c r="AN1310" s="172"/>
      <c r="AO1310" s="172"/>
      <c r="AP1310" s="172"/>
      <c r="AQ1310" s="172"/>
      <c r="AR1310" s="172"/>
      <c r="AS1310" s="172"/>
      <c r="AT1310" s="172"/>
      <c r="AU1310" s="172"/>
      <c r="AV1310" s="172"/>
      <c r="AW1310" s="172"/>
      <c r="AX1310" s="172"/>
      <c r="AY1310" s="172"/>
      <c r="AZ1310" s="172"/>
      <c r="BA1310" s="172"/>
      <c r="BB1310" s="172"/>
      <c r="BC1310" s="172"/>
      <c r="BD1310" s="172"/>
      <c r="BE1310" s="172"/>
      <c r="BF1310" s="172"/>
      <c r="BG1310" s="172"/>
      <c r="BH1310" s="172"/>
      <c r="BI1310" s="172"/>
      <c r="BJ1310" s="172"/>
      <c r="BK1310" s="172"/>
      <c r="BL1310" s="172"/>
      <c r="BM1310" s="172"/>
      <c r="BN1310" s="172"/>
    </row>
    <row r="1311" spans="20:66" s="156" customFormat="1">
      <c r="T1311" s="172"/>
      <c r="U1311" s="172"/>
      <c r="V1311" s="172"/>
      <c r="W1311" s="172"/>
      <c r="X1311" s="172"/>
      <c r="Y1311" s="172"/>
      <c r="Z1311" s="172"/>
      <c r="AA1311" s="172"/>
      <c r="AB1311" s="172"/>
      <c r="AC1311" s="172"/>
      <c r="AD1311" s="172"/>
      <c r="AE1311" s="172"/>
      <c r="AF1311" s="172"/>
      <c r="AG1311" s="172"/>
      <c r="AH1311" s="172"/>
      <c r="AI1311" s="172"/>
      <c r="AJ1311" s="172"/>
      <c r="AK1311" s="172"/>
      <c r="AL1311" s="172"/>
      <c r="AM1311" s="172"/>
      <c r="AN1311" s="172"/>
      <c r="AO1311" s="172"/>
      <c r="AP1311" s="172"/>
      <c r="AQ1311" s="172"/>
      <c r="AR1311" s="172"/>
      <c r="AS1311" s="172"/>
      <c r="AT1311" s="172"/>
      <c r="AU1311" s="172"/>
      <c r="AV1311" s="172"/>
      <c r="AW1311" s="172"/>
      <c r="AX1311" s="172"/>
      <c r="AY1311" s="172"/>
      <c r="AZ1311" s="172"/>
      <c r="BA1311" s="172"/>
      <c r="BB1311" s="172"/>
      <c r="BC1311" s="172"/>
      <c r="BD1311" s="172"/>
      <c r="BE1311" s="172"/>
      <c r="BF1311" s="172"/>
      <c r="BG1311" s="172"/>
      <c r="BH1311" s="172"/>
      <c r="BI1311" s="172"/>
      <c r="BJ1311" s="172"/>
      <c r="BK1311" s="172"/>
      <c r="BL1311" s="172"/>
      <c r="BM1311" s="172"/>
      <c r="BN1311" s="172"/>
    </row>
    <row r="1312" spans="20:66" s="156" customFormat="1">
      <c r="T1312" s="172"/>
      <c r="U1312" s="172"/>
      <c r="V1312" s="172"/>
      <c r="W1312" s="172"/>
      <c r="X1312" s="172"/>
      <c r="Y1312" s="172"/>
      <c r="Z1312" s="172"/>
      <c r="AA1312" s="172"/>
      <c r="AB1312" s="172"/>
      <c r="AC1312" s="172"/>
      <c r="AD1312" s="172"/>
      <c r="AE1312" s="172"/>
      <c r="AF1312" s="172"/>
      <c r="AG1312" s="172"/>
      <c r="AH1312" s="172"/>
      <c r="AI1312" s="172"/>
      <c r="AJ1312" s="172"/>
      <c r="AK1312" s="172"/>
      <c r="AL1312" s="172"/>
      <c r="AM1312" s="172"/>
      <c r="AN1312" s="172"/>
      <c r="AO1312" s="172"/>
      <c r="AP1312" s="172"/>
      <c r="AQ1312" s="172"/>
      <c r="AR1312" s="172"/>
      <c r="AS1312" s="172"/>
      <c r="AT1312" s="172"/>
      <c r="AU1312" s="172"/>
      <c r="AV1312" s="172"/>
      <c r="AW1312" s="172"/>
      <c r="AX1312" s="172"/>
      <c r="AY1312" s="172"/>
      <c r="AZ1312" s="172"/>
      <c r="BA1312" s="172"/>
      <c r="BB1312" s="172"/>
      <c r="BC1312" s="172"/>
      <c r="BD1312" s="172"/>
      <c r="BE1312" s="172"/>
      <c r="BF1312" s="172"/>
      <c r="BG1312" s="172"/>
      <c r="BH1312" s="172"/>
      <c r="BI1312" s="172"/>
      <c r="BJ1312" s="172"/>
      <c r="BK1312" s="172"/>
      <c r="BL1312" s="172"/>
      <c r="BM1312" s="172"/>
      <c r="BN1312" s="172"/>
    </row>
    <row r="1313" spans="20:66" s="156" customFormat="1">
      <c r="T1313" s="172"/>
      <c r="U1313" s="172"/>
      <c r="V1313" s="172"/>
      <c r="W1313" s="172"/>
      <c r="X1313" s="172"/>
      <c r="Y1313" s="172"/>
      <c r="Z1313" s="172"/>
      <c r="AA1313" s="172"/>
      <c r="AB1313" s="172"/>
      <c r="AC1313" s="172"/>
      <c r="AD1313" s="172"/>
      <c r="AE1313" s="172"/>
      <c r="AF1313" s="172"/>
      <c r="AG1313" s="172"/>
      <c r="AH1313" s="172"/>
      <c r="AI1313" s="172"/>
      <c r="AJ1313" s="172"/>
      <c r="AK1313" s="172"/>
      <c r="AL1313" s="172"/>
      <c r="AM1313" s="172"/>
      <c r="AN1313" s="172"/>
      <c r="AO1313" s="172"/>
      <c r="AP1313" s="172"/>
      <c r="AQ1313" s="172"/>
      <c r="AR1313" s="172"/>
      <c r="AS1313" s="172"/>
      <c r="AT1313" s="172"/>
      <c r="AU1313" s="172"/>
      <c r="AV1313" s="172"/>
      <c r="AW1313" s="172"/>
      <c r="AX1313" s="172"/>
      <c r="AY1313" s="172"/>
      <c r="AZ1313" s="172"/>
      <c r="BA1313" s="172"/>
      <c r="BB1313" s="172"/>
      <c r="BC1313" s="172"/>
      <c r="BD1313" s="172"/>
      <c r="BE1313" s="172"/>
      <c r="BF1313" s="172"/>
      <c r="BG1313" s="172"/>
      <c r="BH1313" s="172"/>
      <c r="BI1313" s="172"/>
      <c r="BJ1313" s="172"/>
      <c r="BK1313" s="172"/>
      <c r="BL1313" s="172"/>
      <c r="BM1313" s="172"/>
      <c r="BN1313" s="172"/>
    </row>
    <row r="1314" spans="20:66" s="156" customFormat="1">
      <c r="T1314" s="172"/>
      <c r="U1314" s="172"/>
      <c r="V1314" s="172"/>
      <c r="W1314" s="172"/>
      <c r="X1314" s="172"/>
      <c r="Y1314" s="172"/>
      <c r="Z1314" s="172"/>
      <c r="AA1314" s="172"/>
      <c r="AB1314" s="172"/>
      <c r="AC1314" s="172"/>
      <c r="AD1314" s="172"/>
      <c r="AE1314" s="172"/>
      <c r="AF1314" s="172"/>
      <c r="AG1314" s="172"/>
      <c r="AH1314" s="172"/>
      <c r="AI1314" s="172"/>
      <c r="AJ1314" s="172"/>
      <c r="AK1314" s="172"/>
      <c r="AL1314" s="172"/>
      <c r="AM1314" s="172"/>
      <c r="AN1314" s="172"/>
      <c r="AO1314" s="172"/>
      <c r="AP1314" s="172"/>
      <c r="AQ1314" s="172"/>
      <c r="AR1314" s="172"/>
      <c r="AS1314" s="172"/>
      <c r="AT1314" s="172"/>
      <c r="AU1314" s="172"/>
      <c r="AV1314" s="172"/>
      <c r="AW1314" s="172"/>
      <c r="AX1314" s="172"/>
      <c r="AY1314" s="172"/>
      <c r="AZ1314" s="172"/>
      <c r="BA1314" s="172"/>
      <c r="BB1314" s="172"/>
      <c r="BC1314" s="172"/>
      <c r="BD1314" s="172"/>
      <c r="BE1314" s="172"/>
      <c r="BF1314" s="172"/>
      <c r="BG1314" s="172"/>
      <c r="BH1314" s="172"/>
      <c r="BI1314" s="172"/>
      <c r="BJ1314" s="172"/>
      <c r="BK1314" s="172"/>
      <c r="BL1314" s="172"/>
      <c r="BM1314" s="172"/>
      <c r="BN1314" s="172"/>
    </row>
    <row r="1315" spans="20:66" s="156" customFormat="1">
      <c r="T1315" s="172"/>
      <c r="U1315" s="172"/>
      <c r="V1315" s="172"/>
      <c r="W1315" s="172"/>
      <c r="X1315" s="172"/>
      <c r="Y1315" s="172"/>
      <c r="Z1315" s="172"/>
      <c r="AA1315" s="172"/>
      <c r="AB1315" s="172"/>
      <c r="AC1315" s="172"/>
      <c r="AD1315" s="172"/>
      <c r="AE1315" s="172"/>
      <c r="AF1315" s="172"/>
      <c r="AG1315" s="172"/>
      <c r="AH1315" s="172"/>
      <c r="AI1315" s="172"/>
      <c r="AJ1315" s="172"/>
      <c r="AK1315" s="172"/>
      <c r="AL1315" s="172"/>
      <c r="AM1315" s="172"/>
      <c r="AN1315" s="172"/>
      <c r="AO1315" s="172"/>
      <c r="AP1315" s="172"/>
      <c r="AQ1315" s="172"/>
      <c r="AR1315" s="172"/>
      <c r="AS1315" s="172"/>
      <c r="AT1315" s="172"/>
      <c r="AU1315" s="172"/>
      <c r="AV1315" s="172"/>
      <c r="AW1315" s="172"/>
      <c r="AX1315" s="172"/>
      <c r="AY1315" s="172"/>
      <c r="AZ1315" s="172"/>
      <c r="BA1315" s="172"/>
      <c r="BB1315" s="172"/>
      <c r="BC1315" s="172"/>
      <c r="BD1315" s="172"/>
      <c r="BE1315" s="172"/>
      <c r="BF1315" s="172"/>
      <c r="BG1315" s="172"/>
      <c r="BH1315" s="172"/>
      <c r="BI1315" s="172"/>
      <c r="BJ1315" s="172"/>
      <c r="BK1315" s="172"/>
      <c r="BL1315" s="172"/>
      <c r="BM1315" s="172"/>
      <c r="BN1315" s="172"/>
    </row>
    <row r="1316" spans="20:66" s="156" customFormat="1">
      <c r="T1316" s="172"/>
      <c r="U1316" s="172"/>
      <c r="V1316" s="172"/>
      <c r="W1316" s="172"/>
      <c r="X1316" s="172"/>
      <c r="Y1316" s="172"/>
      <c r="Z1316" s="172"/>
      <c r="AA1316" s="172"/>
      <c r="AB1316" s="172"/>
      <c r="AC1316" s="172"/>
      <c r="AD1316" s="172"/>
      <c r="AE1316" s="172"/>
      <c r="AF1316" s="172"/>
      <c r="AG1316" s="172"/>
      <c r="AH1316" s="172"/>
      <c r="AI1316" s="172"/>
      <c r="AJ1316" s="172"/>
      <c r="AK1316" s="172"/>
      <c r="AL1316" s="172"/>
      <c r="AM1316" s="172"/>
      <c r="AN1316" s="172"/>
      <c r="AO1316" s="172"/>
      <c r="AP1316" s="172"/>
      <c r="AQ1316" s="172"/>
      <c r="AR1316" s="172"/>
      <c r="AS1316" s="172"/>
      <c r="AT1316" s="172"/>
      <c r="AU1316" s="172"/>
      <c r="AV1316" s="172"/>
      <c r="AW1316" s="172"/>
      <c r="AX1316" s="172"/>
      <c r="AY1316" s="172"/>
      <c r="AZ1316" s="172"/>
      <c r="BA1316" s="172"/>
      <c r="BB1316" s="172"/>
      <c r="BC1316" s="172"/>
      <c r="BD1316" s="172"/>
      <c r="BE1316" s="172"/>
      <c r="BF1316" s="172"/>
      <c r="BG1316" s="172"/>
      <c r="BH1316" s="172"/>
      <c r="BI1316" s="172"/>
      <c r="BJ1316" s="172"/>
      <c r="BK1316" s="172"/>
      <c r="BL1316" s="172"/>
      <c r="BM1316" s="172"/>
      <c r="BN1316" s="172"/>
    </row>
    <row r="1317" spans="20:66" s="156" customFormat="1">
      <c r="T1317" s="172"/>
      <c r="U1317" s="172"/>
      <c r="V1317" s="172"/>
      <c r="W1317" s="172"/>
      <c r="X1317" s="172"/>
      <c r="Y1317" s="172"/>
      <c r="Z1317" s="172"/>
      <c r="AA1317" s="172"/>
      <c r="AB1317" s="172"/>
      <c r="AC1317" s="172"/>
      <c r="AD1317" s="172"/>
      <c r="AE1317" s="172"/>
      <c r="AF1317" s="172"/>
      <c r="AG1317" s="172"/>
      <c r="AH1317" s="172"/>
      <c r="AI1317" s="172"/>
      <c r="AJ1317" s="172"/>
      <c r="AK1317" s="172"/>
      <c r="AL1317" s="172"/>
      <c r="AM1317" s="172"/>
      <c r="AN1317" s="172"/>
      <c r="AO1317" s="172"/>
      <c r="AP1317" s="172"/>
      <c r="AQ1317" s="172"/>
      <c r="AR1317" s="172"/>
      <c r="AS1317" s="172"/>
      <c r="AT1317" s="172"/>
      <c r="AU1317" s="172"/>
      <c r="AV1317" s="172"/>
      <c r="AW1317" s="172"/>
      <c r="AX1317" s="172"/>
      <c r="AY1317" s="172"/>
      <c r="AZ1317" s="172"/>
      <c r="BA1317" s="172"/>
      <c r="BB1317" s="172"/>
      <c r="BC1317" s="172"/>
      <c r="BD1317" s="172"/>
      <c r="BE1317" s="172"/>
      <c r="BF1317" s="172"/>
      <c r="BG1317" s="172"/>
      <c r="BH1317" s="172"/>
      <c r="BI1317" s="172"/>
      <c r="BJ1317" s="172"/>
      <c r="BK1317" s="172"/>
      <c r="BL1317" s="172"/>
      <c r="BM1317" s="172"/>
      <c r="BN1317" s="172"/>
    </row>
    <row r="1318" spans="20:66" s="156" customFormat="1">
      <c r="T1318" s="172"/>
      <c r="U1318" s="172"/>
      <c r="V1318" s="172"/>
      <c r="W1318" s="172"/>
      <c r="X1318" s="172"/>
      <c r="Y1318" s="172"/>
      <c r="Z1318" s="172"/>
      <c r="AA1318" s="172"/>
      <c r="AB1318" s="172"/>
      <c r="AC1318" s="172"/>
      <c r="AD1318" s="172"/>
      <c r="AE1318" s="172"/>
      <c r="AF1318" s="172"/>
      <c r="AG1318" s="172"/>
      <c r="AH1318" s="172"/>
      <c r="AI1318" s="172"/>
      <c r="AJ1318" s="172"/>
      <c r="AK1318" s="172"/>
      <c r="AL1318" s="172"/>
      <c r="AM1318" s="172"/>
      <c r="AN1318" s="172"/>
      <c r="AO1318" s="172"/>
      <c r="AP1318" s="172"/>
      <c r="AQ1318" s="172"/>
      <c r="AR1318" s="172"/>
      <c r="AS1318" s="172"/>
      <c r="AT1318" s="172"/>
      <c r="AU1318" s="172"/>
      <c r="AV1318" s="172"/>
      <c r="AW1318" s="172"/>
      <c r="AX1318" s="172"/>
      <c r="AY1318" s="172"/>
      <c r="AZ1318" s="172"/>
      <c r="BA1318" s="172"/>
      <c r="BB1318" s="172"/>
      <c r="BC1318" s="172"/>
      <c r="BD1318" s="172"/>
      <c r="BE1318" s="172"/>
      <c r="BF1318" s="172"/>
      <c r="BG1318" s="172"/>
      <c r="BH1318" s="172"/>
      <c r="BI1318" s="172"/>
      <c r="BJ1318" s="172"/>
      <c r="BK1318" s="172"/>
      <c r="BL1318" s="172"/>
      <c r="BM1318" s="172"/>
      <c r="BN1318" s="172"/>
    </row>
    <row r="1319" spans="20:66" s="156" customFormat="1">
      <c r="T1319" s="172"/>
      <c r="U1319" s="172"/>
      <c r="V1319" s="172"/>
      <c r="W1319" s="172"/>
      <c r="X1319" s="172"/>
      <c r="Y1319" s="172"/>
      <c r="Z1319" s="172"/>
      <c r="AA1319" s="172"/>
      <c r="AB1319" s="172"/>
      <c r="AC1319" s="172"/>
      <c r="AD1319" s="172"/>
      <c r="AE1319" s="172"/>
      <c r="AF1319" s="172"/>
      <c r="AG1319" s="172"/>
      <c r="AH1319" s="172"/>
      <c r="AI1319" s="172"/>
      <c r="AJ1319" s="172"/>
      <c r="AK1319" s="172"/>
      <c r="AL1319" s="172"/>
      <c r="AM1319" s="172"/>
      <c r="AN1319" s="172"/>
      <c r="AO1319" s="172"/>
      <c r="AP1319" s="172"/>
      <c r="AQ1319" s="172"/>
      <c r="AR1319" s="172"/>
      <c r="AS1319" s="172"/>
      <c r="AT1319" s="172"/>
      <c r="AU1319" s="172"/>
      <c r="AV1319" s="172"/>
      <c r="AW1319" s="172"/>
      <c r="AX1319" s="172"/>
      <c r="AY1319" s="172"/>
      <c r="AZ1319" s="172"/>
      <c r="BA1319" s="172"/>
      <c r="BB1319" s="172"/>
      <c r="BC1319" s="172"/>
      <c r="BD1319" s="172"/>
      <c r="BE1319" s="172"/>
      <c r="BF1319" s="172"/>
      <c r="BG1319" s="172"/>
      <c r="BH1319" s="172"/>
      <c r="BI1319" s="172"/>
      <c r="BJ1319" s="172"/>
      <c r="BK1319" s="172"/>
      <c r="BL1319" s="172"/>
      <c r="BM1319" s="172"/>
      <c r="BN1319" s="172"/>
    </row>
    <row r="1320" spans="20:66" s="156" customFormat="1">
      <c r="T1320" s="172"/>
      <c r="U1320" s="172"/>
      <c r="V1320" s="172"/>
      <c r="W1320" s="172"/>
      <c r="X1320" s="172"/>
      <c r="Y1320" s="172"/>
      <c r="Z1320" s="172"/>
      <c r="AA1320" s="172"/>
      <c r="AB1320" s="172"/>
      <c r="AC1320" s="172"/>
      <c r="AD1320" s="172"/>
      <c r="AE1320" s="172"/>
      <c r="AF1320" s="172"/>
      <c r="AG1320" s="172"/>
      <c r="AH1320" s="172"/>
      <c r="AI1320" s="172"/>
      <c r="AJ1320" s="172"/>
      <c r="AK1320" s="172"/>
      <c r="AL1320" s="172"/>
      <c r="AM1320" s="172"/>
      <c r="AN1320" s="172"/>
      <c r="AO1320" s="172"/>
      <c r="AP1320" s="172"/>
      <c r="AQ1320" s="172"/>
      <c r="AR1320" s="172"/>
      <c r="AS1320" s="172"/>
      <c r="AT1320" s="172"/>
      <c r="AU1320" s="172"/>
      <c r="AV1320" s="172"/>
      <c r="AW1320" s="172"/>
      <c r="AX1320" s="172"/>
      <c r="AY1320" s="172"/>
      <c r="AZ1320" s="172"/>
      <c r="BA1320" s="172"/>
      <c r="BB1320" s="172"/>
      <c r="BC1320" s="172"/>
      <c r="BD1320" s="172"/>
      <c r="BE1320" s="172"/>
      <c r="BF1320" s="172"/>
      <c r="BG1320" s="172"/>
      <c r="BH1320" s="172"/>
      <c r="BI1320" s="172"/>
      <c r="BJ1320" s="172"/>
      <c r="BK1320" s="172"/>
      <c r="BL1320" s="172"/>
      <c r="BM1320" s="172"/>
      <c r="BN1320" s="172"/>
    </row>
    <row r="1321" spans="20:66" s="156" customFormat="1">
      <c r="T1321" s="172"/>
      <c r="U1321" s="172"/>
      <c r="V1321" s="172"/>
      <c r="W1321" s="172"/>
      <c r="X1321" s="172"/>
      <c r="Y1321" s="172"/>
      <c r="Z1321" s="172"/>
      <c r="AA1321" s="172"/>
      <c r="AB1321" s="172"/>
      <c r="AC1321" s="172"/>
      <c r="AD1321" s="172"/>
      <c r="AE1321" s="172"/>
      <c r="AF1321" s="172"/>
      <c r="AG1321" s="172"/>
      <c r="AH1321" s="172"/>
      <c r="AI1321" s="172"/>
      <c r="AJ1321" s="172"/>
      <c r="AK1321" s="172"/>
      <c r="AL1321" s="172"/>
      <c r="AM1321" s="172"/>
      <c r="AN1321" s="172"/>
      <c r="AO1321" s="172"/>
      <c r="AP1321" s="172"/>
      <c r="AQ1321" s="172"/>
      <c r="AR1321" s="172"/>
      <c r="AS1321" s="172"/>
      <c r="AT1321" s="172"/>
      <c r="AU1321" s="172"/>
      <c r="AV1321" s="172"/>
      <c r="AW1321" s="172"/>
      <c r="AX1321" s="172"/>
      <c r="AY1321" s="172"/>
      <c r="AZ1321" s="172"/>
      <c r="BA1321" s="172"/>
      <c r="BB1321" s="172"/>
      <c r="BC1321" s="172"/>
      <c r="BD1321" s="172"/>
      <c r="BE1321" s="172"/>
      <c r="BF1321" s="172"/>
      <c r="BG1321" s="172"/>
      <c r="BH1321" s="172"/>
      <c r="BI1321" s="172"/>
      <c r="BJ1321" s="172"/>
      <c r="BK1321" s="172"/>
      <c r="BL1321" s="172"/>
      <c r="BM1321" s="172"/>
      <c r="BN1321" s="172"/>
    </row>
    <row r="1322" spans="20:66" s="156" customFormat="1">
      <c r="T1322" s="172"/>
      <c r="U1322" s="172"/>
      <c r="V1322" s="172"/>
      <c r="W1322" s="172"/>
      <c r="X1322" s="172"/>
      <c r="Y1322" s="172"/>
      <c r="Z1322" s="172"/>
      <c r="AA1322" s="172"/>
      <c r="AB1322" s="172"/>
      <c r="AC1322" s="172"/>
      <c r="AD1322" s="172"/>
      <c r="AE1322" s="172"/>
      <c r="AF1322" s="172"/>
      <c r="AG1322" s="172"/>
      <c r="AH1322" s="172"/>
      <c r="AI1322" s="172"/>
      <c r="AJ1322" s="172"/>
      <c r="AK1322" s="172"/>
      <c r="AL1322" s="172"/>
      <c r="AM1322" s="172"/>
      <c r="AN1322" s="172"/>
      <c r="AO1322" s="172"/>
      <c r="AP1322" s="172"/>
      <c r="AQ1322" s="172"/>
      <c r="AR1322" s="172"/>
      <c r="AS1322" s="172"/>
      <c r="AT1322" s="172"/>
      <c r="AU1322" s="172"/>
      <c r="AV1322" s="172"/>
      <c r="AW1322" s="172"/>
      <c r="AX1322" s="172"/>
      <c r="AY1322" s="172"/>
      <c r="AZ1322" s="172"/>
      <c r="BA1322" s="172"/>
      <c r="BB1322" s="172"/>
      <c r="BC1322" s="172"/>
      <c r="BD1322" s="172"/>
      <c r="BE1322" s="172"/>
      <c r="BF1322" s="172"/>
      <c r="BG1322" s="172"/>
      <c r="BH1322" s="172"/>
      <c r="BI1322" s="172"/>
      <c r="BJ1322" s="172"/>
      <c r="BK1322" s="172"/>
      <c r="BL1322" s="172"/>
      <c r="BM1322" s="172"/>
      <c r="BN1322" s="172"/>
    </row>
    <row r="1323" spans="20:66" s="156" customFormat="1">
      <c r="T1323" s="172"/>
      <c r="U1323" s="172"/>
      <c r="V1323" s="172"/>
      <c r="W1323" s="172"/>
      <c r="X1323" s="172"/>
      <c r="Y1323" s="172"/>
      <c r="Z1323" s="172"/>
      <c r="AA1323" s="172"/>
      <c r="AB1323" s="172"/>
      <c r="AC1323" s="172"/>
      <c r="AD1323" s="172"/>
      <c r="AE1323" s="172"/>
      <c r="AF1323" s="172"/>
      <c r="AG1323" s="172"/>
      <c r="AH1323" s="172"/>
      <c r="AI1323" s="172"/>
      <c r="AJ1323" s="172"/>
      <c r="AK1323" s="172"/>
      <c r="AL1323" s="172"/>
      <c r="AM1323" s="172"/>
      <c r="AN1323" s="172"/>
      <c r="AO1323" s="172"/>
      <c r="AP1323" s="172"/>
      <c r="AQ1323" s="172"/>
      <c r="AR1323" s="172"/>
      <c r="AS1323" s="172"/>
      <c r="AT1323" s="172"/>
      <c r="AU1323" s="172"/>
      <c r="AV1323" s="172"/>
      <c r="AW1323" s="172"/>
      <c r="AX1323" s="172"/>
      <c r="AY1323" s="172"/>
      <c r="AZ1323" s="172"/>
      <c r="BA1323" s="172"/>
      <c r="BB1323" s="172"/>
      <c r="BC1323" s="172"/>
      <c r="BD1323" s="172"/>
      <c r="BE1323" s="172"/>
      <c r="BF1323" s="172"/>
      <c r="BG1323" s="172"/>
      <c r="BH1323" s="172"/>
      <c r="BI1323" s="172"/>
      <c r="BJ1323" s="172"/>
      <c r="BK1323" s="172"/>
      <c r="BL1323" s="172"/>
      <c r="BM1323" s="172"/>
      <c r="BN1323" s="172"/>
    </row>
    <row r="1324" spans="20:66" s="156" customFormat="1">
      <c r="T1324" s="172"/>
      <c r="U1324" s="172"/>
      <c r="V1324" s="172"/>
      <c r="W1324" s="172"/>
      <c r="X1324" s="172"/>
      <c r="Y1324" s="172"/>
      <c r="Z1324" s="172"/>
      <c r="AA1324" s="172"/>
      <c r="AB1324" s="172"/>
      <c r="AC1324" s="172"/>
      <c r="AD1324" s="172"/>
      <c r="AE1324" s="172"/>
      <c r="AF1324" s="172"/>
      <c r="AG1324" s="172"/>
      <c r="AH1324" s="172"/>
      <c r="AI1324" s="172"/>
      <c r="AJ1324" s="172"/>
      <c r="AK1324" s="172"/>
      <c r="AL1324" s="172"/>
      <c r="AM1324" s="172"/>
      <c r="AN1324" s="172"/>
      <c r="AO1324" s="172"/>
      <c r="AP1324" s="172"/>
      <c r="AQ1324" s="172"/>
      <c r="AR1324" s="172"/>
      <c r="AS1324" s="172"/>
      <c r="AT1324" s="172"/>
      <c r="AU1324" s="172"/>
      <c r="AV1324" s="172"/>
      <c r="AW1324" s="172"/>
      <c r="AX1324" s="172"/>
      <c r="AY1324" s="172"/>
      <c r="AZ1324" s="172"/>
      <c r="BA1324" s="172"/>
      <c r="BB1324" s="172"/>
      <c r="BC1324" s="172"/>
      <c r="BD1324" s="172"/>
      <c r="BE1324" s="172"/>
      <c r="BF1324" s="172"/>
      <c r="BG1324" s="172"/>
      <c r="BH1324" s="172"/>
      <c r="BI1324" s="172"/>
      <c r="BJ1324" s="172"/>
      <c r="BK1324" s="172"/>
      <c r="BL1324" s="172"/>
      <c r="BM1324" s="172"/>
      <c r="BN1324" s="172"/>
    </row>
    <row r="1325" spans="20:66" s="156" customFormat="1">
      <c r="T1325" s="172"/>
      <c r="U1325" s="172"/>
      <c r="V1325" s="172"/>
      <c r="W1325" s="172"/>
      <c r="X1325" s="172"/>
      <c r="Y1325" s="172"/>
      <c r="Z1325" s="172"/>
      <c r="AA1325" s="172"/>
      <c r="AB1325" s="172"/>
      <c r="AC1325" s="172"/>
      <c r="AD1325" s="172"/>
      <c r="AE1325" s="172"/>
      <c r="AF1325" s="172"/>
      <c r="AG1325" s="172"/>
      <c r="AH1325" s="172"/>
      <c r="AI1325" s="172"/>
      <c r="AJ1325" s="172"/>
      <c r="AK1325" s="172"/>
      <c r="AL1325" s="172"/>
      <c r="AM1325" s="172"/>
      <c r="AN1325" s="172"/>
      <c r="AO1325" s="172"/>
      <c r="AP1325" s="172"/>
      <c r="AQ1325" s="172"/>
      <c r="AR1325" s="172"/>
      <c r="AS1325" s="172"/>
      <c r="AT1325" s="172"/>
      <c r="AU1325" s="172"/>
      <c r="AV1325" s="172"/>
      <c r="AW1325" s="172"/>
      <c r="AX1325" s="172"/>
      <c r="AY1325" s="172"/>
      <c r="AZ1325" s="172"/>
      <c r="BA1325" s="172"/>
      <c r="BB1325" s="172"/>
      <c r="BC1325" s="172"/>
      <c r="BD1325" s="172"/>
      <c r="BE1325" s="172"/>
      <c r="BF1325" s="172"/>
      <c r="BG1325" s="172"/>
      <c r="BH1325" s="172"/>
      <c r="BI1325" s="172"/>
      <c r="BJ1325" s="172"/>
      <c r="BK1325" s="172"/>
      <c r="BL1325" s="172"/>
      <c r="BM1325" s="172"/>
      <c r="BN1325" s="172"/>
    </row>
    <row r="1326" spans="20:66" s="156" customFormat="1">
      <c r="T1326" s="172"/>
      <c r="U1326" s="172"/>
      <c r="V1326" s="172"/>
      <c r="W1326" s="172"/>
      <c r="X1326" s="172"/>
      <c r="Y1326" s="172"/>
      <c r="Z1326" s="172"/>
      <c r="AA1326" s="172"/>
      <c r="AB1326" s="172"/>
      <c r="AC1326" s="172"/>
      <c r="AD1326" s="172"/>
      <c r="AE1326" s="172"/>
      <c r="AF1326" s="172"/>
      <c r="AG1326" s="172"/>
      <c r="AH1326" s="172"/>
      <c r="AI1326" s="172"/>
      <c r="AJ1326" s="172"/>
      <c r="AK1326" s="172"/>
      <c r="AL1326" s="172"/>
      <c r="AM1326" s="172"/>
      <c r="AN1326" s="172"/>
      <c r="AO1326" s="172"/>
      <c r="AP1326" s="172"/>
      <c r="AQ1326" s="172"/>
      <c r="AR1326" s="172"/>
      <c r="AS1326" s="172"/>
      <c r="AT1326" s="172"/>
      <c r="AU1326" s="172"/>
      <c r="AV1326" s="172"/>
      <c r="AW1326" s="172"/>
      <c r="AX1326" s="172"/>
      <c r="AY1326" s="172"/>
      <c r="AZ1326" s="172"/>
      <c r="BA1326" s="172"/>
      <c r="BB1326" s="172"/>
      <c r="BC1326" s="172"/>
      <c r="BD1326" s="172"/>
      <c r="BE1326" s="172"/>
      <c r="BF1326" s="172"/>
      <c r="BG1326" s="172"/>
      <c r="BH1326" s="172"/>
      <c r="BI1326" s="172"/>
      <c r="BJ1326" s="172"/>
      <c r="BK1326" s="172"/>
      <c r="BL1326" s="172"/>
      <c r="BM1326" s="172"/>
      <c r="BN1326" s="172"/>
    </row>
    <row r="1327" spans="20:66" s="156" customFormat="1">
      <c r="T1327" s="172"/>
      <c r="U1327" s="172"/>
      <c r="V1327" s="172"/>
      <c r="W1327" s="172"/>
      <c r="X1327" s="172"/>
      <c r="Y1327" s="172"/>
      <c r="Z1327" s="172"/>
      <c r="AA1327" s="172"/>
      <c r="AB1327" s="172"/>
      <c r="AC1327" s="172"/>
      <c r="AD1327" s="172"/>
      <c r="AE1327" s="172"/>
      <c r="AF1327" s="172"/>
      <c r="AG1327" s="172"/>
      <c r="AH1327" s="172"/>
      <c r="AI1327" s="172"/>
      <c r="AJ1327" s="172"/>
      <c r="AK1327" s="172"/>
      <c r="AL1327" s="172"/>
      <c r="AM1327" s="172"/>
      <c r="AN1327" s="172"/>
      <c r="AO1327" s="172"/>
      <c r="AP1327" s="172"/>
      <c r="AQ1327" s="172"/>
      <c r="AR1327" s="172"/>
      <c r="AS1327" s="172"/>
      <c r="AT1327" s="172"/>
      <c r="AU1327" s="172"/>
      <c r="AV1327" s="172"/>
      <c r="AW1327" s="172"/>
      <c r="AX1327" s="172"/>
      <c r="AY1327" s="172"/>
      <c r="AZ1327" s="172"/>
      <c r="BA1327" s="172"/>
      <c r="BB1327" s="172"/>
      <c r="BC1327" s="172"/>
      <c r="BD1327" s="172"/>
      <c r="BE1327" s="172"/>
      <c r="BF1327" s="172"/>
      <c r="BG1327" s="172"/>
      <c r="BH1327" s="172"/>
      <c r="BI1327" s="172"/>
      <c r="BJ1327" s="172"/>
      <c r="BK1327" s="172"/>
      <c r="BL1327" s="172"/>
      <c r="BM1327" s="172"/>
      <c r="BN1327" s="172"/>
    </row>
    <row r="1328" spans="20:66" s="156" customFormat="1">
      <c r="T1328" s="172"/>
      <c r="U1328" s="172"/>
      <c r="V1328" s="172"/>
      <c r="W1328" s="172"/>
      <c r="X1328" s="172"/>
      <c r="Y1328" s="172"/>
      <c r="Z1328" s="172"/>
      <c r="AA1328" s="172"/>
      <c r="AB1328" s="172"/>
      <c r="AC1328" s="172"/>
      <c r="AD1328" s="172"/>
      <c r="AE1328" s="172"/>
      <c r="AF1328" s="172"/>
      <c r="AG1328" s="172"/>
      <c r="AH1328" s="172"/>
      <c r="AI1328" s="172"/>
      <c r="AJ1328" s="172"/>
      <c r="AK1328" s="172"/>
      <c r="AL1328" s="172"/>
      <c r="AM1328" s="172"/>
      <c r="AN1328" s="172"/>
      <c r="AO1328" s="172"/>
      <c r="AP1328" s="172"/>
      <c r="AQ1328" s="172"/>
      <c r="AR1328" s="172"/>
      <c r="AS1328" s="172"/>
      <c r="AT1328" s="172"/>
      <c r="AU1328" s="172"/>
      <c r="AV1328" s="172"/>
      <c r="AW1328" s="172"/>
      <c r="AX1328" s="172"/>
      <c r="AY1328" s="172"/>
      <c r="AZ1328" s="172"/>
      <c r="BA1328" s="172"/>
      <c r="BB1328" s="172"/>
      <c r="BC1328" s="172"/>
      <c r="BD1328" s="172"/>
      <c r="BE1328" s="172"/>
      <c r="BF1328" s="172"/>
      <c r="BG1328" s="172"/>
      <c r="BH1328" s="172"/>
      <c r="BI1328" s="172"/>
      <c r="BJ1328" s="172"/>
      <c r="BK1328" s="172"/>
      <c r="BL1328" s="172"/>
      <c r="BM1328" s="172"/>
      <c r="BN1328" s="172"/>
    </row>
    <row r="1329" spans="20:66" s="156" customFormat="1">
      <c r="T1329" s="172"/>
      <c r="U1329" s="172"/>
      <c r="V1329" s="172"/>
      <c r="W1329" s="172"/>
      <c r="X1329" s="172"/>
      <c r="Y1329" s="172"/>
      <c r="Z1329" s="172"/>
      <c r="AA1329" s="172"/>
      <c r="AB1329" s="172"/>
      <c r="AC1329" s="172"/>
      <c r="AD1329" s="172"/>
      <c r="AE1329" s="172"/>
      <c r="AF1329" s="172"/>
      <c r="AG1329" s="172"/>
      <c r="AH1329" s="172"/>
      <c r="AI1329" s="172"/>
      <c r="AJ1329" s="172"/>
      <c r="AK1329" s="172"/>
      <c r="AL1329" s="172"/>
      <c r="AM1329" s="172"/>
      <c r="AN1329" s="172"/>
      <c r="AO1329" s="172"/>
      <c r="AP1329" s="172"/>
      <c r="AQ1329" s="172"/>
      <c r="AR1329" s="172"/>
      <c r="AS1329" s="172"/>
      <c r="AT1329" s="172"/>
      <c r="AU1329" s="172"/>
      <c r="AV1329" s="172"/>
      <c r="AW1329" s="172"/>
      <c r="AX1329" s="172"/>
      <c r="AY1329" s="172"/>
      <c r="AZ1329" s="172"/>
      <c r="BA1329" s="172"/>
      <c r="BB1329" s="172"/>
      <c r="BC1329" s="172"/>
      <c r="BD1329" s="172"/>
      <c r="BE1329" s="172"/>
      <c r="BF1329" s="172"/>
      <c r="BG1329" s="172"/>
      <c r="BH1329" s="172"/>
      <c r="BI1329" s="172"/>
      <c r="BJ1329" s="172"/>
      <c r="BK1329" s="172"/>
      <c r="BL1329" s="172"/>
      <c r="BM1329" s="172"/>
      <c r="BN1329" s="172"/>
    </row>
    <row r="1330" spans="20:66" s="156" customFormat="1">
      <c r="T1330" s="172"/>
      <c r="U1330" s="172"/>
      <c r="V1330" s="172"/>
      <c r="W1330" s="172"/>
      <c r="X1330" s="172"/>
      <c r="Y1330" s="172"/>
      <c r="Z1330" s="172"/>
      <c r="AA1330" s="172"/>
      <c r="AB1330" s="172"/>
      <c r="AC1330" s="172"/>
      <c r="AD1330" s="172"/>
      <c r="AE1330" s="172"/>
      <c r="AF1330" s="172"/>
      <c r="AG1330" s="172"/>
      <c r="AH1330" s="172"/>
      <c r="AI1330" s="172"/>
      <c r="AJ1330" s="172"/>
      <c r="AK1330" s="172"/>
      <c r="AL1330" s="172"/>
      <c r="AM1330" s="172"/>
      <c r="AN1330" s="172"/>
      <c r="AO1330" s="172"/>
      <c r="AP1330" s="172"/>
      <c r="AQ1330" s="172"/>
      <c r="AR1330" s="172"/>
      <c r="AS1330" s="172"/>
      <c r="AT1330" s="172"/>
      <c r="AU1330" s="172"/>
      <c r="AV1330" s="172"/>
      <c r="AW1330" s="172"/>
      <c r="AX1330" s="172"/>
      <c r="AY1330" s="172"/>
      <c r="AZ1330" s="172"/>
      <c r="BA1330" s="172"/>
      <c r="BB1330" s="172"/>
      <c r="BC1330" s="172"/>
      <c r="BD1330" s="172"/>
      <c r="BE1330" s="172"/>
      <c r="BF1330" s="172"/>
      <c r="BG1330" s="172"/>
      <c r="BH1330" s="172"/>
      <c r="BI1330" s="172"/>
      <c r="BJ1330" s="172"/>
      <c r="BK1330" s="172"/>
      <c r="BL1330" s="172"/>
      <c r="BM1330" s="172"/>
      <c r="BN1330" s="172"/>
    </row>
    <row r="1331" spans="20:66" s="156" customFormat="1">
      <c r="T1331" s="172"/>
      <c r="U1331" s="172"/>
      <c r="V1331" s="172"/>
      <c r="W1331" s="172"/>
      <c r="X1331" s="172"/>
      <c r="Y1331" s="172"/>
      <c r="Z1331" s="172"/>
      <c r="AA1331" s="172"/>
      <c r="AB1331" s="172"/>
      <c r="AC1331" s="172"/>
      <c r="AD1331" s="172"/>
      <c r="AE1331" s="172"/>
      <c r="AF1331" s="172"/>
      <c r="AG1331" s="172"/>
      <c r="AH1331" s="172"/>
      <c r="AI1331" s="172"/>
      <c r="AJ1331" s="172"/>
      <c r="AK1331" s="172"/>
      <c r="AL1331" s="172"/>
      <c r="AM1331" s="172"/>
      <c r="AN1331" s="172"/>
      <c r="AO1331" s="172"/>
      <c r="AP1331" s="172"/>
      <c r="AQ1331" s="172"/>
      <c r="AR1331" s="172"/>
      <c r="AS1331" s="172"/>
      <c r="AT1331" s="172"/>
      <c r="AU1331" s="172"/>
      <c r="AV1331" s="172"/>
      <c r="AW1331" s="172"/>
      <c r="AX1331" s="172"/>
      <c r="AY1331" s="172"/>
      <c r="AZ1331" s="172"/>
      <c r="BA1331" s="172"/>
      <c r="BB1331" s="172"/>
      <c r="BC1331" s="172"/>
      <c r="BD1331" s="172"/>
      <c r="BE1331" s="172"/>
      <c r="BF1331" s="172"/>
      <c r="BG1331" s="172"/>
      <c r="BH1331" s="172"/>
      <c r="BI1331" s="172"/>
      <c r="BJ1331" s="172"/>
      <c r="BK1331" s="172"/>
      <c r="BL1331" s="172"/>
      <c r="BM1331" s="172"/>
      <c r="BN1331" s="172"/>
    </row>
    <row r="1332" spans="20:66" s="156" customFormat="1">
      <c r="T1332" s="172"/>
      <c r="U1332" s="172"/>
      <c r="V1332" s="172"/>
      <c r="W1332" s="172"/>
      <c r="X1332" s="172"/>
      <c r="Y1332" s="172"/>
      <c r="Z1332" s="172"/>
      <c r="AA1332" s="172"/>
      <c r="AB1332" s="172"/>
      <c r="AC1332" s="172"/>
      <c r="AD1332" s="172"/>
      <c r="AE1332" s="172"/>
      <c r="AF1332" s="172"/>
      <c r="AG1332" s="172"/>
      <c r="AH1332" s="172"/>
      <c r="AI1332" s="172"/>
      <c r="AJ1332" s="172"/>
      <c r="AK1332" s="172"/>
      <c r="AL1332" s="172"/>
      <c r="AM1332" s="172"/>
      <c r="AN1332" s="172"/>
      <c r="AO1332" s="172"/>
      <c r="AP1332" s="172"/>
      <c r="AQ1332" s="172"/>
      <c r="AR1332" s="172"/>
      <c r="AS1332" s="172"/>
      <c r="AT1332" s="172"/>
      <c r="AU1332" s="172"/>
      <c r="AV1332" s="172"/>
      <c r="AW1332" s="172"/>
      <c r="AX1332" s="172"/>
      <c r="AY1332" s="172"/>
      <c r="AZ1332" s="172"/>
      <c r="BA1332" s="172"/>
      <c r="BB1332" s="172"/>
      <c r="BC1332" s="172"/>
      <c r="BD1332" s="172"/>
      <c r="BE1332" s="172"/>
      <c r="BF1332" s="172"/>
      <c r="BG1332" s="172"/>
      <c r="BH1332" s="172"/>
      <c r="BI1332" s="172"/>
      <c r="BJ1332" s="172"/>
      <c r="BK1332" s="172"/>
      <c r="BL1332" s="172"/>
      <c r="BM1332" s="172"/>
      <c r="BN1332" s="172"/>
    </row>
    <row r="1333" spans="20:66" s="156" customFormat="1">
      <c r="T1333" s="172"/>
      <c r="U1333" s="172"/>
      <c r="V1333" s="172"/>
      <c r="W1333" s="172"/>
      <c r="X1333" s="172"/>
      <c r="Y1333" s="172"/>
      <c r="Z1333" s="172"/>
      <c r="AA1333" s="172"/>
      <c r="AB1333" s="172"/>
      <c r="AC1333" s="172"/>
      <c r="AD1333" s="172"/>
      <c r="AE1333" s="172"/>
      <c r="AF1333" s="172"/>
      <c r="AG1333" s="172"/>
      <c r="AH1333" s="172"/>
      <c r="AI1333" s="172"/>
      <c r="AJ1333" s="172"/>
      <c r="AK1333" s="172"/>
      <c r="AL1333" s="172"/>
      <c r="AM1333" s="172"/>
      <c r="AN1333" s="172"/>
      <c r="AO1333" s="172"/>
      <c r="AP1333" s="172"/>
      <c r="AQ1333" s="172"/>
      <c r="AR1333" s="172"/>
      <c r="AS1333" s="172"/>
      <c r="AT1333" s="172"/>
      <c r="AU1333" s="172"/>
      <c r="AV1333" s="172"/>
      <c r="AW1333" s="172"/>
      <c r="AX1333" s="172"/>
      <c r="AY1333" s="172"/>
      <c r="AZ1333" s="172"/>
      <c r="BA1333" s="172"/>
      <c r="BB1333" s="172"/>
      <c r="BC1333" s="172"/>
      <c r="BD1333" s="172"/>
      <c r="BE1333" s="172"/>
      <c r="BF1333" s="172"/>
      <c r="BG1333" s="172"/>
      <c r="BH1333" s="172"/>
      <c r="BI1333" s="172"/>
      <c r="BJ1333" s="172"/>
      <c r="BK1333" s="172"/>
      <c r="BL1333" s="172"/>
      <c r="BM1333" s="172"/>
      <c r="BN1333" s="172"/>
    </row>
    <row r="1334" spans="20:66" s="156" customFormat="1">
      <c r="T1334" s="172"/>
      <c r="U1334" s="172"/>
      <c r="V1334" s="172"/>
      <c r="W1334" s="172"/>
      <c r="X1334" s="172"/>
      <c r="Y1334" s="172"/>
      <c r="Z1334" s="172"/>
      <c r="AA1334" s="172"/>
      <c r="AB1334" s="172"/>
      <c r="AC1334" s="172"/>
      <c r="AD1334" s="172"/>
      <c r="AE1334" s="172"/>
      <c r="AF1334" s="172"/>
      <c r="AG1334" s="172"/>
      <c r="AH1334" s="172"/>
      <c r="AI1334" s="172"/>
      <c r="AJ1334" s="172"/>
      <c r="AK1334" s="172"/>
      <c r="AL1334" s="172"/>
      <c r="AM1334" s="172"/>
      <c r="AN1334" s="172"/>
      <c r="AO1334" s="172"/>
      <c r="AP1334" s="172"/>
      <c r="AQ1334" s="172"/>
      <c r="AR1334" s="172"/>
      <c r="AS1334" s="172"/>
      <c r="AT1334" s="172"/>
      <c r="AU1334" s="172"/>
      <c r="AV1334" s="172"/>
      <c r="AW1334" s="172"/>
      <c r="AX1334" s="172"/>
      <c r="AY1334" s="172"/>
      <c r="AZ1334" s="172"/>
      <c r="BA1334" s="172"/>
      <c r="BB1334" s="172"/>
      <c r="BC1334" s="172"/>
      <c r="BD1334" s="172"/>
      <c r="BE1334" s="172"/>
      <c r="BF1334" s="172"/>
      <c r="BG1334" s="172"/>
      <c r="BH1334" s="172"/>
      <c r="BI1334" s="172"/>
      <c r="BJ1334" s="172"/>
      <c r="BK1334" s="172"/>
      <c r="BL1334" s="172"/>
      <c r="BM1334" s="172"/>
      <c r="BN1334" s="172"/>
    </row>
    <row r="1335" spans="20:66" s="156" customFormat="1">
      <c r="T1335" s="172"/>
      <c r="U1335" s="172"/>
      <c r="V1335" s="172"/>
      <c r="W1335" s="172"/>
      <c r="X1335" s="172"/>
      <c r="Y1335" s="172"/>
      <c r="Z1335" s="172"/>
      <c r="AA1335" s="172"/>
      <c r="AB1335" s="172"/>
      <c r="AC1335" s="172"/>
      <c r="AD1335" s="172"/>
      <c r="AE1335" s="172"/>
      <c r="AF1335" s="172"/>
      <c r="AG1335" s="172"/>
      <c r="AH1335" s="172"/>
      <c r="AI1335" s="172"/>
      <c r="AJ1335" s="172"/>
      <c r="AK1335" s="172"/>
      <c r="AL1335" s="172"/>
      <c r="AM1335" s="172"/>
      <c r="AN1335" s="172"/>
      <c r="AO1335" s="172"/>
      <c r="AP1335" s="172"/>
      <c r="AQ1335" s="172"/>
      <c r="AR1335" s="172"/>
      <c r="AS1335" s="172"/>
      <c r="AT1335" s="172"/>
      <c r="AU1335" s="172"/>
      <c r="AV1335" s="172"/>
      <c r="AW1335" s="172"/>
      <c r="AX1335" s="172"/>
      <c r="AY1335" s="172"/>
      <c r="AZ1335" s="172"/>
      <c r="BA1335" s="172"/>
      <c r="BB1335" s="172"/>
      <c r="BC1335" s="172"/>
      <c r="BD1335" s="172"/>
      <c r="BE1335" s="172"/>
      <c r="BF1335" s="172"/>
      <c r="BG1335" s="172"/>
      <c r="BH1335" s="172"/>
      <c r="BI1335" s="172"/>
      <c r="BJ1335" s="172"/>
      <c r="BK1335" s="172"/>
      <c r="BL1335" s="172"/>
      <c r="BM1335" s="172"/>
      <c r="BN1335" s="172"/>
    </row>
    <row r="1336" spans="20:66" s="156" customFormat="1">
      <c r="T1336" s="172"/>
      <c r="U1336" s="172"/>
      <c r="V1336" s="172"/>
      <c r="W1336" s="172"/>
      <c r="X1336" s="172"/>
      <c r="Y1336" s="172"/>
      <c r="Z1336" s="172"/>
      <c r="AA1336" s="172"/>
      <c r="AB1336" s="172"/>
      <c r="AC1336" s="172"/>
      <c r="AD1336" s="172"/>
      <c r="AE1336" s="172"/>
      <c r="AF1336" s="172"/>
      <c r="AG1336" s="172"/>
      <c r="AH1336" s="172"/>
      <c r="AI1336" s="172"/>
      <c r="AJ1336" s="172"/>
      <c r="AK1336" s="172"/>
      <c r="AL1336" s="172"/>
      <c r="AM1336" s="172"/>
      <c r="AN1336" s="172"/>
      <c r="AO1336" s="172"/>
      <c r="AP1336" s="172"/>
      <c r="AQ1336" s="172"/>
      <c r="AR1336" s="172"/>
      <c r="AS1336" s="172"/>
      <c r="AT1336" s="172"/>
      <c r="AU1336" s="172"/>
      <c r="AV1336" s="172"/>
      <c r="AW1336" s="172"/>
      <c r="AX1336" s="172"/>
      <c r="AY1336" s="172"/>
      <c r="AZ1336" s="172"/>
      <c r="BA1336" s="172"/>
      <c r="BB1336" s="172"/>
      <c r="BC1336" s="172"/>
      <c r="BD1336" s="172"/>
      <c r="BE1336" s="172"/>
      <c r="BF1336" s="172"/>
      <c r="BG1336" s="172"/>
      <c r="BH1336" s="172"/>
      <c r="BI1336" s="172"/>
      <c r="BJ1336" s="172"/>
      <c r="BK1336" s="172"/>
      <c r="BL1336" s="172"/>
      <c r="BM1336" s="172"/>
      <c r="BN1336" s="172"/>
    </row>
    <row r="1337" spans="20:66" s="156" customFormat="1">
      <c r="T1337" s="172"/>
      <c r="U1337" s="172"/>
      <c r="V1337" s="172"/>
      <c r="W1337" s="172"/>
      <c r="X1337" s="172"/>
      <c r="Y1337" s="172"/>
      <c r="Z1337" s="172"/>
      <c r="AA1337" s="172"/>
      <c r="AB1337" s="172"/>
      <c r="AC1337" s="172"/>
      <c r="AD1337" s="172"/>
      <c r="AE1337" s="172"/>
      <c r="AF1337" s="172"/>
      <c r="AG1337" s="172"/>
      <c r="AH1337" s="172"/>
      <c r="AI1337" s="172"/>
      <c r="AJ1337" s="172"/>
      <c r="AK1337" s="172"/>
      <c r="AL1337" s="172"/>
      <c r="AM1337" s="172"/>
      <c r="AN1337" s="172"/>
      <c r="AO1337" s="172"/>
      <c r="AP1337" s="172"/>
      <c r="AQ1337" s="172"/>
      <c r="AR1337" s="172"/>
      <c r="AS1337" s="172"/>
      <c r="AT1337" s="172"/>
      <c r="AU1337" s="172"/>
      <c r="AV1337" s="172"/>
      <c r="AW1337" s="172"/>
      <c r="AX1337" s="172"/>
      <c r="AY1337" s="172"/>
      <c r="AZ1337" s="172"/>
      <c r="BA1337" s="172"/>
      <c r="BB1337" s="172"/>
      <c r="BC1337" s="172"/>
      <c r="BD1337" s="172"/>
      <c r="BE1337" s="172"/>
      <c r="BF1337" s="172"/>
      <c r="BG1337" s="172"/>
      <c r="BH1337" s="172"/>
      <c r="BI1337" s="172"/>
      <c r="BJ1337" s="172"/>
      <c r="BK1337" s="172"/>
      <c r="BL1337" s="172"/>
      <c r="BM1337" s="172"/>
      <c r="BN1337" s="172"/>
    </row>
    <row r="1338" spans="20:66" s="156" customFormat="1">
      <c r="T1338" s="172"/>
      <c r="U1338" s="172"/>
      <c r="V1338" s="172"/>
      <c r="W1338" s="172"/>
      <c r="X1338" s="172"/>
      <c r="Y1338" s="172"/>
      <c r="Z1338" s="172"/>
      <c r="AA1338" s="172"/>
      <c r="AB1338" s="172"/>
      <c r="AC1338" s="172"/>
      <c r="AD1338" s="172"/>
      <c r="AE1338" s="172"/>
      <c r="AF1338" s="172"/>
      <c r="AG1338" s="172"/>
      <c r="AH1338" s="172"/>
      <c r="AI1338" s="172"/>
      <c r="AJ1338" s="172"/>
      <c r="AK1338" s="172"/>
      <c r="AL1338" s="172"/>
      <c r="AM1338" s="172"/>
      <c r="AN1338" s="172"/>
      <c r="AO1338" s="172"/>
      <c r="AP1338" s="172"/>
      <c r="AQ1338" s="172"/>
      <c r="AR1338" s="172"/>
      <c r="AS1338" s="172"/>
      <c r="AT1338" s="172"/>
      <c r="AU1338" s="172"/>
      <c r="AV1338" s="172"/>
      <c r="AW1338" s="172"/>
      <c r="AX1338" s="172"/>
      <c r="AY1338" s="172"/>
      <c r="AZ1338" s="172"/>
      <c r="BA1338" s="172"/>
      <c r="BB1338" s="172"/>
      <c r="BC1338" s="172"/>
      <c r="BD1338" s="172"/>
      <c r="BE1338" s="172"/>
      <c r="BF1338" s="172"/>
      <c r="BG1338" s="172"/>
      <c r="BH1338" s="172"/>
      <c r="BI1338" s="172"/>
      <c r="BJ1338" s="172"/>
      <c r="BK1338" s="172"/>
      <c r="BL1338" s="172"/>
      <c r="BM1338" s="172"/>
      <c r="BN1338" s="172"/>
    </row>
    <row r="1339" spans="20:66" s="156" customFormat="1">
      <c r="T1339" s="172"/>
      <c r="U1339" s="172"/>
      <c r="V1339" s="172"/>
      <c r="W1339" s="172"/>
      <c r="X1339" s="172"/>
      <c r="Y1339" s="172"/>
      <c r="Z1339" s="172"/>
      <c r="AA1339" s="172"/>
      <c r="AB1339" s="172"/>
      <c r="AC1339" s="172"/>
      <c r="AD1339" s="172"/>
      <c r="AE1339" s="172"/>
      <c r="AF1339" s="172"/>
      <c r="AG1339" s="172"/>
      <c r="AH1339" s="172"/>
      <c r="AI1339" s="172"/>
      <c r="AJ1339" s="172"/>
      <c r="AK1339" s="172"/>
      <c r="AL1339" s="172"/>
      <c r="AM1339" s="172"/>
      <c r="AN1339" s="172"/>
      <c r="AO1339" s="172"/>
      <c r="AP1339" s="172"/>
      <c r="AQ1339" s="172"/>
      <c r="AR1339" s="172"/>
      <c r="AS1339" s="172"/>
      <c r="AT1339" s="172"/>
      <c r="AU1339" s="172"/>
      <c r="AV1339" s="172"/>
      <c r="AW1339" s="172"/>
      <c r="AX1339" s="172"/>
      <c r="AY1339" s="172"/>
      <c r="AZ1339" s="172"/>
      <c r="BA1339" s="172"/>
      <c r="BB1339" s="172"/>
      <c r="BC1339" s="172"/>
      <c r="BD1339" s="172"/>
      <c r="BE1339" s="172"/>
      <c r="BF1339" s="172"/>
      <c r="BG1339" s="172"/>
      <c r="BH1339" s="172"/>
      <c r="BI1339" s="172"/>
      <c r="BJ1339" s="172"/>
      <c r="BK1339" s="172"/>
      <c r="BL1339" s="172"/>
      <c r="BM1339" s="172"/>
      <c r="BN1339" s="172"/>
    </row>
    <row r="1340" spans="20:66" s="156" customFormat="1">
      <c r="T1340" s="172"/>
      <c r="U1340" s="172"/>
      <c r="V1340" s="172"/>
      <c r="W1340" s="172"/>
      <c r="X1340" s="172"/>
      <c r="Y1340" s="172"/>
      <c r="Z1340" s="172"/>
      <c r="AA1340" s="172"/>
      <c r="AB1340" s="172"/>
      <c r="AC1340" s="172"/>
      <c r="AD1340" s="172"/>
      <c r="AE1340" s="172"/>
      <c r="AF1340" s="172"/>
      <c r="AG1340" s="172"/>
      <c r="AH1340" s="172"/>
      <c r="AI1340" s="172"/>
      <c r="AJ1340" s="172"/>
      <c r="AK1340" s="172"/>
      <c r="AL1340" s="172"/>
      <c r="AM1340" s="172"/>
      <c r="AN1340" s="172"/>
      <c r="AO1340" s="172"/>
      <c r="AP1340" s="172"/>
      <c r="AQ1340" s="172"/>
      <c r="AR1340" s="172"/>
      <c r="AS1340" s="172"/>
      <c r="AT1340" s="172"/>
      <c r="AU1340" s="172"/>
      <c r="AV1340" s="172"/>
      <c r="AW1340" s="172"/>
      <c r="AX1340" s="172"/>
      <c r="AY1340" s="172"/>
      <c r="AZ1340" s="172"/>
      <c r="BA1340" s="172"/>
      <c r="BB1340" s="172"/>
      <c r="BC1340" s="172"/>
      <c r="BD1340" s="172"/>
      <c r="BE1340" s="172"/>
      <c r="BF1340" s="172"/>
      <c r="BG1340" s="172"/>
      <c r="BH1340" s="172"/>
      <c r="BI1340" s="172"/>
      <c r="BJ1340" s="172"/>
      <c r="BK1340" s="172"/>
      <c r="BL1340" s="172"/>
      <c r="BM1340" s="172"/>
      <c r="BN1340" s="172"/>
    </row>
    <row r="1341" spans="20:66" s="156" customFormat="1">
      <c r="T1341" s="172"/>
      <c r="U1341" s="172"/>
      <c r="V1341" s="172"/>
      <c r="W1341" s="172"/>
      <c r="X1341" s="172"/>
      <c r="Y1341" s="172"/>
      <c r="Z1341" s="172"/>
      <c r="AA1341" s="172"/>
      <c r="AB1341" s="172"/>
      <c r="AC1341" s="172"/>
      <c r="AD1341" s="172"/>
      <c r="AE1341" s="172"/>
      <c r="AF1341" s="172"/>
      <c r="AG1341" s="172"/>
      <c r="AH1341" s="172"/>
      <c r="AI1341" s="172"/>
      <c r="AJ1341" s="172"/>
      <c r="AK1341" s="172"/>
      <c r="AL1341" s="172"/>
      <c r="AM1341" s="172"/>
      <c r="AN1341" s="172"/>
      <c r="AO1341" s="172"/>
      <c r="AP1341" s="172"/>
      <c r="AQ1341" s="172"/>
      <c r="AR1341" s="172"/>
      <c r="AS1341" s="172"/>
      <c r="AT1341" s="172"/>
      <c r="AU1341" s="172"/>
      <c r="AV1341" s="172"/>
      <c r="AW1341" s="172"/>
      <c r="AX1341" s="172"/>
      <c r="AY1341" s="172"/>
      <c r="AZ1341" s="172"/>
      <c r="BA1341" s="172"/>
      <c r="BB1341" s="172"/>
      <c r="BC1341" s="172"/>
      <c r="BD1341" s="172"/>
      <c r="BE1341" s="172"/>
      <c r="BF1341" s="172"/>
      <c r="BG1341" s="172"/>
      <c r="BH1341" s="172"/>
      <c r="BI1341" s="172"/>
      <c r="BJ1341" s="172"/>
      <c r="BK1341" s="172"/>
      <c r="BL1341" s="172"/>
      <c r="BM1341" s="172"/>
      <c r="BN1341" s="172"/>
    </row>
    <row r="1342" spans="20:66" s="156" customFormat="1">
      <c r="T1342" s="172"/>
      <c r="U1342" s="172"/>
      <c r="V1342" s="172"/>
      <c r="W1342" s="172"/>
      <c r="X1342" s="172"/>
      <c r="Y1342" s="172"/>
      <c r="Z1342" s="172"/>
      <c r="AA1342" s="172"/>
      <c r="AB1342" s="172"/>
      <c r="AC1342" s="172"/>
      <c r="AD1342" s="172"/>
      <c r="AE1342" s="172"/>
      <c r="AF1342" s="172"/>
      <c r="AG1342" s="172"/>
      <c r="AH1342" s="172"/>
      <c r="AI1342" s="172"/>
      <c r="AJ1342" s="172"/>
      <c r="AK1342" s="172"/>
      <c r="AL1342" s="172"/>
      <c r="AM1342" s="172"/>
      <c r="AN1342" s="172"/>
      <c r="AO1342" s="172"/>
      <c r="AP1342" s="172"/>
      <c r="AQ1342" s="172"/>
      <c r="AR1342" s="172"/>
      <c r="AS1342" s="172"/>
      <c r="AT1342" s="172"/>
      <c r="AU1342" s="172"/>
      <c r="AV1342" s="172"/>
      <c r="AW1342" s="172"/>
      <c r="AX1342" s="172"/>
      <c r="AY1342" s="172"/>
      <c r="AZ1342" s="172"/>
      <c r="BA1342" s="172"/>
      <c r="BB1342" s="172"/>
      <c r="BC1342" s="172"/>
      <c r="BD1342" s="172"/>
      <c r="BE1342" s="172"/>
      <c r="BF1342" s="172"/>
      <c r="BG1342" s="172"/>
      <c r="BH1342" s="172"/>
      <c r="BI1342" s="172"/>
      <c r="BJ1342" s="172"/>
      <c r="BK1342" s="172"/>
      <c r="BL1342" s="172"/>
      <c r="BM1342" s="172"/>
      <c r="BN1342" s="172"/>
    </row>
    <row r="1343" spans="20:66" s="156" customFormat="1">
      <c r="T1343" s="172"/>
      <c r="U1343" s="172"/>
      <c r="V1343" s="172"/>
      <c r="W1343" s="172"/>
      <c r="X1343" s="172"/>
      <c r="Y1343" s="172"/>
      <c r="Z1343" s="172"/>
      <c r="AA1343" s="172"/>
      <c r="AB1343" s="172"/>
      <c r="AC1343" s="172"/>
      <c r="AD1343" s="172"/>
      <c r="AE1343" s="172"/>
      <c r="AF1343" s="172"/>
      <c r="AG1343" s="172"/>
      <c r="AH1343" s="172"/>
      <c r="AI1343" s="172"/>
      <c r="AJ1343" s="172"/>
      <c r="AK1343" s="172"/>
      <c r="AL1343" s="172"/>
      <c r="AM1343" s="172"/>
      <c r="AN1343" s="172"/>
      <c r="AO1343" s="172"/>
      <c r="AP1343" s="172"/>
      <c r="AQ1343" s="172"/>
      <c r="AR1343" s="172"/>
      <c r="AS1343" s="172"/>
      <c r="AT1343" s="172"/>
      <c r="AU1343" s="172"/>
      <c r="AV1343" s="172"/>
      <c r="AW1343" s="172"/>
      <c r="AX1343" s="172"/>
      <c r="AY1343" s="172"/>
      <c r="AZ1343" s="172"/>
      <c r="BA1343" s="172"/>
      <c r="BB1343" s="172"/>
      <c r="BC1343" s="172"/>
      <c r="BD1343" s="172"/>
      <c r="BE1343" s="172"/>
      <c r="BF1343" s="172"/>
      <c r="BG1343" s="172"/>
      <c r="BH1343" s="172"/>
      <c r="BI1343" s="172"/>
      <c r="BJ1343" s="172"/>
      <c r="BK1343" s="172"/>
      <c r="BL1343" s="172"/>
      <c r="BM1343" s="172"/>
      <c r="BN1343" s="172"/>
    </row>
    <row r="1344" spans="20:66" s="156" customFormat="1">
      <c r="T1344" s="172"/>
      <c r="U1344" s="172"/>
      <c r="V1344" s="172"/>
      <c r="W1344" s="172"/>
      <c r="X1344" s="172"/>
      <c r="Y1344" s="172"/>
      <c r="Z1344" s="172"/>
      <c r="AA1344" s="172"/>
      <c r="AB1344" s="172"/>
      <c r="AC1344" s="172"/>
      <c r="AD1344" s="172"/>
      <c r="AE1344" s="172"/>
      <c r="AF1344" s="172"/>
      <c r="AG1344" s="172"/>
      <c r="AH1344" s="172"/>
      <c r="AI1344" s="172"/>
      <c r="AJ1344" s="172"/>
      <c r="AK1344" s="172"/>
      <c r="AL1344" s="172"/>
      <c r="AM1344" s="172"/>
      <c r="AN1344" s="172"/>
      <c r="AO1344" s="172"/>
      <c r="AP1344" s="172"/>
      <c r="AQ1344" s="172"/>
      <c r="AR1344" s="172"/>
      <c r="AS1344" s="172"/>
      <c r="AT1344" s="172"/>
      <c r="AU1344" s="172"/>
      <c r="AV1344" s="172"/>
      <c r="AW1344" s="172"/>
      <c r="AX1344" s="172"/>
      <c r="AY1344" s="172"/>
      <c r="AZ1344" s="172"/>
      <c r="BA1344" s="172"/>
      <c r="BB1344" s="172"/>
      <c r="BC1344" s="172"/>
      <c r="BD1344" s="172"/>
      <c r="BE1344" s="172"/>
      <c r="BF1344" s="172"/>
      <c r="BG1344" s="172"/>
      <c r="BH1344" s="172"/>
      <c r="BI1344" s="172"/>
      <c r="BJ1344" s="172"/>
      <c r="BK1344" s="172"/>
      <c r="BL1344" s="172"/>
      <c r="BM1344" s="172"/>
      <c r="BN1344" s="172"/>
    </row>
    <row r="1345" spans="20:66" s="156" customFormat="1">
      <c r="T1345" s="172"/>
      <c r="U1345" s="172"/>
      <c r="V1345" s="172"/>
      <c r="W1345" s="172"/>
      <c r="X1345" s="172"/>
      <c r="Y1345" s="172"/>
      <c r="Z1345" s="172"/>
      <c r="AA1345" s="172"/>
      <c r="AB1345" s="172"/>
      <c r="AC1345" s="172"/>
      <c r="AD1345" s="172"/>
      <c r="AE1345" s="172"/>
      <c r="AF1345" s="172"/>
      <c r="AG1345" s="172"/>
      <c r="AH1345" s="172"/>
      <c r="AI1345" s="172"/>
      <c r="AJ1345" s="172"/>
      <c r="AK1345" s="172"/>
      <c r="AL1345" s="172"/>
      <c r="AM1345" s="172"/>
      <c r="AN1345" s="172"/>
      <c r="AO1345" s="172"/>
      <c r="AP1345" s="172"/>
      <c r="AQ1345" s="172"/>
      <c r="AR1345" s="172"/>
      <c r="AS1345" s="172"/>
      <c r="AT1345" s="172"/>
      <c r="AU1345" s="172"/>
      <c r="AV1345" s="172"/>
      <c r="AW1345" s="172"/>
      <c r="AX1345" s="172"/>
      <c r="AY1345" s="172"/>
      <c r="AZ1345" s="172"/>
      <c r="BA1345" s="172"/>
      <c r="BB1345" s="172"/>
      <c r="BC1345" s="172"/>
      <c r="BD1345" s="172"/>
      <c r="BE1345" s="172"/>
      <c r="BF1345" s="172"/>
      <c r="BG1345" s="172"/>
      <c r="BH1345" s="172"/>
      <c r="BI1345" s="172"/>
      <c r="BJ1345" s="172"/>
      <c r="BK1345" s="172"/>
      <c r="BL1345" s="172"/>
      <c r="BM1345" s="172"/>
      <c r="BN1345" s="172"/>
    </row>
    <row r="1346" spans="20:66" s="156" customFormat="1">
      <c r="T1346" s="172"/>
      <c r="U1346" s="172"/>
      <c r="V1346" s="172"/>
      <c r="W1346" s="172"/>
      <c r="X1346" s="172"/>
      <c r="Y1346" s="172"/>
      <c r="Z1346" s="172"/>
      <c r="AA1346" s="172"/>
      <c r="AB1346" s="172"/>
      <c r="AC1346" s="172"/>
      <c r="AD1346" s="172"/>
      <c r="AE1346" s="172"/>
      <c r="AF1346" s="172"/>
      <c r="AG1346" s="172"/>
      <c r="AH1346" s="172"/>
      <c r="AI1346" s="172"/>
      <c r="AJ1346" s="172"/>
      <c r="AK1346" s="172"/>
      <c r="AL1346" s="172"/>
      <c r="AM1346" s="172"/>
      <c r="AN1346" s="172"/>
      <c r="AO1346" s="172"/>
      <c r="AP1346" s="172"/>
      <c r="AQ1346" s="172"/>
      <c r="AR1346" s="172"/>
      <c r="AS1346" s="172"/>
      <c r="AT1346" s="172"/>
      <c r="AU1346" s="172"/>
      <c r="AV1346" s="172"/>
      <c r="AW1346" s="172"/>
      <c r="AX1346" s="172"/>
      <c r="AY1346" s="172"/>
      <c r="AZ1346" s="172"/>
      <c r="BA1346" s="172"/>
      <c r="BB1346" s="172"/>
      <c r="BC1346" s="172"/>
      <c r="BD1346" s="172"/>
      <c r="BE1346" s="172"/>
      <c r="BF1346" s="172"/>
      <c r="BG1346" s="172"/>
      <c r="BH1346" s="172"/>
      <c r="BI1346" s="172"/>
      <c r="BJ1346" s="172"/>
      <c r="BK1346" s="172"/>
      <c r="BL1346" s="172"/>
      <c r="BM1346" s="172"/>
      <c r="BN1346" s="172"/>
    </row>
    <row r="1347" spans="20:66" s="156" customFormat="1">
      <c r="T1347" s="172"/>
      <c r="U1347" s="172"/>
      <c r="V1347" s="172"/>
      <c r="W1347" s="172"/>
      <c r="X1347" s="172"/>
      <c r="Y1347" s="172"/>
      <c r="Z1347" s="172"/>
      <c r="AA1347" s="172"/>
      <c r="AB1347" s="172"/>
      <c r="AC1347" s="172"/>
      <c r="AD1347" s="172"/>
      <c r="AE1347" s="172"/>
      <c r="AF1347" s="172"/>
      <c r="AG1347" s="172"/>
      <c r="AH1347" s="172"/>
      <c r="AI1347" s="172"/>
      <c r="AJ1347" s="172"/>
      <c r="AK1347" s="172"/>
      <c r="AL1347" s="172"/>
      <c r="AM1347" s="172"/>
      <c r="AN1347" s="172"/>
      <c r="AO1347" s="172"/>
      <c r="AP1347" s="172"/>
      <c r="AQ1347" s="172"/>
      <c r="AR1347" s="172"/>
      <c r="AS1347" s="172"/>
      <c r="AT1347" s="172"/>
      <c r="AU1347" s="172"/>
      <c r="AV1347" s="172"/>
      <c r="AW1347" s="172"/>
      <c r="AX1347" s="172"/>
      <c r="AY1347" s="172"/>
      <c r="AZ1347" s="172"/>
      <c r="BA1347" s="172"/>
      <c r="BB1347" s="172"/>
      <c r="BC1347" s="172"/>
      <c r="BD1347" s="172"/>
      <c r="BE1347" s="172"/>
      <c r="BF1347" s="172"/>
      <c r="BG1347" s="172"/>
      <c r="BH1347" s="172"/>
      <c r="BI1347" s="172"/>
      <c r="BJ1347" s="172"/>
      <c r="BK1347" s="172"/>
      <c r="BL1347" s="172"/>
      <c r="BM1347" s="172"/>
      <c r="BN1347" s="172"/>
    </row>
    <row r="1348" spans="20:66" s="156" customFormat="1">
      <c r="T1348" s="172"/>
      <c r="U1348" s="172"/>
      <c r="V1348" s="172"/>
      <c r="W1348" s="172"/>
      <c r="X1348" s="172"/>
      <c r="Y1348" s="172"/>
      <c r="Z1348" s="172"/>
      <c r="AA1348" s="172"/>
      <c r="AB1348" s="172"/>
      <c r="AC1348" s="172"/>
      <c r="AD1348" s="172"/>
      <c r="AE1348" s="172"/>
      <c r="AF1348" s="172"/>
      <c r="AG1348" s="172"/>
      <c r="AH1348" s="172"/>
      <c r="AI1348" s="172"/>
      <c r="AJ1348" s="172"/>
      <c r="AK1348" s="172"/>
      <c r="AL1348" s="172"/>
      <c r="AM1348" s="172"/>
      <c r="AN1348" s="172"/>
      <c r="AO1348" s="172"/>
      <c r="AP1348" s="172"/>
      <c r="AQ1348" s="172"/>
      <c r="AR1348" s="172"/>
      <c r="AS1348" s="172"/>
      <c r="AT1348" s="172"/>
      <c r="AU1348" s="172"/>
      <c r="AV1348" s="172"/>
      <c r="AW1348" s="172"/>
      <c r="AX1348" s="172"/>
      <c r="AY1348" s="172"/>
      <c r="AZ1348" s="172"/>
      <c r="BA1348" s="172"/>
      <c r="BB1348" s="172"/>
      <c r="BC1348" s="172"/>
      <c r="BD1348" s="172"/>
      <c r="BE1348" s="172"/>
      <c r="BF1348" s="172"/>
      <c r="BG1348" s="172"/>
      <c r="BH1348" s="172"/>
      <c r="BI1348" s="172"/>
      <c r="BJ1348" s="172"/>
      <c r="BK1348" s="172"/>
      <c r="BL1348" s="172"/>
      <c r="BM1348" s="172"/>
      <c r="BN1348" s="172"/>
    </row>
    <row r="1349" spans="20:66" s="156" customFormat="1">
      <c r="T1349" s="172"/>
      <c r="U1349" s="172"/>
      <c r="V1349" s="172"/>
      <c r="W1349" s="172"/>
      <c r="X1349" s="172"/>
      <c r="Y1349" s="172"/>
      <c r="Z1349" s="172"/>
      <c r="AA1349" s="172"/>
      <c r="AB1349" s="172"/>
      <c r="AC1349" s="172"/>
      <c r="AD1349" s="172"/>
      <c r="AE1349" s="172"/>
      <c r="AF1349" s="172"/>
      <c r="AG1349" s="172"/>
      <c r="AH1349" s="172"/>
      <c r="AI1349" s="172"/>
      <c r="AJ1349" s="172"/>
      <c r="AK1349" s="172"/>
      <c r="AL1349" s="172"/>
      <c r="AM1349" s="172"/>
      <c r="AN1349" s="172"/>
      <c r="AO1349" s="172"/>
      <c r="AP1349" s="172"/>
      <c r="AQ1349" s="172"/>
      <c r="AR1349" s="172"/>
      <c r="AS1349" s="172"/>
      <c r="AT1349" s="172"/>
      <c r="AU1349" s="172"/>
      <c r="AV1349" s="172"/>
      <c r="AW1349" s="172"/>
      <c r="AX1349" s="172"/>
      <c r="AY1349" s="172"/>
      <c r="AZ1349" s="172"/>
      <c r="BA1349" s="172"/>
      <c r="BB1349" s="172"/>
      <c r="BC1349" s="172"/>
      <c r="BD1349" s="172"/>
      <c r="BE1349" s="172"/>
      <c r="BF1349" s="172"/>
      <c r="BG1349" s="172"/>
      <c r="BH1349" s="172"/>
      <c r="BI1349" s="172"/>
      <c r="BJ1349" s="172"/>
      <c r="BK1349" s="172"/>
      <c r="BL1349" s="172"/>
      <c r="BM1349" s="172"/>
      <c r="BN1349" s="172"/>
    </row>
    <row r="1350" spans="20:66" s="156" customFormat="1">
      <c r="T1350" s="172"/>
      <c r="U1350" s="172"/>
      <c r="V1350" s="172"/>
      <c r="W1350" s="172"/>
      <c r="X1350" s="172"/>
      <c r="Y1350" s="172"/>
      <c r="Z1350" s="172"/>
      <c r="AA1350" s="172"/>
      <c r="AB1350" s="172"/>
      <c r="AC1350" s="172"/>
      <c r="AD1350" s="172"/>
      <c r="AE1350" s="172"/>
      <c r="AF1350" s="172"/>
      <c r="AG1350" s="172"/>
      <c r="AH1350" s="172"/>
      <c r="AI1350" s="172"/>
      <c r="AJ1350" s="172"/>
      <c r="AK1350" s="172"/>
      <c r="AL1350" s="172"/>
      <c r="AM1350" s="172"/>
      <c r="AN1350" s="172"/>
      <c r="AO1350" s="172"/>
      <c r="AP1350" s="172"/>
      <c r="AQ1350" s="172"/>
      <c r="AR1350" s="172"/>
      <c r="AS1350" s="172"/>
      <c r="AT1350" s="172"/>
      <c r="AU1350" s="172"/>
      <c r="AV1350" s="172"/>
      <c r="AW1350" s="172"/>
      <c r="AX1350" s="172"/>
      <c r="AY1350" s="172"/>
      <c r="AZ1350" s="172"/>
      <c r="BA1350" s="172"/>
      <c r="BB1350" s="172"/>
      <c r="BC1350" s="172"/>
      <c r="BD1350" s="172"/>
      <c r="BE1350" s="172"/>
      <c r="BF1350" s="172"/>
      <c r="BG1350" s="172"/>
      <c r="BH1350" s="172"/>
      <c r="BI1350" s="172"/>
      <c r="BJ1350" s="172"/>
      <c r="BK1350" s="172"/>
      <c r="BL1350" s="172"/>
      <c r="BM1350" s="172"/>
      <c r="BN1350" s="172"/>
    </row>
    <row r="1351" spans="20:66" s="156" customFormat="1">
      <c r="T1351" s="172"/>
      <c r="U1351" s="172"/>
      <c r="V1351" s="172"/>
      <c r="W1351" s="172"/>
      <c r="X1351" s="172"/>
      <c r="Y1351" s="172"/>
      <c r="Z1351" s="172"/>
      <c r="AA1351" s="172"/>
      <c r="AB1351" s="172"/>
      <c r="AC1351" s="172"/>
      <c r="AD1351" s="172"/>
      <c r="AE1351" s="172"/>
      <c r="AF1351" s="172"/>
      <c r="AG1351" s="172"/>
      <c r="AH1351" s="172"/>
      <c r="AI1351" s="172"/>
      <c r="AJ1351" s="172"/>
      <c r="AK1351" s="172"/>
      <c r="AL1351" s="172"/>
      <c r="AM1351" s="172"/>
      <c r="AN1351" s="172"/>
      <c r="AO1351" s="172"/>
      <c r="AP1351" s="172"/>
      <c r="AQ1351" s="172"/>
      <c r="AR1351" s="172"/>
      <c r="AS1351" s="172"/>
      <c r="AT1351" s="172"/>
      <c r="AU1351" s="172"/>
      <c r="AV1351" s="172"/>
      <c r="AW1351" s="172"/>
      <c r="AX1351" s="172"/>
      <c r="AY1351" s="172"/>
      <c r="AZ1351" s="172"/>
      <c r="BA1351" s="172"/>
      <c r="BB1351" s="172"/>
      <c r="BC1351" s="172"/>
      <c r="BD1351" s="172"/>
      <c r="BE1351" s="172"/>
      <c r="BF1351" s="172"/>
      <c r="BG1351" s="172"/>
      <c r="BH1351" s="172"/>
      <c r="BI1351" s="172"/>
      <c r="BJ1351" s="172"/>
      <c r="BK1351" s="172"/>
      <c r="BL1351" s="172"/>
      <c r="BM1351" s="172"/>
      <c r="BN1351" s="172"/>
    </row>
    <row r="1352" spans="20:66" s="156" customFormat="1">
      <c r="T1352" s="172"/>
      <c r="U1352" s="172"/>
      <c r="V1352" s="172"/>
      <c r="W1352" s="172"/>
      <c r="X1352" s="172"/>
      <c r="Y1352" s="172"/>
      <c r="Z1352" s="172"/>
      <c r="AA1352" s="172"/>
      <c r="AB1352" s="172"/>
      <c r="AC1352" s="172"/>
      <c r="AD1352" s="172"/>
      <c r="AE1352" s="172"/>
      <c r="AF1352" s="172"/>
      <c r="AG1352" s="172"/>
      <c r="AH1352" s="172"/>
      <c r="AI1352" s="172"/>
      <c r="AJ1352" s="172"/>
      <c r="AK1352" s="172"/>
      <c r="AL1352" s="172"/>
      <c r="AM1352" s="172"/>
      <c r="AN1352" s="172"/>
      <c r="AO1352" s="172"/>
      <c r="AP1352" s="172"/>
      <c r="AQ1352" s="172"/>
      <c r="AR1352" s="172"/>
      <c r="AS1352" s="172"/>
      <c r="AT1352" s="172"/>
      <c r="AU1352" s="172"/>
      <c r="AV1352" s="172"/>
      <c r="AW1352" s="172"/>
      <c r="AX1352" s="172"/>
      <c r="AY1352" s="172"/>
      <c r="AZ1352" s="172"/>
      <c r="BA1352" s="172"/>
      <c r="BB1352" s="172"/>
      <c r="BC1352" s="172"/>
      <c r="BD1352" s="172"/>
      <c r="BE1352" s="172"/>
      <c r="BF1352" s="172"/>
      <c r="BG1352" s="172"/>
      <c r="BH1352" s="172"/>
      <c r="BI1352" s="172"/>
      <c r="BJ1352" s="172"/>
      <c r="BK1352" s="172"/>
      <c r="BL1352" s="172"/>
      <c r="BM1352" s="172"/>
      <c r="BN1352" s="172"/>
    </row>
    <row r="1353" spans="20:66" s="156" customFormat="1">
      <c r="T1353" s="172"/>
      <c r="U1353" s="172"/>
      <c r="V1353" s="172"/>
      <c r="W1353" s="172"/>
      <c r="X1353" s="172"/>
      <c r="Y1353" s="172"/>
      <c r="Z1353" s="172"/>
      <c r="AA1353" s="172"/>
      <c r="AB1353" s="172"/>
      <c r="AC1353" s="172"/>
      <c r="AD1353" s="172"/>
      <c r="AE1353" s="172"/>
      <c r="AF1353" s="172"/>
      <c r="AG1353" s="172"/>
      <c r="AH1353" s="172"/>
      <c r="AI1353" s="172"/>
      <c r="AJ1353" s="172"/>
      <c r="AK1353" s="172"/>
      <c r="AL1353" s="172"/>
      <c r="AM1353" s="172"/>
      <c r="AN1353" s="172"/>
      <c r="AO1353" s="172"/>
      <c r="AP1353" s="172"/>
      <c r="AQ1353" s="172"/>
      <c r="AR1353" s="172"/>
      <c r="AS1353" s="172"/>
      <c r="AT1353" s="172"/>
      <c r="AU1353" s="172"/>
      <c r="AV1353" s="172"/>
      <c r="AW1353" s="172"/>
      <c r="AX1353" s="172"/>
      <c r="AY1353" s="172"/>
      <c r="AZ1353" s="172"/>
      <c r="BA1353" s="172"/>
      <c r="BB1353" s="172"/>
      <c r="BC1353" s="172"/>
      <c r="BD1353" s="172"/>
      <c r="BE1353" s="172"/>
      <c r="BF1353" s="172"/>
      <c r="BG1353" s="172"/>
      <c r="BH1353" s="172"/>
      <c r="BI1353" s="172"/>
      <c r="BJ1353" s="172"/>
      <c r="BK1353" s="172"/>
      <c r="BL1353" s="172"/>
      <c r="BM1353" s="172"/>
      <c r="BN1353" s="172"/>
    </row>
    <row r="1354" spans="20:66" s="156" customFormat="1">
      <c r="T1354" s="172"/>
      <c r="U1354" s="172"/>
      <c r="V1354" s="172"/>
      <c r="W1354" s="172"/>
      <c r="X1354" s="172"/>
      <c r="Y1354" s="172"/>
      <c r="Z1354" s="172"/>
      <c r="AA1354" s="172"/>
      <c r="AB1354" s="172"/>
      <c r="AC1354" s="172"/>
      <c r="AD1354" s="172"/>
      <c r="AE1354" s="172"/>
      <c r="AF1354" s="172"/>
      <c r="AG1354" s="172"/>
      <c r="AH1354" s="172"/>
      <c r="AI1354" s="172"/>
      <c r="AJ1354" s="172"/>
      <c r="AK1354" s="172"/>
      <c r="AL1354" s="172"/>
      <c r="AM1354" s="172"/>
      <c r="AN1354" s="172"/>
      <c r="AO1354" s="172"/>
      <c r="AP1354" s="172"/>
      <c r="AQ1354" s="172"/>
      <c r="AR1354" s="172"/>
      <c r="AS1354" s="172"/>
      <c r="AT1354" s="172"/>
      <c r="AU1354" s="172"/>
      <c r="AV1354" s="172"/>
      <c r="AW1354" s="172"/>
      <c r="AX1354" s="172"/>
      <c r="AY1354" s="172"/>
      <c r="AZ1354" s="172"/>
      <c r="BA1354" s="172"/>
      <c r="BB1354" s="172"/>
      <c r="BC1354" s="172"/>
      <c r="BD1354" s="172"/>
      <c r="BE1354" s="172"/>
      <c r="BF1354" s="172"/>
      <c r="BG1354" s="172"/>
      <c r="BH1354" s="172"/>
      <c r="BI1354" s="172"/>
      <c r="BJ1354" s="172"/>
      <c r="BK1354" s="172"/>
      <c r="BL1354" s="172"/>
      <c r="BM1354" s="172"/>
      <c r="BN1354" s="172"/>
    </row>
    <row r="1355" spans="20:66" s="156" customFormat="1">
      <c r="T1355" s="172"/>
      <c r="U1355" s="172"/>
      <c r="V1355" s="172"/>
      <c r="W1355" s="172"/>
      <c r="X1355" s="172"/>
      <c r="Y1355" s="172"/>
      <c r="Z1355" s="172"/>
      <c r="AA1355" s="172"/>
      <c r="AB1355" s="172"/>
      <c r="AC1355" s="172"/>
      <c r="AD1355" s="172"/>
      <c r="AE1355" s="172"/>
      <c r="AF1355" s="172"/>
      <c r="AG1355" s="172"/>
      <c r="AH1355" s="172"/>
      <c r="AI1355" s="172"/>
      <c r="AJ1355" s="172"/>
      <c r="AK1355" s="172"/>
      <c r="AL1355" s="172"/>
      <c r="AM1355" s="172"/>
      <c r="AN1355" s="172"/>
      <c r="AO1355" s="172"/>
      <c r="AP1355" s="172"/>
      <c r="AQ1355" s="172"/>
      <c r="AR1355" s="172"/>
      <c r="AS1355" s="172"/>
      <c r="AT1355" s="172"/>
      <c r="AU1355" s="172"/>
      <c r="AV1355" s="172"/>
      <c r="AW1355" s="172"/>
      <c r="AX1355" s="172"/>
      <c r="AY1355" s="172"/>
      <c r="AZ1355" s="172"/>
      <c r="BA1355" s="172"/>
      <c r="BB1355" s="172"/>
      <c r="BC1355" s="172"/>
      <c r="BD1355" s="172"/>
      <c r="BE1355" s="172"/>
      <c r="BF1355" s="172"/>
      <c r="BG1355" s="172"/>
      <c r="BH1355" s="172"/>
      <c r="BI1355" s="172"/>
      <c r="BJ1355" s="172"/>
      <c r="BK1355" s="172"/>
      <c r="BL1355" s="172"/>
      <c r="BM1355" s="172"/>
      <c r="BN1355" s="172"/>
    </row>
    <row r="1356" spans="20:66" s="156" customFormat="1">
      <c r="T1356" s="172"/>
      <c r="U1356" s="172"/>
      <c r="V1356" s="172"/>
      <c r="W1356" s="172"/>
      <c r="X1356" s="172"/>
      <c r="Y1356" s="172"/>
      <c r="Z1356" s="172"/>
      <c r="AA1356" s="172"/>
      <c r="AB1356" s="172"/>
      <c r="AC1356" s="172"/>
      <c r="AD1356" s="172"/>
      <c r="AE1356" s="172"/>
      <c r="AF1356" s="172"/>
      <c r="AG1356" s="172"/>
      <c r="AH1356" s="172"/>
      <c r="AI1356" s="172"/>
      <c r="AJ1356" s="172"/>
      <c r="AK1356" s="172"/>
      <c r="AL1356" s="172"/>
      <c r="AM1356" s="172"/>
      <c r="AN1356" s="172"/>
      <c r="AO1356" s="172"/>
      <c r="AP1356" s="172"/>
      <c r="AQ1356" s="172"/>
      <c r="AR1356" s="172"/>
      <c r="AS1356" s="172"/>
      <c r="AT1356" s="172"/>
      <c r="AU1356" s="172"/>
      <c r="AV1356" s="172"/>
      <c r="AW1356" s="172"/>
      <c r="AX1356" s="172"/>
      <c r="AY1356" s="172"/>
      <c r="AZ1356" s="172"/>
      <c r="BA1356" s="172"/>
      <c r="BB1356" s="172"/>
      <c r="BC1356" s="172"/>
      <c r="BD1356" s="172"/>
      <c r="BE1356" s="172"/>
      <c r="BF1356" s="172"/>
      <c r="BG1356" s="172"/>
      <c r="BH1356" s="172"/>
      <c r="BI1356" s="172"/>
      <c r="BJ1356" s="172"/>
      <c r="BK1356" s="172"/>
      <c r="BL1356" s="172"/>
      <c r="BM1356" s="172"/>
      <c r="BN1356" s="172"/>
    </row>
    <row r="1357" spans="20:66" s="156" customFormat="1">
      <c r="T1357" s="172"/>
      <c r="U1357" s="172"/>
      <c r="V1357" s="172"/>
      <c r="W1357" s="172"/>
      <c r="X1357" s="172"/>
      <c r="Y1357" s="172"/>
      <c r="Z1357" s="172"/>
      <c r="AA1357" s="172"/>
      <c r="AB1357" s="172"/>
      <c r="AC1357" s="172"/>
      <c r="AD1357" s="172"/>
      <c r="AE1357" s="172"/>
      <c r="AF1357" s="172"/>
      <c r="AG1357" s="172"/>
      <c r="AH1357" s="172"/>
      <c r="AI1357" s="172"/>
      <c r="AJ1357" s="172"/>
      <c r="AK1357" s="172"/>
      <c r="AL1357" s="172"/>
      <c r="AM1357" s="172"/>
      <c r="AN1357" s="172"/>
      <c r="AO1357" s="172"/>
      <c r="AP1357" s="172"/>
      <c r="AQ1357" s="172"/>
      <c r="AR1357" s="172"/>
      <c r="AS1357" s="172"/>
      <c r="AT1357" s="172"/>
      <c r="AU1357" s="172"/>
      <c r="AV1357" s="172"/>
      <c r="AW1357" s="172"/>
      <c r="AX1357" s="172"/>
      <c r="AY1357" s="172"/>
      <c r="AZ1357" s="172"/>
      <c r="BA1357" s="172"/>
      <c r="BB1357" s="172"/>
      <c r="BC1357" s="172"/>
      <c r="BD1357" s="172"/>
      <c r="BE1357" s="172"/>
      <c r="BF1357" s="172"/>
      <c r="BG1357" s="172"/>
      <c r="BH1357" s="172"/>
      <c r="BI1357" s="172"/>
      <c r="BJ1357" s="172"/>
      <c r="BK1357" s="172"/>
      <c r="BL1357" s="172"/>
      <c r="BM1357" s="172"/>
      <c r="BN1357" s="172"/>
    </row>
    <row r="1358" spans="20:66" s="156" customFormat="1">
      <c r="T1358" s="172"/>
      <c r="U1358" s="172"/>
      <c r="V1358" s="172"/>
      <c r="W1358" s="172"/>
      <c r="X1358" s="172"/>
      <c r="Y1358" s="172"/>
      <c r="Z1358" s="172"/>
      <c r="AA1358" s="172"/>
      <c r="AB1358" s="172"/>
      <c r="AC1358" s="172"/>
      <c r="AD1358" s="172"/>
      <c r="AE1358" s="172"/>
      <c r="AF1358" s="172"/>
      <c r="AG1358" s="172"/>
      <c r="AH1358" s="172"/>
      <c r="AI1358" s="172"/>
      <c r="AJ1358" s="172"/>
      <c r="AK1358" s="172"/>
      <c r="AL1358" s="172"/>
      <c r="AM1358" s="172"/>
      <c r="AN1358" s="172"/>
      <c r="AO1358" s="172"/>
      <c r="AP1358" s="172"/>
      <c r="AQ1358" s="172"/>
      <c r="AR1358" s="172"/>
      <c r="AS1358" s="172"/>
      <c r="AT1358" s="172"/>
      <c r="AU1358" s="172"/>
      <c r="AV1358" s="172"/>
      <c r="AW1358" s="172"/>
      <c r="AX1358" s="172"/>
      <c r="AY1358" s="172"/>
      <c r="AZ1358" s="172"/>
      <c r="BA1358" s="172"/>
      <c r="BB1358" s="172"/>
      <c r="BC1358" s="172"/>
      <c r="BD1358" s="172"/>
      <c r="BE1358" s="172"/>
      <c r="BF1358" s="172"/>
      <c r="BG1358" s="172"/>
      <c r="BH1358" s="172"/>
      <c r="BI1358" s="172"/>
      <c r="BJ1358" s="172"/>
      <c r="BK1358" s="172"/>
      <c r="BL1358" s="172"/>
      <c r="BM1358" s="172"/>
      <c r="BN1358" s="172"/>
    </row>
    <row r="1359" spans="20:66" s="156" customFormat="1">
      <c r="T1359" s="172"/>
      <c r="U1359" s="172"/>
      <c r="V1359" s="172"/>
      <c r="W1359" s="172"/>
      <c r="X1359" s="172"/>
      <c r="Y1359" s="172"/>
      <c r="Z1359" s="172"/>
      <c r="AA1359" s="172"/>
      <c r="AB1359" s="172"/>
      <c r="AC1359" s="172"/>
      <c r="AD1359" s="172"/>
      <c r="AE1359" s="172"/>
      <c r="AF1359" s="172"/>
      <c r="AG1359" s="172"/>
      <c r="AH1359" s="172"/>
      <c r="AI1359" s="172"/>
      <c r="AJ1359" s="172"/>
      <c r="AK1359" s="172"/>
      <c r="AL1359" s="172"/>
      <c r="AM1359" s="172"/>
      <c r="AN1359" s="172"/>
      <c r="AO1359" s="172"/>
      <c r="AP1359" s="172"/>
      <c r="AQ1359" s="172"/>
      <c r="AR1359" s="172"/>
      <c r="AS1359" s="172"/>
      <c r="AT1359" s="172"/>
      <c r="AU1359" s="172"/>
      <c r="AV1359" s="172"/>
      <c r="AW1359" s="172"/>
      <c r="AX1359" s="172"/>
      <c r="AY1359" s="172"/>
      <c r="AZ1359" s="172"/>
      <c r="BA1359" s="172"/>
      <c r="BB1359" s="172"/>
      <c r="BC1359" s="172"/>
      <c r="BD1359" s="172"/>
      <c r="BE1359" s="172"/>
      <c r="BF1359" s="172"/>
      <c r="BG1359" s="172"/>
      <c r="BH1359" s="172"/>
      <c r="BI1359" s="172"/>
      <c r="BJ1359" s="172"/>
      <c r="BK1359" s="172"/>
      <c r="BL1359" s="172"/>
      <c r="BM1359" s="172"/>
      <c r="BN1359" s="172"/>
    </row>
    <row r="1360" spans="20:66" s="156" customFormat="1">
      <c r="T1360" s="172"/>
      <c r="U1360" s="172"/>
      <c r="V1360" s="172"/>
      <c r="W1360" s="172"/>
      <c r="X1360" s="172"/>
      <c r="Y1360" s="172"/>
      <c r="Z1360" s="172"/>
      <c r="AA1360" s="172"/>
      <c r="AB1360" s="172"/>
      <c r="AC1360" s="172"/>
      <c r="AD1360" s="172"/>
      <c r="AE1360" s="172"/>
      <c r="AF1360" s="172"/>
      <c r="AG1360" s="172"/>
      <c r="AH1360" s="172"/>
      <c r="AI1360" s="172"/>
      <c r="AJ1360" s="172"/>
      <c r="AK1360" s="172"/>
      <c r="AL1360" s="172"/>
      <c r="AM1360" s="172"/>
      <c r="AN1360" s="172"/>
      <c r="AO1360" s="172"/>
      <c r="AP1360" s="172"/>
      <c r="AQ1360" s="172"/>
      <c r="AR1360" s="172"/>
      <c r="AS1360" s="172"/>
      <c r="AT1360" s="172"/>
      <c r="AU1360" s="172"/>
      <c r="AV1360" s="172"/>
      <c r="AW1360" s="172"/>
      <c r="AX1360" s="172"/>
      <c r="AY1360" s="172"/>
      <c r="AZ1360" s="172"/>
      <c r="BA1360" s="172"/>
      <c r="BB1360" s="172"/>
      <c r="BC1360" s="172"/>
      <c r="BD1360" s="172"/>
      <c r="BE1360" s="172"/>
      <c r="BF1360" s="172"/>
      <c r="BG1360" s="172"/>
      <c r="BH1360" s="172"/>
      <c r="BI1360" s="172"/>
      <c r="BJ1360" s="172"/>
      <c r="BK1360" s="172"/>
      <c r="BL1360" s="172"/>
      <c r="BM1360" s="172"/>
      <c r="BN1360" s="172"/>
    </row>
    <row r="1361" spans="20:66" s="156" customFormat="1">
      <c r="T1361" s="172"/>
      <c r="U1361" s="172"/>
      <c r="V1361" s="172"/>
      <c r="W1361" s="172"/>
      <c r="X1361" s="172"/>
      <c r="Y1361" s="172"/>
      <c r="Z1361" s="172"/>
      <c r="AA1361" s="172"/>
      <c r="AB1361" s="172"/>
      <c r="AC1361" s="172"/>
      <c r="AD1361" s="172"/>
      <c r="AE1361" s="172"/>
      <c r="AF1361" s="172"/>
      <c r="AG1361" s="172"/>
      <c r="AH1361" s="172"/>
      <c r="AI1361" s="172"/>
      <c r="AJ1361" s="172"/>
      <c r="AK1361" s="172"/>
      <c r="AL1361" s="172"/>
      <c r="AM1361" s="172"/>
      <c r="AN1361" s="172"/>
      <c r="AO1361" s="172"/>
      <c r="AP1361" s="172"/>
      <c r="AQ1361" s="172"/>
      <c r="AR1361" s="172"/>
      <c r="AS1361" s="172"/>
      <c r="AT1361" s="172"/>
      <c r="AU1361" s="172"/>
      <c r="AV1361" s="172"/>
      <c r="AW1361" s="172"/>
      <c r="AX1361" s="172"/>
      <c r="AY1361" s="172"/>
      <c r="AZ1361" s="172"/>
      <c r="BA1361" s="172"/>
      <c r="BB1361" s="172"/>
      <c r="BC1361" s="172"/>
      <c r="BD1361" s="172"/>
      <c r="BE1361" s="172"/>
      <c r="BF1361" s="172"/>
      <c r="BG1361" s="172"/>
      <c r="BH1361" s="172"/>
      <c r="BI1361" s="172"/>
      <c r="BJ1361" s="172"/>
      <c r="BK1361" s="172"/>
      <c r="BL1361" s="172"/>
      <c r="BM1361" s="172"/>
      <c r="BN1361" s="172"/>
    </row>
    <row r="1362" spans="20:66" s="156" customFormat="1">
      <c r="T1362" s="172"/>
      <c r="U1362" s="172"/>
      <c r="V1362" s="172"/>
      <c r="W1362" s="172"/>
      <c r="X1362" s="172"/>
      <c r="Y1362" s="172"/>
      <c r="Z1362" s="172"/>
      <c r="AA1362" s="172"/>
      <c r="AB1362" s="172"/>
      <c r="AC1362" s="172"/>
      <c r="AD1362" s="172"/>
      <c r="AE1362" s="172"/>
      <c r="AF1362" s="172"/>
      <c r="AG1362" s="172"/>
      <c r="AH1362" s="172"/>
      <c r="AI1362" s="172"/>
      <c r="AJ1362" s="172"/>
      <c r="AK1362" s="172"/>
      <c r="AL1362" s="172"/>
      <c r="AM1362" s="172"/>
      <c r="AN1362" s="172"/>
      <c r="AO1362" s="172"/>
      <c r="AP1362" s="172"/>
      <c r="AQ1362" s="172"/>
      <c r="AR1362" s="172"/>
      <c r="AS1362" s="172"/>
      <c r="AT1362" s="172"/>
      <c r="AU1362" s="172"/>
      <c r="AV1362" s="172"/>
      <c r="AW1362" s="172"/>
      <c r="AX1362" s="172"/>
      <c r="AY1362" s="172"/>
      <c r="AZ1362" s="172"/>
      <c r="BA1362" s="172"/>
      <c r="BB1362" s="172"/>
      <c r="BC1362" s="172"/>
      <c r="BD1362" s="172"/>
      <c r="BE1362" s="172"/>
      <c r="BF1362" s="172"/>
      <c r="BG1362" s="172"/>
      <c r="BH1362" s="172"/>
      <c r="BI1362" s="172"/>
      <c r="BJ1362" s="172"/>
      <c r="BK1362" s="172"/>
      <c r="BL1362" s="172"/>
      <c r="BM1362" s="172"/>
      <c r="BN1362" s="172"/>
    </row>
    <row r="1363" spans="20:66" s="156" customFormat="1">
      <c r="T1363" s="172"/>
      <c r="U1363" s="172"/>
      <c r="V1363" s="172"/>
      <c r="W1363" s="172"/>
      <c r="X1363" s="172"/>
      <c r="Y1363" s="172"/>
      <c r="Z1363" s="172"/>
      <c r="AA1363" s="172"/>
      <c r="AB1363" s="172"/>
      <c r="AC1363" s="172"/>
      <c r="AD1363" s="172"/>
      <c r="AE1363" s="172"/>
      <c r="AF1363" s="172"/>
      <c r="AG1363" s="172"/>
      <c r="AH1363" s="172"/>
      <c r="AI1363" s="172"/>
      <c r="AJ1363" s="172"/>
      <c r="AK1363" s="172"/>
      <c r="AL1363" s="172"/>
      <c r="AM1363" s="172"/>
      <c r="AN1363" s="172"/>
      <c r="AO1363" s="172"/>
      <c r="AP1363" s="172"/>
      <c r="AQ1363" s="172"/>
      <c r="AR1363" s="172"/>
      <c r="AS1363" s="172"/>
      <c r="AT1363" s="172"/>
      <c r="AU1363" s="172"/>
      <c r="AV1363" s="172"/>
      <c r="AW1363" s="172"/>
      <c r="AX1363" s="172"/>
      <c r="AY1363" s="172"/>
      <c r="AZ1363" s="172"/>
      <c r="BA1363" s="172"/>
      <c r="BB1363" s="172"/>
      <c r="BC1363" s="172"/>
      <c r="BD1363" s="172"/>
      <c r="BE1363" s="172"/>
      <c r="BF1363" s="172"/>
      <c r="BG1363" s="172"/>
      <c r="BH1363" s="172"/>
      <c r="BI1363" s="172"/>
      <c r="BJ1363" s="172"/>
      <c r="BK1363" s="172"/>
      <c r="BL1363" s="172"/>
      <c r="BM1363" s="172"/>
      <c r="BN1363" s="172"/>
    </row>
    <row r="1364" spans="20:66" s="156" customFormat="1">
      <c r="T1364" s="172"/>
      <c r="U1364" s="172"/>
      <c r="V1364" s="172"/>
      <c r="W1364" s="172"/>
      <c r="X1364" s="172"/>
      <c r="Y1364" s="172"/>
      <c r="Z1364" s="172"/>
      <c r="AA1364" s="172"/>
      <c r="AB1364" s="172"/>
      <c r="AC1364" s="172"/>
      <c r="AD1364" s="172"/>
      <c r="AE1364" s="172"/>
      <c r="AF1364" s="172"/>
      <c r="AG1364" s="172"/>
      <c r="AH1364" s="172"/>
      <c r="AI1364" s="172"/>
      <c r="AJ1364" s="172"/>
      <c r="AK1364" s="172"/>
      <c r="AL1364" s="172"/>
      <c r="AM1364" s="172"/>
      <c r="AN1364" s="172"/>
      <c r="AO1364" s="172"/>
      <c r="AP1364" s="172"/>
      <c r="AQ1364" s="172"/>
      <c r="AR1364" s="172"/>
      <c r="AS1364" s="172"/>
      <c r="AT1364" s="172"/>
      <c r="AU1364" s="172"/>
      <c r="AV1364" s="172"/>
      <c r="AW1364" s="172"/>
      <c r="AX1364" s="172"/>
      <c r="AY1364" s="172"/>
      <c r="AZ1364" s="172"/>
      <c r="BA1364" s="172"/>
      <c r="BB1364" s="172"/>
      <c r="BC1364" s="172"/>
      <c r="BD1364" s="172"/>
      <c r="BE1364" s="172"/>
      <c r="BF1364" s="172"/>
      <c r="BG1364" s="172"/>
      <c r="BH1364" s="172"/>
      <c r="BI1364" s="172"/>
      <c r="BJ1364" s="172"/>
      <c r="BK1364" s="172"/>
      <c r="BL1364" s="172"/>
      <c r="BM1364" s="172"/>
      <c r="BN1364" s="172"/>
    </row>
    <row r="1365" spans="20:66" s="156" customFormat="1">
      <c r="T1365" s="172"/>
      <c r="U1365" s="172"/>
      <c r="V1365" s="172"/>
      <c r="W1365" s="172"/>
      <c r="X1365" s="172"/>
      <c r="Y1365" s="172"/>
      <c r="Z1365" s="172"/>
      <c r="AA1365" s="172"/>
      <c r="AB1365" s="172"/>
      <c r="AC1365" s="172"/>
      <c r="AD1365" s="172"/>
      <c r="AE1365" s="172"/>
      <c r="AF1365" s="172"/>
      <c r="AG1365" s="172"/>
      <c r="AH1365" s="172"/>
      <c r="AI1365" s="172"/>
      <c r="AJ1365" s="172"/>
      <c r="AK1365" s="172"/>
      <c r="AL1365" s="172"/>
      <c r="AM1365" s="172"/>
      <c r="AN1365" s="172"/>
      <c r="AO1365" s="172"/>
      <c r="AP1365" s="172"/>
      <c r="AQ1365" s="172"/>
      <c r="AR1365" s="172"/>
      <c r="AS1365" s="172"/>
      <c r="AT1365" s="172"/>
      <c r="AU1365" s="172"/>
      <c r="AV1365" s="172"/>
      <c r="AW1365" s="172"/>
      <c r="AX1365" s="172"/>
      <c r="AY1365" s="172"/>
      <c r="AZ1365" s="172"/>
      <c r="BA1365" s="172"/>
      <c r="BB1365" s="172"/>
      <c r="BC1365" s="172"/>
      <c r="BD1365" s="172"/>
      <c r="BE1365" s="172"/>
      <c r="BF1365" s="172"/>
      <c r="BG1365" s="172"/>
      <c r="BH1365" s="172"/>
      <c r="BI1365" s="172"/>
      <c r="BJ1365" s="172"/>
      <c r="BK1365" s="172"/>
      <c r="BL1365" s="172"/>
      <c r="BM1365" s="172"/>
      <c r="BN1365" s="172"/>
    </row>
    <row r="1366" spans="20:66" s="156" customFormat="1">
      <c r="T1366" s="172"/>
      <c r="U1366" s="172"/>
      <c r="V1366" s="172"/>
      <c r="W1366" s="172"/>
      <c r="X1366" s="172"/>
      <c r="Y1366" s="172"/>
      <c r="Z1366" s="172"/>
      <c r="AA1366" s="172"/>
      <c r="AB1366" s="172"/>
      <c r="AC1366" s="172"/>
      <c r="AD1366" s="172"/>
      <c r="AE1366" s="172"/>
      <c r="AF1366" s="172"/>
      <c r="AG1366" s="172"/>
      <c r="AH1366" s="172"/>
      <c r="AI1366" s="172"/>
      <c r="AJ1366" s="172"/>
      <c r="AK1366" s="172"/>
      <c r="AL1366" s="172"/>
      <c r="AM1366" s="172"/>
      <c r="AN1366" s="172"/>
      <c r="AO1366" s="172"/>
      <c r="AP1366" s="172"/>
      <c r="AQ1366" s="172"/>
      <c r="AR1366" s="172"/>
      <c r="AS1366" s="172"/>
      <c r="AT1366" s="172"/>
      <c r="AU1366" s="172"/>
      <c r="AV1366" s="172"/>
      <c r="AW1366" s="172"/>
      <c r="AX1366" s="172"/>
      <c r="AY1366" s="172"/>
      <c r="AZ1366" s="172"/>
      <c r="BA1366" s="172"/>
      <c r="BB1366" s="172"/>
      <c r="BC1366" s="172"/>
      <c r="BD1366" s="172"/>
      <c r="BE1366" s="172"/>
      <c r="BF1366" s="172"/>
      <c r="BG1366" s="172"/>
      <c r="BH1366" s="172"/>
      <c r="BI1366" s="172"/>
      <c r="BJ1366" s="172"/>
      <c r="BK1366" s="172"/>
      <c r="BL1366" s="172"/>
      <c r="BM1366" s="172"/>
      <c r="BN1366" s="172"/>
    </row>
    <row r="1367" spans="20:66" s="156" customFormat="1">
      <c r="T1367" s="172"/>
      <c r="U1367" s="172"/>
      <c r="V1367" s="172"/>
      <c r="W1367" s="172"/>
      <c r="X1367" s="172"/>
      <c r="Y1367" s="172"/>
      <c r="Z1367" s="172"/>
      <c r="AA1367" s="172"/>
      <c r="AB1367" s="172"/>
      <c r="AC1367" s="172"/>
      <c r="AD1367" s="172"/>
      <c r="AE1367" s="172"/>
      <c r="AF1367" s="172"/>
      <c r="AG1367" s="172"/>
      <c r="AH1367" s="172"/>
      <c r="AI1367" s="172"/>
      <c r="AJ1367" s="172"/>
      <c r="AK1367" s="172"/>
      <c r="AL1367" s="172"/>
      <c r="AM1367" s="172"/>
      <c r="AN1367" s="172"/>
      <c r="AO1367" s="172"/>
      <c r="AP1367" s="172"/>
      <c r="AQ1367" s="172"/>
      <c r="AR1367" s="172"/>
      <c r="AS1367" s="172"/>
      <c r="AT1367" s="172"/>
      <c r="AU1367" s="172"/>
      <c r="AV1367" s="172"/>
      <c r="AW1367" s="172"/>
      <c r="AX1367" s="172"/>
      <c r="AY1367" s="172"/>
      <c r="AZ1367" s="172"/>
      <c r="BA1367" s="172"/>
      <c r="BB1367" s="172"/>
      <c r="BC1367" s="172"/>
      <c r="BD1367" s="172"/>
      <c r="BE1367" s="172"/>
      <c r="BF1367" s="172"/>
      <c r="BG1367" s="172"/>
      <c r="BH1367" s="172"/>
      <c r="BI1367" s="172"/>
      <c r="BJ1367" s="172"/>
      <c r="BK1367" s="172"/>
      <c r="BL1367" s="172"/>
      <c r="BM1367" s="172"/>
      <c r="BN1367" s="172"/>
    </row>
    <row r="1368" spans="20:66" s="156" customFormat="1">
      <c r="T1368" s="172"/>
      <c r="U1368" s="172"/>
      <c r="V1368" s="172"/>
      <c r="W1368" s="172"/>
      <c r="X1368" s="172"/>
      <c r="Y1368" s="172"/>
      <c r="Z1368" s="172"/>
      <c r="AA1368" s="172"/>
      <c r="AB1368" s="172"/>
      <c r="AC1368" s="172"/>
      <c r="AD1368" s="172"/>
      <c r="AE1368" s="172"/>
      <c r="AF1368" s="172"/>
      <c r="AG1368" s="172"/>
      <c r="AH1368" s="172"/>
      <c r="AI1368" s="172"/>
      <c r="AJ1368" s="172"/>
      <c r="AK1368" s="172"/>
      <c r="AL1368" s="172"/>
      <c r="AM1368" s="172"/>
      <c r="AN1368" s="172"/>
      <c r="AO1368" s="172"/>
      <c r="AP1368" s="172"/>
      <c r="AQ1368" s="172"/>
      <c r="AR1368" s="172"/>
      <c r="AS1368" s="172"/>
      <c r="AT1368" s="172"/>
      <c r="AU1368" s="172"/>
      <c r="AV1368" s="172"/>
      <c r="AW1368" s="172"/>
      <c r="AX1368" s="172"/>
      <c r="AY1368" s="172"/>
      <c r="AZ1368" s="172"/>
      <c r="BA1368" s="172"/>
      <c r="BB1368" s="172"/>
      <c r="BC1368" s="172"/>
      <c r="BD1368" s="172"/>
      <c r="BE1368" s="172"/>
      <c r="BF1368" s="172"/>
      <c r="BG1368" s="172"/>
      <c r="BH1368" s="172"/>
      <c r="BI1368" s="172"/>
      <c r="BJ1368" s="172"/>
      <c r="BK1368" s="172"/>
      <c r="BL1368" s="172"/>
      <c r="BM1368" s="172"/>
      <c r="BN1368" s="172"/>
    </row>
    <row r="1369" spans="20:66" s="156" customFormat="1">
      <c r="T1369" s="172"/>
      <c r="U1369" s="172"/>
      <c r="V1369" s="172"/>
      <c r="W1369" s="172"/>
      <c r="X1369" s="172"/>
      <c r="Y1369" s="172"/>
      <c r="Z1369" s="172"/>
      <c r="AA1369" s="172"/>
      <c r="AB1369" s="172"/>
      <c r="AC1369" s="172"/>
      <c r="AD1369" s="172"/>
      <c r="AE1369" s="172"/>
      <c r="AF1369" s="172"/>
      <c r="AG1369" s="172"/>
      <c r="AH1369" s="172"/>
      <c r="AI1369" s="172"/>
      <c r="AJ1369" s="172"/>
      <c r="AK1369" s="172"/>
      <c r="AL1369" s="172"/>
      <c r="AM1369" s="172"/>
      <c r="AN1369" s="172"/>
      <c r="AO1369" s="172"/>
      <c r="AP1369" s="172"/>
      <c r="AQ1369" s="172"/>
      <c r="AR1369" s="172"/>
      <c r="AS1369" s="172"/>
      <c r="AT1369" s="172"/>
      <c r="AU1369" s="172"/>
      <c r="AV1369" s="172"/>
      <c r="AW1369" s="172"/>
      <c r="AX1369" s="172"/>
      <c r="AY1369" s="172"/>
      <c r="AZ1369" s="172"/>
      <c r="BA1369" s="172"/>
      <c r="BB1369" s="172"/>
      <c r="BC1369" s="172"/>
      <c r="BD1369" s="172"/>
      <c r="BE1369" s="172"/>
      <c r="BF1369" s="172"/>
      <c r="BG1369" s="172"/>
      <c r="BH1369" s="172"/>
      <c r="BI1369" s="172"/>
      <c r="BJ1369" s="172"/>
      <c r="BK1369" s="172"/>
      <c r="BL1369" s="172"/>
      <c r="BM1369" s="172"/>
      <c r="BN1369" s="172"/>
    </row>
    <row r="1370" spans="20:66" s="156" customFormat="1">
      <c r="T1370" s="172"/>
      <c r="U1370" s="172"/>
      <c r="V1370" s="172"/>
      <c r="W1370" s="172"/>
      <c r="X1370" s="172"/>
      <c r="Y1370" s="172"/>
      <c r="Z1370" s="172"/>
      <c r="AA1370" s="172"/>
      <c r="AB1370" s="172"/>
      <c r="AC1370" s="172"/>
      <c r="AD1370" s="172"/>
      <c r="AE1370" s="172"/>
      <c r="AF1370" s="172"/>
      <c r="AG1370" s="172"/>
      <c r="AH1370" s="172"/>
      <c r="AI1370" s="172"/>
      <c r="AJ1370" s="172"/>
      <c r="AK1370" s="172"/>
      <c r="AL1370" s="172"/>
      <c r="AM1370" s="172"/>
      <c r="AN1370" s="172"/>
      <c r="AO1370" s="172"/>
      <c r="AP1370" s="172"/>
      <c r="AQ1370" s="172"/>
      <c r="AR1370" s="172"/>
      <c r="AS1370" s="172"/>
      <c r="AT1370" s="172"/>
      <c r="AU1370" s="172"/>
      <c r="AV1370" s="172"/>
      <c r="AW1370" s="172"/>
      <c r="AX1370" s="172"/>
      <c r="AY1370" s="172"/>
      <c r="AZ1370" s="172"/>
      <c r="BA1370" s="172"/>
      <c r="BB1370" s="172"/>
      <c r="BC1370" s="172"/>
      <c r="BD1370" s="172"/>
      <c r="BE1370" s="172"/>
      <c r="BF1370" s="172"/>
      <c r="BG1370" s="172"/>
      <c r="BH1370" s="172"/>
      <c r="BI1370" s="172"/>
      <c r="BJ1370" s="172"/>
      <c r="BK1370" s="172"/>
      <c r="BL1370" s="172"/>
      <c r="BM1370" s="172"/>
      <c r="BN1370" s="172"/>
    </row>
    <row r="1371" spans="20:66" s="156" customFormat="1">
      <c r="T1371" s="172"/>
      <c r="U1371" s="172"/>
      <c r="V1371" s="172"/>
      <c r="W1371" s="172"/>
      <c r="X1371" s="172"/>
      <c r="Y1371" s="172"/>
      <c r="Z1371" s="172"/>
      <c r="AA1371" s="172"/>
      <c r="AB1371" s="172"/>
      <c r="AC1371" s="172"/>
      <c r="AD1371" s="172"/>
      <c r="AE1371" s="172"/>
      <c r="AF1371" s="172"/>
      <c r="AG1371" s="172"/>
      <c r="AH1371" s="172"/>
      <c r="AI1371" s="172"/>
      <c r="AJ1371" s="172"/>
      <c r="AK1371" s="172"/>
      <c r="AL1371" s="172"/>
      <c r="AM1371" s="172"/>
      <c r="AN1371" s="172"/>
      <c r="AO1371" s="172"/>
      <c r="AP1371" s="172"/>
      <c r="AQ1371" s="172"/>
      <c r="AR1371" s="172"/>
      <c r="AS1371" s="172"/>
      <c r="AT1371" s="172"/>
      <c r="AU1371" s="172"/>
      <c r="AV1371" s="172"/>
      <c r="AW1371" s="172"/>
      <c r="AX1371" s="172"/>
      <c r="AY1371" s="172"/>
      <c r="AZ1371" s="172"/>
      <c r="BA1371" s="172"/>
      <c r="BB1371" s="172"/>
      <c r="BC1371" s="172"/>
      <c r="BD1371" s="172"/>
      <c r="BE1371" s="172"/>
      <c r="BF1371" s="172"/>
      <c r="BG1371" s="172"/>
      <c r="BH1371" s="172"/>
      <c r="BI1371" s="172"/>
      <c r="BJ1371" s="172"/>
      <c r="BK1371" s="172"/>
      <c r="BL1371" s="172"/>
      <c r="BM1371" s="172"/>
      <c r="BN1371" s="172"/>
    </row>
    <row r="1372" spans="20:66" s="156" customFormat="1">
      <c r="T1372" s="172"/>
      <c r="U1372" s="172"/>
      <c r="V1372" s="172"/>
      <c r="W1372" s="172"/>
      <c r="X1372" s="172"/>
      <c r="Y1372" s="172"/>
      <c r="Z1372" s="172"/>
      <c r="AA1372" s="172"/>
      <c r="AB1372" s="172"/>
      <c r="AC1372" s="172"/>
      <c r="AD1372" s="172"/>
      <c r="AE1372" s="172"/>
      <c r="AF1372" s="172"/>
      <c r="AG1372" s="172"/>
      <c r="AH1372" s="172"/>
      <c r="AI1372" s="172"/>
      <c r="AJ1372" s="172"/>
      <c r="AK1372" s="172"/>
      <c r="AL1372" s="172"/>
      <c r="AM1372" s="172"/>
      <c r="AN1372" s="172"/>
      <c r="AO1372" s="172"/>
      <c r="AP1372" s="172"/>
      <c r="AQ1372" s="172"/>
      <c r="AR1372" s="172"/>
      <c r="AS1372" s="172"/>
      <c r="AT1372" s="172"/>
      <c r="AU1372" s="172"/>
      <c r="AV1372" s="172"/>
      <c r="AW1372" s="172"/>
      <c r="AX1372" s="172"/>
      <c r="AY1372" s="172"/>
      <c r="AZ1372" s="172"/>
      <c r="BA1372" s="172"/>
      <c r="BB1372" s="172"/>
      <c r="BC1372" s="172"/>
      <c r="BD1372" s="172"/>
      <c r="BE1372" s="172"/>
      <c r="BF1372" s="172"/>
      <c r="BG1372" s="172"/>
      <c r="BH1372" s="172"/>
      <c r="BI1372" s="172"/>
      <c r="BJ1372" s="172"/>
      <c r="BK1372" s="172"/>
      <c r="BL1372" s="172"/>
      <c r="BM1372" s="172"/>
      <c r="BN1372" s="172"/>
    </row>
    <row r="1373" spans="20:66" s="156" customFormat="1">
      <c r="T1373" s="172"/>
      <c r="U1373" s="172"/>
      <c r="V1373" s="172"/>
      <c r="W1373" s="172"/>
      <c r="X1373" s="172"/>
      <c r="Y1373" s="172"/>
      <c r="Z1373" s="172"/>
      <c r="AA1373" s="172"/>
      <c r="AB1373" s="172"/>
      <c r="AC1373" s="172"/>
      <c r="AD1373" s="172"/>
      <c r="AE1373" s="172"/>
      <c r="AF1373" s="172"/>
      <c r="AG1373" s="172"/>
      <c r="AH1373" s="172"/>
      <c r="AI1373" s="172"/>
      <c r="AJ1373" s="172"/>
      <c r="AK1373" s="172"/>
      <c r="AL1373" s="172"/>
      <c r="AM1373" s="172"/>
      <c r="AN1373" s="172"/>
      <c r="AO1373" s="172"/>
      <c r="AP1373" s="172"/>
      <c r="AQ1373" s="172"/>
      <c r="AR1373" s="172"/>
      <c r="AS1373" s="172"/>
      <c r="AT1373" s="172"/>
      <c r="AU1373" s="172"/>
      <c r="AV1373" s="172"/>
      <c r="AW1373" s="172"/>
      <c r="AX1373" s="172"/>
      <c r="AY1373" s="172"/>
      <c r="AZ1373" s="172"/>
      <c r="BA1373" s="172"/>
      <c r="BB1373" s="172"/>
      <c r="BC1373" s="172"/>
      <c r="BD1373" s="172"/>
      <c r="BE1373" s="172"/>
      <c r="BF1373" s="172"/>
      <c r="BG1373" s="172"/>
      <c r="BH1373" s="172"/>
      <c r="BI1373" s="172"/>
      <c r="BJ1373" s="172"/>
      <c r="BK1373" s="172"/>
      <c r="BL1373" s="172"/>
      <c r="BM1373" s="172"/>
      <c r="BN1373" s="172"/>
    </row>
    <row r="1374" spans="20:66" s="156" customFormat="1">
      <c r="T1374" s="172"/>
      <c r="U1374" s="172"/>
      <c r="V1374" s="172"/>
      <c r="W1374" s="172"/>
      <c r="X1374" s="172"/>
      <c r="Y1374" s="172"/>
      <c r="Z1374" s="172"/>
      <c r="AA1374" s="172"/>
      <c r="AB1374" s="172"/>
      <c r="AC1374" s="172"/>
      <c r="AD1374" s="172"/>
      <c r="AE1374" s="172"/>
      <c r="AF1374" s="172"/>
      <c r="AG1374" s="172"/>
      <c r="AH1374" s="172"/>
      <c r="AI1374" s="172"/>
      <c r="AJ1374" s="172"/>
      <c r="AK1374" s="172"/>
      <c r="AL1374" s="172"/>
      <c r="AM1374" s="172"/>
      <c r="AN1374" s="172"/>
      <c r="AO1374" s="172"/>
      <c r="AP1374" s="172"/>
      <c r="AQ1374" s="172"/>
      <c r="AR1374" s="172"/>
      <c r="AS1374" s="172"/>
      <c r="AT1374" s="172"/>
      <c r="AU1374" s="172"/>
      <c r="AV1374" s="172"/>
      <c r="AW1374" s="172"/>
      <c r="AX1374" s="172"/>
      <c r="AY1374" s="172"/>
      <c r="AZ1374" s="172"/>
      <c r="BA1374" s="172"/>
      <c r="BB1374" s="172"/>
      <c r="BC1374" s="172"/>
      <c r="BD1374" s="172"/>
      <c r="BE1374" s="172"/>
      <c r="BF1374" s="172"/>
      <c r="BG1374" s="172"/>
      <c r="BH1374" s="172"/>
      <c r="BI1374" s="172"/>
      <c r="BJ1374" s="172"/>
      <c r="BK1374" s="172"/>
      <c r="BL1374" s="172"/>
      <c r="BM1374" s="172"/>
      <c r="BN1374" s="172"/>
    </row>
    <row r="1375" spans="20:66" s="156" customFormat="1">
      <c r="T1375" s="172"/>
      <c r="U1375" s="172"/>
      <c r="V1375" s="172"/>
      <c r="W1375" s="172"/>
      <c r="X1375" s="172"/>
      <c r="Y1375" s="172"/>
      <c r="Z1375" s="172"/>
      <c r="AA1375" s="172"/>
      <c r="AB1375" s="172"/>
      <c r="AC1375" s="172"/>
      <c r="AD1375" s="172"/>
      <c r="AE1375" s="172"/>
      <c r="AF1375" s="172"/>
      <c r="AG1375" s="172"/>
      <c r="AH1375" s="172"/>
      <c r="AI1375" s="172"/>
      <c r="AJ1375" s="172"/>
      <c r="AK1375" s="172"/>
      <c r="AL1375" s="172"/>
      <c r="AM1375" s="172"/>
      <c r="AN1375" s="172"/>
      <c r="AO1375" s="172"/>
      <c r="AP1375" s="172"/>
      <c r="AQ1375" s="172"/>
      <c r="AR1375" s="172"/>
      <c r="AS1375" s="172"/>
      <c r="AT1375" s="172"/>
      <c r="AU1375" s="172"/>
      <c r="AV1375" s="172"/>
      <c r="AW1375" s="172"/>
      <c r="AX1375" s="172"/>
      <c r="AY1375" s="172"/>
      <c r="AZ1375" s="172"/>
      <c r="BA1375" s="172"/>
      <c r="BB1375" s="172"/>
      <c r="BC1375" s="172"/>
      <c r="BD1375" s="172"/>
      <c r="BE1375" s="172"/>
      <c r="BF1375" s="172"/>
      <c r="BG1375" s="172"/>
      <c r="BH1375" s="172"/>
      <c r="BI1375" s="172"/>
      <c r="BJ1375" s="172"/>
      <c r="BK1375" s="172"/>
      <c r="BL1375" s="172"/>
      <c r="BM1375" s="172"/>
      <c r="BN1375" s="172"/>
    </row>
    <row r="1376" spans="20:66" s="156" customFormat="1">
      <c r="T1376" s="172"/>
      <c r="U1376" s="172"/>
      <c r="V1376" s="172"/>
      <c r="W1376" s="172"/>
      <c r="X1376" s="172"/>
      <c r="Y1376" s="172"/>
      <c r="Z1376" s="172"/>
      <c r="AA1376" s="172"/>
      <c r="AB1376" s="172"/>
      <c r="AC1376" s="172"/>
      <c r="AD1376" s="172"/>
      <c r="AE1376" s="172"/>
      <c r="AF1376" s="172"/>
      <c r="AG1376" s="172"/>
      <c r="AH1376" s="172"/>
      <c r="AI1376" s="172"/>
      <c r="AJ1376" s="172"/>
      <c r="AK1376" s="172"/>
      <c r="AL1376" s="172"/>
      <c r="AM1376" s="172"/>
      <c r="AN1376" s="172"/>
      <c r="AO1376" s="172"/>
      <c r="AP1376" s="172"/>
      <c r="AQ1376" s="172"/>
      <c r="AR1376" s="172"/>
      <c r="AS1376" s="172"/>
      <c r="AT1376" s="172"/>
      <c r="AU1376" s="172"/>
      <c r="AV1376" s="172"/>
      <c r="AW1376" s="172"/>
      <c r="AX1376" s="172"/>
      <c r="AY1376" s="172"/>
      <c r="AZ1376" s="172"/>
      <c r="BA1376" s="172"/>
      <c r="BB1376" s="172"/>
      <c r="BC1376" s="172"/>
      <c r="BD1376" s="172"/>
      <c r="BE1376" s="172"/>
      <c r="BF1376" s="172"/>
      <c r="BG1376" s="172"/>
      <c r="BH1376" s="172"/>
      <c r="BI1376" s="172"/>
      <c r="BJ1376" s="172"/>
      <c r="BK1376" s="172"/>
      <c r="BL1376" s="172"/>
      <c r="BM1376" s="172"/>
      <c r="BN1376" s="172"/>
    </row>
    <row r="1377" spans="20:66" s="156" customFormat="1">
      <c r="T1377" s="172"/>
      <c r="U1377" s="172"/>
      <c r="V1377" s="172"/>
      <c r="W1377" s="172"/>
      <c r="X1377" s="172"/>
      <c r="Y1377" s="172"/>
      <c r="Z1377" s="172"/>
      <c r="AA1377" s="172"/>
      <c r="AB1377" s="172"/>
      <c r="AC1377" s="172"/>
      <c r="AD1377" s="172"/>
      <c r="AE1377" s="172"/>
      <c r="AF1377" s="172"/>
      <c r="AG1377" s="172"/>
      <c r="AH1377" s="172"/>
      <c r="AI1377" s="172"/>
      <c r="AJ1377" s="172"/>
      <c r="AK1377" s="172"/>
      <c r="AL1377" s="172"/>
      <c r="AM1377" s="172"/>
      <c r="AN1377" s="172"/>
      <c r="AO1377" s="172"/>
      <c r="AP1377" s="172"/>
      <c r="AQ1377" s="172"/>
      <c r="AR1377" s="172"/>
      <c r="AS1377" s="172"/>
      <c r="AT1377" s="172"/>
      <c r="AU1377" s="172"/>
      <c r="AV1377" s="172"/>
      <c r="AW1377" s="172"/>
      <c r="AX1377" s="172"/>
      <c r="AY1377" s="172"/>
      <c r="AZ1377" s="172"/>
      <c r="BA1377" s="172"/>
      <c r="BB1377" s="172"/>
      <c r="BC1377" s="172"/>
      <c r="BD1377" s="172"/>
      <c r="BE1377" s="172"/>
      <c r="BF1377" s="172"/>
      <c r="BG1377" s="172"/>
      <c r="BH1377" s="172"/>
      <c r="BI1377" s="172"/>
      <c r="BJ1377" s="172"/>
      <c r="BK1377" s="172"/>
      <c r="BL1377" s="172"/>
      <c r="BM1377" s="172"/>
      <c r="BN1377" s="172"/>
    </row>
    <row r="1378" spans="20:66" s="156" customFormat="1">
      <c r="T1378" s="172"/>
      <c r="U1378" s="172"/>
      <c r="V1378" s="172"/>
      <c r="W1378" s="172"/>
      <c r="X1378" s="172"/>
      <c r="Y1378" s="172"/>
      <c r="Z1378" s="172"/>
      <c r="AA1378" s="172"/>
      <c r="AB1378" s="172"/>
      <c r="AC1378" s="172"/>
      <c r="AD1378" s="172"/>
      <c r="AE1378" s="172"/>
      <c r="AF1378" s="172"/>
      <c r="AG1378" s="172"/>
      <c r="AH1378" s="172"/>
      <c r="AI1378" s="172"/>
      <c r="AJ1378" s="172"/>
      <c r="AK1378" s="172"/>
      <c r="AL1378" s="172"/>
      <c r="AM1378" s="172"/>
      <c r="AN1378" s="172"/>
      <c r="AO1378" s="172"/>
      <c r="AP1378" s="172"/>
      <c r="AQ1378" s="172"/>
      <c r="AR1378" s="172"/>
      <c r="AS1378" s="172"/>
      <c r="AT1378" s="172"/>
      <c r="AU1378" s="172"/>
      <c r="AV1378" s="172"/>
      <c r="AW1378" s="172"/>
      <c r="AX1378" s="172"/>
      <c r="AY1378" s="172"/>
      <c r="AZ1378" s="172"/>
      <c r="BA1378" s="172"/>
      <c r="BB1378" s="172"/>
      <c r="BC1378" s="172"/>
      <c r="BD1378" s="172"/>
      <c r="BE1378" s="172"/>
      <c r="BF1378" s="172"/>
      <c r="BG1378" s="172"/>
      <c r="BH1378" s="172"/>
      <c r="BI1378" s="172"/>
      <c r="BJ1378" s="172"/>
      <c r="BK1378" s="172"/>
      <c r="BL1378" s="172"/>
      <c r="BM1378" s="172"/>
      <c r="BN1378" s="172"/>
    </row>
    <row r="1379" spans="20:66" s="156" customFormat="1">
      <c r="T1379" s="172"/>
      <c r="U1379" s="172"/>
      <c r="V1379" s="172"/>
      <c r="W1379" s="172"/>
      <c r="X1379" s="172"/>
      <c r="Y1379" s="172"/>
      <c r="Z1379" s="172"/>
      <c r="AA1379" s="172"/>
      <c r="AB1379" s="172"/>
      <c r="AC1379" s="172"/>
      <c r="AD1379" s="172"/>
      <c r="AE1379" s="172"/>
      <c r="AF1379" s="172"/>
      <c r="AG1379" s="172"/>
      <c r="AH1379" s="172"/>
      <c r="AI1379" s="172"/>
      <c r="AJ1379" s="172"/>
      <c r="AK1379" s="172"/>
      <c r="AL1379" s="172"/>
      <c r="AM1379" s="172"/>
      <c r="AN1379" s="172"/>
      <c r="AO1379" s="172"/>
      <c r="AP1379" s="172"/>
      <c r="AQ1379" s="172"/>
      <c r="AR1379" s="172"/>
      <c r="AS1379" s="172"/>
      <c r="AT1379" s="172"/>
      <c r="AU1379" s="172"/>
      <c r="AV1379" s="172"/>
      <c r="AW1379" s="172"/>
      <c r="AX1379" s="172"/>
      <c r="AY1379" s="172"/>
      <c r="AZ1379" s="172"/>
      <c r="BA1379" s="172"/>
      <c r="BB1379" s="172"/>
      <c r="BC1379" s="172"/>
      <c r="BD1379" s="172"/>
      <c r="BE1379" s="172"/>
      <c r="BF1379" s="172"/>
      <c r="BG1379" s="172"/>
      <c r="BH1379" s="172"/>
      <c r="BI1379" s="172"/>
      <c r="BJ1379" s="172"/>
      <c r="BK1379" s="172"/>
      <c r="BL1379" s="172"/>
      <c r="BM1379" s="172"/>
      <c r="BN1379" s="172"/>
    </row>
    <row r="1380" spans="20:66" s="156" customFormat="1">
      <c r="T1380" s="172"/>
      <c r="U1380" s="172"/>
      <c r="V1380" s="172"/>
      <c r="W1380" s="172"/>
      <c r="X1380" s="172"/>
      <c r="Y1380" s="172"/>
      <c r="Z1380" s="172"/>
      <c r="AA1380" s="172"/>
      <c r="AB1380" s="172"/>
      <c r="AC1380" s="172"/>
      <c r="AD1380" s="172"/>
      <c r="AE1380" s="172"/>
      <c r="AF1380" s="172"/>
      <c r="AG1380" s="172"/>
      <c r="AH1380" s="172"/>
      <c r="AI1380" s="172"/>
      <c r="AJ1380" s="172"/>
      <c r="AK1380" s="172"/>
      <c r="AL1380" s="172"/>
      <c r="AM1380" s="172"/>
      <c r="AN1380" s="172"/>
      <c r="AO1380" s="172"/>
      <c r="AP1380" s="172"/>
      <c r="AQ1380" s="172"/>
      <c r="AR1380" s="172"/>
      <c r="AS1380" s="172"/>
      <c r="AT1380" s="172"/>
      <c r="AU1380" s="172"/>
      <c r="AV1380" s="172"/>
      <c r="AW1380" s="172"/>
      <c r="AX1380" s="172"/>
      <c r="AY1380" s="172"/>
      <c r="AZ1380" s="172"/>
      <c r="BA1380" s="172"/>
      <c r="BB1380" s="172"/>
      <c r="BC1380" s="172"/>
      <c r="BD1380" s="172"/>
      <c r="BE1380" s="172"/>
      <c r="BF1380" s="172"/>
      <c r="BG1380" s="172"/>
      <c r="BH1380" s="172"/>
      <c r="BI1380" s="172"/>
      <c r="BJ1380" s="172"/>
      <c r="BK1380" s="172"/>
      <c r="BL1380" s="172"/>
      <c r="BM1380" s="172"/>
      <c r="BN1380" s="172"/>
    </row>
    <row r="1381" spans="20:66" s="156" customFormat="1">
      <c r="T1381" s="172"/>
      <c r="U1381" s="172"/>
      <c r="V1381" s="172"/>
      <c r="W1381" s="172"/>
      <c r="X1381" s="172"/>
      <c r="Y1381" s="172"/>
      <c r="Z1381" s="172"/>
      <c r="AA1381" s="172"/>
      <c r="AB1381" s="172"/>
      <c r="AC1381" s="172"/>
      <c r="AD1381" s="172"/>
      <c r="AE1381" s="172"/>
      <c r="AF1381" s="172"/>
      <c r="AG1381" s="172"/>
      <c r="AH1381" s="172"/>
      <c r="AI1381" s="172"/>
      <c r="AJ1381" s="172"/>
      <c r="AK1381" s="172"/>
      <c r="AL1381" s="172"/>
      <c r="AM1381" s="172"/>
      <c r="AN1381" s="172"/>
      <c r="AO1381" s="172"/>
      <c r="AP1381" s="172"/>
      <c r="AQ1381" s="172"/>
      <c r="AR1381" s="172"/>
      <c r="AS1381" s="172"/>
      <c r="AT1381" s="172"/>
      <c r="AU1381" s="172"/>
      <c r="AV1381" s="172"/>
      <c r="AW1381" s="172"/>
      <c r="AX1381" s="172"/>
      <c r="AY1381" s="172"/>
      <c r="AZ1381" s="172"/>
      <c r="BA1381" s="172"/>
      <c r="BB1381" s="172"/>
      <c r="BC1381" s="172"/>
      <c r="BD1381" s="172"/>
      <c r="BE1381" s="172"/>
      <c r="BF1381" s="172"/>
      <c r="BG1381" s="172"/>
      <c r="BH1381" s="172"/>
      <c r="BI1381" s="172"/>
      <c r="BJ1381" s="172"/>
      <c r="BK1381" s="172"/>
      <c r="BL1381" s="172"/>
      <c r="BM1381" s="172"/>
      <c r="BN1381" s="172"/>
    </row>
    <row r="1382" spans="20:66" s="156" customFormat="1">
      <c r="T1382" s="172"/>
      <c r="U1382" s="172"/>
      <c r="V1382" s="172"/>
      <c r="W1382" s="172"/>
      <c r="X1382" s="172"/>
      <c r="Y1382" s="172"/>
      <c r="Z1382" s="172"/>
      <c r="AA1382" s="172"/>
      <c r="AB1382" s="172"/>
      <c r="AC1382" s="172"/>
      <c r="AD1382" s="172"/>
      <c r="AE1382" s="172"/>
      <c r="AF1382" s="172"/>
      <c r="AG1382" s="172"/>
      <c r="AH1382" s="172"/>
      <c r="AI1382" s="172"/>
      <c r="AJ1382" s="172"/>
      <c r="AK1382" s="172"/>
      <c r="AL1382" s="172"/>
      <c r="AM1382" s="172"/>
      <c r="AN1382" s="172"/>
      <c r="AO1382" s="172"/>
      <c r="AP1382" s="172"/>
      <c r="AQ1382" s="172"/>
      <c r="AR1382" s="172"/>
      <c r="AS1382" s="172"/>
      <c r="AT1382" s="172"/>
      <c r="AU1382" s="172"/>
      <c r="AV1382" s="172"/>
      <c r="AW1382" s="172"/>
      <c r="AX1382" s="172"/>
      <c r="AY1382" s="172"/>
      <c r="AZ1382" s="172"/>
      <c r="BA1382" s="172"/>
      <c r="BB1382" s="172"/>
      <c r="BC1382" s="172"/>
      <c r="BD1382" s="172"/>
      <c r="BE1382" s="172"/>
      <c r="BF1382" s="172"/>
      <c r="BG1382" s="172"/>
      <c r="BH1382" s="172"/>
      <c r="BI1382" s="172"/>
      <c r="BJ1382" s="172"/>
      <c r="BK1382" s="172"/>
      <c r="BL1382" s="172"/>
      <c r="BM1382" s="172"/>
      <c r="BN1382" s="172"/>
    </row>
    <row r="1383" spans="20:66" s="156" customFormat="1">
      <c r="T1383" s="172"/>
      <c r="U1383" s="172"/>
      <c r="V1383" s="172"/>
      <c r="W1383" s="172"/>
      <c r="X1383" s="172"/>
      <c r="Y1383" s="172"/>
      <c r="Z1383" s="172"/>
      <c r="AA1383" s="172"/>
      <c r="AB1383" s="172"/>
      <c r="AC1383" s="172"/>
      <c r="AD1383" s="172"/>
      <c r="AE1383" s="172"/>
      <c r="AF1383" s="172"/>
      <c r="AG1383" s="172"/>
      <c r="AH1383" s="172"/>
      <c r="AI1383" s="172"/>
      <c r="AJ1383" s="172"/>
      <c r="AK1383" s="172"/>
      <c r="AL1383" s="172"/>
      <c r="AM1383" s="172"/>
      <c r="AN1383" s="172"/>
      <c r="AO1383" s="172"/>
      <c r="AP1383" s="172"/>
      <c r="AQ1383" s="172"/>
      <c r="AR1383" s="172"/>
      <c r="AS1383" s="172"/>
      <c r="AT1383" s="172"/>
      <c r="AU1383" s="172"/>
      <c r="AV1383" s="172"/>
      <c r="AW1383" s="172"/>
      <c r="AX1383" s="172"/>
      <c r="AY1383" s="172"/>
      <c r="AZ1383" s="172"/>
      <c r="BA1383" s="172"/>
      <c r="BB1383" s="172"/>
      <c r="BC1383" s="172"/>
      <c r="BD1383" s="172"/>
      <c r="BE1383" s="172"/>
      <c r="BF1383" s="172"/>
      <c r="BG1383" s="172"/>
      <c r="BH1383" s="172"/>
      <c r="BI1383" s="172"/>
      <c r="BJ1383" s="172"/>
      <c r="BK1383" s="172"/>
      <c r="BL1383" s="172"/>
      <c r="BM1383" s="172"/>
      <c r="BN1383" s="172"/>
    </row>
    <row r="1384" spans="20:66" s="156" customFormat="1">
      <c r="T1384" s="172"/>
      <c r="U1384" s="172"/>
      <c r="V1384" s="172"/>
      <c r="W1384" s="172"/>
      <c r="X1384" s="172"/>
      <c r="Y1384" s="172"/>
      <c r="Z1384" s="172"/>
      <c r="AA1384" s="172"/>
      <c r="AB1384" s="172"/>
      <c r="AC1384" s="172"/>
      <c r="AD1384" s="172"/>
      <c r="AE1384" s="172"/>
      <c r="AF1384" s="172"/>
      <c r="AG1384" s="172"/>
      <c r="AH1384" s="172"/>
      <c r="AI1384" s="172"/>
      <c r="AJ1384" s="172"/>
      <c r="AK1384" s="172"/>
      <c r="AL1384" s="172"/>
      <c r="AM1384" s="172"/>
      <c r="AN1384" s="172"/>
      <c r="AO1384" s="172"/>
      <c r="AP1384" s="172"/>
      <c r="AQ1384" s="172"/>
      <c r="AR1384" s="172"/>
      <c r="AS1384" s="172"/>
      <c r="AT1384" s="172"/>
      <c r="AU1384" s="172"/>
      <c r="AV1384" s="172"/>
      <c r="AW1384" s="172"/>
      <c r="AX1384" s="172"/>
      <c r="AY1384" s="172"/>
      <c r="AZ1384" s="172"/>
      <c r="BA1384" s="172"/>
      <c r="BB1384" s="172"/>
      <c r="BC1384" s="172"/>
      <c r="BD1384" s="172"/>
      <c r="BE1384" s="172"/>
      <c r="BF1384" s="172"/>
      <c r="BG1384" s="172"/>
      <c r="BH1384" s="172"/>
      <c r="BI1384" s="172"/>
      <c r="BJ1384" s="172"/>
      <c r="BK1384" s="172"/>
      <c r="BL1384" s="172"/>
      <c r="BM1384" s="172"/>
      <c r="BN1384" s="172"/>
    </row>
    <row r="1385" spans="20:66" s="156" customFormat="1">
      <c r="T1385" s="172"/>
      <c r="U1385" s="172"/>
      <c r="V1385" s="172"/>
      <c r="W1385" s="172"/>
      <c r="X1385" s="172"/>
      <c r="Y1385" s="172"/>
      <c r="Z1385" s="172"/>
      <c r="AA1385" s="172"/>
      <c r="AB1385" s="172"/>
      <c r="AC1385" s="172"/>
      <c r="AD1385" s="172"/>
      <c r="AE1385" s="172"/>
      <c r="AF1385" s="172"/>
      <c r="AG1385" s="172"/>
      <c r="AH1385" s="172"/>
      <c r="AI1385" s="172"/>
      <c r="AJ1385" s="172"/>
      <c r="AK1385" s="172"/>
      <c r="AL1385" s="172"/>
      <c r="AM1385" s="172"/>
      <c r="AN1385" s="172"/>
      <c r="AO1385" s="172"/>
      <c r="AP1385" s="172"/>
      <c r="AQ1385" s="172"/>
      <c r="AR1385" s="172"/>
      <c r="AS1385" s="172"/>
      <c r="AT1385" s="172"/>
      <c r="AU1385" s="172"/>
      <c r="AV1385" s="172"/>
      <c r="AW1385" s="172"/>
      <c r="AX1385" s="172"/>
      <c r="AY1385" s="172"/>
      <c r="AZ1385" s="172"/>
      <c r="BA1385" s="172"/>
      <c r="BB1385" s="172"/>
      <c r="BC1385" s="172"/>
      <c r="BD1385" s="172"/>
      <c r="BE1385" s="172"/>
      <c r="BF1385" s="172"/>
      <c r="BG1385" s="172"/>
      <c r="BH1385" s="172"/>
      <c r="BI1385" s="172"/>
      <c r="BJ1385" s="172"/>
      <c r="BK1385" s="172"/>
      <c r="BL1385" s="172"/>
      <c r="BM1385" s="172"/>
      <c r="BN1385" s="172"/>
    </row>
    <row r="1386" spans="20:66" s="156" customFormat="1">
      <c r="T1386" s="172"/>
      <c r="U1386" s="172"/>
      <c r="V1386" s="172"/>
      <c r="W1386" s="172"/>
      <c r="X1386" s="172"/>
      <c r="Y1386" s="172"/>
      <c r="Z1386" s="172"/>
      <c r="AA1386" s="172"/>
      <c r="AB1386" s="172"/>
      <c r="AC1386" s="172"/>
      <c r="AD1386" s="172"/>
      <c r="AE1386" s="172"/>
      <c r="AF1386" s="172"/>
      <c r="AG1386" s="172"/>
      <c r="AH1386" s="172"/>
      <c r="AI1386" s="172"/>
      <c r="AJ1386" s="172"/>
      <c r="AK1386" s="172"/>
      <c r="AL1386" s="172"/>
      <c r="AM1386" s="172"/>
      <c r="AN1386" s="172"/>
      <c r="AO1386" s="172"/>
      <c r="AP1386" s="172"/>
      <c r="AQ1386" s="172"/>
      <c r="AR1386" s="172"/>
      <c r="AS1386" s="172"/>
      <c r="AT1386" s="172"/>
      <c r="AU1386" s="172"/>
      <c r="AV1386" s="172"/>
      <c r="AW1386" s="172"/>
      <c r="AX1386" s="172"/>
      <c r="AY1386" s="172"/>
      <c r="AZ1386" s="172"/>
      <c r="BA1386" s="172"/>
      <c r="BB1386" s="172"/>
      <c r="BC1386" s="172"/>
      <c r="BD1386" s="172"/>
      <c r="BE1386" s="172"/>
      <c r="BF1386" s="172"/>
      <c r="BG1386" s="172"/>
      <c r="BH1386" s="172"/>
      <c r="BI1386" s="172"/>
      <c r="BJ1386" s="172"/>
      <c r="BK1386" s="172"/>
      <c r="BL1386" s="172"/>
      <c r="BM1386" s="172"/>
      <c r="BN1386" s="172"/>
    </row>
    <row r="1387" spans="20:66" s="156" customFormat="1">
      <c r="T1387" s="172"/>
      <c r="U1387" s="172"/>
      <c r="V1387" s="172"/>
      <c r="W1387" s="172"/>
      <c r="X1387" s="172"/>
      <c r="Y1387" s="172"/>
      <c r="Z1387" s="172"/>
      <c r="AA1387" s="172"/>
      <c r="AB1387" s="172"/>
      <c r="AC1387" s="172"/>
      <c r="AD1387" s="172"/>
      <c r="AE1387" s="172"/>
      <c r="AF1387" s="172"/>
      <c r="AG1387" s="172"/>
      <c r="AH1387" s="172"/>
      <c r="AI1387" s="172"/>
      <c r="AJ1387" s="172"/>
      <c r="AK1387" s="172"/>
      <c r="AL1387" s="172"/>
      <c r="AM1387" s="172"/>
      <c r="AN1387" s="172"/>
      <c r="AO1387" s="172"/>
      <c r="AP1387" s="172"/>
      <c r="AQ1387" s="172"/>
      <c r="AR1387" s="172"/>
      <c r="AS1387" s="172"/>
      <c r="AT1387" s="172"/>
      <c r="AU1387" s="172"/>
      <c r="AV1387" s="172"/>
      <c r="AW1387" s="172"/>
      <c r="AX1387" s="172"/>
      <c r="AY1387" s="172"/>
      <c r="AZ1387" s="172"/>
      <c r="BA1387" s="172"/>
      <c r="BB1387" s="172"/>
      <c r="BC1387" s="172"/>
      <c r="BD1387" s="172"/>
      <c r="BE1387" s="172"/>
      <c r="BF1387" s="172"/>
      <c r="BG1387" s="172"/>
      <c r="BH1387" s="172"/>
      <c r="BI1387" s="172"/>
      <c r="BJ1387" s="172"/>
      <c r="BK1387" s="172"/>
      <c r="BL1387" s="172"/>
      <c r="BM1387" s="172"/>
      <c r="BN1387" s="172"/>
    </row>
    <row r="1388" spans="20:66" s="156" customFormat="1">
      <c r="T1388" s="172"/>
      <c r="U1388" s="172"/>
      <c r="V1388" s="172"/>
      <c r="W1388" s="172"/>
      <c r="X1388" s="172"/>
      <c r="Y1388" s="172"/>
      <c r="Z1388" s="172"/>
      <c r="AA1388" s="172"/>
      <c r="AB1388" s="172"/>
      <c r="AC1388" s="172"/>
      <c r="AD1388" s="172"/>
      <c r="AE1388" s="172"/>
      <c r="AF1388" s="172"/>
      <c r="AG1388" s="172"/>
      <c r="AH1388" s="172"/>
      <c r="AI1388" s="172"/>
      <c r="AJ1388" s="172"/>
      <c r="AK1388" s="172"/>
      <c r="AL1388" s="172"/>
      <c r="AM1388" s="172"/>
      <c r="AN1388" s="172"/>
      <c r="AO1388" s="172"/>
      <c r="AP1388" s="172"/>
      <c r="AQ1388" s="172"/>
      <c r="AR1388" s="172"/>
      <c r="AS1388" s="172"/>
      <c r="AT1388" s="172"/>
      <c r="AU1388" s="172"/>
      <c r="AV1388" s="172"/>
      <c r="AW1388" s="172"/>
      <c r="AX1388" s="172"/>
      <c r="AY1388" s="172"/>
      <c r="AZ1388" s="172"/>
      <c r="BA1388" s="172"/>
      <c r="BB1388" s="172"/>
      <c r="BC1388" s="172"/>
      <c r="BD1388" s="172"/>
      <c r="BE1388" s="172"/>
      <c r="BF1388" s="172"/>
      <c r="BG1388" s="172"/>
      <c r="BH1388" s="172"/>
      <c r="BI1388" s="172"/>
      <c r="BJ1388" s="172"/>
      <c r="BK1388" s="172"/>
      <c r="BL1388" s="172"/>
      <c r="BM1388" s="172"/>
      <c r="BN1388" s="172"/>
    </row>
    <row r="1389" spans="20:66" s="156" customFormat="1">
      <c r="T1389" s="172"/>
      <c r="U1389" s="172"/>
      <c r="V1389" s="172"/>
      <c r="W1389" s="172"/>
      <c r="X1389" s="172"/>
      <c r="Y1389" s="172"/>
      <c r="Z1389" s="172"/>
      <c r="AA1389" s="172"/>
      <c r="AB1389" s="172"/>
      <c r="AC1389" s="172"/>
      <c r="AD1389" s="172"/>
      <c r="AE1389" s="172"/>
      <c r="AF1389" s="172"/>
      <c r="AG1389" s="172"/>
      <c r="AH1389" s="172"/>
      <c r="AI1389" s="172"/>
      <c r="AJ1389" s="172"/>
      <c r="AK1389" s="172"/>
      <c r="AL1389" s="172"/>
      <c r="AM1389" s="172"/>
      <c r="AN1389" s="172"/>
      <c r="AO1389" s="172"/>
      <c r="AP1389" s="172"/>
      <c r="AQ1389" s="172"/>
      <c r="AR1389" s="172"/>
      <c r="AS1389" s="172"/>
      <c r="AT1389" s="172"/>
      <c r="AU1389" s="172"/>
      <c r="AV1389" s="172"/>
      <c r="AW1389" s="172"/>
      <c r="AX1389" s="172"/>
      <c r="AY1389" s="172"/>
      <c r="AZ1389" s="172"/>
      <c r="BA1389" s="172"/>
      <c r="BB1389" s="172"/>
      <c r="BC1389" s="172"/>
      <c r="BD1389" s="172"/>
      <c r="BE1389" s="172"/>
      <c r="BF1389" s="172"/>
      <c r="BG1389" s="172"/>
      <c r="BH1389" s="172"/>
      <c r="BI1389" s="172"/>
      <c r="BJ1389" s="172"/>
      <c r="BK1389" s="172"/>
      <c r="BL1389" s="172"/>
      <c r="BM1389" s="172"/>
      <c r="BN1389" s="172"/>
    </row>
    <row r="1390" spans="20:66" s="156" customFormat="1">
      <c r="T1390" s="172"/>
      <c r="U1390" s="172"/>
      <c r="V1390" s="172"/>
      <c r="W1390" s="172"/>
      <c r="X1390" s="172"/>
      <c r="Y1390" s="172"/>
      <c r="Z1390" s="172"/>
      <c r="AA1390" s="172"/>
      <c r="AB1390" s="172"/>
      <c r="AC1390" s="172"/>
      <c r="AD1390" s="172"/>
      <c r="AE1390" s="172"/>
      <c r="AF1390" s="172"/>
      <c r="AG1390" s="172"/>
      <c r="AH1390" s="172"/>
      <c r="AI1390" s="172"/>
      <c r="AJ1390" s="172"/>
      <c r="AK1390" s="172"/>
      <c r="AL1390" s="172"/>
      <c r="AM1390" s="172"/>
      <c r="AN1390" s="172"/>
      <c r="AO1390" s="172"/>
      <c r="AP1390" s="172"/>
      <c r="AQ1390" s="172"/>
      <c r="AR1390" s="172"/>
      <c r="AS1390" s="172"/>
      <c r="AT1390" s="172"/>
      <c r="AU1390" s="172"/>
      <c r="AV1390" s="172"/>
      <c r="AW1390" s="172"/>
      <c r="AX1390" s="172"/>
      <c r="AY1390" s="172"/>
      <c r="AZ1390" s="172"/>
      <c r="BA1390" s="172"/>
      <c r="BB1390" s="172"/>
      <c r="BC1390" s="172"/>
      <c r="BD1390" s="172"/>
      <c r="BE1390" s="172"/>
      <c r="BF1390" s="172"/>
      <c r="BG1390" s="172"/>
      <c r="BH1390" s="172"/>
      <c r="BI1390" s="172"/>
      <c r="BJ1390" s="172"/>
      <c r="BK1390" s="172"/>
      <c r="BL1390" s="172"/>
      <c r="BM1390" s="172"/>
      <c r="BN1390" s="172"/>
    </row>
    <row r="1391" spans="20:66" s="156" customFormat="1">
      <c r="T1391" s="172"/>
      <c r="U1391" s="172"/>
      <c r="V1391" s="172"/>
      <c r="W1391" s="172"/>
      <c r="X1391" s="172"/>
      <c r="Y1391" s="172"/>
      <c r="Z1391" s="172"/>
      <c r="AA1391" s="172"/>
      <c r="AB1391" s="172"/>
      <c r="AC1391" s="172"/>
      <c r="AD1391" s="172"/>
      <c r="AE1391" s="172"/>
      <c r="AF1391" s="172"/>
      <c r="AG1391" s="172"/>
      <c r="AH1391" s="172"/>
      <c r="AI1391" s="172"/>
      <c r="AJ1391" s="172"/>
      <c r="AK1391" s="172"/>
      <c r="AL1391" s="172"/>
      <c r="AM1391" s="172"/>
      <c r="AN1391" s="172"/>
      <c r="AO1391" s="172"/>
      <c r="AP1391" s="172"/>
      <c r="AQ1391" s="172"/>
      <c r="AR1391" s="172"/>
      <c r="AS1391" s="172"/>
      <c r="AT1391" s="172"/>
      <c r="AU1391" s="172"/>
      <c r="AV1391" s="172"/>
      <c r="AW1391" s="172"/>
      <c r="AX1391" s="172"/>
      <c r="AY1391" s="172"/>
      <c r="AZ1391" s="172"/>
      <c r="BA1391" s="172"/>
      <c r="BB1391" s="172"/>
      <c r="BC1391" s="172"/>
      <c r="BD1391" s="172"/>
      <c r="BE1391" s="172"/>
      <c r="BF1391" s="172"/>
      <c r="BG1391" s="172"/>
      <c r="BH1391" s="172"/>
      <c r="BI1391" s="172"/>
      <c r="BJ1391" s="172"/>
      <c r="BK1391" s="172"/>
      <c r="BL1391" s="172"/>
      <c r="BM1391" s="172"/>
      <c r="BN1391" s="172"/>
    </row>
    <row r="1392" spans="20:66" s="156" customFormat="1">
      <c r="T1392" s="172"/>
      <c r="U1392" s="172"/>
      <c r="V1392" s="172"/>
      <c r="W1392" s="172"/>
      <c r="X1392" s="172"/>
      <c r="Y1392" s="172"/>
      <c r="Z1392" s="172"/>
      <c r="AA1392" s="172"/>
      <c r="AB1392" s="172"/>
      <c r="AC1392" s="172"/>
      <c r="AD1392" s="172"/>
      <c r="AE1392" s="172"/>
      <c r="AF1392" s="172"/>
      <c r="AG1392" s="172"/>
      <c r="AH1392" s="172"/>
      <c r="AI1392" s="172"/>
      <c r="AJ1392" s="172"/>
      <c r="AK1392" s="172"/>
      <c r="AL1392" s="172"/>
      <c r="AM1392" s="172"/>
      <c r="AN1392" s="172"/>
      <c r="AO1392" s="172"/>
      <c r="AP1392" s="172"/>
      <c r="AQ1392" s="172"/>
      <c r="AR1392" s="172"/>
      <c r="AS1392" s="172"/>
      <c r="AT1392" s="172"/>
      <c r="AU1392" s="172"/>
      <c r="AV1392" s="172"/>
      <c r="AW1392" s="172"/>
      <c r="AX1392" s="172"/>
      <c r="AY1392" s="172"/>
      <c r="AZ1392" s="172"/>
      <c r="BA1392" s="172"/>
      <c r="BB1392" s="172"/>
      <c r="BC1392" s="172"/>
      <c r="BD1392" s="172"/>
      <c r="BE1392" s="172"/>
      <c r="BF1392" s="172"/>
      <c r="BG1392" s="172"/>
      <c r="BH1392" s="172"/>
      <c r="BI1392" s="172"/>
      <c r="BJ1392" s="172"/>
      <c r="BK1392" s="172"/>
      <c r="BL1392" s="172"/>
      <c r="BM1392" s="172"/>
      <c r="BN1392" s="172"/>
    </row>
    <row r="1393" spans="20:66" s="156" customFormat="1">
      <c r="T1393" s="172"/>
      <c r="U1393" s="172"/>
      <c r="V1393" s="172"/>
      <c r="W1393" s="172"/>
      <c r="X1393" s="172"/>
      <c r="Y1393" s="172"/>
      <c r="Z1393" s="172"/>
      <c r="AA1393" s="172"/>
      <c r="AB1393" s="172"/>
      <c r="AC1393" s="172"/>
      <c r="AD1393" s="172"/>
      <c r="AE1393" s="172"/>
      <c r="AF1393" s="172"/>
      <c r="AG1393" s="172"/>
      <c r="AH1393" s="172"/>
      <c r="AI1393" s="172"/>
      <c r="AJ1393" s="172"/>
      <c r="AK1393" s="172"/>
      <c r="AL1393" s="172"/>
      <c r="AM1393" s="172"/>
      <c r="AN1393" s="172"/>
      <c r="AO1393" s="172"/>
      <c r="AP1393" s="172"/>
      <c r="AQ1393" s="172"/>
      <c r="AR1393" s="172"/>
      <c r="AS1393" s="172"/>
      <c r="AT1393" s="172"/>
      <c r="AU1393" s="172"/>
      <c r="AV1393" s="172"/>
      <c r="AW1393" s="172"/>
      <c r="AX1393" s="172"/>
      <c r="AY1393" s="172"/>
      <c r="AZ1393" s="172"/>
      <c r="BA1393" s="172"/>
      <c r="BB1393" s="172"/>
      <c r="BC1393" s="172"/>
      <c r="BD1393" s="172"/>
      <c r="BE1393" s="172"/>
      <c r="BF1393" s="172"/>
      <c r="BG1393" s="172"/>
      <c r="BH1393" s="172"/>
      <c r="BI1393" s="172"/>
      <c r="BJ1393" s="172"/>
      <c r="BK1393" s="172"/>
      <c r="BL1393" s="172"/>
      <c r="BM1393" s="172"/>
      <c r="BN1393" s="172"/>
    </row>
    <row r="1394" spans="20:66" s="156" customFormat="1">
      <c r="T1394" s="172"/>
      <c r="U1394" s="172"/>
      <c r="V1394" s="172"/>
      <c r="W1394" s="172"/>
      <c r="X1394" s="172"/>
      <c r="Y1394" s="172"/>
      <c r="Z1394" s="172"/>
      <c r="AA1394" s="172"/>
      <c r="AB1394" s="172"/>
      <c r="AC1394" s="172"/>
      <c r="AD1394" s="172"/>
      <c r="AE1394" s="172"/>
      <c r="AF1394" s="172"/>
      <c r="AG1394" s="172"/>
      <c r="AH1394" s="172"/>
      <c r="AI1394" s="172"/>
      <c r="AJ1394" s="172"/>
      <c r="AK1394" s="172"/>
      <c r="AL1394" s="172"/>
      <c r="AM1394" s="172"/>
      <c r="AN1394" s="172"/>
      <c r="AO1394" s="172"/>
      <c r="AP1394" s="172"/>
      <c r="AQ1394" s="172"/>
      <c r="AR1394" s="172"/>
      <c r="AS1394" s="172"/>
      <c r="AT1394" s="172"/>
      <c r="AU1394" s="172"/>
      <c r="AV1394" s="172"/>
      <c r="AW1394" s="172"/>
      <c r="AX1394" s="172"/>
      <c r="AY1394" s="172"/>
      <c r="AZ1394" s="172"/>
      <c r="BA1394" s="172"/>
      <c r="BB1394" s="172"/>
      <c r="BC1394" s="172"/>
      <c r="BD1394" s="172"/>
      <c r="BE1394" s="172"/>
      <c r="BF1394" s="172"/>
      <c r="BG1394" s="172"/>
      <c r="BH1394" s="172"/>
      <c r="BI1394" s="172"/>
      <c r="BJ1394" s="172"/>
      <c r="BK1394" s="172"/>
      <c r="BL1394" s="172"/>
      <c r="BM1394" s="172"/>
      <c r="BN1394" s="172"/>
    </row>
    <row r="1395" spans="20:66" s="156" customFormat="1">
      <c r="T1395" s="172"/>
      <c r="U1395" s="172"/>
      <c r="V1395" s="172"/>
      <c r="W1395" s="172"/>
      <c r="X1395" s="172"/>
      <c r="Y1395" s="172"/>
      <c r="Z1395" s="172"/>
      <c r="AA1395" s="172"/>
      <c r="AB1395" s="172"/>
      <c r="AC1395" s="172"/>
      <c r="AD1395" s="172"/>
      <c r="AE1395" s="172"/>
      <c r="AF1395" s="172"/>
      <c r="AG1395" s="172"/>
      <c r="AH1395" s="172"/>
      <c r="AI1395" s="172"/>
      <c r="AJ1395" s="172"/>
      <c r="AK1395" s="172"/>
      <c r="AL1395" s="172"/>
      <c r="AM1395" s="172"/>
      <c r="AN1395" s="172"/>
      <c r="AO1395" s="172"/>
      <c r="AP1395" s="172"/>
      <c r="AQ1395" s="172"/>
      <c r="AR1395" s="172"/>
      <c r="AS1395" s="172"/>
      <c r="AT1395" s="172"/>
      <c r="AU1395" s="172"/>
      <c r="AV1395" s="172"/>
      <c r="AW1395" s="172"/>
      <c r="AX1395" s="172"/>
      <c r="AY1395" s="172"/>
      <c r="AZ1395" s="172"/>
      <c r="BA1395" s="172"/>
      <c r="BB1395" s="172"/>
      <c r="BC1395" s="172"/>
      <c r="BD1395" s="172"/>
      <c r="BE1395" s="172"/>
      <c r="BF1395" s="172"/>
      <c r="BG1395" s="172"/>
      <c r="BH1395" s="172"/>
      <c r="BI1395" s="172"/>
      <c r="BJ1395" s="172"/>
      <c r="BK1395" s="172"/>
      <c r="BL1395" s="172"/>
      <c r="BM1395" s="172"/>
      <c r="BN1395" s="172"/>
    </row>
    <row r="1396" spans="20:66" s="156" customFormat="1">
      <c r="T1396" s="172"/>
      <c r="U1396" s="172"/>
      <c r="V1396" s="172"/>
      <c r="W1396" s="172"/>
      <c r="X1396" s="172"/>
      <c r="Y1396" s="172"/>
      <c r="Z1396" s="172"/>
      <c r="AA1396" s="172"/>
      <c r="AB1396" s="172"/>
      <c r="AC1396" s="172"/>
      <c r="AD1396" s="172"/>
      <c r="AE1396" s="172"/>
      <c r="AF1396" s="172"/>
      <c r="AG1396" s="172"/>
      <c r="AH1396" s="172"/>
      <c r="AI1396" s="172"/>
      <c r="AJ1396" s="172"/>
      <c r="AK1396" s="172"/>
      <c r="AL1396" s="172"/>
      <c r="AM1396" s="172"/>
      <c r="AN1396" s="172"/>
      <c r="AO1396" s="172"/>
      <c r="AP1396" s="172"/>
      <c r="AQ1396" s="172"/>
      <c r="AR1396" s="172"/>
      <c r="AS1396" s="172"/>
      <c r="AT1396" s="172"/>
      <c r="AU1396" s="172"/>
      <c r="AV1396" s="172"/>
      <c r="AW1396" s="172"/>
      <c r="AX1396" s="172"/>
      <c r="AY1396" s="172"/>
      <c r="AZ1396" s="172"/>
      <c r="BA1396" s="172"/>
      <c r="BB1396" s="172"/>
      <c r="BC1396" s="172"/>
      <c r="BD1396" s="172"/>
      <c r="BE1396" s="172"/>
      <c r="BF1396" s="172"/>
      <c r="BG1396" s="172"/>
      <c r="BH1396" s="172"/>
      <c r="BI1396" s="172"/>
      <c r="BJ1396" s="172"/>
      <c r="BK1396" s="172"/>
      <c r="BL1396" s="172"/>
      <c r="BM1396" s="172"/>
      <c r="BN1396" s="172"/>
    </row>
    <row r="1397" spans="20:66" s="156" customFormat="1">
      <c r="T1397" s="172"/>
      <c r="U1397" s="172"/>
      <c r="V1397" s="172"/>
      <c r="W1397" s="172"/>
      <c r="X1397" s="172"/>
      <c r="Y1397" s="172"/>
      <c r="Z1397" s="172"/>
      <c r="AA1397" s="172"/>
      <c r="AB1397" s="172"/>
      <c r="AC1397" s="172"/>
      <c r="AD1397" s="172"/>
      <c r="AE1397" s="172"/>
      <c r="AF1397" s="172"/>
      <c r="AG1397" s="172"/>
      <c r="AH1397" s="172"/>
      <c r="AI1397" s="172"/>
      <c r="AJ1397" s="172"/>
      <c r="AK1397" s="172"/>
      <c r="AL1397" s="172"/>
      <c r="AM1397" s="172"/>
      <c r="AN1397" s="172"/>
      <c r="AO1397" s="172"/>
      <c r="AP1397" s="172"/>
      <c r="AQ1397" s="172"/>
      <c r="AR1397" s="172"/>
      <c r="AS1397" s="172"/>
      <c r="AT1397" s="172"/>
      <c r="AU1397" s="172"/>
      <c r="AV1397" s="172"/>
      <c r="AW1397" s="172"/>
      <c r="AX1397" s="172"/>
      <c r="AY1397" s="172"/>
      <c r="AZ1397" s="172"/>
      <c r="BA1397" s="172"/>
      <c r="BB1397" s="172"/>
      <c r="BC1397" s="172"/>
      <c r="BD1397" s="172"/>
      <c r="BE1397" s="172"/>
      <c r="BF1397" s="172"/>
      <c r="BG1397" s="172"/>
      <c r="BH1397" s="172"/>
      <c r="BI1397" s="172"/>
      <c r="BJ1397" s="172"/>
      <c r="BK1397" s="172"/>
      <c r="BL1397" s="172"/>
      <c r="BM1397" s="172"/>
      <c r="BN1397" s="172"/>
    </row>
    <row r="1398" spans="20:66" s="156" customFormat="1">
      <c r="T1398" s="172"/>
      <c r="U1398" s="172"/>
      <c r="V1398" s="172"/>
      <c r="W1398" s="172"/>
      <c r="X1398" s="172"/>
      <c r="Y1398" s="172"/>
      <c r="Z1398" s="172"/>
      <c r="AA1398" s="172"/>
      <c r="AB1398" s="172"/>
      <c r="AC1398" s="172"/>
      <c r="AD1398" s="172"/>
      <c r="AE1398" s="172"/>
      <c r="AF1398" s="172"/>
      <c r="AG1398" s="172"/>
      <c r="AH1398" s="172"/>
      <c r="AI1398" s="172"/>
      <c r="AJ1398" s="172"/>
      <c r="AK1398" s="172"/>
      <c r="AL1398" s="172"/>
      <c r="AM1398" s="172"/>
      <c r="AN1398" s="172"/>
      <c r="AO1398" s="172"/>
      <c r="AP1398" s="172"/>
      <c r="AQ1398" s="172"/>
      <c r="AR1398" s="172"/>
      <c r="AS1398" s="172"/>
      <c r="AT1398" s="172"/>
      <c r="AU1398" s="172"/>
      <c r="AV1398" s="172"/>
      <c r="AW1398" s="172"/>
      <c r="AX1398" s="172"/>
      <c r="AY1398" s="172"/>
      <c r="AZ1398" s="172"/>
      <c r="BA1398" s="172"/>
      <c r="BB1398" s="172"/>
      <c r="BC1398" s="172"/>
      <c r="BD1398" s="172"/>
      <c r="BE1398" s="172"/>
      <c r="BF1398" s="172"/>
      <c r="BG1398" s="172"/>
      <c r="BH1398" s="172"/>
      <c r="BI1398" s="172"/>
      <c r="BJ1398" s="172"/>
      <c r="BK1398" s="172"/>
      <c r="BL1398" s="172"/>
      <c r="BM1398" s="172"/>
      <c r="BN1398" s="172"/>
    </row>
    <row r="1399" spans="20:66" s="156" customFormat="1">
      <c r="T1399" s="172"/>
      <c r="U1399" s="172"/>
      <c r="V1399" s="172"/>
      <c r="W1399" s="172"/>
      <c r="X1399" s="172"/>
      <c r="Y1399" s="172"/>
      <c r="Z1399" s="172"/>
      <c r="AA1399" s="172"/>
      <c r="AB1399" s="172"/>
      <c r="AC1399" s="172"/>
      <c r="AD1399" s="172"/>
      <c r="AE1399" s="172"/>
      <c r="AF1399" s="172"/>
      <c r="AG1399" s="172"/>
      <c r="AH1399" s="172"/>
      <c r="AI1399" s="172"/>
      <c r="AJ1399" s="172"/>
      <c r="AK1399" s="172"/>
      <c r="AL1399" s="172"/>
      <c r="AM1399" s="172"/>
      <c r="AN1399" s="172"/>
      <c r="AO1399" s="172"/>
      <c r="AP1399" s="172"/>
      <c r="AQ1399" s="172"/>
      <c r="AR1399" s="172"/>
      <c r="AS1399" s="172"/>
      <c r="AT1399" s="172"/>
      <c r="AU1399" s="172"/>
      <c r="AV1399" s="172"/>
      <c r="AW1399" s="172"/>
      <c r="AX1399" s="172"/>
      <c r="AY1399" s="172"/>
      <c r="AZ1399" s="172"/>
      <c r="BA1399" s="172"/>
      <c r="BB1399" s="172"/>
      <c r="BC1399" s="172"/>
      <c r="BD1399" s="172"/>
      <c r="BE1399" s="172"/>
      <c r="BF1399" s="172"/>
      <c r="BG1399" s="172"/>
      <c r="BH1399" s="172"/>
      <c r="BI1399" s="172"/>
      <c r="BJ1399" s="172"/>
      <c r="BK1399" s="172"/>
      <c r="BL1399" s="172"/>
      <c r="BM1399" s="172"/>
      <c r="BN1399" s="172"/>
    </row>
    <row r="1400" spans="20:66" s="156" customFormat="1">
      <c r="T1400" s="172"/>
      <c r="U1400" s="172"/>
      <c r="V1400" s="172"/>
      <c r="W1400" s="172"/>
      <c r="X1400" s="172"/>
      <c r="Y1400" s="172"/>
      <c r="Z1400" s="172"/>
      <c r="AA1400" s="172"/>
      <c r="AB1400" s="172"/>
      <c r="AC1400" s="172"/>
      <c r="AD1400" s="172"/>
      <c r="AE1400" s="172"/>
      <c r="AF1400" s="172"/>
      <c r="AG1400" s="172"/>
      <c r="AH1400" s="172"/>
      <c r="AI1400" s="172"/>
      <c r="AJ1400" s="172"/>
      <c r="AK1400" s="172"/>
      <c r="AL1400" s="172"/>
      <c r="AM1400" s="172"/>
      <c r="AN1400" s="172"/>
      <c r="AO1400" s="172"/>
      <c r="AP1400" s="172"/>
      <c r="AQ1400" s="172"/>
      <c r="AR1400" s="172"/>
      <c r="AS1400" s="172"/>
      <c r="AT1400" s="172"/>
      <c r="AU1400" s="172"/>
      <c r="AV1400" s="172"/>
      <c r="AW1400" s="172"/>
      <c r="AX1400" s="172"/>
      <c r="AY1400" s="172"/>
      <c r="AZ1400" s="172"/>
      <c r="BA1400" s="172"/>
      <c r="BB1400" s="172"/>
      <c r="BC1400" s="172"/>
      <c r="BD1400" s="172"/>
      <c r="BE1400" s="172"/>
      <c r="BF1400" s="172"/>
      <c r="BG1400" s="172"/>
      <c r="BH1400" s="172"/>
      <c r="BI1400" s="172"/>
      <c r="BJ1400" s="172"/>
      <c r="BK1400" s="172"/>
      <c r="BL1400" s="172"/>
      <c r="BM1400" s="172"/>
      <c r="BN1400" s="172"/>
    </row>
    <row r="1401" spans="20:66" s="156" customFormat="1">
      <c r="T1401" s="172"/>
      <c r="U1401" s="172"/>
      <c r="V1401" s="172"/>
      <c r="W1401" s="172"/>
      <c r="X1401" s="172"/>
      <c r="Y1401" s="172"/>
      <c r="Z1401" s="172"/>
      <c r="AA1401" s="172"/>
      <c r="AB1401" s="172"/>
      <c r="AC1401" s="172"/>
      <c r="AD1401" s="172"/>
      <c r="AE1401" s="172"/>
      <c r="AF1401" s="172"/>
      <c r="AG1401" s="172"/>
      <c r="AH1401" s="172"/>
      <c r="AI1401" s="172"/>
      <c r="AJ1401" s="172"/>
      <c r="AK1401" s="172"/>
      <c r="AL1401" s="172"/>
      <c r="AM1401" s="172"/>
      <c r="AN1401" s="172"/>
      <c r="AO1401" s="172"/>
      <c r="AP1401" s="172"/>
      <c r="AQ1401" s="172"/>
      <c r="AR1401" s="172"/>
      <c r="AS1401" s="172"/>
      <c r="AT1401" s="172"/>
      <c r="AU1401" s="172"/>
      <c r="AV1401" s="172"/>
      <c r="AW1401" s="172"/>
      <c r="AX1401" s="172"/>
      <c r="AY1401" s="172"/>
      <c r="AZ1401" s="172"/>
      <c r="BA1401" s="172"/>
      <c r="BB1401" s="172"/>
      <c r="BC1401" s="172"/>
      <c r="BD1401" s="172"/>
      <c r="BE1401" s="172"/>
      <c r="BF1401" s="172"/>
      <c r="BG1401" s="172"/>
      <c r="BH1401" s="172"/>
      <c r="BI1401" s="172"/>
      <c r="BJ1401" s="172"/>
      <c r="BK1401" s="172"/>
      <c r="BL1401" s="172"/>
      <c r="BM1401" s="172"/>
      <c r="BN1401" s="172"/>
    </row>
    <row r="1402" spans="20:66" s="156" customFormat="1">
      <c r="T1402" s="172"/>
      <c r="U1402" s="172"/>
      <c r="V1402" s="172"/>
      <c r="W1402" s="172"/>
      <c r="X1402" s="172"/>
      <c r="Y1402" s="172"/>
      <c r="Z1402" s="172"/>
      <c r="AA1402" s="172"/>
      <c r="AB1402" s="172"/>
      <c r="AC1402" s="172"/>
      <c r="AD1402" s="172"/>
      <c r="AE1402" s="172"/>
      <c r="AF1402" s="172"/>
      <c r="AG1402" s="172"/>
      <c r="AH1402" s="172"/>
      <c r="AI1402" s="172"/>
      <c r="AJ1402" s="172"/>
      <c r="AK1402" s="172"/>
      <c r="AL1402" s="172"/>
      <c r="AM1402" s="172"/>
      <c r="AN1402" s="172"/>
      <c r="AO1402" s="172"/>
      <c r="AP1402" s="172"/>
      <c r="AQ1402" s="172"/>
      <c r="AR1402" s="172"/>
      <c r="AS1402" s="172"/>
      <c r="AT1402" s="172"/>
      <c r="AU1402" s="172"/>
      <c r="AV1402" s="172"/>
      <c r="AW1402" s="172"/>
      <c r="AX1402" s="172"/>
      <c r="AY1402" s="172"/>
      <c r="AZ1402" s="172"/>
      <c r="BA1402" s="172"/>
      <c r="BB1402" s="172"/>
      <c r="BC1402" s="172"/>
      <c r="BD1402" s="172"/>
      <c r="BE1402" s="172"/>
      <c r="BF1402" s="172"/>
      <c r="BG1402" s="172"/>
      <c r="BH1402" s="172"/>
      <c r="BI1402" s="172"/>
      <c r="BJ1402" s="172"/>
      <c r="BK1402" s="172"/>
      <c r="BL1402" s="172"/>
      <c r="BM1402" s="172"/>
      <c r="BN1402" s="172"/>
    </row>
    <row r="1403" spans="20:66" s="156" customFormat="1">
      <c r="T1403" s="172"/>
      <c r="U1403" s="172"/>
      <c r="V1403" s="172"/>
      <c r="W1403" s="172"/>
      <c r="X1403" s="172"/>
      <c r="Y1403" s="172"/>
      <c r="Z1403" s="172"/>
      <c r="AA1403" s="172"/>
      <c r="AB1403" s="172"/>
      <c r="AC1403" s="172"/>
      <c r="AD1403" s="172"/>
      <c r="AE1403" s="172"/>
      <c r="AF1403" s="172"/>
      <c r="AG1403" s="172"/>
      <c r="AH1403" s="172"/>
      <c r="AI1403" s="172"/>
      <c r="AJ1403" s="172"/>
      <c r="AK1403" s="172"/>
      <c r="AL1403" s="172"/>
      <c r="AM1403" s="172"/>
      <c r="AN1403" s="172"/>
      <c r="AO1403" s="172"/>
      <c r="AP1403" s="172"/>
      <c r="AQ1403" s="172"/>
      <c r="AR1403" s="172"/>
      <c r="AS1403" s="172"/>
      <c r="AT1403" s="172"/>
      <c r="AU1403" s="172"/>
      <c r="AV1403" s="172"/>
      <c r="AW1403" s="172"/>
      <c r="AX1403" s="172"/>
      <c r="AY1403" s="172"/>
      <c r="AZ1403" s="172"/>
      <c r="BA1403" s="172"/>
      <c r="BB1403" s="172"/>
      <c r="BC1403" s="172"/>
      <c r="BD1403" s="172"/>
      <c r="BE1403" s="172"/>
      <c r="BF1403" s="172"/>
      <c r="BG1403" s="172"/>
      <c r="BH1403" s="172"/>
      <c r="BI1403" s="172"/>
      <c r="BJ1403" s="172"/>
      <c r="BK1403" s="172"/>
      <c r="BL1403" s="172"/>
      <c r="BM1403" s="172"/>
      <c r="BN1403" s="172"/>
    </row>
    <row r="1404" spans="20:66" s="156" customFormat="1">
      <c r="T1404" s="172"/>
      <c r="U1404" s="172"/>
      <c r="V1404" s="172"/>
      <c r="W1404" s="172"/>
      <c r="X1404" s="172"/>
      <c r="Y1404" s="172"/>
      <c r="Z1404" s="172"/>
      <c r="AA1404" s="172"/>
      <c r="AB1404" s="172"/>
      <c r="AC1404" s="172"/>
      <c r="AD1404" s="172"/>
      <c r="AE1404" s="172"/>
      <c r="AF1404" s="172"/>
      <c r="AG1404" s="172"/>
      <c r="AH1404" s="172"/>
      <c r="AI1404" s="172"/>
      <c r="AJ1404" s="172"/>
      <c r="AK1404" s="172"/>
      <c r="AL1404" s="172"/>
      <c r="AM1404" s="172"/>
      <c r="AN1404" s="172"/>
      <c r="AO1404" s="172"/>
      <c r="AP1404" s="172"/>
      <c r="AQ1404" s="172"/>
      <c r="AR1404" s="172"/>
      <c r="AS1404" s="172"/>
      <c r="AT1404" s="172"/>
      <c r="AU1404" s="172"/>
      <c r="AV1404" s="172"/>
      <c r="AW1404" s="172"/>
      <c r="AX1404" s="172"/>
      <c r="AY1404" s="172"/>
      <c r="AZ1404" s="172"/>
      <c r="BA1404" s="172"/>
      <c r="BB1404" s="172"/>
      <c r="BC1404" s="172"/>
      <c r="BD1404" s="172"/>
      <c r="BE1404" s="172"/>
      <c r="BF1404" s="172"/>
      <c r="BG1404" s="172"/>
      <c r="BH1404" s="172"/>
      <c r="BI1404" s="172"/>
      <c r="BJ1404" s="172"/>
      <c r="BK1404" s="172"/>
      <c r="BL1404" s="172"/>
      <c r="BM1404" s="172"/>
      <c r="BN1404" s="172"/>
    </row>
    <row r="1405" spans="20:66" s="156" customFormat="1">
      <c r="T1405" s="172"/>
      <c r="U1405" s="172"/>
      <c r="V1405" s="172"/>
      <c r="W1405" s="172"/>
      <c r="X1405" s="172"/>
      <c r="Y1405" s="172"/>
      <c r="Z1405" s="172"/>
      <c r="AA1405" s="172"/>
      <c r="AB1405" s="172"/>
      <c r="AC1405" s="172"/>
      <c r="AD1405" s="172"/>
      <c r="AE1405" s="172"/>
      <c r="AF1405" s="172"/>
      <c r="AG1405" s="172"/>
      <c r="AH1405" s="172"/>
      <c r="AI1405" s="172"/>
      <c r="AJ1405" s="172"/>
      <c r="AK1405" s="172"/>
      <c r="AL1405" s="172"/>
      <c r="AM1405" s="172"/>
      <c r="AN1405" s="172"/>
      <c r="AO1405" s="172"/>
      <c r="AP1405" s="172"/>
      <c r="AQ1405" s="172"/>
      <c r="AR1405" s="172"/>
      <c r="AS1405" s="172"/>
      <c r="AT1405" s="172"/>
      <c r="AU1405" s="172"/>
      <c r="AV1405" s="172"/>
      <c r="AW1405" s="172"/>
      <c r="AX1405" s="172"/>
      <c r="AY1405" s="172"/>
      <c r="AZ1405" s="172"/>
      <c r="BA1405" s="172"/>
      <c r="BB1405" s="172"/>
      <c r="BC1405" s="172"/>
      <c r="BD1405" s="172"/>
      <c r="BE1405" s="172"/>
      <c r="BF1405" s="172"/>
      <c r="BG1405" s="172"/>
      <c r="BH1405" s="172"/>
      <c r="BI1405" s="172"/>
      <c r="BJ1405" s="172"/>
      <c r="BK1405" s="172"/>
      <c r="BL1405" s="172"/>
      <c r="BM1405" s="172"/>
      <c r="BN1405" s="172"/>
    </row>
    <row r="1406" spans="20:66" s="156" customFormat="1">
      <c r="T1406" s="172"/>
      <c r="U1406" s="172"/>
      <c r="V1406" s="172"/>
      <c r="W1406" s="172"/>
      <c r="X1406" s="172"/>
      <c r="Y1406" s="172"/>
      <c r="Z1406" s="172"/>
      <c r="AA1406" s="172"/>
      <c r="AB1406" s="172"/>
      <c r="AC1406" s="172"/>
      <c r="AD1406" s="172"/>
      <c r="AE1406" s="172"/>
      <c r="AF1406" s="172"/>
      <c r="AG1406" s="172"/>
      <c r="AH1406" s="172"/>
      <c r="AI1406" s="172"/>
      <c r="AJ1406" s="172"/>
      <c r="AK1406" s="172"/>
      <c r="AL1406" s="172"/>
      <c r="AM1406" s="172"/>
      <c r="AN1406" s="172"/>
      <c r="AO1406" s="172"/>
      <c r="AP1406" s="172"/>
      <c r="AQ1406" s="172"/>
      <c r="AR1406" s="172"/>
      <c r="AS1406" s="172"/>
      <c r="AT1406" s="172"/>
      <c r="AU1406" s="172"/>
      <c r="AV1406" s="172"/>
      <c r="AW1406" s="172"/>
      <c r="AX1406" s="172"/>
      <c r="AY1406" s="172"/>
      <c r="AZ1406" s="172"/>
      <c r="BA1406" s="172"/>
      <c r="BB1406" s="172"/>
      <c r="BC1406" s="172"/>
      <c r="BD1406" s="172"/>
      <c r="BE1406" s="172"/>
      <c r="BF1406" s="172"/>
      <c r="BG1406" s="172"/>
      <c r="BH1406" s="172"/>
      <c r="BI1406" s="172"/>
      <c r="BJ1406" s="172"/>
      <c r="BK1406" s="172"/>
      <c r="BL1406" s="172"/>
      <c r="BM1406" s="172"/>
      <c r="BN1406" s="172"/>
    </row>
    <row r="1407" spans="20:66" s="156" customFormat="1">
      <c r="T1407" s="172"/>
      <c r="U1407" s="172"/>
      <c r="V1407" s="172"/>
      <c r="W1407" s="172"/>
      <c r="X1407" s="172"/>
      <c r="Y1407" s="172"/>
      <c r="Z1407" s="172"/>
      <c r="AA1407" s="172"/>
      <c r="AB1407" s="172"/>
      <c r="AC1407" s="172"/>
      <c r="AD1407" s="172"/>
      <c r="AE1407" s="172"/>
      <c r="AF1407" s="172"/>
      <c r="AG1407" s="172"/>
      <c r="AH1407" s="172"/>
      <c r="AI1407" s="172"/>
      <c r="AJ1407" s="172"/>
      <c r="AK1407" s="172"/>
      <c r="AL1407" s="172"/>
      <c r="AM1407" s="172"/>
      <c r="AN1407" s="172"/>
      <c r="AO1407" s="172"/>
      <c r="AP1407" s="172"/>
      <c r="AQ1407" s="172"/>
      <c r="AR1407" s="172"/>
      <c r="AS1407" s="172"/>
      <c r="AT1407" s="172"/>
      <c r="AU1407" s="172"/>
      <c r="AV1407" s="172"/>
      <c r="AW1407" s="172"/>
      <c r="AX1407" s="172"/>
      <c r="AY1407" s="172"/>
      <c r="AZ1407" s="172"/>
      <c r="BA1407" s="172"/>
      <c r="BB1407" s="172"/>
      <c r="BC1407" s="172"/>
      <c r="BD1407" s="172"/>
      <c r="BE1407" s="172"/>
      <c r="BF1407" s="172"/>
      <c r="BG1407" s="172"/>
      <c r="BH1407" s="172"/>
      <c r="BI1407" s="172"/>
      <c r="BJ1407" s="172"/>
      <c r="BK1407" s="172"/>
      <c r="BL1407" s="172"/>
      <c r="BM1407" s="172"/>
      <c r="BN1407" s="172"/>
    </row>
    <row r="1408" spans="20:66" s="156" customFormat="1">
      <c r="T1408" s="172"/>
      <c r="U1408" s="172"/>
      <c r="V1408" s="172"/>
      <c r="W1408" s="172"/>
      <c r="X1408" s="172"/>
      <c r="Y1408" s="172"/>
      <c r="Z1408" s="172"/>
      <c r="AA1408" s="172"/>
      <c r="AB1408" s="172"/>
      <c r="AC1408" s="172"/>
      <c r="AD1408" s="172"/>
      <c r="AE1408" s="172"/>
      <c r="AF1408" s="172"/>
      <c r="AG1408" s="172"/>
      <c r="AH1408" s="172"/>
      <c r="AI1408" s="172"/>
      <c r="AJ1408" s="172"/>
      <c r="AK1408" s="172"/>
      <c r="AL1408" s="172"/>
      <c r="AM1408" s="172"/>
      <c r="AN1408" s="172"/>
      <c r="AO1408" s="172"/>
      <c r="AP1408" s="172"/>
      <c r="AQ1408" s="172"/>
      <c r="AR1408" s="172"/>
      <c r="AS1408" s="172"/>
      <c r="AT1408" s="172"/>
      <c r="AU1408" s="172"/>
      <c r="AV1408" s="172"/>
      <c r="AW1408" s="172"/>
      <c r="AX1408" s="172"/>
      <c r="AY1408" s="172"/>
      <c r="AZ1408" s="172"/>
      <c r="BA1408" s="172"/>
      <c r="BB1408" s="172"/>
      <c r="BC1408" s="172"/>
      <c r="BD1408" s="172"/>
      <c r="BE1408" s="172"/>
      <c r="BF1408" s="172"/>
      <c r="BG1408" s="172"/>
      <c r="BH1408" s="172"/>
      <c r="BI1408" s="172"/>
      <c r="BJ1408" s="172"/>
      <c r="BK1408" s="172"/>
      <c r="BL1408" s="172"/>
      <c r="BM1408" s="172"/>
      <c r="BN1408" s="172"/>
    </row>
    <row r="1409" spans="20:66" s="156" customFormat="1">
      <c r="T1409" s="172"/>
      <c r="U1409" s="172"/>
      <c r="V1409" s="172"/>
      <c r="W1409" s="172"/>
      <c r="X1409" s="172"/>
      <c r="Y1409" s="172"/>
      <c r="Z1409" s="172"/>
      <c r="AA1409" s="172"/>
      <c r="AB1409" s="172"/>
      <c r="AC1409" s="172"/>
      <c r="AD1409" s="172"/>
      <c r="AE1409" s="172"/>
      <c r="AF1409" s="172"/>
      <c r="AG1409" s="172"/>
      <c r="AH1409" s="172"/>
      <c r="AI1409" s="172"/>
      <c r="AJ1409" s="172"/>
      <c r="AK1409" s="172"/>
      <c r="AL1409" s="172"/>
      <c r="AM1409" s="172"/>
      <c r="AN1409" s="172"/>
      <c r="AO1409" s="172"/>
      <c r="AP1409" s="172"/>
      <c r="AQ1409" s="172"/>
      <c r="AR1409" s="172"/>
      <c r="AS1409" s="172"/>
      <c r="AT1409" s="172"/>
      <c r="AU1409" s="172"/>
      <c r="AV1409" s="172"/>
      <c r="AW1409" s="172"/>
      <c r="AX1409" s="172"/>
      <c r="AY1409" s="172"/>
      <c r="AZ1409" s="172"/>
      <c r="BA1409" s="172"/>
      <c r="BB1409" s="172"/>
      <c r="BC1409" s="172"/>
      <c r="BD1409" s="172"/>
      <c r="BE1409" s="172"/>
      <c r="BF1409" s="172"/>
      <c r="BG1409" s="172"/>
      <c r="BH1409" s="172"/>
      <c r="BI1409" s="172"/>
      <c r="BJ1409" s="172"/>
      <c r="BK1409" s="172"/>
      <c r="BL1409" s="172"/>
      <c r="BM1409" s="172"/>
      <c r="BN1409" s="172"/>
    </row>
    <row r="1410" spans="20:66" s="156" customFormat="1">
      <c r="T1410" s="172"/>
      <c r="U1410" s="172"/>
      <c r="V1410" s="172"/>
      <c r="W1410" s="172"/>
      <c r="X1410" s="172"/>
      <c r="Y1410" s="172"/>
      <c r="Z1410" s="172"/>
      <c r="AA1410" s="172"/>
      <c r="AB1410" s="172"/>
      <c r="AC1410" s="172"/>
      <c r="AD1410" s="172"/>
      <c r="AE1410" s="172"/>
      <c r="AF1410" s="172"/>
      <c r="AG1410" s="172"/>
      <c r="AH1410" s="172"/>
      <c r="AI1410" s="172"/>
      <c r="AJ1410" s="172"/>
      <c r="AK1410" s="172"/>
      <c r="AL1410" s="172"/>
      <c r="AM1410" s="172"/>
      <c r="AN1410" s="172"/>
      <c r="AO1410" s="172"/>
      <c r="AP1410" s="172"/>
      <c r="AQ1410" s="172"/>
      <c r="AR1410" s="172"/>
      <c r="AS1410" s="172"/>
      <c r="AT1410" s="172"/>
      <c r="AU1410" s="172"/>
      <c r="AV1410" s="172"/>
      <c r="AW1410" s="172"/>
      <c r="AX1410" s="172"/>
      <c r="AY1410" s="172"/>
      <c r="AZ1410" s="172"/>
      <c r="BA1410" s="172"/>
      <c r="BB1410" s="172"/>
      <c r="BC1410" s="172"/>
      <c r="BD1410" s="172"/>
      <c r="BE1410" s="172"/>
      <c r="BF1410" s="172"/>
      <c r="BG1410" s="172"/>
      <c r="BH1410" s="172"/>
      <c r="BI1410" s="172"/>
      <c r="BJ1410" s="172"/>
      <c r="BK1410" s="172"/>
      <c r="BL1410" s="172"/>
      <c r="BM1410" s="172"/>
      <c r="BN1410" s="172"/>
    </row>
    <row r="1411" spans="20:66" s="156" customFormat="1">
      <c r="T1411" s="172"/>
      <c r="U1411" s="172"/>
      <c r="V1411" s="172"/>
      <c r="W1411" s="172"/>
      <c r="X1411" s="172"/>
      <c r="Y1411" s="172"/>
      <c r="Z1411" s="172"/>
      <c r="AA1411" s="172"/>
      <c r="AB1411" s="172"/>
      <c r="AC1411" s="172"/>
      <c r="AD1411" s="172"/>
      <c r="AE1411" s="172"/>
      <c r="AF1411" s="172"/>
      <c r="AG1411" s="172"/>
      <c r="AH1411" s="172"/>
      <c r="AI1411" s="172"/>
      <c r="AJ1411" s="172"/>
      <c r="AK1411" s="172"/>
      <c r="AL1411" s="172"/>
      <c r="AM1411" s="172"/>
      <c r="AN1411" s="172"/>
      <c r="AO1411" s="172"/>
      <c r="AP1411" s="172"/>
      <c r="AQ1411" s="172"/>
      <c r="AR1411" s="172"/>
      <c r="AS1411" s="172"/>
      <c r="AT1411" s="172"/>
      <c r="AU1411" s="172"/>
      <c r="AV1411" s="172"/>
      <c r="AW1411" s="172"/>
      <c r="AX1411" s="172"/>
      <c r="AY1411" s="172"/>
      <c r="AZ1411" s="172"/>
      <c r="BA1411" s="172"/>
      <c r="BB1411" s="172"/>
      <c r="BC1411" s="172"/>
      <c r="BD1411" s="172"/>
      <c r="BE1411" s="172"/>
      <c r="BF1411" s="172"/>
      <c r="BG1411" s="172"/>
      <c r="BH1411" s="172"/>
      <c r="BI1411" s="172"/>
      <c r="BJ1411" s="172"/>
      <c r="BK1411" s="172"/>
      <c r="BL1411" s="172"/>
      <c r="BM1411" s="172"/>
      <c r="BN1411" s="172"/>
    </row>
    <row r="1412" spans="20:66" s="156" customFormat="1">
      <c r="T1412" s="172"/>
      <c r="U1412" s="172"/>
      <c r="V1412" s="172"/>
      <c r="W1412" s="172"/>
      <c r="X1412" s="172"/>
      <c r="Y1412" s="172"/>
      <c r="Z1412" s="172"/>
      <c r="AA1412" s="172"/>
      <c r="AB1412" s="172"/>
      <c r="AC1412" s="172"/>
      <c r="AD1412" s="172"/>
      <c r="AE1412" s="172"/>
      <c r="AF1412" s="172"/>
      <c r="AG1412" s="172"/>
      <c r="AH1412" s="172"/>
      <c r="AI1412" s="172"/>
      <c r="AJ1412" s="172"/>
      <c r="AK1412" s="172"/>
      <c r="AL1412" s="172"/>
      <c r="AM1412" s="172"/>
      <c r="AN1412" s="172"/>
      <c r="AO1412" s="172"/>
      <c r="AP1412" s="172"/>
      <c r="AQ1412" s="172"/>
      <c r="AR1412" s="172"/>
      <c r="AS1412" s="172"/>
      <c r="AT1412" s="172"/>
      <c r="AU1412" s="172"/>
      <c r="AV1412" s="172"/>
      <c r="AW1412" s="172"/>
      <c r="AX1412" s="172"/>
      <c r="AY1412" s="172"/>
      <c r="AZ1412" s="172"/>
      <c r="BA1412" s="172"/>
      <c r="BB1412" s="172"/>
      <c r="BC1412" s="172"/>
      <c r="BD1412" s="172"/>
      <c r="BE1412" s="172"/>
      <c r="BF1412" s="172"/>
      <c r="BG1412" s="172"/>
      <c r="BH1412" s="172"/>
      <c r="BI1412" s="172"/>
      <c r="BJ1412" s="172"/>
      <c r="BK1412" s="172"/>
      <c r="BL1412" s="172"/>
      <c r="BM1412" s="172"/>
      <c r="BN1412" s="172"/>
    </row>
    <row r="1413" spans="20:66" s="156" customFormat="1">
      <c r="T1413" s="172"/>
      <c r="U1413" s="172"/>
      <c r="V1413" s="172"/>
      <c r="W1413" s="172"/>
      <c r="X1413" s="172"/>
      <c r="Y1413" s="172"/>
      <c r="Z1413" s="172"/>
      <c r="AA1413" s="172"/>
      <c r="AB1413" s="172"/>
      <c r="AC1413" s="172"/>
      <c r="AD1413" s="172"/>
      <c r="AE1413" s="172"/>
      <c r="AF1413" s="172"/>
      <c r="AG1413" s="172"/>
      <c r="AH1413" s="172"/>
      <c r="AI1413" s="172"/>
      <c r="AJ1413" s="172"/>
      <c r="AK1413" s="172"/>
      <c r="AL1413" s="172"/>
      <c r="AM1413" s="172"/>
      <c r="AN1413" s="172"/>
      <c r="AO1413" s="172"/>
      <c r="AP1413" s="172"/>
      <c r="AQ1413" s="172"/>
      <c r="AR1413" s="172"/>
      <c r="AS1413" s="172"/>
      <c r="AT1413" s="172"/>
      <c r="AU1413" s="172"/>
      <c r="AV1413" s="172"/>
      <c r="AW1413" s="172"/>
      <c r="AX1413" s="172"/>
      <c r="AY1413" s="172"/>
      <c r="AZ1413" s="172"/>
      <c r="BA1413" s="172"/>
      <c r="BB1413" s="172"/>
      <c r="BC1413" s="172"/>
      <c r="BD1413" s="172"/>
      <c r="BE1413" s="172"/>
      <c r="BF1413" s="172"/>
      <c r="BG1413" s="172"/>
      <c r="BH1413" s="172"/>
      <c r="BI1413" s="172"/>
      <c r="BJ1413" s="172"/>
      <c r="BK1413" s="172"/>
      <c r="BL1413" s="172"/>
      <c r="BM1413" s="172"/>
      <c r="BN1413" s="172"/>
    </row>
    <row r="1414" spans="20:66" s="156" customFormat="1">
      <c r="T1414" s="172"/>
      <c r="U1414" s="172"/>
      <c r="V1414" s="172"/>
      <c r="W1414" s="172"/>
      <c r="X1414" s="172"/>
      <c r="Y1414" s="172"/>
      <c r="Z1414" s="172"/>
      <c r="AA1414" s="172"/>
      <c r="AB1414" s="172"/>
      <c r="AC1414" s="172"/>
      <c r="AD1414" s="172"/>
      <c r="AE1414" s="172"/>
      <c r="AF1414" s="172"/>
      <c r="AG1414" s="172"/>
      <c r="AH1414" s="172"/>
      <c r="AI1414" s="172"/>
      <c r="AJ1414" s="172"/>
      <c r="AK1414" s="172"/>
      <c r="AL1414" s="172"/>
      <c r="AM1414" s="172"/>
      <c r="AN1414" s="172"/>
      <c r="AO1414" s="172"/>
      <c r="AP1414" s="172"/>
      <c r="AQ1414" s="172"/>
      <c r="AR1414" s="172"/>
      <c r="AS1414" s="172"/>
      <c r="AT1414" s="172"/>
      <c r="AU1414" s="172"/>
      <c r="AV1414" s="172"/>
      <c r="AW1414" s="172"/>
      <c r="AX1414" s="172"/>
      <c r="AY1414" s="172"/>
      <c r="AZ1414" s="172"/>
      <c r="BA1414" s="172"/>
      <c r="BB1414" s="172"/>
      <c r="BC1414" s="172"/>
      <c r="BD1414" s="172"/>
      <c r="BE1414" s="172"/>
      <c r="BF1414" s="172"/>
      <c r="BG1414" s="172"/>
      <c r="BH1414" s="172"/>
      <c r="BI1414" s="172"/>
      <c r="BJ1414" s="172"/>
      <c r="BK1414" s="172"/>
      <c r="BL1414" s="172"/>
      <c r="BM1414" s="172"/>
      <c r="BN1414" s="172"/>
    </row>
    <row r="1415" spans="20:66" s="156" customFormat="1">
      <c r="T1415" s="172"/>
      <c r="U1415" s="172"/>
      <c r="V1415" s="172"/>
      <c r="W1415" s="172"/>
      <c r="X1415" s="172"/>
      <c r="Y1415" s="172"/>
      <c r="Z1415" s="172"/>
      <c r="AA1415" s="172"/>
      <c r="AB1415" s="172"/>
      <c r="AC1415" s="172"/>
      <c r="AD1415" s="172"/>
      <c r="AE1415" s="172"/>
      <c r="AF1415" s="172"/>
      <c r="AG1415" s="172"/>
      <c r="AH1415" s="172"/>
      <c r="AI1415" s="172"/>
      <c r="AJ1415" s="172"/>
      <c r="AK1415" s="172"/>
      <c r="AL1415" s="172"/>
      <c r="AM1415" s="172"/>
      <c r="AN1415" s="172"/>
      <c r="AO1415" s="172"/>
      <c r="AP1415" s="172"/>
      <c r="AQ1415" s="172"/>
      <c r="AR1415" s="172"/>
      <c r="AS1415" s="172"/>
      <c r="AT1415" s="172"/>
      <c r="AU1415" s="172"/>
      <c r="AV1415" s="172"/>
      <c r="AW1415" s="172"/>
      <c r="AX1415" s="172"/>
      <c r="AY1415" s="172"/>
      <c r="AZ1415" s="172"/>
      <c r="BA1415" s="172"/>
      <c r="BB1415" s="172"/>
      <c r="BC1415" s="172"/>
      <c r="BD1415" s="172"/>
      <c r="BE1415" s="172"/>
      <c r="BF1415" s="172"/>
      <c r="BG1415" s="172"/>
      <c r="BH1415" s="172"/>
      <c r="BI1415" s="172"/>
      <c r="BJ1415" s="172"/>
      <c r="BK1415" s="172"/>
      <c r="BL1415" s="172"/>
      <c r="BM1415" s="172"/>
      <c r="BN1415" s="172"/>
    </row>
    <row r="1416" spans="20:66" s="156" customFormat="1">
      <c r="T1416" s="172"/>
      <c r="U1416" s="172"/>
      <c r="V1416" s="172"/>
      <c r="W1416" s="172"/>
      <c r="X1416" s="172"/>
      <c r="Y1416" s="172"/>
      <c r="Z1416" s="172"/>
      <c r="AA1416" s="172"/>
      <c r="AB1416" s="172"/>
      <c r="AC1416" s="172"/>
      <c r="AD1416" s="172"/>
      <c r="AE1416" s="172"/>
      <c r="AF1416" s="172"/>
      <c r="AG1416" s="172"/>
      <c r="AH1416" s="172"/>
      <c r="AI1416" s="172"/>
      <c r="AJ1416" s="172"/>
      <c r="AK1416" s="172"/>
      <c r="AL1416" s="172"/>
      <c r="AM1416" s="172"/>
      <c r="AN1416" s="172"/>
      <c r="AO1416" s="172"/>
      <c r="AP1416" s="172"/>
      <c r="AQ1416" s="172"/>
      <c r="AR1416" s="172"/>
      <c r="AS1416" s="172"/>
      <c r="AT1416" s="172"/>
      <c r="AU1416" s="172"/>
      <c r="AV1416" s="172"/>
      <c r="AW1416" s="172"/>
      <c r="AX1416" s="172"/>
      <c r="AY1416" s="172"/>
      <c r="AZ1416" s="172"/>
      <c r="BA1416" s="172"/>
      <c r="BB1416" s="172"/>
      <c r="BC1416" s="172"/>
      <c r="BD1416" s="172"/>
      <c r="BE1416" s="172"/>
      <c r="BF1416" s="172"/>
      <c r="BG1416" s="172"/>
      <c r="BH1416" s="172"/>
      <c r="BI1416" s="172"/>
      <c r="BJ1416" s="172"/>
      <c r="BK1416" s="172"/>
      <c r="BL1416" s="172"/>
      <c r="BM1416" s="172"/>
      <c r="BN1416" s="172"/>
    </row>
    <row r="1417" spans="20:66" s="156" customFormat="1">
      <c r="T1417" s="172"/>
      <c r="U1417" s="172"/>
      <c r="V1417" s="172"/>
      <c r="W1417" s="172"/>
      <c r="X1417" s="172"/>
      <c r="Y1417" s="172"/>
      <c r="Z1417" s="172"/>
      <c r="AA1417" s="172"/>
      <c r="AB1417" s="172"/>
      <c r="AC1417" s="172"/>
      <c r="AD1417" s="172"/>
      <c r="AE1417" s="172"/>
      <c r="AF1417" s="172"/>
      <c r="AG1417" s="172"/>
      <c r="AH1417" s="172"/>
      <c r="AI1417" s="172"/>
      <c r="AJ1417" s="172"/>
      <c r="AK1417" s="172"/>
      <c r="AL1417" s="172"/>
      <c r="AM1417" s="172"/>
      <c r="AN1417" s="172"/>
      <c r="AO1417" s="172"/>
      <c r="AP1417" s="172"/>
      <c r="AQ1417" s="172"/>
      <c r="AR1417" s="172"/>
      <c r="AS1417" s="172"/>
      <c r="AT1417" s="172"/>
      <c r="AU1417" s="172"/>
      <c r="AV1417" s="172"/>
      <c r="AW1417" s="172"/>
      <c r="AX1417" s="172"/>
      <c r="AY1417" s="172"/>
      <c r="AZ1417" s="172"/>
      <c r="BA1417" s="172"/>
      <c r="BB1417" s="172"/>
      <c r="BC1417" s="172"/>
      <c r="BD1417" s="172"/>
      <c r="BE1417" s="172"/>
      <c r="BF1417" s="172"/>
      <c r="BG1417" s="172"/>
      <c r="BH1417" s="172"/>
      <c r="BI1417" s="172"/>
      <c r="BJ1417" s="172"/>
      <c r="BK1417" s="172"/>
      <c r="BL1417" s="172"/>
      <c r="BM1417" s="172"/>
      <c r="BN1417" s="172"/>
    </row>
    <row r="1418" spans="20:66" s="156" customFormat="1">
      <c r="T1418" s="172"/>
      <c r="U1418" s="172"/>
      <c r="V1418" s="172"/>
      <c r="W1418" s="172"/>
      <c r="X1418" s="172"/>
      <c r="Y1418" s="172"/>
      <c r="Z1418" s="172"/>
      <c r="AA1418" s="172"/>
      <c r="AB1418" s="172"/>
      <c r="AC1418" s="172"/>
      <c r="AD1418" s="172"/>
      <c r="AE1418" s="172"/>
      <c r="AF1418" s="172"/>
      <c r="AG1418" s="172"/>
      <c r="AH1418" s="172"/>
      <c r="AI1418" s="172"/>
      <c r="AJ1418" s="172"/>
      <c r="AK1418" s="172"/>
      <c r="AL1418" s="172"/>
      <c r="AM1418" s="172"/>
      <c r="AN1418" s="172"/>
      <c r="AO1418" s="172"/>
      <c r="AP1418" s="172"/>
      <c r="AQ1418" s="172"/>
      <c r="AR1418" s="172"/>
      <c r="AS1418" s="172"/>
      <c r="AT1418" s="172"/>
      <c r="AU1418" s="172"/>
      <c r="AV1418" s="172"/>
      <c r="AW1418" s="172"/>
      <c r="AX1418" s="172"/>
      <c r="AY1418" s="172"/>
      <c r="AZ1418" s="172"/>
      <c r="BA1418" s="172"/>
      <c r="BB1418" s="172"/>
      <c r="BC1418" s="172"/>
      <c r="BD1418" s="172"/>
      <c r="BE1418" s="172"/>
      <c r="BF1418" s="172"/>
      <c r="BG1418" s="172"/>
      <c r="BH1418" s="172"/>
      <c r="BI1418" s="172"/>
      <c r="BJ1418" s="172"/>
      <c r="BK1418" s="172"/>
      <c r="BL1418" s="172"/>
      <c r="BM1418" s="172"/>
      <c r="BN1418" s="172"/>
    </row>
    <row r="1419" spans="20:66" s="156" customFormat="1">
      <c r="T1419" s="172"/>
      <c r="U1419" s="172"/>
      <c r="V1419" s="172"/>
      <c r="W1419" s="172"/>
      <c r="X1419" s="172"/>
      <c r="Y1419" s="172"/>
      <c r="Z1419" s="172"/>
      <c r="AA1419" s="172"/>
      <c r="AB1419" s="172"/>
      <c r="AC1419" s="172"/>
      <c r="AD1419" s="172"/>
      <c r="AE1419" s="172"/>
      <c r="AF1419" s="172"/>
      <c r="AG1419" s="172"/>
      <c r="AH1419" s="172"/>
      <c r="AI1419" s="172"/>
      <c r="AJ1419" s="172"/>
      <c r="AK1419" s="172"/>
      <c r="AL1419" s="172"/>
      <c r="AM1419" s="172"/>
      <c r="AN1419" s="172"/>
      <c r="AO1419" s="172"/>
      <c r="AP1419" s="172"/>
      <c r="AQ1419" s="172"/>
      <c r="AR1419" s="172"/>
      <c r="AS1419" s="172"/>
      <c r="AT1419" s="172"/>
      <c r="AU1419" s="172"/>
      <c r="AV1419" s="172"/>
      <c r="AW1419" s="172"/>
      <c r="AX1419" s="172"/>
      <c r="AY1419" s="172"/>
      <c r="AZ1419" s="172"/>
      <c r="BA1419" s="172"/>
      <c r="BB1419" s="172"/>
      <c r="BC1419" s="172"/>
      <c r="BD1419" s="172"/>
      <c r="BE1419" s="172"/>
      <c r="BF1419" s="172"/>
      <c r="BG1419" s="172"/>
      <c r="BH1419" s="172"/>
      <c r="BI1419" s="172"/>
      <c r="BJ1419" s="172"/>
      <c r="BK1419" s="172"/>
      <c r="BL1419" s="172"/>
      <c r="BM1419" s="172"/>
      <c r="BN1419" s="172"/>
    </row>
    <row r="1420" spans="20:66" s="156" customFormat="1">
      <c r="T1420" s="172"/>
      <c r="U1420" s="172"/>
      <c r="V1420" s="172"/>
      <c r="W1420" s="172"/>
      <c r="X1420" s="172"/>
      <c r="Y1420" s="172"/>
      <c r="Z1420" s="172"/>
      <c r="AA1420" s="172"/>
      <c r="AB1420" s="172"/>
      <c r="AC1420" s="172"/>
      <c r="AD1420" s="172"/>
      <c r="AE1420" s="172"/>
      <c r="AF1420" s="172"/>
      <c r="AG1420" s="172"/>
      <c r="AH1420" s="172"/>
      <c r="AI1420" s="172"/>
      <c r="AJ1420" s="172"/>
      <c r="AK1420" s="172"/>
      <c r="AL1420" s="172"/>
      <c r="AM1420" s="172"/>
      <c r="AN1420" s="172"/>
      <c r="AO1420" s="172"/>
      <c r="AP1420" s="172"/>
      <c r="AQ1420" s="172"/>
      <c r="AR1420" s="172"/>
      <c r="AS1420" s="172"/>
      <c r="AT1420" s="172"/>
      <c r="AU1420" s="172"/>
      <c r="AV1420" s="172"/>
      <c r="AW1420" s="172"/>
      <c r="AX1420" s="172"/>
      <c r="AY1420" s="172"/>
      <c r="AZ1420" s="172"/>
      <c r="BA1420" s="172"/>
      <c r="BB1420" s="172"/>
      <c r="BC1420" s="172"/>
      <c r="BD1420" s="172"/>
      <c r="BE1420" s="172"/>
      <c r="BF1420" s="172"/>
      <c r="BG1420" s="172"/>
      <c r="BH1420" s="172"/>
      <c r="BI1420" s="172"/>
      <c r="BJ1420" s="172"/>
      <c r="BK1420" s="172"/>
      <c r="BL1420" s="172"/>
      <c r="BM1420" s="172"/>
      <c r="BN1420" s="172"/>
    </row>
    <row r="1421" spans="20:66" s="156" customFormat="1">
      <c r="T1421" s="172"/>
      <c r="U1421" s="172"/>
      <c r="V1421" s="172"/>
      <c r="W1421" s="172"/>
      <c r="X1421" s="172"/>
      <c r="Y1421" s="172"/>
      <c r="Z1421" s="172"/>
      <c r="AA1421" s="172"/>
      <c r="AB1421" s="172"/>
      <c r="AC1421" s="172"/>
      <c r="AD1421" s="172"/>
      <c r="AE1421" s="172"/>
      <c r="AF1421" s="172"/>
      <c r="AG1421" s="172"/>
      <c r="AH1421" s="172"/>
      <c r="AI1421" s="172"/>
      <c r="AJ1421" s="172"/>
      <c r="AK1421" s="172"/>
      <c r="AL1421" s="172"/>
      <c r="AM1421" s="172"/>
      <c r="AN1421" s="172"/>
      <c r="AO1421" s="172"/>
      <c r="AP1421" s="172"/>
      <c r="AQ1421" s="172"/>
      <c r="AR1421" s="172"/>
      <c r="AS1421" s="172"/>
      <c r="AT1421" s="172"/>
      <c r="AU1421" s="172"/>
      <c r="AV1421" s="172"/>
      <c r="AW1421" s="172"/>
      <c r="AX1421" s="172"/>
      <c r="AY1421" s="172"/>
      <c r="AZ1421" s="172"/>
      <c r="BA1421" s="172"/>
      <c r="BB1421" s="172"/>
      <c r="BC1421" s="172"/>
      <c r="BD1421" s="172"/>
      <c r="BE1421" s="172"/>
      <c r="BF1421" s="172"/>
      <c r="BG1421" s="172"/>
      <c r="BH1421" s="172"/>
      <c r="BI1421" s="172"/>
      <c r="BJ1421" s="172"/>
      <c r="BK1421" s="172"/>
      <c r="BL1421" s="172"/>
      <c r="BM1421" s="172"/>
      <c r="BN1421" s="172"/>
    </row>
    <row r="1422" spans="20:66" s="156" customFormat="1">
      <c r="T1422" s="172"/>
      <c r="U1422" s="172"/>
      <c r="V1422" s="172"/>
      <c r="W1422" s="172"/>
      <c r="X1422" s="172"/>
      <c r="Y1422" s="172"/>
      <c r="Z1422" s="172"/>
      <c r="AA1422" s="172"/>
      <c r="AB1422" s="172"/>
      <c r="AC1422" s="172"/>
      <c r="AD1422" s="172"/>
      <c r="AE1422" s="172"/>
      <c r="AF1422" s="172"/>
      <c r="AG1422" s="172"/>
      <c r="AH1422" s="172"/>
      <c r="AI1422" s="172"/>
      <c r="AJ1422" s="172"/>
      <c r="AK1422" s="172"/>
      <c r="AL1422" s="172"/>
      <c r="AM1422" s="172"/>
      <c r="AN1422" s="172"/>
      <c r="AO1422" s="172"/>
      <c r="AP1422" s="172"/>
      <c r="AQ1422" s="172"/>
      <c r="AR1422" s="172"/>
      <c r="AS1422" s="172"/>
      <c r="AT1422" s="172"/>
      <c r="AU1422" s="172"/>
      <c r="AV1422" s="172"/>
      <c r="AW1422" s="172"/>
      <c r="AX1422" s="172"/>
      <c r="AY1422" s="172"/>
      <c r="AZ1422" s="172"/>
      <c r="BA1422" s="172"/>
      <c r="BB1422" s="172"/>
      <c r="BC1422" s="172"/>
      <c r="BD1422" s="172"/>
      <c r="BE1422" s="172"/>
      <c r="BF1422" s="172"/>
      <c r="BG1422" s="172"/>
      <c r="BH1422" s="172"/>
      <c r="BI1422" s="172"/>
      <c r="BJ1422" s="172"/>
      <c r="BK1422" s="172"/>
      <c r="BL1422" s="172"/>
      <c r="BM1422" s="172"/>
      <c r="BN1422" s="172"/>
    </row>
    <row r="1423" spans="20:66" s="156" customFormat="1">
      <c r="T1423" s="172"/>
      <c r="U1423" s="172"/>
      <c r="V1423" s="172"/>
      <c r="W1423" s="172"/>
      <c r="X1423" s="172"/>
      <c r="Y1423" s="172"/>
      <c r="Z1423" s="172"/>
      <c r="AA1423" s="172"/>
      <c r="AB1423" s="172"/>
      <c r="AC1423" s="172"/>
      <c r="AD1423" s="172"/>
      <c r="AE1423" s="172"/>
      <c r="AF1423" s="172"/>
      <c r="AG1423" s="172"/>
      <c r="AH1423" s="172"/>
      <c r="AI1423" s="172"/>
      <c r="AJ1423" s="172"/>
      <c r="AK1423" s="172"/>
      <c r="AL1423" s="172"/>
      <c r="AM1423" s="172"/>
      <c r="AN1423" s="172"/>
      <c r="AO1423" s="172"/>
      <c r="AP1423" s="172"/>
      <c r="AQ1423" s="172"/>
      <c r="AR1423" s="172"/>
      <c r="AS1423" s="172"/>
      <c r="AT1423" s="172"/>
      <c r="AU1423" s="172"/>
      <c r="AV1423" s="172"/>
      <c r="AW1423" s="172"/>
      <c r="AX1423" s="172"/>
      <c r="AY1423" s="172"/>
      <c r="AZ1423" s="172"/>
      <c r="BA1423" s="172"/>
      <c r="BB1423" s="172"/>
      <c r="BC1423" s="172"/>
      <c r="BD1423" s="172"/>
      <c r="BE1423" s="172"/>
      <c r="BF1423" s="172"/>
      <c r="BG1423" s="172"/>
      <c r="BH1423" s="172"/>
      <c r="BI1423" s="172"/>
      <c r="BJ1423" s="172"/>
      <c r="BK1423" s="172"/>
      <c r="BL1423" s="172"/>
      <c r="BM1423" s="172"/>
      <c r="BN1423" s="172"/>
    </row>
    <row r="1424" spans="20:66" s="156" customFormat="1">
      <c r="T1424" s="172"/>
      <c r="U1424" s="172"/>
      <c r="V1424" s="172"/>
      <c r="W1424" s="172"/>
      <c r="X1424" s="172"/>
      <c r="Y1424" s="172"/>
      <c r="Z1424" s="172"/>
      <c r="AA1424" s="172"/>
      <c r="AB1424" s="172"/>
      <c r="AC1424" s="172"/>
      <c r="AD1424" s="172"/>
      <c r="AE1424" s="172"/>
      <c r="AF1424" s="172"/>
      <c r="AG1424" s="172"/>
      <c r="AH1424" s="172"/>
      <c r="AI1424" s="172"/>
      <c r="AJ1424" s="172"/>
      <c r="AK1424" s="172"/>
      <c r="AL1424" s="172"/>
      <c r="AM1424" s="172"/>
      <c r="AN1424" s="172"/>
      <c r="AO1424" s="172"/>
      <c r="AP1424" s="172"/>
      <c r="AQ1424" s="172"/>
      <c r="AR1424" s="172"/>
      <c r="AS1424" s="172"/>
      <c r="AT1424" s="172"/>
      <c r="AU1424" s="172"/>
      <c r="AV1424" s="172"/>
      <c r="AW1424" s="172"/>
      <c r="AX1424" s="172"/>
      <c r="AY1424" s="172"/>
      <c r="AZ1424" s="172"/>
      <c r="BA1424" s="172"/>
      <c r="BB1424" s="172"/>
      <c r="BC1424" s="172"/>
      <c r="BD1424" s="172"/>
      <c r="BE1424" s="172"/>
      <c r="BF1424" s="172"/>
      <c r="BG1424" s="172"/>
      <c r="BH1424" s="172"/>
      <c r="BI1424" s="172"/>
      <c r="BJ1424" s="172"/>
      <c r="BK1424" s="172"/>
      <c r="BL1424" s="172"/>
      <c r="BM1424" s="172"/>
      <c r="BN1424" s="172"/>
    </row>
    <row r="1425" spans="20:66" s="156" customFormat="1">
      <c r="T1425" s="172"/>
      <c r="U1425" s="172"/>
      <c r="V1425" s="172"/>
      <c r="W1425" s="172"/>
      <c r="X1425" s="172"/>
      <c r="Y1425" s="172"/>
      <c r="Z1425" s="172"/>
      <c r="AA1425" s="172"/>
      <c r="AB1425" s="172"/>
      <c r="AC1425" s="172"/>
      <c r="AD1425" s="172"/>
      <c r="AE1425" s="172"/>
      <c r="AF1425" s="172"/>
      <c r="AG1425" s="172"/>
      <c r="AH1425" s="172"/>
      <c r="AI1425" s="172"/>
      <c r="AJ1425" s="172"/>
      <c r="AK1425" s="172"/>
      <c r="AL1425" s="172"/>
      <c r="AM1425" s="172"/>
      <c r="AN1425" s="172"/>
      <c r="AO1425" s="172"/>
      <c r="AP1425" s="172"/>
      <c r="AQ1425" s="172"/>
      <c r="AR1425" s="172"/>
      <c r="AS1425" s="172"/>
      <c r="AT1425" s="172"/>
      <c r="AU1425" s="172"/>
      <c r="AV1425" s="172"/>
      <c r="AW1425" s="172"/>
      <c r="AX1425" s="172"/>
      <c r="AY1425" s="172"/>
      <c r="AZ1425" s="172"/>
      <c r="BA1425" s="172"/>
      <c r="BB1425" s="172"/>
      <c r="BC1425" s="172"/>
      <c r="BD1425" s="172"/>
      <c r="BE1425" s="172"/>
      <c r="BF1425" s="172"/>
      <c r="BG1425" s="172"/>
      <c r="BH1425" s="172"/>
      <c r="BI1425" s="172"/>
      <c r="BJ1425" s="172"/>
      <c r="BK1425" s="172"/>
      <c r="BL1425" s="172"/>
      <c r="BM1425" s="172"/>
      <c r="BN1425" s="172"/>
    </row>
    <row r="1426" spans="20:66" s="156" customFormat="1">
      <c r="T1426" s="172"/>
      <c r="U1426" s="172"/>
      <c r="V1426" s="172"/>
      <c r="W1426" s="172"/>
      <c r="X1426" s="172"/>
      <c r="Y1426" s="172"/>
      <c r="Z1426" s="172"/>
      <c r="AA1426" s="172"/>
      <c r="AB1426" s="172"/>
      <c r="AC1426" s="172"/>
      <c r="AD1426" s="172"/>
      <c r="AE1426" s="172"/>
      <c r="AF1426" s="172"/>
      <c r="AG1426" s="172"/>
      <c r="AH1426" s="172"/>
      <c r="AI1426" s="172"/>
      <c r="AJ1426" s="172"/>
      <c r="AK1426" s="172"/>
      <c r="AL1426" s="172"/>
      <c r="AM1426" s="172"/>
      <c r="AN1426" s="172"/>
      <c r="AO1426" s="172"/>
      <c r="AP1426" s="172"/>
      <c r="AQ1426" s="172"/>
      <c r="AR1426" s="172"/>
      <c r="AS1426" s="172"/>
      <c r="AT1426" s="172"/>
      <c r="AU1426" s="172"/>
      <c r="AV1426" s="172"/>
      <c r="AW1426" s="172"/>
      <c r="AX1426" s="172"/>
      <c r="AY1426" s="172"/>
      <c r="AZ1426" s="172"/>
      <c r="BA1426" s="172"/>
      <c r="BB1426" s="172"/>
      <c r="BC1426" s="172"/>
      <c r="BD1426" s="172"/>
      <c r="BE1426" s="172"/>
      <c r="BF1426" s="172"/>
      <c r="BG1426" s="172"/>
      <c r="BH1426" s="172"/>
      <c r="BI1426" s="172"/>
      <c r="BJ1426" s="172"/>
      <c r="BK1426" s="172"/>
      <c r="BL1426" s="172"/>
      <c r="BM1426" s="172"/>
      <c r="BN1426" s="172"/>
    </row>
    <row r="1427" spans="20:66" s="156" customFormat="1">
      <c r="T1427" s="172"/>
      <c r="U1427" s="172"/>
      <c r="V1427" s="172"/>
      <c r="W1427" s="172"/>
      <c r="X1427" s="172"/>
      <c r="Y1427" s="172"/>
      <c r="Z1427" s="172"/>
      <c r="AA1427" s="172"/>
      <c r="AB1427" s="172"/>
      <c r="AC1427" s="172"/>
      <c r="AD1427" s="172"/>
      <c r="AE1427" s="172"/>
      <c r="AF1427" s="172"/>
      <c r="AG1427" s="172"/>
      <c r="AH1427" s="172"/>
      <c r="AI1427" s="172"/>
      <c r="AJ1427" s="172"/>
      <c r="AK1427" s="172"/>
      <c r="AL1427" s="172"/>
      <c r="AM1427" s="172"/>
      <c r="AN1427" s="172"/>
      <c r="AO1427" s="172"/>
      <c r="AP1427" s="172"/>
      <c r="AQ1427" s="172"/>
      <c r="AR1427" s="172"/>
      <c r="AS1427" s="172"/>
      <c r="AT1427" s="172"/>
      <c r="AU1427" s="172"/>
      <c r="AV1427" s="172"/>
      <c r="AW1427" s="172"/>
      <c r="AX1427" s="172"/>
      <c r="AY1427" s="172"/>
      <c r="AZ1427" s="172"/>
      <c r="BA1427" s="172"/>
      <c r="BB1427" s="172"/>
      <c r="BC1427" s="172"/>
      <c r="BD1427" s="172"/>
      <c r="BE1427" s="172"/>
      <c r="BF1427" s="172"/>
      <c r="BG1427" s="172"/>
      <c r="BH1427" s="172"/>
      <c r="BI1427" s="172"/>
      <c r="BJ1427" s="172"/>
      <c r="BK1427" s="172"/>
      <c r="BL1427" s="172"/>
      <c r="BM1427" s="172"/>
      <c r="BN1427" s="172"/>
    </row>
    <row r="1428" spans="20:66" s="156" customFormat="1">
      <c r="T1428" s="172"/>
      <c r="U1428" s="172"/>
      <c r="V1428" s="172"/>
      <c r="W1428" s="172"/>
      <c r="X1428" s="172"/>
      <c r="Y1428" s="172"/>
      <c r="Z1428" s="172"/>
      <c r="AA1428" s="172"/>
      <c r="AB1428" s="172"/>
      <c r="AC1428" s="172"/>
      <c r="AD1428" s="172"/>
      <c r="AE1428" s="172"/>
      <c r="AF1428" s="172"/>
      <c r="AG1428" s="172"/>
      <c r="AH1428" s="172"/>
      <c r="AI1428" s="172"/>
      <c r="AJ1428" s="172"/>
      <c r="AK1428" s="172"/>
      <c r="AL1428" s="172"/>
      <c r="AM1428" s="172"/>
      <c r="AN1428" s="172"/>
      <c r="AO1428" s="172"/>
      <c r="AP1428" s="172"/>
      <c r="AQ1428" s="172"/>
      <c r="AR1428" s="172"/>
      <c r="AS1428" s="172"/>
      <c r="AT1428" s="172"/>
      <c r="AU1428" s="172"/>
      <c r="AV1428" s="172"/>
      <c r="AW1428" s="172"/>
      <c r="AX1428" s="172"/>
      <c r="AY1428" s="172"/>
      <c r="AZ1428" s="172"/>
      <c r="BA1428" s="172"/>
      <c r="BB1428" s="172"/>
      <c r="BC1428" s="172"/>
      <c r="BD1428" s="172"/>
      <c r="BE1428" s="172"/>
      <c r="BF1428" s="172"/>
      <c r="BG1428" s="172"/>
      <c r="BH1428" s="172"/>
      <c r="BI1428" s="172"/>
      <c r="BJ1428" s="172"/>
      <c r="BK1428" s="172"/>
      <c r="BL1428" s="172"/>
      <c r="BM1428" s="172"/>
      <c r="BN1428" s="172"/>
    </row>
    <row r="1429" spans="20:66" s="156" customFormat="1">
      <c r="T1429" s="172"/>
      <c r="U1429" s="172"/>
      <c r="V1429" s="172"/>
      <c r="W1429" s="172"/>
      <c r="X1429" s="172"/>
      <c r="Y1429" s="172"/>
      <c r="Z1429" s="172"/>
      <c r="AA1429" s="172"/>
      <c r="AB1429" s="172"/>
      <c r="AC1429" s="172"/>
      <c r="AD1429" s="172"/>
      <c r="AE1429" s="172"/>
      <c r="AF1429" s="172"/>
      <c r="AG1429" s="172"/>
      <c r="AH1429" s="172"/>
      <c r="AI1429" s="172"/>
      <c r="AJ1429" s="172"/>
      <c r="AK1429" s="172"/>
      <c r="AL1429" s="172"/>
      <c r="AM1429" s="172"/>
      <c r="AN1429" s="172"/>
      <c r="AO1429" s="172"/>
      <c r="AP1429" s="172"/>
      <c r="AQ1429" s="172"/>
      <c r="AR1429" s="172"/>
      <c r="AS1429" s="172"/>
      <c r="AT1429" s="172"/>
      <c r="AU1429" s="172"/>
      <c r="AV1429" s="172"/>
      <c r="AW1429" s="172"/>
      <c r="AX1429" s="172"/>
      <c r="AY1429" s="172"/>
      <c r="AZ1429" s="172"/>
      <c r="BA1429" s="172"/>
      <c r="BB1429" s="172"/>
      <c r="BC1429" s="172"/>
      <c r="BD1429" s="172"/>
      <c r="BE1429" s="172"/>
      <c r="BF1429" s="172"/>
      <c r="BG1429" s="172"/>
      <c r="BH1429" s="172"/>
      <c r="BI1429" s="172"/>
      <c r="BJ1429" s="172"/>
      <c r="BK1429" s="172"/>
      <c r="BL1429" s="172"/>
      <c r="BM1429" s="172"/>
      <c r="BN1429" s="172"/>
    </row>
    <row r="1430" spans="20:66" s="156" customFormat="1">
      <c r="T1430" s="172"/>
      <c r="U1430" s="172"/>
      <c r="V1430" s="172"/>
      <c r="W1430" s="172"/>
      <c r="X1430" s="172"/>
      <c r="Y1430" s="172"/>
      <c r="Z1430" s="172"/>
      <c r="AA1430" s="172"/>
      <c r="AB1430" s="172"/>
      <c r="AC1430" s="172"/>
      <c r="AD1430" s="172"/>
      <c r="AE1430" s="172"/>
      <c r="AF1430" s="172"/>
      <c r="AG1430" s="172"/>
      <c r="AH1430" s="172"/>
      <c r="AI1430" s="172"/>
      <c r="AJ1430" s="172"/>
      <c r="AK1430" s="172"/>
      <c r="AL1430" s="172"/>
      <c r="AM1430" s="172"/>
      <c r="AN1430" s="172"/>
      <c r="AO1430" s="172"/>
      <c r="AP1430" s="172"/>
      <c r="AQ1430" s="172"/>
      <c r="AR1430" s="172"/>
      <c r="AS1430" s="172"/>
      <c r="AT1430" s="172"/>
      <c r="AU1430" s="172"/>
      <c r="AV1430" s="172"/>
      <c r="AW1430" s="172"/>
      <c r="AX1430" s="172"/>
      <c r="AY1430" s="172"/>
      <c r="AZ1430" s="172"/>
      <c r="BA1430" s="172"/>
      <c r="BB1430" s="172"/>
      <c r="BC1430" s="172"/>
      <c r="BD1430" s="172"/>
      <c r="BE1430" s="172"/>
      <c r="BF1430" s="172"/>
      <c r="BG1430" s="172"/>
      <c r="BH1430" s="172"/>
      <c r="BI1430" s="172"/>
      <c r="BJ1430" s="172"/>
      <c r="BK1430" s="172"/>
      <c r="BL1430" s="172"/>
      <c r="BM1430" s="172"/>
      <c r="BN1430" s="172"/>
    </row>
    <row r="1431" spans="20:66" s="156" customFormat="1">
      <c r="T1431" s="172"/>
      <c r="U1431" s="172"/>
      <c r="V1431" s="172"/>
      <c r="W1431" s="172"/>
      <c r="X1431" s="172"/>
      <c r="Y1431" s="172"/>
      <c r="Z1431" s="172"/>
      <c r="AA1431" s="172"/>
      <c r="AB1431" s="172"/>
      <c r="AC1431" s="172"/>
      <c r="AD1431" s="172"/>
      <c r="AE1431" s="172"/>
      <c r="AF1431" s="172"/>
      <c r="AG1431" s="172"/>
      <c r="AH1431" s="172"/>
      <c r="AI1431" s="172"/>
      <c r="AJ1431" s="172"/>
      <c r="AK1431" s="172"/>
      <c r="AL1431" s="172"/>
      <c r="AM1431" s="172"/>
      <c r="AN1431" s="172"/>
      <c r="AO1431" s="172"/>
      <c r="AP1431" s="172"/>
      <c r="AQ1431" s="172"/>
      <c r="AR1431" s="172"/>
      <c r="AS1431" s="172"/>
      <c r="AT1431" s="172"/>
      <c r="AU1431" s="172"/>
      <c r="AV1431" s="172"/>
      <c r="AW1431" s="172"/>
      <c r="AX1431" s="172"/>
      <c r="AY1431" s="172"/>
      <c r="AZ1431" s="172"/>
      <c r="BA1431" s="172"/>
      <c r="BB1431" s="172"/>
      <c r="BC1431" s="172"/>
      <c r="BD1431" s="172"/>
      <c r="BE1431" s="172"/>
      <c r="BF1431" s="172"/>
      <c r="BG1431" s="172"/>
      <c r="BH1431" s="172"/>
      <c r="BI1431" s="172"/>
      <c r="BJ1431" s="172"/>
      <c r="BK1431" s="172"/>
      <c r="BL1431" s="172"/>
      <c r="BM1431" s="172"/>
      <c r="BN1431" s="172"/>
    </row>
    <row r="1432" spans="20:66" s="156" customFormat="1">
      <c r="T1432" s="172"/>
      <c r="U1432" s="172"/>
      <c r="V1432" s="172"/>
      <c r="W1432" s="172"/>
      <c r="X1432" s="172"/>
      <c r="Y1432" s="172"/>
      <c r="Z1432" s="172"/>
      <c r="AA1432" s="172"/>
      <c r="AB1432" s="172"/>
      <c r="AC1432" s="172"/>
      <c r="AD1432" s="172"/>
      <c r="AE1432" s="172"/>
      <c r="AF1432" s="172"/>
      <c r="AG1432" s="172"/>
      <c r="AH1432" s="172"/>
      <c r="AI1432" s="172"/>
      <c r="AJ1432" s="172"/>
      <c r="AK1432" s="172"/>
      <c r="AL1432" s="172"/>
      <c r="AM1432" s="172"/>
      <c r="AN1432" s="172"/>
      <c r="AO1432" s="172"/>
      <c r="AP1432" s="172"/>
      <c r="AQ1432" s="172"/>
      <c r="AR1432" s="172"/>
      <c r="AS1432" s="172"/>
      <c r="AT1432" s="172"/>
      <c r="AU1432" s="172"/>
      <c r="AV1432" s="172"/>
      <c r="AW1432" s="172"/>
      <c r="AX1432" s="172"/>
      <c r="AY1432" s="172"/>
      <c r="AZ1432" s="172"/>
      <c r="BA1432" s="172"/>
      <c r="BB1432" s="172"/>
      <c r="BC1432" s="172"/>
      <c r="BD1432" s="172"/>
      <c r="BE1432" s="172"/>
      <c r="BF1432" s="172"/>
      <c r="BG1432" s="172"/>
      <c r="BH1432" s="172"/>
      <c r="BI1432" s="172"/>
      <c r="BJ1432" s="172"/>
      <c r="BK1432" s="172"/>
      <c r="BL1432" s="172"/>
      <c r="BM1432" s="172"/>
      <c r="BN1432" s="172"/>
    </row>
    <row r="1433" spans="20:66" s="156" customFormat="1">
      <c r="T1433" s="172"/>
      <c r="U1433" s="172"/>
      <c r="V1433" s="172"/>
      <c r="W1433" s="172"/>
      <c r="X1433" s="172"/>
      <c r="Y1433" s="172"/>
      <c r="Z1433" s="172"/>
      <c r="AA1433" s="172"/>
      <c r="AB1433" s="172"/>
      <c r="AC1433" s="172"/>
      <c r="AD1433" s="172"/>
      <c r="AE1433" s="172"/>
      <c r="AF1433" s="172"/>
      <c r="AG1433" s="172"/>
      <c r="AH1433" s="172"/>
      <c r="AI1433" s="172"/>
      <c r="AJ1433" s="172"/>
      <c r="AK1433" s="172"/>
      <c r="AL1433" s="172"/>
      <c r="AM1433" s="172"/>
      <c r="AN1433" s="172"/>
      <c r="AO1433" s="172"/>
      <c r="AP1433" s="172"/>
      <c r="AQ1433" s="172"/>
      <c r="AR1433" s="172"/>
      <c r="AS1433" s="172"/>
      <c r="AT1433" s="172"/>
      <c r="AU1433" s="172"/>
      <c r="AV1433" s="172"/>
      <c r="AW1433" s="172"/>
      <c r="AX1433" s="172"/>
      <c r="AY1433" s="172"/>
      <c r="AZ1433" s="172"/>
      <c r="BA1433" s="172"/>
      <c r="BB1433" s="172"/>
      <c r="BC1433" s="172"/>
      <c r="BD1433" s="172"/>
      <c r="BE1433" s="172"/>
      <c r="BF1433" s="172"/>
      <c r="BG1433" s="172"/>
      <c r="BH1433" s="172"/>
      <c r="BI1433" s="172"/>
      <c r="BJ1433" s="172"/>
      <c r="BK1433" s="172"/>
      <c r="BL1433" s="172"/>
      <c r="BM1433" s="172"/>
      <c r="BN1433" s="172"/>
    </row>
    <row r="1434" spans="20:66" s="156" customFormat="1">
      <c r="T1434" s="172"/>
      <c r="U1434" s="172"/>
      <c r="V1434" s="172"/>
      <c r="W1434" s="172"/>
      <c r="X1434" s="172"/>
      <c r="Y1434" s="172"/>
      <c r="Z1434" s="172"/>
      <c r="AA1434" s="172"/>
      <c r="AB1434" s="172"/>
      <c r="AC1434" s="172"/>
      <c r="AD1434" s="172"/>
      <c r="AE1434" s="172"/>
      <c r="AF1434" s="172"/>
      <c r="AG1434" s="172"/>
      <c r="AH1434" s="172"/>
      <c r="AI1434" s="172"/>
      <c r="AJ1434" s="172"/>
      <c r="AK1434" s="172"/>
      <c r="AL1434" s="172"/>
      <c r="AM1434" s="172"/>
      <c r="AN1434" s="172"/>
      <c r="AO1434" s="172"/>
      <c r="AP1434" s="172"/>
      <c r="AQ1434" s="172"/>
      <c r="AR1434" s="172"/>
      <c r="AS1434" s="172"/>
      <c r="AT1434" s="172"/>
      <c r="AU1434" s="172"/>
      <c r="AV1434" s="172"/>
      <c r="AW1434" s="172"/>
      <c r="AX1434" s="172"/>
      <c r="AY1434" s="172"/>
      <c r="AZ1434" s="172"/>
      <c r="BA1434" s="172"/>
      <c r="BB1434" s="172"/>
      <c r="BC1434" s="172"/>
      <c r="BD1434" s="172"/>
      <c r="BE1434" s="172"/>
      <c r="BF1434" s="172"/>
      <c r="BG1434" s="172"/>
      <c r="BH1434" s="172"/>
      <c r="BI1434" s="172"/>
      <c r="BJ1434" s="172"/>
      <c r="BK1434" s="172"/>
      <c r="BL1434" s="172"/>
      <c r="BM1434" s="172"/>
      <c r="BN1434" s="172"/>
    </row>
    <row r="1435" spans="20:66" s="156" customFormat="1">
      <c r="T1435" s="172"/>
      <c r="U1435" s="172"/>
      <c r="V1435" s="172"/>
      <c r="W1435" s="172"/>
      <c r="X1435" s="172"/>
      <c r="Y1435" s="172"/>
      <c r="Z1435" s="172"/>
      <c r="AA1435" s="172"/>
      <c r="AB1435" s="172"/>
      <c r="AC1435" s="172"/>
      <c r="AD1435" s="172"/>
      <c r="AE1435" s="172"/>
      <c r="AF1435" s="172"/>
      <c r="AG1435" s="172"/>
      <c r="AH1435" s="172"/>
      <c r="AI1435" s="172"/>
      <c r="AJ1435" s="172"/>
      <c r="AK1435" s="172"/>
      <c r="AL1435" s="172"/>
      <c r="AM1435" s="172"/>
      <c r="AN1435" s="172"/>
      <c r="AO1435" s="172"/>
      <c r="AP1435" s="172"/>
      <c r="AQ1435" s="172"/>
      <c r="AR1435" s="172"/>
      <c r="AS1435" s="172"/>
      <c r="AT1435" s="172"/>
      <c r="AU1435" s="172"/>
      <c r="AV1435" s="172"/>
      <c r="AW1435" s="172"/>
      <c r="AX1435" s="172"/>
      <c r="AY1435" s="172"/>
      <c r="AZ1435" s="172"/>
      <c r="BA1435" s="172"/>
      <c r="BB1435" s="172"/>
      <c r="BC1435" s="172"/>
      <c r="BD1435" s="172"/>
      <c r="BE1435" s="172"/>
      <c r="BF1435" s="172"/>
      <c r="BG1435" s="172"/>
      <c r="BH1435" s="172"/>
      <c r="BI1435" s="172"/>
      <c r="BJ1435" s="172"/>
      <c r="BK1435" s="172"/>
      <c r="BL1435" s="172"/>
      <c r="BM1435" s="172"/>
      <c r="BN1435" s="172"/>
    </row>
    <row r="1436" spans="20:66" s="156" customFormat="1">
      <c r="T1436" s="172"/>
      <c r="U1436" s="172"/>
      <c r="V1436" s="172"/>
      <c r="W1436" s="172"/>
      <c r="X1436" s="172"/>
      <c r="Y1436" s="172"/>
      <c r="Z1436" s="172"/>
      <c r="AA1436" s="172"/>
      <c r="AB1436" s="172"/>
      <c r="AC1436" s="172"/>
      <c r="AD1436" s="172"/>
      <c r="AE1436" s="172"/>
      <c r="AF1436" s="172"/>
      <c r="AG1436" s="172"/>
      <c r="AH1436" s="172"/>
      <c r="AI1436" s="172"/>
      <c r="AJ1436" s="172"/>
      <c r="AK1436" s="172"/>
      <c r="AL1436" s="172"/>
      <c r="AM1436" s="172"/>
      <c r="AN1436" s="172"/>
      <c r="AO1436" s="172"/>
      <c r="AP1436" s="172"/>
      <c r="AQ1436" s="172"/>
      <c r="AR1436" s="172"/>
      <c r="AS1436" s="172"/>
      <c r="AT1436" s="172"/>
      <c r="AU1436" s="172"/>
      <c r="AV1436" s="172"/>
      <c r="AW1436" s="172"/>
      <c r="AX1436" s="172"/>
      <c r="AY1436" s="172"/>
      <c r="AZ1436" s="172"/>
      <c r="BA1436" s="172"/>
      <c r="BB1436" s="172"/>
      <c r="BC1436" s="172"/>
      <c r="BD1436" s="172"/>
      <c r="BE1436" s="172"/>
      <c r="BF1436" s="172"/>
      <c r="BG1436" s="172"/>
      <c r="BH1436" s="172"/>
      <c r="BI1436" s="172"/>
      <c r="BJ1436" s="172"/>
      <c r="BK1436" s="172"/>
      <c r="BL1436" s="172"/>
      <c r="BM1436" s="172"/>
      <c r="BN1436" s="172"/>
    </row>
    <row r="1437" spans="20:66" s="156" customFormat="1">
      <c r="T1437" s="172"/>
      <c r="U1437" s="172"/>
      <c r="V1437" s="172"/>
      <c r="W1437" s="172"/>
      <c r="X1437" s="172"/>
      <c r="Y1437" s="172"/>
      <c r="Z1437" s="172"/>
      <c r="AA1437" s="172"/>
      <c r="AB1437" s="172"/>
      <c r="AC1437" s="172"/>
      <c r="AD1437" s="172"/>
      <c r="AE1437" s="172"/>
      <c r="AF1437" s="172"/>
      <c r="AG1437" s="172"/>
      <c r="AH1437" s="172"/>
      <c r="AI1437" s="172"/>
      <c r="AJ1437" s="172"/>
      <c r="AK1437" s="172"/>
      <c r="AL1437" s="172"/>
      <c r="AM1437" s="172"/>
      <c r="AN1437" s="172"/>
      <c r="AO1437" s="172"/>
      <c r="AP1437" s="172"/>
      <c r="AQ1437" s="172"/>
      <c r="AR1437" s="172"/>
      <c r="AS1437" s="172"/>
      <c r="AT1437" s="172"/>
      <c r="AU1437" s="172"/>
      <c r="AV1437" s="172"/>
      <c r="AW1437" s="172"/>
      <c r="AX1437" s="172"/>
      <c r="AY1437" s="172"/>
      <c r="AZ1437" s="172"/>
      <c r="BA1437" s="172"/>
      <c r="BB1437" s="172"/>
      <c r="BC1437" s="172"/>
      <c r="BD1437" s="172"/>
      <c r="BE1437" s="172"/>
      <c r="BF1437" s="172"/>
      <c r="BG1437" s="172"/>
      <c r="BH1437" s="172"/>
      <c r="BI1437" s="172"/>
      <c r="BJ1437" s="172"/>
      <c r="BK1437" s="172"/>
      <c r="BL1437" s="172"/>
      <c r="BM1437" s="172"/>
      <c r="BN1437" s="172"/>
    </row>
    <row r="1438" spans="20:66" s="156" customFormat="1">
      <c r="T1438" s="172"/>
      <c r="U1438" s="172"/>
      <c r="V1438" s="172"/>
      <c r="W1438" s="172"/>
      <c r="X1438" s="172"/>
      <c r="Y1438" s="172"/>
      <c r="Z1438" s="172"/>
      <c r="AA1438" s="172"/>
      <c r="AB1438" s="172"/>
      <c r="AC1438" s="172"/>
      <c r="AD1438" s="172"/>
      <c r="AE1438" s="172"/>
      <c r="AF1438" s="172"/>
      <c r="AG1438" s="172"/>
      <c r="AH1438" s="172"/>
      <c r="AI1438" s="172"/>
      <c r="AJ1438" s="172"/>
      <c r="AK1438" s="172"/>
      <c r="AL1438" s="172"/>
      <c r="AM1438" s="172"/>
      <c r="AN1438" s="172"/>
      <c r="AO1438" s="172"/>
      <c r="AP1438" s="172"/>
      <c r="AQ1438" s="172"/>
      <c r="AR1438" s="172"/>
      <c r="AS1438" s="172"/>
      <c r="AT1438" s="172"/>
      <c r="AU1438" s="172"/>
      <c r="AV1438" s="172"/>
      <c r="AW1438" s="172"/>
      <c r="AX1438" s="172"/>
      <c r="AY1438" s="172"/>
      <c r="AZ1438" s="172"/>
      <c r="BA1438" s="172"/>
      <c r="BB1438" s="172"/>
      <c r="BC1438" s="172"/>
      <c r="BD1438" s="172"/>
      <c r="BE1438" s="172"/>
      <c r="BF1438" s="172"/>
      <c r="BG1438" s="172"/>
      <c r="BH1438" s="172"/>
      <c r="BI1438" s="172"/>
      <c r="BJ1438" s="172"/>
      <c r="BK1438" s="172"/>
      <c r="BL1438" s="172"/>
      <c r="BM1438" s="172"/>
      <c r="BN1438" s="172"/>
    </row>
    <row r="1439" spans="20:66" s="156" customFormat="1">
      <c r="T1439" s="172"/>
      <c r="U1439" s="172"/>
      <c r="V1439" s="172"/>
      <c r="W1439" s="172"/>
      <c r="X1439" s="172"/>
      <c r="Y1439" s="172"/>
      <c r="Z1439" s="172"/>
      <c r="AA1439" s="172"/>
      <c r="AB1439" s="172"/>
      <c r="AC1439" s="172"/>
      <c r="AD1439" s="172"/>
      <c r="AE1439" s="172"/>
      <c r="AF1439" s="172"/>
      <c r="AG1439" s="172"/>
      <c r="AH1439" s="172"/>
      <c r="AI1439" s="172"/>
      <c r="AJ1439" s="172"/>
      <c r="AK1439" s="172"/>
      <c r="AL1439" s="172"/>
      <c r="AM1439" s="172"/>
      <c r="AN1439" s="172"/>
      <c r="AO1439" s="172"/>
      <c r="AP1439" s="172"/>
      <c r="AQ1439" s="172"/>
      <c r="AR1439" s="172"/>
      <c r="AS1439" s="172"/>
      <c r="AT1439" s="172"/>
      <c r="AU1439" s="172"/>
      <c r="AV1439" s="172"/>
      <c r="AW1439" s="172"/>
      <c r="AX1439" s="172"/>
      <c r="AY1439" s="172"/>
      <c r="AZ1439" s="172"/>
      <c r="BA1439" s="172"/>
      <c r="BB1439" s="172"/>
      <c r="BC1439" s="172"/>
      <c r="BD1439" s="172"/>
      <c r="BE1439" s="172"/>
      <c r="BF1439" s="172"/>
      <c r="BG1439" s="172"/>
      <c r="BH1439" s="172"/>
      <c r="BI1439" s="172"/>
      <c r="BJ1439" s="172"/>
      <c r="BK1439" s="172"/>
      <c r="BL1439" s="172"/>
      <c r="BM1439" s="172"/>
      <c r="BN1439" s="172"/>
    </row>
    <row r="1440" spans="20:66" s="156" customFormat="1">
      <c r="T1440" s="172"/>
      <c r="U1440" s="172"/>
      <c r="V1440" s="172"/>
      <c r="W1440" s="172"/>
      <c r="X1440" s="172"/>
      <c r="Y1440" s="172"/>
      <c r="Z1440" s="172"/>
      <c r="AA1440" s="172"/>
      <c r="AB1440" s="172"/>
      <c r="AC1440" s="172"/>
      <c r="AD1440" s="172"/>
      <c r="AE1440" s="172"/>
      <c r="AF1440" s="172"/>
      <c r="AG1440" s="172"/>
      <c r="AH1440" s="172"/>
      <c r="AI1440" s="172"/>
      <c r="AJ1440" s="172"/>
      <c r="AK1440" s="172"/>
      <c r="AL1440" s="172"/>
      <c r="AM1440" s="172"/>
      <c r="AN1440" s="172"/>
      <c r="AO1440" s="172"/>
      <c r="AP1440" s="172"/>
      <c r="AQ1440" s="172"/>
      <c r="AR1440" s="172"/>
      <c r="AS1440" s="172"/>
      <c r="AT1440" s="172"/>
      <c r="AU1440" s="172"/>
      <c r="AV1440" s="172"/>
      <c r="AW1440" s="172"/>
      <c r="AX1440" s="172"/>
      <c r="AY1440" s="172"/>
      <c r="AZ1440" s="172"/>
      <c r="BA1440" s="172"/>
      <c r="BB1440" s="172"/>
      <c r="BC1440" s="172"/>
      <c r="BD1440" s="172"/>
      <c r="BE1440" s="172"/>
      <c r="BF1440" s="172"/>
      <c r="BG1440" s="172"/>
      <c r="BH1440" s="172"/>
      <c r="BI1440" s="172"/>
      <c r="BJ1440" s="172"/>
      <c r="BK1440" s="172"/>
      <c r="BL1440" s="172"/>
      <c r="BM1440" s="172"/>
      <c r="BN1440" s="172"/>
    </row>
    <row r="1441" spans="20:66" s="156" customFormat="1">
      <c r="T1441" s="172"/>
      <c r="U1441" s="172"/>
      <c r="V1441" s="172"/>
      <c r="W1441" s="172"/>
      <c r="X1441" s="172"/>
      <c r="Y1441" s="172"/>
      <c r="Z1441" s="172"/>
      <c r="AA1441" s="172"/>
      <c r="AB1441" s="172"/>
      <c r="AC1441" s="172"/>
      <c r="AD1441" s="172"/>
      <c r="AE1441" s="172"/>
      <c r="AF1441" s="172"/>
      <c r="AG1441" s="172"/>
      <c r="AH1441" s="172"/>
      <c r="AI1441" s="172"/>
      <c r="AJ1441" s="172"/>
      <c r="AK1441" s="172"/>
      <c r="AL1441" s="172"/>
      <c r="AM1441" s="172"/>
      <c r="AN1441" s="172"/>
      <c r="AO1441" s="172"/>
      <c r="AP1441" s="172"/>
      <c r="AQ1441" s="172"/>
      <c r="AR1441" s="172"/>
      <c r="AS1441" s="172"/>
      <c r="AT1441" s="172"/>
      <c r="AU1441" s="172"/>
      <c r="AV1441" s="172"/>
      <c r="AW1441" s="172"/>
      <c r="AX1441" s="172"/>
      <c r="AY1441" s="172"/>
      <c r="AZ1441" s="172"/>
      <c r="BA1441" s="172"/>
      <c r="BB1441" s="172"/>
      <c r="BC1441" s="172"/>
      <c r="BD1441" s="172"/>
      <c r="BE1441" s="172"/>
      <c r="BF1441" s="172"/>
      <c r="BG1441" s="172"/>
      <c r="BH1441" s="172"/>
      <c r="BI1441" s="172"/>
      <c r="BJ1441" s="172"/>
      <c r="BK1441" s="172"/>
      <c r="BL1441" s="172"/>
      <c r="BM1441" s="172"/>
      <c r="BN1441" s="172"/>
    </row>
    <row r="1442" spans="20:66" s="156" customFormat="1">
      <c r="T1442" s="172"/>
      <c r="U1442" s="172"/>
      <c r="V1442" s="172"/>
      <c r="W1442" s="172"/>
      <c r="X1442" s="172"/>
      <c r="Y1442" s="172"/>
      <c r="Z1442" s="172"/>
      <c r="AA1442" s="172"/>
      <c r="AB1442" s="172"/>
      <c r="AC1442" s="172"/>
      <c r="AD1442" s="172"/>
      <c r="AE1442" s="172"/>
      <c r="AF1442" s="172"/>
      <c r="AG1442" s="172"/>
      <c r="AH1442" s="172"/>
      <c r="AI1442" s="172"/>
      <c r="AJ1442" s="172"/>
      <c r="AK1442" s="172"/>
      <c r="AL1442" s="172"/>
      <c r="AM1442" s="172"/>
      <c r="AN1442" s="172"/>
      <c r="AO1442" s="172"/>
      <c r="AP1442" s="172"/>
      <c r="AQ1442" s="172"/>
      <c r="AR1442" s="172"/>
      <c r="AS1442" s="172"/>
      <c r="AT1442" s="172"/>
      <c r="AU1442" s="172"/>
      <c r="AV1442" s="172"/>
      <c r="AW1442" s="172"/>
      <c r="AX1442" s="172"/>
      <c r="AY1442" s="172"/>
      <c r="AZ1442" s="172"/>
      <c r="BA1442" s="172"/>
      <c r="BB1442" s="172"/>
      <c r="BC1442" s="172"/>
      <c r="BD1442" s="172"/>
      <c r="BE1442" s="172"/>
      <c r="BF1442" s="172"/>
      <c r="BG1442" s="172"/>
      <c r="BH1442" s="172"/>
      <c r="BI1442" s="172"/>
      <c r="BJ1442" s="172"/>
      <c r="BK1442" s="172"/>
      <c r="BL1442" s="172"/>
      <c r="BM1442" s="172"/>
      <c r="BN1442" s="172"/>
    </row>
    <row r="1443" spans="20:66" s="156" customFormat="1">
      <c r="T1443" s="172"/>
      <c r="U1443" s="172"/>
      <c r="V1443" s="172"/>
      <c r="W1443" s="172"/>
      <c r="X1443" s="172"/>
      <c r="Y1443" s="172"/>
      <c r="Z1443" s="172"/>
      <c r="AA1443" s="172"/>
      <c r="AB1443" s="172"/>
      <c r="AC1443" s="172"/>
      <c r="AD1443" s="172"/>
      <c r="AE1443" s="172"/>
      <c r="AF1443" s="172"/>
      <c r="AG1443" s="172"/>
      <c r="AH1443" s="172"/>
      <c r="AI1443" s="172"/>
      <c r="AJ1443" s="172"/>
      <c r="AK1443" s="172"/>
      <c r="AL1443" s="172"/>
      <c r="AM1443" s="172"/>
      <c r="AN1443" s="172"/>
      <c r="AO1443" s="172"/>
      <c r="AP1443" s="172"/>
      <c r="AQ1443" s="172"/>
      <c r="AR1443" s="172"/>
      <c r="AS1443" s="172"/>
      <c r="AT1443" s="172"/>
      <c r="AU1443" s="172"/>
      <c r="AV1443" s="172"/>
      <c r="AW1443" s="172"/>
      <c r="AX1443" s="172"/>
      <c r="AY1443" s="172"/>
      <c r="AZ1443" s="172"/>
      <c r="BA1443" s="172"/>
      <c r="BB1443" s="172"/>
      <c r="BC1443" s="172"/>
      <c r="BD1443" s="172"/>
      <c r="BE1443" s="172"/>
      <c r="BF1443" s="172"/>
      <c r="BG1443" s="172"/>
      <c r="BH1443" s="172"/>
      <c r="BI1443" s="172"/>
      <c r="BJ1443" s="172"/>
      <c r="BK1443" s="172"/>
      <c r="BL1443" s="172"/>
      <c r="BM1443" s="172"/>
      <c r="BN1443" s="172"/>
    </row>
    <row r="1444" spans="20:66" s="156" customFormat="1">
      <c r="T1444" s="172"/>
      <c r="U1444" s="172"/>
      <c r="V1444" s="172"/>
      <c r="W1444" s="172"/>
      <c r="X1444" s="172"/>
      <c r="Y1444" s="172"/>
      <c r="Z1444" s="172"/>
      <c r="AA1444" s="172"/>
      <c r="AB1444" s="172"/>
      <c r="AC1444" s="172"/>
      <c r="AD1444" s="172"/>
      <c r="AE1444" s="172"/>
      <c r="AF1444" s="172"/>
      <c r="AG1444" s="172"/>
      <c r="AH1444" s="172"/>
      <c r="AI1444" s="172"/>
      <c r="AJ1444" s="172"/>
      <c r="AK1444" s="172"/>
      <c r="AL1444" s="172"/>
      <c r="AM1444" s="172"/>
      <c r="AN1444" s="172"/>
      <c r="AO1444" s="172"/>
      <c r="AP1444" s="172"/>
      <c r="AQ1444" s="172"/>
      <c r="AR1444" s="172"/>
      <c r="AS1444" s="172"/>
      <c r="AT1444" s="172"/>
      <c r="AU1444" s="172"/>
      <c r="AV1444" s="172"/>
      <c r="AW1444" s="172"/>
      <c r="AX1444" s="172"/>
      <c r="AY1444" s="172"/>
      <c r="AZ1444" s="172"/>
      <c r="BA1444" s="172"/>
      <c r="BB1444" s="172"/>
      <c r="BC1444" s="172"/>
      <c r="BD1444" s="172"/>
      <c r="BE1444" s="172"/>
      <c r="BF1444" s="172"/>
      <c r="BG1444" s="172"/>
      <c r="BH1444" s="172"/>
      <c r="BI1444" s="172"/>
      <c r="BJ1444" s="172"/>
      <c r="BK1444" s="172"/>
      <c r="BL1444" s="172"/>
      <c r="BM1444" s="172"/>
      <c r="BN1444" s="172"/>
    </row>
    <row r="1445" spans="20:66" s="156" customFormat="1">
      <c r="T1445" s="172"/>
      <c r="U1445" s="172"/>
      <c r="V1445" s="172"/>
      <c r="W1445" s="172"/>
      <c r="X1445" s="172"/>
      <c r="Y1445" s="172"/>
      <c r="Z1445" s="172"/>
      <c r="AA1445" s="172"/>
      <c r="AB1445" s="172"/>
      <c r="AC1445" s="172"/>
      <c r="AD1445" s="172"/>
      <c r="AE1445" s="172"/>
      <c r="AF1445" s="172"/>
      <c r="AG1445" s="172"/>
      <c r="AH1445" s="172"/>
      <c r="AI1445" s="172"/>
      <c r="AJ1445" s="172"/>
      <c r="AK1445" s="172"/>
      <c r="AL1445" s="172"/>
      <c r="AM1445" s="172"/>
      <c r="AN1445" s="172"/>
      <c r="AO1445" s="172"/>
      <c r="AP1445" s="172"/>
      <c r="AQ1445" s="172"/>
      <c r="AR1445" s="172"/>
      <c r="AS1445" s="172"/>
      <c r="AT1445" s="172"/>
      <c r="AU1445" s="172"/>
      <c r="AV1445" s="172"/>
      <c r="AW1445" s="172"/>
      <c r="AX1445" s="172"/>
      <c r="AY1445" s="172"/>
      <c r="AZ1445" s="172"/>
      <c r="BA1445" s="172"/>
      <c r="BB1445" s="172"/>
      <c r="BC1445" s="172"/>
      <c r="BD1445" s="172"/>
      <c r="BE1445" s="172"/>
      <c r="BF1445" s="172"/>
      <c r="BG1445" s="172"/>
      <c r="BH1445" s="172"/>
      <c r="BI1445" s="172"/>
      <c r="BJ1445" s="172"/>
      <c r="BK1445" s="172"/>
      <c r="BL1445" s="172"/>
      <c r="BM1445" s="172"/>
      <c r="BN1445" s="172"/>
    </row>
    <row r="1446" spans="20:66" s="156" customFormat="1">
      <c r="T1446" s="172"/>
      <c r="U1446" s="172"/>
      <c r="V1446" s="172"/>
      <c r="W1446" s="172"/>
      <c r="X1446" s="172"/>
      <c r="Y1446" s="172"/>
      <c r="Z1446" s="172"/>
      <c r="AA1446" s="172"/>
      <c r="AB1446" s="172"/>
      <c r="AC1446" s="172"/>
      <c r="AD1446" s="172"/>
      <c r="AE1446" s="172"/>
      <c r="AF1446" s="172"/>
      <c r="AG1446" s="172"/>
      <c r="AH1446" s="172"/>
      <c r="AI1446" s="172"/>
      <c r="AJ1446" s="172"/>
      <c r="AK1446" s="172"/>
      <c r="AL1446" s="172"/>
      <c r="AM1446" s="172"/>
      <c r="AN1446" s="172"/>
      <c r="AO1446" s="172"/>
      <c r="AP1446" s="172"/>
      <c r="AQ1446" s="172"/>
      <c r="AR1446" s="172"/>
      <c r="AS1446" s="172"/>
      <c r="AT1446" s="172"/>
      <c r="AU1446" s="172"/>
      <c r="AV1446" s="172"/>
      <c r="AW1446" s="172"/>
      <c r="AX1446" s="172"/>
      <c r="AY1446" s="172"/>
      <c r="AZ1446" s="172"/>
      <c r="BA1446" s="172"/>
      <c r="BB1446" s="172"/>
      <c r="BC1446" s="172"/>
      <c r="BD1446" s="172"/>
      <c r="BE1446" s="172"/>
      <c r="BF1446" s="172"/>
      <c r="BG1446" s="172"/>
      <c r="BH1446" s="172"/>
      <c r="BI1446" s="172"/>
      <c r="BJ1446" s="172"/>
      <c r="BK1446" s="172"/>
      <c r="BL1446" s="172"/>
      <c r="BM1446" s="172"/>
      <c r="BN1446" s="172"/>
    </row>
    <row r="1447" spans="20:66" s="156" customFormat="1">
      <c r="T1447" s="172"/>
      <c r="U1447" s="172"/>
      <c r="V1447" s="172"/>
      <c r="W1447" s="172"/>
      <c r="X1447" s="172"/>
      <c r="Y1447" s="172"/>
      <c r="Z1447" s="172"/>
      <c r="AA1447" s="172"/>
      <c r="AB1447" s="172"/>
      <c r="AC1447" s="172"/>
      <c r="AD1447" s="172"/>
      <c r="AE1447" s="172"/>
      <c r="AF1447" s="172"/>
      <c r="AG1447" s="172"/>
      <c r="AH1447" s="172"/>
      <c r="AI1447" s="172"/>
      <c r="AJ1447" s="172"/>
      <c r="AK1447" s="172"/>
      <c r="AL1447" s="172"/>
      <c r="AM1447" s="172"/>
      <c r="AN1447" s="172"/>
      <c r="AO1447" s="172"/>
      <c r="AP1447" s="172"/>
      <c r="AQ1447" s="172"/>
      <c r="AR1447" s="172"/>
      <c r="AS1447" s="172"/>
      <c r="AT1447" s="172"/>
      <c r="AU1447" s="172"/>
      <c r="AV1447" s="172"/>
      <c r="AW1447" s="172"/>
      <c r="AX1447" s="172"/>
      <c r="AY1447" s="172"/>
      <c r="AZ1447" s="172"/>
      <c r="BA1447" s="172"/>
      <c r="BB1447" s="172"/>
      <c r="BC1447" s="172"/>
      <c r="BD1447" s="172"/>
      <c r="BE1447" s="172"/>
      <c r="BF1447" s="172"/>
      <c r="BG1447" s="172"/>
      <c r="BH1447" s="172"/>
      <c r="BI1447" s="172"/>
      <c r="BJ1447" s="172"/>
      <c r="BK1447" s="172"/>
      <c r="BL1447" s="172"/>
      <c r="BM1447" s="172"/>
      <c r="BN1447" s="172"/>
    </row>
    <row r="1448" spans="20:66" s="156" customFormat="1">
      <c r="T1448" s="172"/>
      <c r="U1448" s="172"/>
      <c r="V1448" s="172"/>
      <c r="W1448" s="172"/>
      <c r="X1448" s="172"/>
      <c r="Y1448" s="172"/>
      <c r="Z1448" s="172"/>
      <c r="AA1448" s="172"/>
      <c r="AB1448" s="172"/>
      <c r="AC1448" s="172"/>
      <c r="AD1448" s="172"/>
      <c r="AE1448" s="172"/>
      <c r="AF1448" s="172"/>
      <c r="AG1448" s="172"/>
      <c r="AH1448" s="172"/>
      <c r="AI1448" s="172"/>
      <c r="AJ1448" s="172"/>
      <c r="AK1448" s="172"/>
      <c r="AL1448" s="172"/>
      <c r="AM1448" s="172"/>
      <c r="AN1448" s="172"/>
      <c r="AO1448" s="172"/>
      <c r="AP1448" s="172"/>
      <c r="AQ1448" s="172"/>
      <c r="AR1448" s="172"/>
      <c r="AS1448" s="172"/>
      <c r="AT1448" s="172"/>
      <c r="AU1448" s="172"/>
      <c r="AV1448" s="172"/>
      <c r="AW1448" s="172"/>
      <c r="AX1448" s="172"/>
      <c r="AY1448" s="172"/>
      <c r="AZ1448" s="172"/>
      <c r="BA1448" s="172"/>
      <c r="BB1448" s="172"/>
      <c r="BC1448" s="172"/>
      <c r="BD1448" s="172"/>
      <c r="BE1448" s="172"/>
      <c r="BF1448" s="172"/>
      <c r="BG1448" s="172"/>
      <c r="BH1448" s="172"/>
      <c r="BI1448" s="172"/>
      <c r="BJ1448" s="172"/>
      <c r="BK1448" s="172"/>
      <c r="BL1448" s="172"/>
      <c r="BM1448" s="172"/>
      <c r="BN1448" s="172"/>
    </row>
    <row r="1449" spans="20:66" s="156" customFormat="1">
      <c r="T1449" s="172"/>
      <c r="U1449" s="172"/>
      <c r="V1449" s="172"/>
      <c r="W1449" s="172"/>
      <c r="X1449" s="172"/>
      <c r="Y1449" s="172"/>
      <c r="Z1449" s="172"/>
      <c r="AA1449" s="172"/>
      <c r="AB1449" s="172"/>
      <c r="AC1449" s="172"/>
      <c r="AD1449" s="172"/>
      <c r="AE1449" s="172"/>
      <c r="AF1449" s="172"/>
      <c r="AG1449" s="172"/>
      <c r="AH1449" s="172"/>
      <c r="AI1449" s="172"/>
      <c r="AJ1449" s="172"/>
      <c r="AK1449" s="172"/>
      <c r="AL1449" s="172"/>
      <c r="AM1449" s="172"/>
      <c r="AN1449" s="172"/>
      <c r="AO1449" s="172"/>
      <c r="AP1449" s="172"/>
      <c r="AQ1449" s="172"/>
      <c r="AR1449" s="172"/>
      <c r="AS1449" s="172"/>
      <c r="AT1449" s="172"/>
      <c r="AU1449" s="172"/>
      <c r="AV1449" s="172"/>
      <c r="AW1449" s="172"/>
      <c r="AX1449" s="172"/>
      <c r="AY1449" s="172"/>
      <c r="AZ1449" s="172"/>
      <c r="BA1449" s="172"/>
      <c r="BB1449" s="172"/>
      <c r="BC1449" s="172"/>
      <c r="BD1449" s="172"/>
      <c r="BE1449" s="172"/>
      <c r="BF1449" s="172"/>
      <c r="BG1449" s="172"/>
      <c r="BH1449" s="172"/>
      <c r="BI1449" s="172"/>
      <c r="BJ1449" s="172"/>
      <c r="BK1449" s="172"/>
      <c r="BL1449" s="172"/>
      <c r="BM1449" s="172"/>
      <c r="BN1449" s="172"/>
    </row>
    <row r="1450" spans="20:66" s="156" customFormat="1">
      <c r="T1450" s="172"/>
      <c r="U1450" s="172"/>
      <c r="V1450" s="172"/>
      <c r="W1450" s="172"/>
      <c r="X1450" s="172"/>
      <c r="Y1450" s="172"/>
      <c r="Z1450" s="172"/>
      <c r="AA1450" s="172"/>
      <c r="AB1450" s="172"/>
      <c r="AC1450" s="172"/>
      <c r="AD1450" s="172"/>
      <c r="AE1450" s="172"/>
      <c r="AF1450" s="172"/>
      <c r="AG1450" s="172"/>
      <c r="AH1450" s="172"/>
      <c r="AI1450" s="172"/>
      <c r="AJ1450" s="172"/>
      <c r="AK1450" s="172"/>
      <c r="AL1450" s="172"/>
      <c r="AM1450" s="172"/>
      <c r="AN1450" s="172"/>
      <c r="AO1450" s="172"/>
      <c r="AP1450" s="172"/>
      <c r="AQ1450" s="172"/>
      <c r="AR1450" s="172"/>
      <c r="AS1450" s="172"/>
      <c r="AT1450" s="172"/>
      <c r="AU1450" s="172"/>
      <c r="AV1450" s="172"/>
      <c r="AW1450" s="172"/>
      <c r="AX1450" s="172"/>
      <c r="AY1450" s="172"/>
      <c r="AZ1450" s="172"/>
      <c r="BA1450" s="172"/>
      <c r="BB1450" s="172"/>
      <c r="BC1450" s="172"/>
      <c r="BD1450" s="172"/>
      <c r="BE1450" s="172"/>
      <c r="BF1450" s="172"/>
      <c r="BG1450" s="172"/>
      <c r="BH1450" s="172"/>
      <c r="BI1450" s="172"/>
      <c r="BJ1450" s="172"/>
      <c r="BK1450" s="172"/>
      <c r="BL1450" s="172"/>
      <c r="BM1450" s="172"/>
      <c r="BN1450" s="172"/>
    </row>
    <row r="1451" spans="20:66" s="156" customFormat="1">
      <c r="T1451" s="172"/>
      <c r="U1451" s="172"/>
      <c r="V1451" s="172"/>
      <c r="W1451" s="172"/>
      <c r="X1451" s="172"/>
      <c r="Y1451" s="172"/>
      <c r="Z1451" s="172"/>
      <c r="AA1451" s="172"/>
      <c r="AB1451" s="172"/>
      <c r="AC1451" s="172"/>
      <c r="AD1451" s="172"/>
      <c r="AE1451" s="172"/>
      <c r="AF1451" s="172"/>
      <c r="AG1451" s="172"/>
      <c r="AH1451" s="172"/>
      <c r="AI1451" s="172"/>
      <c r="AJ1451" s="172"/>
      <c r="AK1451" s="172"/>
      <c r="AL1451" s="172"/>
      <c r="AM1451" s="172"/>
      <c r="AN1451" s="172"/>
      <c r="AO1451" s="172"/>
      <c r="AP1451" s="172"/>
      <c r="AQ1451" s="172"/>
      <c r="AR1451" s="172"/>
      <c r="AS1451" s="172"/>
      <c r="AT1451" s="172"/>
      <c r="AU1451" s="172"/>
      <c r="AV1451" s="172"/>
      <c r="AW1451" s="172"/>
      <c r="AX1451" s="172"/>
      <c r="AY1451" s="172"/>
      <c r="AZ1451" s="172"/>
      <c r="BA1451" s="172"/>
      <c r="BB1451" s="172"/>
      <c r="BC1451" s="172"/>
      <c r="BD1451" s="172"/>
      <c r="BE1451" s="172"/>
      <c r="BF1451" s="172"/>
      <c r="BG1451" s="172"/>
      <c r="BH1451" s="172"/>
      <c r="BI1451" s="172"/>
      <c r="BJ1451" s="172"/>
      <c r="BK1451" s="172"/>
      <c r="BL1451" s="172"/>
      <c r="BM1451" s="172"/>
      <c r="BN1451" s="172"/>
    </row>
    <row r="1452" spans="20:66" s="156" customFormat="1">
      <c r="T1452" s="172"/>
      <c r="U1452" s="172"/>
      <c r="V1452" s="172"/>
      <c r="W1452" s="172"/>
      <c r="X1452" s="172"/>
      <c r="Y1452" s="172"/>
      <c r="Z1452" s="172"/>
      <c r="AA1452" s="172"/>
      <c r="AB1452" s="172"/>
      <c r="AC1452" s="172"/>
      <c r="AD1452" s="172"/>
      <c r="AE1452" s="172"/>
      <c r="AF1452" s="172"/>
      <c r="AG1452" s="172"/>
      <c r="AH1452" s="172"/>
      <c r="AI1452" s="172"/>
      <c r="AJ1452" s="172"/>
      <c r="AK1452" s="172"/>
      <c r="AL1452" s="172"/>
      <c r="AM1452" s="172"/>
      <c r="AN1452" s="172"/>
      <c r="AO1452" s="172"/>
      <c r="AP1452" s="172"/>
      <c r="AQ1452" s="172"/>
      <c r="AR1452" s="172"/>
      <c r="AS1452" s="172"/>
      <c r="AT1452" s="172"/>
      <c r="AU1452" s="172"/>
      <c r="AV1452" s="172"/>
      <c r="AW1452" s="172"/>
      <c r="AX1452" s="172"/>
      <c r="AY1452" s="172"/>
      <c r="AZ1452" s="172"/>
      <c r="BA1452" s="172"/>
      <c r="BB1452" s="172"/>
      <c r="BC1452" s="172"/>
      <c r="BD1452" s="172"/>
      <c r="BE1452" s="172"/>
      <c r="BF1452" s="172"/>
      <c r="BG1452" s="172"/>
      <c r="BH1452" s="172"/>
      <c r="BI1452" s="172"/>
      <c r="BJ1452" s="172"/>
      <c r="BK1452" s="172"/>
      <c r="BL1452" s="172"/>
      <c r="BM1452" s="172"/>
      <c r="BN1452" s="172"/>
    </row>
    <row r="1453" spans="20:66" s="156" customFormat="1">
      <c r="T1453" s="172"/>
      <c r="U1453" s="172"/>
      <c r="V1453" s="172"/>
      <c r="W1453" s="172"/>
      <c r="X1453" s="172"/>
      <c r="Y1453" s="172"/>
      <c r="Z1453" s="172"/>
      <c r="AA1453" s="172"/>
      <c r="AB1453" s="172"/>
      <c r="AC1453" s="172"/>
      <c r="AD1453" s="172"/>
      <c r="AE1453" s="172"/>
      <c r="AF1453" s="172"/>
      <c r="AG1453" s="172"/>
      <c r="AH1453" s="172"/>
      <c r="AI1453" s="172"/>
      <c r="AJ1453" s="172"/>
      <c r="AK1453" s="172"/>
      <c r="AL1453" s="172"/>
      <c r="AM1453" s="172"/>
      <c r="AN1453" s="172"/>
      <c r="AO1453" s="172"/>
      <c r="AP1453" s="172"/>
      <c r="AQ1453" s="172"/>
      <c r="AR1453" s="172"/>
      <c r="AS1453" s="172"/>
      <c r="AT1453" s="172"/>
      <c r="AU1453" s="172"/>
      <c r="AV1453" s="172"/>
      <c r="AW1453" s="172"/>
      <c r="AX1453" s="172"/>
      <c r="AY1453" s="172"/>
      <c r="AZ1453" s="172"/>
      <c r="BA1453" s="172"/>
      <c r="BB1453" s="172"/>
      <c r="BC1453" s="172"/>
      <c r="BD1453" s="172"/>
      <c r="BE1453" s="172"/>
      <c r="BF1453" s="172"/>
      <c r="BG1453" s="172"/>
      <c r="BH1453" s="172"/>
      <c r="BI1453" s="172"/>
      <c r="BJ1453" s="172"/>
      <c r="BK1453" s="172"/>
      <c r="BL1453" s="172"/>
      <c r="BM1453" s="172"/>
      <c r="BN1453" s="172"/>
    </row>
    <row r="1454" spans="20:66" s="156" customFormat="1">
      <c r="T1454" s="172"/>
      <c r="U1454" s="172"/>
      <c r="V1454" s="172"/>
      <c r="W1454" s="172"/>
      <c r="X1454" s="172"/>
      <c r="Y1454" s="172"/>
      <c r="Z1454" s="172"/>
      <c r="AA1454" s="172"/>
      <c r="AB1454" s="172"/>
      <c r="AC1454" s="172"/>
      <c r="AD1454" s="172"/>
      <c r="AE1454" s="172"/>
      <c r="AF1454" s="172"/>
      <c r="AG1454" s="172"/>
      <c r="AH1454" s="172"/>
      <c r="AI1454" s="172"/>
      <c r="AJ1454" s="172"/>
      <c r="AK1454" s="172"/>
      <c r="AL1454" s="172"/>
      <c r="AM1454" s="172"/>
      <c r="AN1454" s="172"/>
      <c r="AO1454" s="172"/>
      <c r="AP1454" s="172"/>
      <c r="AQ1454" s="172"/>
      <c r="AR1454" s="172"/>
      <c r="AS1454" s="172"/>
      <c r="AT1454" s="172"/>
      <c r="AU1454" s="172"/>
      <c r="AV1454" s="172"/>
      <c r="AW1454" s="172"/>
      <c r="AX1454" s="172"/>
      <c r="AY1454" s="172"/>
      <c r="AZ1454" s="172"/>
      <c r="BA1454" s="172"/>
      <c r="BB1454" s="172"/>
      <c r="BC1454" s="172"/>
      <c r="BD1454" s="172"/>
      <c r="BE1454" s="172"/>
      <c r="BF1454" s="172"/>
      <c r="BG1454" s="172"/>
      <c r="BH1454" s="172"/>
      <c r="BI1454" s="172"/>
      <c r="BJ1454" s="172"/>
      <c r="BK1454" s="172"/>
      <c r="BL1454" s="172"/>
      <c r="BM1454" s="172"/>
      <c r="BN1454" s="172"/>
    </row>
    <row r="1455" spans="20:66" s="156" customFormat="1">
      <c r="T1455" s="172"/>
      <c r="U1455" s="172"/>
      <c r="V1455" s="172"/>
      <c r="W1455" s="172"/>
      <c r="X1455" s="172"/>
      <c r="Y1455" s="172"/>
      <c r="Z1455" s="172"/>
      <c r="AA1455" s="172"/>
      <c r="AB1455" s="172"/>
      <c r="AC1455" s="172"/>
      <c r="AD1455" s="172"/>
      <c r="AE1455" s="172"/>
      <c r="AF1455" s="172"/>
      <c r="AG1455" s="172"/>
      <c r="AH1455" s="172"/>
      <c r="AI1455" s="172"/>
      <c r="AJ1455" s="172"/>
      <c r="AK1455" s="172"/>
      <c r="AL1455" s="172"/>
      <c r="AM1455" s="172"/>
      <c r="AN1455" s="172"/>
      <c r="AO1455" s="172"/>
      <c r="AP1455" s="172"/>
      <c r="AQ1455" s="172"/>
      <c r="AR1455" s="172"/>
      <c r="AS1455" s="172"/>
      <c r="AT1455" s="172"/>
      <c r="AU1455" s="172"/>
      <c r="AV1455" s="172"/>
      <c r="AW1455" s="172"/>
      <c r="AX1455" s="172"/>
      <c r="AY1455" s="172"/>
      <c r="AZ1455" s="172"/>
      <c r="BA1455" s="172"/>
      <c r="BB1455" s="172"/>
      <c r="BC1455" s="172"/>
      <c r="BD1455" s="172"/>
      <c r="BE1455" s="172"/>
      <c r="BF1455" s="172"/>
      <c r="BG1455" s="172"/>
      <c r="BH1455" s="172"/>
      <c r="BI1455" s="172"/>
      <c r="BJ1455" s="172"/>
      <c r="BK1455" s="172"/>
      <c r="BL1455" s="172"/>
      <c r="BM1455" s="172"/>
      <c r="BN1455" s="172"/>
    </row>
    <row r="1456" spans="20:66" s="156" customFormat="1">
      <c r="T1456" s="172"/>
      <c r="U1456" s="172"/>
      <c r="V1456" s="172"/>
      <c r="W1456" s="172"/>
      <c r="X1456" s="172"/>
      <c r="Y1456" s="172"/>
      <c r="Z1456" s="172"/>
      <c r="AA1456" s="172"/>
      <c r="AB1456" s="172"/>
      <c r="AC1456" s="172"/>
      <c r="AD1456" s="172"/>
      <c r="AE1456" s="172"/>
      <c r="AF1456" s="172"/>
      <c r="AG1456" s="172"/>
      <c r="AH1456" s="172"/>
      <c r="AI1456" s="172"/>
      <c r="AJ1456" s="172"/>
      <c r="AK1456" s="172"/>
      <c r="AL1456" s="172"/>
      <c r="AM1456" s="172"/>
      <c r="AN1456" s="172"/>
      <c r="AO1456" s="172"/>
      <c r="AP1456" s="172"/>
      <c r="AQ1456" s="172"/>
      <c r="AR1456" s="172"/>
      <c r="AS1456" s="172"/>
      <c r="AT1456" s="172"/>
      <c r="AU1456" s="172"/>
      <c r="AV1456" s="172"/>
      <c r="AW1456" s="172"/>
      <c r="AX1456" s="172"/>
      <c r="AY1456" s="172"/>
      <c r="AZ1456" s="172"/>
      <c r="BA1456" s="172"/>
      <c r="BB1456" s="172"/>
      <c r="BC1456" s="172"/>
      <c r="BD1456" s="172"/>
      <c r="BE1456" s="172"/>
      <c r="BF1456" s="172"/>
      <c r="BG1456" s="172"/>
      <c r="BH1456" s="172"/>
      <c r="BI1456" s="172"/>
      <c r="BJ1456" s="172"/>
      <c r="BK1456" s="172"/>
      <c r="BL1456" s="172"/>
      <c r="BM1456" s="172"/>
      <c r="BN1456" s="172"/>
    </row>
    <row r="1457" spans="20:66" s="156" customFormat="1">
      <c r="T1457" s="172"/>
      <c r="U1457" s="172"/>
      <c r="V1457" s="172"/>
      <c r="W1457" s="172"/>
      <c r="X1457" s="172"/>
      <c r="Y1457" s="172"/>
      <c r="Z1457" s="172"/>
      <c r="AA1457" s="172"/>
      <c r="AB1457" s="172"/>
      <c r="AC1457" s="172"/>
      <c r="AD1457" s="172"/>
      <c r="AE1457" s="172"/>
      <c r="AF1457" s="172"/>
      <c r="AG1457" s="172"/>
      <c r="AH1457" s="172"/>
      <c r="AI1457" s="172"/>
      <c r="AJ1457" s="172"/>
      <c r="AK1457" s="172"/>
      <c r="AL1457" s="172"/>
      <c r="AM1457" s="172"/>
      <c r="AN1457" s="172"/>
      <c r="AO1457" s="172"/>
      <c r="AP1457" s="172"/>
      <c r="AQ1457" s="172"/>
      <c r="AR1457" s="172"/>
      <c r="AS1457" s="172"/>
      <c r="AT1457" s="172"/>
      <c r="AU1457" s="172"/>
      <c r="AV1457" s="172"/>
      <c r="AW1457" s="172"/>
      <c r="AX1457" s="172"/>
      <c r="AY1457" s="172"/>
      <c r="AZ1457" s="172"/>
      <c r="BA1457" s="172"/>
      <c r="BB1457" s="172"/>
      <c r="BC1457" s="172"/>
      <c r="BD1457" s="172"/>
      <c r="BE1457" s="172"/>
      <c r="BF1457" s="172"/>
      <c r="BG1457" s="172"/>
      <c r="BH1457" s="172"/>
      <c r="BI1457" s="172"/>
      <c r="BJ1457" s="172"/>
      <c r="BK1457" s="172"/>
      <c r="BL1457" s="172"/>
      <c r="BM1457" s="172"/>
      <c r="BN1457" s="172"/>
    </row>
    <row r="1458" spans="20:66" s="156" customFormat="1">
      <c r="T1458" s="172"/>
      <c r="U1458" s="172"/>
      <c r="V1458" s="172"/>
      <c r="W1458" s="172"/>
      <c r="X1458" s="172"/>
      <c r="Y1458" s="172"/>
      <c r="Z1458" s="172"/>
      <c r="AA1458" s="172"/>
      <c r="AB1458" s="172"/>
      <c r="AC1458" s="172"/>
      <c r="AD1458" s="172"/>
      <c r="AE1458" s="172"/>
      <c r="AF1458" s="172"/>
      <c r="AG1458" s="172"/>
      <c r="AH1458" s="172"/>
      <c r="AI1458" s="172"/>
      <c r="AJ1458" s="172"/>
      <c r="AK1458" s="172"/>
      <c r="AL1458" s="172"/>
      <c r="AM1458" s="172"/>
      <c r="AN1458" s="172"/>
      <c r="AO1458" s="172"/>
      <c r="AP1458" s="172"/>
      <c r="AQ1458" s="172"/>
      <c r="AR1458" s="172"/>
      <c r="AS1458" s="172"/>
      <c r="AT1458" s="172"/>
      <c r="AU1458" s="172"/>
      <c r="AV1458" s="172"/>
      <c r="AW1458" s="172"/>
      <c r="AX1458" s="172"/>
      <c r="AY1458" s="172"/>
      <c r="AZ1458" s="172"/>
      <c r="BA1458" s="172"/>
      <c r="BB1458" s="172"/>
      <c r="BC1458" s="172"/>
      <c r="BD1458" s="172"/>
      <c r="BE1458" s="172"/>
      <c r="BF1458" s="172"/>
      <c r="BG1458" s="172"/>
      <c r="BH1458" s="172"/>
      <c r="BI1458" s="172"/>
      <c r="BJ1458" s="172"/>
      <c r="BK1458" s="172"/>
      <c r="BL1458" s="172"/>
      <c r="BM1458" s="172"/>
      <c r="BN1458" s="172"/>
    </row>
    <row r="1459" spans="20:66" s="156" customFormat="1">
      <c r="T1459" s="172"/>
      <c r="U1459" s="172"/>
      <c r="V1459" s="172"/>
      <c r="W1459" s="172"/>
      <c r="X1459" s="172"/>
      <c r="Y1459" s="172"/>
      <c r="Z1459" s="172"/>
      <c r="AA1459" s="172"/>
      <c r="AB1459" s="172"/>
      <c r="AC1459" s="172"/>
      <c r="AD1459" s="172"/>
      <c r="AE1459" s="172"/>
      <c r="AF1459" s="172"/>
      <c r="AG1459" s="172"/>
      <c r="AH1459" s="172"/>
      <c r="AI1459" s="172"/>
      <c r="AJ1459" s="172"/>
      <c r="AK1459" s="172"/>
      <c r="AL1459" s="172"/>
      <c r="AM1459" s="172"/>
      <c r="AN1459" s="172"/>
      <c r="AO1459" s="172"/>
      <c r="AP1459" s="172"/>
      <c r="AQ1459" s="172"/>
      <c r="AR1459" s="172"/>
      <c r="AS1459" s="172"/>
      <c r="AT1459" s="172"/>
      <c r="AU1459" s="172"/>
      <c r="AV1459" s="172"/>
      <c r="AW1459" s="172"/>
      <c r="AX1459" s="172"/>
      <c r="AY1459" s="172"/>
      <c r="AZ1459" s="172"/>
      <c r="BA1459" s="172"/>
      <c r="BB1459" s="172"/>
      <c r="BC1459" s="172"/>
      <c r="BD1459" s="172"/>
      <c r="BE1459" s="172"/>
      <c r="BF1459" s="172"/>
      <c r="BG1459" s="172"/>
      <c r="BH1459" s="172"/>
      <c r="BI1459" s="172"/>
      <c r="BJ1459" s="172"/>
      <c r="BK1459" s="172"/>
      <c r="BL1459" s="172"/>
      <c r="BM1459" s="172"/>
      <c r="BN1459" s="172"/>
    </row>
    <row r="1460" spans="20:66" s="156" customFormat="1">
      <c r="T1460" s="172"/>
      <c r="U1460" s="172"/>
      <c r="V1460" s="172"/>
      <c r="W1460" s="172"/>
      <c r="X1460" s="172"/>
      <c r="Y1460" s="172"/>
      <c r="Z1460" s="172"/>
      <c r="AA1460" s="172"/>
      <c r="AB1460" s="172"/>
      <c r="AC1460" s="172"/>
      <c r="AD1460" s="172"/>
      <c r="AE1460" s="172"/>
      <c r="AF1460" s="172"/>
      <c r="AG1460" s="172"/>
      <c r="AH1460" s="172"/>
      <c r="AI1460" s="172"/>
      <c r="AJ1460" s="172"/>
      <c r="AK1460" s="172"/>
      <c r="AL1460" s="172"/>
      <c r="AM1460" s="172"/>
      <c r="AN1460" s="172"/>
      <c r="AO1460" s="172"/>
      <c r="AP1460" s="172"/>
      <c r="AQ1460" s="172"/>
      <c r="AR1460" s="172"/>
      <c r="AS1460" s="172"/>
      <c r="AT1460" s="172"/>
      <c r="AU1460" s="172"/>
      <c r="AV1460" s="172"/>
      <c r="AW1460" s="172"/>
      <c r="AX1460" s="172"/>
      <c r="AY1460" s="172"/>
      <c r="AZ1460" s="172"/>
      <c r="BA1460" s="172"/>
      <c r="BB1460" s="172"/>
      <c r="BC1460" s="172"/>
      <c r="BD1460" s="172"/>
      <c r="BE1460" s="172"/>
      <c r="BF1460" s="172"/>
      <c r="BG1460" s="172"/>
      <c r="BH1460" s="172"/>
      <c r="BI1460" s="172"/>
      <c r="BJ1460" s="172"/>
      <c r="BK1460" s="172"/>
      <c r="BL1460" s="172"/>
      <c r="BM1460" s="172"/>
      <c r="BN1460" s="172"/>
    </row>
    <row r="1461" spans="20:66" s="156" customFormat="1">
      <c r="T1461" s="172"/>
      <c r="U1461" s="172"/>
      <c r="V1461" s="172"/>
      <c r="W1461" s="172"/>
      <c r="X1461" s="172"/>
      <c r="Y1461" s="172"/>
      <c r="Z1461" s="172"/>
      <c r="AA1461" s="172"/>
      <c r="AB1461" s="172"/>
      <c r="AC1461" s="172"/>
      <c r="AD1461" s="172"/>
      <c r="AE1461" s="172"/>
      <c r="AF1461" s="172"/>
      <c r="AG1461" s="172"/>
      <c r="AH1461" s="172"/>
      <c r="AI1461" s="172"/>
      <c r="AJ1461" s="172"/>
      <c r="AK1461" s="172"/>
      <c r="AL1461" s="172"/>
      <c r="AM1461" s="172"/>
      <c r="AN1461" s="172"/>
      <c r="AO1461" s="172"/>
      <c r="AP1461" s="172"/>
      <c r="AQ1461" s="172"/>
      <c r="AR1461" s="172"/>
      <c r="AS1461" s="172"/>
      <c r="AT1461" s="172"/>
      <c r="AU1461" s="172"/>
      <c r="AV1461" s="172"/>
      <c r="AW1461" s="172"/>
      <c r="AX1461" s="172"/>
      <c r="AY1461" s="172"/>
      <c r="AZ1461" s="172"/>
      <c r="BA1461" s="172"/>
      <c r="BB1461" s="172"/>
      <c r="BC1461" s="172"/>
      <c r="BD1461" s="172"/>
      <c r="BE1461" s="172"/>
      <c r="BF1461" s="172"/>
      <c r="BG1461" s="172"/>
      <c r="BH1461" s="172"/>
      <c r="BI1461" s="172"/>
      <c r="BJ1461" s="172"/>
      <c r="BK1461" s="172"/>
      <c r="BL1461" s="172"/>
      <c r="BM1461" s="172"/>
      <c r="BN1461" s="172"/>
    </row>
    <row r="1462" spans="20:66" s="156" customFormat="1">
      <c r="T1462" s="172"/>
      <c r="U1462" s="172"/>
      <c r="V1462" s="172"/>
      <c r="W1462" s="172"/>
      <c r="X1462" s="172"/>
      <c r="Y1462" s="172"/>
      <c r="Z1462" s="172"/>
      <c r="AA1462" s="172"/>
      <c r="AB1462" s="172"/>
      <c r="AC1462" s="172"/>
      <c r="AD1462" s="172"/>
      <c r="AE1462" s="172"/>
      <c r="AF1462" s="172"/>
      <c r="AG1462" s="172"/>
      <c r="AH1462" s="172"/>
      <c r="AI1462" s="172"/>
      <c r="AJ1462" s="172"/>
      <c r="AK1462" s="172"/>
      <c r="AL1462" s="172"/>
      <c r="AM1462" s="172"/>
      <c r="AN1462" s="172"/>
      <c r="AO1462" s="172"/>
      <c r="AP1462" s="172"/>
      <c r="AQ1462" s="172"/>
      <c r="AR1462" s="172"/>
      <c r="AS1462" s="172"/>
      <c r="AT1462" s="172"/>
      <c r="AU1462" s="172"/>
      <c r="AV1462" s="172"/>
      <c r="AW1462" s="172"/>
      <c r="AX1462" s="172"/>
      <c r="AY1462" s="172"/>
      <c r="AZ1462" s="172"/>
      <c r="BA1462" s="172"/>
      <c r="BB1462" s="172"/>
      <c r="BC1462" s="172"/>
      <c r="BD1462" s="172"/>
      <c r="BE1462" s="172"/>
      <c r="BF1462" s="172"/>
      <c r="BG1462" s="172"/>
      <c r="BH1462" s="172"/>
      <c r="BI1462" s="172"/>
      <c r="BJ1462" s="172"/>
      <c r="BK1462" s="172"/>
      <c r="BL1462" s="172"/>
      <c r="BM1462" s="172"/>
      <c r="BN1462" s="172"/>
    </row>
    <row r="1463" spans="20:66" s="156" customFormat="1">
      <c r="T1463" s="172"/>
      <c r="U1463" s="172"/>
      <c r="V1463" s="172"/>
      <c r="W1463" s="172"/>
      <c r="X1463" s="172"/>
      <c r="Y1463" s="172"/>
      <c r="Z1463" s="172"/>
      <c r="AA1463" s="172"/>
      <c r="AB1463" s="172"/>
      <c r="AC1463" s="172"/>
      <c r="AD1463" s="172"/>
      <c r="AE1463" s="172"/>
      <c r="AF1463" s="172"/>
      <c r="AG1463" s="172"/>
      <c r="AH1463" s="172"/>
      <c r="AI1463" s="172"/>
      <c r="AJ1463" s="172"/>
      <c r="AK1463" s="172"/>
      <c r="AL1463" s="172"/>
      <c r="AM1463" s="172"/>
      <c r="AN1463" s="172"/>
      <c r="AO1463" s="172"/>
      <c r="AP1463" s="172"/>
      <c r="AQ1463" s="172"/>
      <c r="AR1463" s="172"/>
      <c r="AS1463" s="172"/>
      <c r="AT1463" s="172"/>
      <c r="AU1463" s="172"/>
      <c r="AV1463" s="172"/>
      <c r="AW1463" s="172"/>
      <c r="AX1463" s="172"/>
      <c r="AY1463" s="172"/>
      <c r="AZ1463" s="172"/>
      <c r="BA1463" s="172"/>
      <c r="BB1463" s="172"/>
      <c r="BC1463" s="172"/>
      <c r="BD1463" s="172"/>
      <c r="BE1463" s="172"/>
      <c r="BF1463" s="172"/>
      <c r="BG1463" s="172"/>
      <c r="BH1463" s="172"/>
      <c r="BI1463" s="172"/>
      <c r="BJ1463" s="172"/>
      <c r="BK1463" s="172"/>
      <c r="BL1463" s="172"/>
      <c r="BM1463" s="172"/>
      <c r="BN1463" s="172"/>
    </row>
    <row r="1464" spans="20:66" s="156" customFormat="1">
      <c r="T1464" s="172"/>
      <c r="U1464" s="172"/>
      <c r="V1464" s="172"/>
      <c r="W1464" s="172"/>
      <c r="X1464" s="172"/>
      <c r="Y1464" s="172"/>
      <c r="Z1464" s="172"/>
      <c r="AA1464" s="172"/>
      <c r="AB1464" s="172"/>
      <c r="AC1464" s="172"/>
      <c r="AD1464" s="172"/>
      <c r="AE1464" s="172"/>
      <c r="AF1464" s="172"/>
      <c r="AG1464" s="172"/>
      <c r="AH1464" s="172"/>
      <c r="AI1464" s="172"/>
      <c r="AJ1464" s="172"/>
      <c r="AK1464" s="172"/>
      <c r="AL1464" s="172"/>
      <c r="AM1464" s="172"/>
      <c r="AN1464" s="172"/>
      <c r="AO1464" s="172"/>
      <c r="AP1464" s="172"/>
      <c r="AQ1464" s="172"/>
      <c r="AR1464" s="172"/>
      <c r="AS1464" s="172"/>
      <c r="AT1464" s="172"/>
      <c r="AU1464" s="172"/>
      <c r="AV1464" s="172"/>
      <c r="AW1464" s="172"/>
      <c r="AX1464" s="172"/>
      <c r="AY1464" s="172"/>
      <c r="AZ1464" s="172"/>
      <c r="BA1464" s="172"/>
      <c r="BB1464" s="172"/>
      <c r="BC1464" s="172"/>
      <c r="BD1464" s="172"/>
      <c r="BE1464" s="172"/>
      <c r="BF1464" s="172"/>
      <c r="BG1464" s="172"/>
      <c r="BH1464" s="172"/>
      <c r="BI1464" s="172"/>
      <c r="BJ1464" s="172"/>
      <c r="BK1464" s="172"/>
      <c r="BL1464" s="172"/>
      <c r="BM1464" s="172"/>
      <c r="BN1464" s="172"/>
    </row>
    <row r="1465" spans="20:66" s="156" customFormat="1">
      <c r="T1465" s="172"/>
      <c r="U1465" s="172"/>
      <c r="V1465" s="172"/>
      <c r="W1465" s="172"/>
      <c r="X1465" s="172"/>
      <c r="Y1465" s="172"/>
      <c r="Z1465" s="172"/>
      <c r="AA1465" s="172"/>
      <c r="AB1465" s="172"/>
      <c r="AC1465" s="172"/>
      <c r="AD1465" s="172"/>
      <c r="AE1465" s="172"/>
      <c r="AF1465" s="172"/>
      <c r="AG1465" s="172"/>
      <c r="AH1465" s="172"/>
      <c r="AI1465" s="172"/>
      <c r="AJ1465" s="172"/>
      <c r="AK1465" s="172"/>
      <c r="AL1465" s="172"/>
      <c r="AM1465" s="172"/>
      <c r="AN1465" s="172"/>
      <c r="AO1465" s="172"/>
      <c r="AP1465" s="172"/>
      <c r="AQ1465" s="172"/>
      <c r="AR1465" s="172"/>
      <c r="AS1465" s="172"/>
      <c r="AT1465" s="172"/>
      <c r="AU1465" s="172"/>
      <c r="AV1465" s="172"/>
      <c r="AW1465" s="172"/>
      <c r="AX1465" s="172"/>
      <c r="AY1465" s="172"/>
      <c r="AZ1465" s="172"/>
      <c r="BA1465" s="172"/>
      <c r="BB1465" s="172"/>
      <c r="BC1465" s="172"/>
      <c r="BD1465" s="172"/>
      <c r="BE1465" s="172"/>
      <c r="BF1465" s="172"/>
      <c r="BG1465" s="172"/>
      <c r="BH1465" s="172"/>
      <c r="BI1465" s="172"/>
      <c r="BJ1465" s="172"/>
      <c r="BK1465" s="172"/>
      <c r="BL1465" s="172"/>
      <c r="BM1465" s="172"/>
      <c r="BN1465" s="172"/>
    </row>
    <row r="1466" spans="20:66" s="156" customFormat="1">
      <c r="T1466" s="172"/>
      <c r="U1466" s="172"/>
      <c r="V1466" s="172"/>
      <c r="W1466" s="172"/>
      <c r="X1466" s="172"/>
      <c r="Y1466" s="172"/>
      <c r="Z1466" s="172"/>
      <c r="AA1466" s="172"/>
      <c r="AB1466" s="172"/>
      <c r="AC1466" s="172"/>
      <c r="AD1466" s="172"/>
      <c r="AE1466" s="172"/>
      <c r="AF1466" s="172"/>
      <c r="AG1466" s="172"/>
      <c r="AH1466" s="172"/>
      <c r="AI1466" s="172"/>
      <c r="AJ1466" s="172"/>
      <c r="AK1466" s="172"/>
      <c r="AL1466" s="172"/>
      <c r="AM1466" s="172"/>
      <c r="AN1466" s="172"/>
      <c r="AO1466" s="172"/>
      <c r="AP1466" s="172"/>
      <c r="AQ1466" s="172"/>
      <c r="AR1466" s="172"/>
      <c r="AS1466" s="172"/>
      <c r="AT1466" s="172"/>
      <c r="AU1466" s="172"/>
      <c r="AV1466" s="172"/>
      <c r="AW1466" s="172"/>
      <c r="AX1466" s="172"/>
      <c r="AY1466" s="172"/>
      <c r="AZ1466" s="172"/>
      <c r="BA1466" s="172"/>
      <c r="BB1466" s="172"/>
      <c r="BC1466" s="172"/>
      <c r="BD1466" s="172"/>
      <c r="BE1466" s="172"/>
      <c r="BF1466" s="172"/>
      <c r="BG1466" s="172"/>
      <c r="BH1466" s="172"/>
      <c r="BI1466" s="172"/>
      <c r="BJ1466" s="172"/>
      <c r="BK1466" s="172"/>
      <c r="BL1466" s="172"/>
      <c r="BM1466" s="172"/>
      <c r="BN1466" s="172"/>
    </row>
    <row r="1467" spans="20:66" s="156" customFormat="1">
      <c r="T1467" s="172"/>
      <c r="U1467" s="172"/>
      <c r="V1467" s="172"/>
      <c r="W1467" s="172"/>
      <c r="X1467" s="172"/>
      <c r="Y1467" s="172"/>
      <c r="Z1467" s="172"/>
      <c r="AA1467" s="172"/>
      <c r="AB1467" s="172"/>
      <c r="AC1467" s="172"/>
      <c r="AD1467" s="172"/>
      <c r="AE1467" s="172"/>
      <c r="AF1467" s="172"/>
      <c r="AG1467" s="172"/>
      <c r="AH1467" s="172"/>
      <c r="AI1467" s="172"/>
      <c r="AJ1467" s="172"/>
      <c r="AK1467" s="172"/>
      <c r="AL1467" s="172"/>
      <c r="AM1467" s="172"/>
      <c r="AN1467" s="172"/>
      <c r="AO1467" s="172"/>
      <c r="AP1467" s="172"/>
      <c r="AQ1467" s="172"/>
      <c r="AR1467" s="172"/>
      <c r="AS1467" s="172"/>
      <c r="AT1467" s="172"/>
      <c r="AU1467" s="172"/>
      <c r="AV1467" s="172"/>
      <c r="AW1467" s="172"/>
      <c r="AX1467" s="172"/>
      <c r="AY1467" s="172"/>
      <c r="AZ1467" s="172"/>
      <c r="BA1467" s="172"/>
      <c r="BB1467" s="172"/>
      <c r="BC1467" s="172"/>
      <c r="BD1467" s="172"/>
      <c r="BE1467" s="172"/>
      <c r="BF1467" s="172"/>
      <c r="BG1467" s="172"/>
      <c r="BH1467" s="172"/>
      <c r="BI1467" s="172"/>
      <c r="BJ1467" s="172"/>
      <c r="BK1467" s="172"/>
      <c r="BL1467" s="172"/>
      <c r="BM1467" s="172"/>
      <c r="BN1467" s="172"/>
    </row>
    <row r="1468" spans="20:66" s="156" customFormat="1">
      <c r="T1468" s="172"/>
      <c r="U1468" s="172"/>
      <c r="V1468" s="172"/>
      <c r="W1468" s="172"/>
      <c r="X1468" s="172"/>
      <c r="Y1468" s="172"/>
      <c r="Z1468" s="172"/>
      <c r="AA1468" s="172"/>
      <c r="AB1468" s="172"/>
      <c r="AC1468" s="172"/>
      <c r="AD1468" s="172"/>
      <c r="AE1468" s="172"/>
      <c r="AF1468" s="172"/>
      <c r="AG1468" s="172"/>
      <c r="AH1468" s="172"/>
      <c r="AI1468" s="172"/>
      <c r="AJ1468" s="172"/>
      <c r="AK1468" s="172"/>
      <c r="AL1468" s="172"/>
      <c r="AM1468" s="172"/>
      <c r="AN1468" s="172"/>
      <c r="AO1468" s="172"/>
      <c r="AP1468" s="172"/>
      <c r="AQ1468" s="172"/>
      <c r="AR1468" s="172"/>
      <c r="AS1468" s="172"/>
      <c r="AT1468" s="172"/>
      <c r="AU1468" s="172"/>
      <c r="AV1468" s="172"/>
      <c r="AW1468" s="172"/>
      <c r="AX1468" s="172"/>
      <c r="AY1468" s="172"/>
      <c r="AZ1468" s="172"/>
      <c r="BA1468" s="172"/>
      <c r="BB1468" s="172"/>
      <c r="BC1468" s="172"/>
      <c r="BD1468" s="172"/>
      <c r="BE1468" s="172"/>
      <c r="BF1468" s="172"/>
      <c r="BG1468" s="172"/>
      <c r="BH1468" s="172"/>
      <c r="BI1468" s="172"/>
      <c r="BJ1468" s="172"/>
      <c r="BK1468" s="172"/>
      <c r="BL1468" s="172"/>
      <c r="BM1468" s="172"/>
      <c r="BN1468" s="172"/>
    </row>
    <row r="1469" spans="20:66" s="156" customFormat="1">
      <c r="T1469" s="172"/>
      <c r="U1469" s="172"/>
      <c r="V1469" s="172"/>
      <c r="W1469" s="172"/>
      <c r="X1469" s="172"/>
      <c r="Y1469" s="172"/>
      <c r="Z1469" s="172"/>
      <c r="AA1469" s="172"/>
      <c r="AB1469" s="172"/>
      <c r="AC1469" s="172"/>
      <c r="AD1469" s="172"/>
      <c r="AE1469" s="172"/>
      <c r="AF1469" s="172"/>
      <c r="AG1469" s="172"/>
      <c r="AH1469" s="172"/>
      <c r="AI1469" s="172"/>
      <c r="AJ1469" s="172"/>
      <c r="AK1469" s="172"/>
      <c r="AL1469" s="172"/>
      <c r="AM1469" s="172"/>
      <c r="AN1469" s="172"/>
      <c r="AO1469" s="172"/>
      <c r="AP1469" s="172"/>
      <c r="AQ1469" s="172"/>
      <c r="AR1469" s="172"/>
      <c r="AS1469" s="172"/>
      <c r="AT1469" s="172"/>
      <c r="AU1469" s="172"/>
      <c r="AV1469" s="172"/>
      <c r="AW1469" s="172"/>
      <c r="AX1469" s="172"/>
      <c r="AY1469" s="172"/>
      <c r="AZ1469" s="172"/>
      <c r="BA1469" s="172"/>
      <c r="BB1469" s="172"/>
      <c r="BC1469" s="172"/>
      <c r="BD1469" s="172"/>
      <c r="BE1469" s="172"/>
      <c r="BF1469" s="172"/>
      <c r="BG1469" s="172"/>
      <c r="BH1469" s="172"/>
      <c r="BI1469" s="172"/>
      <c r="BJ1469" s="172"/>
      <c r="BK1469" s="172"/>
      <c r="BL1469" s="172"/>
      <c r="BM1469" s="172"/>
      <c r="BN1469" s="172"/>
    </row>
    <row r="1470" spans="20:66" s="156" customFormat="1">
      <c r="T1470" s="172"/>
      <c r="U1470" s="172"/>
      <c r="V1470" s="172"/>
      <c r="W1470" s="172"/>
      <c r="X1470" s="172"/>
      <c r="Y1470" s="172"/>
      <c r="Z1470" s="172"/>
      <c r="AA1470" s="172"/>
      <c r="AB1470" s="172"/>
      <c r="AC1470" s="172"/>
      <c r="AD1470" s="172"/>
      <c r="AE1470" s="172"/>
      <c r="AF1470" s="172"/>
      <c r="AG1470" s="172"/>
      <c r="AH1470" s="172"/>
      <c r="AI1470" s="172"/>
      <c r="AJ1470" s="172"/>
      <c r="AK1470" s="172"/>
      <c r="AL1470" s="172"/>
      <c r="AM1470" s="172"/>
      <c r="AN1470" s="172"/>
      <c r="AO1470" s="172"/>
      <c r="AP1470" s="172"/>
      <c r="AQ1470" s="172"/>
      <c r="AR1470" s="172"/>
      <c r="AS1470" s="172"/>
      <c r="AT1470" s="172"/>
      <c r="AU1470" s="172"/>
      <c r="AV1470" s="172"/>
      <c r="AW1470" s="172"/>
      <c r="AX1470" s="172"/>
      <c r="AY1470" s="172"/>
      <c r="AZ1470" s="172"/>
      <c r="BA1470" s="172"/>
      <c r="BB1470" s="172"/>
      <c r="BC1470" s="172"/>
      <c r="BD1470" s="172"/>
      <c r="BE1470" s="172"/>
      <c r="BF1470" s="172"/>
      <c r="BG1470" s="172"/>
      <c r="BH1470" s="172"/>
      <c r="BI1470" s="172"/>
      <c r="BJ1470" s="172"/>
      <c r="BK1470" s="172"/>
      <c r="BL1470" s="172"/>
      <c r="BM1470" s="172"/>
      <c r="BN1470" s="172"/>
    </row>
    <row r="1471" spans="20:66" s="156" customFormat="1">
      <c r="T1471" s="172"/>
      <c r="U1471" s="172"/>
      <c r="V1471" s="172"/>
      <c r="W1471" s="172"/>
      <c r="X1471" s="172"/>
      <c r="Y1471" s="172"/>
      <c r="Z1471" s="172"/>
      <c r="AA1471" s="172"/>
      <c r="AB1471" s="172"/>
      <c r="AC1471" s="172"/>
      <c r="AD1471" s="172"/>
      <c r="AE1471" s="172"/>
      <c r="AF1471" s="172"/>
      <c r="AG1471" s="172"/>
      <c r="AH1471" s="172"/>
      <c r="AI1471" s="172"/>
      <c r="AJ1471" s="172"/>
      <c r="AK1471" s="172"/>
      <c r="AL1471" s="172"/>
      <c r="AM1471" s="172"/>
      <c r="AN1471" s="172"/>
      <c r="AO1471" s="172"/>
      <c r="AP1471" s="172"/>
      <c r="AQ1471" s="172"/>
      <c r="AR1471" s="172"/>
      <c r="AS1471" s="172"/>
      <c r="AT1471" s="172"/>
      <c r="AU1471" s="172"/>
      <c r="AV1471" s="172"/>
      <c r="AW1471" s="172"/>
      <c r="AX1471" s="172"/>
      <c r="AY1471" s="172"/>
      <c r="AZ1471" s="172"/>
      <c r="BA1471" s="172"/>
      <c r="BB1471" s="172"/>
      <c r="BC1471" s="172"/>
      <c r="BD1471" s="172"/>
      <c r="BE1471" s="172"/>
      <c r="BF1471" s="172"/>
      <c r="BG1471" s="172"/>
      <c r="BH1471" s="172"/>
      <c r="BI1471" s="172"/>
      <c r="BJ1471" s="172"/>
      <c r="BK1471" s="172"/>
      <c r="BL1471" s="172"/>
      <c r="BM1471" s="172"/>
      <c r="BN1471" s="172"/>
    </row>
    <row r="1472" spans="20:66" s="156" customFormat="1">
      <c r="T1472" s="172"/>
      <c r="U1472" s="172"/>
      <c r="V1472" s="172"/>
      <c r="W1472" s="172"/>
      <c r="X1472" s="172"/>
      <c r="Y1472" s="172"/>
      <c r="Z1472" s="172"/>
      <c r="AA1472" s="172"/>
      <c r="AB1472" s="172"/>
      <c r="AC1472" s="172"/>
      <c r="AD1472" s="172"/>
      <c r="AE1472" s="172"/>
      <c r="AF1472" s="172"/>
      <c r="AG1472" s="172"/>
      <c r="AH1472" s="172"/>
      <c r="AI1472" s="172"/>
      <c r="AJ1472" s="172"/>
      <c r="AK1472" s="172"/>
      <c r="AL1472" s="172"/>
      <c r="AM1472" s="172"/>
      <c r="AN1472" s="172"/>
      <c r="AO1472" s="172"/>
      <c r="AP1472" s="172"/>
      <c r="AQ1472" s="172"/>
      <c r="AR1472" s="172"/>
      <c r="AS1472" s="172"/>
      <c r="AT1472" s="172"/>
      <c r="AU1472" s="172"/>
      <c r="AV1472" s="172"/>
      <c r="AW1472" s="172"/>
      <c r="AX1472" s="172"/>
      <c r="AY1472" s="172"/>
      <c r="AZ1472" s="172"/>
      <c r="BA1472" s="172"/>
      <c r="BB1472" s="172"/>
      <c r="BC1472" s="172"/>
      <c r="BD1472" s="172"/>
      <c r="BE1472" s="172"/>
      <c r="BF1472" s="172"/>
      <c r="BG1472" s="172"/>
      <c r="BH1472" s="172"/>
      <c r="BI1472" s="172"/>
      <c r="BJ1472" s="172"/>
      <c r="BK1472" s="172"/>
      <c r="BL1472" s="172"/>
      <c r="BM1472" s="172"/>
      <c r="BN1472" s="172"/>
    </row>
    <row r="1473" spans="20:66" s="156" customFormat="1">
      <c r="T1473" s="172"/>
      <c r="U1473" s="172"/>
      <c r="V1473" s="172"/>
      <c r="W1473" s="172"/>
      <c r="X1473" s="172"/>
      <c r="Y1473" s="172"/>
      <c r="Z1473" s="172"/>
      <c r="AA1473" s="172"/>
      <c r="AB1473" s="172"/>
      <c r="AC1473" s="172"/>
      <c r="AD1473" s="172"/>
      <c r="AE1473" s="172"/>
      <c r="AF1473" s="172"/>
      <c r="AG1473" s="172"/>
      <c r="AH1473" s="172"/>
      <c r="AI1473" s="172"/>
      <c r="AJ1473" s="172"/>
      <c r="AK1473" s="172"/>
      <c r="AL1473" s="172"/>
      <c r="AM1473" s="172"/>
      <c r="AN1473" s="172"/>
      <c r="AO1473" s="172"/>
      <c r="AP1473" s="172"/>
      <c r="AQ1473" s="172"/>
      <c r="AR1473" s="172"/>
      <c r="AS1473" s="172"/>
      <c r="AT1473" s="172"/>
      <c r="AU1473" s="172"/>
      <c r="AV1473" s="172"/>
      <c r="AW1473" s="172"/>
      <c r="AX1473" s="172"/>
      <c r="AY1473" s="172"/>
      <c r="AZ1473" s="172"/>
      <c r="BA1473" s="172"/>
      <c r="BB1473" s="172"/>
      <c r="BC1473" s="172"/>
      <c r="BD1473" s="172"/>
      <c r="BE1473" s="172"/>
      <c r="BF1473" s="172"/>
      <c r="BG1473" s="172"/>
      <c r="BH1473" s="172"/>
      <c r="BI1473" s="172"/>
      <c r="BJ1473" s="172"/>
      <c r="BK1473" s="172"/>
      <c r="BL1473" s="172"/>
      <c r="BM1473" s="172"/>
      <c r="BN1473" s="172"/>
    </row>
    <row r="1474" spans="20:66" s="156" customFormat="1">
      <c r="T1474" s="172"/>
      <c r="U1474" s="172"/>
      <c r="V1474" s="172"/>
      <c r="W1474" s="172"/>
      <c r="X1474" s="172"/>
      <c r="Y1474" s="172"/>
      <c r="Z1474" s="172"/>
      <c r="AA1474" s="172"/>
      <c r="AB1474" s="172"/>
      <c r="AC1474" s="172"/>
      <c r="AD1474" s="172"/>
      <c r="AE1474" s="172"/>
      <c r="AF1474" s="172"/>
      <c r="AG1474" s="172"/>
      <c r="AH1474" s="172"/>
      <c r="AI1474" s="172"/>
      <c r="AJ1474" s="172"/>
      <c r="AK1474" s="172"/>
      <c r="AL1474" s="172"/>
      <c r="AM1474" s="172"/>
      <c r="AN1474" s="172"/>
      <c r="AO1474" s="172"/>
      <c r="AP1474" s="172"/>
      <c r="AQ1474" s="172"/>
      <c r="AR1474" s="172"/>
      <c r="AS1474" s="172"/>
      <c r="AT1474" s="172"/>
      <c r="AU1474" s="172"/>
      <c r="AV1474" s="172"/>
      <c r="AW1474" s="172"/>
      <c r="AX1474" s="172"/>
      <c r="AY1474" s="172"/>
      <c r="AZ1474" s="172"/>
      <c r="BA1474" s="172"/>
      <c r="BB1474" s="172"/>
      <c r="BC1474" s="172"/>
      <c r="BD1474" s="172"/>
      <c r="BE1474" s="172"/>
      <c r="BF1474" s="172"/>
      <c r="BG1474" s="172"/>
      <c r="BH1474" s="172"/>
      <c r="BI1474" s="172"/>
      <c r="BJ1474" s="172"/>
      <c r="BK1474" s="172"/>
      <c r="BL1474" s="172"/>
      <c r="BM1474" s="172"/>
      <c r="BN1474" s="172"/>
    </row>
    <row r="1475" spans="20:66" s="156" customFormat="1">
      <c r="T1475" s="172"/>
      <c r="U1475" s="172"/>
      <c r="V1475" s="172"/>
      <c r="W1475" s="172"/>
      <c r="X1475" s="172"/>
      <c r="Y1475" s="172"/>
      <c r="Z1475" s="172"/>
      <c r="AA1475" s="172"/>
      <c r="AB1475" s="172"/>
      <c r="AC1475" s="172"/>
      <c r="AD1475" s="172"/>
      <c r="AE1475" s="172"/>
      <c r="AF1475" s="172"/>
      <c r="AG1475" s="172"/>
      <c r="AH1475" s="172"/>
      <c r="AI1475" s="172"/>
      <c r="AJ1475" s="172"/>
      <c r="AK1475" s="172"/>
      <c r="AL1475" s="172"/>
      <c r="AM1475" s="172"/>
      <c r="AN1475" s="172"/>
      <c r="AO1475" s="172"/>
      <c r="AP1475" s="172"/>
      <c r="AQ1475" s="172"/>
      <c r="AR1475" s="172"/>
      <c r="AS1475" s="172"/>
      <c r="AT1475" s="172"/>
      <c r="AU1475" s="172"/>
      <c r="AV1475" s="172"/>
      <c r="AW1475" s="172"/>
      <c r="AX1475" s="172"/>
      <c r="AY1475" s="172"/>
      <c r="AZ1475" s="172"/>
      <c r="BA1475" s="172"/>
      <c r="BB1475" s="172"/>
      <c r="BC1475" s="172"/>
      <c r="BD1475" s="172"/>
      <c r="BE1475" s="172"/>
      <c r="BF1475" s="172"/>
      <c r="BG1475" s="172"/>
      <c r="BH1475" s="172"/>
      <c r="BI1475" s="172"/>
      <c r="BJ1475" s="172"/>
      <c r="BK1475" s="172"/>
      <c r="BL1475" s="172"/>
      <c r="BM1475" s="172"/>
      <c r="BN1475" s="172"/>
    </row>
    <row r="1476" spans="20:66" s="156" customFormat="1">
      <c r="T1476" s="172"/>
      <c r="U1476" s="172"/>
      <c r="V1476" s="172"/>
      <c r="W1476" s="172"/>
      <c r="X1476" s="172"/>
      <c r="Y1476" s="172"/>
      <c r="Z1476" s="172"/>
      <c r="AA1476" s="172"/>
      <c r="AB1476" s="172"/>
      <c r="AC1476" s="172"/>
      <c r="AD1476" s="172"/>
      <c r="AE1476" s="172"/>
      <c r="AF1476" s="172"/>
      <c r="AG1476" s="172"/>
      <c r="AH1476" s="172"/>
      <c r="AI1476" s="172"/>
      <c r="AJ1476" s="172"/>
      <c r="AK1476" s="172"/>
      <c r="AL1476" s="172"/>
      <c r="AM1476" s="172"/>
      <c r="AN1476" s="172"/>
      <c r="AO1476" s="172"/>
      <c r="AP1476" s="172"/>
      <c r="AQ1476" s="172"/>
      <c r="AR1476" s="172"/>
      <c r="AS1476" s="172"/>
      <c r="AT1476" s="172"/>
      <c r="AU1476" s="172"/>
      <c r="AV1476" s="172"/>
      <c r="AW1476" s="172"/>
      <c r="AX1476" s="172"/>
      <c r="AY1476" s="172"/>
      <c r="AZ1476" s="172"/>
      <c r="BA1476" s="172"/>
      <c r="BB1476" s="172"/>
      <c r="BC1476" s="172"/>
      <c r="BD1476" s="172"/>
      <c r="BE1476" s="172"/>
      <c r="BF1476" s="172"/>
      <c r="BG1476" s="172"/>
      <c r="BH1476" s="172"/>
      <c r="BI1476" s="172"/>
      <c r="BJ1476" s="172"/>
      <c r="BK1476" s="172"/>
      <c r="BL1476" s="172"/>
      <c r="BM1476" s="172"/>
      <c r="BN1476" s="172"/>
    </row>
    <row r="1477" spans="20:66" s="156" customFormat="1">
      <c r="T1477" s="172"/>
      <c r="U1477" s="172"/>
      <c r="V1477" s="172"/>
      <c r="W1477" s="172"/>
      <c r="X1477" s="172"/>
      <c r="Y1477" s="172"/>
      <c r="Z1477" s="172"/>
      <c r="AA1477" s="172"/>
      <c r="AB1477" s="172"/>
      <c r="AC1477" s="172"/>
      <c r="AD1477" s="172"/>
      <c r="AE1477" s="172"/>
      <c r="AF1477" s="172"/>
      <c r="AG1477" s="172"/>
      <c r="AH1477" s="172"/>
      <c r="AI1477" s="172"/>
      <c r="AJ1477" s="172"/>
      <c r="AK1477" s="172"/>
      <c r="AL1477" s="172"/>
      <c r="AM1477" s="172"/>
      <c r="AN1477" s="172"/>
      <c r="AO1477" s="172"/>
      <c r="AP1477" s="172"/>
      <c r="AQ1477" s="172"/>
      <c r="AR1477" s="172"/>
      <c r="AS1477" s="172"/>
      <c r="AT1477" s="172"/>
      <c r="AU1477" s="172"/>
      <c r="AV1477" s="172"/>
      <c r="AW1477" s="172"/>
      <c r="AX1477" s="172"/>
      <c r="AY1477" s="172"/>
      <c r="AZ1477" s="172"/>
      <c r="BA1477" s="172"/>
      <c r="BB1477" s="172"/>
      <c r="BC1477" s="172"/>
      <c r="BD1477" s="172"/>
      <c r="BE1477" s="172"/>
      <c r="BF1477" s="172"/>
      <c r="BG1477" s="172"/>
      <c r="BH1477" s="172"/>
      <c r="BI1477" s="172"/>
      <c r="BJ1477" s="172"/>
      <c r="BK1477" s="172"/>
      <c r="BL1477" s="172"/>
      <c r="BM1477" s="172"/>
      <c r="BN1477" s="172"/>
    </row>
    <row r="1478" spans="20:66" s="156" customFormat="1">
      <c r="T1478" s="172"/>
      <c r="U1478" s="172"/>
      <c r="V1478" s="172"/>
      <c r="W1478" s="172"/>
      <c r="X1478" s="172"/>
      <c r="Y1478" s="172"/>
      <c r="Z1478" s="172"/>
      <c r="AA1478" s="172"/>
      <c r="AB1478" s="172"/>
      <c r="AC1478" s="172"/>
      <c r="AD1478" s="172"/>
      <c r="AE1478" s="172"/>
      <c r="AF1478" s="172"/>
      <c r="AG1478" s="172"/>
      <c r="AH1478" s="172"/>
      <c r="AI1478" s="172"/>
      <c r="AJ1478" s="172"/>
      <c r="AK1478" s="172"/>
      <c r="AL1478" s="172"/>
      <c r="AM1478" s="172"/>
      <c r="AN1478" s="172"/>
      <c r="AO1478" s="172"/>
      <c r="AP1478" s="172"/>
      <c r="AQ1478" s="172"/>
      <c r="AR1478" s="172"/>
      <c r="AS1478" s="172"/>
      <c r="AT1478" s="172"/>
      <c r="AU1478" s="172"/>
      <c r="AV1478" s="172"/>
      <c r="AW1478" s="172"/>
      <c r="AX1478" s="172"/>
      <c r="AY1478" s="172"/>
      <c r="AZ1478" s="172"/>
      <c r="BA1478" s="172"/>
      <c r="BB1478" s="172"/>
      <c r="BC1478" s="172"/>
      <c r="BD1478" s="172"/>
      <c r="BE1478" s="172"/>
      <c r="BF1478" s="172"/>
      <c r="BG1478" s="172"/>
      <c r="BH1478" s="172"/>
      <c r="BI1478" s="172"/>
      <c r="BJ1478" s="172"/>
      <c r="BK1478" s="172"/>
      <c r="BL1478" s="172"/>
      <c r="BM1478" s="172"/>
      <c r="BN1478" s="172"/>
    </row>
    <row r="1479" spans="20:66" s="156" customFormat="1">
      <c r="T1479" s="172"/>
      <c r="U1479" s="172"/>
      <c r="V1479" s="172"/>
      <c r="W1479" s="172"/>
      <c r="X1479" s="172"/>
      <c r="Y1479" s="172"/>
      <c r="Z1479" s="172"/>
      <c r="AA1479" s="172"/>
      <c r="AB1479" s="172"/>
      <c r="AC1479" s="172"/>
      <c r="AD1479" s="172"/>
      <c r="AE1479" s="172"/>
      <c r="AF1479" s="172"/>
      <c r="AG1479" s="172"/>
      <c r="AH1479" s="172"/>
      <c r="AI1479" s="172"/>
      <c r="AJ1479" s="172"/>
      <c r="AK1479" s="172"/>
      <c r="AL1479" s="172"/>
      <c r="AM1479" s="172"/>
      <c r="AN1479" s="172"/>
      <c r="AO1479" s="172"/>
      <c r="AP1479" s="172"/>
      <c r="AQ1479" s="172"/>
      <c r="AR1479" s="172"/>
      <c r="AS1479" s="172"/>
      <c r="AT1479" s="172"/>
      <c r="AU1479" s="172"/>
      <c r="AV1479" s="172"/>
      <c r="AW1479" s="172"/>
      <c r="AX1479" s="172"/>
      <c r="AY1479" s="172"/>
      <c r="AZ1479" s="172"/>
      <c r="BA1479" s="172"/>
      <c r="BB1479" s="172"/>
      <c r="BC1479" s="172"/>
      <c r="BD1479" s="172"/>
      <c r="BE1479" s="172"/>
      <c r="BF1479" s="172"/>
      <c r="BG1479" s="172"/>
      <c r="BH1479" s="172"/>
      <c r="BI1479" s="172"/>
      <c r="BJ1479" s="172"/>
      <c r="BK1479" s="172"/>
      <c r="BL1479" s="172"/>
      <c r="BM1479" s="172"/>
      <c r="BN1479" s="172"/>
    </row>
    <row r="1480" spans="20:66" s="156" customFormat="1">
      <c r="T1480" s="172"/>
      <c r="U1480" s="172"/>
      <c r="V1480" s="172"/>
      <c r="W1480" s="172"/>
      <c r="X1480" s="172"/>
      <c r="Y1480" s="172"/>
      <c r="Z1480" s="172"/>
      <c r="AA1480" s="172"/>
      <c r="AB1480" s="172"/>
      <c r="AC1480" s="172"/>
      <c r="AD1480" s="172"/>
      <c r="AE1480" s="172"/>
      <c r="AF1480" s="172"/>
      <c r="AG1480" s="172"/>
      <c r="AH1480" s="172"/>
      <c r="AI1480" s="172"/>
      <c r="AJ1480" s="172"/>
      <c r="AK1480" s="172"/>
      <c r="AL1480" s="172"/>
      <c r="AM1480" s="172"/>
      <c r="AN1480" s="172"/>
      <c r="AO1480" s="172"/>
      <c r="AP1480" s="172"/>
      <c r="AQ1480" s="172"/>
      <c r="AR1480" s="172"/>
      <c r="AS1480" s="172"/>
      <c r="AT1480" s="172"/>
      <c r="AU1480" s="172"/>
      <c r="AV1480" s="172"/>
      <c r="AW1480" s="172"/>
      <c r="AX1480" s="172"/>
      <c r="AY1480" s="172"/>
      <c r="AZ1480" s="172"/>
      <c r="BA1480" s="172"/>
      <c r="BB1480" s="172"/>
      <c r="BC1480" s="172"/>
      <c r="BD1480" s="172"/>
      <c r="BE1480" s="172"/>
      <c r="BF1480" s="172"/>
      <c r="BG1480" s="172"/>
      <c r="BH1480" s="172"/>
      <c r="BI1480" s="172"/>
      <c r="BJ1480" s="172"/>
      <c r="BK1480" s="172"/>
      <c r="BL1480" s="172"/>
      <c r="BM1480" s="172"/>
      <c r="BN1480" s="172"/>
    </row>
    <row r="1481" spans="20:66" s="156" customFormat="1">
      <c r="T1481" s="172"/>
      <c r="U1481" s="172"/>
      <c r="V1481" s="172"/>
      <c r="W1481" s="172"/>
      <c r="X1481" s="172"/>
      <c r="Y1481" s="172"/>
      <c r="Z1481" s="172"/>
      <c r="AA1481" s="172"/>
      <c r="AB1481" s="172"/>
      <c r="AC1481" s="172"/>
      <c r="AD1481" s="172"/>
      <c r="AE1481" s="172"/>
      <c r="AF1481" s="172"/>
      <c r="AG1481" s="172"/>
      <c r="AH1481" s="172"/>
      <c r="AI1481" s="172"/>
      <c r="AJ1481" s="172"/>
      <c r="AK1481" s="172"/>
      <c r="AL1481" s="172"/>
      <c r="AM1481" s="172"/>
      <c r="AN1481" s="172"/>
      <c r="AO1481" s="172"/>
      <c r="AP1481" s="172"/>
      <c r="AQ1481" s="172"/>
      <c r="AR1481" s="172"/>
      <c r="AS1481" s="172"/>
      <c r="AT1481" s="172"/>
      <c r="AU1481" s="172"/>
      <c r="AV1481" s="172"/>
      <c r="AW1481" s="172"/>
      <c r="AX1481" s="172"/>
      <c r="AY1481" s="172"/>
      <c r="AZ1481" s="172"/>
      <c r="BA1481" s="172"/>
      <c r="BB1481" s="172"/>
      <c r="BC1481" s="172"/>
      <c r="BD1481" s="172"/>
      <c r="BE1481" s="172"/>
      <c r="BF1481" s="172"/>
      <c r="BG1481" s="172"/>
      <c r="BH1481" s="172"/>
      <c r="BI1481" s="172"/>
      <c r="BJ1481" s="172"/>
      <c r="BK1481" s="172"/>
      <c r="BL1481" s="172"/>
      <c r="BM1481" s="172"/>
      <c r="BN1481" s="172"/>
    </row>
    <row r="1482" spans="20:66" s="156" customFormat="1">
      <c r="T1482" s="172"/>
      <c r="U1482" s="172"/>
      <c r="V1482" s="172"/>
      <c r="W1482" s="172"/>
      <c r="X1482" s="172"/>
      <c r="Y1482" s="172"/>
      <c r="Z1482" s="172"/>
      <c r="AA1482" s="172"/>
      <c r="AB1482" s="172"/>
      <c r="AC1482" s="172"/>
      <c r="AD1482" s="172"/>
      <c r="AE1482" s="172"/>
      <c r="AF1482" s="172"/>
      <c r="AG1482" s="172"/>
      <c r="AH1482" s="172"/>
      <c r="AI1482" s="172"/>
      <c r="AJ1482" s="172"/>
      <c r="AK1482" s="172"/>
      <c r="AL1482" s="172"/>
      <c r="AM1482" s="172"/>
      <c r="AN1482" s="172"/>
      <c r="AO1482" s="172"/>
      <c r="AP1482" s="172"/>
      <c r="AQ1482" s="172"/>
      <c r="AR1482" s="172"/>
      <c r="AS1482" s="172"/>
      <c r="AT1482" s="172"/>
      <c r="AU1482" s="172"/>
      <c r="AV1482" s="172"/>
      <c r="AW1482" s="172"/>
      <c r="AX1482" s="172"/>
      <c r="AY1482" s="172"/>
      <c r="AZ1482" s="172"/>
      <c r="BA1482" s="172"/>
      <c r="BB1482" s="172"/>
      <c r="BC1482" s="172"/>
      <c r="BD1482" s="172"/>
      <c r="BE1482" s="172"/>
      <c r="BF1482" s="172"/>
      <c r="BG1482" s="172"/>
      <c r="BH1482" s="172"/>
      <c r="BI1482" s="172"/>
      <c r="BJ1482" s="172"/>
      <c r="BK1482" s="172"/>
      <c r="BL1482" s="172"/>
      <c r="BM1482" s="172"/>
      <c r="BN1482" s="172"/>
    </row>
    <row r="1483" spans="20:66" s="156" customFormat="1">
      <c r="T1483" s="172"/>
      <c r="U1483" s="172"/>
      <c r="V1483" s="172"/>
      <c r="W1483" s="172"/>
      <c r="X1483" s="172"/>
      <c r="Y1483" s="172"/>
      <c r="Z1483" s="172"/>
      <c r="AA1483" s="172"/>
      <c r="AB1483" s="172"/>
      <c r="AC1483" s="172"/>
      <c r="AD1483" s="172"/>
      <c r="AE1483" s="172"/>
      <c r="AF1483" s="172"/>
      <c r="AG1483" s="172"/>
      <c r="AH1483" s="172"/>
      <c r="AI1483" s="172"/>
      <c r="AJ1483" s="172"/>
      <c r="AK1483" s="172"/>
      <c r="AL1483" s="172"/>
      <c r="AM1483" s="172"/>
      <c r="AN1483" s="172"/>
      <c r="AO1483" s="172"/>
      <c r="AP1483" s="172"/>
      <c r="AQ1483" s="172"/>
      <c r="AR1483" s="172"/>
      <c r="AS1483" s="172"/>
      <c r="AT1483" s="172"/>
      <c r="AU1483" s="172"/>
      <c r="AV1483" s="172"/>
      <c r="AW1483" s="172"/>
      <c r="AX1483" s="172"/>
      <c r="AY1483" s="172"/>
      <c r="AZ1483" s="172"/>
      <c r="BA1483" s="172"/>
      <c r="BB1483" s="172"/>
      <c r="BC1483" s="172"/>
      <c r="BD1483" s="172"/>
      <c r="BE1483" s="172"/>
      <c r="BF1483" s="172"/>
      <c r="BG1483" s="172"/>
      <c r="BH1483" s="172"/>
      <c r="BI1483" s="172"/>
      <c r="BJ1483" s="172"/>
      <c r="BK1483" s="172"/>
      <c r="BL1483" s="172"/>
      <c r="BM1483" s="172"/>
      <c r="BN1483" s="172"/>
    </row>
    <row r="1484" spans="20:66" s="156" customFormat="1">
      <c r="T1484" s="172"/>
      <c r="U1484" s="172"/>
      <c r="V1484" s="172"/>
      <c r="W1484" s="172"/>
      <c r="X1484" s="172"/>
      <c r="Y1484" s="172"/>
      <c r="Z1484" s="172"/>
      <c r="AA1484" s="172"/>
      <c r="AB1484" s="172"/>
      <c r="AC1484" s="172"/>
      <c r="AD1484" s="172"/>
      <c r="AE1484" s="172"/>
      <c r="AF1484" s="172"/>
      <c r="AG1484" s="172"/>
      <c r="AH1484" s="172"/>
      <c r="AI1484" s="172"/>
      <c r="AJ1484" s="172"/>
      <c r="AK1484" s="172"/>
      <c r="AL1484" s="172"/>
      <c r="AM1484" s="172"/>
      <c r="AN1484" s="172"/>
      <c r="AO1484" s="172"/>
      <c r="AP1484" s="172"/>
      <c r="AQ1484" s="172"/>
      <c r="AR1484" s="172"/>
      <c r="AS1484" s="172"/>
      <c r="AT1484" s="172"/>
      <c r="AU1484" s="172"/>
      <c r="AV1484" s="172"/>
      <c r="AW1484" s="172"/>
      <c r="AX1484" s="172"/>
      <c r="AY1484" s="172"/>
      <c r="AZ1484" s="172"/>
      <c r="BA1484" s="172"/>
      <c r="BB1484" s="172"/>
      <c r="BC1484" s="172"/>
      <c r="BD1484" s="172"/>
      <c r="BE1484" s="172"/>
      <c r="BF1484" s="172"/>
      <c r="BG1484" s="172"/>
      <c r="BH1484" s="172"/>
      <c r="BI1484" s="172"/>
      <c r="BJ1484" s="172"/>
      <c r="BK1484" s="172"/>
      <c r="BL1484" s="172"/>
      <c r="BM1484" s="172"/>
      <c r="BN1484" s="172"/>
    </row>
    <row r="1485" spans="20:66" s="156" customFormat="1">
      <c r="T1485" s="172"/>
      <c r="U1485" s="172"/>
      <c r="V1485" s="172"/>
      <c r="W1485" s="172"/>
      <c r="X1485" s="172"/>
      <c r="Y1485" s="172"/>
      <c r="Z1485" s="172"/>
      <c r="AA1485" s="172"/>
      <c r="AB1485" s="172"/>
      <c r="AC1485" s="172"/>
      <c r="AD1485" s="172"/>
      <c r="AE1485" s="172"/>
      <c r="AF1485" s="172"/>
      <c r="AG1485" s="172"/>
      <c r="AH1485" s="172"/>
      <c r="AI1485" s="172"/>
      <c r="AJ1485" s="172"/>
      <c r="AK1485" s="172"/>
      <c r="AL1485" s="172"/>
      <c r="AM1485" s="172"/>
      <c r="AN1485" s="172"/>
      <c r="AO1485" s="172"/>
      <c r="AP1485" s="172"/>
      <c r="AQ1485" s="172"/>
      <c r="AR1485" s="172"/>
      <c r="AS1485" s="172"/>
      <c r="AT1485" s="172"/>
      <c r="AU1485" s="172"/>
      <c r="AV1485" s="172"/>
      <c r="AW1485" s="172"/>
      <c r="AX1485" s="172"/>
      <c r="AY1485" s="172"/>
      <c r="AZ1485" s="172"/>
      <c r="BA1485" s="172"/>
      <c r="BB1485" s="172"/>
      <c r="BC1485" s="172"/>
      <c r="BD1485" s="172"/>
      <c r="BE1485" s="172"/>
      <c r="BF1485" s="172"/>
      <c r="BG1485" s="172"/>
      <c r="BH1485" s="172"/>
      <c r="BI1485" s="172"/>
      <c r="BJ1485" s="172"/>
      <c r="BK1485" s="172"/>
      <c r="BL1485" s="172"/>
      <c r="BM1485" s="172"/>
      <c r="BN1485" s="172"/>
    </row>
    <row r="1486" spans="20:66" s="156" customFormat="1">
      <c r="T1486" s="172"/>
      <c r="U1486" s="172"/>
      <c r="V1486" s="172"/>
      <c r="W1486" s="172"/>
      <c r="X1486" s="172"/>
      <c r="Y1486" s="172"/>
      <c r="Z1486" s="172"/>
      <c r="AA1486" s="172"/>
      <c r="AB1486" s="172"/>
      <c r="AC1486" s="172"/>
      <c r="AD1486" s="172"/>
      <c r="AE1486" s="172"/>
      <c r="AF1486" s="172"/>
      <c r="AG1486" s="172"/>
      <c r="AH1486" s="172"/>
      <c r="AI1486" s="172"/>
      <c r="AJ1486" s="172"/>
      <c r="AK1486" s="172"/>
      <c r="AL1486" s="172"/>
      <c r="AM1486" s="172"/>
      <c r="AN1486" s="172"/>
      <c r="AO1486" s="172"/>
      <c r="AP1486" s="172"/>
      <c r="AQ1486" s="172"/>
      <c r="AR1486" s="172"/>
      <c r="AS1486" s="172"/>
      <c r="AT1486" s="172"/>
      <c r="AU1486" s="172"/>
      <c r="AV1486" s="172"/>
      <c r="AW1486" s="172"/>
      <c r="AX1486" s="172"/>
      <c r="AY1486" s="172"/>
      <c r="AZ1486" s="172"/>
      <c r="BA1486" s="172"/>
      <c r="BB1486" s="172"/>
      <c r="BC1486" s="172"/>
      <c r="BD1486" s="172"/>
      <c r="BE1486" s="172"/>
      <c r="BF1486" s="172"/>
      <c r="BG1486" s="172"/>
      <c r="BH1486" s="172"/>
      <c r="BI1486" s="172"/>
      <c r="BJ1486" s="172"/>
      <c r="BK1486" s="172"/>
      <c r="BL1486" s="172"/>
      <c r="BM1486" s="172"/>
      <c r="BN1486" s="172"/>
    </row>
    <row r="1487" spans="20:66" s="156" customFormat="1">
      <c r="T1487" s="172"/>
      <c r="U1487" s="172"/>
      <c r="V1487" s="172"/>
      <c r="W1487" s="172"/>
      <c r="X1487" s="172"/>
      <c r="Y1487" s="172"/>
      <c r="Z1487" s="172"/>
      <c r="AA1487" s="172"/>
      <c r="AB1487" s="172"/>
      <c r="AC1487" s="172"/>
      <c r="AD1487" s="172"/>
      <c r="AE1487" s="172"/>
      <c r="AF1487" s="172"/>
      <c r="AG1487" s="172"/>
      <c r="AH1487" s="172"/>
      <c r="AI1487" s="172"/>
      <c r="AJ1487" s="172"/>
      <c r="AK1487" s="172"/>
      <c r="AL1487" s="172"/>
      <c r="AM1487" s="172"/>
      <c r="AN1487" s="172"/>
      <c r="AO1487" s="172"/>
      <c r="AP1487" s="172"/>
      <c r="AQ1487" s="172"/>
      <c r="AR1487" s="172"/>
      <c r="AS1487" s="172"/>
      <c r="AT1487" s="172"/>
      <c r="AU1487" s="172"/>
      <c r="AV1487" s="172"/>
      <c r="AW1487" s="172"/>
      <c r="AX1487" s="172"/>
      <c r="AY1487" s="172"/>
      <c r="AZ1487" s="172"/>
      <c r="BA1487" s="172"/>
      <c r="BB1487" s="172"/>
      <c r="BC1487" s="172"/>
      <c r="BD1487" s="172"/>
      <c r="BE1487" s="172"/>
      <c r="BF1487" s="172"/>
      <c r="BG1487" s="172"/>
      <c r="BH1487" s="172"/>
      <c r="BI1487" s="172"/>
      <c r="BJ1487" s="172"/>
      <c r="BK1487" s="172"/>
      <c r="BL1487" s="172"/>
      <c r="BM1487" s="172"/>
      <c r="BN1487" s="172"/>
    </row>
    <row r="1488" spans="20:66" s="156" customFormat="1">
      <c r="T1488" s="172"/>
      <c r="U1488" s="172"/>
      <c r="V1488" s="172"/>
      <c r="W1488" s="172"/>
      <c r="X1488" s="172"/>
      <c r="Y1488" s="172"/>
      <c r="Z1488" s="172"/>
      <c r="AA1488" s="172"/>
      <c r="AB1488" s="172"/>
      <c r="AC1488" s="172"/>
      <c r="AD1488" s="172"/>
      <c r="AE1488" s="172"/>
      <c r="AF1488" s="172"/>
      <c r="AG1488" s="172"/>
      <c r="AH1488" s="172"/>
      <c r="AI1488" s="172"/>
      <c r="AJ1488" s="172"/>
      <c r="AK1488" s="172"/>
      <c r="AL1488" s="172"/>
      <c r="AM1488" s="172"/>
      <c r="AN1488" s="172"/>
      <c r="AO1488" s="172"/>
      <c r="AP1488" s="172"/>
      <c r="AQ1488" s="172"/>
      <c r="AR1488" s="172"/>
      <c r="AS1488" s="172"/>
      <c r="AT1488" s="172"/>
      <c r="AU1488" s="172"/>
      <c r="AV1488" s="172"/>
      <c r="AW1488" s="172"/>
      <c r="AX1488" s="172"/>
      <c r="AY1488" s="172"/>
      <c r="AZ1488" s="172"/>
      <c r="BA1488" s="172"/>
      <c r="BB1488" s="172"/>
      <c r="BC1488" s="172"/>
      <c r="BD1488" s="172"/>
      <c r="BE1488" s="172"/>
      <c r="BF1488" s="172"/>
      <c r="BG1488" s="172"/>
      <c r="BH1488" s="172"/>
      <c r="BI1488" s="172"/>
      <c r="BJ1488" s="172"/>
      <c r="BK1488" s="172"/>
      <c r="BL1488" s="172"/>
      <c r="BM1488" s="172"/>
      <c r="BN1488" s="172"/>
    </row>
    <row r="1489" spans="20:66" s="156" customFormat="1">
      <c r="T1489" s="172"/>
      <c r="U1489" s="172"/>
      <c r="V1489" s="172"/>
      <c r="W1489" s="172"/>
      <c r="X1489" s="172"/>
      <c r="Y1489" s="172"/>
      <c r="Z1489" s="172"/>
      <c r="AA1489" s="172"/>
      <c r="AB1489" s="172"/>
      <c r="AC1489" s="172"/>
      <c r="AD1489" s="172"/>
      <c r="AE1489" s="172"/>
      <c r="AF1489" s="172"/>
      <c r="AG1489" s="172"/>
      <c r="AH1489" s="172"/>
      <c r="AI1489" s="172"/>
      <c r="AJ1489" s="172"/>
      <c r="AK1489" s="172"/>
      <c r="AL1489" s="172"/>
      <c r="AM1489" s="172"/>
      <c r="AN1489" s="172"/>
      <c r="AO1489" s="172"/>
      <c r="AP1489" s="172"/>
      <c r="AQ1489" s="172"/>
      <c r="AR1489" s="172"/>
      <c r="AS1489" s="172"/>
      <c r="AT1489" s="172"/>
      <c r="AU1489" s="172"/>
      <c r="AV1489" s="172"/>
      <c r="AW1489" s="172"/>
      <c r="AX1489" s="172"/>
      <c r="AY1489" s="172"/>
      <c r="AZ1489" s="172"/>
      <c r="BA1489" s="172"/>
      <c r="BB1489" s="172"/>
      <c r="BC1489" s="172"/>
      <c r="BD1489" s="172"/>
      <c r="BE1489" s="172"/>
      <c r="BF1489" s="172"/>
      <c r="BG1489" s="172"/>
      <c r="BH1489" s="172"/>
      <c r="BI1489" s="172"/>
      <c r="BJ1489" s="172"/>
      <c r="BK1489" s="172"/>
      <c r="BL1489" s="172"/>
      <c r="BM1489" s="172"/>
      <c r="BN1489" s="172"/>
    </row>
    <row r="1490" spans="20:66" s="156" customFormat="1">
      <c r="T1490" s="172"/>
      <c r="U1490" s="172"/>
      <c r="V1490" s="172"/>
      <c r="W1490" s="172"/>
      <c r="X1490" s="172"/>
      <c r="Y1490" s="172"/>
      <c r="Z1490" s="172"/>
      <c r="AA1490" s="172"/>
      <c r="AB1490" s="172"/>
      <c r="AC1490" s="172"/>
      <c r="AD1490" s="172"/>
      <c r="AE1490" s="172"/>
      <c r="AF1490" s="172"/>
      <c r="AG1490" s="172"/>
      <c r="AH1490" s="172"/>
      <c r="AI1490" s="172"/>
      <c r="AJ1490" s="172"/>
      <c r="AK1490" s="172"/>
      <c r="AL1490" s="172"/>
      <c r="AM1490" s="172"/>
      <c r="AN1490" s="172"/>
      <c r="AO1490" s="172"/>
      <c r="AP1490" s="172"/>
      <c r="AQ1490" s="172"/>
      <c r="AR1490" s="172"/>
      <c r="AS1490" s="172"/>
      <c r="AT1490" s="172"/>
      <c r="AU1490" s="172"/>
      <c r="AV1490" s="172"/>
      <c r="AW1490" s="172"/>
      <c r="AX1490" s="172"/>
      <c r="AY1490" s="172"/>
      <c r="AZ1490" s="172"/>
      <c r="BA1490" s="172"/>
      <c r="BB1490" s="172"/>
      <c r="BC1490" s="172"/>
      <c r="BD1490" s="172"/>
      <c r="BE1490" s="172"/>
      <c r="BF1490" s="172"/>
      <c r="BG1490" s="172"/>
      <c r="BH1490" s="172"/>
      <c r="BI1490" s="172"/>
      <c r="BJ1490" s="172"/>
      <c r="BK1490" s="172"/>
      <c r="BL1490" s="172"/>
      <c r="BM1490" s="172"/>
      <c r="BN1490" s="172"/>
    </row>
    <row r="1491" spans="20:66" s="156" customFormat="1">
      <c r="T1491" s="172"/>
      <c r="U1491" s="172"/>
      <c r="V1491" s="172"/>
      <c r="W1491" s="172"/>
      <c r="X1491" s="172"/>
      <c r="Y1491" s="172"/>
      <c r="Z1491" s="172"/>
      <c r="AA1491" s="172"/>
      <c r="AB1491" s="172"/>
      <c r="AC1491" s="172"/>
      <c r="AD1491" s="172"/>
      <c r="AE1491" s="172"/>
      <c r="AF1491" s="172"/>
      <c r="AG1491" s="172"/>
      <c r="AH1491" s="172"/>
      <c r="AI1491" s="172"/>
      <c r="AJ1491" s="172"/>
      <c r="AK1491" s="172"/>
      <c r="AL1491" s="172"/>
      <c r="AM1491" s="172"/>
      <c r="AN1491" s="172"/>
      <c r="AO1491" s="172"/>
      <c r="AP1491" s="172"/>
      <c r="AQ1491" s="172"/>
      <c r="AR1491" s="172"/>
      <c r="AS1491" s="172"/>
      <c r="AT1491" s="172"/>
      <c r="AU1491" s="172"/>
      <c r="AV1491" s="172"/>
      <c r="AW1491" s="172"/>
      <c r="AX1491" s="172"/>
      <c r="AY1491" s="172"/>
      <c r="AZ1491" s="172"/>
      <c r="BA1491" s="172"/>
      <c r="BB1491" s="172"/>
      <c r="BC1491" s="172"/>
      <c r="BD1491" s="172"/>
      <c r="BE1491" s="172"/>
      <c r="BF1491" s="172"/>
      <c r="BG1491" s="172"/>
      <c r="BH1491" s="172"/>
      <c r="BI1491" s="172"/>
      <c r="BJ1491" s="172"/>
      <c r="BK1491" s="172"/>
      <c r="BL1491" s="172"/>
      <c r="BM1491" s="172"/>
      <c r="BN1491" s="172"/>
    </row>
    <row r="1492" spans="20:66" s="156" customFormat="1">
      <c r="T1492" s="172"/>
      <c r="U1492" s="172"/>
      <c r="V1492" s="172"/>
      <c r="W1492" s="172"/>
      <c r="X1492" s="172"/>
      <c r="Y1492" s="172"/>
      <c r="Z1492" s="172"/>
      <c r="AA1492" s="172"/>
      <c r="AB1492" s="172"/>
      <c r="AC1492" s="172"/>
      <c r="AD1492" s="172"/>
      <c r="AE1492" s="172"/>
      <c r="AF1492" s="172"/>
      <c r="AG1492" s="172"/>
      <c r="AH1492" s="172"/>
      <c r="AI1492" s="172"/>
      <c r="AJ1492" s="172"/>
      <c r="AK1492" s="172"/>
      <c r="AL1492" s="172"/>
      <c r="AM1492" s="172"/>
      <c r="AN1492" s="172"/>
      <c r="AO1492" s="172"/>
      <c r="AP1492" s="172"/>
      <c r="AQ1492" s="172"/>
      <c r="AR1492" s="172"/>
      <c r="AS1492" s="172"/>
      <c r="AT1492" s="172"/>
      <c r="AU1492" s="172"/>
      <c r="AV1492" s="172"/>
      <c r="AW1492" s="172"/>
      <c r="AX1492" s="172"/>
      <c r="AY1492" s="172"/>
      <c r="AZ1492" s="172"/>
      <c r="BA1492" s="172"/>
      <c r="BB1492" s="172"/>
      <c r="BC1492" s="172"/>
      <c r="BD1492" s="172"/>
      <c r="BE1492" s="172"/>
      <c r="BF1492" s="172"/>
      <c r="BG1492" s="172"/>
      <c r="BH1492" s="172"/>
      <c r="BI1492" s="172"/>
      <c r="BJ1492" s="172"/>
      <c r="BK1492" s="172"/>
      <c r="BL1492" s="172"/>
      <c r="BM1492" s="172"/>
      <c r="BN1492" s="172"/>
    </row>
    <row r="1493" spans="20:66" s="156" customFormat="1">
      <c r="T1493" s="172"/>
      <c r="U1493" s="172"/>
      <c r="V1493" s="172"/>
      <c r="W1493" s="172"/>
      <c r="X1493" s="172"/>
      <c r="Y1493" s="172"/>
      <c r="Z1493" s="172"/>
      <c r="AA1493" s="172"/>
      <c r="AB1493" s="172"/>
      <c r="AC1493" s="172"/>
      <c r="AD1493" s="172"/>
      <c r="AE1493" s="172"/>
      <c r="AF1493" s="172"/>
      <c r="AG1493" s="172"/>
      <c r="AH1493" s="172"/>
      <c r="AI1493" s="172"/>
      <c r="AJ1493" s="172"/>
      <c r="AK1493" s="172"/>
      <c r="AL1493" s="172"/>
      <c r="AM1493" s="172"/>
      <c r="AN1493" s="172"/>
      <c r="AO1493" s="172"/>
      <c r="AP1493" s="172"/>
      <c r="AQ1493" s="172"/>
      <c r="AR1493" s="172"/>
      <c r="AS1493" s="172"/>
      <c r="AT1493" s="172"/>
      <c r="AU1493" s="172"/>
      <c r="AV1493" s="172"/>
      <c r="AW1493" s="172"/>
      <c r="AX1493" s="172"/>
      <c r="AY1493" s="172"/>
      <c r="AZ1493" s="172"/>
      <c r="BA1493" s="172"/>
      <c r="BB1493" s="172"/>
      <c r="BC1493" s="172"/>
      <c r="BD1493" s="172"/>
      <c r="BE1493" s="172"/>
      <c r="BF1493" s="172"/>
      <c r="BG1493" s="172"/>
      <c r="BH1493" s="172"/>
      <c r="BI1493" s="172"/>
      <c r="BJ1493" s="172"/>
      <c r="BK1493" s="172"/>
      <c r="BL1493" s="172"/>
      <c r="BM1493" s="172"/>
      <c r="BN1493" s="172"/>
    </row>
    <row r="1494" spans="20:66" s="156" customFormat="1">
      <c r="T1494" s="172"/>
      <c r="U1494" s="172"/>
      <c r="V1494" s="172"/>
      <c r="W1494" s="172"/>
      <c r="X1494" s="172"/>
      <c r="Y1494" s="172"/>
      <c r="Z1494" s="172"/>
      <c r="AA1494" s="172"/>
      <c r="AB1494" s="172"/>
      <c r="AC1494" s="172"/>
      <c r="AD1494" s="172"/>
      <c r="AE1494" s="172"/>
      <c r="AF1494" s="172"/>
      <c r="AG1494" s="172"/>
      <c r="AH1494" s="172"/>
      <c r="AI1494" s="172"/>
      <c r="AJ1494" s="172"/>
      <c r="AK1494" s="172"/>
      <c r="AL1494" s="172"/>
      <c r="AM1494" s="172"/>
      <c r="AN1494" s="172"/>
      <c r="AO1494" s="172"/>
      <c r="AP1494" s="172"/>
      <c r="AQ1494" s="172"/>
      <c r="AR1494" s="172"/>
      <c r="AS1494" s="172"/>
      <c r="AT1494" s="172"/>
      <c r="AU1494" s="172"/>
      <c r="AV1494" s="172"/>
      <c r="AW1494" s="172"/>
      <c r="AX1494" s="172"/>
      <c r="AY1494" s="172"/>
      <c r="AZ1494" s="172"/>
      <c r="BA1494" s="172"/>
      <c r="BB1494" s="172"/>
      <c r="BC1494" s="172"/>
      <c r="BD1494" s="172"/>
      <c r="BE1494" s="172"/>
      <c r="BF1494" s="172"/>
      <c r="BG1494" s="172"/>
      <c r="BH1494" s="172"/>
      <c r="BI1494" s="172"/>
      <c r="BJ1494" s="172"/>
      <c r="BK1494" s="172"/>
      <c r="BL1494" s="172"/>
      <c r="BM1494" s="172"/>
      <c r="BN1494" s="172"/>
    </row>
    <row r="1495" spans="20:66" s="156" customFormat="1">
      <c r="T1495" s="172"/>
      <c r="U1495" s="172"/>
      <c r="V1495" s="172"/>
      <c r="W1495" s="172"/>
      <c r="X1495" s="172"/>
      <c r="Y1495" s="172"/>
      <c r="Z1495" s="172"/>
      <c r="AA1495" s="172"/>
      <c r="AB1495" s="172"/>
      <c r="AC1495" s="172"/>
      <c r="AD1495" s="172"/>
      <c r="AE1495" s="172"/>
      <c r="AF1495" s="172"/>
      <c r="AG1495" s="172"/>
      <c r="AH1495" s="172"/>
      <c r="AI1495" s="172"/>
      <c r="AJ1495" s="172"/>
      <c r="AK1495" s="172"/>
      <c r="AL1495" s="172"/>
      <c r="AM1495" s="172"/>
      <c r="AN1495" s="172"/>
      <c r="AO1495" s="172"/>
      <c r="AP1495" s="172"/>
      <c r="AQ1495" s="172"/>
      <c r="AR1495" s="172"/>
      <c r="AS1495" s="172"/>
      <c r="AT1495" s="172"/>
      <c r="AU1495" s="172"/>
      <c r="AV1495" s="172"/>
      <c r="AW1495" s="172"/>
      <c r="AX1495" s="172"/>
      <c r="AY1495" s="172"/>
      <c r="AZ1495" s="172"/>
      <c r="BA1495" s="172"/>
      <c r="BB1495" s="172"/>
      <c r="BC1495" s="172"/>
      <c r="BD1495" s="172"/>
      <c r="BE1495" s="172"/>
      <c r="BF1495" s="172"/>
      <c r="BG1495" s="172"/>
      <c r="BH1495" s="172"/>
      <c r="BI1495" s="172"/>
      <c r="BJ1495" s="172"/>
      <c r="BK1495" s="172"/>
      <c r="BL1495" s="172"/>
      <c r="BM1495" s="172"/>
      <c r="BN1495" s="172"/>
    </row>
    <row r="1496" spans="20:66" s="156" customFormat="1">
      <c r="T1496" s="172"/>
      <c r="U1496" s="172"/>
      <c r="V1496" s="172"/>
      <c r="W1496" s="172"/>
      <c r="X1496" s="172"/>
      <c r="Y1496" s="172"/>
      <c r="Z1496" s="172"/>
      <c r="AA1496" s="172"/>
      <c r="AB1496" s="172"/>
      <c r="AC1496" s="172"/>
      <c r="AD1496" s="172"/>
      <c r="AE1496" s="172"/>
      <c r="AF1496" s="172"/>
      <c r="AG1496" s="172"/>
      <c r="AH1496" s="172"/>
      <c r="AI1496" s="172"/>
      <c r="AJ1496" s="172"/>
      <c r="AK1496" s="172"/>
      <c r="AL1496" s="172"/>
      <c r="AM1496" s="172"/>
      <c r="AN1496" s="172"/>
      <c r="AO1496" s="172"/>
      <c r="AP1496" s="172"/>
      <c r="AQ1496" s="172"/>
      <c r="AR1496" s="172"/>
      <c r="AS1496" s="172"/>
      <c r="AT1496" s="172"/>
      <c r="AU1496" s="172"/>
      <c r="AV1496" s="172"/>
      <c r="AW1496" s="172"/>
      <c r="AX1496" s="172"/>
      <c r="AY1496" s="172"/>
      <c r="AZ1496" s="172"/>
      <c r="BA1496" s="172"/>
      <c r="BB1496" s="172"/>
      <c r="BC1496" s="172"/>
      <c r="BD1496" s="172"/>
      <c r="BE1496" s="172"/>
      <c r="BF1496" s="172"/>
      <c r="BG1496" s="172"/>
      <c r="BH1496" s="172"/>
      <c r="BI1496" s="172"/>
      <c r="BJ1496" s="172"/>
      <c r="BK1496" s="172"/>
      <c r="BL1496" s="172"/>
      <c r="BM1496" s="172"/>
      <c r="BN1496" s="172"/>
    </row>
    <row r="1497" spans="20:66" s="156" customFormat="1">
      <c r="T1497" s="172"/>
      <c r="U1497" s="172"/>
      <c r="V1497" s="172"/>
      <c r="W1497" s="172"/>
      <c r="X1497" s="172"/>
      <c r="Y1497" s="172"/>
      <c r="Z1497" s="172"/>
      <c r="AA1497" s="172"/>
      <c r="AB1497" s="172"/>
      <c r="AC1497" s="172"/>
      <c r="AD1497" s="172"/>
      <c r="AE1497" s="172"/>
      <c r="AF1497" s="172"/>
      <c r="AG1497" s="172"/>
      <c r="AH1497" s="172"/>
      <c r="AI1497" s="172"/>
      <c r="AJ1497" s="172"/>
      <c r="AK1497" s="172"/>
      <c r="AL1497" s="172"/>
      <c r="AM1497" s="172"/>
      <c r="AN1497" s="172"/>
      <c r="AO1497" s="172"/>
      <c r="AP1497" s="172"/>
      <c r="AQ1497" s="172"/>
      <c r="AR1497" s="172"/>
      <c r="AS1497" s="172"/>
      <c r="AT1497" s="172"/>
      <c r="AU1497" s="172"/>
      <c r="AV1497" s="172"/>
      <c r="AW1497" s="172"/>
      <c r="AX1497" s="172"/>
      <c r="AY1497" s="172"/>
      <c r="AZ1497" s="172"/>
      <c r="BA1497" s="172"/>
      <c r="BB1497" s="172"/>
      <c r="BC1497" s="172"/>
      <c r="BD1497" s="172"/>
      <c r="BE1497" s="172"/>
      <c r="BF1497" s="172"/>
      <c r="BG1497" s="172"/>
      <c r="BH1497" s="172"/>
      <c r="BI1497" s="172"/>
      <c r="BJ1497" s="172"/>
      <c r="BK1497" s="172"/>
      <c r="BL1497" s="172"/>
      <c r="BM1497" s="172"/>
      <c r="BN1497" s="172"/>
    </row>
    <row r="1498" spans="20:66" s="156" customFormat="1">
      <c r="T1498" s="172"/>
      <c r="U1498" s="172"/>
      <c r="V1498" s="172"/>
      <c r="W1498" s="172"/>
      <c r="X1498" s="172"/>
      <c r="Y1498" s="172"/>
      <c r="Z1498" s="172"/>
      <c r="AA1498" s="172"/>
      <c r="AB1498" s="172"/>
      <c r="AC1498" s="172"/>
      <c r="AD1498" s="172"/>
      <c r="AE1498" s="172"/>
      <c r="AF1498" s="172"/>
      <c r="AG1498" s="172"/>
      <c r="AH1498" s="172"/>
      <c r="AI1498" s="172"/>
      <c r="AJ1498" s="172"/>
      <c r="AK1498" s="172"/>
      <c r="AL1498" s="172"/>
      <c r="AM1498" s="172"/>
      <c r="AN1498" s="172"/>
      <c r="AO1498" s="172"/>
      <c r="AP1498" s="172"/>
      <c r="AQ1498" s="172"/>
      <c r="AR1498" s="172"/>
      <c r="AS1498" s="172"/>
      <c r="AT1498" s="172"/>
      <c r="AU1498" s="172"/>
      <c r="AV1498" s="172"/>
      <c r="AW1498" s="172"/>
      <c r="AX1498" s="172"/>
      <c r="AY1498" s="172"/>
      <c r="AZ1498" s="172"/>
      <c r="BA1498" s="172"/>
      <c r="BB1498" s="172"/>
      <c r="BC1498" s="172"/>
      <c r="BD1498" s="172"/>
      <c r="BE1498" s="172"/>
      <c r="BF1498" s="172"/>
      <c r="BG1498" s="172"/>
      <c r="BH1498" s="172"/>
      <c r="BI1498" s="172"/>
      <c r="BJ1498" s="172"/>
      <c r="BK1498" s="172"/>
      <c r="BL1498" s="172"/>
      <c r="BM1498" s="172"/>
      <c r="BN1498" s="172"/>
    </row>
    <row r="1499" spans="20:66" s="156" customFormat="1">
      <c r="T1499" s="172"/>
      <c r="U1499" s="172"/>
      <c r="V1499" s="172"/>
      <c r="W1499" s="172"/>
      <c r="X1499" s="172"/>
      <c r="Y1499" s="172"/>
      <c r="Z1499" s="172"/>
      <c r="AA1499" s="172"/>
      <c r="AB1499" s="172"/>
      <c r="AC1499" s="172"/>
      <c r="AD1499" s="172"/>
      <c r="AE1499" s="172"/>
      <c r="AF1499" s="172"/>
      <c r="AG1499" s="172"/>
      <c r="AH1499" s="172"/>
      <c r="AI1499" s="172"/>
      <c r="AJ1499" s="172"/>
      <c r="AK1499" s="172"/>
      <c r="AL1499" s="172"/>
      <c r="AM1499" s="172"/>
      <c r="AN1499" s="172"/>
      <c r="AO1499" s="172"/>
      <c r="AP1499" s="172"/>
      <c r="AQ1499" s="172"/>
      <c r="AR1499" s="172"/>
      <c r="AS1499" s="172"/>
      <c r="AT1499" s="172"/>
      <c r="AU1499" s="172"/>
      <c r="AV1499" s="172"/>
      <c r="AW1499" s="172"/>
      <c r="AX1499" s="172"/>
      <c r="AY1499" s="172"/>
      <c r="AZ1499" s="172"/>
      <c r="BA1499" s="172"/>
      <c r="BB1499" s="172"/>
      <c r="BC1499" s="172"/>
      <c r="BD1499" s="172"/>
      <c r="BE1499" s="172"/>
      <c r="BF1499" s="172"/>
      <c r="BG1499" s="172"/>
      <c r="BH1499" s="172"/>
      <c r="BI1499" s="172"/>
      <c r="BJ1499" s="172"/>
      <c r="BK1499" s="172"/>
      <c r="BL1499" s="172"/>
      <c r="BM1499" s="172"/>
      <c r="BN1499" s="172"/>
    </row>
    <row r="1500" spans="20:66" s="156" customFormat="1">
      <c r="T1500" s="172"/>
      <c r="U1500" s="172"/>
      <c r="V1500" s="172"/>
      <c r="W1500" s="172"/>
      <c r="X1500" s="172"/>
      <c r="Y1500" s="172"/>
      <c r="Z1500" s="172"/>
      <c r="AA1500" s="172"/>
      <c r="AB1500" s="172"/>
      <c r="AC1500" s="172"/>
      <c r="AD1500" s="172"/>
      <c r="AE1500" s="172"/>
      <c r="AF1500" s="172"/>
      <c r="AG1500" s="172"/>
      <c r="AH1500" s="172"/>
      <c r="AI1500" s="172"/>
      <c r="AJ1500" s="172"/>
      <c r="AK1500" s="172"/>
      <c r="AL1500" s="172"/>
      <c r="AM1500" s="172"/>
      <c r="AN1500" s="172"/>
      <c r="AO1500" s="172"/>
      <c r="AP1500" s="172"/>
      <c r="AQ1500" s="172"/>
      <c r="AR1500" s="172"/>
      <c r="AS1500" s="172"/>
      <c r="AT1500" s="172"/>
      <c r="AU1500" s="172"/>
      <c r="AV1500" s="172"/>
      <c r="AW1500" s="172"/>
      <c r="AX1500" s="172"/>
      <c r="AY1500" s="172"/>
      <c r="AZ1500" s="172"/>
      <c r="BA1500" s="172"/>
      <c r="BB1500" s="172"/>
      <c r="BC1500" s="172"/>
      <c r="BD1500" s="172"/>
      <c r="BE1500" s="172"/>
      <c r="BF1500" s="172"/>
      <c r="BG1500" s="172"/>
      <c r="BH1500" s="172"/>
      <c r="BI1500" s="172"/>
      <c r="BJ1500" s="172"/>
      <c r="BK1500" s="172"/>
      <c r="BL1500" s="172"/>
      <c r="BM1500" s="172"/>
      <c r="BN1500" s="172"/>
    </row>
    <row r="1501" spans="20:66" s="156" customFormat="1">
      <c r="T1501" s="172"/>
      <c r="U1501" s="172"/>
      <c r="V1501" s="172"/>
      <c r="W1501" s="172"/>
      <c r="X1501" s="172"/>
      <c r="Y1501" s="172"/>
      <c r="Z1501" s="172"/>
      <c r="AA1501" s="172"/>
      <c r="AB1501" s="172"/>
      <c r="AC1501" s="172"/>
      <c r="AD1501" s="172"/>
      <c r="AE1501" s="172"/>
      <c r="AF1501" s="172"/>
      <c r="AG1501" s="172"/>
      <c r="AH1501" s="172"/>
      <c r="AI1501" s="172"/>
      <c r="AJ1501" s="172"/>
      <c r="AK1501" s="172"/>
      <c r="AL1501" s="172"/>
      <c r="AM1501" s="172"/>
      <c r="AN1501" s="172"/>
      <c r="AO1501" s="172"/>
      <c r="AP1501" s="172"/>
      <c r="AQ1501" s="172"/>
      <c r="AR1501" s="172"/>
      <c r="AS1501" s="172"/>
      <c r="AT1501" s="172"/>
      <c r="AU1501" s="172"/>
      <c r="AV1501" s="172"/>
      <c r="AW1501" s="172"/>
      <c r="AX1501" s="172"/>
      <c r="AY1501" s="172"/>
      <c r="AZ1501" s="172"/>
      <c r="BA1501" s="172"/>
      <c r="BB1501" s="172"/>
      <c r="BC1501" s="172"/>
      <c r="BD1501" s="172"/>
      <c r="BE1501" s="172"/>
      <c r="BF1501" s="172"/>
      <c r="BG1501" s="172"/>
      <c r="BH1501" s="172"/>
      <c r="BI1501" s="172"/>
      <c r="BJ1501" s="172"/>
      <c r="BK1501" s="172"/>
      <c r="BL1501" s="172"/>
      <c r="BM1501" s="172"/>
      <c r="BN1501" s="172"/>
    </row>
    <row r="1502" spans="20:66" s="156" customFormat="1">
      <c r="T1502" s="172"/>
      <c r="U1502" s="172"/>
      <c r="V1502" s="172"/>
      <c r="W1502" s="172"/>
      <c r="X1502" s="172"/>
      <c r="Y1502" s="172"/>
      <c r="Z1502" s="172"/>
      <c r="AA1502" s="172"/>
      <c r="AB1502" s="172"/>
      <c r="AC1502" s="172"/>
      <c r="AD1502" s="172"/>
      <c r="AE1502" s="172"/>
      <c r="AF1502" s="172"/>
      <c r="AG1502" s="172"/>
      <c r="AH1502" s="172"/>
      <c r="AI1502" s="172"/>
      <c r="AJ1502" s="172"/>
      <c r="AK1502" s="172"/>
      <c r="AL1502" s="172"/>
      <c r="AM1502" s="172"/>
      <c r="AN1502" s="172"/>
      <c r="AO1502" s="172"/>
      <c r="AP1502" s="172"/>
      <c r="AQ1502" s="172"/>
      <c r="AR1502" s="172"/>
      <c r="AS1502" s="172"/>
      <c r="AT1502" s="172"/>
      <c r="AU1502" s="172"/>
      <c r="AV1502" s="172"/>
      <c r="AW1502" s="172"/>
      <c r="AX1502" s="172"/>
      <c r="AY1502" s="172"/>
      <c r="AZ1502" s="172"/>
      <c r="BA1502" s="172"/>
      <c r="BB1502" s="172"/>
      <c r="BC1502" s="172"/>
      <c r="BD1502" s="172"/>
      <c r="BE1502" s="172"/>
      <c r="BF1502" s="172"/>
      <c r="BG1502" s="172"/>
      <c r="BH1502" s="172"/>
      <c r="BI1502" s="172"/>
      <c r="BJ1502" s="172"/>
      <c r="BK1502" s="172"/>
      <c r="BL1502" s="172"/>
      <c r="BM1502" s="172"/>
      <c r="BN1502" s="172"/>
    </row>
    <row r="1503" spans="20:66" s="156" customFormat="1">
      <c r="T1503" s="172"/>
      <c r="U1503" s="172"/>
      <c r="V1503" s="172"/>
      <c r="W1503" s="172"/>
      <c r="X1503" s="172"/>
      <c r="Y1503" s="172"/>
      <c r="Z1503" s="172"/>
      <c r="AA1503" s="172"/>
      <c r="AB1503" s="172"/>
      <c r="AC1503" s="172"/>
      <c r="AD1503" s="172"/>
      <c r="AE1503" s="172"/>
      <c r="AF1503" s="172"/>
      <c r="AG1503" s="172"/>
      <c r="AH1503" s="172"/>
      <c r="AI1503" s="172"/>
      <c r="AJ1503" s="172"/>
      <c r="AK1503" s="172"/>
      <c r="AL1503" s="172"/>
      <c r="AM1503" s="172"/>
      <c r="AN1503" s="172"/>
      <c r="AO1503" s="172"/>
      <c r="AP1503" s="172"/>
      <c r="AQ1503" s="172"/>
      <c r="AR1503" s="172"/>
      <c r="AS1503" s="172"/>
      <c r="AT1503" s="172"/>
      <c r="AU1503" s="172"/>
      <c r="AV1503" s="172"/>
      <c r="AW1503" s="172"/>
      <c r="AX1503" s="172"/>
      <c r="AY1503" s="172"/>
      <c r="AZ1503" s="172"/>
      <c r="BA1503" s="172"/>
      <c r="BB1503" s="172"/>
      <c r="BC1503" s="172"/>
      <c r="BD1503" s="172"/>
      <c r="BE1503" s="172"/>
      <c r="BF1503" s="172"/>
      <c r="BG1503" s="172"/>
      <c r="BH1503" s="172"/>
      <c r="BI1503" s="172"/>
      <c r="BJ1503" s="172"/>
      <c r="BK1503" s="172"/>
      <c r="BL1503" s="172"/>
      <c r="BM1503" s="172"/>
      <c r="BN1503" s="172"/>
    </row>
    <row r="1504" spans="20:66" s="156" customFormat="1">
      <c r="T1504" s="172"/>
      <c r="U1504" s="172"/>
      <c r="V1504" s="172"/>
      <c r="W1504" s="172"/>
      <c r="X1504" s="172"/>
      <c r="Y1504" s="172"/>
      <c r="Z1504" s="172"/>
      <c r="AA1504" s="172"/>
      <c r="AB1504" s="172"/>
      <c r="AC1504" s="172"/>
      <c r="AD1504" s="172"/>
      <c r="AE1504" s="172"/>
      <c r="AF1504" s="172"/>
      <c r="AG1504" s="172"/>
      <c r="AH1504" s="172"/>
      <c r="AI1504" s="172"/>
      <c r="AJ1504" s="172"/>
      <c r="AK1504" s="172"/>
      <c r="AL1504" s="172"/>
      <c r="AM1504" s="172"/>
      <c r="AN1504" s="172"/>
      <c r="AO1504" s="172"/>
      <c r="AP1504" s="172"/>
      <c r="AQ1504" s="172"/>
      <c r="AR1504" s="172"/>
      <c r="AS1504" s="172"/>
      <c r="AT1504" s="172"/>
      <c r="AU1504" s="172"/>
      <c r="AV1504" s="172"/>
      <c r="AW1504" s="172"/>
      <c r="AX1504" s="172"/>
      <c r="AY1504" s="172"/>
      <c r="AZ1504" s="172"/>
      <c r="BA1504" s="172"/>
      <c r="BB1504" s="172"/>
      <c r="BC1504" s="172"/>
      <c r="BD1504" s="172"/>
      <c r="BE1504" s="172"/>
      <c r="BF1504" s="172"/>
      <c r="BG1504" s="172"/>
      <c r="BH1504" s="172"/>
      <c r="BI1504" s="172"/>
      <c r="BJ1504" s="172"/>
      <c r="BK1504" s="172"/>
      <c r="BL1504" s="172"/>
      <c r="BM1504" s="172"/>
      <c r="BN1504" s="172"/>
    </row>
    <row r="1505" spans="20:66" s="156" customFormat="1">
      <c r="T1505" s="172"/>
      <c r="U1505" s="172"/>
      <c r="V1505" s="172"/>
      <c r="W1505" s="172"/>
      <c r="X1505" s="172"/>
      <c r="Y1505" s="172"/>
      <c r="Z1505" s="172"/>
      <c r="AA1505" s="172"/>
      <c r="AB1505" s="172"/>
      <c r="AC1505" s="172"/>
      <c r="AD1505" s="172"/>
      <c r="AE1505" s="172"/>
      <c r="AF1505" s="172"/>
      <c r="AG1505" s="172"/>
      <c r="AH1505" s="172"/>
      <c r="AI1505" s="172"/>
      <c r="AJ1505" s="172"/>
      <c r="AK1505" s="172"/>
      <c r="AL1505" s="172"/>
      <c r="AM1505" s="172"/>
      <c r="AN1505" s="172"/>
      <c r="AO1505" s="172"/>
      <c r="AP1505" s="172"/>
      <c r="AQ1505" s="172"/>
      <c r="AR1505" s="172"/>
      <c r="AS1505" s="172"/>
      <c r="AT1505" s="172"/>
      <c r="AU1505" s="172"/>
      <c r="AV1505" s="172"/>
      <c r="AW1505" s="172"/>
      <c r="AX1505" s="172"/>
      <c r="AY1505" s="172"/>
      <c r="AZ1505" s="172"/>
      <c r="BA1505" s="172"/>
      <c r="BB1505" s="172"/>
      <c r="BC1505" s="172"/>
      <c r="BD1505" s="172"/>
      <c r="BE1505" s="172"/>
      <c r="BF1505" s="172"/>
      <c r="BG1505" s="172"/>
      <c r="BH1505" s="172"/>
      <c r="BI1505" s="172"/>
      <c r="BJ1505" s="172"/>
      <c r="BK1505" s="172"/>
      <c r="BL1505" s="172"/>
      <c r="BM1505" s="172"/>
      <c r="BN1505" s="172"/>
    </row>
    <row r="1506" spans="20:66" s="156" customFormat="1">
      <c r="T1506" s="172"/>
      <c r="U1506" s="172"/>
      <c r="V1506" s="172"/>
      <c r="W1506" s="172"/>
      <c r="X1506" s="172"/>
      <c r="Y1506" s="172"/>
      <c r="Z1506" s="172"/>
      <c r="AA1506" s="172"/>
      <c r="AB1506" s="172"/>
      <c r="AC1506" s="172"/>
      <c r="AD1506" s="172"/>
      <c r="AE1506" s="172"/>
      <c r="AF1506" s="172"/>
      <c r="AG1506" s="172"/>
      <c r="AH1506" s="172"/>
      <c r="AI1506" s="172"/>
      <c r="AJ1506" s="172"/>
      <c r="AK1506" s="172"/>
      <c r="AL1506" s="172"/>
      <c r="AM1506" s="172"/>
      <c r="AN1506" s="172"/>
      <c r="AO1506" s="172"/>
      <c r="AP1506" s="172"/>
      <c r="AQ1506" s="172"/>
      <c r="AR1506" s="172"/>
      <c r="AS1506" s="172"/>
      <c r="AT1506" s="172"/>
      <c r="AU1506" s="172"/>
      <c r="AV1506" s="172"/>
      <c r="AW1506" s="172"/>
      <c r="AX1506" s="172"/>
      <c r="AY1506" s="172"/>
      <c r="AZ1506" s="172"/>
      <c r="BA1506" s="172"/>
      <c r="BB1506" s="172"/>
      <c r="BC1506" s="172"/>
      <c r="BD1506" s="172"/>
      <c r="BE1506" s="172"/>
      <c r="BF1506" s="172"/>
      <c r="BG1506" s="172"/>
      <c r="BH1506" s="172"/>
      <c r="BI1506" s="172"/>
      <c r="BJ1506" s="172"/>
      <c r="BK1506" s="172"/>
      <c r="BL1506" s="172"/>
      <c r="BM1506" s="172"/>
      <c r="BN1506" s="172"/>
    </row>
    <row r="1507" spans="20:66" s="156" customFormat="1">
      <c r="T1507" s="172"/>
      <c r="U1507" s="172"/>
      <c r="V1507" s="172"/>
      <c r="W1507" s="172"/>
      <c r="X1507" s="172"/>
      <c r="Y1507" s="172"/>
      <c r="Z1507" s="172"/>
      <c r="AA1507" s="172"/>
      <c r="AB1507" s="172"/>
      <c r="AC1507" s="172"/>
      <c r="AD1507" s="172"/>
      <c r="AE1507" s="172"/>
      <c r="AF1507" s="172"/>
      <c r="AG1507" s="172"/>
      <c r="AH1507" s="172"/>
      <c r="AI1507" s="172"/>
      <c r="AJ1507" s="172"/>
      <c r="AK1507" s="172"/>
      <c r="AL1507" s="172"/>
      <c r="AM1507" s="172"/>
      <c r="AN1507" s="172"/>
      <c r="AO1507" s="172"/>
      <c r="AP1507" s="172"/>
      <c r="AQ1507" s="172"/>
      <c r="AR1507" s="172"/>
      <c r="AS1507" s="172"/>
      <c r="AT1507" s="172"/>
      <c r="AU1507" s="172"/>
      <c r="AV1507" s="172"/>
      <c r="AW1507" s="172"/>
      <c r="AX1507" s="172"/>
      <c r="AY1507" s="172"/>
      <c r="AZ1507" s="172"/>
      <c r="BA1507" s="172"/>
      <c r="BB1507" s="172"/>
      <c r="BC1507" s="172"/>
      <c r="BD1507" s="172"/>
      <c r="BE1507" s="172"/>
      <c r="BF1507" s="172"/>
      <c r="BG1507" s="172"/>
      <c r="BH1507" s="172"/>
      <c r="BI1507" s="172"/>
      <c r="BJ1507" s="172"/>
      <c r="BK1507" s="172"/>
      <c r="BL1507" s="172"/>
      <c r="BM1507" s="172"/>
      <c r="BN1507" s="172"/>
    </row>
    <row r="1508" spans="20:66" s="156" customFormat="1">
      <c r="T1508" s="172"/>
      <c r="U1508" s="172"/>
      <c r="V1508" s="172"/>
      <c r="W1508" s="172"/>
      <c r="X1508" s="172"/>
      <c r="Y1508" s="172"/>
      <c r="Z1508" s="172"/>
      <c r="AA1508" s="172"/>
      <c r="AB1508" s="172"/>
      <c r="AC1508" s="172"/>
      <c r="AD1508" s="172"/>
      <c r="AE1508" s="172"/>
      <c r="AF1508" s="172"/>
      <c r="AG1508" s="172"/>
      <c r="AH1508" s="172"/>
      <c r="AI1508" s="172"/>
      <c r="AJ1508" s="172"/>
      <c r="AK1508" s="172"/>
      <c r="AL1508" s="172"/>
      <c r="AM1508" s="172"/>
      <c r="AN1508" s="172"/>
      <c r="AO1508" s="172"/>
      <c r="AP1508" s="172"/>
      <c r="AQ1508" s="172"/>
      <c r="AR1508" s="172"/>
      <c r="AS1508" s="172"/>
      <c r="AT1508" s="172"/>
      <c r="AU1508" s="172"/>
      <c r="AV1508" s="172"/>
      <c r="AW1508" s="172"/>
      <c r="AX1508" s="172"/>
      <c r="AY1508" s="172"/>
      <c r="AZ1508" s="172"/>
      <c r="BA1508" s="172"/>
      <c r="BB1508" s="172"/>
      <c r="BC1508" s="172"/>
      <c r="BD1508" s="172"/>
      <c r="BE1508" s="172"/>
      <c r="BF1508" s="172"/>
      <c r="BG1508" s="172"/>
      <c r="BH1508" s="172"/>
      <c r="BI1508" s="172"/>
      <c r="BJ1508" s="172"/>
      <c r="BK1508" s="172"/>
      <c r="BL1508" s="172"/>
      <c r="BM1508" s="172"/>
      <c r="BN1508" s="172"/>
    </row>
    <row r="1509" spans="20:66" s="156" customFormat="1">
      <c r="T1509" s="172"/>
      <c r="U1509" s="172"/>
      <c r="V1509" s="172"/>
      <c r="W1509" s="172"/>
      <c r="X1509" s="172"/>
      <c r="Y1509" s="172"/>
      <c r="Z1509" s="172"/>
      <c r="AA1509" s="172"/>
      <c r="AB1509" s="172"/>
      <c r="AC1509" s="172"/>
      <c r="AD1509" s="172"/>
      <c r="AE1509" s="172"/>
      <c r="AF1509" s="172"/>
      <c r="AG1509" s="172"/>
      <c r="AH1509" s="172"/>
      <c r="AI1509" s="172"/>
      <c r="AJ1509" s="172"/>
      <c r="AK1509" s="172"/>
      <c r="AL1509" s="172"/>
      <c r="AM1509" s="172"/>
      <c r="AN1509" s="172"/>
      <c r="AO1509" s="172"/>
      <c r="AP1509" s="172"/>
      <c r="AQ1509" s="172"/>
      <c r="AR1509" s="172"/>
      <c r="AS1509" s="172"/>
      <c r="AT1509" s="172"/>
      <c r="AU1509" s="172"/>
      <c r="AV1509" s="172"/>
      <c r="AW1509" s="172"/>
      <c r="AX1509" s="172"/>
      <c r="AY1509" s="172"/>
      <c r="AZ1509" s="172"/>
      <c r="BA1509" s="172"/>
      <c r="BB1509" s="172"/>
      <c r="BC1509" s="172"/>
      <c r="BD1509" s="172"/>
      <c r="BE1509" s="172"/>
      <c r="BF1509" s="172"/>
      <c r="BG1509" s="172"/>
      <c r="BH1509" s="172"/>
      <c r="BI1509" s="172"/>
      <c r="BJ1509" s="172"/>
      <c r="BK1509" s="172"/>
      <c r="BL1509" s="172"/>
      <c r="BM1509" s="172"/>
      <c r="BN1509" s="172"/>
    </row>
    <row r="1510" spans="20:66" s="156" customFormat="1">
      <c r="T1510" s="172"/>
      <c r="U1510" s="172"/>
      <c r="V1510" s="172"/>
      <c r="W1510" s="172"/>
      <c r="X1510" s="172"/>
      <c r="Y1510" s="172"/>
      <c r="Z1510" s="172"/>
      <c r="AA1510" s="172"/>
      <c r="AB1510" s="172"/>
      <c r="AC1510" s="172"/>
      <c r="AD1510" s="172"/>
      <c r="AE1510" s="172"/>
      <c r="AF1510" s="172"/>
      <c r="AG1510" s="172"/>
      <c r="AH1510" s="172"/>
      <c r="AI1510" s="172"/>
      <c r="AJ1510" s="172"/>
      <c r="AK1510" s="172"/>
      <c r="AL1510" s="172"/>
      <c r="AM1510" s="172"/>
      <c r="AN1510" s="172"/>
      <c r="AO1510" s="172"/>
      <c r="AP1510" s="172"/>
      <c r="AQ1510" s="172"/>
      <c r="AR1510" s="172"/>
      <c r="AS1510" s="172"/>
      <c r="AT1510" s="172"/>
      <c r="AU1510" s="172"/>
      <c r="AV1510" s="172"/>
      <c r="AW1510" s="172"/>
      <c r="AX1510" s="172"/>
      <c r="AY1510" s="172"/>
      <c r="AZ1510" s="172"/>
      <c r="BA1510" s="172"/>
      <c r="BB1510" s="172"/>
      <c r="BC1510" s="172"/>
      <c r="BD1510" s="172"/>
      <c r="BE1510" s="172"/>
      <c r="BF1510" s="172"/>
      <c r="BG1510" s="172"/>
      <c r="BH1510" s="172"/>
      <c r="BI1510" s="172"/>
      <c r="BJ1510" s="172"/>
      <c r="BK1510" s="172"/>
      <c r="BL1510" s="172"/>
      <c r="BM1510" s="172"/>
      <c r="BN1510" s="172"/>
    </row>
    <row r="1511" spans="20:66" s="156" customFormat="1">
      <c r="T1511" s="172"/>
      <c r="U1511" s="172"/>
      <c r="V1511" s="172"/>
      <c r="W1511" s="172"/>
      <c r="X1511" s="172"/>
      <c r="Y1511" s="172"/>
      <c r="Z1511" s="172"/>
      <c r="AA1511" s="172"/>
      <c r="AB1511" s="172"/>
      <c r="AC1511" s="172"/>
      <c r="AD1511" s="172"/>
      <c r="AE1511" s="172"/>
      <c r="AF1511" s="172"/>
      <c r="AG1511" s="172"/>
      <c r="AH1511" s="172"/>
      <c r="AI1511" s="172"/>
      <c r="AJ1511" s="172"/>
      <c r="AK1511" s="172"/>
      <c r="AL1511" s="172"/>
      <c r="AM1511" s="172"/>
      <c r="AN1511" s="172"/>
      <c r="AO1511" s="172"/>
      <c r="AP1511" s="172"/>
      <c r="AQ1511" s="172"/>
      <c r="AR1511" s="172"/>
      <c r="AS1511" s="172"/>
      <c r="AT1511" s="172"/>
      <c r="AU1511" s="172"/>
      <c r="AV1511" s="172"/>
      <c r="AW1511" s="172"/>
      <c r="AX1511" s="172"/>
      <c r="AY1511" s="172"/>
      <c r="AZ1511" s="172"/>
      <c r="BA1511" s="172"/>
      <c r="BB1511" s="172"/>
      <c r="BC1511" s="172"/>
      <c r="BD1511" s="172"/>
      <c r="BE1511" s="172"/>
      <c r="BF1511" s="172"/>
      <c r="BG1511" s="172"/>
      <c r="BH1511" s="172"/>
      <c r="BI1511" s="172"/>
      <c r="BJ1511" s="172"/>
      <c r="BK1511" s="172"/>
      <c r="BL1511" s="172"/>
      <c r="BM1511" s="172"/>
      <c r="BN1511" s="172"/>
    </row>
    <row r="1512" spans="20:66" s="156" customFormat="1">
      <c r="T1512" s="172"/>
      <c r="U1512" s="172"/>
      <c r="V1512" s="172"/>
      <c r="W1512" s="172"/>
      <c r="X1512" s="172"/>
      <c r="Y1512" s="172"/>
      <c r="Z1512" s="172"/>
      <c r="AA1512" s="172"/>
      <c r="AB1512" s="172"/>
      <c r="AC1512" s="172"/>
      <c r="AD1512" s="172"/>
      <c r="AE1512" s="172"/>
      <c r="AF1512" s="172"/>
      <c r="AG1512" s="172"/>
      <c r="AH1512" s="172"/>
      <c r="AI1512" s="172"/>
      <c r="AJ1512" s="172"/>
      <c r="AK1512" s="172"/>
      <c r="AL1512" s="172"/>
      <c r="AM1512" s="172"/>
      <c r="AN1512" s="172"/>
      <c r="AO1512" s="172"/>
      <c r="AP1512" s="172"/>
      <c r="AQ1512" s="172"/>
      <c r="AR1512" s="172"/>
      <c r="AS1512" s="172"/>
      <c r="AT1512" s="172"/>
      <c r="AU1512" s="172"/>
      <c r="AV1512" s="172"/>
      <c r="AW1512" s="172"/>
      <c r="AX1512" s="172"/>
      <c r="AY1512" s="172"/>
      <c r="AZ1512" s="172"/>
      <c r="BA1512" s="172"/>
      <c r="BB1512" s="172"/>
      <c r="BC1512" s="172"/>
      <c r="BD1512" s="172"/>
      <c r="BE1512" s="172"/>
      <c r="BF1512" s="172"/>
      <c r="BG1512" s="172"/>
      <c r="BH1512" s="172"/>
      <c r="BI1512" s="172"/>
      <c r="BJ1512" s="172"/>
      <c r="BK1512" s="172"/>
      <c r="BL1512" s="172"/>
      <c r="BM1512" s="172"/>
      <c r="BN1512" s="172"/>
    </row>
    <row r="1513" spans="20:66" s="156" customFormat="1">
      <c r="T1513" s="172"/>
      <c r="U1513" s="172"/>
      <c r="V1513" s="172"/>
      <c r="W1513" s="172"/>
      <c r="X1513" s="172"/>
      <c r="Y1513" s="172"/>
      <c r="Z1513" s="172"/>
      <c r="AA1513" s="172"/>
      <c r="AB1513" s="172"/>
      <c r="AC1513" s="172"/>
      <c r="AD1513" s="172"/>
      <c r="AE1513" s="172"/>
      <c r="AF1513" s="172"/>
      <c r="AG1513" s="172"/>
      <c r="AH1513" s="172"/>
      <c r="AI1513" s="172"/>
      <c r="AJ1513" s="172"/>
      <c r="AK1513" s="172"/>
      <c r="AL1513" s="172"/>
      <c r="AM1513" s="172"/>
      <c r="AN1513" s="172"/>
      <c r="AO1513" s="172"/>
      <c r="AP1513" s="172"/>
      <c r="AQ1513" s="172"/>
      <c r="AR1513" s="172"/>
      <c r="AS1513" s="172"/>
      <c r="AT1513" s="172"/>
      <c r="AU1513" s="172"/>
      <c r="AV1513" s="172"/>
      <c r="AW1513" s="172"/>
      <c r="AX1513" s="172"/>
      <c r="AY1513" s="172"/>
      <c r="AZ1513" s="172"/>
      <c r="BA1513" s="172"/>
      <c r="BB1513" s="172"/>
      <c r="BC1513" s="172"/>
      <c r="BD1513" s="172"/>
      <c r="BE1513" s="172"/>
      <c r="BF1513" s="172"/>
      <c r="BG1513" s="172"/>
      <c r="BH1513" s="172"/>
      <c r="BI1513" s="172"/>
      <c r="BJ1513" s="172"/>
      <c r="BK1513" s="172"/>
      <c r="BL1513" s="172"/>
      <c r="BM1513" s="172"/>
      <c r="BN1513" s="172"/>
    </row>
    <row r="1514" spans="20:66" s="156" customFormat="1">
      <c r="T1514" s="172"/>
      <c r="U1514" s="172"/>
      <c r="V1514" s="172"/>
      <c r="W1514" s="172"/>
      <c r="X1514" s="172"/>
      <c r="Y1514" s="172"/>
      <c r="Z1514" s="172"/>
      <c r="AA1514" s="172"/>
      <c r="AB1514" s="172"/>
      <c r="AC1514" s="172"/>
      <c r="AD1514" s="172"/>
      <c r="AE1514" s="172"/>
      <c r="AF1514" s="172"/>
      <c r="AG1514" s="172"/>
      <c r="AH1514" s="172"/>
      <c r="AI1514" s="172"/>
      <c r="AJ1514" s="172"/>
      <c r="AK1514" s="172"/>
      <c r="AL1514" s="172"/>
      <c r="AM1514" s="172"/>
      <c r="AN1514" s="172"/>
      <c r="AO1514" s="172"/>
      <c r="AP1514" s="172"/>
      <c r="AQ1514" s="172"/>
      <c r="AR1514" s="172"/>
      <c r="AS1514" s="172"/>
      <c r="AT1514" s="172"/>
      <c r="AU1514" s="172"/>
      <c r="AV1514" s="172"/>
      <c r="AW1514" s="172"/>
      <c r="AX1514" s="172"/>
      <c r="AY1514" s="172"/>
      <c r="AZ1514" s="172"/>
      <c r="BA1514" s="172"/>
      <c r="BB1514" s="172"/>
      <c r="BC1514" s="172"/>
      <c r="BD1514" s="172"/>
      <c r="BE1514" s="172"/>
      <c r="BF1514" s="172"/>
      <c r="BG1514" s="172"/>
      <c r="BH1514" s="172"/>
      <c r="BI1514" s="172"/>
      <c r="BJ1514" s="172"/>
      <c r="BK1514" s="172"/>
      <c r="BL1514" s="172"/>
      <c r="BM1514" s="172"/>
      <c r="BN1514" s="172"/>
    </row>
    <row r="1515" spans="20:66" s="156" customFormat="1">
      <c r="T1515" s="172"/>
      <c r="U1515" s="172"/>
      <c r="V1515" s="172"/>
      <c r="W1515" s="172"/>
      <c r="X1515" s="172"/>
      <c r="Y1515" s="172"/>
      <c r="Z1515" s="172"/>
      <c r="AA1515" s="172"/>
      <c r="AB1515" s="172"/>
      <c r="AC1515" s="172"/>
      <c r="AD1515" s="172"/>
      <c r="AE1515" s="172"/>
      <c r="AF1515" s="172"/>
      <c r="AG1515" s="172"/>
      <c r="AH1515" s="172"/>
      <c r="AI1515" s="172"/>
      <c r="AJ1515" s="172"/>
      <c r="AK1515" s="172"/>
      <c r="AL1515" s="172"/>
      <c r="AM1515" s="172"/>
      <c r="AN1515" s="172"/>
      <c r="AO1515" s="172"/>
      <c r="AP1515" s="172"/>
      <c r="AQ1515" s="172"/>
      <c r="AR1515" s="172"/>
      <c r="AS1515" s="172"/>
      <c r="AT1515" s="172"/>
      <c r="AU1515" s="172"/>
      <c r="AV1515" s="172"/>
      <c r="AW1515" s="172"/>
      <c r="AX1515" s="172"/>
      <c r="AY1515" s="172"/>
      <c r="AZ1515" s="172"/>
      <c r="BA1515" s="172"/>
      <c r="BB1515" s="172"/>
      <c r="BC1515" s="172"/>
      <c r="BD1515" s="172"/>
      <c r="BE1515" s="172"/>
      <c r="BF1515" s="172"/>
      <c r="BG1515" s="172"/>
      <c r="BH1515" s="172"/>
      <c r="BI1515" s="172"/>
      <c r="BJ1515" s="172"/>
      <c r="BK1515" s="172"/>
      <c r="BL1515" s="172"/>
      <c r="BM1515" s="172"/>
      <c r="BN1515" s="172"/>
    </row>
    <row r="1516" spans="20:66" s="156" customFormat="1">
      <c r="T1516" s="172"/>
      <c r="U1516" s="172"/>
      <c r="V1516" s="172"/>
      <c r="W1516" s="172"/>
      <c r="X1516" s="172"/>
      <c r="Y1516" s="172"/>
      <c r="Z1516" s="172"/>
      <c r="AA1516" s="172"/>
      <c r="AB1516" s="172"/>
      <c r="AC1516" s="172"/>
      <c r="AD1516" s="172"/>
      <c r="AE1516" s="172"/>
      <c r="AF1516" s="172"/>
      <c r="AG1516" s="172"/>
      <c r="AH1516" s="172"/>
      <c r="AI1516" s="172"/>
      <c r="AJ1516" s="172"/>
      <c r="AK1516" s="172"/>
      <c r="AL1516" s="172"/>
      <c r="AM1516" s="172"/>
      <c r="AN1516" s="172"/>
      <c r="AO1516" s="172"/>
      <c r="AP1516" s="172"/>
      <c r="AQ1516" s="172"/>
      <c r="AR1516" s="172"/>
      <c r="AS1516" s="172"/>
      <c r="AT1516" s="172"/>
      <c r="AU1516" s="172"/>
      <c r="AV1516" s="172"/>
      <c r="AW1516" s="172"/>
      <c r="AX1516" s="172"/>
      <c r="AY1516" s="172"/>
      <c r="AZ1516" s="172"/>
      <c r="BA1516" s="172"/>
      <c r="BB1516" s="172"/>
      <c r="BC1516" s="172"/>
      <c r="BD1516" s="172"/>
      <c r="BE1516" s="172"/>
      <c r="BF1516" s="172"/>
      <c r="BG1516" s="172"/>
      <c r="BH1516" s="172"/>
      <c r="BI1516" s="172"/>
      <c r="BJ1516" s="172"/>
      <c r="BK1516" s="172"/>
      <c r="BL1516" s="172"/>
      <c r="BM1516" s="172"/>
      <c r="BN1516" s="172"/>
    </row>
    <row r="1517" spans="20:66" s="156" customFormat="1">
      <c r="T1517" s="172"/>
      <c r="U1517" s="172"/>
      <c r="V1517" s="172"/>
      <c r="W1517" s="172"/>
      <c r="X1517" s="172"/>
      <c r="Y1517" s="172"/>
      <c r="Z1517" s="172"/>
      <c r="AA1517" s="172"/>
      <c r="AB1517" s="172"/>
      <c r="AC1517" s="172"/>
      <c r="AD1517" s="172"/>
      <c r="AE1517" s="172"/>
      <c r="AF1517" s="172"/>
      <c r="AG1517" s="172"/>
      <c r="AH1517" s="172"/>
      <c r="AI1517" s="172"/>
      <c r="AJ1517" s="172"/>
      <c r="AK1517" s="172"/>
      <c r="AL1517" s="172"/>
      <c r="AM1517" s="172"/>
      <c r="AN1517" s="172"/>
      <c r="AO1517" s="172"/>
      <c r="AP1517" s="172"/>
      <c r="AQ1517" s="172"/>
      <c r="AR1517" s="172"/>
      <c r="AS1517" s="172"/>
      <c r="AT1517" s="172"/>
      <c r="AU1517" s="172"/>
      <c r="AV1517" s="172"/>
      <c r="AW1517" s="172"/>
      <c r="AX1517" s="172"/>
      <c r="AY1517" s="172"/>
      <c r="AZ1517" s="172"/>
      <c r="BA1517" s="172"/>
      <c r="BB1517" s="172"/>
      <c r="BC1517" s="172"/>
      <c r="BD1517" s="172"/>
      <c r="BE1517" s="172"/>
      <c r="BF1517" s="172"/>
      <c r="BG1517" s="172"/>
      <c r="BH1517" s="172"/>
      <c r="BI1517" s="172"/>
      <c r="BJ1517" s="172"/>
      <c r="BK1517" s="172"/>
      <c r="BL1517" s="172"/>
      <c r="BM1517" s="172"/>
      <c r="BN1517" s="172"/>
    </row>
    <row r="1518" spans="20:66" s="156" customFormat="1">
      <c r="T1518" s="172"/>
      <c r="U1518" s="172"/>
      <c r="V1518" s="172"/>
      <c r="W1518" s="172"/>
      <c r="X1518" s="172"/>
      <c r="Y1518" s="172"/>
      <c r="Z1518" s="172"/>
      <c r="AA1518" s="172"/>
      <c r="AB1518" s="172"/>
      <c r="AC1518" s="172"/>
      <c r="AD1518" s="172"/>
      <c r="AE1518" s="172"/>
      <c r="AF1518" s="172"/>
      <c r="AG1518" s="172"/>
      <c r="AH1518" s="172"/>
      <c r="AI1518" s="172"/>
      <c r="AJ1518" s="172"/>
      <c r="AK1518" s="172"/>
      <c r="AL1518" s="172"/>
      <c r="AM1518" s="172"/>
      <c r="AN1518" s="172"/>
      <c r="AO1518" s="172"/>
      <c r="AP1518" s="172"/>
      <c r="AQ1518" s="172"/>
      <c r="AR1518" s="172"/>
      <c r="AS1518" s="172"/>
      <c r="AT1518" s="172"/>
      <c r="AU1518" s="172"/>
      <c r="AV1518" s="172"/>
      <c r="AW1518" s="172"/>
      <c r="AX1518" s="172"/>
      <c r="AY1518" s="172"/>
      <c r="AZ1518" s="172"/>
      <c r="BA1518" s="172"/>
      <c r="BB1518" s="172"/>
      <c r="BC1518" s="172"/>
      <c r="BD1518" s="172"/>
      <c r="BE1518" s="172"/>
      <c r="BF1518" s="172"/>
      <c r="BG1518" s="172"/>
      <c r="BH1518" s="172"/>
      <c r="BI1518" s="172"/>
      <c r="BJ1518" s="172"/>
      <c r="BK1518" s="172"/>
      <c r="BL1518" s="172"/>
      <c r="BM1518" s="172"/>
      <c r="BN1518" s="172"/>
    </row>
    <row r="1519" spans="20:66" s="156" customFormat="1">
      <c r="T1519" s="172"/>
      <c r="U1519" s="172"/>
      <c r="V1519" s="172"/>
      <c r="W1519" s="172"/>
      <c r="X1519" s="172"/>
      <c r="Y1519" s="172"/>
      <c r="Z1519" s="172"/>
      <c r="AA1519" s="172"/>
      <c r="AB1519" s="172"/>
      <c r="AC1519" s="172"/>
      <c r="AD1519" s="172"/>
      <c r="AE1519" s="172"/>
      <c r="AF1519" s="172"/>
      <c r="AG1519" s="172"/>
      <c r="AH1519" s="172"/>
      <c r="AI1519" s="172"/>
      <c r="AJ1519" s="172"/>
      <c r="AK1519" s="172"/>
      <c r="AL1519" s="172"/>
      <c r="AM1519" s="172"/>
      <c r="AN1519" s="172"/>
      <c r="AO1519" s="172"/>
      <c r="AP1519" s="172"/>
      <c r="AQ1519" s="172"/>
      <c r="AR1519" s="172"/>
      <c r="AS1519" s="172"/>
      <c r="AT1519" s="172"/>
      <c r="AU1519" s="172"/>
      <c r="AV1519" s="172"/>
      <c r="AW1519" s="172"/>
      <c r="AX1519" s="172"/>
      <c r="AY1519" s="172"/>
      <c r="AZ1519" s="172"/>
      <c r="BA1519" s="172"/>
      <c r="BB1519" s="172"/>
      <c r="BC1519" s="172"/>
      <c r="BD1519" s="172"/>
      <c r="BE1519" s="172"/>
      <c r="BF1519" s="172"/>
      <c r="BG1519" s="172"/>
      <c r="BH1519" s="172"/>
      <c r="BI1519" s="172"/>
      <c r="BJ1519" s="172"/>
      <c r="BK1519" s="172"/>
      <c r="BL1519" s="172"/>
      <c r="BM1519" s="172"/>
      <c r="BN1519" s="172"/>
    </row>
    <row r="1520" spans="20:66" s="156" customFormat="1">
      <c r="T1520" s="172"/>
      <c r="U1520" s="172"/>
      <c r="V1520" s="172"/>
      <c r="W1520" s="172"/>
      <c r="X1520" s="172"/>
      <c r="Y1520" s="172"/>
      <c r="Z1520" s="172"/>
      <c r="AA1520" s="172"/>
      <c r="AB1520" s="172"/>
      <c r="AC1520" s="172"/>
      <c r="AD1520" s="172"/>
      <c r="AE1520" s="172"/>
      <c r="AF1520" s="172"/>
      <c r="AG1520" s="172"/>
      <c r="AH1520" s="172"/>
      <c r="AI1520" s="172"/>
      <c r="AJ1520" s="172"/>
      <c r="AK1520" s="172"/>
      <c r="AL1520" s="172"/>
      <c r="AM1520" s="172"/>
      <c r="AN1520" s="172"/>
      <c r="AO1520" s="172"/>
      <c r="AP1520" s="172"/>
      <c r="AQ1520" s="172"/>
      <c r="AR1520" s="172"/>
      <c r="AS1520" s="172"/>
      <c r="AT1520" s="172"/>
      <c r="AU1520" s="172"/>
      <c r="AV1520" s="172"/>
      <c r="AW1520" s="172"/>
      <c r="AX1520" s="172"/>
      <c r="AY1520" s="172"/>
      <c r="AZ1520" s="172"/>
      <c r="BA1520" s="172"/>
      <c r="BB1520" s="172"/>
      <c r="BC1520" s="172"/>
      <c r="BD1520" s="172"/>
      <c r="BE1520" s="172"/>
      <c r="BF1520" s="172"/>
      <c r="BG1520" s="172"/>
      <c r="BH1520" s="172"/>
      <c r="BI1520" s="172"/>
      <c r="BJ1520" s="172"/>
      <c r="BK1520" s="172"/>
      <c r="BL1520" s="172"/>
      <c r="BM1520" s="172"/>
      <c r="BN1520" s="172"/>
    </row>
    <row r="1521" spans="20:66" s="156" customFormat="1">
      <c r="T1521" s="172"/>
      <c r="U1521" s="172"/>
      <c r="V1521" s="172"/>
      <c r="W1521" s="172"/>
      <c r="X1521" s="172"/>
      <c r="Y1521" s="172"/>
      <c r="Z1521" s="172"/>
      <c r="AA1521" s="172"/>
      <c r="AB1521" s="172"/>
      <c r="AC1521" s="172"/>
      <c r="AD1521" s="172"/>
      <c r="AE1521" s="172"/>
      <c r="AF1521" s="172"/>
      <c r="AG1521" s="172"/>
      <c r="AH1521" s="172"/>
      <c r="AI1521" s="172"/>
      <c r="AJ1521" s="172"/>
      <c r="AK1521" s="172"/>
      <c r="AL1521" s="172"/>
      <c r="AM1521" s="172"/>
      <c r="AN1521" s="172"/>
      <c r="AO1521" s="172"/>
      <c r="AP1521" s="172"/>
      <c r="AQ1521" s="172"/>
      <c r="AR1521" s="172"/>
      <c r="AS1521" s="172"/>
      <c r="AT1521" s="172"/>
      <c r="AU1521" s="172"/>
      <c r="AV1521" s="172"/>
      <c r="AW1521" s="172"/>
      <c r="AX1521" s="172"/>
      <c r="AY1521" s="172"/>
      <c r="AZ1521" s="172"/>
      <c r="BA1521" s="172"/>
      <c r="BB1521" s="172"/>
      <c r="BC1521" s="172"/>
      <c r="BD1521" s="172"/>
      <c r="BE1521" s="172"/>
      <c r="BF1521" s="172"/>
      <c r="BG1521" s="172"/>
      <c r="BH1521" s="172"/>
      <c r="BI1521" s="172"/>
      <c r="BJ1521" s="172"/>
      <c r="BK1521" s="172"/>
      <c r="BL1521" s="172"/>
      <c r="BM1521" s="172"/>
      <c r="BN1521" s="172"/>
    </row>
    <row r="1522" spans="20:66" s="156" customFormat="1">
      <c r="T1522" s="172"/>
      <c r="U1522" s="172"/>
      <c r="V1522" s="172"/>
      <c r="W1522" s="172"/>
      <c r="X1522" s="172"/>
      <c r="Y1522" s="172"/>
      <c r="Z1522" s="172"/>
      <c r="AA1522" s="172"/>
      <c r="AB1522" s="172"/>
      <c r="AC1522" s="172"/>
      <c r="AD1522" s="172"/>
      <c r="AE1522" s="172"/>
      <c r="AF1522" s="172"/>
      <c r="AG1522" s="172"/>
      <c r="AH1522" s="172"/>
      <c r="AI1522" s="172"/>
      <c r="AJ1522" s="172"/>
      <c r="AK1522" s="172"/>
      <c r="AL1522" s="172"/>
      <c r="AM1522" s="172"/>
      <c r="AN1522" s="172"/>
      <c r="AO1522" s="172"/>
      <c r="AP1522" s="172"/>
      <c r="AQ1522" s="172"/>
      <c r="AR1522" s="172"/>
      <c r="AS1522" s="172"/>
      <c r="AT1522" s="172"/>
      <c r="AU1522" s="172"/>
      <c r="AV1522" s="172"/>
      <c r="AW1522" s="172"/>
      <c r="AX1522" s="172"/>
      <c r="AY1522" s="172"/>
      <c r="AZ1522" s="172"/>
      <c r="BA1522" s="172"/>
      <c r="BB1522" s="172"/>
      <c r="BC1522" s="172"/>
      <c r="BD1522" s="172"/>
      <c r="BE1522" s="172"/>
      <c r="BF1522" s="172"/>
      <c r="BG1522" s="172"/>
      <c r="BH1522" s="172"/>
      <c r="BI1522" s="172"/>
      <c r="BJ1522" s="172"/>
      <c r="BK1522" s="172"/>
      <c r="BL1522" s="172"/>
      <c r="BM1522" s="172"/>
      <c r="BN1522" s="172"/>
    </row>
    <row r="1523" spans="20:66" s="156" customFormat="1">
      <c r="T1523" s="172"/>
      <c r="U1523" s="172"/>
      <c r="V1523" s="172"/>
      <c r="W1523" s="172"/>
      <c r="X1523" s="172"/>
      <c r="Y1523" s="172"/>
      <c r="Z1523" s="172"/>
      <c r="AA1523" s="172"/>
      <c r="AB1523" s="172"/>
      <c r="AC1523" s="172"/>
      <c r="AD1523" s="172"/>
      <c r="AE1523" s="172"/>
      <c r="AF1523" s="172"/>
      <c r="AG1523" s="172"/>
      <c r="AH1523" s="172"/>
      <c r="AI1523" s="172"/>
      <c r="AJ1523" s="172"/>
      <c r="AK1523" s="172"/>
      <c r="AL1523" s="172"/>
      <c r="AM1523" s="172"/>
      <c r="AN1523" s="172"/>
      <c r="AO1523" s="172"/>
      <c r="AP1523" s="172"/>
      <c r="AQ1523" s="172"/>
      <c r="AR1523" s="172"/>
      <c r="AS1523" s="172"/>
      <c r="AT1523" s="172"/>
      <c r="AU1523" s="172"/>
      <c r="AV1523" s="172"/>
      <c r="AW1523" s="172"/>
      <c r="AX1523" s="172"/>
      <c r="AY1523" s="172"/>
      <c r="AZ1523" s="172"/>
      <c r="BA1523" s="172"/>
      <c r="BB1523" s="172"/>
      <c r="BC1523" s="172"/>
      <c r="BD1523" s="172"/>
      <c r="BE1523" s="172"/>
      <c r="BF1523" s="172"/>
      <c r="BG1523" s="172"/>
      <c r="BH1523" s="172"/>
      <c r="BI1523" s="172"/>
      <c r="BJ1523" s="172"/>
      <c r="BK1523" s="172"/>
      <c r="BL1523" s="172"/>
      <c r="BM1523" s="172"/>
      <c r="BN1523" s="172"/>
    </row>
    <row r="1524" spans="20:66" s="156" customFormat="1">
      <c r="T1524" s="172"/>
      <c r="U1524" s="172"/>
      <c r="V1524" s="172"/>
      <c r="W1524" s="172"/>
      <c r="X1524" s="172"/>
      <c r="Y1524" s="172"/>
      <c r="Z1524" s="172"/>
      <c r="AA1524" s="172"/>
      <c r="AB1524" s="172"/>
      <c r="AC1524" s="172"/>
      <c r="AD1524" s="172"/>
      <c r="AE1524" s="172"/>
      <c r="AF1524" s="172"/>
      <c r="AG1524" s="172"/>
      <c r="AH1524" s="172"/>
      <c r="AI1524" s="172"/>
      <c r="AJ1524" s="172"/>
      <c r="AK1524" s="172"/>
      <c r="AL1524" s="172"/>
      <c r="AM1524" s="172"/>
      <c r="AN1524" s="172"/>
      <c r="AO1524" s="172"/>
      <c r="AP1524" s="172"/>
      <c r="AQ1524" s="172"/>
      <c r="AR1524" s="172"/>
      <c r="AS1524" s="172"/>
      <c r="AT1524" s="172"/>
      <c r="AU1524" s="172"/>
      <c r="AV1524" s="172"/>
      <c r="AW1524" s="172"/>
      <c r="AX1524" s="172"/>
      <c r="AY1524" s="172"/>
      <c r="AZ1524" s="172"/>
      <c r="BA1524" s="172"/>
      <c r="BB1524" s="172"/>
      <c r="BC1524" s="172"/>
      <c r="BD1524" s="172"/>
      <c r="BE1524" s="172"/>
      <c r="BF1524" s="172"/>
      <c r="BG1524" s="172"/>
      <c r="BH1524" s="172"/>
      <c r="BI1524" s="172"/>
      <c r="BJ1524" s="172"/>
      <c r="BK1524" s="172"/>
      <c r="BL1524" s="172"/>
      <c r="BM1524" s="172"/>
      <c r="BN1524" s="172"/>
    </row>
    <row r="1525" spans="20:66" s="156" customFormat="1">
      <c r="T1525" s="172"/>
      <c r="U1525" s="172"/>
      <c r="V1525" s="172"/>
      <c r="W1525" s="172"/>
      <c r="X1525" s="172"/>
      <c r="Y1525" s="172"/>
      <c r="Z1525" s="172"/>
      <c r="AA1525" s="172"/>
      <c r="AB1525" s="172"/>
      <c r="AC1525" s="172"/>
      <c r="AD1525" s="172"/>
      <c r="AE1525" s="172"/>
      <c r="AF1525" s="172"/>
      <c r="AG1525" s="172"/>
      <c r="AH1525" s="172"/>
      <c r="AI1525" s="172"/>
      <c r="AJ1525" s="172"/>
      <c r="AK1525" s="172"/>
      <c r="AL1525" s="172"/>
      <c r="AM1525" s="172"/>
      <c r="AN1525" s="172"/>
      <c r="AO1525" s="172"/>
      <c r="AP1525" s="172"/>
      <c r="AQ1525" s="172"/>
      <c r="AR1525" s="172"/>
      <c r="AS1525" s="172"/>
      <c r="AT1525" s="172"/>
      <c r="AU1525" s="172"/>
      <c r="AV1525" s="172"/>
      <c r="AW1525" s="172"/>
      <c r="AX1525" s="172"/>
      <c r="AY1525" s="172"/>
      <c r="AZ1525" s="172"/>
      <c r="BA1525" s="172"/>
      <c r="BB1525" s="172"/>
      <c r="BC1525" s="172"/>
      <c r="BD1525" s="172"/>
      <c r="BE1525" s="172"/>
      <c r="BF1525" s="172"/>
      <c r="BG1525" s="172"/>
      <c r="BH1525" s="172"/>
      <c r="BI1525" s="172"/>
      <c r="BJ1525" s="172"/>
      <c r="BK1525" s="172"/>
      <c r="BL1525" s="172"/>
      <c r="BM1525" s="172"/>
      <c r="BN1525" s="172"/>
    </row>
    <row r="1526" spans="20:66" s="156" customFormat="1">
      <c r="T1526" s="172"/>
      <c r="U1526" s="172"/>
      <c r="V1526" s="172"/>
      <c r="W1526" s="172"/>
      <c r="X1526" s="172"/>
      <c r="Y1526" s="172"/>
      <c r="Z1526" s="172"/>
      <c r="AA1526" s="172"/>
      <c r="AB1526" s="172"/>
      <c r="AC1526" s="172"/>
      <c r="AD1526" s="172"/>
      <c r="AE1526" s="172"/>
      <c r="AF1526" s="172"/>
      <c r="AG1526" s="172"/>
      <c r="AH1526" s="172"/>
      <c r="AI1526" s="172"/>
      <c r="AJ1526" s="172"/>
      <c r="AK1526" s="172"/>
      <c r="AL1526" s="172"/>
      <c r="AM1526" s="172"/>
      <c r="AN1526" s="172"/>
      <c r="AO1526" s="172"/>
      <c r="AP1526" s="172"/>
      <c r="AQ1526" s="172"/>
      <c r="AR1526" s="172"/>
      <c r="AS1526" s="172"/>
      <c r="AT1526" s="172"/>
      <c r="AU1526" s="172"/>
      <c r="AV1526" s="172"/>
      <c r="AW1526" s="172"/>
      <c r="AX1526" s="172"/>
      <c r="AY1526" s="172"/>
      <c r="AZ1526" s="172"/>
      <c r="BA1526" s="172"/>
      <c r="BB1526" s="172"/>
      <c r="BC1526" s="172"/>
      <c r="BD1526" s="172"/>
      <c r="BE1526" s="172"/>
      <c r="BF1526" s="172"/>
      <c r="BG1526" s="172"/>
      <c r="BH1526" s="172"/>
      <c r="BI1526" s="172"/>
      <c r="BJ1526" s="172"/>
      <c r="BK1526" s="172"/>
      <c r="BL1526" s="172"/>
      <c r="BM1526" s="172"/>
      <c r="BN1526" s="172"/>
    </row>
    <row r="1527" spans="20:66" s="156" customFormat="1">
      <c r="T1527" s="172"/>
      <c r="U1527" s="172"/>
      <c r="V1527" s="172"/>
      <c r="W1527" s="172"/>
      <c r="X1527" s="172"/>
      <c r="Y1527" s="172"/>
      <c r="Z1527" s="172"/>
      <c r="AA1527" s="172"/>
      <c r="AB1527" s="172"/>
      <c r="AC1527" s="172"/>
      <c r="AD1527" s="172"/>
      <c r="AE1527" s="172"/>
      <c r="AF1527" s="172"/>
      <c r="AG1527" s="172"/>
      <c r="AH1527" s="172"/>
      <c r="AI1527" s="172"/>
      <c r="AJ1527" s="172"/>
      <c r="AK1527" s="172"/>
      <c r="AL1527" s="172"/>
      <c r="AM1527" s="172"/>
      <c r="AN1527" s="172"/>
      <c r="AO1527" s="172"/>
      <c r="AP1527" s="172"/>
      <c r="AQ1527" s="172"/>
      <c r="AR1527" s="172"/>
      <c r="AS1527" s="172"/>
      <c r="AT1527" s="172"/>
      <c r="AU1527" s="172"/>
      <c r="AV1527" s="172"/>
      <c r="AW1527" s="172"/>
      <c r="AX1527" s="172"/>
      <c r="AY1527" s="172"/>
      <c r="AZ1527" s="172"/>
      <c r="BA1527" s="172"/>
      <c r="BB1527" s="172"/>
      <c r="BC1527" s="172"/>
      <c r="BD1527" s="172"/>
      <c r="BE1527" s="172"/>
      <c r="BF1527" s="172"/>
      <c r="BG1527" s="172"/>
      <c r="BH1527" s="172"/>
      <c r="BI1527" s="172"/>
      <c r="BJ1527" s="172"/>
      <c r="BK1527" s="172"/>
      <c r="BL1527" s="172"/>
      <c r="BM1527" s="172"/>
      <c r="BN1527" s="172"/>
    </row>
    <row r="1528" spans="20:66" s="156" customFormat="1">
      <c r="T1528" s="172"/>
      <c r="U1528" s="172"/>
      <c r="V1528" s="172"/>
      <c r="W1528" s="172"/>
      <c r="X1528" s="172"/>
      <c r="Y1528" s="172"/>
      <c r="Z1528" s="172"/>
      <c r="AA1528" s="172"/>
      <c r="AB1528" s="172"/>
      <c r="AC1528" s="172"/>
      <c r="AD1528" s="172"/>
      <c r="AE1528" s="172"/>
      <c r="AF1528" s="172"/>
      <c r="AG1528" s="172"/>
      <c r="AH1528" s="172"/>
      <c r="AI1528" s="172"/>
      <c r="AJ1528" s="172"/>
      <c r="AK1528" s="172"/>
      <c r="AL1528" s="172"/>
      <c r="AM1528" s="172"/>
      <c r="AN1528" s="172"/>
      <c r="AO1528" s="172"/>
      <c r="AP1528" s="172"/>
      <c r="AQ1528" s="172"/>
      <c r="AR1528" s="172"/>
      <c r="AS1528" s="172"/>
      <c r="AT1528" s="172"/>
      <c r="AU1528" s="172"/>
      <c r="AV1528" s="172"/>
      <c r="AW1528" s="172"/>
      <c r="AX1528" s="172"/>
      <c r="AY1528" s="172"/>
      <c r="AZ1528" s="172"/>
      <c r="BA1528" s="172"/>
      <c r="BB1528" s="172"/>
      <c r="BC1528" s="172"/>
      <c r="BD1528" s="172"/>
      <c r="BE1528" s="172"/>
      <c r="BF1528" s="172"/>
      <c r="BG1528" s="172"/>
      <c r="BH1528" s="172"/>
      <c r="BI1528" s="172"/>
      <c r="BJ1528" s="172"/>
      <c r="BK1528" s="172"/>
      <c r="BL1528" s="172"/>
      <c r="BM1528" s="172"/>
      <c r="BN1528" s="172"/>
    </row>
    <row r="1529" spans="20:66" s="156" customFormat="1">
      <c r="T1529" s="172"/>
      <c r="U1529" s="172"/>
      <c r="V1529" s="172"/>
      <c r="W1529" s="172"/>
      <c r="X1529" s="172"/>
      <c r="Y1529" s="172"/>
      <c r="Z1529" s="172"/>
      <c r="AA1529" s="172"/>
      <c r="AB1529" s="172"/>
      <c r="AC1529" s="172"/>
      <c r="AD1529" s="172"/>
      <c r="AE1529" s="172"/>
      <c r="AF1529" s="172"/>
      <c r="AG1529" s="172"/>
      <c r="AH1529" s="172"/>
      <c r="AI1529" s="172"/>
      <c r="AJ1529" s="172"/>
      <c r="AK1529" s="172"/>
      <c r="AL1529" s="172"/>
      <c r="AM1529" s="172"/>
      <c r="AN1529" s="172"/>
      <c r="AO1529" s="172"/>
      <c r="AP1529" s="172"/>
      <c r="AQ1529" s="172"/>
      <c r="AR1529" s="172"/>
      <c r="AS1529" s="172"/>
      <c r="AT1529" s="172"/>
      <c r="AU1529" s="172"/>
      <c r="AV1529" s="172"/>
      <c r="AW1529" s="172"/>
      <c r="AX1529" s="172"/>
      <c r="AY1529" s="172"/>
      <c r="AZ1529" s="172"/>
      <c r="BA1529" s="172"/>
      <c r="BB1529" s="172"/>
      <c r="BC1529" s="172"/>
      <c r="BD1529" s="172"/>
      <c r="BE1529" s="172"/>
      <c r="BF1529" s="172"/>
      <c r="BG1529" s="172"/>
      <c r="BH1529" s="172"/>
      <c r="BI1529" s="172"/>
      <c r="BJ1529" s="172"/>
      <c r="BK1529" s="172"/>
      <c r="BL1529" s="172"/>
      <c r="BM1529" s="172"/>
      <c r="BN1529" s="172"/>
    </row>
    <row r="1530" spans="20:66" s="156" customFormat="1">
      <c r="T1530" s="172"/>
      <c r="U1530" s="172"/>
      <c r="V1530" s="172"/>
      <c r="W1530" s="172"/>
      <c r="X1530" s="172"/>
      <c r="Y1530" s="172"/>
      <c r="Z1530" s="172"/>
      <c r="AA1530" s="172"/>
      <c r="AB1530" s="172"/>
      <c r="AC1530" s="172"/>
      <c r="AD1530" s="172"/>
      <c r="AE1530" s="172"/>
      <c r="AF1530" s="172"/>
      <c r="AG1530" s="172"/>
      <c r="AH1530" s="172"/>
      <c r="AI1530" s="172"/>
      <c r="AJ1530" s="172"/>
      <c r="AK1530" s="172"/>
      <c r="AL1530" s="172"/>
      <c r="AM1530" s="172"/>
      <c r="AN1530" s="172"/>
      <c r="AO1530" s="172"/>
      <c r="AP1530" s="172"/>
      <c r="AQ1530" s="172"/>
      <c r="AR1530" s="172"/>
      <c r="AS1530" s="172"/>
      <c r="AT1530" s="172"/>
      <c r="AU1530" s="172"/>
      <c r="AV1530" s="172"/>
      <c r="AW1530" s="172"/>
      <c r="AX1530" s="172"/>
      <c r="AY1530" s="172"/>
      <c r="AZ1530" s="172"/>
      <c r="BA1530" s="172"/>
      <c r="BB1530" s="172"/>
      <c r="BC1530" s="172"/>
      <c r="BD1530" s="172"/>
      <c r="BE1530" s="172"/>
      <c r="BF1530" s="172"/>
      <c r="BG1530" s="172"/>
      <c r="BH1530" s="172"/>
      <c r="BI1530" s="172"/>
      <c r="BJ1530" s="172"/>
      <c r="BK1530" s="172"/>
      <c r="BL1530" s="172"/>
      <c r="BM1530" s="172"/>
      <c r="BN1530" s="172"/>
    </row>
    <row r="1531" spans="20:66" s="156" customFormat="1">
      <c r="T1531" s="172"/>
      <c r="U1531" s="172"/>
      <c r="V1531" s="172"/>
      <c r="W1531" s="172"/>
      <c r="X1531" s="172"/>
      <c r="Y1531" s="172"/>
      <c r="Z1531" s="172"/>
      <c r="AA1531" s="172"/>
      <c r="AB1531" s="172"/>
      <c r="AC1531" s="172"/>
      <c r="AD1531" s="172"/>
      <c r="AE1531" s="172"/>
      <c r="AF1531" s="172"/>
      <c r="AG1531" s="172"/>
      <c r="AH1531" s="172"/>
      <c r="AI1531" s="172"/>
      <c r="AJ1531" s="172"/>
      <c r="AK1531" s="172"/>
      <c r="AL1531" s="172"/>
      <c r="AM1531" s="172"/>
      <c r="AN1531" s="172"/>
      <c r="AO1531" s="172"/>
      <c r="AP1531" s="172"/>
      <c r="AQ1531" s="172"/>
      <c r="AR1531" s="172"/>
      <c r="AS1531" s="172"/>
      <c r="AT1531" s="172"/>
      <c r="AU1531" s="172"/>
      <c r="AV1531" s="172"/>
      <c r="AW1531" s="172"/>
      <c r="AX1531" s="172"/>
      <c r="AY1531" s="172"/>
      <c r="AZ1531" s="172"/>
      <c r="BA1531" s="172"/>
      <c r="BB1531" s="172"/>
      <c r="BC1531" s="172"/>
      <c r="BD1531" s="172"/>
      <c r="BE1531" s="172"/>
      <c r="BF1531" s="172"/>
      <c r="BG1531" s="172"/>
      <c r="BH1531" s="172"/>
      <c r="BI1531" s="172"/>
      <c r="BJ1531" s="172"/>
      <c r="BK1531" s="172"/>
      <c r="BL1531" s="172"/>
      <c r="BM1531" s="172"/>
      <c r="BN1531" s="172"/>
    </row>
    <row r="1532" spans="20:66" s="156" customFormat="1">
      <c r="T1532" s="172"/>
      <c r="U1532" s="172"/>
      <c r="V1532" s="172"/>
      <c r="W1532" s="172"/>
      <c r="X1532" s="172"/>
      <c r="Y1532" s="172"/>
      <c r="Z1532" s="172"/>
      <c r="AA1532" s="172"/>
      <c r="AB1532" s="172"/>
      <c r="AC1532" s="172"/>
      <c r="AD1532" s="172"/>
      <c r="AE1532" s="172"/>
      <c r="AF1532" s="172"/>
      <c r="AG1532" s="172"/>
      <c r="AH1532" s="172"/>
      <c r="AI1532" s="172"/>
      <c r="AJ1532" s="172"/>
      <c r="AK1532" s="172"/>
      <c r="AL1532" s="172"/>
      <c r="AM1532" s="172"/>
      <c r="AN1532" s="172"/>
      <c r="AO1532" s="172"/>
      <c r="AP1532" s="172"/>
      <c r="AQ1532" s="172"/>
      <c r="AR1532" s="172"/>
      <c r="AS1532" s="172"/>
      <c r="AT1532" s="172"/>
      <c r="AU1532" s="172"/>
      <c r="AV1532" s="172"/>
      <c r="AW1532" s="172"/>
      <c r="AX1532" s="172"/>
      <c r="AY1532" s="172"/>
      <c r="AZ1532" s="172"/>
      <c r="BA1532" s="172"/>
      <c r="BB1532" s="172"/>
      <c r="BC1532" s="172"/>
      <c r="BD1532" s="172"/>
      <c r="BE1532" s="172"/>
      <c r="BF1532" s="172"/>
      <c r="BG1532" s="172"/>
      <c r="BH1532" s="172"/>
      <c r="BI1532" s="172"/>
      <c r="BJ1532" s="172"/>
      <c r="BK1532" s="172"/>
      <c r="BL1532" s="172"/>
      <c r="BM1532" s="172"/>
      <c r="BN1532" s="172"/>
    </row>
    <row r="1533" spans="20:66" s="156" customFormat="1">
      <c r="T1533" s="172"/>
      <c r="U1533" s="172"/>
      <c r="V1533" s="172"/>
      <c r="W1533" s="172"/>
      <c r="X1533" s="172"/>
      <c r="Y1533" s="172"/>
      <c r="Z1533" s="172"/>
      <c r="AA1533" s="172"/>
      <c r="AB1533" s="172"/>
      <c r="AC1533" s="172"/>
      <c r="AD1533" s="172"/>
      <c r="AE1533" s="172"/>
      <c r="AF1533" s="172"/>
      <c r="AG1533" s="172"/>
      <c r="AH1533" s="172"/>
      <c r="AI1533" s="172"/>
      <c r="AJ1533" s="172"/>
      <c r="AK1533" s="172"/>
      <c r="AL1533" s="172"/>
      <c r="AM1533" s="172"/>
      <c r="AN1533" s="172"/>
      <c r="AO1533" s="172"/>
      <c r="AP1533" s="172"/>
      <c r="AQ1533" s="172"/>
      <c r="AR1533" s="172"/>
      <c r="AS1533" s="172"/>
      <c r="AT1533" s="172"/>
      <c r="AU1533" s="172"/>
      <c r="AV1533" s="172"/>
      <c r="AW1533" s="172"/>
      <c r="AX1533" s="172"/>
      <c r="AY1533" s="172"/>
      <c r="AZ1533" s="172"/>
      <c r="BA1533" s="172"/>
      <c r="BB1533" s="172"/>
      <c r="BC1533" s="172"/>
      <c r="BD1533" s="172"/>
      <c r="BE1533" s="172"/>
      <c r="BF1533" s="172"/>
      <c r="BG1533" s="172"/>
      <c r="BH1533" s="172"/>
      <c r="BI1533" s="172"/>
      <c r="BJ1533" s="172"/>
      <c r="BK1533" s="172"/>
      <c r="BL1533" s="172"/>
      <c r="BM1533" s="172"/>
      <c r="BN1533" s="172"/>
    </row>
    <row r="1534" spans="20:66" s="156" customFormat="1">
      <c r="T1534" s="172"/>
      <c r="U1534" s="172"/>
      <c r="V1534" s="172"/>
      <c r="W1534" s="172"/>
      <c r="X1534" s="172"/>
      <c r="Y1534" s="172"/>
      <c r="Z1534" s="172"/>
      <c r="AA1534" s="172"/>
      <c r="AB1534" s="172"/>
      <c r="AC1534" s="172"/>
      <c r="AD1534" s="172"/>
      <c r="AE1534" s="172"/>
      <c r="AF1534" s="172"/>
      <c r="AG1534" s="172"/>
      <c r="AH1534" s="172"/>
      <c r="AI1534" s="172"/>
      <c r="AJ1534" s="172"/>
      <c r="AK1534" s="172"/>
      <c r="AL1534" s="172"/>
      <c r="AM1534" s="172"/>
      <c r="AN1534" s="172"/>
      <c r="AO1534" s="172"/>
      <c r="AP1534" s="172"/>
      <c r="AQ1534" s="172"/>
      <c r="AR1534" s="172"/>
      <c r="AS1534" s="172"/>
      <c r="AT1534" s="172"/>
      <c r="AU1534" s="172"/>
      <c r="AV1534" s="172"/>
      <c r="AW1534" s="172"/>
      <c r="AX1534" s="172"/>
      <c r="AY1534" s="172"/>
      <c r="AZ1534" s="172"/>
      <c r="BA1534" s="172"/>
      <c r="BB1534" s="172"/>
      <c r="BC1534" s="172"/>
      <c r="BD1534" s="172"/>
      <c r="BE1534" s="172"/>
      <c r="BF1534" s="172"/>
      <c r="BG1534" s="172"/>
      <c r="BH1534" s="172"/>
      <c r="BI1534" s="172"/>
      <c r="BJ1534" s="172"/>
      <c r="BK1534" s="172"/>
      <c r="BL1534" s="172"/>
      <c r="BM1534" s="172"/>
      <c r="BN1534" s="172"/>
    </row>
    <row r="1535" spans="20:66" s="156" customFormat="1">
      <c r="T1535" s="172"/>
      <c r="U1535" s="172"/>
      <c r="V1535" s="172"/>
      <c r="W1535" s="172"/>
      <c r="X1535" s="172"/>
      <c r="Y1535" s="172"/>
      <c r="Z1535" s="172"/>
      <c r="AA1535" s="172"/>
      <c r="AB1535" s="172"/>
      <c r="AC1535" s="172"/>
      <c r="AD1535" s="172"/>
      <c r="AE1535" s="172"/>
      <c r="AF1535" s="172"/>
      <c r="AG1535" s="172"/>
      <c r="AH1535" s="172"/>
      <c r="AI1535" s="172"/>
      <c r="AJ1535" s="172"/>
      <c r="AK1535" s="172"/>
      <c r="AL1535" s="172"/>
      <c r="AM1535" s="172"/>
      <c r="AN1535" s="172"/>
      <c r="AO1535" s="172"/>
      <c r="AP1535" s="172"/>
      <c r="AQ1535" s="172"/>
      <c r="AR1535" s="172"/>
      <c r="AS1535" s="172"/>
      <c r="AT1535" s="172"/>
      <c r="AU1535" s="172"/>
      <c r="AV1535" s="172"/>
      <c r="AW1535" s="172"/>
      <c r="AX1535" s="172"/>
      <c r="AY1535" s="172"/>
      <c r="AZ1535" s="172"/>
      <c r="BA1535" s="172"/>
      <c r="BB1535" s="172"/>
      <c r="BC1535" s="172"/>
      <c r="BD1535" s="172"/>
      <c r="BE1535" s="172"/>
      <c r="BF1535" s="172"/>
      <c r="BG1535" s="172"/>
      <c r="BH1535" s="172"/>
      <c r="BI1535" s="172"/>
      <c r="BJ1535" s="172"/>
      <c r="BK1535" s="172"/>
      <c r="BL1535" s="172"/>
      <c r="BM1535" s="172"/>
      <c r="BN1535" s="172"/>
    </row>
    <row r="1536" spans="20:66" s="156" customFormat="1">
      <c r="T1536" s="172"/>
      <c r="U1536" s="172"/>
      <c r="V1536" s="172"/>
      <c r="W1536" s="172"/>
      <c r="X1536" s="172"/>
      <c r="Y1536" s="172"/>
      <c r="Z1536" s="172"/>
      <c r="AA1536" s="172"/>
      <c r="AB1536" s="172"/>
      <c r="AC1536" s="172"/>
      <c r="AD1536" s="172"/>
      <c r="AE1536" s="172"/>
      <c r="AF1536" s="172"/>
      <c r="AG1536" s="172"/>
      <c r="AH1536" s="172"/>
      <c r="AI1536" s="172"/>
      <c r="AJ1536" s="172"/>
      <c r="AK1536" s="172"/>
      <c r="AL1536" s="172"/>
      <c r="AM1536" s="172"/>
      <c r="AN1536" s="172"/>
      <c r="AO1536" s="172"/>
      <c r="AP1536" s="172"/>
      <c r="AQ1536" s="172"/>
      <c r="AR1536" s="172"/>
      <c r="AS1536" s="172"/>
      <c r="AT1536" s="172"/>
      <c r="AU1536" s="172"/>
      <c r="AV1536" s="172"/>
      <c r="AW1536" s="172"/>
      <c r="AX1536" s="172"/>
      <c r="AY1536" s="172"/>
      <c r="AZ1536" s="172"/>
      <c r="BA1536" s="172"/>
      <c r="BB1536" s="172"/>
      <c r="BC1536" s="172"/>
      <c r="BD1536" s="172"/>
      <c r="BE1536" s="172"/>
      <c r="BF1536" s="172"/>
      <c r="BG1536" s="172"/>
      <c r="BH1536" s="172"/>
      <c r="BI1536" s="172"/>
      <c r="BJ1536" s="172"/>
      <c r="BK1536" s="172"/>
      <c r="BL1536" s="172"/>
      <c r="BM1536" s="172"/>
      <c r="BN1536" s="172"/>
    </row>
    <row r="1537" spans="20:66" s="156" customFormat="1">
      <c r="T1537" s="172"/>
      <c r="U1537" s="172"/>
      <c r="V1537" s="172"/>
      <c r="W1537" s="172"/>
      <c r="X1537" s="172"/>
      <c r="Y1537" s="172"/>
      <c r="Z1537" s="172"/>
      <c r="AA1537" s="172"/>
      <c r="AB1537" s="172"/>
      <c r="AC1537" s="172"/>
      <c r="AD1537" s="172"/>
      <c r="AE1537" s="172"/>
      <c r="AF1537" s="172"/>
      <c r="AG1537" s="172"/>
      <c r="AH1537" s="172"/>
      <c r="AI1537" s="172"/>
      <c r="AJ1537" s="172"/>
      <c r="AK1537" s="172"/>
      <c r="AL1537" s="172"/>
      <c r="AM1537" s="172"/>
      <c r="AN1537" s="172"/>
      <c r="AO1537" s="172"/>
      <c r="AP1537" s="172"/>
      <c r="AQ1537" s="172"/>
      <c r="AR1537" s="172"/>
      <c r="AS1537" s="172"/>
      <c r="AT1537" s="172"/>
      <c r="AU1537" s="172"/>
      <c r="AV1537" s="172"/>
      <c r="AW1537" s="172"/>
      <c r="AX1537" s="172"/>
      <c r="AY1537" s="172"/>
      <c r="AZ1537" s="172"/>
      <c r="BA1537" s="172"/>
      <c r="BB1537" s="172"/>
      <c r="BC1537" s="172"/>
      <c r="BD1537" s="172"/>
      <c r="BE1537" s="172"/>
      <c r="BF1537" s="172"/>
      <c r="BG1537" s="172"/>
      <c r="BH1537" s="172"/>
      <c r="BI1537" s="172"/>
      <c r="BJ1537" s="172"/>
      <c r="BK1537" s="172"/>
      <c r="BL1537" s="172"/>
      <c r="BM1537" s="172"/>
      <c r="BN1537" s="172"/>
    </row>
    <row r="1538" spans="20:66" s="156" customFormat="1">
      <c r="T1538" s="172"/>
      <c r="U1538" s="172"/>
      <c r="V1538" s="172"/>
      <c r="W1538" s="172"/>
      <c r="X1538" s="172"/>
      <c r="Y1538" s="172"/>
      <c r="Z1538" s="172"/>
      <c r="AA1538" s="172"/>
      <c r="AB1538" s="172"/>
      <c r="AC1538" s="172"/>
      <c r="AD1538" s="172"/>
      <c r="AE1538" s="172"/>
      <c r="AF1538" s="172"/>
      <c r="AG1538" s="172"/>
      <c r="AH1538" s="172"/>
      <c r="AI1538" s="172"/>
      <c r="AJ1538" s="172"/>
      <c r="AK1538" s="172"/>
      <c r="AL1538" s="172"/>
      <c r="AM1538" s="172"/>
      <c r="AN1538" s="172"/>
      <c r="AO1538" s="172"/>
      <c r="AP1538" s="172"/>
      <c r="AQ1538" s="172"/>
      <c r="AR1538" s="172"/>
      <c r="AS1538" s="172"/>
      <c r="AT1538" s="172"/>
      <c r="AU1538" s="172"/>
      <c r="AV1538" s="172"/>
      <c r="AW1538" s="172"/>
      <c r="AX1538" s="172"/>
      <c r="AY1538" s="172"/>
      <c r="AZ1538" s="172"/>
      <c r="BA1538" s="172"/>
      <c r="BB1538" s="172"/>
      <c r="BC1538" s="172"/>
      <c r="BD1538" s="172"/>
      <c r="BE1538" s="172"/>
      <c r="BF1538" s="172"/>
      <c r="BG1538" s="172"/>
      <c r="BH1538" s="172"/>
      <c r="BI1538" s="172"/>
      <c r="BJ1538" s="172"/>
      <c r="BK1538" s="172"/>
      <c r="BL1538" s="172"/>
      <c r="BM1538" s="172"/>
      <c r="BN1538" s="172"/>
    </row>
    <row r="1539" spans="20:66" s="156" customFormat="1">
      <c r="T1539" s="172"/>
      <c r="U1539" s="172"/>
      <c r="V1539" s="172"/>
      <c r="W1539" s="172"/>
      <c r="X1539" s="172"/>
      <c r="Y1539" s="172"/>
      <c r="Z1539" s="172"/>
      <c r="AA1539" s="172"/>
      <c r="AB1539" s="172"/>
      <c r="AC1539" s="172"/>
      <c r="AD1539" s="172"/>
      <c r="AE1539" s="172"/>
      <c r="AF1539" s="172"/>
      <c r="AG1539" s="172"/>
      <c r="AH1539" s="172"/>
      <c r="AI1539" s="172"/>
      <c r="AJ1539" s="172"/>
      <c r="AK1539" s="172"/>
      <c r="AL1539" s="172"/>
      <c r="AM1539" s="172"/>
      <c r="AN1539" s="172"/>
      <c r="AO1539" s="172"/>
      <c r="AP1539" s="172"/>
      <c r="AQ1539" s="172"/>
      <c r="AR1539" s="172"/>
      <c r="AS1539" s="172"/>
      <c r="AT1539" s="172"/>
      <c r="AU1539" s="172"/>
      <c r="AV1539" s="172"/>
      <c r="AW1539" s="172"/>
      <c r="AX1539" s="172"/>
      <c r="AY1539" s="172"/>
      <c r="AZ1539" s="172"/>
      <c r="BA1539" s="172"/>
      <c r="BB1539" s="172"/>
      <c r="BC1539" s="172"/>
      <c r="BD1539" s="172"/>
      <c r="BE1539" s="172"/>
      <c r="BF1539" s="172"/>
      <c r="BG1539" s="172"/>
      <c r="BH1539" s="172"/>
      <c r="BI1539" s="172"/>
      <c r="BJ1539" s="172"/>
      <c r="BK1539" s="172"/>
      <c r="BL1539" s="172"/>
      <c r="BM1539" s="172"/>
      <c r="BN1539" s="172"/>
    </row>
    <row r="1540" spans="20:66" s="156" customFormat="1">
      <c r="T1540" s="172"/>
      <c r="U1540" s="172"/>
      <c r="V1540" s="172"/>
      <c r="W1540" s="172"/>
      <c r="X1540" s="172"/>
      <c r="Y1540" s="172"/>
      <c r="Z1540" s="172"/>
      <c r="AA1540" s="172"/>
      <c r="AB1540" s="172"/>
      <c r="AC1540" s="172"/>
      <c r="AD1540" s="172"/>
      <c r="AE1540" s="172"/>
      <c r="AF1540" s="172"/>
      <c r="AG1540" s="172"/>
      <c r="AH1540" s="172"/>
      <c r="AI1540" s="172"/>
      <c r="AJ1540" s="172"/>
      <c r="AK1540" s="172"/>
      <c r="AL1540" s="172"/>
      <c r="AM1540" s="172"/>
      <c r="AN1540" s="172"/>
      <c r="AO1540" s="172"/>
      <c r="AP1540" s="172"/>
      <c r="AQ1540" s="172"/>
      <c r="AR1540" s="172"/>
      <c r="AS1540" s="172"/>
      <c r="AT1540" s="172"/>
      <c r="AU1540" s="172"/>
      <c r="AV1540" s="172"/>
      <c r="AW1540" s="172"/>
      <c r="AX1540" s="172"/>
      <c r="AY1540" s="172"/>
      <c r="AZ1540" s="172"/>
      <c r="BA1540" s="172"/>
      <c r="BB1540" s="172"/>
      <c r="BC1540" s="172"/>
      <c r="BD1540" s="172"/>
      <c r="BE1540" s="172"/>
      <c r="BF1540" s="172"/>
      <c r="BG1540" s="172"/>
      <c r="BH1540" s="172"/>
      <c r="BI1540" s="172"/>
      <c r="BJ1540" s="172"/>
      <c r="BK1540" s="172"/>
      <c r="BL1540" s="172"/>
      <c r="BM1540" s="172"/>
      <c r="BN1540" s="172"/>
    </row>
    <row r="1541" spans="20:66" s="156" customFormat="1">
      <c r="T1541" s="172"/>
      <c r="U1541" s="172"/>
      <c r="V1541" s="172"/>
      <c r="W1541" s="172"/>
      <c r="X1541" s="172"/>
      <c r="Y1541" s="172"/>
      <c r="Z1541" s="172"/>
      <c r="AA1541" s="172"/>
      <c r="AB1541" s="172"/>
      <c r="AC1541" s="172"/>
      <c r="AD1541" s="172"/>
      <c r="AE1541" s="172"/>
      <c r="AF1541" s="172"/>
      <c r="AG1541" s="172"/>
      <c r="AH1541" s="172"/>
      <c r="AI1541" s="172"/>
      <c r="AJ1541" s="172"/>
      <c r="AK1541" s="172"/>
      <c r="AL1541" s="172"/>
      <c r="AM1541" s="172"/>
      <c r="AN1541" s="172"/>
      <c r="AO1541" s="172"/>
      <c r="AP1541" s="172"/>
      <c r="AQ1541" s="172"/>
      <c r="AR1541" s="172"/>
      <c r="AS1541" s="172"/>
      <c r="AT1541" s="172"/>
      <c r="AU1541" s="172"/>
      <c r="AV1541" s="172"/>
      <c r="AW1541" s="172"/>
      <c r="AX1541" s="172"/>
      <c r="AY1541" s="172"/>
      <c r="AZ1541" s="172"/>
      <c r="BA1541" s="172"/>
      <c r="BB1541" s="172"/>
      <c r="BC1541" s="172"/>
      <c r="BD1541" s="172"/>
      <c r="BE1541" s="172"/>
      <c r="BF1541" s="172"/>
      <c r="BG1541" s="172"/>
      <c r="BH1541" s="172"/>
      <c r="BI1541" s="172"/>
      <c r="BJ1541" s="172"/>
      <c r="BK1541" s="172"/>
      <c r="BL1541" s="172"/>
      <c r="BM1541" s="172"/>
      <c r="BN1541" s="172"/>
    </row>
    <row r="1542" spans="20:66" s="156" customFormat="1">
      <c r="T1542" s="172"/>
      <c r="U1542" s="172"/>
      <c r="V1542" s="172"/>
      <c r="W1542" s="172"/>
      <c r="X1542" s="172"/>
      <c r="Y1542" s="172"/>
      <c r="Z1542" s="172"/>
      <c r="AA1542" s="172"/>
      <c r="AB1542" s="172"/>
      <c r="AC1542" s="172"/>
      <c r="AD1542" s="172"/>
      <c r="AE1542" s="172"/>
      <c r="AF1542" s="172"/>
      <c r="AG1542" s="172"/>
      <c r="AH1542" s="172"/>
      <c r="AI1542" s="172"/>
      <c r="AJ1542" s="172"/>
      <c r="AK1542" s="172"/>
      <c r="AL1542" s="172"/>
      <c r="AM1542" s="172"/>
      <c r="AN1542" s="172"/>
      <c r="AO1542" s="172"/>
      <c r="AP1542" s="172"/>
      <c r="AQ1542" s="172"/>
      <c r="AR1542" s="172"/>
      <c r="AS1542" s="172"/>
      <c r="AT1542" s="172"/>
      <c r="AU1542" s="172"/>
      <c r="AV1542" s="172"/>
      <c r="AW1542" s="172"/>
      <c r="AX1542" s="172"/>
      <c r="AY1542" s="172"/>
      <c r="AZ1542" s="172"/>
      <c r="BA1542" s="172"/>
      <c r="BB1542" s="172"/>
      <c r="BC1542" s="172"/>
      <c r="BD1542" s="172"/>
      <c r="BE1542" s="172"/>
      <c r="BF1542" s="172"/>
      <c r="BG1542" s="172"/>
      <c r="BH1542" s="172"/>
      <c r="BI1542" s="172"/>
      <c r="BJ1542" s="172"/>
      <c r="BK1542" s="172"/>
      <c r="BL1542" s="172"/>
      <c r="BM1542" s="172"/>
      <c r="BN1542" s="172"/>
    </row>
    <row r="1543" spans="20:66" s="156" customFormat="1">
      <c r="T1543" s="172"/>
      <c r="U1543" s="172"/>
      <c r="V1543" s="172"/>
      <c r="W1543" s="172"/>
      <c r="X1543" s="172"/>
      <c r="Y1543" s="172"/>
      <c r="Z1543" s="172"/>
      <c r="AA1543" s="172"/>
      <c r="AB1543" s="172"/>
      <c r="AC1543" s="172"/>
      <c r="AD1543" s="172"/>
      <c r="AE1543" s="172"/>
      <c r="AF1543" s="172"/>
      <c r="AG1543" s="172"/>
      <c r="AH1543" s="172"/>
      <c r="AI1543" s="172"/>
      <c r="AJ1543" s="172"/>
      <c r="AK1543" s="172"/>
      <c r="AL1543" s="172"/>
      <c r="AM1543" s="172"/>
      <c r="AN1543" s="172"/>
      <c r="AO1543" s="172"/>
      <c r="AP1543" s="172"/>
      <c r="AQ1543" s="172"/>
      <c r="AR1543" s="172"/>
      <c r="AS1543" s="172"/>
      <c r="AT1543" s="172"/>
      <c r="AU1543" s="172"/>
      <c r="AV1543" s="172"/>
      <c r="AW1543" s="172"/>
      <c r="AX1543" s="172"/>
      <c r="AY1543" s="172"/>
      <c r="AZ1543" s="172"/>
      <c r="BA1543" s="172"/>
      <c r="BB1543" s="172"/>
      <c r="BC1543" s="172"/>
      <c r="BD1543" s="172"/>
      <c r="BE1543" s="172"/>
      <c r="BF1543" s="172"/>
      <c r="BG1543" s="172"/>
      <c r="BH1543" s="172"/>
      <c r="BI1543" s="172"/>
      <c r="BJ1543" s="172"/>
      <c r="BK1543" s="172"/>
      <c r="BL1543" s="172"/>
      <c r="BM1543" s="172"/>
      <c r="BN1543" s="172"/>
    </row>
    <row r="1544" spans="20:66" s="156" customFormat="1">
      <c r="T1544" s="172"/>
      <c r="U1544" s="172"/>
      <c r="V1544" s="172"/>
      <c r="W1544" s="172"/>
      <c r="X1544" s="172"/>
      <c r="Y1544" s="172"/>
      <c r="Z1544" s="172"/>
      <c r="AA1544" s="172"/>
      <c r="AB1544" s="172"/>
      <c r="AC1544" s="172"/>
      <c r="AD1544" s="172"/>
      <c r="AE1544" s="172"/>
      <c r="AF1544" s="172"/>
      <c r="AG1544" s="172"/>
      <c r="AH1544" s="172"/>
      <c r="AI1544" s="172"/>
      <c r="AJ1544" s="172"/>
      <c r="AK1544" s="172"/>
      <c r="AL1544" s="172"/>
      <c r="AM1544" s="172"/>
      <c r="AN1544" s="172"/>
      <c r="AO1544" s="172"/>
      <c r="AP1544" s="172"/>
      <c r="AQ1544" s="172"/>
      <c r="AR1544" s="172"/>
      <c r="AS1544" s="172"/>
      <c r="AT1544" s="172"/>
      <c r="AU1544" s="172"/>
      <c r="AV1544" s="172"/>
      <c r="AW1544" s="172"/>
      <c r="AX1544" s="172"/>
      <c r="AY1544" s="172"/>
      <c r="AZ1544" s="172"/>
      <c r="BA1544" s="172"/>
      <c r="BB1544" s="172"/>
      <c r="BC1544" s="172"/>
      <c r="BD1544" s="172"/>
      <c r="BE1544" s="172"/>
      <c r="BF1544" s="172"/>
      <c r="BG1544" s="172"/>
      <c r="BH1544" s="172"/>
      <c r="BI1544" s="172"/>
      <c r="BJ1544" s="172"/>
      <c r="BK1544" s="172"/>
      <c r="BL1544" s="172"/>
      <c r="BM1544" s="172"/>
      <c r="BN1544" s="172"/>
    </row>
    <row r="1545" spans="20:66" s="156" customFormat="1">
      <c r="T1545" s="172"/>
      <c r="U1545" s="172"/>
      <c r="V1545" s="172"/>
      <c r="W1545" s="172"/>
      <c r="X1545" s="172"/>
      <c r="Y1545" s="172"/>
      <c r="Z1545" s="172"/>
      <c r="AA1545" s="172"/>
      <c r="AB1545" s="172"/>
      <c r="AC1545" s="172"/>
      <c r="AD1545" s="172"/>
      <c r="AE1545" s="172"/>
      <c r="AF1545" s="172"/>
      <c r="AG1545" s="172"/>
      <c r="AH1545" s="172"/>
      <c r="AI1545" s="172"/>
      <c r="AJ1545" s="172"/>
      <c r="AK1545" s="172"/>
      <c r="AL1545" s="172"/>
      <c r="AM1545" s="172"/>
      <c r="AN1545" s="172"/>
      <c r="AO1545" s="172"/>
      <c r="AP1545" s="172"/>
      <c r="AQ1545" s="172"/>
      <c r="AR1545" s="172"/>
      <c r="AS1545" s="172"/>
      <c r="AT1545" s="172"/>
      <c r="AU1545" s="172"/>
      <c r="AV1545" s="172"/>
      <c r="AW1545" s="172"/>
      <c r="AX1545" s="172"/>
      <c r="AY1545" s="172"/>
      <c r="AZ1545" s="172"/>
      <c r="BA1545" s="172"/>
      <c r="BB1545" s="172"/>
      <c r="BC1545" s="172"/>
      <c r="BD1545" s="172"/>
      <c r="BE1545" s="172"/>
      <c r="BF1545" s="172"/>
      <c r="BG1545" s="172"/>
      <c r="BH1545" s="172"/>
      <c r="BI1545" s="172"/>
      <c r="BJ1545" s="172"/>
      <c r="BK1545" s="172"/>
      <c r="BL1545" s="172"/>
      <c r="BM1545" s="172"/>
      <c r="BN1545" s="172"/>
    </row>
    <row r="1546" spans="20:66" s="156" customFormat="1">
      <c r="T1546" s="172"/>
      <c r="U1546" s="172"/>
      <c r="V1546" s="172"/>
      <c r="W1546" s="172"/>
      <c r="X1546" s="172"/>
      <c r="Y1546" s="172"/>
      <c r="Z1546" s="172"/>
      <c r="AA1546" s="172"/>
      <c r="AB1546" s="172"/>
      <c r="AC1546" s="172"/>
      <c r="AD1546" s="172"/>
      <c r="AE1546" s="172"/>
      <c r="AF1546" s="172"/>
      <c r="AG1546" s="172"/>
      <c r="AH1546" s="172"/>
      <c r="AI1546" s="172"/>
      <c r="AJ1546" s="172"/>
      <c r="AK1546" s="172"/>
      <c r="AL1546" s="172"/>
      <c r="AM1546" s="172"/>
      <c r="AN1546" s="172"/>
      <c r="AO1546" s="172"/>
      <c r="AP1546" s="172"/>
      <c r="AQ1546" s="172"/>
      <c r="AR1546" s="172"/>
      <c r="AS1546" s="172"/>
      <c r="AT1546" s="172"/>
      <c r="AU1546" s="172"/>
      <c r="AV1546" s="172"/>
      <c r="AW1546" s="172"/>
      <c r="AX1546" s="172"/>
      <c r="AY1546" s="172"/>
      <c r="AZ1546" s="172"/>
      <c r="BA1546" s="172"/>
      <c r="BB1546" s="172"/>
      <c r="BC1546" s="172"/>
      <c r="BD1546" s="172"/>
      <c r="BE1546" s="172"/>
      <c r="BF1546" s="172"/>
      <c r="BG1546" s="172"/>
      <c r="BH1546" s="172"/>
      <c r="BI1546" s="172"/>
      <c r="BJ1546" s="172"/>
      <c r="BK1546" s="172"/>
      <c r="BL1546" s="172"/>
      <c r="BM1546" s="172"/>
      <c r="BN1546" s="172"/>
    </row>
    <row r="1547" spans="20:66" s="156" customFormat="1">
      <c r="T1547" s="172"/>
      <c r="U1547" s="172"/>
      <c r="V1547" s="172"/>
      <c r="W1547" s="172"/>
      <c r="X1547" s="172"/>
      <c r="Y1547" s="172"/>
      <c r="Z1547" s="172"/>
      <c r="AA1547" s="172"/>
      <c r="AB1547" s="172"/>
      <c r="AC1547" s="172"/>
      <c r="AD1547" s="172"/>
      <c r="AE1547" s="172"/>
      <c r="AF1547" s="172"/>
      <c r="AG1547" s="172"/>
      <c r="AH1547" s="172"/>
      <c r="AI1547" s="172"/>
      <c r="AJ1547" s="172"/>
      <c r="AK1547" s="172"/>
      <c r="AL1547" s="172"/>
      <c r="AM1547" s="172"/>
      <c r="AN1547" s="172"/>
      <c r="AO1547" s="172"/>
      <c r="AP1547" s="172"/>
      <c r="AQ1547" s="172"/>
      <c r="AR1547" s="172"/>
      <c r="AS1547" s="172"/>
      <c r="AT1547" s="172"/>
      <c r="AU1547" s="172"/>
      <c r="AV1547" s="172"/>
      <c r="AW1547" s="172"/>
      <c r="AX1547" s="172"/>
      <c r="AY1547" s="172"/>
      <c r="AZ1547" s="172"/>
      <c r="BA1547" s="172"/>
      <c r="BB1547" s="172"/>
      <c r="BC1547" s="172"/>
      <c r="BD1547" s="172"/>
      <c r="BE1547" s="172"/>
      <c r="BF1547" s="172"/>
      <c r="BG1547" s="172"/>
      <c r="BH1547" s="172"/>
      <c r="BI1547" s="172"/>
      <c r="BJ1547" s="172"/>
      <c r="BK1547" s="172"/>
      <c r="BL1547" s="172"/>
      <c r="BM1547" s="172"/>
      <c r="BN1547" s="172"/>
    </row>
    <row r="1548" spans="20:66" s="156" customFormat="1">
      <c r="T1548" s="172"/>
      <c r="U1548" s="172"/>
      <c r="V1548" s="172"/>
      <c r="W1548" s="172"/>
      <c r="X1548" s="172"/>
      <c r="Y1548" s="172"/>
      <c r="Z1548" s="172"/>
      <c r="AA1548" s="172"/>
      <c r="AB1548" s="172"/>
      <c r="AC1548" s="172"/>
      <c r="AD1548" s="172"/>
      <c r="AE1548" s="172"/>
      <c r="AF1548" s="172"/>
      <c r="AG1548" s="172"/>
      <c r="AH1548" s="172"/>
      <c r="AI1548" s="172"/>
      <c r="AJ1548" s="172"/>
      <c r="AK1548" s="172"/>
      <c r="AL1548" s="172"/>
      <c r="AM1548" s="172"/>
      <c r="AN1548" s="172"/>
      <c r="AO1548" s="172"/>
      <c r="AP1548" s="172"/>
      <c r="AQ1548" s="172"/>
      <c r="AR1548" s="172"/>
      <c r="AS1548" s="172"/>
      <c r="AT1548" s="172"/>
      <c r="AU1548" s="172"/>
      <c r="AV1548" s="172"/>
      <c r="AW1548" s="172"/>
      <c r="AX1548" s="172"/>
      <c r="AY1548" s="172"/>
      <c r="AZ1548" s="172"/>
      <c r="BA1548" s="172"/>
      <c r="BB1548" s="172"/>
      <c r="BC1548" s="172"/>
      <c r="BD1548" s="172"/>
      <c r="BE1548" s="172"/>
      <c r="BF1548" s="172"/>
      <c r="BG1548" s="172"/>
      <c r="BH1548" s="172"/>
      <c r="BI1548" s="172"/>
      <c r="BJ1548" s="172"/>
      <c r="BK1548" s="172"/>
      <c r="BL1548" s="172"/>
      <c r="BM1548" s="172"/>
      <c r="BN1548" s="172"/>
    </row>
    <row r="1549" spans="20:66" s="156" customFormat="1">
      <c r="T1549" s="172"/>
      <c r="U1549" s="172"/>
      <c r="V1549" s="172"/>
      <c r="W1549" s="172"/>
      <c r="X1549" s="172"/>
      <c r="Y1549" s="172"/>
      <c r="Z1549" s="172"/>
      <c r="AA1549" s="172"/>
      <c r="AB1549" s="172"/>
      <c r="AC1549" s="172"/>
      <c r="AD1549" s="172"/>
      <c r="AE1549" s="172"/>
      <c r="AF1549" s="172"/>
      <c r="AG1549" s="172"/>
      <c r="AH1549" s="172"/>
      <c r="AI1549" s="172"/>
      <c r="AJ1549" s="172"/>
      <c r="AK1549" s="172"/>
      <c r="AL1549" s="172"/>
      <c r="AM1549" s="172"/>
      <c r="AN1549" s="172"/>
      <c r="AO1549" s="172"/>
      <c r="AP1549" s="172"/>
      <c r="AQ1549" s="172"/>
      <c r="AR1549" s="172"/>
      <c r="AS1549" s="172"/>
      <c r="AT1549" s="172"/>
      <c r="AU1549" s="172"/>
      <c r="AV1549" s="172"/>
      <c r="AW1549" s="172"/>
      <c r="AX1549" s="172"/>
      <c r="AY1549" s="172"/>
      <c r="AZ1549" s="172"/>
      <c r="BA1549" s="172"/>
      <c r="BB1549" s="172"/>
      <c r="BC1549" s="172"/>
      <c r="BD1549" s="172"/>
      <c r="BE1549" s="172"/>
      <c r="BF1549" s="172"/>
      <c r="BG1549" s="172"/>
      <c r="BH1549" s="172"/>
      <c r="BI1549" s="172"/>
      <c r="BJ1549" s="172"/>
      <c r="BK1549" s="172"/>
      <c r="BL1549" s="172"/>
      <c r="BM1549" s="172"/>
      <c r="BN1549" s="172"/>
    </row>
    <row r="1550" spans="20:66" s="156" customFormat="1">
      <c r="T1550" s="172"/>
      <c r="U1550" s="172"/>
      <c r="V1550" s="172"/>
      <c r="W1550" s="172"/>
      <c r="X1550" s="172"/>
      <c r="Y1550" s="172"/>
      <c r="Z1550" s="172"/>
      <c r="AA1550" s="172"/>
      <c r="AB1550" s="172"/>
      <c r="AC1550" s="172"/>
      <c r="AD1550" s="172"/>
      <c r="AE1550" s="172"/>
      <c r="AF1550" s="172"/>
      <c r="AG1550" s="172"/>
      <c r="AH1550" s="172"/>
      <c r="AI1550" s="172"/>
      <c r="AJ1550" s="172"/>
      <c r="AK1550" s="172"/>
      <c r="AL1550" s="172"/>
      <c r="AM1550" s="172"/>
      <c r="AN1550" s="172"/>
      <c r="AO1550" s="172"/>
      <c r="AP1550" s="172"/>
      <c r="AQ1550" s="172"/>
      <c r="AR1550" s="172"/>
      <c r="AS1550" s="172"/>
      <c r="AT1550" s="172"/>
      <c r="AU1550" s="172"/>
      <c r="AV1550" s="172"/>
      <c r="AW1550" s="172"/>
      <c r="AX1550" s="172"/>
      <c r="AY1550" s="172"/>
      <c r="AZ1550" s="172"/>
      <c r="BA1550" s="172"/>
      <c r="BB1550" s="172"/>
      <c r="BC1550" s="172"/>
      <c r="BD1550" s="172"/>
      <c r="BE1550" s="172"/>
      <c r="BF1550" s="172"/>
      <c r="BG1550" s="172"/>
      <c r="BH1550" s="172"/>
      <c r="BI1550" s="172"/>
      <c r="BJ1550" s="172"/>
      <c r="BK1550" s="172"/>
      <c r="BL1550" s="172"/>
      <c r="BM1550" s="172"/>
      <c r="BN1550" s="172"/>
    </row>
    <row r="1551" spans="20:66" s="156" customFormat="1">
      <c r="T1551" s="172"/>
      <c r="U1551" s="172"/>
      <c r="V1551" s="172"/>
      <c r="W1551" s="172"/>
      <c r="X1551" s="172"/>
      <c r="Y1551" s="172"/>
      <c r="Z1551" s="172"/>
      <c r="AA1551" s="172"/>
      <c r="AB1551" s="172"/>
      <c r="AC1551" s="172"/>
      <c r="AD1551" s="172"/>
      <c r="AE1551" s="172"/>
      <c r="AF1551" s="172"/>
      <c r="AG1551" s="172"/>
      <c r="AH1551" s="172"/>
      <c r="AI1551" s="172"/>
      <c r="AJ1551" s="172"/>
      <c r="AK1551" s="172"/>
      <c r="AL1551" s="172"/>
      <c r="AM1551" s="172"/>
      <c r="AN1551" s="172"/>
      <c r="AO1551" s="172"/>
      <c r="AP1551" s="172"/>
      <c r="AQ1551" s="172"/>
      <c r="AR1551" s="172"/>
      <c r="AS1551" s="172"/>
      <c r="AT1551" s="172"/>
      <c r="AU1551" s="172"/>
      <c r="AV1551" s="172"/>
      <c r="AW1551" s="172"/>
      <c r="AX1551" s="172"/>
      <c r="AY1551" s="172"/>
      <c r="AZ1551" s="172"/>
      <c r="BA1551" s="172"/>
      <c r="BB1551" s="172"/>
      <c r="BC1551" s="172"/>
      <c r="BD1551" s="172"/>
      <c r="BE1551" s="172"/>
      <c r="BF1551" s="172"/>
      <c r="BG1551" s="172"/>
      <c r="BH1551" s="172"/>
      <c r="BI1551" s="172"/>
      <c r="BJ1551" s="172"/>
      <c r="BK1551" s="172"/>
      <c r="BL1551" s="172"/>
      <c r="BM1551" s="172"/>
      <c r="BN1551" s="172"/>
    </row>
    <row r="1552" spans="20:66" s="156" customFormat="1">
      <c r="T1552" s="172"/>
      <c r="U1552" s="172"/>
      <c r="V1552" s="172"/>
      <c r="W1552" s="172"/>
      <c r="X1552" s="172"/>
      <c r="Y1552" s="172"/>
      <c r="Z1552" s="172"/>
      <c r="AA1552" s="172"/>
      <c r="AB1552" s="172"/>
      <c r="AC1552" s="172"/>
      <c r="AD1552" s="172"/>
      <c r="AE1552" s="172"/>
      <c r="AF1552" s="172"/>
      <c r="AG1552" s="172"/>
      <c r="AH1552" s="172"/>
      <c r="AI1552" s="172"/>
      <c r="AJ1552" s="172"/>
      <c r="AK1552" s="172"/>
      <c r="AL1552" s="172"/>
      <c r="AM1552" s="172"/>
      <c r="AN1552" s="172"/>
      <c r="AO1552" s="172"/>
      <c r="AP1552" s="172"/>
      <c r="AQ1552" s="172"/>
      <c r="AR1552" s="172"/>
      <c r="AS1552" s="172"/>
      <c r="AT1552" s="172"/>
      <c r="AU1552" s="172"/>
      <c r="AV1552" s="172"/>
      <c r="AW1552" s="172"/>
      <c r="AX1552" s="172"/>
      <c r="AY1552" s="172"/>
      <c r="AZ1552" s="172"/>
      <c r="BA1552" s="172"/>
      <c r="BB1552" s="172"/>
      <c r="BC1552" s="172"/>
      <c r="BD1552" s="172"/>
      <c r="BE1552" s="172"/>
      <c r="BF1552" s="172"/>
      <c r="BG1552" s="172"/>
      <c r="BH1552" s="172"/>
      <c r="BI1552" s="172"/>
      <c r="BJ1552" s="172"/>
      <c r="BK1552" s="172"/>
      <c r="BL1552" s="172"/>
      <c r="BM1552" s="172"/>
      <c r="BN1552" s="172"/>
    </row>
    <row r="1553" spans="20:66" s="156" customFormat="1">
      <c r="T1553" s="172"/>
      <c r="U1553" s="172"/>
      <c r="V1553" s="172"/>
      <c r="W1553" s="172"/>
      <c r="X1553" s="172"/>
      <c r="Y1553" s="172"/>
      <c r="Z1553" s="172"/>
      <c r="AA1553" s="172"/>
      <c r="AB1553" s="172"/>
      <c r="AC1553" s="172"/>
      <c r="AD1553" s="172"/>
      <c r="AE1553" s="172"/>
      <c r="AF1553" s="172"/>
      <c r="AG1553" s="172"/>
      <c r="AH1553" s="172"/>
      <c r="AI1553" s="172"/>
      <c r="AJ1553" s="172"/>
      <c r="AK1553" s="172"/>
      <c r="AL1553" s="172"/>
      <c r="AM1553" s="172"/>
      <c r="AN1553" s="172"/>
      <c r="AO1553" s="172"/>
      <c r="AP1553" s="172"/>
      <c r="AQ1553" s="172"/>
      <c r="AR1553" s="172"/>
      <c r="AS1553" s="172"/>
      <c r="AT1553" s="172"/>
      <c r="AU1553" s="172"/>
      <c r="AV1553" s="172"/>
      <c r="AW1553" s="172"/>
      <c r="AX1553" s="172"/>
      <c r="AY1553" s="172"/>
      <c r="AZ1553" s="172"/>
      <c r="BA1553" s="172"/>
      <c r="BB1553" s="172"/>
      <c r="BC1553" s="172"/>
      <c r="BD1553" s="172"/>
      <c r="BE1553" s="172"/>
      <c r="BF1553" s="172"/>
      <c r="BG1553" s="172"/>
      <c r="BH1553" s="172"/>
      <c r="BI1553" s="172"/>
      <c r="BJ1553" s="172"/>
      <c r="BK1553" s="172"/>
      <c r="BL1553" s="172"/>
      <c r="BM1553" s="172"/>
      <c r="BN1553" s="172"/>
    </row>
    <row r="1554" spans="20:66" s="156" customFormat="1">
      <c r="T1554" s="172"/>
      <c r="U1554" s="172"/>
      <c r="V1554" s="172"/>
      <c r="W1554" s="172"/>
      <c r="X1554" s="172"/>
      <c r="Y1554" s="172"/>
      <c r="Z1554" s="172"/>
      <c r="AA1554" s="172"/>
      <c r="AB1554" s="172"/>
      <c r="AC1554" s="172"/>
      <c r="AD1554" s="172"/>
      <c r="AE1554" s="172"/>
      <c r="AF1554" s="172"/>
      <c r="AG1554" s="172"/>
      <c r="AH1554" s="172"/>
      <c r="AI1554" s="172"/>
      <c r="AJ1554" s="172"/>
      <c r="AK1554" s="172"/>
      <c r="AL1554" s="172"/>
      <c r="AM1554" s="172"/>
      <c r="AN1554" s="172"/>
      <c r="AO1554" s="172"/>
      <c r="AP1554" s="172"/>
      <c r="AQ1554" s="172"/>
      <c r="AR1554" s="172"/>
      <c r="AS1554" s="172"/>
      <c r="AT1554" s="172"/>
      <c r="AU1554" s="172"/>
      <c r="AV1554" s="172"/>
      <c r="AW1554" s="172"/>
      <c r="AX1554" s="172"/>
      <c r="AY1554" s="172"/>
      <c r="AZ1554" s="172"/>
      <c r="BA1554" s="172"/>
      <c r="BB1554" s="172"/>
      <c r="BC1554" s="172"/>
      <c r="BD1554" s="172"/>
      <c r="BE1554" s="172"/>
      <c r="BF1554" s="172"/>
      <c r="BG1554" s="172"/>
      <c r="BH1554" s="172"/>
      <c r="BI1554" s="172"/>
      <c r="BJ1554" s="172"/>
      <c r="BK1554" s="172"/>
      <c r="BL1554" s="172"/>
      <c r="BM1554" s="172"/>
      <c r="BN1554" s="172"/>
    </row>
    <row r="1555" spans="20:66" s="156" customFormat="1">
      <c r="T1555" s="172"/>
      <c r="U1555" s="172"/>
      <c r="V1555" s="172"/>
      <c r="W1555" s="172"/>
      <c r="X1555" s="172"/>
      <c r="Y1555" s="172"/>
      <c r="Z1555" s="172"/>
      <c r="AA1555" s="172"/>
      <c r="AB1555" s="172"/>
      <c r="AC1555" s="172"/>
      <c r="AD1555" s="172"/>
      <c r="AE1555" s="172"/>
      <c r="AF1555" s="172"/>
      <c r="AG1555" s="172"/>
      <c r="AH1555" s="172"/>
      <c r="AI1555" s="172"/>
      <c r="AJ1555" s="172"/>
      <c r="AK1555" s="172"/>
      <c r="AL1555" s="172"/>
      <c r="AM1555" s="172"/>
      <c r="AN1555" s="172"/>
      <c r="AO1555" s="172"/>
      <c r="AP1555" s="172"/>
      <c r="AQ1555" s="172"/>
      <c r="AR1555" s="172"/>
      <c r="AS1555" s="172"/>
      <c r="AT1555" s="172"/>
      <c r="AU1555" s="172"/>
      <c r="AV1555" s="172"/>
      <c r="AW1555" s="172"/>
      <c r="AX1555" s="172"/>
      <c r="AY1555" s="172"/>
      <c r="AZ1555" s="172"/>
      <c r="BA1555" s="172"/>
      <c r="BB1555" s="172"/>
      <c r="BC1555" s="172"/>
      <c r="BD1555" s="172"/>
      <c r="BE1555" s="172"/>
      <c r="BF1555" s="172"/>
      <c r="BG1555" s="172"/>
      <c r="BH1555" s="172"/>
      <c r="BI1555" s="172"/>
      <c r="BJ1555" s="172"/>
      <c r="BK1555" s="172"/>
      <c r="BL1555" s="172"/>
      <c r="BM1555" s="172"/>
      <c r="BN1555" s="172"/>
    </row>
    <row r="1556" spans="20:66" s="156" customFormat="1">
      <c r="T1556" s="172"/>
      <c r="U1556" s="172"/>
      <c r="V1556" s="172"/>
      <c r="W1556" s="172"/>
      <c r="X1556" s="172"/>
      <c r="Y1556" s="172"/>
      <c r="Z1556" s="172"/>
      <c r="AA1556" s="172"/>
      <c r="AB1556" s="172"/>
      <c r="AC1556" s="172"/>
      <c r="AD1556" s="172"/>
      <c r="AE1556" s="172"/>
      <c r="AF1556" s="172"/>
      <c r="AG1556" s="172"/>
      <c r="AH1556" s="172"/>
      <c r="AI1556" s="172"/>
      <c r="AJ1556" s="172"/>
      <c r="AK1556" s="172"/>
      <c r="AL1556" s="172"/>
      <c r="AM1556" s="172"/>
      <c r="AN1556" s="172"/>
      <c r="AO1556" s="172"/>
      <c r="AP1556" s="172"/>
      <c r="AQ1556" s="172"/>
      <c r="AR1556" s="172"/>
      <c r="AS1556" s="172"/>
      <c r="AT1556" s="172"/>
      <c r="AU1556" s="172"/>
      <c r="AV1556" s="172"/>
      <c r="AW1556" s="172"/>
      <c r="AX1556" s="172"/>
      <c r="AY1556" s="172"/>
      <c r="AZ1556" s="172"/>
      <c r="BA1556" s="172"/>
      <c r="BB1556" s="172"/>
      <c r="BC1556" s="172"/>
      <c r="BD1556" s="172"/>
      <c r="BE1556" s="172"/>
      <c r="BF1556" s="172"/>
      <c r="BG1556" s="172"/>
      <c r="BH1556" s="172"/>
      <c r="BI1556" s="172"/>
      <c r="BJ1556" s="172"/>
      <c r="BK1556" s="172"/>
      <c r="BL1556" s="172"/>
      <c r="BM1556" s="172"/>
      <c r="BN1556" s="172"/>
    </row>
    <row r="1557" spans="20:66" s="156" customFormat="1">
      <c r="T1557" s="172"/>
      <c r="U1557" s="172"/>
      <c r="V1557" s="172"/>
      <c r="W1557" s="172"/>
      <c r="X1557" s="172"/>
      <c r="Y1557" s="172"/>
      <c r="Z1557" s="172"/>
      <c r="AA1557" s="172"/>
      <c r="AB1557" s="172"/>
      <c r="AC1557" s="172"/>
      <c r="AD1557" s="172"/>
      <c r="AE1557" s="172"/>
      <c r="AF1557" s="172"/>
      <c r="AG1557" s="172"/>
      <c r="AH1557" s="172"/>
      <c r="AI1557" s="172"/>
      <c r="AJ1557" s="172"/>
      <c r="AK1557" s="172"/>
      <c r="AL1557" s="172"/>
      <c r="AM1557" s="172"/>
      <c r="AN1557" s="172"/>
      <c r="AO1557" s="172"/>
      <c r="AP1557" s="172"/>
      <c r="AQ1557" s="172"/>
      <c r="AR1557" s="172"/>
      <c r="AS1557" s="172"/>
      <c r="AT1557" s="172"/>
      <c r="AU1557" s="172"/>
      <c r="AV1557" s="172"/>
      <c r="AW1557" s="172"/>
      <c r="AX1557" s="172"/>
      <c r="AY1557" s="172"/>
      <c r="AZ1557" s="172"/>
      <c r="BA1557" s="172"/>
      <c r="BB1557" s="172"/>
      <c r="BC1557" s="172"/>
      <c r="BD1557" s="172"/>
      <c r="BE1557" s="172"/>
      <c r="BF1557" s="172"/>
      <c r="BG1557" s="172"/>
      <c r="BH1557" s="172"/>
      <c r="BI1557" s="172"/>
      <c r="BJ1557" s="172"/>
      <c r="BK1557" s="172"/>
      <c r="BL1557" s="172"/>
      <c r="BM1557" s="172"/>
      <c r="BN1557" s="172"/>
    </row>
    <row r="1558" spans="20:66" s="156" customFormat="1">
      <c r="T1558" s="172"/>
      <c r="U1558" s="172"/>
      <c r="V1558" s="172"/>
      <c r="W1558" s="172"/>
      <c r="X1558" s="172"/>
      <c r="Y1558" s="172"/>
      <c r="Z1558" s="172"/>
      <c r="AA1558" s="172"/>
      <c r="AB1558" s="172"/>
      <c r="AC1558" s="172"/>
      <c r="AD1558" s="172"/>
      <c r="AE1558" s="172"/>
      <c r="AF1558" s="172"/>
      <c r="AG1558" s="172"/>
      <c r="AH1558" s="172"/>
      <c r="AI1558" s="172"/>
      <c r="AJ1558" s="172"/>
      <c r="AK1558" s="172"/>
      <c r="AL1558" s="172"/>
      <c r="AM1558" s="172"/>
      <c r="AN1558" s="172"/>
      <c r="AO1558" s="172"/>
      <c r="AP1558" s="172"/>
      <c r="AQ1558" s="172"/>
      <c r="AR1558" s="172"/>
      <c r="AS1558" s="172"/>
      <c r="AT1558" s="172"/>
      <c r="AU1558" s="172"/>
      <c r="AV1558" s="172"/>
      <c r="AW1558" s="172"/>
      <c r="AX1558" s="172"/>
      <c r="AY1558" s="172"/>
      <c r="AZ1558" s="172"/>
      <c r="BA1558" s="172"/>
      <c r="BB1558" s="172"/>
      <c r="BC1558" s="172"/>
      <c r="BD1558" s="172"/>
      <c r="BE1558" s="172"/>
      <c r="BF1558" s="172"/>
      <c r="BG1558" s="172"/>
      <c r="BH1558" s="172"/>
      <c r="BI1558" s="172"/>
      <c r="BJ1558" s="172"/>
      <c r="BK1558" s="172"/>
      <c r="BL1558" s="172"/>
      <c r="BM1558" s="172"/>
      <c r="BN1558" s="172"/>
    </row>
    <row r="1559" spans="20:66" s="156" customFormat="1">
      <c r="T1559" s="172"/>
      <c r="U1559" s="172"/>
      <c r="V1559" s="172"/>
      <c r="W1559" s="172"/>
      <c r="X1559" s="172"/>
      <c r="Y1559" s="172"/>
      <c r="Z1559" s="172"/>
      <c r="AA1559" s="172"/>
      <c r="AB1559" s="172"/>
      <c r="AC1559" s="172"/>
      <c r="AD1559" s="172"/>
      <c r="AE1559" s="172"/>
      <c r="AF1559" s="172"/>
      <c r="AG1559" s="172"/>
      <c r="AH1559" s="172"/>
      <c r="AI1559" s="172"/>
      <c r="AJ1559" s="172"/>
      <c r="AK1559" s="172"/>
      <c r="AL1559" s="172"/>
      <c r="AM1559" s="172"/>
      <c r="AN1559" s="172"/>
      <c r="AO1559" s="172"/>
      <c r="AP1559" s="172"/>
      <c r="AQ1559" s="172"/>
      <c r="AR1559" s="172"/>
      <c r="AS1559" s="172"/>
      <c r="AT1559" s="172"/>
      <c r="AU1559" s="172"/>
      <c r="AV1559" s="172"/>
      <c r="AW1559" s="172"/>
      <c r="AX1559" s="172"/>
      <c r="AY1559" s="172"/>
      <c r="AZ1559" s="172"/>
      <c r="BA1559" s="172"/>
      <c r="BB1559" s="172"/>
      <c r="BC1559" s="172"/>
      <c r="BD1559" s="172"/>
      <c r="BE1559" s="172"/>
      <c r="BF1559" s="172"/>
      <c r="BG1559" s="172"/>
      <c r="BH1559" s="172"/>
      <c r="BI1559" s="172"/>
      <c r="BJ1559" s="172"/>
      <c r="BK1559" s="172"/>
      <c r="BL1559" s="172"/>
      <c r="BM1559" s="172"/>
      <c r="BN1559" s="172"/>
    </row>
    <row r="1560" spans="20:66" s="156" customFormat="1">
      <c r="T1560" s="172"/>
      <c r="U1560" s="172"/>
      <c r="V1560" s="172"/>
      <c r="W1560" s="172"/>
      <c r="X1560" s="172"/>
      <c r="Y1560" s="172"/>
      <c r="Z1560" s="172"/>
      <c r="AA1560" s="172"/>
      <c r="AB1560" s="172"/>
      <c r="AC1560" s="172"/>
      <c r="AD1560" s="172"/>
      <c r="AE1560" s="172"/>
      <c r="AF1560" s="172"/>
      <c r="AG1560" s="172"/>
      <c r="AH1560" s="172"/>
      <c r="AI1560" s="172"/>
      <c r="AJ1560" s="172"/>
      <c r="AK1560" s="172"/>
      <c r="AL1560" s="172"/>
      <c r="AM1560" s="172"/>
      <c r="AN1560" s="172"/>
      <c r="AO1560" s="172"/>
      <c r="AP1560" s="172"/>
      <c r="AQ1560" s="172"/>
      <c r="AR1560" s="172"/>
      <c r="AS1560" s="172"/>
      <c r="AT1560" s="172"/>
      <c r="AU1560" s="172"/>
      <c r="AV1560" s="172"/>
      <c r="AW1560" s="172"/>
      <c r="AX1560" s="172"/>
      <c r="AY1560" s="172"/>
      <c r="AZ1560" s="172"/>
      <c r="BA1560" s="172"/>
      <c r="BB1560" s="172"/>
      <c r="BC1560" s="172"/>
      <c r="BD1560" s="172"/>
      <c r="BE1560" s="172"/>
      <c r="BF1560" s="172"/>
      <c r="BG1560" s="172"/>
      <c r="BH1560" s="172"/>
      <c r="BI1560" s="172"/>
      <c r="BJ1560" s="172"/>
      <c r="BK1560" s="172"/>
      <c r="BL1560" s="172"/>
      <c r="BM1560" s="172"/>
      <c r="BN1560" s="172"/>
    </row>
    <row r="1561" spans="20:66" s="156" customFormat="1">
      <c r="T1561" s="172"/>
      <c r="U1561" s="172"/>
      <c r="V1561" s="172"/>
      <c r="W1561" s="172"/>
      <c r="X1561" s="172"/>
      <c r="Y1561" s="172"/>
      <c r="Z1561" s="172"/>
      <c r="AA1561" s="172"/>
      <c r="AB1561" s="172"/>
      <c r="AC1561" s="172"/>
      <c r="AD1561" s="172"/>
      <c r="AE1561" s="172"/>
      <c r="AF1561" s="172"/>
      <c r="AG1561" s="172"/>
      <c r="AH1561" s="172"/>
      <c r="AI1561" s="172"/>
      <c r="AJ1561" s="172"/>
      <c r="AK1561" s="172"/>
      <c r="AL1561" s="172"/>
      <c r="AM1561" s="172"/>
      <c r="AN1561" s="172"/>
      <c r="AO1561" s="172"/>
      <c r="AP1561" s="172"/>
      <c r="AQ1561" s="172"/>
      <c r="AR1561" s="172"/>
      <c r="AS1561" s="172"/>
      <c r="AT1561" s="172"/>
      <c r="AU1561" s="172"/>
      <c r="AV1561" s="172"/>
      <c r="AW1561" s="172"/>
      <c r="AX1561" s="172"/>
      <c r="AY1561" s="172"/>
      <c r="AZ1561" s="172"/>
      <c r="BA1561" s="172"/>
      <c r="BB1561" s="172"/>
      <c r="BC1561" s="172"/>
      <c r="BD1561" s="172"/>
      <c r="BE1561" s="172"/>
      <c r="BF1561" s="172"/>
      <c r="BG1561" s="172"/>
      <c r="BH1561" s="172"/>
      <c r="BI1561" s="172"/>
      <c r="BJ1561" s="172"/>
      <c r="BK1561" s="172"/>
      <c r="BL1561" s="172"/>
      <c r="BM1561" s="172"/>
      <c r="BN1561" s="172"/>
    </row>
    <row r="1562" spans="20:66" s="156" customFormat="1">
      <c r="T1562" s="172"/>
      <c r="U1562" s="172"/>
      <c r="V1562" s="172"/>
      <c r="W1562" s="172"/>
      <c r="X1562" s="172"/>
      <c r="Y1562" s="172"/>
      <c r="Z1562" s="172"/>
      <c r="AA1562" s="172"/>
      <c r="AB1562" s="172"/>
      <c r="AC1562" s="172"/>
      <c r="AD1562" s="172"/>
      <c r="AE1562" s="172"/>
      <c r="AF1562" s="172"/>
      <c r="AG1562" s="172"/>
      <c r="AH1562" s="172"/>
      <c r="AI1562" s="172"/>
      <c r="AJ1562" s="172"/>
      <c r="AK1562" s="172"/>
      <c r="AL1562" s="172"/>
      <c r="AM1562" s="172"/>
      <c r="AN1562" s="172"/>
      <c r="AO1562" s="172"/>
      <c r="AP1562" s="172"/>
      <c r="AQ1562" s="172"/>
      <c r="AR1562" s="172"/>
      <c r="AS1562" s="172"/>
      <c r="AT1562" s="172"/>
      <c r="AU1562" s="172"/>
      <c r="AV1562" s="172"/>
      <c r="AW1562" s="172"/>
      <c r="AX1562" s="172"/>
      <c r="AY1562" s="172"/>
      <c r="AZ1562" s="172"/>
      <c r="BA1562" s="172"/>
      <c r="BB1562" s="172"/>
      <c r="BC1562" s="172"/>
      <c r="BD1562" s="172"/>
      <c r="BE1562" s="172"/>
      <c r="BF1562" s="172"/>
      <c r="BG1562" s="172"/>
      <c r="BH1562" s="172"/>
      <c r="BI1562" s="172"/>
      <c r="BJ1562" s="172"/>
      <c r="BK1562" s="172"/>
      <c r="BL1562" s="172"/>
      <c r="BM1562" s="172"/>
      <c r="BN1562" s="172"/>
    </row>
    <row r="1563" spans="20:66" s="156" customFormat="1">
      <c r="T1563" s="172"/>
      <c r="U1563" s="172"/>
      <c r="V1563" s="172"/>
      <c r="W1563" s="172"/>
      <c r="X1563" s="172"/>
      <c r="Y1563" s="172"/>
      <c r="Z1563" s="172"/>
      <c r="AA1563" s="172"/>
      <c r="AB1563" s="172"/>
      <c r="AC1563" s="172"/>
      <c r="AD1563" s="172"/>
      <c r="AE1563" s="172"/>
      <c r="AF1563" s="172"/>
      <c r="AG1563" s="172"/>
      <c r="AH1563" s="172"/>
      <c r="AI1563" s="172"/>
      <c r="AJ1563" s="172"/>
      <c r="AK1563" s="172"/>
      <c r="AL1563" s="172"/>
      <c r="AM1563" s="172"/>
      <c r="AN1563" s="172"/>
      <c r="AO1563" s="172"/>
      <c r="AP1563" s="172"/>
      <c r="AQ1563" s="172"/>
      <c r="AR1563" s="172"/>
      <c r="AS1563" s="172"/>
      <c r="AT1563" s="172"/>
      <c r="AU1563" s="172"/>
      <c r="AV1563" s="172"/>
      <c r="AW1563" s="172"/>
      <c r="AX1563" s="172"/>
      <c r="AY1563" s="172"/>
      <c r="AZ1563" s="172"/>
      <c r="BA1563" s="172"/>
      <c r="BB1563" s="172"/>
      <c r="BC1563" s="172"/>
      <c r="BD1563" s="172"/>
      <c r="BE1563" s="172"/>
      <c r="BF1563" s="172"/>
      <c r="BG1563" s="172"/>
      <c r="BH1563" s="172"/>
      <c r="BI1563" s="172"/>
      <c r="BJ1563" s="172"/>
      <c r="BK1563" s="172"/>
      <c r="BL1563" s="172"/>
      <c r="BM1563" s="172"/>
      <c r="BN1563" s="172"/>
    </row>
    <row r="1564" spans="20:66" s="156" customFormat="1">
      <c r="T1564" s="172"/>
      <c r="U1564" s="172"/>
      <c r="V1564" s="172"/>
      <c r="W1564" s="172"/>
      <c r="X1564" s="172"/>
      <c r="Y1564" s="172"/>
      <c r="Z1564" s="172"/>
      <c r="AA1564" s="172"/>
      <c r="AB1564" s="172"/>
      <c r="AC1564" s="172"/>
      <c r="AD1564" s="172"/>
      <c r="AE1564" s="172"/>
      <c r="AF1564" s="172"/>
      <c r="AG1564" s="172"/>
      <c r="AH1564" s="172"/>
      <c r="AI1564" s="172"/>
      <c r="AJ1564" s="172"/>
      <c r="AK1564" s="172"/>
      <c r="AL1564" s="172"/>
      <c r="AM1564" s="172"/>
      <c r="AN1564" s="172"/>
      <c r="AO1564" s="172"/>
      <c r="AP1564" s="172"/>
      <c r="AQ1564" s="172"/>
      <c r="AR1564" s="172"/>
      <c r="AS1564" s="172"/>
      <c r="AT1564" s="172"/>
      <c r="AU1564" s="172"/>
      <c r="AV1564" s="172"/>
      <c r="AW1564" s="172"/>
      <c r="AX1564" s="172"/>
      <c r="AY1564" s="172"/>
      <c r="AZ1564" s="172"/>
      <c r="BA1564" s="172"/>
      <c r="BB1564" s="172"/>
      <c r="BC1564" s="172"/>
      <c r="BD1564" s="172"/>
      <c r="BE1564" s="172"/>
      <c r="BF1564" s="172"/>
      <c r="BG1564" s="172"/>
      <c r="BH1564" s="172"/>
      <c r="BI1564" s="172"/>
      <c r="BJ1564" s="172"/>
      <c r="BK1564" s="172"/>
      <c r="BL1564" s="172"/>
      <c r="BM1564" s="172"/>
      <c r="BN1564" s="172"/>
    </row>
    <row r="1565" spans="20:66" s="156" customFormat="1">
      <c r="T1565" s="172"/>
      <c r="U1565" s="172"/>
      <c r="V1565" s="172"/>
      <c r="W1565" s="172"/>
      <c r="X1565" s="172"/>
      <c r="Y1565" s="172"/>
      <c r="Z1565" s="172"/>
      <c r="AA1565" s="172"/>
      <c r="AB1565" s="172"/>
      <c r="AC1565" s="172"/>
      <c r="AD1565" s="172"/>
      <c r="AE1565" s="172"/>
      <c r="AF1565" s="172"/>
      <c r="AG1565" s="172"/>
      <c r="AH1565" s="172"/>
      <c r="AI1565" s="172"/>
      <c r="AJ1565" s="172"/>
      <c r="AK1565" s="172"/>
      <c r="AL1565" s="172"/>
      <c r="AM1565" s="172"/>
      <c r="AN1565" s="172"/>
      <c r="AO1565" s="172"/>
      <c r="AP1565" s="172"/>
      <c r="AQ1565" s="172"/>
      <c r="AR1565" s="172"/>
      <c r="AS1565" s="172"/>
      <c r="AT1565" s="172"/>
      <c r="AU1565" s="172"/>
      <c r="AV1565" s="172"/>
      <c r="AW1565" s="172"/>
      <c r="AX1565" s="172"/>
      <c r="AY1565" s="172"/>
      <c r="AZ1565" s="172"/>
      <c r="BA1565" s="172"/>
      <c r="BB1565" s="172"/>
      <c r="BC1565" s="172"/>
      <c r="BD1565" s="172"/>
      <c r="BE1565" s="172"/>
      <c r="BF1565" s="172"/>
      <c r="BG1565" s="172"/>
      <c r="BH1565" s="172"/>
      <c r="BI1565" s="172"/>
      <c r="BJ1565" s="172"/>
      <c r="BK1565" s="172"/>
      <c r="BL1565" s="172"/>
      <c r="BM1565" s="172"/>
      <c r="BN1565" s="172"/>
    </row>
    <row r="1566" spans="20:66" s="156" customFormat="1">
      <c r="T1566" s="172"/>
      <c r="U1566" s="172"/>
      <c r="V1566" s="172"/>
      <c r="W1566" s="172"/>
      <c r="X1566" s="172"/>
      <c r="Y1566" s="172"/>
      <c r="Z1566" s="172"/>
      <c r="AA1566" s="172"/>
      <c r="AB1566" s="172"/>
      <c r="AC1566" s="172"/>
      <c r="AD1566" s="172"/>
      <c r="AE1566" s="172"/>
      <c r="AF1566" s="172"/>
      <c r="AG1566" s="172"/>
      <c r="AH1566" s="172"/>
      <c r="AI1566" s="172"/>
      <c r="AJ1566" s="172"/>
      <c r="AK1566" s="172"/>
      <c r="AL1566" s="172"/>
      <c r="AM1566" s="172"/>
      <c r="AN1566" s="172"/>
      <c r="AO1566" s="172"/>
      <c r="AP1566" s="172"/>
      <c r="AQ1566" s="172"/>
      <c r="AR1566" s="172"/>
      <c r="AS1566" s="172"/>
      <c r="AT1566" s="172"/>
      <c r="AU1566" s="172"/>
      <c r="AV1566" s="172"/>
      <c r="AW1566" s="172"/>
      <c r="AX1566" s="172"/>
      <c r="AY1566" s="172"/>
      <c r="AZ1566" s="172"/>
      <c r="BA1566" s="172"/>
      <c r="BB1566" s="172"/>
      <c r="BC1566" s="172"/>
      <c r="BD1566" s="172"/>
      <c r="BE1566" s="172"/>
      <c r="BF1566" s="172"/>
      <c r="BG1566" s="172"/>
      <c r="BH1566" s="172"/>
      <c r="BI1566" s="172"/>
      <c r="BJ1566" s="172"/>
      <c r="BK1566" s="172"/>
      <c r="BL1566" s="172"/>
      <c r="BM1566" s="172"/>
      <c r="BN1566" s="172"/>
    </row>
    <row r="1567" spans="20:66" s="156" customFormat="1">
      <c r="T1567" s="172"/>
      <c r="U1567" s="172"/>
      <c r="V1567" s="172"/>
      <c r="W1567" s="172"/>
      <c r="X1567" s="172"/>
      <c r="Y1567" s="172"/>
      <c r="Z1567" s="172"/>
      <c r="AA1567" s="172"/>
      <c r="AB1567" s="172"/>
      <c r="AC1567" s="172"/>
      <c r="AD1567" s="172"/>
      <c r="AE1567" s="172"/>
      <c r="AF1567" s="172"/>
      <c r="AG1567" s="172"/>
      <c r="AH1567" s="172"/>
      <c r="AI1567" s="172"/>
      <c r="AJ1567" s="172"/>
      <c r="AK1567" s="172"/>
      <c r="AL1567" s="172"/>
      <c r="AM1567" s="172"/>
      <c r="AN1567" s="172"/>
      <c r="AO1567" s="172"/>
      <c r="AP1567" s="172"/>
      <c r="AQ1567" s="172"/>
      <c r="AR1567" s="172"/>
      <c r="AS1567" s="172"/>
      <c r="AT1567" s="172"/>
      <c r="AU1567" s="172"/>
      <c r="AV1567" s="172"/>
      <c r="AW1567" s="172"/>
      <c r="AX1567" s="172"/>
      <c r="AY1567" s="172"/>
      <c r="AZ1567" s="172"/>
      <c r="BA1567" s="172"/>
      <c r="BB1567" s="172"/>
      <c r="BC1567" s="172"/>
      <c r="BD1567" s="172"/>
      <c r="BE1567" s="172"/>
      <c r="BF1567" s="172"/>
      <c r="BG1567" s="172"/>
      <c r="BH1567" s="172"/>
      <c r="BI1567" s="172"/>
      <c r="BJ1567" s="172"/>
      <c r="BK1567" s="172"/>
      <c r="BL1567" s="172"/>
      <c r="BM1567" s="172"/>
      <c r="BN1567" s="172"/>
    </row>
    <row r="1568" spans="20:66" s="156" customFormat="1">
      <c r="T1568" s="172"/>
      <c r="U1568" s="172"/>
      <c r="V1568" s="172"/>
      <c r="W1568" s="172"/>
      <c r="X1568" s="172"/>
      <c r="Y1568" s="172"/>
      <c r="Z1568" s="172"/>
      <c r="AA1568" s="172"/>
      <c r="AB1568" s="172"/>
      <c r="AC1568" s="172"/>
      <c r="AD1568" s="172"/>
      <c r="AE1568" s="172"/>
      <c r="AF1568" s="172"/>
      <c r="AG1568" s="172"/>
      <c r="AH1568" s="172"/>
      <c r="AI1568" s="172"/>
      <c r="AJ1568" s="172"/>
      <c r="AK1568" s="172"/>
      <c r="AL1568" s="172"/>
      <c r="AM1568" s="172"/>
      <c r="AN1568" s="172"/>
      <c r="AO1568" s="172"/>
      <c r="AP1568" s="172"/>
      <c r="AQ1568" s="172"/>
      <c r="AR1568" s="172"/>
      <c r="AS1568" s="172"/>
      <c r="AT1568" s="172"/>
      <c r="AU1568" s="172"/>
      <c r="AV1568" s="172"/>
      <c r="AW1568" s="172"/>
      <c r="AX1568" s="172"/>
      <c r="AY1568" s="172"/>
      <c r="AZ1568" s="172"/>
      <c r="BA1568" s="172"/>
      <c r="BB1568" s="172"/>
      <c r="BC1568" s="172"/>
      <c r="BD1568" s="172"/>
      <c r="BE1568" s="172"/>
      <c r="BF1568" s="172"/>
      <c r="BG1568" s="172"/>
      <c r="BH1568" s="172"/>
      <c r="BI1568" s="172"/>
      <c r="BJ1568" s="172"/>
      <c r="BK1568" s="172"/>
      <c r="BL1568" s="172"/>
      <c r="BM1568" s="172"/>
      <c r="BN1568" s="172"/>
    </row>
    <row r="1569" spans="20:66" s="156" customFormat="1">
      <c r="T1569" s="172"/>
      <c r="U1569" s="172"/>
      <c r="V1569" s="172"/>
      <c r="W1569" s="172"/>
      <c r="X1569" s="172"/>
      <c r="Y1569" s="172"/>
      <c r="Z1569" s="172"/>
      <c r="AA1569" s="172"/>
      <c r="AB1569" s="172"/>
      <c r="AC1569" s="172"/>
      <c r="AD1569" s="172"/>
      <c r="AE1569" s="172"/>
      <c r="AF1569" s="172"/>
      <c r="AG1569" s="172"/>
      <c r="AH1569" s="172"/>
      <c r="AI1569" s="172"/>
      <c r="AJ1569" s="172"/>
      <c r="AK1569" s="172"/>
      <c r="AL1569" s="172"/>
      <c r="AM1569" s="172"/>
      <c r="AN1569" s="172"/>
      <c r="AO1569" s="172"/>
      <c r="AP1569" s="172"/>
      <c r="AQ1569" s="172"/>
      <c r="AR1569" s="172"/>
      <c r="AS1569" s="172"/>
      <c r="AT1569" s="172"/>
      <c r="AU1569" s="172"/>
      <c r="AV1569" s="172"/>
      <c r="AW1569" s="172"/>
      <c r="AX1569" s="172"/>
      <c r="AY1569" s="172"/>
      <c r="AZ1569" s="172"/>
      <c r="BA1569" s="172"/>
      <c r="BB1569" s="172"/>
      <c r="BC1569" s="172"/>
      <c r="BD1569" s="172"/>
      <c r="BE1569" s="172"/>
      <c r="BF1569" s="172"/>
      <c r="BG1569" s="172"/>
      <c r="BH1569" s="172"/>
      <c r="BI1569" s="172"/>
      <c r="BJ1569" s="172"/>
      <c r="BK1569" s="172"/>
      <c r="BL1569" s="172"/>
      <c r="BM1569" s="172"/>
      <c r="BN1569" s="172"/>
    </row>
    <row r="1570" spans="20:66" s="156" customFormat="1">
      <c r="T1570" s="172"/>
      <c r="U1570" s="172"/>
      <c r="V1570" s="172"/>
      <c r="W1570" s="172"/>
      <c r="X1570" s="172"/>
      <c r="Y1570" s="172"/>
      <c r="Z1570" s="172"/>
      <c r="AA1570" s="172"/>
      <c r="AB1570" s="172"/>
      <c r="AC1570" s="172"/>
      <c r="AD1570" s="172"/>
      <c r="AE1570" s="172"/>
      <c r="AF1570" s="172"/>
      <c r="AG1570" s="172"/>
      <c r="AH1570" s="172"/>
      <c r="AI1570" s="172"/>
      <c r="AJ1570" s="172"/>
      <c r="AK1570" s="172"/>
      <c r="AL1570" s="172"/>
      <c r="AM1570" s="172"/>
      <c r="AN1570" s="172"/>
      <c r="AO1570" s="172"/>
      <c r="AP1570" s="172"/>
      <c r="AQ1570" s="172"/>
      <c r="AR1570" s="172"/>
      <c r="AS1570" s="172"/>
      <c r="AT1570" s="172"/>
      <c r="AU1570" s="172"/>
      <c r="AV1570" s="172"/>
      <c r="AW1570" s="172"/>
      <c r="AX1570" s="172"/>
      <c r="AY1570" s="172"/>
      <c r="AZ1570" s="172"/>
      <c r="BA1570" s="172"/>
      <c r="BB1570" s="172"/>
      <c r="BC1570" s="172"/>
      <c r="BD1570" s="172"/>
      <c r="BE1570" s="172"/>
      <c r="BF1570" s="172"/>
      <c r="BG1570" s="172"/>
      <c r="BH1570" s="172"/>
      <c r="BI1570" s="172"/>
      <c r="BJ1570" s="172"/>
      <c r="BK1570" s="172"/>
      <c r="BL1570" s="172"/>
      <c r="BM1570" s="172"/>
      <c r="BN1570" s="172"/>
    </row>
    <row r="1571" spans="20:66" s="156" customFormat="1">
      <c r="T1571" s="172"/>
      <c r="U1571" s="172"/>
      <c r="V1571" s="172"/>
      <c r="W1571" s="172"/>
      <c r="X1571" s="172"/>
      <c r="Y1571" s="172"/>
      <c r="Z1571" s="172"/>
      <c r="AA1571" s="172"/>
      <c r="AB1571" s="172"/>
      <c r="AC1571" s="172"/>
      <c r="AD1571" s="172"/>
      <c r="AE1571" s="172"/>
      <c r="AF1571" s="172"/>
      <c r="AG1571" s="172"/>
      <c r="AH1571" s="172"/>
      <c r="AI1571" s="172"/>
      <c r="AJ1571" s="172"/>
      <c r="AK1571" s="172"/>
      <c r="AL1571" s="172"/>
      <c r="AM1571" s="172"/>
      <c r="AN1571" s="172"/>
      <c r="AO1571" s="172"/>
      <c r="AP1571" s="172"/>
      <c r="AQ1571" s="172"/>
      <c r="AR1571" s="172"/>
      <c r="AS1571" s="172"/>
      <c r="AT1571" s="172"/>
      <c r="AU1571" s="172"/>
      <c r="AV1571" s="172"/>
      <c r="AW1571" s="172"/>
      <c r="AX1571" s="172"/>
      <c r="AY1571" s="172"/>
      <c r="AZ1571" s="172"/>
      <c r="BA1571" s="172"/>
      <c r="BB1571" s="172"/>
      <c r="BC1571" s="172"/>
      <c r="BD1571" s="172"/>
      <c r="BE1571" s="172"/>
      <c r="BF1571" s="172"/>
      <c r="BG1571" s="172"/>
      <c r="BH1571" s="172"/>
      <c r="BI1571" s="172"/>
      <c r="BJ1571" s="172"/>
      <c r="BK1571" s="172"/>
      <c r="BL1571" s="172"/>
      <c r="BM1571" s="172"/>
      <c r="BN1571" s="172"/>
    </row>
    <row r="1572" spans="20:66" s="156" customFormat="1">
      <c r="T1572" s="172"/>
      <c r="U1572" s="172"/>
      <c r="V1572" s="172"/>
      <c r="W1572" s="172"/>
      <c r="X1572" s="172"/>
      <c r="Y1572" s="172"/>
      <c r="Z1572" s="172"/>
      <c r="AA1572" s="172"/>
      <c r="AB1572" s="172"/>
      <c r="AC1572" s="172"/>
      <c r="AD1572" s="172"/>
      <c r="AE1572" s="172"/>
      <c r="AF1572" s="172"/>
      <c r="AG1572" s="172"/>
      <c r="AH1572" s="172"/>
      <c r="AI1572" s="172"/>
      <c r="AJ1572" s="172"/>
      <c r="AK1572" s="172"/>
      <c r="AL1572" s="172"/>
      <c r="AM1572" s="172"/>
      <c r="AN1572" s="172"/>
      <c r="AO1572" s="172"/>
      <c r="AP1572" s="172"/>
      <c r="AQ1572" s="172"/>
      <c r="AR1572" s="172"/>
      <c r="AS1572" s="172"/>
      <c r="AT1572" s="172"/>
      <c r="AU1572" s="172"/>
      <c r="AV1572" s="172"/>
      <c r="AW1572" s="172"/>
      <c r="AX1572" s="172"/>
      <c r="AY1572" s="172"/>
      <c r="AZ1572" s="172"/>
      <c r="BA1572" s="172"/>
      <c r="BB1572" s="172"/>
      <c r="BC1572" s="172"/>
      <c r="BD1572" s="172"/>
      <c r="BE1572" s="172"/>
      <c r="BF1572" s="172"/>
      <c r="BG1572" s="172"/>
      <c r="BH1572" s="172"/>
      <c r="BI1572" s="172"/>
      <c r="BJ1572" s="172"/>
      <c r="BK1572" s="172"/>
      <c r="BL1572" s="172"/>
      <c r="BM1572" s="172"/>
      <c r="BN1572" s="172"/>
    </row>
    <row r="1573" spans="20:66" s="156" customFormat="1">
      <c r="T1573" s="172"/>
      <c r="U1573" s="172"/>
      <c r="V1573" s="172"/>
      <c r="W1573" s="172"/>
      <c r="X1573" s="172"/>
      <c r="Y1573" s="172"/>
      <c r="Z1573" s="172"/>
      <c r="AA1573" s="172"/>
      <c r="AB1573" s="172"/>
      <c r="AC1573" s="172"/>
      <c r="AD1573" s="172"/>
      <c r="AE1573" s="172"/>
      <c r="AF1573" s="172"/>
      <c r="AG1573" s="172"/>
      <c r="AH1573" s="172"/>
      <c r="AI1573" s="172"/>
      <c r="AJ1573" s="172"/>
      <c r="AK1573" s="172"/>
      <c r="AL1573" s="172"/>
      <c r="AM1573" s="172"/>
      <c r="AN1573" s="172"/>
      <c r="AO1573" s="172"/>
      <c r="AP1573" s="172"/>
      <c r="AQ1573" s="172"/>
      <c r="AR1573" s="172"/>
      <c r="AS1573" s="172"/>
      <c r="AT1573" s="172"/>
      <c r="AU1573" s="172"/>
      <c r="AV1573" s="172"/>
      <c r="AW1573" s="172"/>
      <c r="AX1573" s="172"/>
      <c r="AY1573" s="172"/>
      <c r="AZ1573" s="172"/>
      <c r="BA1573" s="172"/>
      <c r="BB1573" s="172"/>
      <c r="BC1573" s="172"/>
      <c r="BD1573" s="172"/>
      <c r="BE1573" s="172"/>
      <c r="BF1573" s="172"/>
      <c r="BG1573" s="172"/>
      <c r="BH1573" s="172"/>
      <c r="BI1573" s="172"/>
      <c r="BJ1573" s="172"/>
      <c r="BK1573" s="172"/>
      <c r="BL1573" s="172"/>
      <c r="BM1573" s="172"/>
      <c r="BN1573" s="172"/>
    </row>
    <row r="1574" spans="20:66" s="156" customFormat="1">
      <c r="T1574" s="172"/>
      <c r="U1574" s="172"/>
      <c r="V1574" s="172"/>
      <c r="W1574" s="172"/>
      <c r="X1574" s="172"/>
      <c r="Y1574" s="172"/>
      <c r="Z1574" s="172"/>
      <c r="AA1574" s="172"/>
      <c r="AB1574" s="172"/>
      <c r="AC1574" s="172"/>
      <c r="AD1574" s="172"/>
      <c r="AE1574" s="172"/>
      <c r="AF1574" s="172"/>
      <c r="AG1574" s="172"/>
      <c r="AH1574" s="172"/>
      <c r="AI1574" s="172"/>
      <c r="AJ1574" s="172"/>
      <c r="AK1574" s="172"/>
      <c r="AL1574" s="172"/>
      <c r="AM1574" s="172"/>
      <c r="AN1574" s="172"/>
      <c r="AO1574" s="172"/>
      <c r="AP1574" s="172"/>
      <c r="AQ1574" s="172"/>
      <c r="AR1574" s="172"/>
      <c r="AS1574" s="172"/>
      <c r="AT1574" s="172"/>
      <c r="AU1574" s="172"/>
      <c r="AV1574" s="172"/>
      <c r="AW1574" s="172"/>
      <c r="AX1574" s="172"/>
      <c r="AY1574" s="172"/>
      <c r="AZ1574" s="172"/>
      <c r="BA1574" s="172"/>
      <c r="BB1574" s="172"/>
      <c r="BC1574" s="172"/>
      <c r="BD1574" s="172"/>
      <c r="BE1574" s="172"/>
      <c r="BF1574" s="172"/>
      <c r="BG1574" s="172"/>
      <c r="BH1574" s="172"/>
      <c r="BI1574" s="172"/>
      <c r="BJ1574" s="172"/>
      <c r="BK1574" s="172"/>
      <c r="BL1574" s="172"/>
      <c r="BM1574" s="172"/>
      <c r="BN1574" s="172"/>
    </row>
    <row r="1575" spans="20:66" s="156" customFormat="1">
      <c r="T1575" s="172"/>
      <c r="U1575" s="172"/>
      <c r="V1575" s="172"/>
      <c r="W1575" s="172"/>
      <c r="X1575" s="172"/>
      <c r="Y1575" s="172"/>
      <c r="Z1575" s="172"/>
      <c r="AA1575" s="172"/>
      <c r="AB1575" s="172"/>
      <c r="AC1575" s="172"/>
      <c r="AD1575" s="172"/>
      <c r="AE1575" s="172"/>
      <c r="AF1575" s="172"/>
      <c r="AG1575" s="172"/>
      <c r="AH1575" s="172"/>
      <c r="AI1575" s="172"/>
      <c r="AJ1575" s="172"/>
      <c r="AK1575" s="172"/>
      <c r="AL1575" s="172"/>
      <c r="AM1575" s="172"/>
      <c r="AN1575" s="172"/>
      <c r="AO1575" s="172"/>
      <c r="AP1575" s="172"/>
      <c r="AQ1575" s="172"/>
      <c r="AR1575" s="172"/>
      <c r="AS1575" s="172"/>
      <c r="AT1575" s="172"/>
      <c r="AU1575" s="172"/>
      <c r="AV1575" s="172"/>
      <c r="AW1575" s="172"/>
      <c r="AX1575" s="172"/>
      <c r="AY1575" s="172"/>
      <c r="AZ1575" s="172"/>
      <c r="BA1575" s="172"/>
      <c r="BB1575" s="172"/>
      <c r="BC1575" s="172"/>
      <c r="BD1575" s="172"/>
      <c r="BE1575" s="172"/>
      <c r="BF1575" s="172"/>
      <c r="BG1575" s="172"/>
      <c r="BH1575" s="172"/>
      <c r="BI1575" s="172"/>
      <c r="BJ1575" s="172"/>
      <c r="BK1575" s="172"/>
      <c r="BL1575" s="172"/>
      <c r="BM1575" s="172"/>
      <c r="BN1575" s="172"/>
    </row>
    <row r="1576" spans="20:66" s="156" customFormat="1">
      <c r="T1576" s="172"/>
      <c r="U1576" s="172"/>
      <c r="V1576" s="172"/>
      <c r="W1576" s="172"/>
      <c r="X1576" s="172"/>
      <c r="Y1576" s="172"/>
      <c r="Z1576" s="172"/>
      <c r="AA1576" s="172"/>
      <c r="AB1576" s="172"/>
      <c r="AC1576" s="172"/>
      <c r="AD1576" s="172"/>
      <c r="AE1576" s="172"/>
      <c r="AF1576" s="172"/>
      <c r="AG1576" s="172"/>
      <c r="AH1576" s="172"/>
      <c r="AI1576" s="172"/>
      <c r="AJ1576" s="172"/>
      <c r="AK1576" s="172"/>
      <c r="AL1576" s="172"/>
      <c r="AM1576" s="172"/>
      <c r="AN1576" s="172"/>
      <c r="AO1576" s="172"/>
      <c r="AP1576" s="172"/>
      <c r="AQ1576" s="172"/>
      <c r="AR1576" s="172"/>
      <c r="AS1576" s="172"/>
      <c r="AT1576" s="172"/>
      <c r="AU1576" s="172"/>
      <c r="AV1576" s="172"/>
      <c r="AW1576" s="172"/>
      <c r="AX1576" s="172"/>
      <c r="AY1576" s="172"/>
      <c r="AZ1576" s="172"/>
      <c r="BA1576" s="172"/>
      <c r="BB1576" s="172"/>
      <c r="BC1576" s="172"/>
      <c r="BD1576" s="172"/>
      <c r="BE1576" s="172"/>
      <c r="BF1576" s="172"/>
      <c r="BG1576" s="172"/>
      <c r="BH1576" s="172"/>
      <c r="BI1576" s="172"/>
      <c r="BJ1576" s="172"/>
      <c r="BK1576" s="172"/>
      <c r="BL1576" s="172"/>
      <c r="BM1576" s="172"/>
      <c r="BN1576" s="172"/>
    </row>
    <row r="1577" spans="20:66" s="156" customFormat="1">
      <c r="T1577" s="172"/>
      <c r="U1577" s="172"/>
      <c r="V1577" s="172"/>
      <c r="W1577" s="172"/>
      <c r="X1577" s="172"/>
      <c r="Y1577" s="172"/>
      <c r="Z1577" s="172"/>
      <c r="AA1577" s="172"/>
      <c r="AB1577" s="172"/>
      <c r="AC1577" s="172"/>
      <c r="AD1577" s="172"/>
      <c r="AE1577" s="172"/>
      <c r="AF1577" s="172"/>
      <c r="AG1577" s="172"/>
      <c r="AH1577" s="172"/>
      <c r="AI1577" s="172"/>
      <c r="AJ1577" s="172"/>
      <c r="AK1577" s="172"/>
      <c r="AL1577" s="172"/>
      <c r="AM1577" s="172"/>
      <c r="AN1577" s="172"/>
      <c r="AO1577" s="172"/>
      <c r="AP1577" s="172"/>
      <c r="AQ1577" s="172"/>
      <c r="AR1577" s="172"/>
      <c r="AS1577" s="172"/>
      <c r="AT1577" s="172"/>
      <c r="AU1577" s="172"/>
      <c r="AV1577" s="172"/>
      <c r="AW1577" s="172"/>
      <c r="AX1577" s="172"/>
      <c r="AY1577" s="172"/>
      <c r="AZ1577" s="172"/>
      <c r="BA1577" s="172"/>
      <c r="BB1577" s="172"/>
      <c r="BC1577" s="172"/>
      <c r="BD1577" s="172"/>
      <c r="BE1577" s="172"/>
      <c r="BF1577" s="172"/>
      <c r="BG1577" s="172"/>
      <c r="BH1577" s="172"/>
      <c r="BI1577" s="172"/>
      <c r="BJ1577" s="172"/>
      <c r="BK1577" s="172"/>
      <c r="BL1577" s="172"/>
      <c r="BM1577" s="172"/>
      <c r="BN1577" s="172"/>
    </row>
    <row r="1578" spans="20:66" s="156" customFormat="1">
      <c r="T1578" s="172"/>
      <c r="U1578" s="172"/>
      <c r="V1578" s="172"/>
      <c r="W1578" s="172"/>
      <c r="X1578" s="172"/>
      <c r="Y1578" s="172"/>
      <c r="Z1578" s="172"/>
      <c r="AA1578" s="172"/>
      <c r="AB1578" s="172"/>
      <c r="AC1578" s="172"/>
      <c r="AD1578" s="172"/>
      <c r="AE1578" s="172"/>
      <c r="AF1578" s="172"/>
      <c r="AG1578" s="172"/>
      <c r="AH1578" s="172"/>
      <c r="AI1578" s="172"/>
      <c r="AJ1578" s="172"/>
      <c r="AK1578" s="172"/>
      <c r="AL1578" s="172"/>
      <c r="AM1578" s="172"/>
      <c r="AN1578" s="172"/>
      <c r="AO1578" s="172"/>
      <c r="AP1578" s="172"/>
      <c r="AQ1578" s="172"/>
      <c r="AR1578" s="172"/>
      <c r="AS1578" s="172"/>
      <c r="AT1578" s="172"/>
      <c r="AU1578" s="172"/>
      <c r="AV1578" s="172"/>
      <c r="AW1578" s="172"/>
      <c r="AX1578" s="172"/>
      <c r="AY1578" s="172"/>
      <c r="AZ1578" s="172"/>
      <c r="BA1578" s="172"/>
      <c r="BB1578" s="172"/>
      <c r="BC1578" s="172"/>
      <c r="BD1578" s="172"/>
      <c r="BE1578" s="172"/>
      <c r="BF1578" s="172"/>
      <c r="BG1578" s="172"/>
      <c r="BH1578" s="172"/>
      <c r="BI1578" s="172"/>
      <c r="BJ1578" s="172"/>
      <c r="BK1578" s="172"/>
      <c r="BL1578" s="172"/>
      <c r="BM1578" s="172"/>
      <c r="BN1578" s="172"/>
    </row>
    <row r="1579" spans="20:66" s="156" customFormat="1">
      <c r="T1579" s="172"/>
      <c r="U1579" s="172"/>
      <c r="V1579" s="172"/>
      <c r="W1579" s="172"/>
      <c r="X1579" s="172"/>
      <c r="Y1579" s="172"/>
      <c r="Z1579" s="172"/>
      <c r="AA1579" s="172"/>
      <c r="AB1579" s="172"/>
      <c r="AC1579" s="172"/>
      <c r="AD1579" s="172"/>
      <c r="AE1579" s="172"/>
      <c r="AF1579" s="172"/>
      <c r="AG1579" s="172"/>
      <c r="AH1579" s="172"/>
      <c r="AI1579" s="172"/>
      <c r="AJ1579" s="172"/>
      <c r="AK1579" s="172"/>
      <c r="AL1579" s="172"/>
      <c r="AM1579" s="172"/>
      <c r="AN1579" s="172"/>
      <c r="AO1579" s="172"/>
      <c r="AP1579" s="172"/>
      <c r="AQ1579" s="172"/>
      <c r="AR1579" s="172"/>
      <c r="AS1579" s="172"/>
      <c r="AT1579" s="172"/>
      <c r="AU1579" s="172"/>
      <c r="AV1579" s="172"/>
      <c r="AW1579" s="172"/>
      <c r="AX1579" s="172"/>
      <c r="AY1579" s="172"/>
      <c r="AZ1579" s="172"/>
      <c r="BA1579" s="172"/>
      <c r="BB1579" s="172"/>
      <c r="BC1579" s="172"/>
      <c r="BD1579" s="172"/>
      <c r="BE1579" s="172"/>
      <c r="BF1579" s="172"/>
      <c r="BG1579" s="172"/>
      <c r="BH1579" s="172"/>
      <c r="BI1579" s="172"/>
      <c r="BJ1579" s="172"/>
      <c r="BK1579" s="172"/>
      <c r="BL1579" s="172"/>
      <c r="BM1579" s="172"/>
      <c r="BN1579" s="172"/>
    </row>
    <row r="1580" spans="20:66" s="156" customFormat="1">
      <c r="T1580" s="172"/>
      <c r="U1580" s="172"/>
      <c r="V1580" s="172"/>
      <c r="W1580" s="172"/>
      <c r="X1580" s="172"/>
      <c r="Y1580" s="172"/>
      <c r="Z1580" s="172"/>
      <c r="AA1580" s="172"/>
      <c r="AB1580" s="172"/>
      <c r="AC1580" s="172"/>
      <c r="AD1580" s="172"/>
      <c r="AE1580" s="172"/>
      <c r="AF1580" s="172"/>
      <c r="AG1580" s="172"/>
      <c r="AH1580" s="172"/>
      <c r="AI1580" s="172"/>
      <c r="AJ1580" s="172"/>
      <c r="AK1580" s="172"/>
      <c r="AL1580" s="172"/>
      <c r="AM1580" s="172"/>
      <c r="AN1580" s="172"/>
      <c r="AO1580" s="172"/>
      <c r="AP1580" s="172"/>
      <c r="AQ1580" s="172"/>
      <c r="AR1580" s="172"/>
      <c r="AS1580" s="172"/>
      <c r="AT1580" s="172"/>
      <c r="AU1580" s="172"/>
      <c r="AV1580" s="172"/>
      <c r="AW1580" s="172"/>
      <c r="AX1580" s="172"/>
      <c r="AY1580" s="172"/>
      <c r="AZ1580" s="172"/>
      <c r="BA1580" s="172"/>
      <c r="BB1580" s="172"/>
      <c r="BC1580" s="172"/>
      <c r="BD1580" s="172"/>
      <c r="BE1580" s="172"/>
      <c r="BF1580" s="172"/>
      <c r="BG1580" s="172"/>
      <c r="BH1580" s="172"/>
      <c r="BI1580" s="172"/>
      <c r="BJ1580" s="172"/>
      <c r="BK1580" s="172"/>
      <c r="BL1580" s="172"/>
      <c r="BM1580" s="172"/>
      <c r="BN1580" s="172"/>
    </row>
    <row r="1581" spans="20:66" s="156" customFormat="1">
      <c r="T1581" s="172"/>
      <c r="U1581" s="172"/>
      <c r="V1581" s="172"/>
      <c r="W1581" s="172"/>
      <c r="X1581" s="172"/>
      <c r="Y1581" s="172"/>
      <c r="Z1581" s="172"/>
      <c r="AA1581" s="172"/>
      <c r="AB1581" s="172"/>
      <c r="AC1581" s="172"/>
      <c r="AD1581" s="172"/>
      <c r="AE1581" s="172"/>
      <c r="AF1581" s="172"/>
      <c r="AG1581" s="172"/>
      <c r="AH1581" s="172"/>
      <c r="AI1581" s="172"/>
      <c r="AJ1581" s="172"/>
      <c r="AK1581" s="172"/>
      <c r="AL1581" s="172"/>
      <c r="AM1581" s="172"/>
      <c r="AN1581" s="172"/>
      <c r="AO1581" s="172"/>
      <c r="AP1581" s="172"/>
      <c r="AQ1581" s="172"/>
      <c r="AR1581" s="172"/>
      <c r="AS1581" s="172"/>
      <c r="AT1581" s="172"/>
      <c r="AU1581" s="172"/>
      <c r="AV1581" s="172"/>
      <c r="AW1581" s="172"/>
      <c r="AX1581" s="172"/>
      <c r="AY1581" s="172"/>
      <c r="AZ1581" s="172"/>
      <c r="BA1581" s="172"/>
      <c r="BB1581" s="172"/>
      <c r="BC1581" s="172"/>
      <c r="BD1581" s="172"/>
      <c r="BE1581" s="172"/>
      <c r="BF1581" s="172"/>
      <c r="BG1581" s="172"/>
      <c r="BH1581" s="172"/>
      <c r="BI1581" s="172"/>
      <c r="BJ1581" s="172"/>
      <c r="BK1581" s="172"/>
      <c r="BL1581" s="172"/>
      <c r="BM1581" s="172"/>
      <c r="BN1581" s="172"/>
    </row>
    <row r="1582" spans="20:66" s="156" customFormat="1">
      <c r="T1582" s="172"/>
      <c r="U1582" s="172"/>
      <c r="V1582" s="172"/>
      <c r="W1582" s="172"/>
      <c r="X1582" s="172"/>
      <c r="Y1582" s="172"/>
      <c r="Z1582" s="172"/>
      <c r="AA1582" s="172"/>
      <c r="AB1582" s="172"/>
      <c r="AC1582" s="172"/>
      <c r="AD1582" s="172"/>
      <c r="AE1582" s="172"/>
      <c r="AF1582" s="172"/>
      <c r="AG1582" s="172"/>
      <c r="AH1582" s="172"/>
      <c r="AI1582" s="172"/>
      <c r="AJ1582" s="172"/>
      <c r="AK1582" s="172"/>
      <c r="AL1582" s="172"/>
      <c r="AM1582" s="172"/>
      <c r="AN1582" s="172"/>
      <c r="AO1582" s="172"/>
      <c r="AP1582" s="172"/>
      <c r="AQ1582" s="172"/>
      <c r="AR1582" s="172"/>
      <c r="AS1582" s="172"/>
      <c r="AT1582" s="172"/>
      <c r="AU1582" s="172"/>
      <c r="AV1582" s="172"/>
      <c r="AW1582" s="172"/>
      <c r="AX1582" s="172"/>
      <c r="AY1582" s="172"/>
      <c r="AZ1582" s="172"/>
      <c r="BA1582" s="172"/>
      <c r="BB1582" s="172"/>
      <c r="BC1582" s="172"/>
      <c r="BD1582" s="172"/>
      <c r="BE1582" s="172"/>
      <c r="BF1582" s="172"/>
      <c r="BG1582" s="172"/>
      <c r="BH1582" s="172"/>
      <c r="BI1582" s="172"/>
      <c r="BJ1582" s="172"/>
      <c r="BK1582" s="172"/>
      <c r="BL1582" s="172"/>
      <c r="BM1582" s="172"/>
      <c r="BN1582" s="172"/>
    </row>
    <row r="1583" spans="20:66" s="156" customFormat="1">
      <c r="T1583" s="172"/>
      <c r="U1583" s="172"/>
      <c r="V1583" s="172"/>
      <c r="W1583" s="172"/>
      <c r="X1583" s="172"/>
      <c r="Y1583" s="172"/>
      <c r="Z1583" s="172"/>
      <c r="AA1583" s="172"/>
      <c r="AB1583" s="172"/>
      <c r="AC1583" s="172"/>
      <c r="AD1583" s="172"/>
      <c r="AE1583" s="172"/>
      <c r="AF1583" s="172"/>
      <c r="AG1583" s="172"/>
      <c r="AH1583" s="172"/>
      <c r="AI1583" s="172"/>
      <c r="AJ1583" s="172"/>
      <c r="AK1583" s="172"/>
      <c r="AL1583" s="172"/>
      <c r="AM1583" s="172"/>
      <c r="AN1583" s="172"/>
      <c r="AO1583" s="172"/>
      <c r="AP1583" s="172"/>
      <c r="AQ1583" s="172"/>
      <c r="AR1583" s="172"/>
      <c r="AS1583" s="172"/>
      <c r="AT1583" s="172"/>
      <c r="AU1583" s="172"/>
      <c r="AV1583" s="172"/>
      <c r="AW1583" s="172"/>
      <c r="AX1583" s="172"/>
      <c r="AY1583" s="172"/>
      <c r="AZ1583" s="172"/>
      <c r="BA1583" s="172"/>
      <c r="BB1583" s="172"/>
      <c r="BC1583" s="172"/>
      <c r="BD1583" s="172"/>
      <c r="BE1583" s="172"/>
      <c r="BF1583" s="172"/>
      <c r="BG1583" s="172"/>
      <c r="BH1583" s="172"/>
      <c r="BI1583" s="172"/>
      <c r="BJ1583" s="172"/>
      <c r="BK1583" s="172"/>
      <c r="BL1583" s="172"/>
      <c r="BM1583" s="172"/>
      <c r="BN1583" s="172"/>
    </row>
    <row r="1584" spans="20:66" s="156" customFormat="1">
      <c r="T1584" s="172"/>
      <c r="U1584" s="172"/>
      <c r="V1584" s="172"/>
      <c r="W1584" s="172"/>
      <c r="X1584" s="172"/>
      <c r="Y1584" s="172"/>
      <c r="Z1584" s="172"/>
      <c r="AA1584" s="172"/>
      <c r="AB1584" s="172"/>
      <c r="AC1584" s="172"/>
      <c r="AD1584" s="172"/>
      <c r="AE1584" s="172"/>
      <c r="AF1584" s="172"/>
      <c r="AG1584" s="172"/>
      <c r="AH1584" s="172"/>
      <c r="AI1584" s="172"/>
      <c r="AJ1584" s="172"/>
      <c r="AK1584" s="172"/>
      <c r="AL1584" s="172"/>
      <c r="AM1584" s="172"/>
      <c r="AN1584" s="172"/>
      <c r="AO1584" s="172"/>
      <c r="AP1584" s="172"/>
      <c r="AQ1584" s="172"/>
      <c r="AR1584" s="172"/>
      <c r="AS1584" s="172"/>
      <c r="AT1584" s="172"/>
      <c r="AU1584" s="172"/>
      <c r="AV1584" s="172"/>
      <c r="AW1584" s="172"/>
      <c r="AX1584" s="172"/>
      <c r="AY1584" s="172"/>
      <c r="AZ1584" s="172"/>
      <c r="BA1584" s="172"/>
      <c r="BB1584" s="172"/>
      <c r="BC1584" s="172"/>
      <c r="BD1584" s="172"/>
      <c r="BE1584" s="172"/>
      <c r="BF1584" s="172"/>
      <c r="BG1584" s="172"/>
      <c r="BH1584" s="172"/>
      <c r="BI1584" s="172"/>
      <c r="BJ1584" s="172"/>
      <c r="BK1584" s="172"/>
      <c r="BL1584" s="172"/>
      <c r="BM1584" s="172"/>
      <c r="BN1584" s="172"/>
    </row>
    <row r="1585" spans="20:66" s="156" customFormat="1">
      <c r="T1585" s="172"/>
      <c r="U1585" s="172"/>
      <c r="V1585" s="172"/>
      <c r="W1585" s="172"/>
      <c r="X1585" s="172"/>
      <c r="Y1585" s="172"/>
      <c r="Z1585" s="172"/>
      <c r="AA1585" s="172"/>
      <c r="AB1585" s="172"/>
      <c r="AC1585" s="172"/>
      <c r="AD1585" s="172"/>
      <c r="AE1585" s="172"/>
      <c r="AF1585" s="172"/>
      <c r="AG1585" s="172"/>
      <c r="AH1585" s="172"/>
      <c r="AI1585" s="172"/>
      <c r="AJ1585" s="172"/>
      <c r="AK1585" s="172"/>
      <c r="AL1585" s="172"/>
      <c r="AM1585" s="172"/>
      <c r="AN1585" s="172"/>
      <c r="AO1585" s="172"/>
      <c r="AP1585" s="172"/>
      <c r="AQ1585" s="172"/>
      <c r="AR1585" s="172"/>
      <c r="AS1585" s="172"/>
      <c r="AT1585" s="172"/>
      <c r="AU1585" s="172"/>
      <c r="AV1585" s="172"/>
      <c r="AW1585" s="172"/>
      <c r="AX1585" s="172"/>
      <c r="AY1585" s="172"/>
      <c r="AZ1585" s="172"/>
      <c r="BA1585" s="172"/>
      <c r="BB1585" s="172"/>
      <c r="BC1585" s="172"/>
      <c r="BD1585" s="172"/>
      <c r="BE1585" s="172"/>
      <c r="BF1585" s="172"/>
      <c r="BG1585" s="172"/>
      <c r="BH1585" s="172"/>
      <c r="BI1585" s="172"/>
      <c r="BJ1585" s="172"/>
      <c r="BK1585" s="172"/>
      <c r="BL1585" s="172"/>
      <c r="BM1585" s="172"/>
      <c r="BN1585" s="172"/>
    </row>
    <row r="1586" spans="20:66" s="156" customFormat="1">
      <c r="T1586" s="172"/>
      <c r="U1586" s="172"/>
      <c r="V1586" s="172"/>
      <c r="W1586" s="172"/>
      <c r="X1586" s="172"/>
      <c r="Y1586" s="172"/>
      <c r="Z1586" s="172"/>
      <c r="AA1586" s="172"/>
      <c r="AB1586" s="172"/>
      <c r="AC1586" s="172"/>
      <c r="AD1586" s="172"/>
      <c r="AE1586" s="172"/>
      <c r="AF1586" s="172"/>
      <c r="AG1586" s="172"/>
      <c r="AH1586" s="172"/>
      <c r="AI1586" s="172"/>
      <c r="AJ1586" s="172"/>
      <c r="AK1586" s="172"/>
      <c r="AL1586" s="172"/>
      <c r="AM1586" s="172"/>
      <c r="AN1586" s="172"/>
      <c r="AO1586" s="172"/>
      <c r="AP1586" s="172"/>
      <c r="AQ1586" s="172"/>
      <c r="AR1586" s="172"/>
      <c r="AS1586" s="172"/>
      <c r="AT1586" s="172"/>
      <c r="AU1586" s="172"/>
      <c r="AV1586" s="172"/>
      <c r="AW1586" s="172"/>
      <c r="AX1586" s="172"/>
      <c r="AY1586" s="172"/>
      <c r="AZ1586" s="172"/>
      <c r="BA1586" s="172"/>
      <c r="BB1586" s="172"/>
      <c r="BC1586" s="172"/>
      <c r="BD1586" s="172"/>
      <c r="BE1586" s="172"/>
      <c r="BF1586" s="172"/>
      <c r="BG1586" s="172"/>
      <c r="BH1586" s="172"/>
      <c r="BI1586" s="172"/>
      <c r="BJ1586" s="172"/>
      <c r="BK1586" s="172"/>
      <c r="BL1586" s="172"/>
      <c r="BM1586" s="172"/>
      <c r="BN1586" s="172"/>
    </row>
    <row r="1587" spans="20:66" s="156" customFormat="1">
      <c r="T1587" s="172"/>
      <c r="U1587" s="172"/>
      <c r="V1587" s="172"/>
      <c r="W1587" s="172"/>
      <c r="X1587" s="172"/>
      <c r="Y1587" s="172"/>
      <c r="Z1587" s="172"/>
      <c r="AA1587" s="172"/>
      <c r="AB1587" s="172"/>
      <c r="AC1587" s="172"/>
      <c r="AD1587" s="172"/>
      <c r="AE1587" s="172"/>
      <c r="AF1587" s="172"/>
      <c r="AG1587" s="172"/>
      <c r="AH1587" s="172"/>
      <c r="AI1587" s="172"/>
      <c r="AJ1587" s="172"/>
      <c r="AK1587" s="172"/>
      <c r="AL1587" s="172"/>
      <c r="AM1587" s="172"/>
      <c r="AN1587" s="172"/>
      <c r="AO1587" s="172"/>
      <c r="AP1587" s="172"/>
      <c r="AQ1587" s="172"/>
      <c r="AR1587" s="172"/>
      <c r="AS1587" s="172"/>
      <c r="AT1587" s="172"/>
      <c r="AU1587" s="172"/>
      <c r="AV1587" s="172"/>
      <c r="AW1587" s="172"/>
      <c r="AX1587" s="172"/>
      <c r="AY1587" s="172"/>
      <c r="AZ1587" s="172"/>
      <c r="BA1587" s="172"/>
      <c r="BB1587" s="172"/>
      <c r="BC1587" s="172"/>
      <c r="BD1587" s="172"/>
      <c r="BE1587" s="172"/>
      <c r="BF1587" s="172"/>
      <c r="BG1587" s="172"/>
      <c r="BH1587" s="172"/>
      <c r="BI1587" s="172"/>
      <c r="BJ1587" s="172"/>
      <c r="BK1587" s="172"/>
      <c r="BL1587" s="172"/>
      <c r="BM1587" s="172"/>
      <c r="BN1587" s="172"/>
    </row>
    <row r="1588" spans="20:66" s="156" customFormat="1">
      <c r="T1588" s="172"/>
      <c r="U1588" s="172"/>
      <c r="V1588" s="172"/>
      <c r="W1588" s="172"/>
      <c r="X1588" s="172"/>
      <c r="Y1588" s="172"/>
      <c r="Z1588" s="172"/>
      <c r="AA1588" s="172"/>
      <c r="AB1588" s="172"/>
      <c r="AC1588" s="172"/>
      <c r="AD1588" s="172"/>
      <c r="AE1588" s="172"/>
      <c r="AF1588" s="172"/>
      <c r="AG1588" s="172"/>
      <c r="AH1588" s="172"/>
      <c r="AI1588" s="172"/>
      <c r="AJ1588" s="172"/>
      <c r="AK1588" s="172"/>
      <c r="AL1588" s="172"/>
      <c r="AM1588" s="172"/>
      <c r="AN1588" s="172"/>
      <c r="AO1588" s="172"/>
      <c r="AP1588" s="172"/>
      <c r="AQ1588" s="172"/>
      <c r="AR1588" s="172"/>
      <c r="AS1588" s="172"/>
      <c r="AT1588" s="172"/>
      <c r="AU1588" s="172"/>
      <c r="AV1588" s="172"/>
      <c r="AW1588" s="172"/>
      <c r="AX1588" s="172"/>
      <c r="AY1588" s="172"/>
      <c r="AZ1588" s="172"/>
      <c r="BA1588" s="172"/>
      <c r="BB1588" s="172"/>
      <c r="BC1588" s="172"/>
      <c r="BD1588" s="172"/>
      <c r="BE1588" s="172"/>
      <c r="BF1588" s="172"/>
      <c r="BG1588" s="172"/>
      <c r="BH1588" s="172"/>
      <c r="BI1588" s="172"/>
      <c r="BJ1588" s="172"/>
      <c r="BK1588" s="172"/>
      <c r="BL1588" s="172"/>
      <c r="BM1588" s="172"/>
      <c r="BN1588" s="172"/>
    </row>
    <row r="1589" spans="20:66" s="156" customFormat="1">
      <c r="T1589" s="172"/>
      <c r="U1589" s="172"/>
      <c r="V1589" s="172"/>
      <c r="W1589" s="172"/>
      <c r="X1589" s="172"/>
      <c r="Y1589" s="172"/>
      <c r="Z1589" s="172"/>
      <c r="AA1589" s="172"/>
      <c r="AB1589" s="172"/>
      <c r="AC1589" s="172"/>
      <c r="AD1589" s="172"/>
      <c r="AE1589" s="172"/>
      <c r="AF1589" s="172"/>
      <c r="AG1589" s="172"/>
      <c r="AH1589" s="172"/>
      <c r="AI1589" s="172"/>
      <c r="AJ1589" s="172"/>
      <c r="AK1589" s="172"/>
      <c r="AL1589" s="172"/>
      <c r="AM1589" s="172"/>
      <c r="AN1589" s="172"/>
      <c r="AO1589" s="172"/>
      <c r="AP1589" s="172"/>
      <c r="AQ1589" s="172"/>
      <c r="AR1589" s="172"/>
      <c r="AS1589" s="172"/>
      <c r="AT1589" s="172"/>
      <c r="AU1589" s="172"/>
      <c r="AV1589" s="172"/>
      <c r="AW1589" s="172"/>
      <c r="AX1589" s="172"/>
      <c r="AY1589" s="172"/>
      <c r="AZ1589" s="172"/>
      <c r="BA1589" s="172"/>
      <c r="BB1589" s="172"/>
      <c r="BC1589" s="172"/>
      <c r="BD1589" s="172"/>
      <c r="BE1589" s="172"/>
      <c r="BF1589" s="172"/>
      <c r="BG1589" s="172"/>
      <c r="BH1589" s="172"/>
      <c r="BI1589" s="172"/>
      <c r="BJ1589" s="172"/>
      <c r="BK1589" s="172"/>
      <c r="BL1589" s="172"/>
      <c r="BM1589" s="172"/>
      <c r="BN1589" s="172"/>
    </row>
    <row r="1590" spans="20:66" s="156" customFormat="1">
      <c r="T1590" s="172"/>
      <c r="U1590" s="172"/>
      <c r="V1590" s="172"/>
      <c r="W1590" s="172"/>
      <c r="X1590" s="172"/>
      <c r="Y1590" s="172"/>
      <c r="Z1590" s="172"/>
      <c r="AA1590" s="172"/>
      <c r="AB1590" s="172"/>
      <c r="AC1590" s="172"/>
      <c r="AD1590" s="172"/>
      <c r="AE1590" s="172"/>
      <c r="AF1590" s="172"/>
      <c r="AG1590" s="172"/>
      <c r="AH1590" s="172"/>
      <c r="AI1590" s="172"/>
      <c r="AJ1590" s="172"/>
      <c r="AK1590" s="172"/>
      <c r="AL1590" s="172"/>
      <c r="AM1590" s="172"/>
      <c r="AN1590" s="172"/>
      <c r="AO1590" s="172"/>
      <c r="AP1590" s="172"/>
      <c r="AQ1590" s="172"/>
      <c r="AR1590" s="172"/>
      <c r="AS1590" s="172"/>
      <c r="AT1590" s="172"/>
      <c r="AU1590" s="172"/>
      <c r="AV1590" s="172"/>
      <c r="AW1590" s="172"/>
      <c r="AX1590" s="172"/>
      <c r="AY1590" s="172"/>
      <c r="AZ1590" s="172"/>
      <c r="BA1590" s="172"/>
      <c r="BB1590" s="172"/>
      <c r="BC1590" s="172"/>
      <c r="BD1590" s="172"/>
      <c r="BE1590" s="172"/>
      <c r="BF1590" s="172"/>
      <c r="BG1590" s="172"/>
      <c r="BH1590" s="172"/>
      <c r="BI1590" s="172"/>
      <c r="BJ1590" s="172"/>
      <c r="BK1590" s="172"/>
      <c r="BL1590" s="172"/>
      <c r="BM1590" s="172"/>
      <c r="BN1590" s="172"/>
    </row>
    <row r="1591" spans="20:66" s="156" customFormat="1">
      <c r="T1591" s="172"/>
      <c r="U1591" s="172"/>
      <c r="V1591" s="172"/>
      <c r="W1591" s="172"/>
      <c r="X1591" s="172"/>
      <c r="Y1591" s="172"/>
      <c r="Z1591" s="172"/>
      <c r="AA1591" s="172"/>
      <c r="AB1591" s="172"/>
      <c r="AC1591" s="172"/>
      <c r="AD1591" s="172"/>
      <c r="AE1591" s="172"/>
      <c r="AF1591" s="172"/>
      <c r="AG1591" s="172"/>
      <c r="AH1591" s="172"/>
      <c r="AI1591" s="172"/>
      <c r="AJ1591" s="172"/>
      <c r="AK1591" s="172"/>
      <c r="AL1591" s="172"/>
      <c r="AM1591" s="172"/>
      <c r="AN1591" s="172"/>
      <c r="AO1591" s="172"/>
      <c r="AP1591" s="172"/>
      <c r="AQ1591" s="172"/>
      <c r="AR1591" s="172"/>
      <c r="AS1591" s="172"/>
      <c r="AT1591" s="172"/>
      <c r="AU1591" s="172"/>
      <c r="AV1591" s="172"/>
      <c r="AW1591" s="172"/>
      <c r="AX1591" s="172"/>
      <c r="AY1591" s="172"/>
      <c r="AZ1591" s="172"/>
      <c r="BA1591" s="172"/>
      <c r="BB1591" s="172"/>
      <c r="BC1591" s="172"/>
      <c r="BD1591" s="172"/>
      <c r="BE1591" s="172"/>
      <c r="BF1591" s="172"/>
      <c r="BG1591" s="172"/>
      <c r="BH1591" s="172"/>
      <c r="BI1591" s="172"/>
      <c r="BJ1591" s="172"/>
      <c r="BK1591" s="172"/>
      <c r="BL1591" s="172"/>
      <c r="BM1591" s="172"/>
      <c r="BN1591" s="172"/>
    </row>
    <row r="1592" spans="20:66" s="156" customFormat="1">
      <c r="T1592" s="172"/>
      <c r="U1592" s="172"/>
      <c r="V1592" s="172"/>
      <c r="W1592" s="172"/>
      <c r="X1592" s="172"/>
      <c r="Y1592" s="172"/>
      <c r="Z1592" s="172"/>
      <c r="AA1592" s="172"/>
      <c r="AB1592" s="172"/>
      <c r="AC1592" s="172"/>
      <c r="AD1592" s="172"/>
      <c r="AE1592" s="172"/>
      <c r="AF1592" s="172"/>
      <c r="AG1592" s="172"/>
      <c r="AH1592" s="172"/>
      <c r="AI1592" s="172"/>
      <c r="AJ1592" s="172"/>
      <c r="AK1592" s="172"/>
      <c r="AL1592" s="172"/>
      <c r="AM1592" s="172"/>
      <c r="AN1592" s="172"/>
      <c r="AO1592" s="172"/>
      <c r="AP1592" s="172"/>
      <c r="AQ1592" s="172"/>
      <c r="AR1592" s="172"/>
      <c r="AS1592" s="172"/>
      <c r="AT1592" s="172"/>
      <c r="AU1592" s="172"/>
      <c r="AV1592" s="172"/>
      <c r="AW1592" s="172"/>
      <c r="AX1592" s="172"/>
      <c r="AY1592" s="172"/>
      <c r="AZ1592" s="172"/>
      <c r="BA1592" s="172"/>
      <c r="BB1592" s="172"/>
      <c r="BC1592" s="172"/>
      <c r="BD1592" s="172"/>
      <c r="BE1592" s="172"/>
      <c r="BF1592" s="172"/>
      <c r="BG1592" s="172"/>
      <c r="BH1592" s="172"/>
      <c r="BI1592" s="172"/>
      <c r="BJ1592" s="172"/>
      <c r="BK1592" s="172"/>
      <c r="BL1592" s="172"/>
      <c r="BM1592" s="172"/>
      <c r="BN1592" s="172"/>
    </row>
    <row r="1593" spans="20:66" s="156" customFormat="1">
      <c r="T1593" s="172"/>
      <c r="U1593" s="172"/>
      <c r="V1593" s="172"/>
      <c r="W1593" s="172"/>
      <c r="X1593" s="172"/>
      <c r="Y1593" s="172"/>
      <c r="Z1593" s="172"/>
      <c r="AA1593" s="172"/>
      <c r="AB1593" s="172"/>
      <c r="AC1593" s="172"/>
      <c r="AD1593" s="172"/>
      <c r="AE1593" s="172"/>
      <c r="AF1593" s="172"/>
      <c r="AG1593" s="172"/>
      <c r="AH1593" s="172"/>
      <c r="AI1593" s="172"/>
      <c r="AJ1593" s="172"/>
      <c r="AK1593" s="172"/>
      <c r="AL1593" s="172"/>
      <c r="AM1593" s="172"/>
      <c r="AN1593" s="172"/>
      <c r="AO1593" s="172"/>
      <c r="AP1593" s="172"/>
      <c r="AQ1593" s="172"/>
      <c r="AR1593" s="172"/>
      <c r="AS1593" s="172"/>
      <c r="AT1593" s="172"/>
      <c r="AU1593" s="172"/>
      <c r="AV1593" s="172"/>
      <c r="AW1593" s="172"/>
      <c r="AX1593" s="172"/>
      <c r="AY1593" s="172"/>
      <c r="AZ1593" s="172"/>
      <c r="BA1593" s="172"/>
      <c r="BB1593" s="172"/>
      <c r="BC1593" s="172"/>
      <c r="BD1593" s="172"/>
      <c r="BE1593" s="172"/>
      <c r="BF1593" s="172"/>
      <c r="BG1593" s="172"/>
      <c r="BH1593" s="172"/>
      <c r="BI1593" s="172"/>
      <c r="BJ1593" s="172"/>
      <c r="BK1593" s="172"/>
      <c r="BL1593" s="172"/>
      <c r="BM1593" s="172"/>
      <c r="BN1593" s="172"/>
    </row>
    <row r="1594" spans="20:66" s="156" customFormat="1">
      <c r="T1594" s="172"/>
      <c r="U1594" s="172"/>
      <c r="V1594" s="172"/>
      <c r="W1594" s="172"/>
      <c r="X1594" s="172"/>
      <c r="Y1594" s="172"/>
      <c r="Z1594" s="172"/>
      <c r="AA1594" s="172"/>
      <c r="AB1594" s="172"/>
      <c r="AC1594" s="172"/>
      <c r="AD1594" s="172"/>
      <c r="AE1594" s="172"/>
      <c r="AF1594" s="172"/>
      <c r="AG1594" s="172"/>
      <c r="AH1594" s="172"/>
      <c r="AI1594" s="172"/>
      <c r="AJ1594" s="172"/>
      <c r="AK1594" s="172"/>
      <c r="AL1594" s="172"/>
      <c r="AM1594" s="172"/>
      <c r="AN1594" s="172"/>
      <c r="AO1594" s="172"/>
      <c r="AP1594" s="172"/>
      <c r="AQ1594" s="172"/>
      <c r="AR1594" s="172"/>
      <c r="AS1594" s="172"/>
      <c r="AT1594" s="172"/>
      <c r="AU1594" s="172"/>
      <c r="AV1594" s="172"/>
      <c r="AW1594" s="172"/>
      <c r="AX1594" s="172"/>
      <c r="AY1594" s="172"/>
      <c r="AZ1594" s="172"/>
      <c r="BA1594" s="172"/>
      <c r="BB1594" s="172"/>
      <c r="BC1594" s="172"/>
      <c r="BD1594" s="172"/>
      <c r="BE1594" s="172"/>
      <c r="BF1594" s="172"/>
      <c r="BG1594" s="172"/>
      <c r="BH1594" s="172"/>
      <c r="BI1594" s="172"/>
      <c r="BJ1594" s="172"/>
      <c r="BK1594" s="172"/>
      <c r="BL1594" s="172"/>
      <c r="BM1594" s="172"/>
      <c r="BN1594" s="172"/>
    </row>
    <row r="1595" spans="20:66" s="156" customFormat="1">
      <c r="T1595" s="172"/>
      <c r="U1595" s="172"/>
      <c r="V1595" s="172"/>
      <c r="W1595" s="172"/>
      <c r="X1595" s="172"/>
      <c r="Y1595" s="172"/>
      <c r="Z1595" s="172"/>
      <c r="AA1595" s="172"/>
      <c r="AB1595" s="172"/>
      <c r="AC1595" s="172"/>
      <c r="AD1595" s="172"/>
      <c r="AE1595" s="172"/>
      <c r="AF1595" s="172"/>
      <c r="AG1595" s="172"/>
      <c r="AH1595" s="172"/>
      <c r="AI1595" s="172"/>
      <c r="AJ1595" s="172"/>
      <c r="AK1595" s="172"/>
      <c r="AL1595" s="172"/>
      <c r="AM1595" s="172"/>
      <c r="AN1595" s="172"/>
      <c r="AO1595" s="172"/>
      <c r="AP1595" s="172"/>
      <c r="AQ1595" s="172"/>
      <c r="AR1595" s="172"/>
      <c r="AS1595" s="172"/>
      <c r="AT1595" s="172"/>
      <c r="AU1595" s="172"/>
      <c r="AV1595" s="172"/>
      <c r="AW1595" s="172"/>
      <c r="AX1595" s="172"/>
      <c r="AY1595" s="172"/>
      <c r="AZ1595" s="172"/>
      <c r="BA1595" s="172"/>
      <c r="BB1595" s="172"/>
      <c r="BC1595" s="172"/>
      <c r="BD1595" s="172"/>
      <c r="BE1595" s="172"/>
      <c r="BF1595" s="172"/>
      <c r="BG1595" s="172"/>
      <c r="BH1595" s="172"/>
      <c r="BI1595" s="172"/>
      <c r="BJ1595" s="172"/>
      <c r="BK1595" s="172"/>
      <c r="BL1595" s="172"/>
      <c r="BM1595" s="172"/>
      <c r="BN1595" s="172"/>
    </row>
    <row r="1596" spans="20:66" s="156" customFormat="1">
      <c r="T1596" s="172"/>
      <c r="U1596" s="172"/>
      <c r="V1596" s="172"/>
      <c r="W1596" s="172"/>
      <c r="X1596" s="172"/>
      <c r="Y1596" s="172"/>
      <c r="Z1596" s="172"/>
      <c r="AA1596" s="172"/>
      <c r="AB1596" s="172"/>
      <c r="AC1596" s="172"/>
      <c r="AD1596" s="172"/>
      <c r="AE1596" s="172"/>
      <c r="AF1596" s="172"/>
      <c r="AG1596" s="172"/>
      <c r="AH1596" s="172"/>
      <c r="AI1596" s="172"/>
      <c r="AJ1596" s="172"/>
      <c r="AK1596" s="172"/>
      <c r="AL1596" s="172"/>
      <c r="AM1596" s="172"/>
      <c r="AN1596" s="172"/>
      <c r="AO1596" s="172"/>
      <c r="AP1596" s="172"/>
      <c r="AQ1596" s="172"/>
      <c r="AR1596" s="172"/>
      <c r="AS1596" s="172"/>
      <c r="AT1596" s="172"/>
      <c r="AU1596" s="172"/>
      <c r="AV1596" s="172"/>
      <c r="AW1596" s="172"/>
      <c r="AX1596" s="172"/>
      <c r="AY1596" s="172"/>
      <c r="AZ1596" s="172"/>
      <c r="BA1596" s="172"/>
      <c r="BB1596" s="172"/>
      <c r="BC1596" s="172"/>
      <c r="BD1596" s="172"/>
      <c r="BE1596" s="172"/>
      <c r="BF1596" s="172"/>
      <c r="BG1596" s="172"/>
      <c r="BH1596" s="172"/>
      <c r="BI1596" s="172"/>
      <c r="BJ1596" s="172"/>
      <c r="BK1596" s="172"/>
      <c r="BL1596" s="172"/>
      <c r="BM1596" s="172"/>
      <c r="BN1596" s="172"/>
    </row>
    <row r="1597" spans="20:66" s="156" customFormat="1">
      <c r="T1597" s="172"/>
      <c r="U1597" s="172"/>
      <c r="V1597" s="172"/>
      <c r="W1597" s="172"/>
      <c r="X1597" s="172"/>
      <c r="Y1597" s="172"/>
      <c r="Z1597" s="172"/>
      <c r="AA1597" s="172"/>
      <c r="AB1597" s="172"/>
      <c r="AC1597" s="172"/>
      <c r="AD1597" s="172"/>
      <c r="AE1597" s="172"/>
      <c r="AF1597" s="172"/>
      <c r="AG1597" s="172"/>
      <c r="AH1597" s="172"/>
      <c r="AI1597" s="172"/>
      <c r="AJ1597" s="172"/>
      <c r="AK1597" s="172"/>
      <c r="AL1597" s="172"/>
      <c r="AM1597" s="172"/>
      <c r="AN1597" s="172"/>
      <c r="AO1597" s="172"/>
      <c r="AP1597" s="172"/>
      <c r="AQ1597" s="172"/>
      <c r="AR1597" s="172"/>
      <c r="AS1597" s="172"/>
      <c r="AT1597" s="172"/>
      <c r="AU1597" s="172"/>
      <c r="AV1597" s="172"/>
      <c r="AW1597" s="172"/>
      <c r="AX1597" s="172"/>
      <c r="AY1597" s="172"/>
      <c r="AZ1597" s="172"/>
      <c r="BA1597" s="172"/>
      <c r="BB1597" s="172"/>
      <c r="BC1597" s="172"/>
      <c r="BD1597" s="172"/>
      <c r="BE1597" s="172"/>
      <c r="BF1597" s="172"/>
      <c r="BG1597" s="172"/>
      <c r="BH1597" s="172"/>
      <c r="BI1597" s="172"/>
      <c r="BJ1597" s="172"/>
      <c r="BK1597" s="172"/>
      <c r="BL1597" s="172"/>
      <c r="BM1597" s="172"/>
      <c r="BN1597" s="172"/>
    </row>
    <row r="1598" spans="20:66" s="156" customFormat="1">
      <c r="T1598" s="172"/>
      <c r="U1598" s="172"/>
      <c r="V1598" s="172"/>
      <c r="W1598" s="172"/>
      <c r="X1598" s="172"/>
      <c r="Y1598" s="172"/>
      <c r="Z1598" s="172"/>
      <c r="AA1598" s="172"/>
      <c r="AB1598" s="172"/>
      <c r="AC1598" s="172"/>
      <c r="AD1598" s="172"/>
      <c r="AE1598" s="172"/>
      <c r="AF1598" s="172"/>
      <c r="AG1598" s="172"/>
      <c r="AH1598" s="172"/>
      <c r="AI1598" s="172"/>
      <c r="AJ1598" s="172"/>
      <c r="AK1598" s="172"/>
      <c r="AL1598" s="172"/>
      <c r="AM1598" s="172"/>
      <c r="AN1598" s="172"/>
      <c r="AO1598" s="172"/>
      <c r="AP1598" s="172"/>
      <c r="AQ1598" s="172"/>
      <c r="AR1598" s="172"/>
      <c r="AS1598" s="172"/>
      <c r="AT1598" s="172"/>
      <c r="AU1598" s="172"/>
      <c r="AV1598" s="172"/>
      <c r="AW1598" s="172"/>
      <c r="AX1598" s="172"/>
      <c r="AY1598" s="172"/>
      <c r="AZ1598" s="172"/>
      <c r="BA1598" s="172"/>
      <c r="BB1598" s="172"/>
      <c r="BC1598" s="172"/>
      <c r="BD1598" s="172"/>
      <c r="BE1598" s="172"/>
      <c r="BF1598" s="172"/>
      <c r="BG1598" s="172"/>
      <c r="BH1598" s="172"/>
      <c r="BI1598" s="172"/>
      <c r="BJ1598" s="172"/>
      <c r="BK1598" s="172"/>
      <c r="BL1598" s="172"/>
      <c r="BM1598" s="172"/>
      <c r="BN1598" s="172"/>
    </row>
    <row r="1599" spans="20:66" s="156" customFormat="1">
      <c r="T1599" s="172"/>
      <c r="U1599" s="172"/>
      <c r="V1599" s="172"/>
      <c r="W1599" s="172"/>
      <c r="X1599" s="172"/>
      <c r="Y1599" s="172"/>
      <c r="Z1599" s="172"/>
      <c r="AA1599" s="172"/>
      <c r="AB1599" s="172"/>
      <c r="AC1599" s="172"/>
      <c r="AD1599" s="172"/>
      <c r="AE1599" s="172"/>
      <c r="AF1599" s="172"/>
      <c r="AG1599" s="172"/>
      <c r="AH1599" s="172"/>
      <c r="AI1599" s="172"/>
      <c r="AJ1599" s="172"/>
      <c r="AK1599" s="172"/>
      <c r="AL1599" s="172"/>
      <c r="AM1599" s="172"/>
      <c r="AN1599" s="172"/>
      <c r="AO1599" s="172"/>
      <c r="AP1599" s="172"/>
      <c r="AQ1599" s="172"/>
      <c r="AR1599" s="172"/>
      <c r="AS1599" s="172"/>
      <c r="AT1599" s="172"/>
      <c r="AU1599" s="172"/>
      <c r="AV1599" s="172"/>
      <c r="AW1599" s="172"/>
      <c r="AX1599" s="172"/>
      <c r="AY1599" s="172"/>
      <c r="AZ1599" s="172"/>
      <c r="BA1599" s="172"/>
      <c r="BB1599" s="172"/>
      <c r="BC1599" s="172"/>
      <c r="BD1599" s="172"/>
      <c r="BE1599" s="172"/>
      <c r="BF1599" s="172"/>
      <c r="BG1599" s="172"/>
      <c r="BH1599" s="172"/>
      <c r="BI1599" s="172"/>
      <c r="BJ1599" s="172"/>
      <c r="BK1599" s="172"/>
      <c r="BL1599" s="172"/>
      <c r="BM1599" s="172"/>
      <c r="BN1599" s="172"/>
    </row>
    <row r="1600" spans="20:66" s="156" customFormat="1">
      <c r="T1600" s="172"/>
      <c r="U1600" s="172"/>
      <c r="V1600" s="172"/>
      <c r="W1600" s="172"/>
      <c r="X1600" s="172"/>
      <c r="Y1600" s="172"/>
      <c r="Z1600" s="172"/>
      <c r="AA1600" s="172"/>
      <c r="AB1600" s="172"/>
      <c r="AC1600" s="172"/>
      <c r="AD1600" s="172"/>
      <c r="AE1600" s="172"/>
      <c r="AF1600" s="172"/>
      <c r="AG1600" s="172"/>
      <c r="AH1600" s="172"/>
      <c r="AI1600" s="172"/>
      <c r="AJ1600" s="172"/>
      <c r="AK1600" s="172"/>
      <c r="AL1600" s="172"/>
      <c r="AM1600" s="172"/>
      <c r="AN1600" s="172"/>
      <c r="AO1600" s="172"/>
      <c r="AP1600" s="172"/>
      <c r="AQ1600" s="172"/>
      <c r="AR1600" s="172"/>
      <c r="AS1600" s="172"/>
      <c r="AT1600" s="172"/>
      <c r="AU1600" s="172"/>
      <c r="AV1600" s="172"/>
      <c r="AW1600" s="172"/>
      <c r="AX1600" s="172"/>
      <c r="AY1600" s="172"/>
      <c r="AZ1600" s="172"/>
      <c r="BA1600" s="172"/>
      <c r="BB1600" s="172"/>
      <c r="BC1600" s="172"/>
      <c r="BD1600" s="172"/>
      <c r="BE1600" s="172"/>
      <c r="BF1600" s="172"/>
      <c r="BG1600" s="172"/>
      <c r="BH1600" s="172"/>
      <c r="BI1600" s="172"/>
      <c r="BJ1600" s="172"/>
      <c r="BK1600" s="172"/>
      <c r="BL1600" s="172"/>
      <c r="BM1600" s="172"/>
      <c r="BN1600" s="172"/>
    </row>
    <row r="1601" spans="20:66" s="156" customFormat="1">
      <c r="T1601" s="172"/>
      <c r="U1601" s="172"/>
      <c r="V1601" s="172"/>
      <c r="W1601" s="172"/>
      <c r="X1601" s="172"/>
      <c r="Y1601" s="172"/>
      <c r="Z1601" s="172"/>
      <c r="AA1601" s="172"/>
      <c r="AB1601" s="172"/>
      <c r="AC1601" s="172"/>
      <c r="AD1601" s="172"/>
      <c r="AE1601" s="172"/>
      <c r="AF1601" s="172"/>
      <c r="AG1601" s="172"/>
      <c r="AH1601" s="172"/>
      <c r="AI1601" s="172"/>
      <c r="AJ1601" s="172"/>
      <c r="AK1601" s="172"/>
      <c r="AL1601" s="172"/>
      <c r="AM1601" s="172"/>
      <c r="AN1601" s="172"/>
      <c r="AO1601" s="172"/>
      <c r="AP1601" s="172"/>
      <c r="AQ1601" s="172"/>
      <c r="AR1601" s="172"/>
      <c r="AS1601" s="172"/>
      <c r="AT1601" s="172"/>
      <c r="AU1601" s="172"/>
      <c r="AV1601" s="172"/>
      <c r="AW1601" s="172"/>
      <c r="AX1601" s="172"/>
      <c r="AY1601" s="172"/>
      <c r="AZ1601" s="172"/>
      <c r="BA1601" s="172"/>
      <c r="BB1601" s="172"/>
      <c r="BC1601" s="172"/>
      <c r="BD1601" s="172"/>
      <c r="BE1601" s="172"/>
      <c r="BF1601" s="172"/>
      <c r="BG1601" s="172"/>
      <c r="BH1601" s="172"/>
      <c r="BI1601" s="172"/>
      <c r="BJ1601" s="172"/>
      <c r="BK1601" s="172"/>
      <c r="BL1601" s="172"/>
      <c r="BM1601" s="172"/>
      <c r="BN1601" s="172"/>
    </row>
    <row r="1602" spans="20:66" s="156" customFormat="1">
      <c r="T1602" s="172"/>
      <c r="U1602" s="172"/>
      <c r="V1602" s="172"/>
      <c r="W1602" s="172"/>
      <c r="X1602" s="172"/>
      <c r="Y1602" s="172"/>
      <c r="Z1602" s="172"/>
      <c r="AA1602" s="172"/>
      <c r="AB1602" s="172"/>
      <c r="AC1602" s="172"/>
      <c r="AD1602" s="172"/>
      <c r="AE1602" s="172"/>
      <c r="AF1602" s="172"/>
      <c r="AG1602" s="172"/>
      <c r="AH1602" s="172"/>
      <c r="AI1602" s="172"/>
      <c r="AJ1602" s="172"/>
      <c r="AK1602" s="172"/>
      <c r="AL1602" s="172"/>
      <c r="AM1602" s="172"/>
      <c r="AN1602" s="172"/>
      <c r="AO1602" s="172"/>
      <c r="AP1602" s="172"/>
      <c r="AQ1602" s="172"/>
      <c r="AR1602" s="172"/>
      <c r="AS1602" s="172"/>
      <c r="AT1602" s="172"/>
      <c r="AU1602" s="172"/>
      <c r="AV1602" s="172"/>
      <c r="AW1602" s="172"/>
      <c r="AX1602" s="172"/>
      <c r="AY1602" s="172"/>
      <c r="AZ1602" s="172"/>
      <c r="BA1602" s="172"/>
      <c r="BB1602" s="172"/>
      <c r="BC1602" s="172"/>
      <c r="BD1602" s="172"/>
      <c r="BE1602" s="172"/>
      <c r="BF1602" s="172"/>
      <c r="BG1602" s="172"/>
      <c r="BH1602" s="172"/>
      <c r="BI1602" s="172"/>
      <c r="BJ1602" s="172"/>
      <c r="BK1602" s="172"/>
      <c r="BL1602" s="172"/>
      <c r="BM1602" s="172"/>
      <c r="BN1602" s="172"/>
    </row>
    <row r="1603" spans="20:66" s="156" customFormat="1">
      <c r="T1603" s="172"/>
      <c r="U1603" s="172"/>
      <c r="V1603" s="172"/>
      <c r="W1603" s="172"/>
      <c r="X1603" s="172"/>
      <c r="Y1603" s="172"/>
      <c r="Z1603" s="172"/>
      <c r="AA1603" s="172"/>
      <c r="AB1603" s="172"/>
      <c r="AC1603" s="172"/>
      <c r="AD1603" s="172"/>
      <c r="AE1603" s="172"/>
      <c r="AF1603" s="172"/>
      <c r="AG1603" s="172"/>
      <c r="AH1603" s="172"/>
      <c r="AI1603" s="172"/>
      <c r="AJ1603" s="172"/>
      <c r="AK1603" s="172"/>
      <c r="AL1603" s="172"/>
      <c r="AM1603" s="172"/>
      <c r="AN1603" s="172"/>
      <c r="AO1603" s="172"/>
      <c r="AP1603" s="172"/>
      <c r="AQ1603" s="172"/>
      <c r="AR1603" s="172"/>
      <c r="AS1603" s="172"/>
      <c r="AT1603" s="172"/>
      <c r="AU1603" s="172"/>
      <c r="AV1603" s="172"/>
      <c r="AW1603" s="172"/>
      <c r="AX1603" s="172"/>
      <c r="AY1603" s="172"/>
      <c r="AZ1603" s="172"/>
      <c r="BA1603" s="172"/>
      <c r="BB1603" s="172"/>
      <c r="BC1603" s="172"/>
      <c r="BD1603" s="172"/>
      <c r="BE1603" s="172"/>
      <c r="BF1603" s="172"/>
      <c r="BG1603" s="172"/>
      <c r="BH1603" s="172"/>
      <c r="BI1603" s="172"/>
      <c r="BJ1603" s="172"/>
      <c r="BK1603" s="172"/>
      <c r="BL1603" s="172"/>
      <c r="BM1603" s="172"/>
      <c r="BN1603" s="172"/>
    </row>
    <row r="1604" spans="20:66" s="156" customFormat="1">
      <c r="T1604" s="172"/>
      <c r="U1604" s="172"/>
      <c r="V1604" s="172"/>
      <c r="W1604" s="172"/>
      <c r="X1604" s="172"/>
      <c r="Y1604" s="172"/>
      <c r="Z1604" s="172"/>
      <c r="AA1604" s="172"/>
      <c r="AB1604" s="172"/>
      <c r="AC1604" s="172"/>
      <c r="AD1604" s="172"/>
      <c r="AE1604" s="172"/>
      <c r="AF1604" s="172"/>
      <c r="AG1604" s="172"/>
      <c r="AH1604" s="172"/>
      <c r="AI1604" s="172"/>
      <c r="AJ1604" s="172"/>
      <c r="AK1604" s="172"/>
      <c r="AL1604" s="172"/>
      <c r="AM1604" s="172"/>
      <c r="AN1604" s="172"/>
      <c r="AO1604" s="172"/>
      <c r="AP1604" s="172"/>
      <c r="AQ1604" s="172"/>
      <c r="AR1604" s="172"/>
      <c r="AS1604" s="172"/>
      <c r="AT1604" s="172"/>
      <c r="AU1604" s="172"/>
      <c r="AV1604" s="172"/>
      <c r="AW1604" s="172"/>
      <c r="AX1604" s="172"/>
      <c r="AY1604" s="172"/>
      <c r="AZ1604" s="172"/>
      <c r="BA1604" s="172"/>
      <c r="BB1604" s="172"/>
      <c r="BC1604" s="172"/>
      <c r="BD1604" s="172"/>
      <c r="BE1604" s="172"/>
      <c r="BF1604" s="172"/>
      <c r="BG1604" s="172"/>
      <c r="BH1604" s="172"/>
      <c r="BI1604" s="172"/>
      <c r="BJ1604" s="172"/>
      <c r="BK1604" s="172"/>
      <c r="BL1604" s="172"/>
      <c r="BM1604" s="172"/>
      <c r="BN1604" s="172"/>
    </row>
    <row r="1605" spans="20:66" s="156" customFormat="1">
      <c r="T1605" s="172"/>
      <c r="U1605" s="172"/>
      <c r="V1605" s="172"/>
      <c r="W1605" s="172"/>
      <c r="X1605" s="172"/>
      <c r="Y1605" s="172"/>
      <c r="Z1605" s="172"/>
      <c r="AA1605" s="172"/>
      <c r="AB1605" s="172"/>
      <c r="AC1605" s="172"/>
      <c r="AD1605" s="172"/>
      <c r="AE1605" s="172"/>
      <c r="AF1605" s="172"/>
      <c r="AG1605" s="172"/>
      <c r="AH1605" s="172"/>
      <c r="AI1605" s="172"/>
      <c r="AJ1605" s="172"/>
      <c r="AK1605" s="172"/>
      <c r="AL1605" s="172"/>
      <c r="AM1605" s="172"/>
      <c r="AN1605" s="172"/>
      <c r="AO1605" s="172"/>
      <c r="AP1605" s="172"/>
      <c r="AQ1605" s="172"/>
      <c r="AR1605" s="172"/>
      <c r="AS1605" s="172"/>
      <c r="AT1605" s="172"/>
      <c r="AU1605" s="172"/>
      <c r="AV1605" s="172"/>
      <c r="AW1605" s="172"/>
      <c r="AX1605" s="172"/>
      <c r="AY1605" s="172"/>
      <c r="AZ1605" s="172"/>
      <c r="BA1605" s="172"/>
      <c r="BB1605" s="172"/>
      <c r="BC1605" s="172"/>
      <c r="BD1605" s="172"/>
      <c r="BE1605" s="172"/>
      <c r="BF1605" s="172"/>
      <c r="BG1605" s="172"/>
      <c r="BH1605" s="172"/>
      <c r="BI1605" s="172"/>
      <c r="BJ1605" s="172"/>
      <c r="BK1605" s="172"/>
      <c r="BL1605" s="172"/>
      <c r="BM1605" s="172"/>
      <c r="BN1605" s="172"/>
    </row>
    <row r="1606" spans="20:66" s="156" customFormat="1">
      <c r="T1606" s="172"/>
      <c r="U1606" s="172"/>
      <c r="V1606" s="172"/>
      <c r="W1606" s="172"/>
      <c r="X1606" s="172"/>
      <c r="Y1606" s="172"/>
      <c r="Z1606" s="172"/>
      <c r="AA1606" s="172"/>
      <c r="AB1606" s="172"/>
      <c r="AC1606" s="172"/>
      <c r="AD1606" s="172"/>
      <c r="AE1606" s="172"/>
      <c r="AF1606" s="172"/>
      <c r="AG1606" s="172"/>
      <c r="AH1606" s="172"/>
      <c r="AI1606" s="172"/>
      <c r="AJ1606" s="172"/>
      <c r="AK1606" s="172"/>
      <c r="AL1606" s="172"/>
      <c r="AM1606" s="172"/>
      <c r="AN1606" s="172"/>
      <c r="AO1606" s="172"/>
      <c r="AP1606" s="172"/>
      <c r="AQ1606" s="172"/>
      <c r="AR1606" s="172"/>
      <c r="AS1606" s="172"/>
      <c r="AT1606" s="172"/>
      <c r="AU1606" s="172"/>
      <c r="AV1606" s="172"/>
      <c r="AW1606" s="172"/>
      <c r="AX1606" s="172"/>
      <c r="AY1606" s="172"/>
      <c r="AZ1606" s="172"/>
      <c r="BA1606" s="172"/>
      <c r="BB1606" s="172"/>
      <c r="BC1606" s="172"/>
      <c r="BD1606" s="172"/>
      <c r="BE1606" s="172"/>
      <c r="BF1606" s="172"/>
      <c r="BG1606" s="172"/>
      <c r="BH1606" s="172"/>
      <c r="BI1606" s="172"/>
      <c r="BJ1606" s="172"/>
      <c r="BK1606" s="172"/>
      <c r="BL1606" s="172"/>
      <c r="BM1606" s="172"/>
      <c r="BN1606" s="172"/>
    </row>
    <row r="1607" spans="20:66" s="156" customFormat="1">
      <c r="T1607" s="172"/>
      <c r="U1607" s="172"/>
      <c r="V1607" s="172"/>
      <c r="W1607" s="172"/>
      <c r="X1607" s="172"/>
      <c r="Y1607" s="172"/>
      <c r="Z1607" s="172"/>
      <c r="AA1607" s="172"/>
      <c r="AB1607" s="172"/>
      <c r="AC1607" s="172"/>
      <c r="AD1607" s="172"/>
      <c r="AE1607" s="172"/>
      <c r="AF1607" s="172"/>
      <c r="AG1607" s="172"/>
      <c r="AH1607" s="172"/>
      <c r="AI1607" s="172"/>
      <c r="AJ1607" s="172"/>
      <c r="AK1607" s="172"/>
      <c r="AL1607" s="172"/>
      <c r="AM1607" s="172"/>
      <c r="AN1607" s="172"/>
      <c r="AO1607" s="172"/>
      <c r="AP1607" s="172"/>
      <c r="AQ1607" s="172"/>
      <c r="AR1607" s="172"/>
      <c r="AS1607" s="172"/>
      <c r="AT1607" s="172"/>
      <c r="AU1607" s="172"/>
      <c r="AV1607" s="172"/>
      <c r="AW1607" s="172"/>
      <c r="AX1607" s="172"/>
      <c r="AY1607" s="172"/>
      <c r="AZ1607" s="172"/>
      <c r="BA1607" s="172"/>
      <c r="BB1607" s="172"/>
      <c r="BC1607" s="172"/>
      <c r="BD1607" s="172"/>
      <c r="BE1607" s="172"/>
      <c r="BF1607" s="172"/>
      <c r="BG1607" s="172"/>
      <c r="BH1607" s="172"/>
      <c r="BI1607" s="172"/>
      <c r="BJ1607" s="172"/>
      <c r="BK1607" s="172"/>
      <c r="BL1607" s="172"/>
      <c r="BM1607" s="172"/>
      <c r="BN1607" s="172"/>
    </row>
    <row r="1608" spans="20:66" s="156" customFormat="1">
      <c r="T1608" s="172"/>
      <c r="U1608" s="172"/>
      <c r="V1608" s="172"/>
      <c r="W1608" s="172"/>
      <c r="X1608" s="172"/>
      <c r="Y1608" s="172"/>
      <c r="Z1608" s="172"/>
      <c r="AA1608" s="172"/>
      <c r="AB1608" s="172"/>
      <c r="AC1608" s="172"/>
      <c r="AD1608" s="172"/>
      <c r="AE1608" s="172"/>
      <c r="AF1608" s="172"/>
      <c r="AG1608" s="172"/>
      <c r="AH1608" s="172"/>
      <c r="AI1608" s="172"/>
      <c r="AJ1608" s="172"/>
      <c r="AK1608" s="172"/>
      <c r="AL1608" s="172"/>
      <c r="AM1608" s="172"/>
      <c r="AN1608" s="172"/>
      <c r="AO1608" s="172"/>
      <c r="AP1608" s="172"/>
      <c r="AQ1608" s="172"/>
      <c r="AR1608" s="172"/>
      <c r="AS1608" s="172"/>
      <c r="AT1608" s="172"/>
      <c r="AU1608" s="172"/>
      <c r="AV1608" s="172"/>
      <c r="AW1608" s="172"/>
      <c r="AX1608" s="172"/>
      <c r="AY1608" s="172"/>
      <c r="AZ1608" s="172"/>
      <c r="BA1608" s="172"/>
      <c r="BB1608" s="172"/>
      <c r="BC1608" s="172"/>
      <c r="BD1608" s="172"/>
      <c r="BE1608" s="172"/>
      <c r="BF1608" s="172"/>
      <c r="BG1608" s="172"/>
      <c r="BH1608" s="172"/>
      <c r="BI1608" s="172"/>
      <c r="BJ1608" s="172"/>
      <c r="BK1608" s="172"/>
      <c r="BL1608" s="172"/>
      <c r="BM1608" s="172"/>
      <c r="BN1608" s="172"/>
    </row>
    <row r="1609" spans="20:66" s="156" customFormat="1">
      <c r="T1609" s="172"/>
      <c r="U1609" s="172"/>
      <c r="V1609" s="172"/>
      <c r="W1609" s="172"/>
      <c r="X1609" s="172"/>
      <c r="Y1609" s="172"/>
      <c r="Z1609" s="172"/>
      <c r="AA1609" s="172"/>
      <c r="AB1609" s="172"/>
      <c r="AC1609" s="172"/>
      <c r="AD1609" s="172"/>
      <c r="AE1609" s="172"/>
      <c r="AF1609" s="172"/>
      <c r="AG1609" s="172"/>
      <c r="AH1609" s="172"/>
      <c r="AI1609" s="172"/>
      <c r="AJ1609" s="172"/>
      <c r="AK1609" s="172"/>
      <c r="AL1609" s="172"/>
      <c r="AM1609" s="172"/>
      <c r="AN1609" s="172"/>
      <c r="AO1609" s="172"/>
      <c r="AP1609" s="172"/>
      <c r="AQ1609" s="172"/>
      <c r="AR1609" s="172"/>
      <c r="AS1609" s="172"/>
      <c r="AT1609" s="172"/>
      <c r="AU1609" s="172"/>
      <c r="AV1609" s="172"/>
      <c r="AW1609" s="172"/>
      <c r="AX1609" s="172"/>
      <c r="AY1609" s="172"/>
      <c r="AZ1609" s="172"/>
      <c r="BA1609" s="172"/>
      <c r="BB1609" s="172"/>
      <c r="BC1609" s="172"/>
      <c r="BD1609" s="172"/>
      <c r="BE1609" s="172"/>
      <c r="BF1609" s="172"/>
      <c r="BG1609" s="172"/>
      <c r="BH1609" s="172"/>
      <c r="BI1609" s="172"/>
      <c r="BJ1609" s="172"/>
      <c r="BK1609" s="172"/>
      <c r="BL1609" s="172"/>
      <c r="BM1609" s="172"/>
      <c r="BN1609" s="172"/>
    </row>
    <row r="1610" spans="20:66" s="156" customFormat="1">
      <c r="T1610" s="172"/>
      <c r="U1610" s="172"/>
      <c r="V1610" s="172"/>
      <c r="W1610" s="172"/>
      <c r="X1610" s="172"/>
      <c r="Y1610" s="172"/>
      <c r="Z1610" s="172"/>
      <c r="AA1610" s="172"/>
      <c r="AB1610" s="172"/>
      <c r="AC1610" s="172"/>
      <c r="AD1610" s="172"/>
      <c r="AE1610" s="172"/>
      <c r="AF1610" s="172"/>
      <c r="AG1610" s="172"/>
      <c r="AH1610" s="172"/>
      <c r="AI1610" s="172"/>
      <c r="AJ1610" s="172"/>
      <c r="AK1610" s="172"/>
      <c r="AL1610" s="172"/>
      <c r="AM1610" s="172"/>
      <c r="AN1610" s="172"/>
      <c r="AO1610" s="172"/>
      <c r="AP1610" s="172"/>
      <c r="AQ1610" s="172"/>
      <c r="AR1610" s="172"/>
      <c r="AS1610" s="172"/>
      <c r="AT1610" s="172"/>
      <c r="AU1610" s="172"/>
      <c r="AV1610" s="172"/>
      <c r="AW1610" s="172"/>
      <c r="AX1610" s="172"/>
      <c r="AY1610" s="172"/>
      <c r="AZ1610" s="172"/>
      <c r="BA1610" s="172"/>
      <c r="BB1610" s="172"/>
      <c r="BC1610" s="172"/>
      <c r="BD1610" s="172"/>
      <c r="BE1610" s="172"/>
      <c r="BF1610" s="172"/>
      <c r="BG1610" s="172"/>
      <c r="BH1610" s="172"/>
      <c r="BI1610" s="172"/>
      <c r="BJ1610" s="172"/>
      <c r="BK1610" s="172"/>
      <c r="BL1610" s="172"/>
      <c r="BM1610" s="172"/>
      <c r="BN1610" s="172"/>
    </row>
    <row r="1611" spans="20:66" s="156" customFormat="1">
      <c r="T1611" s="172"/>
      <c r="U1611" s="172"/>
      <c r="V1611" s="172"/>
      <c r="W1611" s="172"/>
      <c r="X1611" s="172"/>
      <c r="Y1611" s="172"/>
      <c r="Z1611" s="172"/>
      <c r="AA1611" s="172"/>
      <c r="AB1611" s="172"/>
      <c r="AC1611" s="172"/>
      <c r="AD1611" s="172"/>
      <c r="AE1611" s="172"/>
      <c r="AF1611" s="172"/>
      <c r="AG1611" s="172"/>
      <c r="AH1611" s="172"/>
      <c r="AI1611" s="172"/>
      <c r="AJ1611" s="172"/>
      <c r="AK1611" s="172"/>
      <c r="AL1611" s="172"/>
      <c r="AM1611" s="172"/>
      <c r="AN1611" s="172"/>
      <c r="AO1611" s="172"/>
      <c r="AP1611" s="172"/>
      <c r="AQ1611" s="172"/>
      <c r="AR1611" s="172"/>
      <c r="AS1611" s="172"/>
      <c r="AT1611" s="172"/>
      <c r="AU1611" s="172"/>
      <c r="AV1611" s="172"/>
      <c r="AW1611" s="172"/>
      <c r="AX1611" s="172"/>
      <c r="AY1611" s="172"/>
      <c r="AZ1611" s="172"/>
      <c r="BA1611" s="172"/>
      <c r="BB1611" s="172"/>
      <c r="BC1611" s="172"/>
      <c r="BD1611" s="172"/>
      <c r="BE1611" s="172"/>
      <c r="BF1611" s="172"/>
      <c r="BG1611" s="172"/>
      <c r="BH1611" s="172"/>
      <c r="BI1611" s="172"/>
      <c r="BJ1611" s="172"/>
      <c r="BK1611" s="172"/>
      <c r="BL1611" s="172"/>
      <c r="BM1611" s="172"/>
      <c r="BN1611" s="172"/>
    </row>
    <row r="1612" spans="20:66" s="156" customFormat="1">
      <c r="T1612" s="172"/>
      <c r="U1612" s="172"/>
      <c r="V1612" s="172"/>
      <c r="W1612" s="172"/>
      <c r="X1612" s="172"/>
      <c r="Y1612" s="172"/>
      <c r="Z1612" s="172"/>
      <c r="AA1612" s="172"/>
      <c r="AB1612" s="172"/>
      <c r="AC1612" s="172"/>
      <c r="AD1612" s="172"/>
      <c r="AE1612" s="172"/>
      <c r="AF1612" s="172"/>
      <c r="AG1612" s="172"/>
      <c r="AH1612" s="172"/>
      <c r="AI1612" s="172"/>
      <c r="AJ1612" s="172"/>
      <c r="AK1612" s="172"/>
      <c r="AL1612" s="172"/>
      <c r="AM1612" s="172"/>
      <c r="AN1612" s="172"/>
      <c r="AO1612" s="172"/>
      <c r="AP1612" s="172"/>
      <c r="AQ1612" s="172"/>
      <c r="AR1612" s="172"/>
      <c r="AS1612" s="172"/>
      <c r="AT1612" s="172"/>
      <c r="AU1612" s="172"/>
      <c r="AV1612" s="172"/>
      <c r="AW1612" s="172"/>
      <c r="AX1612" s="172"/>
      <c r="AY1612" s="172"/>
      <c r="AZ1612" s="172"/>
      <c r="BA1612" s="172"/>
      <c r="BB1612" s="172"/>
      <c r="BC1612" s="172"/>
      <c r="BD1612" s="172"/>
      <c r="BE1612" s="172"/>
      <c r="BF1612" s="172"/>
      <c r="BG1612" s="172"/>
      <c r="BH1612" s="172"/>
      <c r="BI1612" s="172"/>
      <c r="BJ1612" s="172"/>
      <c r="BK1612" s="172"/>
      <c r="BL1612" s="172"/>
      <c r="BM1612" s="172"/>
      <c r="BN1612" s="172"/>
    </row>
    <row r="1613" spans="20:66" s="156" customFormat="1">
      <c r="T1613" s="172"/>
      <c r="U1613" s="172"/>
      <c r="V1613" s="172"/>
      <c r="W1613" s="172"/>
      <c r="X1613" s="172"/>
      <c r="Y1613" s="172"/>
      <c r="Z1613" s="172"/>
      <c r="AA1613" s="172"/>
      <c r="AB1613" s="172"/>
      <c r="AC1613" s="172"/>
      <c r="AD1613" s="172"/>
      <c r="AE1613" s="172"/>
      <c r="AF1613" s="172"/>
      <c r="AG1613" s="172"/>
      <c r="AH1613" s="172"/>
      <c r="AI1613" s="172"/>
      <c r="AJ1613" s="172"/>
      <c r="AK1613" s="172"/>
      <c r="AL1613" s="172"/>
      <c r="AM1613" s="172"/>
      <c r="AN1613" s="172"/>
      <c r="AO1613" s="172"/>
      <c r="AP1613" s="172"/>
      <c r="AQ1613" s="172"/>
      <c r="AR1613" s="172"/>
      <c r="AS1613" s="172"/>
      <c r="AT1613" s="172"/>
      <c r="AU1613" s="172"/>
      <c r="AV1613" s="172"/>
      <c r="AW1613" s="172"/>
      <c r="AX1613" s="172"/>
      <c r="AY1613" s="172"/>
      <c r="AZ1613" s="172"/>
      <c r="BA1613" s="172"/>
      <c r="BB1613" s="172"/>
      <c r="BC1613" s="172"/>
      <c r="BD1613" s="172"/>
      <c r="BE1613" s="172"/>
      <c r="BF1613" s="172"/>
      <c r="BG1613" s="172"/>
      <c r="BH1613" s="172"/>
      <c r="BI1613" s="172"/>
      <c r="BJ1613" s="172"/>
      <c r="BK1613" s="172"/>
      <c r="BL1613" s="172"/>
      <c r="BM1613" s="172"/>
      <c r="BN1613" s="172"/>
    </row>
    <row r="1614" spans="20:66" s="156" customFormat="1">
      <c r="T1614" s="172"/>
      <c r="U1614" s="172"/>
      <c r="V1614" s="172"/>
      <c r="W1614" s="172"/>
      <c r="X1614" s="172"/>
      <c r="Y1614" s="172"/>
      <c r="Z1614" s="172"/>
      <c r="AA1614" s="172"/>
      <c r="AB1614" s="172"/>
      <c r="AC1614" s="172"/>
      <c r="AD1614" s="172"/>
      <c r="AE1614" s="172"/>
      <c r="AF1614" s="172"/>
      <c r="AG1614" s="172"/>
      <c r="AH1614" s="172"/>
      <c r="AI1614" s="172"/>
      <c r="AJ1614" s="172"/>
      <c r="AK1614" s="172"/>
      <c r="AL1614" s="172"/>
      <c r="AM1614" s="172"/>
      <c r="AN1614" s="172"/>
      <c r="AO1614" s="172"/>
      <c r="AP1614" s="172"/>
      <c r="AQ1614" s="172"/>
      <c r="AR1614" s="172"/>
      <c r="AS1614" s="172"/>
      <c r="AT1614" s="172"/>
      <c r="AU1614" s="172"/>
      <c r="AV1614" s="172"/>
      <c r="AW1614" s="172"/>
      <c r="AX1614" s="172"/>
      <c r="AY1614" s="172"/>
      <c r="AZ1614" s="172"/>
      <c r="BA1614" s="172"/>
      <c r="BB1614" s="172"/>
      <c r="BC1614" s="172"/>
      <c r="BD1614" s="172"/>
      <c r="BE1614" s="172"/>
      <c r="BF1614" s="172"/>
      <c r="BG1614" s="172"/>
      <c r="BH1614" s="172"/>
      <c r="BI1614" s="172"/>
      <c r="BJ1614" s="172"/>
      <c r="BK1614" s="172"/>
      <c r="BL1614" s="172"/>
      <c r="BM1614" s="172"/>
      <c r="BN1614" s="172"/>
    </row>
    <row r="1615" spans="20:66" s="156" customFormat="1">
      <c r="T1615" s="172"/>
      <c r="U1615" s="172"/>
      <c r="V1615" s="172"/>
      <c r="W1615" s="172"/>
      <c r="X1615" s="172"/>
      <c r="Y1615" s="172"/>
      <c r="Z1615" s="172"/>
      <c r="AA1615" s="172"/>
      <c r="AB1615" s="172"/>
      <c r="AC1615" s="172"/>
      <c r="AD1615" s="172"/>
      <c r="AE1615" s="172"/>
      <c r="AF1615" s="172"/>
      <c r="AG1615" s="172"/>
      <c r="AH1615" s="172"/>
      <c r="AI1615" s="172"/>
      <c r="AJ1615" s="172"/>
      <c r="AK1615" s="172"/>
      <c r="AL1615" s="172"/>
      <c r="AM1615" s="172"/>
      <c r="AN1615" s="172"/>
      <c r="AO1615" s="172"/>
      <c r="AP1615" s="172"/>
      <c r="AQ1615" s="172"/>
      <c r="AR1615" s="172"/>
      <c r="AS1615" s="172"/>
      <c r="AT1615" s="172"/>
      <c r="AU1615" s="172"/>
      <c r="AV1615" s="172"/>
      <c r="AW1615" s="172"/>
      <c r="AX1615" s="172"/>
      <c r="AY1615" s="172"/>
      <c r="AZ1615" s="172"/>
      <c r="BA1615" s="172"/>
      <c r="BB1615" s="172"/>
      <c r="BC1615" s="172"/>
      <c r="BD1615" s="172"/>
      <c r="BE1615" s="172"/>
      <c r="BF1615" s="172"/>
      <c r="BG1615" s="172"/>
      <c r="BH1615" s="172"/>
      <c r="BI1615" s="172"/>
      <c r="BJ1615" s="172"/>
      <c r="BK1615" s="172"/>
      <c r="BL1615" s="172"/>
      <c r="BM1615" s="172"/>
      <c r="BN1615" s="172"/>
    </row>
    <row r="1616" spans="20:66" s="156" customFormat="1">
      <c r="T1616" s="172"/>
      <c r="U1616" s="172"/>
      <c r="V1616" s="172"/>
      <c r="W1616" s="172"/>
      <c r="X1616" s="172"/>
      <c r="Y1616" s="172"/>
      <c r="Z1616" s="172"/>
      <c r="AA1616" s="172"/>
      <c r="AB1616" s="172"/>
      <c r="AC1616" s="172"/>
      <c r="AD1616" s="172"/>
      <c r="AE1616" s="172"/>
      <c r="AF1616" s="172"/>
      <c r="AG1616" s="172"/>
      <c r="AH1616" s="172"/>
      <c r="AI1616" s="172"/>
      <c r="AJ1616" s="172"/>
      <c r="AK1616" s="172"/>
      <c r="AL1616" s="172"/>
      <c r="AM1616" s="172"/>
      <c r="AN1616" s="172"/>
      <c r="AO1616" s="172"/>
      <c r="AP1616" s="172"/>
      <c r="AQ1616" s="172"/>
      <c r="AR1616" s="172"/>
      <c r="AS1616" s="172"/>
      <c r="AT1616" s="172"/>
      <c r="AU1616" s="172"/>
      <c r="AV1616" s="172"/>
      <c r="AW1616" s="172"/>
      <c r="AX1616" s="172"/>
      <c r="AY1616" s="172"/>
      <c r="AZ1616" s="172"/>
      <c r="BA1616" s="172"/>
      <c r="BB1616" s="172"/>
      <c r="BC1616" s="172"/>
      <c r="BD1616" s="172"/>
      <c r="BE1616" s="172"/>
      <c r="BF1616" s="172"/>
      <c r="BG1616" s="172"/>
      <c r="BH1616" s="172"/>
      <c r="BI1616" s="172"/>
      <c r="BJ1616" s="172"/>
      <c r="BK1616" s="172"/>
      <c r="BL1616" s="172"/>
      <c r="BM1616" s="172"/>
      <c r="BN1616" s="172"/>
    </row>
    <row r="1617" spans="20:66" s="156" customFormat="1">
      <c r="T1617" s="172"/>
      <c r="U1617" s="172"/>
      <c r="V1617" s="172"/>
      <c r="W1617" s="172"/>
      <c r="X1617" s="172"/>
      <c r="Y1617" s="172"/>
      <c r="Z1617" s="172"/>
      <c r="AA1617" s="172"/>
      <c r="AB1617" s="172"/>
      <c r="AC1617" s="172"/>
      <c r="AD1617" s="172"/>
      <c r="AE1617" s="172"/>
      <c r="AF1617" s="172"/>
      <c r="AG1617" s="172"/>
      <c r="AH1617" s="172"/>
      <c r="AI1617" s="172"/>
      <c r="AJ1617" s="172"/>
      <c r="AK1617" s="172"/>
      <c r="AL1617" s="172"/>
      <c r="AM1617" s="172"/>
      <c r="AN1617" s="172"/>
      <c r="AO1617" s="172"/>
      <c r="AP1617" s="172"/>
      <c r="AQ1617" s="172"/>
      <c r="AR1617" s="172"/>
      <c r="AS1617" s="172"/>
      <c r="AT1617" s="172"/>
      <c r="AU1617" s="172"/>
      <c r="AV1617" s="172"/>
      <c r="AW1617" s="172"/>
      <c r="AX1617" s="172"/>
      <c r="AY1617" s="172"/>
      <c r="AZ1617" s="172"/>
      <c r="BA1617" s="172"/>
      <c r="BB1617" s="172"/>
      <c r="BC1617" s="172"/>
      <c r="BD1617" s="172"/>
      <c r="BE1617" s="172"/>
      <c r="BF1617" s="172"/>
      <c r="BG1617" s="172"/>
      <c r="BH1617" s="172"/>
      <c r="BI1617" s="172"/>
      <c r="BJ1617" s="172"/>
      <c r="BK1617" s="172"/>
      <c r="BL1617" s="172"/>
      <c r="BM1617" s="172"/>
      <c r="BN1617" s="172"/>
    </row>
    <row r="1618" spans="20:66" s="156" customFormat="1">
      <c r="T1618" s="172"/>
      <c r="U1618" s="172"/>
      <c r="V1618" s="172"/>
      <c r="W1618" s="172"/>
      <c r="X1618" s="172"/>
      <c r="Y1618" s="172"/>
      <c r="Z1618" s="172"/>
      <c r="AA1618" s="172"/>
      <c r="AB1618" s="172"/>
      <c r="AC1618" s="172"/>
      <c r="AD1618" s="172"/>
      <c r="AE1618" s="172"/>
      <c r="AF1618" s="172"/>
      <c r="AG1618" s="172"/>
      <c r="AH1618" s="172"/>
      <c r="AI1618" s="172"/>
      <c r="AJ1618" s="172"/>
      <c r="AK1618" s="172"/>
      <c r="AL1618" s="172"/>
      <c r="AM1618" s="172"/>
      <c r="AN1618" s="172"/>
      <c r="AO1618" s="172"/>
      <c r="AP1618" s="172"/>
      <c r="AQ1618" s="172"/>
      <c r="AR1618" s="172"/>
      <c r="AS1618" s="172"/>
      <c r="AT1618" s="172"/>
      <c r="AU1618" s="172"/>
      <c r="AV1618" s="172"/>
      <c r="AW1618" s="172"/>
      <c r="AX1618" s="172"/>
      <c r="AY1618" s="172"/>
      <c r="AZ1618" s="172"/>
      <c r="BA1618" s="172"/>
      <c r="BB1618" s="172"/>
      <c r="BC1618" s="172"/>
      <c r="BD1618" s="172"/>
      <c r="BE1618" s="172"/>
      <c r="BF1618" s="172"/>
      <c r="BG1618" s="172"/>
      <c r="BH1618" s="172"/>
      <c r="BI1618" s="172"/>
      <c r="BJ1618" s="172"/>
      <c r="BK1618" s="172"/>
      <c r="BL1618" s="172"/>
      <c r="BM1618" s="172"/>
      <c r="BN1618" s="172"/>
    </row>
    <row r="1619" spans="20:66" s="156" customFormat="1">
      <c r="T1619" s="172"/>
      <c r="U1619" s="172"/>
      <c r="V1619" s="172"/>
      <c r="W1619" s="172"/>
      <c r="X1619" s="172"/>
      <c r="Y1619" s="172"/>
      <c r="Z1619" s="172"/>
      <c r="AA1619" s="172"/>
      <c r="AB1619" s="172"/>
      <c r="AC1619" s="172"/>
      <c r="AD1619" s="172"/>
      <c r="AE1619" s="172"/>
      <c r="AF1619" s="172"/>
      <c r="AG1619" s="172"/>
      <c r="AH1619" s="172"/>
      <c r="AI1619" s="172"/>
      <c r="AJ1619" s="172"/>
      <c r="AK1619" s="172"/>
      <c r="AL1619" s="172"/>
      <c r="AM1619" s="172"/>
      <c r="AN1619" s="172"/>
      <c r="AO1619" s="172"/>
      <c r="AP1619" s="172"/>
      <c r="AQ1619" s="172"/>
      <c r="AR1619" s="172"/>
      <c r="AS1619" s="172"/>
      <c r="AT1619" s="172"/>
      <c r="AU1619" s="172"/>
      <c r="AV1619" s="172"/>
      <c r="AW1619" s="172"/>
      <c r="AX1619" s="172"/>
      <c r="AY1619" s="172"/>
      <c r="AZ1619" s="172"/>
      <c r="BA1619" s="172"/>
      <c r="BB1619" s="172"/>
      <c r="BC1619" s="172"/>
      <c r="BD1619" s="172"/>
      <c r="BE1619" s="172"/>
      <c r="BF1619" s="172"/>
      <c r="BG1619" s="172"/>
      <c r="BH1619" s="172"/>
      <c r="BI1619" s="172"/>
      <c r="BJ1619" s="172"/>
      <c r="BK1619" s="172"/>
      <c r="BL1619" s="172"/>
      <c r="BM1619" s="172"/>
      <c r="BN1619" s="172"/>
    </row>
    <row r="1620" spans="20:66" s="156" customFormat="1">
      <c r="T1620" s="172"/>
      <c r="U1620" s="172"/>
      <c r="V1620" s="172"/>
      <c r="W1620" s="172"/>
      <c r="X1620" s="172"/>
      <c r="Y1620" s="172"/>
      <c r="Z1620" s="172"/>
      <c r="AA1620" s="172"/>
      <c r="AB1620" s="172"/>
      <c r="AC1620" s="172"/>
      <c r="AD1620" s="172"/>
      <c r="AE1620" s="172"/>
      <c r="AF1620" s="172"/>
      <c r="AG1620" s="172"/>
      <c r="AH1620" s="172"/>
      <c r="AI1620" s="172"/>
      <c r="AJ1620" s="172"/>
      <c r="AK1620" s="172"/>
      <c r="AL1620" s="172"/>
      <c r="AM1620" s="172"/>
      <c r="AN1620" s="172"/>
      <c r="AO1620" s="172"/>
      <c r="AP1620" s="172"/>
      <c r="AQ1620" s="172"/>
      <c r="AR1620" s="172"/>
      <c r="AS1620" s="172"/>
      <c r="AT1620" s="172"/>
      <c r="AU1620" s="172"/>
      <c r="AV1620" s="172"/>
      <c r="AW1620" s="172"/>
      <c r="AX1620" s="172"/>
      <c r="AY1620" s="172"/>
      <c r="AZ1620" s="172"/>
      <c r="BA1620" s="172"/>
      <c r="BB1620" s="172"/>
      <c r="BC1620" s="172"/>
      <c r="BD1620" s="172"/>
      <c r="BE1620" s="172"/>
      <c r="BF1620" s="172"/>
      <c r="BG1620" s="172"/>
      <c r="BH1620" s="172"/>
      <c r="BI1620" s="172"/>
      <c r="BJ1620" s="172"/>
      <c r="BK1620" s="172"/>
      <c r="BL1620" s="172"/>
      <c r="BM1620" s="172"/>
      <c r="BN1620" s="172"/>
    </row>
    <row r="1621" spans="20:66" s="156" customFormat="1">
      <c r="T1621" s="172"/>
      <c r="U1621" s="172"/>
      <c r="V1621" s="172"/>
      <c r="W1621" s="172"/>
      <c r="X1621" s="172"/>
      <c r="Y1621" s="172"/>
      <c r="Z1621" s="172"/>
      <c r="AA1621" s="172"/>
      <c r="AB1621" s="172"/>
      <c r="AC1621" s="172"/>
      <c r="AD1621" s="172"/>
      <c r="AE1621" s="172"/>
      <c r="AF1621" s="172"/>
      <c r="AG1621" s="172"/>
      <c r="AH1621" s="172"/>
      <c r="AI1621" s="172"/>
      <c r="AJ1621" s="172"/>
      <c r="AK1621" s="172"/>
      <c r="AL1621" s="172"/>
      <c r="AM1621" s="172"/>
      <c r="AN1621" s="172"/>
      <c r="AO1621" s="172"/>
      <c r="AP1621" s="172"/>
      <c r="AQ1621" s="172"/>
      <c r="AR1621" s="172"/>
      <c r="AS1621" s="172"/>
      <c r="AT1621" s="172"/>
      <c r="AU1621" s="172"/>
      <c r="AV1621" s="172"/>
      <c r="AW1621" s="172"/>
      <c r="AX1621" s="172"/>
      <c r="AY1621" s="172"/>
      <c r="AZ1621" s="172"/>
      <c r="BA1621" s="172"/>
      <c r="BB1621" s="172"/>
      <c r="BC1621" s="172"/>
      <c r="BD1621" s="172"/>
      <c r="BE1621" s="172"/>
      <c r="BF1621" s="172"/>
      <c r="BG1621" s="172"/>
      <c r="BH1621" s="172"/>
      <c r="BI1621" s="172"/>
      <c r="BJ1621" s="172"/>
      <c r="BK1621" s="172"/>
      <c r="BL1621" s="172"/>
      <c r="BM1621" s="172"/>
      <c r="BN1621" s="172"/>
    </row>
    <row r="1622" spans="20:66" s="156" customFormat="1">
      <c r="T1622" s="172"/>
      <c r="U1622" s="172"/>
      <c r="V1622" s="172"/>
      <c r="W1622" s="172"/>
      <c r="X1622" s="172"/>
      <c r="Y1622" s="172"/>
      <c r="Z1622" s="172"/>
      <c r="AA1622" s="172"/>
      <c r="AB1622" s="172"/>
      <c r="AC1622" s="172"/>
      <c r="AD1622" s="172"/>
      <c r="AE1622" s="172"/>
      <c r="AF1622" s="172"/>
      <c r="AG1622" s="172"/>
      <c r="AH1622" s="172"/>
      <c r="AI1622" s="172"/>
      <c r="AJ1622" s="172"/>
      <c r="AK1622" s="172"/>
      <c r="AL1622" s="172"/>
      <c r="AM1622" s="172"/>
      <c r="AN1622" s="172"/>
      <c r="AO1622" s="172"/>
      <c r="AP1622" s="172"/>
      <c r="AQ1622" s="172"/>
      <c r="AR1622" s="172"/>
      <c r="AS1622" s="172"/>
      <c r="AT1622" s="172"/>
      <c r="AU1622" s="172"/>
      <c r="AV1622" s="172"/>
      <c r="AW1622" s="172"/>
      <c r="AX1622" s="172"/>
      <c r="AY1622" s="172"/>
      <c r="AZ1622" s="172"/>
      <c r="BA1622" s="172"/>
      <c r="BB1622" s="172"/>
      <c r="BC1622" s="172"/>
      <c r="BD1622" s="172"/>
      <c r="BE1622" s="172"/>
      <c r="BF1622" s="172"/>
      <c r="BG1622" s="172"/>
      <c r="BH1622" s="172"/>
      <c r="BI1622" s="172"/>
      <c r="BJ1622" s="172"/>
      <c r="BK1622" s="172"/>
      <c r="BL1622" s="172"/>
      <c r="BM1622" s="172"/>
      <c r="BN1622" s="172"/>
    </row>
    <row r="1623" spans="20:66" s="156" customFormat="1">
      <c r="T1623" s="172"/>
      <c r="U1623" s="172"/>
      <c r="V1623" s="172"/>
      <c r="W1623" s="172"/>
      <c r="X1623" s="172"/>
      <c r="Y1623" s="172"/>
      <c r="Z1623" s="172"/>
      <c r="AA1623" s="172"/>
      <c r="AB1623" s="172"/>
      <c r="AC1623" s="172"/>
      <c r="AD1623" s="172"/>
      <c r="AE1623" s="172"/>
      <c r="AF1623" s="172"/>
      <c r="AG1623" s="172"/>
      <c r="AH1623" s="172"/>
      <c r="AI1623" s="172"/>
      <c r="AJ1623" s="172"/>
      <c r="AK1623" s="172"/>
      <c r="AL1623" s="172"/>
      <c r="AM1623" s="172"/>
      <c r="AN1623" s="172"/>
      <c r="AO1623" s="172"/>
      <c r="AP1623" s="172"/>
      <c r="AQ1623" s="172"/>
      <c r="AR1623" s="172"/>
      <c r="AS1623" s="172"/>
      <c r="AT1623" s="172"/>
      <c r="AU1623" s="172"/>
      <c r="AV1623" s="172"/>
      <c r="AW1623" s="172"/>
      <c r="AX1623" s="172"/>
      <c r="AY1623" s="172"/>
      <c r="AZ1623" s="172"/>
      <c r="BA1623" s="172"/>
      <c r="BB1623" s="172"/>
      <c r="BC1623" s="172"/>
      <c r="BD1623" s="172"/>
      <c r="BE1623" s="172"/>
      <c r="BF1623" s="172"/>
      <c r="BG1623" s="172"/>
      <c r="BH1623" s="172"/>
      <c r="BI1623" s="172"/>
      <c r="BJ1623" s="172"/>
      <c r="BK1623" s="172"/>
      <c r="BL1623" s="172"/>
      <c r="BM1623" s="172"/>
      <c r="BN1623" s="172"/>
    </row>
    <row r="1624" spans="20:66" s="156" customFormat="1">
      <c r="T1624" s="172"/>
      <c r="U1624" s="172"/>
      <c r="V1624" s="172"/>
      <c r="W1624" s="172"/>
      <c r="X1624" s="172"/>
      <c r="Y1624" s="172"/>
      <c r="Z1624" s="172"/>
      <c r="AA1624" s="172"/>
      <c r="AB1624" s="172"/>
      <c r="AC1624" s="172"/>
      <c r="AD1624" s="172"/>
      <c r="AE1624" s="172"/>
      <c r="AF1624" s="172"/>
      <c r="AG1624" s="172"/>
      <c r="AH1624" s="172"/>
      <c r="AI1624" s="172"/>
      <c r="AJ1624" s="172"/>
      <c r="AK1624" s="172"/>
      <c r="AL1624" s="172"/>
      <c r="AM1624" s="172"/>
      <c r="AN1624" s="172"/>
      <c r="AO1624" s="172"/>
      <c r="AP1624" s="172"/>
      <c r="AQ1624" s="172"/>
      <c r="AR1624" s="172"/>
      <c r="AS1624" s="172"/>
      <c r="AT1624" s="172"/>
      <c r="AU1624" s="172"/>
      <c r="AV1624" s="172"/>
      <c r="AW1624" s="172"/>
      <c r="AX1624" s="172"/>
      <c r="AY1624" s="172"/>
      <c r="AZ1624" s="172"/>
      <c r="BA1624" s="172"/>
      <c r="BB1624" s="172"/>
      <c r="BC1624" s="172"/>
      <c r="BD1624" s="172"/>
      <c r="BE1624" s="172"/>
      <c r="BF1624" s="172"/>
      <c r="BG1624" s="172"/>
      <c r="BH1624" s="172"/>
      <c r="BI1624" s="172"/>
      <c r="BJ1624" s="172"/>
      <c r="BK1624" s="172"/>
      <c r="BL1624" s="172"/>
      <c r="BM1624" s="172"/>
      <c r="BN1624" s="172"/>
    </row>
    <row r="1625" spans="20:66" s="156" customFormat="1">
      <c r="T1625" s="172"/>
      <c r="U1625" s="172"/>
      <c r="V1625" s="172"/>
      <c r="W1625" s="172"/>
      <c r="X1625" s="172"/>
      <c r="Y1625" s="172"/>
      <c r="Z1625" s="172"/>
      <c r="AA1625" s="172"/>
      <c r="AB1625" s="172"/>
      <c r="AC1625" s="172"/>
      <c r="AD1625" s="172"/>
      <c r="AE1625" s="172"/>
      <c r="AF1625" s="172"/>
      <c r="AG1625" s="172"/>
      <c r="AH1625" s="172"/>
      <c r="AI1625" s="172"/>
      <c r="AJ1625" s="172"/>
      <c r="AK1625" s="172"/>
      <c r="AL1625" s="172"/>
      <c r="AM1625" s="172"/>
      <c r="AN1625" s="172"/>
      <c r="AO1625" s="172"/>
      <c r="AP1625" s="172"/>
      <c r="AQ1625" s="172"/>
      <c r="AR1625" s="172"/>
      <c r="AS1625" s="172"/>
      <c r="AT1625" s="172"/>
      <c r="AU1625" s="172"/>
      <c r="AV1625" s="172"/>
      <c r="AW1625" s="172"/>
      <c r="AX1625" s="172"/>
      <c r="AY1625" s="172"/>
      <c r="AZ1625" s="172"/>
      <c r="BA1625" s="172"/>
      <c r="BB1625" s="172"/>
      <c r="BC1625" s="172"/>
      <c r="BD1625" s="172"/>
      <c r="BE1625" s="172"/>
      <c r="BF1625" s="172"/>
      <c r="BG1625" s="172"/>
      <c r="BH1625" s="172"/>
      <c r="BI1625" s="172"/>
      <c r="BJ1625" s="172"/>
      <c r="BK1625" s="172"/>
      <c r="BL1625" s="172"/>
      <c r="BM1625" s="172"/>
      <c r="BN1625" s="172"/>
    </row>
    <row r="1626" spans="20:66" s="156" customFormat="1">
      <c r="T1626" s="172"/>
      <c r="U1626" s="172"/>
      <c r="V1626" s="172"/>
      <c r="W1626" s="172"/>
      <c r="X1626" s="172"/>
      <c r="Y1626" s="172"/>
      <c r="Z1626" s="172"/>
      <c r="AA1626" s="172"/>
      <c r="AB1626" s="172"/>
      <c r="AC1626" s="172"/>
      <c r="AD1626" s="172"/>
      <c r="AE1626" s="172"/>
      <c r="AF1626" s="172"/>
      <c r="AG1626" s="172"/>
      <c r="AH1626" s="172"/>
      <c r="AI1626" s="172"/>
      <c r="AJ1626" s="172"/>
      <c r="AK1626" s="172"/>
      <c r="AL1626" s="172"/>
      <c r="AM1626" s="172"/>
      <c r="AN1626" s="172"/>
      <c r="AO1626" s="172"/>
      <c r="AP1626" s="172"/>
      <c r="AQ1626" s="172"/>
      <c r="AR1626" s="172"/>
      <c r="AS1626" s="172"/>
      <c r="AT1626" s="172"/>
      <c r="AU1626" s="172"/>
      <c r="AV1626" s="172"/>
      <c r="AW1626" s="172"/>
      <c r="AX1626" s="172"/>
      <c r="AY1626" s="172"/>
      <c r="AZ1626" s="172"/>
      <c r="BA1626" s="172"/>
      <c r="BB1626" s="172"/>
      <c r="BC1626" s="172"/>
      <c r="BD1626" s="172"/>
      <c r="BE1626" s="172"/>
      <c r="BF1626" s="172"/>
      <c r="BG1626" s="172"/>
      <c r="BH1626" s="172"/>
      <c r="BI1626" s="172"/>
      <c r="BJ1626" s="172"/>
      <c r="BK1626" s="172"/>
      <c r="BL1626" s="172"/>
      <c r="BM1626" s="172"/>
      <c r="BN1626" s="172"/>
    </row>
    <row r="1627" spans="20:66" s="156" customFormat="1">
      <c r="T1627" s="172"/>
      <c r="U1627" s="172"/>
      <c r="V1627" s="172"/>
      <c r="W1627" s="172"/>
      <c r="X1627" s="172"/>
      <c r="Y1627" s="172"/>
      <c r="Z1627" s="172"/>
      <c r="AA1627" s="172"/>
      <c r="AB1627" s="172"/>
      <c r="AC1627" s="172"/>
      <c r="AD1627" s="172"/>
      <c r="AE1627" s="172"/>
      <c r="AF1627" s="172"/>
      <c r="AG1627" s="172"/>
      <c r="AH1627" s="172"/>
      <c r="AI1627" s="172"/>
      <c r="AJ1627" s="172"/>
      <c r="AK1627" s="172"/>
      <c r="AL1627" s="172"/>
      <c r="AM1627" s="172"/>
      <c r="AN1627" s="172"/>
      <c r="AO1627" s="172"/>
      <c r="AP1627" s="172"/>
      <c r="AQ1627" s="172"/>
      <c r="AR1627" s="172"/>
      <c r="AS1627" s="172"/>
      <c r="AT1627" s="172"/>
      <c r="AU1627" s="172"/>
      <c r="AV1627" s="172"/>
      <c r="AW1627" s="172"/>
      <c r="AX1627" s="172"/>
      <c r="AY1627" s="172"/>
      <c r="AZ1627" s="172"/>
      <c r="BA1627" s="172"/>
      <c r="BB1627" s="172"/>
      <c r="BC1627" s="172"/>
      <c r="BD1627" s="172"/>
      <c r="BE1627" s="172"/>
      <c r="BF1627" s="172"/>
      <c r="BG1627" s="172"/>
      <c r="BH1627" s="172"/>
      <c r="BI1627" s="172"/>
      <c r="BJ1627" s="172"/>
      <c r="BK1627" s="172"/>
      <c r="BL1627" s="172"/>
      <c r="BM1627" s="172"/>
      <c r="BN1627" s="172"/>
    </row>
    <row r="1628" spans="20:66" s="156" customFormat="1">
      <c r="T1628" s="172"/>
      <c r="U1628" s="172"/>
      <c r="V1628" s="172"/>
      <c r="W1628" s="172"/>
      <c r="X1628" s="172"/>
      <c r="Y1628" s="172"/>
      <c r="Z1628" s="172"/>
      <c r="AA1628" s="172"/>
      <c r="AB1628" s="172"/>
      <c r="AC1628" s="172"/>
      <c r="AD1628" s="172"/>
      <c r="AE1628" s="172"/>
      <c r="AF1628" s="172"/>
      <c r="AG1628" s="172"/>
      <c r="AH1628" s="172"/>
      <c r="AI1628" s="172"/>
      <c r="AJ1628" s="172"/>
      <c r="AK1628" s="172"/>
      <c r="AL1628" s="172"/>
      <c r="AM1628" s="172"/>
      <c r="AN1628" s="172"/>
      <c r="AO1628" s="172"/>
      <c r="AP1628" s="172"/>
      <c r="AQ1628" s="172"/>
      <c r="AR1628" s="172"/>
      <c r="AS1628" s="172"/>
      <c r="AT1628" s="172"/>
      <c r="AU1628" s="172"/>
      <c r="AV1628" s="172"/>
      <c r="AW1628" s="172"/>
      <c r="AX1628" s="172"/>
      <c r="AY1628" s="172"/>
      <c r="AZ1628" s="172"/>
      <c r="BA1628" s="172"/>
      <c r="BB1628" s="172"/>
      <c r="BC1628" s="172"/>
      <c r="BD1628" s="172"/>
      <c r="BE1628" s="172"/>
      <c r="BF1628" s="172"/>
      <c r="BG1628" s="172"/>
      <c r="BH1628" s="172"/>
      <c r="BI1628" s="172"/>
      <c r="BJ1628" s="172"/>
      <c r="BK1628" s="172"/>
      <c r="BL1628" s="172"/>
      <c r="BM1628" s="172"/>
      <c r="BN1628" s="172"/>
    </row>
    <row r="1629" spans="20:66" s="156" customFormat="1">
      <c r="T1629" s="172"/>
      <c r="U1629" s="172"/>
      <c r="V1629" s="172"/>
      <c r="W1629" s="172"/>
      <c r="X1629" s="172"/>
      <c r="Y1629" s="172"/>
      <c r="Z1629" s="172"/>
      <c r="AA1629" s="172"/>
      <c r="AB1629" s="172"/>
      <c r="AC1629" s="172"/>
      <c r="AD1629" s="172"/>
      <c r="AE1629" s="172"/>
      <c r="AF1629" s="172"/>
      <c r="AG1629" s="172"/>
      <c r="AH1629" s="172"/>
      <c r="AI1629" s="172"/>
      <c r="AJ1629" s="172"/>
      <c r="AK1629" s="172"/>
      <c r="AL1629" s="172"/>
      <c r="AM1629" s="172"/>
      <c r="AN1629" s="172"/>
      <c r="AO1629" s="172"/>
      <c r="AP1629" s="172"/>
      <c r="AQ1629" s="172"/>
      <c r="AR1629" s="172"/>
      <c r="AS1629" s="172"/>
      <c r="AT1629" s="172"/>
      <c r="AU1629" s="172"/>
      <c r="AV1629" s="172"/>
      <c r="AW1629" s="172"/>
      <c r="AX1629" s="172"/>
      <c r="AY1629" s="172"/>
      <c r="AZ1629" s="172"/>
      <c r="BA1629" s="172"/>
      <c r="BB1629" s="172"/>
      <c r="BC1629" s="172"/>
      <c r="BD1629" s="172"/>
      <c r="BE1629" s="172"/>
      <c r="BF1629" s="172"/>
      <c r="BG1629" s="172"/>
      <c r="BH1629" s="172"/>
      <c r="BI1629" s="172"/>
      <c r="BJ1629" s="172"/>
      <c r="BK1629" s="172"/>
      <c r="BL1629" s="172"/>
      <c r="BM1629" s="172"/>
      <c r="BN1629" s="172"/>
    </row>
    <row r="1630" spans="20:66" s="156" customFormat="1">
      <c r="T1630" s="172"/>
      <c r="U1630" s="172"/>
      <c r="V1630" s="172"/>
      <c r="W1630" s="172"/>
      <c r="X1630" s="172"/>
      <c r="Y1630" s="172"/>
      <c r="Z1630" s="172"/>
      <c r="AA1630" s="172"/>
      <c r="AB1630" s="172"/>
      <c r="AC1630" s="172"/>
      <c r="AD1630" s="172"/>
      <c r="AE1630" s="172"/>
      <c r="AF1630" s="172"/>
      <c r="AG1630" s="172"/>
      <c r="AH1630" s="172"/>
      <c r="AI1630" s="172"/>
      <c r="AJ1630" s="172"/>
      <c r="AK1630" s="172"/>
      <c r="AL1630" s="172"/>
      <c r="AM1630" s="172"/>
      <c r="AN1630" s="172"/>
      <c r="AO1630" s="172"/>
      <c r="AP1630" s="172"/>
      <c r="AQ1630" s="172"/>
      <c r="AR1630" s="172"/>
      <c r="AS1630" s="172"/>
      <c r="AT1630" s="172"/>
      <c r="AU1630" s="172"/>
      <c r="AV1630" s="172"/>
      <c r="AW1630" s="172"/>
      <c r="AX1630" s="172"/>
      <c r="AY1630" s="172"/>
      <c r="AZ1630" s="172"/>
      <c r="BA1630" s="172"/>
      <c r="BB1630" s="172"/>
      <c r="BC1630" s="172"/>
      <c r="BD1630" s="172"/>
      <c r="BE1630" s="172"/>
      <c r="BF1630" s="172"/>
      <c r="BG1630" s="172"/>
      <c r="BH1630" s="172"/>
      <c r="BI1630" s="172"/>
      <c r="BJ1630" s="172"/>
      <c r="BK1630" s="172"/>
      <c r="BL1630" s="172"/>
      <c r="BM1630" s="172"/>
      <c r="BN1630" s="172"/>
    </row>
    <row r="1631" spans="20:66" s="156" customFormat="1">
      <c r="T1631" s="172"/>
      <c r="U1631" s="172"/>
      <c r="V1631" s="172"/>
      <c r="W1631" s="172"/>
      <c r="X1631" s="172"/>
      <c r="Y1631" s="172"/>
      <c r="Z1631" s="172"/>
      <c r="AA1631" s="172"/>
      <c r="AB1631" s="172"/>
      <c r="AC1631" s="172"/>
      <c r="AD1631" s="172"/>
      <c r="AE1631" s="172"/>
      <c r="AF1631" s="172"/>
      <c r="AG1631" s="172"/>
      <c r="AH1631" s="172"/>
      <c r="AI1631" s="172"/>
      <c r="AJ1631" s="172"/>
      <c r="AK1631" s="172"/>
      <c r="AL1631" s="172"/>
      <c r="AM1631" s="172"/>
      <c r="AN1631" s="172"/>
      <c r="AO1631" s="172"/>
      <c r="AP1631" s="172"/>
      <c r="AQ1631" s="172"/>
      <c r="AR1631" s="172"/>
      <c r="AS1631" s="172"/>
      <c r="AT1631" s="172"/>
      <c r="AU1631" s="172"/>
      <c r="AV1631" s="172"/>
      <c r="AW1631" s="172"/>
      <c r="AX1631" s="172"/>
      <c r="AY1631" s="172"/>
      <c r="AZ1631" s="172"/>
      <c r="BA1631" s="172"/>
      <c r="BB1631" s="172"/>
      <c r="BC1631" s="172"/>
      <c r="BD1631" s="172"/>
      <c r="BE1631" s="172"/>
      <c r="BF1631" s="172"/>
      <c r="BG1631" s="172"/>
      <c r="BH1631" s="172"/>
      <c r="BI1631" s="172"/>
      <c r="BJ1631" s="172"/>
      <c r="BK1631" s="172"/>
      <c r="BL1631" s="172"/>
      <c r="BM1631" s="172"/>
      <c r="BN1631" s="172"/>
    </row>
    <row r="1632" spans="20:66" s="156" customFormat="1">
      <c r="T1632" s="172"/>
      <c r="U1632" s="172"/>
      <c r="V1632" s="172"/>
      <c r="W1632" s="172"/>
      <c r="X1632" s="172"/>
      <c r="Y1632" s="172"/>
      <c r="Z1632" s="172"/>
      <c r="AA1632" s="172"/>
      <c r="AB1632" s="172"/>
      <c r="AC1632" s="172"/>
      <c r="AD1632" s="172"/>
      <c r="AE1632" s="172"/>
      <c r="AF1632" s="172"/>
      <c r="AG1632" s="172"/>
      <c r="AH1632" s="172"/>
      <c r="AI1632" s="172"/>
      <c r="AJ1632" s="172"/>
      <c r="AK1632" s="172"/>
      <c r="AL1632" s="172"/>
      <c r="AM1632" s="172"/>
      <c r="AN1632" s="172"/>
      <c r="AO1632" s="172"/>
      <c r="AP1632" s="172"/>
      <c r="AQ1632" s="172"/>
      <c r="AR1632" s="172"/>
      <c r="AS1632" s="172"/>
      <c r="AT1632" s="172"/>
      <c r="AU1632" s="172"/>
      <c r="AV1632" s="172"/>
      <c r="AW1632" s="172"/>
      <c r="AX1632" s="172"/>
      <c r="AY1632" s="172"/>
      <c r="AZ1632" s="172"/>
      <c r="BA1632" s="172"/>
      <c r="BB1632" s="172"/>
      <c r="BC1632" s="172"/>
      <c r="BD1632" s="172"/>
      <c r="BE1632" s="172"/>
      <c r="BF1632" s="172"/>
      <c r="BG1632" s="172"/>
      <c r="BH1632" s="172"/>
      <c r="BI1632" s="172"/>
      <c r="BJ1632" s="172"/>
      <c r="BK1632" s="172"/>
      <c r="BL1632" s="172"/>
      <c r="BM1632" s="172"/>
      <c r="BN1632" s="172"/>
    </row>
    <row r="1633" spans="20:66" s="156" customFormat="1">
      <c r="T1633" s="172"/>
      <c r="U1633" s="172"/>
      <c r="V1633" s="172"/>
      <c r="W1633" s="172"/>
      <c r="X1633" s="172"/>
      <c r="Y1633" s="172"/>
      <c r="Z1633" s="172"/>
      <c r="AA1633" s="172"/>
      <c r="AB1633" s="172"/>
      <c r="AC1633" s="172"/>
      <c r="AD1633" s="172"/>
      <c r="AE1633" s="172"/>
      <c r="AF1633" s="172"/>
      <c r="AG1633" s="172"/>
      <c r="AH1633" s="172"/>
      <c r="AI1633" s="172"/>
      <c r="AJ1633" s="172"/>
      <c r="AK1633" s="172"/>
      <c r="AL1633" s="172"/>
      <c r="AM1633" s="172"/>
      <c r="AN1633" s="172"/>
      <c r="AO1633" s="172"/>
      <c r="AP1633" s="172"/>
      <c r="AQ1633" s="172"/>
      <c r="AR1633" s="172"/>
      <c r="AS1633" s="172"/>
      <c r="AT1633" s="172"/>
      <c r="AU1633" s="172"/>
      <c r="AV1633" s="172"/>
      <c r="AW1633" s="172"/>
      <c r="AX1633" s="172"/>
      <c r="AY1633" s="172"/>
      <c r="AZ1633" s="172"/>
      <c r="BA1633" s="172"/>
      <c r="BB1633" s="172"/>
      <c r="BC1633" s="172"/>
      <c r="BD1633" s="172"/>
      <c r="BE1633" s="172"/>
      <c r="BF1633" s="172"/>
      <c r="BG1633" s="172"/>
      <c r="BH1633" s="172"/>
      <c r="BI1633" s="172"/>
      <c r="BJ1633" s="172"/>
      <c r="BK1633" s="172"/>
      <c r="BL1633" s="172"/>
      <c r="BM1633" s="172"/>
      <c r="BN1633" s="172"/>
    </row>
    <row r="1634" spans="20:66" s="156" customFormat="1">
      <c r="T1634" s="172"/>
      <c r="U1634" s="172"/>
      <c r="V1634" s="172"/>
      <c r="W1634" s="172"/>
      <c r="X1634" s="172"/>
      <c r="Y1634" s="172"/>
      <c r="Z1634" s="172"/>
      <c r="AA1634" s="172"/>
      <c r="AB1634" s="172"/>
      <c r="AC1634" s="172"/>
      <c r="AD1634" s="172"/>
      <c r="AE1634" s="172"/>
      <c r="AF1634" s="172"/>
      <c r="AG1634" s="172"/>
      <c r="AH1634" s="172"/>
      <c r="AI1634" s="172"/>
      <c r="AJ1634" s="172"/>
      <c r="AK1634" s="172"/>
      <c r="AL1634" s="172"/>
      <c r="AM1634" s="172"/>
      <c r="AN1634" s="172"/>
      <c r="AO1634" s="172"/>
      <c r="AP1634" s="172"/>
      <c r="AQ1634" s="172"/>
      <c r="AR1634" s="172"/>
      <c r="AS1634" s="172"/>
      <c r="AT1634" s="172"/>
      <c r="AU1634" s="172"/>
      <c r="AV1634" s="172"/>
      <c r="AW1634" s="172"/>
      <c r="AX1634" s="172"/>
      <c r="AY1634" s="172"/>
      <c r="AZ1634" s="172"/>
      <c r="BA1634" s="172"/>
      <c r="BB1634" s="172"/>
      <c r="BC1634" s="172"/>
      <c r="BD1634" s="172"/>
      <c r="BE1634" s="172"/>
      <c r="BF1634" s="172"/>
      <c r="BG1634" s="172"/>
      <c r="BH1634" s="172"/>
      <c r="BI1634" s="172"/>
      <c r="BJ1634" s="172"/>
      <c r="BK1634" s="172"/>
      <c r="BL1634" s="172"/>
      <c r="BM1634" s="172"/>
      <c r="BN1634" s="172"/>
    </row>
    <row r="1635" spans="20:66" s="156" customFormat="1">
      <c r="T1635" s="172"/>
      <c r="U1635" s="172"/>
      <c r="V1635" s="172"/>
      <c r="W1635" s="172"/>
      <c r="X1635" s="172"/>
      <c r="Y1635" s="172"/>
      <c r="Z1635" s="172"/>
      <c r="AA1635" s="172"/>
      <c r="AB1635" s="172"/>
      <c r="AC1635" s="172"/>
      <c r="AD1635" s="172"/>
      <c r="AE1635" s="172"/>
      <c r="AF1635" s="172"/>
      <c r="AG1635" s="172"/>
      <c r="AH1635" s="172"/>
      <c r="AI1635" s="172"/>
      <c r="AJ1635" s="172"/>
      <c r="AK1635" s="172"/>
      <c r="AL1635" s="172"/>
      <c r="AM1635" s="172"/>
      <c r="AN1635" s="172"/>
      <c r="AO1635" s="172"/>
      <c r="AP1635" s="172"/>
      <c r="AQ1635" s="172"/>
      <c r="AR1635" s="172"/>
      <c r="AS1635" s="172"/>
      <c r="AT1635" s="172"/>
      <c r="AU1635" s="172"/>
      <c r="AV1635" s="172"/>
      <c r="AW1635" s="172"/>
      <c r="AX1635" s="172"/>
      <c r="AY1635" s="172"/>
      <c r="AZ1635" s="172"/>
      <c r="BA1635" s="172"/>
      <c r="BB1635" s="172"/>
      <c r="BC1635" s="172"/>
      <c r="BD1635" s="172"/>
      <c r="BE1635" s="172"/>
      <c r="BF1635" s="172"/>
      <c r="BG1635" s="172"/>
      <c r="BH1635" s="172"/>
      <c r="BI1635" s="172"/>
      <c r="BJ1635" s="172"/>
      <c r="BK1635" s="172"/>
      <c r="BL1635" s="172"/>
      <c r="BM1635" s="172"/>
      <c r="BN1635" s="172"/>
    </row>
    <row r="1636" spans="20:66" s="156" customFormat="1">
      <c r="T1636" s="172"/>
      <c r="U1636" s="172"/>
      <c r="V1636" s="172"/>
      <c r="W1636" s="172"/>
      <c r="X1636" s="172"/>
      <c r="Y1636" s="172"/>
      <c r="Z1636" s="172"/>
      <c r="AA1636" s="172"/>
      <c r="AB1636" s="172"/>
      <c r="AC1636" s="172"/>
      <c r="AD1636" s="172"/>
      <c r="AE1636" s="172"/>
      <c r="AF1636" s="172"/>
      <c r="AG1636" s="172"/>
      <c r="AH1636" s="172"/>
      <c r="AI1636" s="172"/>
      <c r="AJ1636" s="172"/>
      <c r="AK1636" s="172"/>
      <c r="AL1636" s="172"/>
      <c r="AM1636" s="172"/>
      <c r="AN1636" s="172"/>
      <c r="AO1636" s="172"/>
      <c r="AP1636" s="172"/>
      <c r="AQ1636" s="172"/>
      <c r="AR1636" s="172"/>
      <c r="AS1636" s="172"/>
      <c r="AT1636" s="172"/>
      <c r="AU1636" s="172"/>
      <c r="AV1636" s="172"/>
      <c r="AW1636" s="172"/>
      <c r="AX1636" s="172"/>
      <c r="AY1636" s="172"/>
      <c r="AZ1636" s="172"/>
      <c r="BA1636" s="172"/>
      <c r="BB1636" s="172"/>
      <c r="BC1636" s="172"/>
      <c r="BD1636" s="172"/>
      <c r="BE1636" s="172"/>
      <c r="BF1636" s="172"/>
      <c r="BG1636" s="172"/>
      <c r="BH1636" s="172"/>
      <c r="BI1636" s="172"/>
      <c r="BJ1636" s="172"/>
      <c r="BK1636" s="172"/>
      <c r="BL1636" s="172"/>
      <c r="BM1636" s="172"/>
      <c r="BN1636" s="172"/>
    </row>
    <row r="1637" spans="20:66" s="156" customFormat="1">
      <c r="T1637" s="172"/>
      <c r="U1637" s="172"/>
      <c r="V1637" s="172"/>
      <c r="W1637" s="172"/>
      <c r="X1637" s="172"/>
      <c r="Y1637" s="172"/>
      <c r="Z1637" s="172"/>
      <c r="AA1637" s="172"/>
      <c r="AB1637" s="172"/>
      <c r="AC1637" s="172"/>
      <c r="AD1637" s="172"/>
      <c r="AE1637" s="172"/>
      <c r="AF1637" s="172"/>
      <c r="AG1637" s="172"/>
      <c r="AH1637" s="172"/>
      <c r="AI1637" s="172"/>
      <c r="AJ1637" s="172"/>
      <c r="AK1637" s="172"/>
      <c r="AL1637" s="172"/>
      <c r="AM1637" s="172"/>
      <c r="AN1637" s="172"/>
      <c r="AO1637" s="172"/>
      <c r="AP1637" s="172"/>
      <c r="AQ1637" s="172"/>
      <c r="AR1637" s="172"/>
      <c r="AS1637" s="172"/>
      <c r="AT1637" s="172"/>
      <c r="AU1637" s="172"/>
      <c r="AV1637" s="172"/>
      <c r="AW1637" s="172"/>
      <c r="AX1637" s="172"/>
      <c r="AY1637" s="172"/>
      <c r="AZ1637" s="172"/>
      <c r="BA1637" s="172"/>
      <c r="BB1637" s="172"/>
      <c r="BC1637" s="172"/>
      <c r="BD1637" s="172"/>
      <c r="BE1637" s="172"/>
      <c r="BF1637" s="172"/>
      <c r="BG1637" s="172"/>
      <c r="BH1637" s="172"/>
      <c r="BI1637" s="172"/>
      <c r="BJ1637" s="172"/>
      <c r="BK1637" s="172"/>
      <c r="BL1637" s="172"/>
      <c r="BM1637" s="172"/>
      <c r="BN1637" s="172"/>
    </row>
    <row r="1638" spans="20:66" s="156" customFormat="1">
      <c r="T1638" s="172"/>
      <c r="U1638" s="172"/>
      <c r="V1638" s="172"/>
      <c r="W1638" s="172"/>
      <c r="X1638" s="172"/>
      <c r="Y1638" s="172"/>
      <c r="Z1638" s="172"/>
      <c r="AA1638" s="172"/>
      <c r="AB1638" s="172"/>
      <c r="AC1638" s="172"/>
      <c r="AD1638" s="172"/>
      <c r="AE1638" s="172"/>
      <c r="AF1638" s="172"/>
      <c r="AG1638" s="172"/>
      <c r="AH1638" s="172"/>
      <c r="AI1638" s="172"/>
      <c r="AJ1638" s="172"/>
      <c r="AK1638" s="172"/>
      <c r="AL1638" s="172"/>
      <c r="AM1638" s="172"/>
      <c r="AN1638" s="172"/>
      <c r="AO1638" s="172"/>
      <c r="AP1638" s="172"/>
      <c r="AQ1638" s="172"/>
      <c r="AR1638" s="172"/>
      <c r="AS1638" s="172"/>
      <c r="AT1638" s="172"/>
      <c r="AU1638" s="172"/>
      <c r="AV1638" s="172"/>
      <c r="AW1638" s="172"/>
      <c r="AX1638" s="172"/>
      <c r="AY1638" s="172"/>
      <c r="AZ1638" s="172"/>
      <c r="BA1638" s="172"/>
      <c r="BB1638" s="172"/>
      <c r="BC1638" s="172"/>
      <c r="BD1638" s="172"/>
      <c r="BE1638" s="172"/>
      <c r="BF1638" s="172"/>
      <c r="BG1638" s="172"/>
      <c r="BH1638" s="172"/>
      <c r="BI1638" s="172"/>
      <c r="BJ1638" s="172"/>
      <c r="BK1638" s="172"/>
      <c r="BL1638" s="172"/>
      <c r="BM1638" s="172"/>
      <c r="BN1638" s="172"/>
    </row>
    <row r="1639" spans="20:66" s="156" customFormat="1">
      <c r="T1639" s="172"/>
      <c r="U1639" s="172"/>
      <c r="V1639" s="172"/>
      <c r="W1639" s="172"/>
      <c r="X1639" s="172"/>
      <c r="Y1639" s="172"/>
      <c r="Z1639" s="172"/>
      <c r="AA1639" s="172"/>
      <c r="AB1639" s="172"/>
      <c r="AC1639" s="172"/>
      <c r="AD1639" s="172"/>
      <c r="AE1639" s="172"/>
      <c r="AF1639" s="172"/>
      <c r="AG1639" s="172"/>
      <c r="AH1639" s="172"/>
      <c r="AI1639" s="172"/>
      <c r="AJ1639" s="172"/>
      <c r="AK1639" s="172"/>
      <c r="AL1639" s="172"/>
      <c r="AM1639" s="172"/>
      <c r="AN1639" s="172"/>
      <c r="AO1639" s="172"/>
      <c r="AP1639" s="172"/>
      <c r="AQ1639" s="172"/>
      <c r="AR1639" s="172"/>
      <c r="AS1639" s="172"/>
      <c r="AT1639" s="172"/>
      <c r="AU1639" s="172"/>
      <c r="AV1639" s="172"/>
      <c r="AW1639" s="172"/>
      <c r="AX1639" s="172"/>
      <c r="AY1639" s="172"/>
      <c r="AZ1639" s="172"/>
      <c r="BA1639" s="172"/>
      <c r="BB1639" s="172"/>
      <c r="BC1639" s="172"/>
      <c r="BD1639" s="172"/>
      <c r="BE1639" s="172"/>
      <c r="BF1639" s="172"/>
      <c r="BG1639" s="172"/>
      <c r="BH1639" s="172"/>
      <c r="BI1639" s="172"/>
      <c r="BJ1639" s="172"/>
      <c r="BK1639" s="172"/>
      <c r="BL1639" s="172"/>
      <c r="BM1639" s="172"/>
      <c r="BN1639" s="172"/>
    </row>
    <row r="1640" spans="20:66" s="156" customFormat="1">
      <c r="T1640" s="172"/>
      <c r="U1640" s="172"/>
      <c r="V1640" s="172"/>
      <c r="W1640" s="172"/>
      <c r="X1640" s="172"/>
      <c r="Y1640" s="172"/>
      <c r="Z1640" s="172"/>
      <c r="AA1640" s="172"/>
      <c r="AB1640" s="172"/>
      <c r="AC1640" s="172"/>
      <c r="AD1640" s="172"/>
      <c r="AE1640" s="172"/>
      <c r="AF1640" s="172"/>
      <c r="AG1640" s="172"/>
      <c r="AH1640" s="172"/>
      <c r="AI1640" s="172"/>
      <c r="AJ1640" s="172"/>
      <c r="AK1640" s="172"/>
      <c r="AL1640" s="172"/>
      <c r="AM1640" s="172"/>
      <c r="AN1640" s="172"/>
      <c r="AO1640" s="172"/>
      <c r="AP1640" s="172"/>
      <c r="AQ1640" s="172"/>
      <c r="AR1640" s="172"/>
      <c r="AS1640" s="172"/>
      <c r="AT1640" s="172"/>
      <c r="AU1640" s="172"/>
      <c r="AV1640" s="172"/>
      <c r="AW1640" s="172"/>
      <c r="AX1640" s="172"/>
      <c r="AY1640" s="172"/>
      <c r="AZ1640" s="172"/>
      <c r="BA1640" s="172"/>
      <c r="BB1640" s="172"/>
      <c r="BC1640" s="172"/>
      <c r="BD1640" s="172"/>
      <c r="BE1640" s="172"/>
      <c r="BF1640" s="172"/>
      <c r="BG1640" s="172"/>
      <c r="BH1640" s="172"/>
      <c r="BI1640" s="172"/>
      <c r="BJ1640" s="172"/>
      <c r="BK1640" s="172"/>
      <c r="BL1640" s="172"/>
      <c r="BM1640" s="172"/>
      <c r="BN1640" s="172"/>
    </row>
    <row r="1641" spans="20:66" s="156" customFormat="1">
      <c r="T1641" s="172"/>
      <c r="U1641" s="172"/>
      <c r="V1641" s="172"/>
      <c r="W1641" s="172"/>
      <c r="X1641" s="172"/>
      <c r="Y1641" s="172"/>
      <c r="Z1641" s="172"/>
      <c r="AA1641" s="172"/>
      <c r="AB1641" s="172"/>
      <c r="AC1641" s="172"/>
      <c r="AD1641" s="172"/>
      <c r="AE1641" s="172"/>
      <c r="AF1641" s="172"/>
      <c r="AG1641" s="172"/>
      <c r="AH1641" s="172"/>
      <c r="AI1641" s="172"/>
      <c r="AJ1641" s="172"/>
      <c r="AK1641" s="172"/>
      <c r="AL1641" s="172"/>
      <c r="AM1641" s="172"/>
      <c r="AN1641" s="172"/>
      <c r="AO1641" s="172"/>
      <c r="AP1641" s="172"/>
      <c r="AQ1641" s="172"/>
      <c r="AR1641" s="172"/>
      <c r="AS1641" s="172"/>
      <c r="AT1641" s="172"/>
      <c r="AU1641" s="172"/>
      <c r="AV1641" s="172"/>
      <c r="AW1641" s="172"/>
      <c r="AX1641" s="172"/>
      <c r="AY1641" s="172"/>
      <c r="AZ1641" s="172"/>
      <c r="BA1641" s="172"/>
      <c r="BB1641" s="172"/>
      <c r="BC1641" s="172"/>
      <c r="BD1641" s="172"/>
      <c r="BE1641" s="172"/>
      <c r="BF1641" s="172"/>
      <c r="BG1641" s="172"/>
      <c r="BH1641" s="172"/>
      <c r="BI1641" s="172"/>
      <c r="BJ1641" s="172"/>
      <c r="BK1641" s="172"/>
      <c r="BL1641" s="172"/>
      <c r="BM1641" s="172"/>
      <c r="BN1641" s="172"/>
    </row>
    <row r="1642" spans="20:66" s="156" customFormat="1">
      <c r="T1642" s="172"/>
      <c r="U1642" s="172"/>
      <c r="V1642" s="172"/>
      <c r="W1642" s="172"/>
      <c r="X1642" s="172"/>
      <c r="Y1642" s="172"/>
      <c r="Z1642" s="172"/>
      <c r="AA1642" s="172"/>
      <c r="AB1642" s="172"/>
      <c r="AC1642" s="172"/>
      <c r="AD1642" s="172"/>
      <c r="AE1642" s="172"/>
      <c r="AF1642" s="172"/>
      <c r="AG1642" s="172"/>
      <c r="AH1642" s="172"/>
      <c r="AI1642" s="172"/>
      <c r="AJ1642" s="172"/>
      <c r="AK1642" s="172"/>
      <c r="AL1642" s="172"/>
      <c r="AM1642" s="172"/>
      <c r="AN1642" s="172"/>
      <c r="AO1642" s="172"/>
      <c r="AP1642" s="172"/>
      <c r="AQ1642" s="172"/>
      <c r="AR1642" s="172"/>
      <c r="AS1642" s="172"/>
      <c r="AT1642" s="172"/>
      <c r="AU1642" s="172"/>
      <c r="AV1642" s="172"/>
      <c r="AW1642" s="172"/>
      <c r="AX1642" s="172"/>
      <c r="AY1642" s="172"/>
      <c r="AZ1642" s="172"/>
      <c r="BA1642" s="172"/>
      <c r="BB1642" s="172"/>
      <c r="BC1642" s="172"/>
      <c r="BD1642" s="172"/>
      <c r="BE1642" s="172"/>
      <c r="BF1642" s="172"/>
      <c r="BG1642" s="172"/>
      <c r="BH1642" s="172"/>
      <c r="BI1642" s="172"/>
      <c r="BJ1642" s="172"/>
      <c r="BK1642" s="172"/>
      <c r="BL1642" s="172"/>
      <c r="BM1642" s="172"/>
      <c r="BN1642" s="172"/>
    </row>
    <row r="1643" spans="20:66" s="156" customFormat="1">
      <c r="T1643" s="172"/>
      <c r="U1643" s="172"/>
      <c r="V1643" s="172"/>
      <c r="W1643" s="172"/>
      <c r="X1643" s="172"/>
      <c r="Y1643" s="172"/>
      <c r="Z1643" s="172"/>
      <c r="AA1643" s="172"/>
      <c r="AB1643" s="172"/>
      <c r="AC1643" s="172"/>
      <c r="AD1643" s="172"/>
      <c r="AE1643" s="172"/>
      <c r="AF1643" s="172"/>
      <c r="AG1643" s="172"/>
      <c r="AH1643" s="172"/>
      <c r="AI1643" s="172"/>
      <c r="AJ1643" s="172"/>
      <c r="AK1643" s="172"/>
      <c r="AL1643" s="172"/>
      <c r="AM1643" s="172"/>
      <c r="AN1643" s="172"/>
      <c r="AO1643" s="172"/>
      <c r="AP1643" s="172"/>
      <c r="AQ1643" s="172"/>
      <c r="AR1643" s="172"/>
      <c r="AS1643" s="172"/>
      <c r="AT1643" s="172"/>
      <c r="AU1643" s="172"/>
      <c r="AV1643" s="172"/>
      <c r="AW1643" s="172"/>
      <c r="AX1643" s="172"/>
      <c r="AY1643" s="172"/>
      <c r="AZ1643" s="172"/>
      <c r="BA1643" s="172"/>
      <c r="BB1643" s="172"/>
      <c r="BC1643" s="172"/>
      <c r="BD1643" s="172"/>
      <c r="BE1643" s="172"/>
      <c r="BF1643" s="172"/>
      <c r="BG1643" s="172"/>
      <c r="BH1643" s="172"/>
      <c r="BI1643" s="172"/>
      <c r="BJ1643" s="172"/>
      <c r="BK1643" s="172"/>
      <c r="BL1643" s="172"/>
      <c r="BM1643" s="172"/>
      <c r="BN1643" s="172"/>
    </row>
    <row r="1644" spans="20:66" s="156" customFormat="1">
      <c r="T1644" s="172"/>
      <c r="U1644" s="172"/>
      <c r="V1644" s="172"/>
      <c r="W1644" s="172"/>
      <c r="X1644" s="172"/>
      <c r="Y1644" s="172"/>
      <c r="Z1644" s="172"/>
      <c r="AA1644" s="172"/>
      <c r="AB1644" s="172"/>
      <c r="AC1644" s="172"/>
      <c r="AD1644" s="172"/>
      <c r="AE1644" s="172"/>
      <c r="AF1644" s="172"/>
      <c r="AG1644" s="172"/>
      <c r="AH1644" s="172"/>
      <c r="AI1644" s="172"/>
      <c r="AJ1644" s="172"/>
      <c r="AK1644" s="172"/>
      <c r="AL1644" s="172"/>
      <c r="AM1644" s="172"/>
      <c r="AN1644" s="172"/>
      <c r="AO1644" s="172"/>
      <c r="AP1644" s="172"/>
      <c r="AQ1644" s="172"/>
      <c r="AR1644" s="172"/>
      <c r="AS1644" s="172"/>
      <c r="AT1644" s="172"/>
      <c r="AU1644" s="172"/>
      <c r="AV1644" s="172"/>
      <c r="AW1644" s="172"/>
      <c r="AX1644" s="172"/>
      <c r="AY1644" s="172"/>
      <c r="AZ1644" s="172"/>
      <c r="BA1644" s="172"/>
      <c r="BB1644" s="172"/>
      <c r="BC1644" s="172"/>
      <c r="BD1644" s="172"/>
      <c r="BE1644" s="172"/>
      <c r="BF1644" s="172"/>
      <c r="BG1644" s="172"/>
      <c r="BH1644" s="172"/>
      <c r="BI1644" s="172"/>
      <c r="BJ1644" s="172"/>
      <c r="BK1644" s="172"/>
      <c r="BL1644" s="172"/>
      <c r="BM1644" s="172"/>
      <c r="BN1644" s="172"/>
    </row>
    <row r="1645" spans="20:66" s="156" customFormat="1">
      <c r="T1645" s="172"/>
      <c r="U1645" s="172"/>
      <c r="V1645" s="172"/>
      <c r="W1645" s="172"/>
      <c r="X1645" s="172"/>
      <c r="Y1645" s="172"/>
      <c r="Z1645" s="172"/>
      <c r="AA1645" s="172"/>
      <c r="AB1645" s="172"/>
      <c r="AC1645" s="172"/>
      <c r="AD1645" s="172"/>
      <c r="AE1645" s="172"/>
      <c r="AF1645" s="172"/>
      <c r="AG1645" s="172"/>
      <c r="AH1645" s="172"/>
      <c r="AI1645" s="172"/>
      <c r="AJ1645" s="172"/>
      <c r="AK1645" s="172"/>
      <c r="AL1645" s="172"/>
      <c r="AM1645" s="172"/>
      <c r="AN1645" s="172"/>
      <c r="AO1645" s="172"/>
      <c r="AP1645" s="172"/>
      <c r="AQ1645" s="172"/>
      <c r="AR1645" s="172"/>
      <c r="AS1645" s="172"/>
      <c r="AT1645" s="172"/>
      <c r="AU1645" s="172"/>
      <c r="AV1645" s="172"/>
      <c r="AW1645" s="172"/>
      <c r="AX1645" s="172"/>
      <c r="AY1645" s="172"/>
      <c r="AZ1645" s="172"/>
      <c r="BA1645" s="172"/>
      <c r="BB1645" s="172"/>
      <c r="BC1645" s="172"/>
      <c r="BD1645" s="172"/>
      <c r="BE1645" s="172"/>
      <c r="BF1645" s="172"/>
      <c r="BG1645" s="172"/>
      <c r="BH1645" s="172"/>
      <c r="BI1645" s="172"/>
      <c r="BJ1645" s="172"/>
      <c r="BK1645" s="172"/>
      <c r="BL1645" s="172"/>
      <c r="BM1645" s="172"/>
      <c r="BN1645" s="172"/>
    </row>
    <row r="1646" spans="20:66" s="156" customFormat="1">
      <c r="T1646" s="172"/>
      <c r="U1646" s="172"/>
      <c r="V1646" s="172"/>
      <c r="W1646" s="172"/>
      <c r="X1646" s="172"/>
      <c r="Y1646" s="172"/>
      <c r="Z1646" s="172"/>
      <c r="AA1646" s="172"/>
      <c r="AB1646" s="172"/>
      <c r="AC1646" s="172"/>
      <c r="AD1646" s="172"/>
      <c r="AE1646" s="172"/>
      <c r="AF1646" s="172"/>
      <c r="AG1646" s="172"/>
      <c r="AH1646" s="172"/>
      <c r="AI1646" s="172"/>
      <c r="AJ1646" s="172"/>
      <c r="AK1646" s="172"/>
      <c r="AL1646" s="172"/>
      <c r="AM1646" s="172"/>
      <c r="AN1646" s="172"/>
      <c r="AO1646" s="172"/>
      <c r="AP1646" s="172"/>
      <c r="AQ1646" s="172"/>
      <c r="AR1646" s="172"/>
      <c r="AS1646" s="172"/>
      <c r="AT1646" s="172"/>
      <c r="AU1646" s="172"/>
      <c r="AV1646" s="172"/>
      <c r="AW1646" s="172"/>
      <c r="AX1646" s="172"/>
      <c r="AY1646" s="172"/>
      <c r="AZ1646" s="172"/>
      <c r="BA1646" s="172"/>
      <c r="BB1646" s="172"/>
      <c r="BC1646" s="172"/>
      <c r="BD1646" s="172"/>
      <c r="BE1646" s="172"/>
      <c r="BF1646" s="172"/>
      <c r="BG1646" s="172"/>
      <c r="BH1646" s="172"/>
      <c r="BI1646" s="172"/>
      <c r="BJ1646" s="172"/>
      <c r="BK1646" s="172"/>
      <c r="BL1646" s="172"/>
      <c r="BM1646" s="172"/>
      <c r="BN1646" s="172"/>
    </row>
    <row r="1647" spans="20:66" s="156" customFormat="1">
      <c r="T1647" s="172"/>
      <c r="U1647" s="172"/>
      <c r="V1647" s="172"/>
      <c r="W1647" s="172"/>
      <c r="X1647" s="172"/>
      <c r="Y1647" s="172"/>
      <c r="Z1647" s="172"/>
      <c r="AA1647" s="172"/>
      <c r="AB1647" s="172"/>
      <c r="AC1647" s="172"/>
      <c r="AD1647" s="172"/>
      <c r="AE1647" s="172"/>
      <c r="AF1647" s="172"/>
      <c r="AG1647" s="172"/>
      <c r="AH1647" s="172"/>
      <c r="AI1647" s="172"/>
      <c r="AJ1647" s="172"/>
      <c r="AK1647" s="172"/>
      <c r="AL1647" s="172"/>
      <c r="AM1647" s="172"/>
      <c r="AN1647" s="172"/>
      <c r="AO1647" s="172"/>
      <c r="AP1647" s="172"/>
      <c r="AQ1647" s="172"/>
      <c r="AR1647" s="172"/>
      <c r="AS1647" s="172"/>
      <c r="AT1647" s="172"/>
      <c r="AU1647" s="172"/>
      <c r="AV1647" s="172"/>
      <c r="AW1647" s="172"/>
      <c r="AX1647" s="172"/>
      <c r="AY1647" s="172"/>
      <c r="AZ1647" s="172"/>
      <c r="BA1647" s="172"/>
      <c r="BB1647" s="172"/>
      <c r="BC1647" s="172"/>
      <c r="BD1647" s="172"/>
      <c r="BE1647" s="172"/>
      <c r="BF1647" s="172"/>
      <c r="BG1647" s="172"/>
      <c r="BH1647" s="172"/>
      <c r="BI1647" s="172"/>
      <c r="BJ1647" s="172"/>
      <c r="BK1647" s="172"/>
      <c r="BL1647" s="172"/>
      <c r="BM1647" s="172"/>
      <c r="BN1647" s="172"/>
    </row>
    <row r="1648" spans="20:66" s="156" customFormat="1">
      <c r="T1648" s="172"/>
      <c r="U1648" s="172"/>
      <c r="V1648" s="172"/>
      <c r="W1648" s="172"/>
      <c r="X1648" s="172"/>
      <c r="Y1648" s="172"/>
      <c r="Z1648" s="172"/>
      <c r="AA1648" s="172"/>
      <c r="AB1648" s="172"/>
      <c r="AC1648" s="172"/>
      <c r="AD1648" s="172"/>
      <c r="AE1648" s="172"/>
      <c r="AF1648" s="172"/>
      <c r="AG1648" s="172"/>
      <c r="AH1648" s="172"/>
      <c r="AI1648" s="172"/>
      <c r="AJ1648" s="172"/>
      <c r="AK1648" s="172"/>
      <c r="AL1648" s="172"/>
      <c r="AM1648" s="172"/>
      <c r="AN1648" s="172"/>
      <c r="AO1648" s="172"/>
      <c r="AP1648" s="172"/>
      <c r="AQ1648" s="172"/>
      <c r="AR1648" s="172"/>
      <c r="AS1648" s="172"/>
      <c r="AT1648" s="172"/>
      <c r="AU1648" s="172"/>
      <c r="AV1648" s="172"/>
      <c r="AW1648" s="172"/>
      <c r="AX1648" s="172"/>
      <c r="AY1648" s="172"/>
      <c r="AZ1648" s="172"/>
      <c r="BA1648" s="172"/>
      <c r="BB1648" s="172"/>
      <c r="BC1648" s="172"/>
      <c r="BD1648" s="172"/>
      <c r="BE1648" s="172"/>
      <c r="BF1648" s="172"/>
      <c r="BG1648" s="172"/>
      <c r="BH1648" s="172"/>
      <c r="BI1648" s="172"/>
      <c r="BJ1648" s="172"/>
      <c r="BK1648" s="172"/>
      <c r="BL1648" s="172"/>
      <c r="BM1648" s="172"/>
      <c r="BN1648" s="172"/>
    </row>
    <row r="1649" spans="20:66" s="156" customFormat="1">
      <c r="T1649" s="172"/>
      <c r="U1649" s="172"/>
      <c r="V1649" s="172"/>
      <c r="W1649" s="172"/>
      <c r="X1649" s="172"/>
      <c r="Y1649" s="172"/>
      <c r="Z1649" s="172"/>
      <c r="AA1649" s="172"/>
      <c r="AB1649" s="172"/>
      <c r="AC1649" s="172"/>
      <c r="AD1649" s="172"/>
      <c r="AE1649" s="172"/>
      <c r="AF1649" s="172"/>
      <c r="AG1649" s="172"/>
      <c r="AH1649" s="172"/>
      <c r="AI1649" s="172"/>
      <c r="AJ1649" s="172"/>
      <c r="AK1649" s="172"/>
      <c r="AL1649" s="172"/>
      <c r="AM1649" s="172"/>
      <c r="AN1649" s="172"/>
      <c r="AO1649" s="172"/>
      <c r="AP1649" s="172"/>
      <c r="AQ1649" s="172"/>
      <c r="AR1649" s="172"/>
      <c r="AS1649" s="172"/>
      <c r="AT1649" s="172"/>
      <c r="AU1649" s="172"/>
      <c r="AV1649" s="172"/>
      <c r="AW1649" s="172"/>
      <c r="AX1649" s="172"/>
      <c r="AY1649" s="172"/>
      <c r="AZ1649" s="172"/>
      <c r="BA1649" s="172"/>
      <c r="BB1649" s="172"/>
      <c r="BC1649" s="172"/>
      <c r="BD1649" s="172"/>
      <c r="BE1649" s="172"/>
      <c r="BF1649" s="172"/>
      <c r="BG1649" s="172"/>
      <c r="BH1649" s="172"/>
      <c r="BI1649" s="172"/>
      <c r="BJ1649" s="172"/>
      <c r="BK1649" s="172"/>
      <c r="BL1649" s="172"/>
      <c r="BM1649" s="172"/>
      <c r="BN1649" s="172"/>
    </row>
    <row r="1650" spans="20:66" s="156" customFormat="1">
      <c r="T1650" s="172"/>
      <c r="U1650" s="172"/>
      <c r="V1650" s="172"/>
      <c r="W1650" s="172"/>
      <c r="X1650" s="172"/>
      <c r="Y1650" s="172"/>
      <c r="Z1650" s="172"/>
      <c r="AA1650" s="172"/>
      <c r="AB1650" s="172"/>
      <c r="AC1650" s="172"/>
      <c r="AD1650" s="172"/>
      <c r="AE1650" s="172"/>
      <c r="AF1650" s="172"/>
      <c r="AG1650" s="172"/>
      <c r="AH1650" s="172"/>
      <c r="AI1650" s="172"/>
      <c r="AJ1650" s="172"/>
      <c r="AK1650" s="172"/>
      <c r="AL1650" s="172"/>
      <c r="AM1650" s="172"/>
      <c r="AN1650" s="172"/>
      <c r="AO1650" s="172"/>
      <c r="AP1650" s="172"/>
      <c r="AQ1650" s="172"/>
      <c r="AR1650" s="172"/>
      <c r="AS1650" s="172"/>
      <c r="AT1650" s="172"/>
      <c r="AU1650" s="172"/>
      <c r="AV1650" s="172"/>
      <c r="AW1650" s="172"/>
      <c r="AX1650" s="172"/>
      <c r="AY1650" s="172"/>
      <c r="AZ1650" s="172"/>
      <c r="BA1650" s="172"/>
      <c r="BB1650" s="172"/>
      <c r="BC1650" s="172"/>
      <c r="BD1650" s="172"/>
      <c r="BE1650" s="172"/>
      <c r="BF1650" s="172"/>
      <c r="BG1650" s="172"/>
      <c r="BH1650" s="172"/>
      <c r="BI1650" s="172"/>
      <c r="BJ1650" s="172"/>
      <c r="BK1650" s="172"/>
      <c r="BL1650" s="172"/>
      <c r="BM1650" s="172"/>
      <c r="BN1650" s="172"/>
    </row>
    <row r="1651" spans="20:66" s="156" customFormat="1">
      <c r="T1651" s="172"/>
      <c r="U1651" s="172"/>
      <c r="V1651" s="172"/>
      <c r="W1651" s="172"/>
      <c r="X1651" s="172"/>
      <c r="Y1651" s="172"/>
      <c r="Z1651" s="172"/>
      <c r="AA1651" s="172"/>
      <c r="AB1651" s="172"/>
      <c r="AC1651" s="172"/>
      <c r="AD1651" s="172"/>
      <c r="AE1651" s="172"/>
      <c r="AF1651" s="172"/>
      <c r="AG1651" s="172"/>
      <c r="AH1651" s="172"/>
      <c r="AI1651" s="172"/>
      <c r="AJ1651" s="172"/>
      <c r="AK1651" s="172"/>
      <c r="AL1651" s="172"/>
      <c r="AM1651" s="172"/>
      <c r="AN1651" s="172"/>
      <c r="AO1651" s="172"/>
      <c r="AP1651" s="172"/>
      <c r="AQ1651" s="172"/>
      <c r="AR1651" s="172"/>
      <c r="AS1651" s="172"/>
      <c r="AT1651" s="172"/>
      <c r="AU1651" s="172"/>
      <c r="AV1651" s="172"/>
      <c r="AW1651" s="172"/>
      <c r="AX1651" s="172"/>
      <c r="AY1651" s="172"/>
      <c r="AZ1651" s="172"/>
      <c r="BA1651" s="172"/>
      <c r="BB1651" s="172"/>
      <c r="BC1651" s="172"/>
      <c r="BD1651" s="172"/>
      <c r="BE1651" s="172"/>
      <c r="BF1651" s="172"/>
      <c r="BG1651" s="172"/>
      <c r="BH1651" s="172"/>
      <c r="BI1651" s="172"/>
      <c r="BJ1651" s="172"/>
      <c r="BK1651" s="172"/>
      <c r="BL1651" s="172"/>
      <c r="BM1651" s="172"/>
      <c r="BN1651" s="172"/>
    </row>
    <row r="1652" spans="20:66" s="156" customFormat="1">
      <c r="T1652" s="172"/>
      <c r="U1652" s="172"/>
      <c r="V1652" s="172"/>
      <c r="W1652" s="172"/>
      <c r="X1652" s="172"/>
      <c r="Y1652" s="172"/>
      <c r="Z1652" s="172"/>
      <c r="AA1652" s="172"/>
      <c r="AB1652" s="172"/>
      <c r="AC1652" s="172"/>
      <c r="AD1652" s="172"/>
      <c r="AE1652" s="172"/>
      <c r="AF1652" s="172"/>
      <c r="AG1652" s="172"/>
      <c r="AH1652" s="172"/>
      <c r="AI1652" s="172"/>
      <c r="AJ1652" s="172"/>
      <c r="AK1652" s="172"/>
      <c r="AL1652" s="172"/>
      <c r="AM1652" s="172"/>
      <c r="AN1652" s="172"/>
      <c r="AO1652" s="172"/>
      <c r="AP1652" s="172"/>
      <c r="AQ1652" s="172"/>
      <c r="AR1652" s="172"/>
      <c r="AS1652" s="172"/>
      <c r="AT1652" s="172"/>
      <c r="AU1652" s="172"/>
      <c r="AV1652" s="172"/>
      <c r="AW1652" s="172"/>
      <c r="AX1652" s="172"/>
      <c r="AY1652" s="172"/>
      <c r="AZ1652" s="172"/>
      <c r="BA1652" s="172"/>
      <c r="BB1652" s="172"/>
      <c r="BC1652" s="172"/>
      <c r="BD1652" s="172"/>
      <c r="BE1652" s="172"/>
      <c r="BF1652" s="172"/>
      <c r="BG1652" s="172"/>
      <c r="BH1652" s="172"/>
      <c r="BI1652" s="172"/>
      <c r="BJ1652" s="172"/>
      <c r="BK1652" s="172"/>
      <c r="BL1652" s="172"/>
      <c r="BM1652" s="172"/>
      <c r="BN1652" s="172"/>
    </row>
    <row r="1653" spans="20:66" s="156" customFormat="1">
      <c r="T1653" s="172"/>
      <c r="U1653" s="172"/>
      <c r="V1653" s="172"/>
      <c r="W1653" s="172"/>
      <c r="X1653" s="172"/>
      <c r="Y1653" s="172"/>
      <c r="Z1653" s="172"/>
      <c r="AA1653" s="172"/>
      <c r="AB1653" s="172"/>
      <c r="AC1653" s="172"/>
      <c r="AD1653" s="172"/>
      <c r="AE1653" s="172"/>
      <c r="AF1653" s="172"/>
      <c r="AG1653" s="172"/>
      <c r="AH1653" s="172"/>
      <c r="AI1653" s="172"/>
      <c r="AJ1653" s="172"/>
      <c r="AK1653" s="172"/>
      <c r="AL1653" s="172"/>
      <c r="AM1653" s="172"/>
      <c r="AN1653" s="172"/>
      <c r="AO1653" s="172"/>
      <c r="AP1653" s="172"/>
      <c r="AQ1653" s="172"/>
      <c r="AR1653" s="172"/>
      <c r="AS1653" s="172"/>
      <c r="AT1653" s="172"/>
      <c r="AU1653" s="172"/>
      <c r="AV1653" s="172"/>
      <c r="AW1653" s="172"/>
      <c r="AX1653" s="172"/>
      <c r="AY1653" s="172"/>
      <c r="AZ1653" s="172"/>
      <c r="BA1653" s="172"/>
      <c r="BB1653" s="172"/>
      <c r="BC1653" s="172"/>
      <c r="BD1653" s="172"/>
      <c r="BE1653" s="172"/>
      <c r="BF1653" s="172"/>
      <c r="BG1653" s="172"/>
      <c r="BH1653" s="172"/>
      <c r="BI1653" s="172"/>
      <c r="BJ1653" s="172"/>
      <c r="BK1653" s="172"/>
      <c r="BL1653" s="172"/>
      <c r="BM1653" s="172"/>
      <c r="BN1653" s="172"/>
    </row>
    <row r="1654" spans="20:66" s="156" customFormat="1">
      <c r="T1654" s="172"/>
      <c r="U1654" s="172"/>
      <c r="V1654" s="172"/>
      <c r="W1654" s="172"/>
      <c r="X1654" s="172"/>
      <c r="Y1654" s="172"/>
      <c r="Z1654" s="172"/>
      <c r="AA1654" s="172"/>
      <c r="AB1654" s="172"/>
      <c r="AC1654" s="172"/>
      <c r="AD1654" s="172"/>
      <c r="AE1654" s="172"/>
      <c r="AF1654" s="172"/>
      <c r="AG1654" s="172"/>
      <c r="AH1654" s="172"/>
      <c r="AI1654" s="172"/>
      <c r="AJ1654" s="172"/>
      <c r="AK1654" s="172"/>
      <c r="AL1654" s="172"/>
      <c r="AM1654" s="172"/>
      <c r="AN1654" s="172"/>
      <c r="AO1654" s="172"/>
      <c r="AP1654" s="172"/>
      <c r="AQ1654" s="172"/>
      <c r="AR1654" s="172"/>
      <c r="AS1654" s="172"/>
      <c r="AT1654" s="172"/>
      <c r="AU1654" s="172"/>
      <c r="AV1654" s="172"/>
      <c r="AW1654" s="172"/>
      <c r="AX1654" s="172"/>
      <c r="AY1654" s="172"/>
      <c r="AZ1654" s="172"/>
      <c r="BA1654" s="172"/>
      <c r="BB1654" s="172"/>
      <c r="BC1654" s="172"/>
      <c r="BD1654" s="172"/>
      <c r="BE1654" s="172"/>
      <c r="BF1654" s="172"/>
      <c r="BG1654" s="172"/>
      <c r="BH1654" s="172"/>
      <c r="BI1654" s="172"/>
      <c r="BJ1654" s="172"/>
      <c r="BK1654" s="172"/>
      <c r="BL1654" s="172"/>
      <c r="BM1654" s="172"/>
      <c r="BN1654" s="172"/>
    </row>
    <row r="1655" spans="20:66" s="156" customFormat="1">
      <c r="T1655" s="172"/>
      <c r="U1655" s="172"/>
      <c r="V1655" s="172"/>
      <c r="W1655" s="172"/>
      <c r="X1655" s="172"/>
      <c r="Y1655" s="172"/>
      <c r="Z1655" s="172"/>
      <c r="AA1655" s="172"/>
      <c r="AB1655" s="172"/>
      <c r="AC1655" s="172"/>
      <c r="AD1655" s="172"/>
      <c r="AE1655" s="172"/>
      <c r="AF1655" s="172"/>
      <c r="AG1655" s="172"/>
      <c r="AH1655" s="172"/>
      <c r="AI1655" s="172"/>
      <c r="AJ1655" s="172"/>
      <c r="AK1655" s="172"/>
      <c r="AL1655" s="172"/>
      <c r="AM1655" s="172"/>
      <c r="AN1655" s="172"/>
      <c r="AO1655" s="172"/>
      <c r="AP1655" s="172"/>
      <c r="AQ1655" s="172"/>
      <c r="AR1655" s="172"/>
      <c r="AS1655" s="172"/>
      <c r="AT1655" s="172"/>
      <c r="AU1655" s="172"/>
      <c r="AV1655" s="172"/>
      <c r="AW1655" s="172"/>
      <c r="AX1655" s="172"/>
      <c r="AY1655" s="172"/>
      <c r="AZ1655" s="172"/>
      <c r="BA1655" s="172"/>
      <c r="BB1655" s="172"/>
      <c r="BC1655" s="172"/>
      <c r="BD1655" s="172"/>
      <c r="BE1655" s="172"/>
      <c r="BF1655" s="172"/>
      <c r="BG1655" s="172"/>
      <c r="BH1655" s="172"/>
      <c r="BI1655" s="172"/>
      <c r="BJ1655" s="172"/>
      <c r="BK1655" s="172"/>
      <c r="BL1655" s="172"/>
      <c r="BM1655" s="172"/>
      <c r="BN1655" s="172"/>
    </row>
    <row r="1656" spans="20:66" s="156" customFormat="1">
      <c r="T1656" s="172"/>
      <c r="U1656" s="172"/>
      <c r="V1656" s="172"/>
      <c r="W1656" s="172"/>
      <c r="X1656" s="172"/>
      <c r="Y1656" s="172"/>
      <c r="Z1656" s="172"/>
      <c r="AA1656" s="172"/>
      <c r="AB1656" s="172"/>
      <c r="AC1656" s="172"/>
      <c r="AD1656" s="172"/>
      <c r="AE1656" s="172"/>
      <c r="AF1656" s="172"/>
      <c r="AG1656" s="172"/>
      <c r="AH1656" s="172"/>
      <c r="AI1656" s="172"/>
      <c r="AJ1656" s="172"/>
      <c r="AK1656" s="172"/>
      <c r="AL1656" s="172"/>
      <c r="AM1656" s="172"/>
      <c r="AN1656" s="172"/>
      <c r="AO1656" s="172"/>
      <c r="AP1656" s="172"/>
      <c r="AQ1656" s="172"/>
      <c r="AR1656" s="172"/>
      <c r="AS1656" s="172"/>
      <c r="AT1656" s="172"/>
      <c r="AU1656" s="172"/>
      <c r="AV1656" s="172"/>
      <c r="AW1656" s="172"/>
      <c r="AX1656" s="172"/>
      <c r="AY1656" s="172"/>
      <c r="AZ1656" s="172"/>
      <c r="BA1656" s="172"/>
      <c r="BB1656" s="172"/>
      <c r="BC1656" s="172"/>
      <c r="BD1656" s="172"/>
      <c r="BE1656" s="172"/>
      <c r="BF1656" s="172"/>
      <c r="BG1656" s="172"/>
      <c r="BH1656" s="172"/>
      <c r="BI1656" s="172"/>
      <c r="BJ1656" s="172"/>
      <c r="BK1656" s="172"/>
      <c r="BL1656" s="172"/>
      <c r="BM1656" s="172"/>
      <c r="BN1656" s="172"/>
    </row>
    <row r="1657" spans="20:66" s="156" customFormat="1">
      <c r="T1657" s="172"/>
      <c r="U1657" s="172"/>
      <c r="V1657" s="172"/>
      <c r="W1657" s="172"/>
      <c r="X1657" s="172"/>
      <c r="Y1657" s="172"/>
      <c r="Z1657" s="172"/>
      <c r="AA1657" s="172"/>
      <c r="AB1657" s="172"/>
      <c r="AC1657" s="172"/>
      <c r="AD1657" s="172"/>
      <c r="AE1657" s="172"/>
      <c r="AF1657" s="172"/>
      <c r="AG1657" s="172"/>
      <c r="AH1657" s="172"/>
      <c r="AI1657" s="172"/>
      <c r="AJ1657" s="172"/>
      <c r="AK1657" s="172"/>
      <c r="AL1657" s="172"/>
      <c r="AM1657" s="172"/>
      <c r="AN1657" s="172"/>
      <c r="AO1657" s="172"/>
      <c r="AP1657" s="172"/>
      <c r="AQ1657" s="172"/>
      <c r="AR1657" s="172"/>
      <c r="AS1657" s="172"/>
      <c r="AT1657" s="172"/>
      <c r="AU1657" s="172"/>
      <c r="AV1657" s="172"/>
      <c r="AW1657" s="172"/>
      <c r="AX1657" s="172"/>
      <c r="AY1657" s="172"/>
      <c r="AZ1657" s="172"/>
      <c r="BA1657" s="172"/>
      <c r="BB1657" s="172"/>
      <c r="BC1657" s="172"/>
      <c r="BD1657" s="172"/>
      <c r="BE1657" s="172"/>
      <c r="BF1657" s="172"/>
      <c r="BG1657" s="172"/>
      <c r="BH1657" s="172"/>
      <c r="BI1657" s="172"/>
      <c r="BJ1657" s="172"/>
      <c r="BK1657" s="172"/>
      <c r="BL1657" s="172"/>
      <c r="BM1657" s="172"/>
      <c r="BN1657" s="172"/>
    </row>
    <row r="1658" spans="20:66" s="156" customFormat="1">
      <c r="T1658" s="172"/>
      <c r="U1658" s="172"/>
      <c r="V1658" s="172"/>
      <c r="W1658" s="172"/>
      <c r="X1658" s="172"/>
      <c r="Y1658" s="172"/>
      <c r="Z1658" s="172"/>
      <c r="AA1658" s="172"/>
      <c r="AB1658" s="172"/>
      <c r="AC1658" s="172"/>
      <c r="AD1658" s="172"/>
      <c r="AE1658" s="172"/>
      <c r="AF1658" s="172"/>
      <c r="AG1658" s="172"/>
      <c r="AH1658" s="172"/>
      <c r="AI1658" s="172"/>
      <c r="AJ1658" s="172"/>
      <c r="AK1658" s="172"/>
      <c r="AL1658" s="172"/>
      <c r="AM1658" s="172"/>
      <c r="AN1658" s="172"/>
      <c r="AO1658" s="172"/>
      <c r="AP1658" s="172"/>
      <c r="AQ1658" s="172"/>
      <c r="AR1658" s="172"/>
      <c r="AS1658" s="172"/>
      <c r="AT1658" s="172"/>
      <c r="AU1658" s="172"/>
      <c r="AV1658" s="172"/>
      <c r="AW1658" s="172"/>
      <c r="AX1658" s="172"/>
      <c r="AY1658" s="172"/>
      <c r="AZ1658" s="172"/>
      <c r="BA1658" s="172"/>
      <c r="BB1658" s="172"/>
      <c r="BC1658" s="172"/>
      <c r="BD1658" s="172"/>
      <c r="BE1658" s="172"/>
      <c r="BF1658" s="172"/>
      <c r="BG1658" s="172"/>
      <c r="BH1658" s="172"/>
      <c r="BI1658" s="172"/>
      <c r="BJ1658" s="172"/>
      <c r="BK1658" s="172"/>
      <c r="BL1658" s="172"/>
      <c r="BM1658" s="172"/>
      <c r="BN1658" s="172"/>
    </row>
    <row r="1659" spans="20:66" s="156" customFormat="1">
      <c r="T1659" s="172"/>
      <c r="U1659" s="172"/>
      <c r="V1659" s="172"/>
      <c r="W1659" s="172"/>
      <c r="X1659" s="172"/>
      <c r="Y1659" s="172"/>
      <c r="Z1659" s="172"/>
      <c r="AA1659" s="172"/>
      <c r="AB1659" s="172"/>
      <c r="AC1659" s="172"/>
      <c r="AD1659" s="172"/>
      <c r="AE1659" s="172"/>
      <c r="AF1659" s="172"/>
      <c r="AG1659" s="172"/>
      <c r="AH1659" s="172"/>
      <c r="AI1659" s="172"/>
      <c r="AJ1659" s="172"/>
      <c r="AK1659" s="172"/>
      <c r="AL1659" s="172"/>
      <c r="AM1659" s="172"/>
      <c r="AN1659" s="172"/>
      <c r="AO1659" s="172"/>
      <c r="AP1659" s="172"/>
      <c r="AQ1659" s="172"/>
      <c r="AR1659" s="172"/>
      <c r="AS1659" s="172"/>
      <c r="AT1659" s="172"/>
      <c r="AU1659" s="172"/>
      <c r="AV1659" s="172"/>
      <c r="AW1659" s="172"/>
      <c r="AX1659" s="172"/>
      <c r="AY1659" s="172"/>
      <c r="AZ1659" s="172"/>
      <c r="BA1659" s="172"/>
      <c r="BB1659" s="172"/>
      <c r="BC1659" s="172"/>
      <c r="BD1659" s="172"/>
      <c r="BE1659" s="172"/>
      <c r="BF1659" s="172"/>
      <c r="BG1659" s="172"/>
      <c r="BH1659" s="172"/>
      <c r="BI1659" s="172"/>
      <c r="BJ1659" s="172"/>
      <c r="BK1659" s="172"/>
      <c r="BL1659" s="172"/>
      <c r="BM1659" s="172"/>
      <c r="BN1659" s="172"/>
    </row>
    <row r="1660" spans="20:66" s="156" customFormat="1">
      <c r="T1660" s="172"/>
      <c r="U1660" s="172"/>
      <c r="V1660" s="172"/>
      <c r="W1660" s="172"/>
      <c r="X1660" s="172"/>
      <c r="Y1660" s="172"/>
      <c r="Z1660" s="172"/>
      <c r="AA1660" s="172"/>
      <c r="AB1660" s="172"/>
      <c r="AC1660" s="172"/>
      <c r="AD1660" s="172"/>
      <c r="AE1660" s="172"/>
      <c r="AF1660" s="172"/>
      <c r="AG1660" s="172"/>
      <c r="AH1660" s="172"/>
      <c r="AI1660" s="172"/>
      <c r="AJ1660" s="172"/>
      <c r="AK1660" s="172"/>
      <c r="AL1660" s="172"/>
      <c r="AM1660" s="172"/>
      <c r="AN1660" s="172"/>
      <c r="AO1660" s="172"/>
      <c r="AP1660" s="172"/>
      <c r="AQ1660" s="172"/>
      <c r="AR1660" s="172"/>
      <c r="AS1660" s="172"/>
      <c r="AT1660" s="172"/>
      <c r="AU1660" s="172"/>
      <c r="AV1660" s="172"/>
      <c r="AW1660" s="172"/>
      <c r="AX1660" s="172"/>
      <c r="AY1660" s="172"/>
      <c r="AZ1660" s="172"/>
      <c r="BA1660" s="172"/>
      <c r="BB1660" s="172"/>
      <c r="BC1660" s="172"/>
      <c r="BD1660" s="172"/>
      <c r="BE1660" s="172"/>
      <c r="BF1660" s="172"/>
      <c r="BG1660" s="172"/>
      <c r="BH1660" s="172"/>
      <c r="BI1660" s="172"/>
      <c r="BJ1660" s="172"/>
      <c r="BK1660" s="172"/>
      <c r="BL1660" s="172"/>
      <c r="BM1660" s="172"/>
      <c r="BN1660" s="172"/>
    </row>
    <row r="1661" spans="20:66" s="156" customFormat="1">
      <c r="T1661" s="172"/>
      <c r="U1661" s="172"/>
      <c r="V1661" s="172"/>
      <c r="W1661" s="172"/>
      <c r="X1661" s="172"/>
      <c r="Y1661" s="172"/>
      <c r="Z1661" s="172"/>
      <c r="AA1661" s="172"/>
      <c r="AB1661" s="172"/>
      <c r="AC1661" s="172"/>
      <c r="AD1661" s="172"/>
      <c r="AE1661" s="172"/>
      <c r="AF1661" s="172"/>
      <c r="AG1661" s="172"/>
      <c r="AH1661" s="172"/>
      <c r="AI1661" s="172"/>
      <c r="AJ1661" s="172"/>
      <c r="AK1661" s="172"/>
      <c r="AL1661" s="172"/>
      <c r="AM1661" s="172"/>
      <c r="AN1661" s="172"/>
      <c r="AO1661" s="172"/>
      <c r="AP1661" s="172"/>
      <c r="AQ1661" s="172"/>
      <c r="AR1661" s="172"/>
      <c r="AS1661" s="172"/>
      <c r="AT1661" s="172"/>
      <c r="AU1661" s="172"/>
      <c r="AV1661" s="172"/>
      <c r="AW1661" s="172"/>
      <c r="AX1661" s="172"/>
      <c r="AY1661" s="172"/>
      <c r="AZ1661" s="172"/>
      <c r="BA1661" s="172"/>
      <c r="BB1661" s="172"/>
      <c r="BC1661" s="172"/>
      <c r="BD1661" s="172"/>
      <c r="BE1661" s="172"/>
      <c r="BF1661" s="172"/>
      <c r="BG1661" s="172"/>
      <c r="BH1661" s="172"/>
      <c r="BI1661" s="172"/>
      <c r="BJ1661" s="172"/>
      <c r="BK1661" s="172"/>
      <c r="BL1661" s="172"/>
      <c r="BM1661" s="172"/>
      <c r="BN1661" s="172"/>
    </row>
    <row r="1662" spans="20:66" s="156" customFormat="1">
      <c r="T1662" s="172"/>
      <c r="U1662" s="172"/>
      <c r="V1662" s="172"/>
      <c r="W1662" s="172"/>
      <c r="X1662" s="172"/>
      <c r="Y1662" s="172"/>
      <c r="Z1662" s="172"/>
      <c r="AA1662" s="172"/>
      <c r="AB1662" s="172"/>
      <c r="AC1662" s="172"/>
      <c r="AD1662" s="172"/>
      <c r="AE1662" s="172"/>
      <c r="AF1662" s="172"/>
      <c r="AG1662" s="172"/>
      <c r="AH1662" s="172"/>
      <c r="AI1662" s="172"/>
      <c r="AJ1662" s="172"/>
      <c r="AK1662" s="172"/>
      <c r="AL1662" s="172"/>
      <c r="AM1662" s="172"/>
      <c r="AN1662" s="172"/>
      <c r="AO1662" s="172"/>
      <c r="AP1662" s="172"/>
      <c r="AQ1662" s="172"/>
      <c r="AR1662" s="172"/>
      <c r="AS1662" s="172"/>
      <c r="AT1662" s="172"/>
      <c r="AU1662" s="172"/>
      <c r="AV1662" s="172"/>
      <c r="AW1662" s="172"/>
      <c r="AX1662" s="172"/>
      <c r="AY1662" s="172"/>
      <c r="AZ1662" s="172"/>
      <c r="BA1662" s="172"/>
      <c r="BB1662" s="172"/>
      <c r="BC1662" s="172"/>
      <c r="BD1662" s="172"/>
      <c r="BE1662" s="172"/>
      <c r="BF1662" s="172"/>
      <c r="BG1662" s="172"/>
      <c r="BH1662" s="172"/>
      <c r="BI1662" s="172"/>
      <c r="BJ1662" s="172"/>
      <c r="BK1662" s="172"/>
      <c r="BL1662" s="172"/>
      <c r="BM1662" s="172"/>
      <c r="BN1662" s="172"/>
    </row>
    <row r="1663" spans="20:66" s="156" customFormat="1">
      <c r="T1663" s="172"/>
      <c r="U1663" s="172"/>
      <c r="V1663" s="172"/>
      <c r="W1663" s="172"/>
      <c r="X1663" s="172"/>
      <c r="Y1663" s="172"/>
      <c r="Z1663" s="172"/>
      <c r="AA1663" s="172"/>
      <c r="AB1663" s="172"/>
      <c r="AC1663" s="172"/>
      <c r="AD1663" s="172"/>
      <c r="AE1663" s="172"/>
      <c r="AF1663" s="172"/>
      <c r="AG1663" s="172"/>
      <c r="AH1663" s="172"/>
      <c r="AI1663" s="172"/>
      <c r="AJ1663" s="172"/>
      <c r="AK1663" s="172"/>
      <c r="AL1663" s="172"/>
      <c r="AM1663" s="172"/>
      <c r="AN1663" s="172"/>
      <c r="AO1663" s="172"/>
      <c r="AP1663" s="172"/>
      <c r="AQ1663" s="172"/>
      <c r="AR1663" s="172"/>
      <c r="AS1663" s="172"/>
      <c r="AT1663" s="172"/>
      <c r="AU1663" s="172"/>
      <c r="AV1663" s="172"/>
      <c r="AW1663" s="172"/>
      <c r="AX1663" s="172"/>
      <c r="AY1663" s="172"/>
      <c r="AZ1663" s="172"/>
      <c r="BA1663" s="172"/>
      <c r="BB1663" s="172"/>
      <c r="BC1663" s="172"/>
      <c r="BD1663" s="172"/>
      <c r="BE1663" s="172"/>
      <c r="BF1663" s="172"/>
      <c r="BG1663" s="172"/>
      <c r="BH1663" s="172"/>
      <c r="BI1663" s="172"/>
      <c r="BJ1663" s="172"/>
      <c r="BK1663" s="172"/>
      <c r="BL1663" s="172"/>
      <c r="BM1663" s="172"/>
      <c r="BN1663" s="172"/>
    </row>
    <row r="1664" spans="20:66" s="156" customFormat="1">
      <c r="T1664" s="172"/>
      <c r="U1664" s="172"/>
      <c r="V1664" s="172"/>
      <c r="W1664" s="172"/>
      <c r="X1664" s="172"/>
      <c r="Y1664" s="172"/>
      <c r="Z1664" s="172"/>
      <c r="AA1664" s="172"/>
      <c r="AB1664" s="172"/>
      <c r="AC1664" s="172"/>
      <c r="AD1664" s="172"/>
      <c r="AE1664" s="172"/>
      <c r="AF1664" s="172"/>
      <c r="AG1664" s="172"/>
      <c r="AH1664" s="172"/>
      <c r="AI1664" s="172"/>
      <c r="AJ1664" s="172"/>
      <c r="AK1664" s="172"/>
      <c r="AL1664" s="172"/>
      <c r="AM1664" s="172"/>
      <c r="AN1664" s="172"/>
      <c r="AO1664" s="172"/>
      <c r="AP1664" s="172"/>
      <c r="AQ1664" s="172"/>
      <c r="AR1664" s="172"/>
      <c r="AS1664" s="172"/>
      <c r="AT1664" s="172"/>
      <c r="AU1664" s="172"/>
      <c r="AV1664" s="172"/>
      <c r="AW1664" s="172"/>
      <c r="AX1664" s="172"/>
      <c r="AY1664" s="172"/>
      <c r="AZ1664" s="172"/>
      <c r="BA1664" s="172"/>
      <c r="BB1664" s="172"/>
      <c r="BC1664" s="172"/>
      <c r="BD1664" s="172"/>
      <c r="BE1664" s="172"/>
      <c r="BF1664" s="172"/>
      <c r="BG1664" s="172"/>
      <c r="BH1664" s="172"/>
      <c r="BI1664" s="172"/>
      <c r="BJ1664" s="172"/>
      <c r="BK1664" s="172"/>
      <c r="BL1664" s="172"/>
      <c r="BM1664" s="172"/>
      <c r="BN1664" s="172"/>
    </row>
    <row r="1665" spans="20:66" s="156" customFormat="1">
      <c r="T1665" s="172"/>
      <c r="U1665" s="172"/>
      <c r="V1665" s="172"/>
      <c r="W1665" s="172"/>
      <c r="X1665" s="172"/>
      <c r="Y1665" s="172"/>
      <c r="Z1665" s="172"/>
      <c r="AA1665" s="172"/>
      <c r="AB1665" s="172"/>
      <c r="AC1665" s="172"/>
      <c r="AD1665" s="172"/>
      <c r="AE1665" s="172"/>
      <c r="AF1665" s="172"/>
      <c r="AG1665" s="172"/>
      <c r="AH1665" s="172"/>
      <c r="AI1665" s="172"/>
      <c r="AJ1665" s="172"/>
      <c r="AK1665" s="172"/>
      <c r="AL1665" s="172"/>
      <c r="AM1665" s="172"/>
      <c r="AN1665" s="172"/>
      <c r="AO1665" s="172"/>
      <c r="AP1665" s="172"/>
      <c r="AQ1665" s="172"/>
      <c r="AR1665" s="172"/>
      <c r="AS1665" s="172"/>
      <c r="AT1665" s="172"/>
      <c r="AU1665" s="172"/>
      <c r="AV1665" s="172"/>
      <c r="AW1665" s="172"/>
      <c r="AX1665" s="172"/>
      <c r="AY1665" s="172"/>
      <c r="AZ1665" s="172"/>
      <c r="BA1665" s="172"/>
      <c r="BB1665" s="172"/>
      <c r="BC1665" s="172"/>
      <c r="BD1665" s="172"/>
      <c r="BE1665" s="172"/>
      <c r="BF1665" s="172"/>
      <c r="BG1665" s="172"/>
      <c r="BH1665" s="172"/>
      <c r="BI1665" s="172"/>
      <c r="BJ1665" s="172"/>
      <c r="BK1665" s="172"/>
      <c r="BL1665" s="172"/>
      <c r="BM1665" s="172"/>
      <c r="BN1665" s="172"/>
    </row>
    <row r="1666" spans="20:66" s="156" customFormat="1">
      <c r="T1666" s="172"/>
      <c r="U1666" s="172"/>
      <c r="V1666" s="172"/>
      <c r="W1666" s="172"/>
      <c r="X1666" s="172"/>
      <c r="Y1666" s="172"/>
      <c r="Z1666" s="172"/>
      <c r="AA1666" s="172"/>
      <c r="AB1666" s="172"/>
      <c r="AC1666" s="172"/>
      <c r="AD1666" s="172"/>
      <c r="AE1666" s="172"/>
      <c r="AF1666" s="172"/>
      <c r="AG1666" s="172"/>
      <c r="AH1666" s="172"/>
      <c r="AI1666" s="172"/>
      <c r="AJ1666" s="172"/>
      <c r="AK1666" s="172"/>
      <c r="AL1666" s="172"/>
      <c r="AM1666" s="172"/>
      <c r="AN1666" s="172"/>
      <c r="AO1666" s="172"/>
      <c r="AP1666" s="172"/>
      <c r="AQ1666" s="172"/>
      <c r="AR1666" s="172"/>
      <c r="AS1666" s="172"/>
      <c r="AT1666" s="172"/>
      <c r="AU1666" s="172"/>
      <c r="AV1666" s="172"/>
      <c r="AW1666" s="172"/>
      <c r="AX1666" s="172"/>
      <c r="AY1666" s="172"/>
      <c r="AZ1666" s="172"/>
      <c r="BA1666" s="172"/>
      <c r="BB1666" s="172"/>
      <c r="BC1666" s="172"/>
      <c r="BD1666" s="172"/>
      <c r="BE1666" s="172"/>
      <c r="BF1666" s="172"/>
      <c r="BG1666" s="172"/>
      <c r="BH1666" s="172"/>
      <c r="BI1666" s="172"/>
      <c r="BJ1666" s="172"/>
      <c r="BK1666" s="172"/>
      <c r="BL1666" s="172"/>
      <c r="BM1666" s="172"/>
      <c r="BN1666" s="172"/>
    </row>
    <row r="1667" spans="20:66" s="156" customFormat="1">
      <c r="T1667" s="172"/>
      <c r="U1667" s="172"/>
      <c r="V1667" s="172"/>
      <c r="W1667" s="172"/>
      <c r="X1667" s="172"/>
      <c r="Y1667" s="172"/>
      <c r="Z1667" s="172"/>
      <c r="AA1667" s="172"/>
      <c r="AB1667" s="172"/>
      <c r="AC1667" s="172"/>
      <c r="AD1667" s="172"/>
      <c r="AE1667" s="172"/>
      <c r="AF1667" s="172"/>
      <c r="AG1667" s="172"/>
      <c r="AH1667" s="172"/>
      <c r="AI1667" s="172"/>
      <c r="AJ1667" s="172"/>
      <c r="AK1667" s="172"/>
      <c r="AL1667" s="172"/>
      <c r="AM1667" s="172"/>
      <c r="AN1667" s="172"/>
      <c r="AO1667" s="172"/>
      <c r="AP1667" s="172"/>
      <c r="AQ1667" s="172"/>
      <c r="AR1667" s="172"/>
      <c r="AS1667" s="172"/>
      <c r="AT1667" s="172"/>
      <c r="AU1667" s="172"/>
      <c r="AV1667" s="172"/>
      <c r="AW1667" s="172"/>
      <c r="AX1667" s="172"/>
      <c r="AY1667" s="172"/>
      <c r="AZ1667" s="172"/>
      <c r="BA1667" s="172"/>
      <c r="BB1667" s="172"/>
      <c r="BC1667" s="172"/>
      <c r="BD1667" s="172"/>
      <c r="BE1667" s="172"/>
      <c r="BF1667" s="172"/>
      <c r="BG1667" s="172"/>
      <c r="BH1667" s="172"/>
      <c r="BI1667" s="172"/>
      <c r="BJ1667" s="172"/>
      <c r="BK1667" s="172"/>
      <c r="BL1667" s="172"/>
      <c r="BM1667" s="172"/>
      <c r="BN1667" s="172"/>
    </row>
    <row r="1668" spans="20:66" s="156" customFormat="1">
      <c r="T1668" s="172"/>
      <c r="U1668" s="172"/>
      <c r="V1668" s="172"/>
      <c r="W1668" s="172"/>
      <c r="X1668" s="172"/>
      <c r="Y1668" s="172"/>
      <c r="Z1668" s="172"/>
      <c r="AA1668" s="172"/>
      <c r="AB1668" s="172"/>
      <c r="AC1668" s="172"/>
      <c r="AD1668" s="172"/>
      <c r="AE1668" s="172"/>
      <c r="AF1668" s="172"/>
      <c r="AG1668" s="172"/>
      <c r="AH1668" s="172"/>
      <c r="AI1668" s="172"/>
      <c r="AJ1668" s="172"/>
      <c r="AK1668" s="172"/>
      <c r="AL1668" s="172"/>
      <c r="AM1668" s="172"/>
      <c r="AN1668" s="172"/>
      <c r="AO1668" s="172"/>
      <c r="AP1668" s="172"/>
      <c r="AQ1668" s="172"/>
      <c r="AR1668" s="172"/>
      <c r="AS1668" s="172"/>
      <c r="AT1668" s="172"/>
      <c r="AU1668" s="172"/>
      <c r="AV1668" s="172"/>
      <c r="AW1668" s="172"/>
      <c r="AX1668" s="172"/>
      <c r="AY1668" s="172"/>
      <c r="AZ1668" s="172"/>
      <c r="BA1668" s="172"/>
      <c r="BB1668" s="172"/>
      <c r="BC1668" s="172"/>
      <c r="BD1668" s="172"/>
      <c r="BE1668" s="172"/>
      <c r="BF1668" s="172"/>
      <c r="BG1668" s="172"/>
      <c r="BH1668" s="172"/>
      <c r="BI1668" s="172"/>
      <c r="BJ1668" s="172"/>
      <c r="BK1668" s="172"/>
      <c r="BL1668" s="172"/>
      <c r="BM1668" s="172"/>
      <c r="BN1668" s="172"/>
    </row>
    <row r="1669" spans="20:66" s="156" customFormat="1">
      <c r="T1669" s="172"/>
      <c r="U1669" s="172"/>
      <c r="V1669" s="172"/>
      <c r="W1669" s="172"/>
      <c r="X1669" s="172"/>
      <c r="Y1669" s="172"/>
      <c r="Z1669" s="172"/>
      <c r="AA1669" s="172"/>
      <c r="AB1669" s="172"/>
      <c r="AC1669" s="172"/>
      <c r="AD1669" s="172"/>
      <c r="AE1669" s="172"/>
      <c r="AF1669" s="172"/>
      <c r="AG1669" s="172"/>
      <c r="AH1669" s="172"/>
      <c r="AI1669" s="172"/>
      <c r="AJ1669" s="172"/>
      <c r="AK1669" s="172"/>
      <c r="AL1669" s="172"/>
      <c r="AM1669" s="172"/>
      <c r="AN1669" s="172"/>
      <c r="AO1669" s="172"/>
      <c r="AP1669" s="172"/>
      <c r="AQ1669" s="172"/>
      <c r="AR1669" s="172"/>
      <c r="AS1669" s="172"/>
      <c r="AT1669" s="172"/>
      <c r="AU1669" s="172"/>
      <c r="AV1669" s="172"/>
      <c r="AW1669" s="172"/>
      <c r="AX1669" s="172"/>
      <c r="AY1669" s="172"/>
      <c r="AZ1669" s="172"/>
      <c r="BA1669" s="172"/>
      <c r="BB1669" s="172"/>
      <c r="BC1669" s="172"/>
      <c r="BD1669" s="172"/>
      <c r="BE1669" s="172"/>
      <c r="BF1669" s="172"/>
      <c r="BG1669" s="172"/>
      <c r="BH1669" s="172"/>
      <c r="BI1669" s="172"/>
      <c r="BJ1669" s="172"/>
      <c r="BK1669" s="172"/>
      <c r="BL1669" s="172"/>
      <c r="BM1669" s="172"/>
      <c r="BN1669" s="172"/>
    </row>
    <row r="1670" spans="20:66" s="156" customFormat="1">
      <c r="T1670" s="172"/>
      <c r="U1670" s="172"/>
      <c r="V1670" s="172"/>
      <c r="W1670" s="172"/>
      <c r="X1670" s="172"/>
      <c r="Y1670" s="172"/>
      <c r="Z1670" s="172"/>
      <c r="AA1670" s="172"/>
      <c r="AB1670" s="172"/>
      <c r="AC1670" s="172"/>
      <c r="AD1670" s="172"/>
      <c r="AE1670" s="172"/>
      <c r="AF1670" s="172"/>
      <c r="AG1670" s="172"/>
      <c r="AH1670" s="172"/>
      <c r="AI1670" s="172"/>
      <c r="AJ1670" s="172"/>
      <c r="AK1670" s="172"/>
      <c r="AL1670" s="172"/>
      <c r="AM1670" s="172"/>
      <c r="AN1670" s="172"/>
      <c r="AO1670" s="172"/>
      <c r="AP1670" s="172"/>
      <c r="AQ1670" s="172"/>
      <c r="AR1670" s="172"/>
      <c r="AS1670" s="172"/>
      <c r="AT1670" s="172"/>
      <c r="AU1670" s="172"/>
      <c r="AV1670" s="172"/>
      <c r="AW1670" s="172"/>
      <c r="AX1670" s="172"/>
      <c r="AY1670" s="172"/>
      <c r="AZ1670" s="172"/>
      <c r="BA1670" s="172"/>
      <c r="BB1670" s="172"/>
      <c r="BC1670" s="172"/>
      <c r="BD1670" s="172"/>
      <c r="BE1670" s="172"/>
      <c r="BF1670" s="172"/>
      <c r="BG1670" s="172"/>
      <c r="BH1670" s="172"/>
      <c r="BI1670" s="172"/>
      <c r="BJ1670" s="172"/>
      <c r="BK1670" s="172"/>
      <c r="BL1670" s="172"/>
      <c r="BM1670" s="172"/>
      <c r="BN1670" s="172"/>
    </row>
    <row r="1671" spans="20:66" s="156" customFormat="1">
      <c r="T1671" s="172"/>
      <c r="U1671" s="172"/>
      <c r="V1671" s="172"/>
      <c r="W1671" s="172"/>
      <c r="X1671" s="172"/>
      <c r="Y1671" s="172"/>
      <c r="Z1671" s="172"/>
      <c r="AA1671" s="172"/>
      <c r="AB1671" s="172"/>
      <c r="AC1671" s="172"/>
      <c r="AD1671" s="172"/>
      <c r="AE1671" s="172"/>
      <c r="AF1671" s="172"/>
      <c r="AG1671" s="172"/>
      <c r="AH1671" s="172"/>
      <c r="AI1671" s="172"/>
      <c r="AJ1671" s="172"/>
      <c r="AK1671" s="172"/>
      <c r="AL1671" s="172"/>
      <c r="AM1671" s="172"/>
      <c r="AN1671" s="172"/>
      <c r="AO1671" s="172"/>
      <c r="AP1671" s="172"/>
      <c r="AQ1671" s="172"/>
      <c r="AR1671" s="172"/>
      <c r="AS1671" s="172"/>
      <c r="AT1671" s="172"/>
      <c r="AU1671" s="172"/>
      <c r="AV1671" s="172"/>
      <c r="AW1671" s="172"/>
      <c r="AX1671" s="172"/>
      <c r="AY1671" s="172"/>
      <c r="AZ1671" s="172"/>
      <c r="BA1671" s="172"/>
      <c r="BB1671" s="172"/>
      <c r="BC1671" s="172"/>
      <c r="BD1671" s="172"/>
      <c r="BE1671" s="172"/>
      <c r="BF1671" s="172"/>
      <c r="BG1671" s="172"/>
      <c r="BH1671" s="172"/>
      <c r="BI1671" s="172"/>
      <c r="BJ1671" s="172"/>
      <c r="BK1671" s="172"/>
      <c r="BL1671" s="172"/>
      <c r="BM1671" s="172"/>
      <c r="BN1671" s="172"/>
    </row>
    <row r="1672" spans="20:66" s="156" customFormat="1">
      <c r="T1672" s="172"/>
      <c r="U1672" s="172"/>
      <c r="V1672" s="172"/>
      <c r="W1672" s="172"/>
      <c r="X1672" s="172"/>
      <c r="Y1672" s="172"/>
      <c r="Z1672" s="172"/>
      <c r="AA1672" s="172"/>
      <c r="AB1672" s="172"/>
      <c r="AC1672" s="172"/>
      <c r="AD1672" s="172"/>
      <c r="AE1672" s="172"/>
      <c r="AF1672" s="172"/>
      <c r="AG1672" s="172"/>
      <c r="AH1672" s="172"/>
      <c r="AI1672" s="172"/>
      <c r="AJ1672" s="172"/>
      <c r="AK1672" s="172"/>
      <c r="AL1672" s="172"/>
      <c r="AM1672" s="172"/>
      <c r="AN1672" s="172"/>
      <c r="AO1672" s="172"/>
      <c r="AP1672" s="172"/>
      <c r="AQ1672" s="172"/>
      <c r="AR1672" s="172"/>
      <c r="AS1672" s="172"/>
      <c r="AT1672" s="172"/>
      <c r="AU1672" s="172"/>
      <c r="AV1672" s="172"/>
      <c r="AW1672" s="172"/>
      <c r="AX1672" s="172"/>
      <c r="AY1672" s="172"/>
      <c r="AZ1672" s="172"/>
      <c r="BA1672" s="172"/>
      <c r="BB1672" s="172"/>
      <c r="BC1672" s="172"/>
      <c r="BD1672" s="172"/>
      <c r="BE1672" s="172"/>
      <c r="BF1672" s="172"/>
      <c r="BG1672" s="172"/>
      <c r="BH1672" s="172"/>
      <c r="BI1672" s="172"/>
      <c r="BJ1672" s="172"/>
      <c r="BK1672" s="172"/>
      <c r="BL1672" s="172"/>
      <c r="BM1672" s="172"/>
      <c r="BN1672" s="172"/>
    </row>
    <row r="1673" spans="20:66" s="156" customFormat="1">
      <c r="T1673" s="172"/>
      <c r="U1673" s="172"/>
      <c r="V1673" s="172"/>
      <c r="W1673" s="172"/>
      <c r="X1673" s="172"/>
      <c r="Y1673" s="172"/>
      <c r="Z1673" s="172"/>
      <c r="AA1673" s="172"/>
      <c r="AB1673" s="172"/>
      <c r="AC1673" s="172"/>
      <c r="AD1673" s="172"/>
      <c r="AE1673" s="172"/>
      <c r="AF1673" s="172"/>
      <c r="AG1673" s="172"/>
      <c r="AH1673" s="172"/>
      <c r="AI1673" s="172"/>
      <c r="AJ1673" s="172"/>
      <c r="AK1673" s="172"/>
      <c r="AL1673" s="172"/>
      <c r="AM1673" s="172"/>
      <c r="AN1673" s="172"/>
      <c r="AO1673" s="172"/>
      <c r="AP1673" s="172"/>
      <c r="AQ1673" s="172"/>
      <c r="AR1673" s="172"/>
      <c r="AS1673" s="172"/>
      <c r="AT1673" s="172"/>
      <c r="AU1673" s="172"/>
      <c r="AV1673" s="172"/>
      <c r="AW1673" s="172"/>
      <c r="AX1673" s="172"/>
      <c r="AY1673" s="172"/>
      <c r="AZ1673" s="172"/>
      <c r="BA1673" s="172"/>
      <c r="BB1673" s="172"/>
      <c r="BC1673" s="172"/>
      <c r="BD1673" s="172"/>
      <c r="BE1673" s="172"/>
      <c r="BF1673" s="172"/>
      <c r="BG1673" s="172"/>
      <c r="BH1673" s="172"/>
      <c r="BI1673" s="172"/>
      <c r="BJ1673" s="172"/>
      <c r="BK1673" s="172"/>
      <c r="BL1673" s="172"/>
      <c r="BM1673" s="172"/>
      <c r="BN1673" s="172"/>
    </row>
    <row r="1674" spans="20:66" s="156" customFormat="1">
      <c r="T1674" s="172"/>
      <c r="U1674" s="172"/>
      <c r="V1674" s="172"/>
      <c r="W1674" s="172"/>
      <c r="X1674" s="172"/>
      <c r="Y1674" s="172"/>
      <c r="Z1674" s="172"/>
      <c r="AA1674" s="172"/>
      <c r="AB1674" s="172"/>
      <c r="AC1674" s="172"/>
      <c r="AD1674" s="172"/>
      <c r="AE1674" s="172"/>
      <c r="AF1674" s="172"/>
      <c r="AG1674" s="172"/>
      <c r="AH1674" s="172"/>
      <c r="AI1674" s="172"/>
      <c r="AJ1674" s="172"/>
      <c r="AK1674" s="172"/>
      <c r="AL1674" s="172"/>
      <c r="AM1674" s="172"/>
      <c r="AN1674" s="172"/>
      <c r="AO1674" s="172"/>
      <c r="AP1674" s="172"/>
      <c r="AQ1674" s="172"/>
      <c r="AR1674" s="172"/>
      <c r="AS1674" s="172"/>
      <c r="AT1674" s="172"/>
      <c r="AU1674" s="172"/>
      <c r="AV1674" s="172"/>
      <c r="AW1674" s="172"/>
      <c r="AX1674" s="172"/>
      <c r="AY1674" s="172"/>
      <c r="AZ1674" s="172"/>
      <c r="BA1674" s="172"/>
      <c r="BB1674" s="172"/>
      <c r="BC1674" s="172"/>
      <c r="BD1674" s="172"/>
      <c r="BE1674" s="172"/>
      <c r="BF1674" s="172"/>
      <c r="BG1674" s="172"/>
      <c r="BH1674" s="172"/>
      <c r="BI1674" s="172"/>
      <c r="BJ1674" s="172"/>
      <c r="BK1674" s="172"/>
      <c r="BL1674" s="172"/>
      <c r="BM1674" s="172"/>
      <c r="BN1674" s="172"/>
    </row>
    <row r="1675" spans="20:66" s="156" customFormat="1">
      <c r="T1675" s="172"/>
      <c r="U1675" s="172"/>
      <c r="V1675" s="172"/>
      <c r="W1675" s="172"/>
      <c r="X1675" s="172"/>
      <c r="Y1675" s="172"/>
      <c r="Z1675" s="172"/>
      <c r="AA1675" s="172"/>
      <c r="AB1675" s="172"/>
      <c r="AC1675" s="172"/>
      <c r="AD1675" s="172"/>
      <c r="AE1675" s="172"/>
      <c r="AF1675" s="172"/>
      <c r="AG1675" s="172"/>
      <c r="AH1675" s="172"/>
      <c r="AI1675" s="172"/>
      <c r="AJ1675" s="172"/>
      <c r="AK1675" s="172"/>
      <c r="AL1675" s="172"/>
      <c r="AM1675" s="172"/>
      <c r="AN1675" s="172"/>
      <c r="AO1675" s="172"/>
      <c r="AP1675" s="172"/>
      <c r="AQ1675" s="172"/>
      <c r="AR1675" s="172"/>
      <c r="AS1675" s="172"/>
      <c r="AT1675" s="172"/>
      <c r="AU1675" s="172"/>
      <c r="AV1675" s="172"/>
      <c r="AW1675" s="172"/>
      <c r="AX1675" s="172"/>
      <c r="AY1675" s="172"/>
      <c r="AZ1675" s="172"/>
      <c r="BA1675" s="172"/>
      <c r="BB1675" s="172"/>
      <c r="BC1675" s="172"/>
      <c r="BD1675" s="172"/>
      <c r="BE1675" s="172"/>
      <c r="BF1675" s="172"/>
      <c r="BG1675" s="172"/>
      <c r="BH1675" s="172"/>
      <c r="BI1675" s="172"/>
      <c r="BJ1675" s="172"/>
      <c r="BK1675" s="172"/>
      <c r="BL1675" s="172"/>
      <c r="BM1675" s="172"/>
      <c r="BN1675" s="172"/>
    </row>
    <row r="1676" spans="20:66" s="156" customFormat="1">
      <c r="T1676" s="172"/>
      <c r="U1676" s="172"/>
      <c r="V1676" s="172"/>
      <c r="W1676" s="172"/>
      <c r="X1676" s="172"/>
      <c r="Y1676" s="172"/>
      <c r="Z1676" s="172"/>
      <c r="AA1676" s="172"/>
      <c r="AB1676" s="172"/>
      <c r="AC1676" s="172"/>
      <c r="AD1676" s="172"/>
      <c r="AE1676" s="172"/>
      <c r="AF1676" s="172"/>
      <c r="AG1676" s="172"/>
      <c r="AH1676" s="172"/>
      <c r="AI1676" s="172"/>
      <c r="AJ1676" s="172"/>
      <c r="AK1676" s="172"/>
      <c r="AL1676" s="172"/>
      <c r="AM1676" s="172"/>
      <c r="AN1676" s="172"/>
      <c r="AO1676" s="172"/>
      <c r="AP1676" s="172"/>
      <c r="AQ1676" s="172"/>
      <c r="AR1676" s="172"/>
      <c r="AS1676" s="172"/>
      <c r="AT1676" s="172"/>
      <c r="AU1676" s="172"/>
      <c r="AV1676" s="172"/>
      <c r="AW1676" s="172"/>
      <c r="AX1676" s="172"/>
      <c r="AY1676" s="172"/>
      <c r="AZ1676" s="172"/>
      <c r="BA1676" s="172"/>
      <c r="BB1676" s="172"/>
      <c r="BC1676" s="172"/>
      <c r="BD1676" s="172"/>
      <c r="BE1676" s="172"/>
      <c r="BF1676" s="172"/>
      <c r="BG1676" s="172"/>
      <c r="BH1676" s="172"/>
      <c r="BI1676" s="172"/>
      <c r="BJ1676" s="172"/>
      <c r="BK1676" s="172"/>
      <c r="BL1676" s="172"/>
      <c r="BM1676" s="172"/>
      <c r="BN1676" s="172"/>
    </row>
    <row r="1677" spans="20:66" s="156" customFormat="1">
      <c r="T1677" s="172"/>
      <c r="U1677" s="172"/>
      <c r="V1677" s="172"/>
      <c r="W1677" s="172"/>
      <c r="X1677" s="172"/>
      <c r="Y1677" s="172"/>
      <c r="Z1677" s="172"/>
      <c r="AA1677" s="172"/>
      <c r="AB1677" s="172"/>
      <c r="AC1677" s="172"/>
      <c r="AD1677" s="172"/>
      <c r="AE1677" s="172"/>
      <c r="AF1677" s="172"/>
      <c r="AG1677" s="172"/>
      <c r="AH1677" s="172"/>
      <c r="AI1677" s="172"/>
      <c r="AJ1677" s="172"/>
      <c r="AK1677" s="172"/>
      <c r="AL1677" s="172"/>
      <c r="AM1677" s="172"/>
      <c r="AN1677" s="172"/>
      <c r="AO1677" s="172"/>
      <c r="AP1677" s="172"/>
      <c r="AQ1677" s="172"/>
      <c r="AR1677" s="172"/>
      <c r="AS1677" s="172"/>
      <c r="AT1677" s="172"/>
      <c r="AU1677" s="172"/>
      <c r="AV1677" s="172"/>
      <c r="AW1677" s="172"/>
      <c r="AX1677" s="172"/>
      <c r="AY1677" s="172"/>
      <c r="AZ1677" s="172"/>
      <c r="BA1677" s="172"/>
      <c r="BB1677" s="172"/>
      <c r="BC1677" s="172"/>
      <c r="BD1677" s="172"/>
      <c r="BE1677" s="172"/>
      <c r="BF1677" s="172"/>
      <c r="BG1677" s="172"/>
      <c r="BH1677" s="172"/>
      <c r="BI1677" s="172"/>
      <c r="BJ1677" s="172"/>
      <c r="BK1677" s="172"/>
      <c r="BL1677" s="172"/>
      <c r="BM1677" s="172"/>
      <c r="BN1677" s="172"/>
    </row>
    <row r="1678" spans="20:66" s="156" customFormat="1">
      <c r="T1678" s="172"/>
      <c r="U1678" s="172"/>
      <c r="V1678" s="172"/>
      <c r="W1678" s="172"/>
      <c r="X1678" s="172"/>
      <c r="Y1678" s="172"/>
      <c r="Z1678" s="172"/>
      <c r="AA1678" s="172"/>
      <c r="AB1678" s="172"/>
      <c r="AC1678" s="172"/>
      <c r="AD1678" s="172"/>
      <c r="AE1678" s="172"/>
      <c r="AF1678" s="172"/>
      <c r="AG1678" s="172"/>
      <c r="AH1678" s="172"/>
      <c r="AI1678" s="172"/>
      <c r="AJ1678" s="172"/>
      <c r="AK1678" s="172"/>
      <c r="AL1678" s="172"/>
      <c r="AM1678" s="172"/>
      <c r="AN1678" s="172"/>
      <c r="AO1678" s="172"/>
      <c r="AP1678" s="172"/>
      <c r="AQ1678" s="172"/>
      <c r="AR1678" s="172"/>
      <c r="AS1678" s="172"/>
      <c r="AT1678" s="172"/>
      <c r="AU1678" s="172"/>
      <c r="AV1678" s="172"/>
      <c r="AW1678" s="172"/>
      <c r="AX1678" s="172"/>
      <c r="AY1678" s="172"/>
      <c r="AZ1678" s="172"/>
      <c r="BA1678" s="172"/>
      <c r="BB1678" s="172"/>
      <c r="BC1678" s="172"/>
      <c r="BD1678" s="172"/>
      <c r="BE1678" s="172"/>
      <c r="BF1678" s="172"/>
      <c r="BG1678" s="172"/>
      <c r="BH1678" s="172"/>
      <c r="BI1678" s="172"/>
      <c r="BJ1678" s="172"/>
      <c r="BK1678" s="172"/>
      <c r="BL1678" s="172"/>
      <c r="BM1678" s="172"/>
      <c r="BN1678" s="172"/>
    </row>
    <row r="1679" spans="20:66" s="156" customFormat="1">
      <c r="T1679" s="172"/>
      <c r="U1679" s="172"/>
      <c r="V1679" s="172"/>
      <c r="W1679" s="172"/>
      <c r="X1679" s="172"/>
      <c r="Y1679" s="172"/>
      <c r="Z1679" s="172"/>
      <c r="AA1679" s="172"/>
      <c r="AB1679" s="172"/>
      <c r="AC1679" s="172"/>
      <c r="AD1679" s="172"/>
      <c r="AE1679" s="172"/>
      <c r="AF1679" s="172"/>
      <c r="AG1679" s="172"/>
      <c r="AH1679" s="172"/>
      <c r="AI1679" s="172"/>
      <c r="AJ1679" s="172"/>
      <c r="AK1679" s="172"/>
      <c r="AL1679" s="172"/>
      <c r="AM1679" s="172"/>
      <c r="AN1679" s="172"/>
      <c r="AO1679" s="172"/>
      <c r="AP1679" s="172"/>
      <c r="AQ1679" s="172"/>
      <c r="AR1679" s="172"/>
      <c r="AS1679" s="172"/>
      <c r="AT1679" s="172"/>
      <c r="AU1679" s="172"/>
      <c r="AV1679" s="172"/>
      <c r="AW1679" s="172"/>
      <c r="AX1679" s="172"/>
      <c r="AY1679" s="172"/>
      <c r="AZ1679" s="172"/>
      <c r="BA1679" s="172"/>
      <c r="BB1679" s="172"/>
      <c r="BC1679" s="172"/>
      <c r="BD1679" s="172"/>
      <c r="BE1679" s="172"/>
      <c r="BF1679" s="172"/>
      <c r="BG1679" s="172"/>
      <c r="BH1679" s="172"/>
      <c r="BI1679" s="172"/>
      <c r="BJ1679" s="172"/>
      <c r="BK1679" s="172"/>
      <c r="BL1679" s="172"/>
      <c r="BM1679" s="172"/>
      <c r="BN1679" s="172"/>
    </row>
    <row r="1680" spans="20:66" s="156" customFormat="1">
      <c r="T1680" s="172"/>
      <c r="U1680" s="172"/>
      <c r="V1680" s="172"/>
      <c r="W1680" s="172"/>
      <c r="X1680" s="172"/>
      <c r="Y1680" s="172"/>
      <c r="Z1680" s="172"/>
      <c r="AA1680" s="172"/>
      <c r="AB1680" s="172"/>
      <c r="AC1680" s="172"/>
      <c r="AD1680" s="172"/>
      <c r="AE1680" s="172"/>
      <c r="AF1680" s="172"/>
      <c r="AG1680" s="172"/>
      <c r="AH1680" s="172"/>
      <c r="AI1680" s="172"/>
      <c r="AJ1680" s="172"/>
      <c r="AK1680" s="172"/>
      <c r="AL1680" s="172"/>
      <c r="AM1680" s="172"/>
      <c r="AN1680" s="172"/>
      <c r="AO1680" s="172"/>
      <c r="AP1680" s="172"/>
      <c r="AQ1680" s="172"/>
      <c r="AR1680" s="172"/>
      <c r="AS1680" s="172"/>
      <c r="AT1680" s="172"/>
      <c r="AU1680" s="172"/>
      <c r="AV1680" s="172"/>
      <c r="AW1680" s="172"/>
      <c r="AX1680" s="172"/>
      <c r="AY1680" s="172"/>
      <c r="AZ1680" s="172"/>
      <c r="BA1680" s="172"/>
      <c r="BB1680" s="172"/>
      <c r="BC1680" s="172"/>
      <c r="BD1680" s="172"/>
      <c r="BE1680" s="172"/>
      <c r="BF1680" s="172"/>
      <c r="BG1680" s="172"/>
      <c r="BH1680" s="172"/>
      <c r="BI1680" s="172"/>
      <c r="BJ1680" s="172"/>
      <c r="BK1680" s="172"/>
      <c r="BL1680" s="172"/>
      <c r="BM1680" s="172"/>
      <c r="BN1680" s="172"/>
    </row>
    <row r="1681" spans="20:66" s="156" customFormat="1">
      <c r="T1681" s="172"/>
      <c r="U1681" s="172"/>
      <c r="V1681" s="172"/>
      <c r="W1681" s="172"/>
      <c r="X1681" s="172"/>
      <c r="Y1681" s="172"/>
      <c r="Z1681" s="172"/>
      <c r="AA1681" s="172"/>
      <c r="AB1681" s="172"/>
      <c r="AC1681" s="172"/>
      <c r="AD1681" s="172"/>
      <c r="AE1681" s="172"/>
      <c r="AF1681" s="172"/>
      <c r="AG1681" s="172"/>
      <c r="AH1681" s="172"/>
      <c r="AI1681" s="172"/>
      <c r="AJ1681" s="172"/>
      <c r="AK1681" s="172"/>
      <c r="AL1681" s="172"/>
      <c r="AM1681" s="172"/>
      <c r="AN1681" s="172"/>
      <c r="AO1681" s="172"/>
      <c r="AP1681" s="172"/>
      <c r="AQ1681" s="172"/>
      <c r="AR1681" s="172"/>
      <c r="AS1681" s="172"/>
      <c r="AT1681" s="172"/>
      <c r="AU1681" s="172"/>
      <c r="AV1681" s="172"/>
      <c r="AW1681" s="172"/>
      <c r="AX1681" s="172"/>
      <c r="AY1681" s="172"/>
      <c r="AZ1681" s="172"/>
      <c r="BA1681" s="172"/>
      <c r="BB1681" s="172"/>
      <c r="BC1681" s="172"/>
      <c r="BD1681" s="172"/>
      <c r="BE1681" s="172"/>
      <c r="BF1681" s="172"/>
      <c r="BG1681" s="172"/>
      <c r="BH1681" s="172"/>
      <c r="BI1681" s="172"/>
      <c r="BJ1681" s="172"/>
      <c r="BK1681" s="172"/>
      <c r="BL1681" s="172"/>
      <c r="BM1681" s="172"/>
      <c r="BN1681" s="172"/>
    </row>
    <row r="1682" spans="20:66" s="156" customFormat="1">
      <c r="T1682" s="172"/>
      <c r="U1682" s="172"/>
      <c r="V1682" s="172"/>
      <c r="W1682" s="172"/>
      <c r="X1682" s="172"/>
      <c r="Y1682" s="172"/>
      <c r="Z1682" s="172"/>
      <c r="AA1682" s="172"/>
      <c r="AB1682" s="172"/>
      <c r="AC1682" s="172"/>
      <c r="AD1682" s="172"/>
      <c r="AE1682" s="172"/>
      <c r="AF1682" s="172"/>
      <c r="AG1682" s="172"/>
      <c r="AH1682" s="172"/>
      <c r="AI1682" s="172"/>
      <c r="AJ1682" s="172"/>
      <c r="AK1682" s="172"/>
      <c r="AL1682" s="172"/>
      <c r="AM1682" s="172"/>
      <c r="AN1682" s="172"/>
      <c r="AO1682" s="172"/>
      <c r="AP1682" s="172"/>
      <c r="AQ1682" s="172"/>
      <c r="AR1682" s="172"/>
      <c r="AS1682" s="172"/>
      <c r="AT1682" s="172"/>
      <c r="AU1682" s="172"/>
      <c r="AV1682" s="172"/>
      <c r="AW1682" s="172"/>
      <c r="AX1682" s="172"/>
      <c r="AY1682" s="172"/>
      <c r="AZ1682" s="172"/>
      <c r="BA1682" s="172"/>
      <c r="BB1682" s="172"/>
      <c r="BC1682" s="172"/>
      <c r="BD1682" s="172"/>
      <c r="BE1682" s="172"/>
      <c r="BF1682" s="172"/>
      <c r="BG1682" s="172"/>
      <c r="BH1682" s="172"/>
      <c r="BI1682" s="172"/>
      <c r="BJ1682" s="172"/>
      <c r="BK1682" s="172"/>
      <c r="BL1682" s="172"/>
      <c r="BM1682" s="172"/>
      <c r="BN1682" s="172"/>
    </row>
    <row r="1683" spans="20:66" s="156" customFormat="1">
      <c r="T1683" s="172"/>
      <c r="U1683" s="172"/>
      <c r="V1683" s="172"/>
      <c r="W1683" s="172"/>
      <c r="X1683" s="172"/>
      <c r="Y1683" s="172"/>
      <c r="Z1683" s="172"/>
      <c r="AA1683" s="172"/>
      <c r="AB1683" s="172"/>
      <c r="AC1683" s="172"/>
      <c r="AD1683" s="172"/>
      <c r="AE1683" s="172"/>
      <c r="AF1683" s="172"/>
      <c r="AG1683" s="172"/>
      <c r="AH1683" s="172"/>
      <c r="AI1683" s="172"/>
      <c r="AJ1683" s="172"/>
      <c r="AK1683" s="172"/>
      <c r="AL1683" s="172"/>
      <c r="AM1683" s="172"/>
      <c r="AN1683" s="172"/>
      <c r="AO1683" s="172"/>
      <c r="AP1683" s="172"/>
      <c r="AQ1683" s="172"/>
      <c r="AR1683" s="172"/>
      <c r="AS1683" s="172"/>
      <c r="AT1683" s="172"/>
      <c r="AU1683" s="172"/>
      <c r="AV1683" s="172"/>
      <c r="AW1683" s="172"/>
      <c r="AX1683" s="172"/>
      <c r="AY1683" s="172"/>
      <c r="AZ1683" s="172"/>
      <c r="BA1683" s="172"/>
      <c r="BB1683" s="172"/>
      <c r="BC1683" s="172"/>
      <c r="BD1683" s="172"/>
      <c r="BE1683" s="172"/>
      <c r="BF1683" s="172"/>
      <c r="BG1683" s="172"/>
      <c r="BH1683" s="172"/>
      <c r="BI1683" s="172"/>
      <c r="BJ1683" s="172"/>
      <c r="BK1683" s="172"/>
      <c r="BL1683" s="172"/>
      <c r="BM1683" s="172"/>
      <c r="BN1683" s="172"/>
    </row>
    <row r="1684" spans="20:66" s="156" customFormat="1">
      <c r="T1684" s="172"/>
      <c r="U1684" s="172"/>
      <c r="V1684" s="172"/>
      <c r="W1684" s="172"/>
      <c r="X1684" s="172"/>
      <c r="Y1684" s="172"/>
      <c r="Z1684" s="172"/>
      <c r="AA1684" s="172"/>
      <c r="AB1684" s="172"/>
      <c r="AC1684" s="172"/>
      <c r="AD1684" s="172"/>
      <c r="AE1684" s="172"/>
      <c r="AF1684" s="172"/>
      <c r="AG1684" s="172"/>
      <c r="AH1684" s="172"/>
      <c r="AI1684" s="172"/>
      <c r="AJ1684" s="172"/>
      <c r="AK1684" s="172"/>
      <c r="AL1684" s="172"/>
      <c r="AM1684" s="172"/>
      <c r="AN1684" s="172"/>
      <c r="AO1684" s="172"/>
      <c r="AP1684" s="172"/>
      <c r="AQ1684" s="172"/>
      <c r="AR1684" s="172"/>
      <c r="AS1684" s="172"/>
      <c r="AT1684" s="172"/>
      <c r="AU1684" s="172"/>
      <c r="AV1684" s="172"/>
      <c r="AW1684" s="172"/>
      <c r="AX1684" s="172"/>
      <c r="AY1684" s="172"/>
      <c r="AZ1684" s="172"/>
      <c r="BA1684" s="172"/>
      <c r="BB1684" s="172"/>
      <c r="BC1684" s="172"/>
      <c r="BD1684" s="172"/>
      <c r="BE1684" s="172"/>
      <c r="BF1684" s="172"/>
      <c r="BG1684" s="172"/>
      <c r="BH1684" s="172"/>
      <c r="BI1684" s="172"/>
      <c r="BJ1684" s="172"/>
      <c r="BK1684" s="172"/>
      <c r="BL1684" s="172"/>
      <c r="BM1684" s="172"/>
      <c r="BN1684" s="172"/>
    </row>
    <row r="1685" spans="20:66" s="156" customFormat="1">
      <c r="T1685" s="172"/>
      <c r="U1685" s="172"/>
      <c r="V1685" s="172"/>
      <c r="W1685" s="172"/>
      <c r="X1685" s="172"/>
      <c r="Y1685" s="172"/>
      <c r="Z1685" s="172"/>
      <c r="AA1685" s="172"/>
      <c r="AB1685" s="172"/>
      <c r="AC1685" s="172"/>
      <c r="AD1685" s="172"/>
      <c r="AE1685" s="172"/>
      <c r="AF1685" s="172"/>
      <c r="AG1685" s="172"/>
      <c r="AH1685" s="172"/>
      <c r="AI1685" s="172"/>
      <c r="AJ1685" s="172"/>
      <c r="AK1685" s="172"/>
      <c r="AL1685" s="172"/>
      <c r="AM1685" s="172"/>
      <c r="AN1685" s="172"/>
      <c r="AO1685" s="172"/>
      <c r="AP1685" s="172"/>
      <c r="AQ1685" s="172"/>
      <c r="AR1685" s="172"/>
      <c r="AS1685" s="172"/>
      <c r="AT1685" s="172"/>
      <c r="AU1685" s="172"/>
      <c r="AV1685" s="172"/>
      <c r="AW1685" s="172"/>
      <c r="AX1685" s="172"/>
      <c r="AY1685" s="172"/>
      <c r="AZ1685" s="172"/>
      <c r="BA1685" s="172"/>
      <c r="BB1685" s="172"/>
      <c r="BC1685" s="172"/>
      <c r="BD1685" s="172"/>
      <c r="BE1685" s="172"/>
      <c r="BF1685" s="172"/>
      <c r="BG1685" s="172"/>
      <c r="BH1685" s="172"/>
      <c r="BI1685" s="172"/>
      <c r="BJ1685" s="172"/>
      <c r="BK1685" s="172"/>
      <c r="BL1685" s="172"/>
      <c r="BM1685" s="172"/>
      <c r="BN1685" s="172"/>
    </row>
    <row r="1686" spans="20:66" s="156" customFormat="1">
      <c r="T1686" s="172"/>
      <c r="U1686" s="172"/>
      <c r="V1686" s="172"/>
      <c r="W1686" s="172"/>
      <c r="X1686" s="172"/>
      <c r="Y1686" s="172"/>
      <c r="Z1686" s="172"/>
      <c r="AA1686" s="172"/>
      <c r="AB1686" s="172"/>
      <c r="AC1686" s="172"/>
      <c r="AD1686" s="172"/>
      <c r="AE1686" s="172"/>
      <c r="AF1686" s="172"/>
      <c r="AG1686" s="172"/>
      <c r="AH1686" s="172"/>
      <c r="AI1686" s="172"/>
      <c r="AJ1686" s="172"/>
      <c r="AK1686" s="172"/>
      <c r="AL1686" s="172"/>
      <c r="AM1686" s="172"/>
      <c r="AN1686" s="172"/>
      <c r="AO1686" s="172"/>
      <c r="AP1686" s="172"/>
      <c r="AQ1686" s="172"/>
      <c r="AR1686" s="172"/>
      <c r="AS1686" s="172"/>
      <c r="AT1686" s="172"/>
      <c r="AU1686" s="172"/>
      <c r="AV1686" s="172"/>
      <c r="AW1686" s="172"/>
      <c r="AX1686" s="172"/>
      <c r="AY1686" s="172"/>
      <c r="AZ1686" s="172"/>
      <c r="BA1686" s="172"/>
      <c r="BB1686" s="172"/>
      <c r="BC1686" s="172"/>
      <c r="BD1686" s="172"/>
      <c r="BE1686" s="172"/>
      <c r="BF1686" s="172"/>
      <c r="BG1686" s="172"/>
      <c r="BH1686" s="172"/>
      <c r="BI1686" s="172"/>
      <c r="BJ1686" s="172"/>
      <c r="BK1686" s="172"/>
      <c r="BL1686" s="172"/>
      <c r="BM1686" s="172"/>
      <c r="BN1686" s="172"/>
    </row>
    <row r="1687" spans="20:66" s="156" customFormat="1">
      <c r="T1687" s="172"/>
      <c r="U1687" s="172"/>
      <c r="V1687" s="172"/>
      <c r="W1687" s="172"/>
      <c r="X1687" s="172"/>
      <c r="Y1687" s="172"/>
      <c r="Z1687" s="172"/>
      <c r="AA1687" s="172"/>
      <c r="AB1687" s="172"/>
      <c r="AC1687" s="172"/>
      <c r="AD1687" s="172"/>
      <c r="AE1687" s="172"/>
      <c r="AF1687" s="172"/>
      <c r="AG1687" s="172"/>
      <c r="AH1687" s="172"/>
      <c r="AI1687" s="172"/>
      <c r="AJ1687" s="172"/>
      <c r="AK1687" s="172"/>
      <c r="AL1687" s="172"/>
      <c r="AM1687" s="172"/>
      <c r="AN1687" s="172"/>
      <c r="AO1687" s="172"/>
      <c r="AP1687" s="172"/>
      <c r="AQ1687" s="172"/>
      <c r="AR1687" s="172"/>
      <c r="AS1687" s="172"/>
      <c r="AT1687" s="172"/>
      <c r="AU1687" s="172"/>
      <c r="AV1687" s="172"/>
      <c r="AW1687" s="172"/>
      <c r="AX1687" s="172"/>
      <c r="AY1687" s="172"/>
      <c r="AZ1687" s="172"/>
      <c r="BA1687" s="172"/>
      <c r="BB1687" s="172"/>
      <c r="BC1687" s="172"/>
      <c r="BD1687" s="172"/>
      <c r="BE1687" s="172"/>
      <c r="BF1687" s="172"/>
      <c r="BG1687" s="172"/>
      <c r="BH1687" s="172"/>
      <c r="BI1687" s="172"/>
      <c r="BJ1687" s="172"/>
      <c r="BK1687" s="172"/>
      <c r="BL1687" s="172"/>
      <c r="BM1687" s="172"/>
      <c r="BN1687" s="172"/>
    </row>
    <row r="1688" spans="20:66" s="156" customFormat="1">
      <c r="T1688" s="172"/>
      <c r="U1688" s="172"/>
      <c r="V1688" s="172"/>
      <c r="W1688" s="172"/>
      <c r="X1688" s="172"/>
      <c r="Y1688" s="172"/>
      <c r="Z1688" s="172"/>
      <c r="AA1688" s="172"/>
      <c r="AB1688" s="172"/>
      <c r="AC1688" s="172"/>
      <c r="AD1688" s="172"/>
      <c r="AE1688" s="172"/>
      <c r="AF1688" s="172"/>
      <c r="AG1688" s="172"/>
      <c r="AH1688" s="172"/>
      <c r="AI1688" s="172"/>
      <c r="AJ1688" s="172"/>
      <c r="AK1688" s="172"/>
      <c r="AL1688" s="172"/>
      <c r="AM1688" s="172"/>
      <c r="AN1688" s="172"/>
      <c r="AO1688" s="172"/>
      <c r="AP1688" s="172"/>
      <c r="AQ1688" s="172"/>
      <c r="AR1688" s="172"/>
      <c r="AS1688" s="172"/>
      <c r="AT1688" s="172"/>
      <c r="AU1688" s="172"/>
      <c r="AV1688" s="172"/>
      <c r="AW1688" s="172"/>
      <c r="AX1688" s="172"/>
      <c r="AY1688" s="172"/>
      <c r="AZ1688" s="172"/>
      <c r="BA1688" s="172"/>
      <c r="BB1688" s="172"/>
      <c r="BC1688" s="172"/>
      <c r="BD1688" s="172"/>
      <c r="BE1688" s="172"/>
      <c r="BF1688" s="172"/>
      <c r="BG1688" s="172"/>
      <c r="BH1688" s="172"/>
      <c r="BI1688" s="172"/>
      <c r="BJ1688" s="172"/>
      <c r="BK1688" s="172"/>
      <c r="BL1688" s="172"/>
      <c r="BM1688" s="172"/>
      <c r="BN1688" s="172"/>
    </row>
    <row r="1689" spans="20:66" s="156" customFormat="1">
      <c r="T1689" s="172"/>
      <c r="U1689" s="172"/>
      <c r="V1689" s="172"/>
      <c r="W1689" s="172"/>
      <c r="X1689" s="172"/>
      <c r="Y1689" s="172"/>
      <c r="Z1689" s="172"/>
      <c r="AA1689" s="172"/>
      <c r="AB1689" s="172"/>
      <c r="AC1689" s="172"/>
      <c r="AD1689" s="172"/>
      <c r="AE1689" s="172"/>
      <c r="AF1689" s="172"/>
      <c r="AG1689" s="172"/>
      <c r="AH1689" s="172"/>
      <c r="AI1689" s="172"/>
      <c r="AJ1689" s="172"/>
      <c r="AK1689" s="172"/>
      <c r="AL1689" s="172"/>
      <c r="AM1689" s="172"/>
      <c r="AN1689" s="172"/>
      <c r="AO1689" s="172"/>
      <c r="AP1689" s="172"/>
      <c r="AQ1689" s="172"/>
      <c r="AR1689" s="172"/>
      <c r="AS1689" s="172"/>
      <c r="AT1689" s="172"/>
      <c r="AU1689" s="172"/>
      <c r="AV1689" s="172"/>
      <c r="AW1689" s="172"/>
      <c r="AX1689" s="172"/>
      <c r="AY1689" s="172"/>
      <c r="AZ1689" s="172"/>
      <c r="BA1689" s="172"/>
      <c r="BB1689" s="172"/>
      <c r="BC1689" s="172"/>
      <c r="BD1689" s="172"/>
      <c r="BE1689" s="172"/>
      <c r="BF1689" s="172"/>
      <c r="BG1689" s="172"/>
      <c r="BH1689" s="172"/>
      <c r="BI1689" s="172"/>
      <c r="BJ1689" s="172"/>
      <c r="BK1689" s="172"/>
      <c r="BL1689" s="172"/>
      <c r="BM1689" s="172"/>
      <c r="BN1689" s="172"/>
    </row>
    <row r="1690" spans="20:66" s="156" customFormat="1">
      <c r="T1690" s="172"/>
      <c r="U1690" s="172"/>
      <c r="V1690" s="172"/>
      <c r="W1690" s="172"/>
      <c r="X1690" s="172"/>
      <c r="Y1690" s="172"/>
      <c r="Z1690" s="172"/>
      <c r="AA1690" s="172"/>
      <c r="AB1690" s="172"/>
      <c r="AC1690" s="172"/>
      <c r="AD1690" s="172"/>
      <c r="AE1690" s="172"/>
      <c r="AF1690" s="172"/>
      <c r="AG1690" s="172"/>
      <c r="AH1690" s="172"/>
      <c r="AI1690" s="172"/>
      <c r="AJ1690" s="172"/>
      <c r="AK1690" s="172"/>
      <c r="AL1690" s="172"/>
      <c r="AM1690" s="172"/>
      <c r="AN1690" s="172"/>
      <c r="AO1690" s="172"/>
      <c r="AP1690" s="172"/>
      <c r="AQ1690" s="172"/>
      <c r="AR1690" s="172"/>
      <c r="AS1690" s="172"/>
      <c r="AT1690" s="172"/>
      <c r="AU1690" s="172"/>
      <c r="AV1690" s="172"/>
      <c r="AW1690" s="172"/>
      <c r="AX1690" s="172"/>
      <c r="AY1690" s="172"/>
      <c r="AZ1690" s="172"/>
      <c r="BA1690" s="172"/>
      <c r="BB1690" s="172"/>
      <c r="BC1690" s="172"/>
      <c r="BD1690" s="172"/>
      <c r="BE1690" s="172"/>
      <c r="BF1690" s="172"/>
      <c r="BG1690" s="172"/>
      <c r="BH1690" s="172"/>
      <c r="BI1690" s="172"/>
      <c r="BJ1690" s="172"/>
      <c r="BK1690" s="172"/>
      <c r="BL1690" s="172"/>
      <c r="BM1690" s="172"/>
      <c r="BN1690" s="172"/>
    </row>
    <row r="1691" spans="20:66" s="156" customFormat="1">
      <c r="T1691" s="172"/>
      <c r="U1691" s="172"/>
      <c r="V1691" s="172"/>
      <c r="W1691" s="172"/>
      <c r="X1691" s="172"/>
      <c r="Y1691" s="172"/>
      <c r="Z1691" s="172"/>
      <c r="AA1691" s="172"/>
      <c r="AB1691" s="172"/>
      <c r="AC1691" s="172"/>
      <c r="AD1691" s="172"/>
      <c r="AE1691" s="172"/>
      <c r="AF1691" s="172"/>
      <c r="AG1691" s="172"/>
      <c r="AH1691" s="172"/>
      <c r="AI1691" s="172"/>
      <c r="AJ1691" s="172"/>
      <c r="AK1691" s="172"/>
      <c r="AL1691" s="172"/>
      <c r="AM1691" s="172"/>
      <c r="AN1691" s="172"/>
      <c r="AO1691" s="172"/>
      <c r="AP1691" s="172"/>
      <c r="AQ1691" s="172"/>
      <c r="AR1691" s="172"/>
      <c r="AS1691" s="172"/>
      <c r="AT1691" s="172"/>
      <c r="AU1691" s="172"/>
      <c r="AV1691" s="172"/>
      <c r="AW1691" s="172"/>
      <c r="AX1691" s="172"/>
      <c r="AY1691" s="172"/>
      <c r="AZ1691" s="172"/>
      <c r="BA1691" s="172"/>
      <c r="BB1691" s="172"/>
      <c r="BC1691" s="172"/>
      <c r="BD1691" s="172"/>
      <c r="BE1691" s="172"/>
      <c r="BF1691" s="172"/>
      <c r="BG1691" s="172"/>
      <c r="BH1691" s="172"/>
      <c r="BI1691" s="172"/>
      <c r="BJ1691" s="172"/>
      <c r="BK1691" s="172"/>
      <c r="BL1691" s="172"/>
      <c r="BM1691" s="172"/>
      <c r="BN1691" s="172"/>
    </row>
    <row r="1692" spans="20:66" s="156" customFormat="1">
      <c r="T1692" s="172"/>
      <c r="U1692" s="172"/>
      <c r="V1692" s="172"/>
      <c r="W1692" s="172"/>
      <c r="X1692" s="172"/>
      <c r="Y1692" s="172"/>
      <c r="Z1692" s="172"/>
      <c r="AA1692" s="172"/>
      <c r="AB1692" s="172"/>
      <c r="AC1692" s="172"/>
      <c r="AD1692" s="172"/>
      <c r="AE1692" s="172"/>
      <c r="AF1692" s="172"/>
      <c r="AG1692" s="172"/>
      <c r="AH1692" s="172"/>
      <c r="AI1692" s="172"/>
      <c r="AJ1692" s="172"/>
      <c r="AK1692" s="172"/>
      <c r="AL1692" s="172"/>
      <c r="AM1692" s="172"/>
      <c r="AN1692" s="172"/>
      <c r="AO1692" s="172"/>
      <c r="AP1692" s="172"/>
      <c r="AQ1692" s="172"/>
      <c r="AR1692" s="172"/>
      <c r="AS1692" s="172"/>
      <c r="AT1692" s="172"/>
      <c r="AU1692" s="172"/>
      <c r="AV1692" s="172"/>
      <c r="AW1692" s="172"/>
      <c r="AX1692" s="172"/>
      <c r="AY1692" s="172"/>
      <c r="AZ1692" s="172"/>
      <c r="BA1692" s="172"/>
      <c r="BB1692" s="172"/>
      <c r="BC1692" s="172"/>
      <c r="BD1692" s="172"/>
      <c r="BE1692" s="172"/>
      <c r="BF1692" s="172"/>
      <c r="BG1692" s="172"/>
      <c r="BH1692" s="172"/>
      <c r="BI1692" s="172"/>
      <c r="BJ1692" s="172"/>
      <c r="BK1692" s="172"/>
      <c r="BL1692" s="172"/>
      <c r="BM1692" s="172"/>
      <c r="BN1692" s="172"/>
    </row>
    <row r="1693" spans="20:66" s="156" customFormat="1">
      <c r="T1693" s="172"/>
      <c r="U1693" s="172"/>
      <c r="V1693" s="172"/>
      <c r="W1693" s="172"/>
      <c r="X1693" s="172"/>
      <c r="Y1693" s="172"/>
      <c r="Z1693" s="172"/>
      <c r="AA1693" s="172"/>
      <c r="AB1693" s="172"/>
      <c r="AC1693" s="172"/>
      <c r="AD1693" s="172"/>
      <c r="AE1693" s="172"/>
      <c r="AF1693" s="172"/>
      <c r="AG1693" s="172"/>
      <c r="AH1693" s="172"/>
      <c r="AI1693" s="172"/>
      <c r="AJ1693" s="172"/>
      <c r="AK1693" s="172"/>
      <c r="AL1693" s="172"/>
      <c r="AM1693" s="172"/>
      <c r="AN1693" s="172"/>
      <c r="AO1693" s="172"/>
      <c r="AP1693" s="172"/>
      <c r="AQ1693" s="172"/>
      <c r="AR1693" s="172"/>
      <c r="AS1693" s="172"/>
      <c r="AT1693" s="172"/>
      <c r="AU1693" s="172"/>
      <c r="AV1693" s="172"/>
      <c r="AW1693" s="172"/>
      <c r="AX1693" s="172"/>
      <c r="AY1693" s="172"/>
      <c r="AZ1693" s="172"/>
      <c r="BA1693" s="172"/>
      <c r="BB1693" s="172"/>
      <c r="BC1693" s="172"/>
      <c r="BD1693" s="172"/>
      <c r="BE1693" s="172"/>
      <c r="BF1693" s="172"/>
      <c r="BG1693" s="172"/>
      <c r="BH1693" s="172"/>
      <c r="BI1693" s="172"/>
      <c r="BJ1693" s="172"/>
      <c r="BK1693" s="172"/>
      <c r="BL1693" s="172"/>
      <c r="BM1693" s="172"/>
      <c r="BN1693" s="172"/>
    </row>
    <row r="1694" spans="20:66" s="156" customFormat="1">
      <c r="T1694" s="172"/>
      <c r="U1694" s="172"/>
      <c r="V1694" s="172"/>
      <c r="W1694" s="172"/>
      <c r="X1694" s="172"/>
      <c r="Y1694" s="172"/>
      <c r="Z1694" s="172"/>
      <c r="AA1694" s="172"/>
      <c r="AB1694" s="172"/>
      <c r="AC1694" s="172"/>
      <c r="AD1694" s="172"/>
      <c r="AE1694" s="172"/>
      <c r="AF1694" s="172"/>
      <c r="AG1694" s="172"/>
      <c r="AH1694" s="172"/>
      <c r="AI1694" s="172"/>
      <c r="AJ1694" s="172"/>
      <c r="AK1694" s="172"/>
      <c r="AL1694" s="172"/>
      <c r="AM1694" s="172"/>
      <c r="AN1694" s="172"/>
      <c r="AO1694" s="172"/>
      <c r="AP1694" s="172"/>
      <c r="AQ1694" s="172"/>
      <c r="AR1694" s="172"/>
      <c r="AS1694" s="172"/>
      <c r="AT1694" s="172"/>
      <c r="AU1694" s="172"/>
      <c r="AV1694" s="172"/>
      <c r="AW1694" s="172"/>
      <c r="AX1694" s="172"/>
      <c r="AY1694" s="172"/>
      <c r="AZ1694" s="172"/>
      <c r="BA1694" s="172"/>
      <c r="BB1694" s="172"/>
      <c r="BC1694" s="172"/>
      <c r="BD1694" s="172"/>
      <c r="BE1694" s="172"/>
      <c r="BF1694" s="172"/>
      <c r="BG1694" s="172"/>
      <c r="BH1694" s="172"/>
      <c r="BI1694" s="172"/>
      <c r="BJ1694" s="172"/>
      <c r="BK1694" s="172"/>
      <c r="BL1694" s="172"/>
      <c r="BM1694" s="172"/>
      <c r="BN1694" s="172"/>
    </row>
    <row r="1695" spans="20:66" s="156" customFormat="1">
      <c r="T1695" s="172"/>
      <c r="U1695" s="172"/>
      <c r="V1695" s="172"/>
      <c r="W1695" s="172"/>
      <c r="X1695" s="172"/>
      <c r="Y1695" s="172"/>
      <c r="Z1695" s="172"/>
      <c r="AA1695" s="172"/>
      <c r="AB1695" s="172"/>
      <c r="AC1695" s="172"/>
      <c r="AD1695" s="172"/>
      <c r="AE1695" s="172"/>
      <c r="AF1695" s="172"/>
      <c r="AG1695" s="172"/>
      <c r="AH1695" s="172"/>
      <c r="AI1695" s="172"/>
      <c r="AJ1695" s="172"/>
      <c r="AK1695" s="172"/>
      <c r="AL1695" s="172"/>
      <c r="AM1695" s="172"/>
      <c r="AN1695" s="172"/>
      <c r="AO1695" s="172"/>
      <c r="AP1695" s="172"/>
      <c r="AQ1695" s="172"/>
      <c r="AR1695" s="172"/>
      <c r="AS1695" s="172"/>
      <c r="AT1695" s="172"/>
      <c r="AU1695" s="172"/>
      <c r="AV1695" s="172"/>
      <c r="AW1695" s="172"/>
      <c r="AX1695" s="172"/>
      <c r="AY1695" s="172"/>
      <c r="AZ1695" s="172"/>
      <c r="BA1695" s="172"/>
      <c r="BB1695" s="172"/>
      <c r="BC1695" s="172"/>
      <c r="BD1695" s="172"/>
      <c r="BE1695" s="172"/>
      <c r="BF1695" s="172"/>
      <c r="BG1695" s="172"/>
      <c r="BH1695" s="172"/>
      <c r="BI1695" s="172"/>
      <c r="BJ1695" s="172"/>
      <c r="BK1695" s="172"/>
      <c r="BL1695" s="172"/>
      <c r="BM1695" s="172"/>
      <c r="BN1695" s="172"/>
    </row>
    <row r="1696" spans="20:66" s="156" customFormat="1">
      <c r="T1696" s="172"/>
      <c r="U1696" s="172"/>
      <c r="V1696" s="172"/>
      <c r="W1696" s="172"/>
      <c r="X1696" s="172"/>
      <c r="Y1696" s="172"/>
      <c r="Z1696" s="172"/>
      <c r="AA1696" s="172"/>
      <c r="AB1696" s="172"/>
      <c r="AC1696" s="172"/>
      <c r="AD1696" s="172"/>
      <c r="AE1696" s="172"/>
      <c r="AF1696" s="172"/>
      <c r="AG1696" s="172"/>
      <c r="AH1696" s="172"/>
      <c r="AI1696" s="172"/>
      <c r="AJ1696" s="172"/>
      <c r="AK1696" s="172"/>
      <c r="AL1696" s="172"/>
      <c r="AM1696" s="172"/>
      <c r="AN1696" s="172"/>
      <c r="AO1696" s="172"/>
      <c r="AP1696" s="172"/>
      <c r="AQ1696" s="172"/>
      <c r="AR1696" s="172"/>
      <c r="AS1696" s="172"/>
      <c r="AT1696" s="172"/>
      <c r="AU1696" s="172"/>
      <c r="AV1696" s="172"/>
      <c r="AW1696" s="172"/>
      <c r="AX1696" s="172"/>
      <c r="AY1696" s="172"/>
      <c r="AZ1696" s="172"/>
      <c r="BA1696" s="172"/>
      <c r="BB1696" s="172"/>
      <c r="BC1696" s="172"/>
      <c r="BD1696" s="172"/>
      <c r="BE1696" s="172"/>
      <c r="BF1696" s="172"/>
      <c r="BG1696" s="172"/>
      <c r="BH1696" s="172"/>
      <c r="BI1696" s="172"/>
      <c r="BJ1696" s="172"/>
      <c r="BK1696" s="172"/>
      <c r="BL1696" s="172"/>
      <c r="BM1696" s="172"/>
      <c r="BN1696" s="172"/>
    </row>
    <row r="1697" spans="20:66" s="156" customFormat="1">
      <c r="T1697" s="172"/>
      <c r="U1697" s="172"/>
      <c r="V1697" s="172"/>
      <c r="W1697" s="172"/>
      <c r="X1697" s="172"/>
      <c r="Y1697" s="172"/>
      <c r="Z1697" s="172"/>
      <c r="AA1697" s="172"/>
      <c r="AB1697" s="172"/>
      <c r="AC1697" s="172"/>
      <c r="AD1697" s="172"/>
      <c r="AE1697" s="172"/>
      <c r="AF1697" s="172"/>
      <c r="AG1697" s="172"/>
      <c r="AH1697" s="172"/>
      <c r="AI1697" s="172"/>
      <c r="AJ1697" s="172"/>
      <c r="AK1697" s="172"/>
      <c r="AL1697" s="172"/>
      <c r="AM1697" s="172"/>
      <c r="AN1697" s="172"/>
      <c r="AO1697" s="172"/>
      <c r="AP1697" s="172"/>
      <c r="AQ1697" s="172"/>
      <c r="AR1697" s="172"/>
      <c r="AS1697" s="172"/>
      <c r="AT1697" s="172"/>
      <c r="AU1697" s="172"/>
      <c r="AV1697" s="172"/>
      <c r="AW1697" s="172"/>
      <c r="AX1697" s="172"/>
      <c r="AY1697" s="172"/>
      <c r="AZ1697" s="172"/>
      <c r="BA1697" s="172"/>
      <c r="BB1697" s="172"/>
      <c r="BC1697" s="172"/>
      <c r="BD1697" s="172"/>
      <c r="BE1697" s="172"/>
      <c r="BF1697" s="172"/>
      <c r="BG1697" s="172"/>
      <c r="BH1697" s="172"/>
      <c r="BI1697" s="172"/>
      <c r="BJ1697" s="172"/>
      <c r="BK1697" s="172"/>
      <c r="BL1697" s="172"/>
      <c r="BM1697" s="172"/>
      <c r="BN1697" s="172"/>
    </row>
    <row r="1698" spans="20:66" s="156" customFormat="1">
      <c r="T1698" s="172"/>
      <c r="U1698" s="172"/>
      <c r="V1698" s="172"/>
      <c r="W1698" s="172"/>
      <c r="X1698" s="172"/>
      <c r="Y1698" s="172"/>
      <c r="Z1698" s="172"/>
      <c r="AA1698" s="172"/>
      <c r="AB1698" s="172"/>
      <c r="AC1698" s="172"/>
      <c r="AD1698" s="172"/>
      <c r="AE1698" s="172"/>
      <c r="AF1698" s="172"/>
      <c r="AG1698" s="172"/>
      <c r="AH1698" s="172"/>
      <c r="AI1698" s="172"/>
      <c r="AJ1698" s="172"/>
      <c r="AK1698" s="172"/>
      <c r="AL1698" s="172"/>
      <c r="AM1698" s="172"/>
      <c r="AN1698" s="172"/>
      <c r="AO1698" s="172"/>
      <c r="AP1698" s="172"/>
      <c r="AQ1698" s="172"/>
      <c r="AR1698" s="172"/>
      <c r="AS1698" s="172"/>
      <c r="AT1698" s="172"/>
      <c r="AU1698" s="172"/>
      <c r="AV1698" s="172"/>
      <c r="AW1698" s="172"/>
      <c r="AX1698" s="172"/>
      <c r="AY1698" s="172"/>
      <c r="AZ1698" s="172"/>
      <c r="BA1698" s="172"/>
      <c r="BB1698" s="172"/>
      <c r="BC1698" s="172"/>
      <c r="BD1698" s="172"/>
      <c r="BE1698" s="172"/>
      <c r="BF1698" s="172"/>
      <c r="BG1698" s="172"/>
      <c r="BH1698" s="172"/>
      <c r="BI1698" s="172"/>
      <c r="BJ1698" s="172"/>
      <c r="BK1698" s="172"/>
      <c r="BL1698" s="172"/>
      <c r="BM1698" s="172"/>
      <c r="BN1698" s="172"/>
    </row>
    <row r="1699" spans="20:66" s="156" customFormat="1">
      <c r="T1699" s="172"/>
      <c r="U1699" s="172"/>
      <c r="V1699" s="172"/>
      <c r="W1699" s="172"/>
      <c r="X1699" s="172"/>
      <c r="Y1699" s="172"/>
      <c r="Z1699" s="172"/>
      <c r="AA1699" s="172"/>
      <c r="AB1699" s="172"/>
      <c r="AC1699" s="172"/>
      <c r="AD1699" s="172"/>
      <c r="AE1699" s="172"/>
      <c r="AF1699" s="172"/>
      <c r="AG1699" s="172"/>
      <c r="AH1699" s="172"/>
      <c r="AI1699" s="172"/>
      <c r="AJ1699" s="172"/>
      <c r="AK1699" s="172"/>
      <c r="AL1699" s="172"/>
      <c r="AM1699" s="172"/>
      <c r="AN1699" s="172"/>
      <c r="AO1699" s="172"/>
      <c r="AP1699" s="172"/>
      <c r="AQ1699" s="172"/>
      <c r="AR1699" s="172"/>
      <c r="AS1699" s="172"/>
      <c r="AT1699" s="172"/>
      <c r="AU1699" s="172"/>
      <c r="AV1699" s="172"/>
      <c r="AW1699" s="172"/>
      <c r="AX1699" s="172"/>
      <c r="AY1699" s="172"/>
      <c r="AZ1699" s="172"/>
      <c r="BA1699" s="172"/>
      <c r="BB1699" s="172"/>
      <c r="BC1699" s="172"/>
      <c r="BD1699" s="172"/>
      <c r="BE1699" s="172"/>
      <c r="BF1699" s="172"/>
      <c r="BG1699" s="172"/>
      <c r="BH1699" s="172"/>
      <c r="BI1699" s="172"/>
      <c r="BJ1699" s="172"/>
      <c r="BK1699" s="172"/>
      <c r="BL1699" s="172"/>
      <c r="BM1699" s="172"/>
      <c r="BN1699" s="172"/>
    </row>
    <row r="1700" spans="20:66" s="156" customFormat="1">
      <c r="T1700" s="172"/>
      <c r="U1700" s="172"/>
      <c r="V1700" s="172"/>
      <c r="W1700" s="172"/>
      <c r="X1700" s="172"/>
      <c r="Y1700" s="172"/>
      <c r="Z1700" s="172"/>
      <c r="AA1700" s="172"/>
      <c r="AB1700" s="172"/>
      <c r="AC1700" s="172"/>
      <c r="AD1700" s="172"/>
      <c r="AE1700" s="172"/>
      <c r="AF1700" s="172"/>
      <c r="AG1700" s="172"/>
      <c r="AH1700" s="172"/>
      <c r="AI1700" s="172"/>
      <c r="AJ1700" s="172"/>
      <c r="AK1700" s="172"/>
      <c r="AL1700" s="172"/>
      <c r="AM1700" s="172"/>
      <c r="AN1700" s="172"/>
      <c r="AO1700" s="172"/>
      <c r="AP1700" s="172"/>
      <c r="AQ1700" s="172"/>
      <c r="AR1700" s="172"/>
      <c r="AS1700" s="172"/>
      <c r="AT1700" s="172"/>
      <c r="AU1700" s="172"/>
      <c r="AV1700" s="172"/>
      <c r="AW1700" s="172"/>
      <c r="AX1700" s="172"/>
      <c r="AY1700" s="172"/>
      <c r="AZ1700" s="172"/>
      <c r="BA1700" s="172"/>
      <c r="BB1700" s="172"/>
      <c r="BC1700" s="172"/>
      <c r="BD1700" s="172"/>
      <c r="BE1700" s="172"/>
      <c r="BF1700" s="172"/>
      <c r="BG1700" s="172"/>
      <c r="BH1700" s="172"/>
      <c r="BI1700" s="172"/>
      <c r="BJ1700" s="172"/>
      <c r="BK1700" s="172"/>
      <c r="BL1700" s="172"/>
      <c r="BM1700" s="172"/>
      <c r="BN1700" s="172"/>
    </row>
    <row r="1701" spans="20:66" s="156" customFormat="1">
      <c r="T1701" s="172"/>
      <c r="U1701" s="172"/>
      <c r="V1701" s="172"/>
      <c r="W1701" s="172"/>
      <c r="X1701" s="172"/>
      <c r="Y1701" s="172"/>
      <c r="Z1701" s="172"/>
      <c r="AA1701" s="172"/>
      <c r="AB1701" s="172"/>
      <c r="AC1701" s="172"/>
      <c r="AD1701" s="172"/>
      <c r="AE1701" s="172"/>
      <c r="AF1701" s="172"/>
      <c r="AG1701" s="172"/>
      <c r="AH1701" s="172"/>
      <c r="AI1701" s="172"/>
      <c r="AJ1701" s="172"/>
      <c r="AK1701" s="172"/>
      <c r="AL1701" s="172"/>
      <c r="AM1701" s="172"/>
      <c r="AN1701" s="172"/>
      <c r="AO1701" s="172"/>
      <c r="AP1701" s="172"/>
      <c r="AQ1701" s="172"/>
      <c r="AR1701" s="172"/>
      <c r="AS1701" s="172"/>
      <c r="AT1701" s="172"/>
      <c r="AU1701" s="172"/>
      <c r="AV1701" s="172"/>
      <c r="AW1701" s="172"/>
      <c r="AX1701" s="172"/>
      <c r="AY1701" s="172"/>
      <c r="AZ1701" s="172"/>
      <c r="BA1701" s="172"/>
      <c r="BB1701" s="172"/>
      <c r="BC1701" s="172"/>
      <c r="BD1701" s="172"/>
      <c r="BE1701" s="172"/>
      <c r="BF1701" s="172"/>
      <c r="BG1701" s="172"/>
      <c r="BH1701" s="172"/>
      <c r="BI1701" s="172"/>
      <c r="BJ1701" s="172"/>
      <c r="BK1701" s="172"/>
      <c r="BL1701" s="172"/>
      <c r="BM1701" s="172"/>
      <c r="BN1701" s="172"/>
    </row>
    <row r="1702" spans="20:66" s="156" customFormat="1">
      <c r="T1702" s="172"/>
      <c r="U1702" s="172"/>
      <c r="V1702" s="172"/>
      <c r="W1702" s="172"/>
      <c r="X1702" s="172"/>
      <c r="Y1702" s="172"/>
      <c r="Z1702" s="172"/>
      <c r="AA1702" s="172"/>
      <c r="AB1702" s="172"/>
      <c r="AC1702" s="172"/>
      <c r="AD1702" s="172"/>
      <c r="AE1702" s="172"/>
      <c r="AF1702" s="172"/>
      <c r="AG1702" s="172"/>
      <c r="AH1702" s="172"/>
      <c r="AI1702" s="172"/>
      <c r="AJ1702" s="172"/>
      <c r="AK1702" s="172"/>
      <c r="AL1702" s="172"/>
      <c r="AM1702" s="172"/>
      <c r="AN1702" s="172"/>
      <c r="AO1702" s="172"/>
      <c r="AP1702" s="172"/>
      <c r="AQ1702" s="172"/>
      <c r="AR1702" s="172"/>
      <c r="AS1702" s="172"/>
      <c r="AT1702" s="172"/>
      <c r="AU1702" s="172"/>
      <c r="AV1702" s="172"/>
      <c r="AW1702" s="172"/>
      <c r="AX1702" s="172"/>
      <c r="AY1702" s="172"/>
      <c r="AZ1702" s="172"/>
      <c r="BA1702" s="172"/>
      <c r="BB1702" s="172"/>
      <c r="BC1702" s="172"/>
      <c r="BD1702" s="172"/>
      <c r="BE1702" s="172"/>
      <c r="BF1702" s="172"/>
      <c r="BG1702" s="172"/>
      <c r="BH1702" s="172"/>
      <c r="BI1702" s="172"/>
      <c r="BJ1702" s="172"/>
      <c r="BK1702" s="172"/>
      <c r="BL1702" s="172"/>
      <c r="BM1702" s="172"/>
      <c r="BN1702" s="172"/>
    </row>
    <row r="1703" spans="20:66" s="156" customFormat="1">
      <c r="T1703" s="172"/>
      <c r="U1703" s="172"/>
      <c r="V1703" s="172"/>
      <c r="W1703" s="172"/>
      <c r="X1703" s="172"/>
      <c r="Y1703" s="172"/>
      <c r="Z1703" s="172"/>
      <c r="AA1703" s="172"/>
      <c r="AB1703" s="172"/>
      <c r="AC1703" s="172"/>
      <c r="AD1703" s="172"/>
      <c r="AE1703" s="172"/>
      <c r="AF1703" s="172"/>
      <c r="AG1703" s="172"/>
      <c r="AH1703" s="172"/>
      <c r="AI1703" s="172"/>
      <c r="AJ1703" s="172"/>
      <c r="AK1703" s="172"/>
      <c r="AL1703" s="172"/>
      <c r="AM1703" s="172"/>
      <c r="AN1703" s="172"/>
      <c r="AO1703" s="172"/>
      <c r="AP1703" s="172"/>
      <c r="AQ1703" s="172"/>
      <c r="AR1703" s="172"/>
      <c r="AS1703" s="172"/>
      <c r="AT1703" s="172"/>
      <c r="AU1703" s="172"/>
      <c r="AV1703" s="172"/>
      <c r="AW1703" s="172"/>
      <c r="AX1703" s="172"/>
      <c r="AY1703" s="172"/>
      <c r="AZ1703" s="172"/>
      <c r="BA1703" s="172"/>
      <c r="BB1703" s="172"/>
      <c r="BC1703" s="172"/>
      <c r="BD1703" s="172"/>
      <c r="BE1703" s="172"/>
      <c r="BF1703" s="172"/>
      <c r="BG1703" s="172"/>
      <c r="BH1703" s="172"/>
      <c r="BI1703" s="172"/>
      <c r="BJ1703" s="172"/>
      <c r="BK1703" s="172"/>
      <c r="BL1703" s="172"/>
      <c r="BM1703" s="172"/>
      <c r="BN1703" s="172"/>
    </row>
    <row r="1704" spans="20:66" s="156" customFormat="1">
      <c r="T1704" s="172"/>
      <c r="U1704" s="172"/>
      <c r="V1704" s="172"/>
      <c r="W1704" s="172"/>
      <c r="X1704" s="172"/>
      <c r="Y1704" s="172"/>
      <c r="Z1704" s="172"/>
      <c r="AA1704" s="172"/>
      <c r="AB1704" s="172"/>
      <c r="AC1704" s="172"/>
      <c r="AD1704" s="172"/>
      <c r="AE1704" s="172"/>
      <c r="AF1704" s="172"/>
      <c r="AG1704" s="172"/>
      <c r="AH1704" s="172"/>
      <c r="AI1704" s="172"/>
      <c r="AJ1704" s="172"/>
      <c r="AK1704" s="172"/>
      <c r="AL1704" s="172"/>
      <c r="AM1704" s="172"/>
      <c r="AN1704" s="172"/>
      <c r="AO1704" s="172"/>
      <c r="AP1704" s="172"/>
      <c r="AQ1704" s="172"/>
      <c r="AR1704" s="172"/>
      <c r="AS1704" s="172"/>
      <c r="AT1704" s="172"/>
      <c r="AU1704" s="172"/>
      <c r="AV1704" s="172"/>
      <c r="AW1704" s="172"/>
      <c r="AX1704" s="172"/>
      <c r="AY1704" s="172"/>
      <c r="AZ1704" s="172"/>
      <c r="BA1704" s="172"/>
      <c r="BB1704" s="172"/>
      <c r="BC1704" s="172"/>
      <c r="BD1704" s="172"/>
      <c r="BE1704" s="172"/>
      <c r="BF1704" s="172"/>
      <c r="BG1704" s="172"/>
      <c r="BH1704" s="172"/>
      <c r="BI1704" s="172"/>
      <c r="BJ1704" s="172"/>
      <c r="BK1704" s="172"/>
      <c r="BL1704" s="172"/>
      <c r="BM1704" s="172"/>
      <c r="BN1704" s="172"/>
    </row>
    <row r="1705" spans="20:66" s="156" customFormat="1">
      <c r="T1705" s="172"/>
      <c r="U1705" s="172"/>
      <c r="V1705" s="172"/>
      <c r="W1705" s="172"/>
      <c r="X1705" s="172"/>
      <c r="Y1705" s="172"/>
      <c r="Z1705" s="172"/>
      <c r="AA1705" s="172"/>
      <c r="AB1705" s="172"/>
      <c r="AC1705" s="172"/>
      <c r="AD1705" s="172"/>
      <c r="AE1705" s="172"/>
      <c r="AF1705" s="172"/>
      <c r="AG1705" s="172"/>
      <c r="AH1705" s="172"/>
      <c r="AI1705" s="172"/>
      <c r="AJ1705" s="172"/>
      <c r="AK1705" s="172"/>
      <c r="AL1705" s="172"/>
      <c r="AM1705" s="172"/>
      <c r="AN1705" s="172"/>
      <c r="AO1705" s="172"/>
      <c r="AP1705" s="172"/>
      <c r="AQ1705" s="172"/>
      <c r="AR1705" s="172"/>
      <c r="AS1705" s="172"/>
      <c r="AT1705" s="172"/>
      <c r="AU1705" s="172"/>
      <c r="AV1705" s="172"/>
      <c r="AW1705" s="172"/>
      <c r="AX1705" s="172"/>
      <c r="AY1705" s="172"/>
      <c r="AZ1705" s="172"/>
      <c r="BA1705" s="172"/>
      <c r="BB1705" s="172"/>
      <c r="BC1705" s="172"/>
      <c r="BD1705" s="172"/>
      <c r="BE1705" s="172"/>
      <c r="BF1705" s="172"/>
      <c r="BG1705" s="172"/>
      <c r="BH1705" s="172"/>
      <c r="BI1705" s="172"/>
      <c r="BJ1705" s="172"/>
      <c r="BK1705" s="172"/>
      <c r="BL1705" s="172"/>
      <c r="BM1705" s="172"/>
      <c r="BN1705" s="172"/>
    </row>
    <row r="1706" spans="20:66" s="156" customFormat="1">
      <c r="T1706" s="172"/>
      <c r="U1706" s="172"/>
      <c r="V1706" s="172"/>
      <c r="W1706" s="172"/>
      <c r="X1706" s="172"/>
      <c r="Y1706" s="172"/>
      <c r="Z1706" s="172"/>
      <c r="AA1706" s="172"/>
      <c r="AB1706" s="172"/>
      <c r="AC1706" s="172"/>
      <c r="AD1706" s="172"/>
      <c r="AE1706" s="172"/>
      <c r="AF1706" s="172"/>
      <c r="AG1706" s="172"/>
      <c r="AH1706" s="172"/>
      <c r="AI1706" s="172"/>
      <c r="AJ1706" s="172"/>
      <c r="AK1706" s="172"/>
      <c r="AL1706" s="172"/>
      <c r="AM1706" s="172"/>
      <c r="AN1706" s="172"/>
      <c r="AO1706" s="172"/>
      <c r="AP1706" s="172"/>
      <c r="AQ1706" s="172"/>
      <c r="AR1706" s="172"/>
      <c r="AS1706" s="172"/>
      <c r="AT1706" s="172"/>
      <c r="AU1706" s="172"/>
      <c r="AV1706" s="172"/>
      <c r="AW1706" s="172"/>
      <c r="AX1706" s="172"/>
      <c r="AY1706" s="172"/>
      <c r="AZ1706" s="172"/>
      <c r="BA1706" s="172"/>
      <c r="BB1706" s="172"/>
      <c r="BC1706" s="172"/>
      <c r="BD1706" s="172"/>
      <c r="BE1706" s="172"/>
      <c r="BF1706" s="172"/>
      <c r="BG1706" s="172"/>
      <c r="BH1706" s="172"/>
      <c r="BI1706" s="172"/>
      <c r="BJ1706" s="172"/>
      <c r="BK1706" s="172"/>
      <c r="BL1706" s="172"/>
      <c r="BM1706" s="172"/>
      <c r="BN1706" s="172"/>
    </row>
    <row r="1707" spans="20:66" s="156" customFormat="1">
      <c r="T1707" s="172"/>
      <c r="U1707" s="172"/>
      <c r="V1707" s="172"/>
      <c r="W1707" s="172"/>
      <c r="X1707" s="172"/>
      <c r="Y1707" s="172"/>
      <c r="Z1707" s="172"/>
      <c r="AA1707" s="172"/>
      <c r="AB1707" s="172"/>
      <c r="AC1707" s="172"/>
      <c r="AD1707" s="172"/>
      <c r="AE1707" s="172"/>
      <c r="AF1707" s="172"/>
      <c r="AG1707" s="172"/>
      <c r="AH1707" s="172"/>
      <c r="AI1707" s="172"/>
      <c r="AJ1707" s="172"/>
      <c r="AK1707" s="172"/>
      <c r="AL1707" s="172"/>
      <c r="AM1707" s="172"/>
      <c r="AN1707" s="172"/>
      <c r="AO1707" s="172"/>
      <c r="AP1707" s="172"/>
      <c r="AQ1707" s="172"/>
      <c r="AR1707" s="172"/>
      <c r="AS1707" s="172"/>
      <c r="AT1707" s="172"/>
      <c r="AU1707" s="172"/>
      <c r="AV1707" s="172"/>
      <c r="AW1707" s="172"/>
      <c r="AX1707" s="172"/>
      <c r="AY1707" s="172"/>
      <c r="AZ1707" s="172"/>
      <c r="BA1707" s="172"/>
      <c r="BB1707" s="172"/>
      <c r="BC1707" s="172"/>
      <c r="BD1707" s="172"/>
      <c r="BE1707" s="172"/>
      <c r="BF1707" s="172"/>
      <c r="BG1707" s="172"/>
      <c r="BH1707" s="172"/>
      <c r="BI1707" s="172"/>
      <c r="BJ1707" s="172"/>
      <c r="BK1707" s="172"/>
      <c r="BL1707" s="172"/>
      <c r="BM1707" s="172"/>
      <c r="BN1707" s="172"/>
    </row>
    <row r="1708" spans="20:66" s="156" customFormat="1">
      <c r="T1708" s="172"/>
      <c r="U1708" s="172"/>
      <c r="V1708" s="172"/>
      <c r="W1708" s="172"/>
      <c r="X1708" s="172"/>
      <c r="Y1708" s="172"/>
      <c r="Z1708" s="172"/>
      <c r="AA1708" s="172"/>
      <c r="AB1708" s="172"/>
      <c r="AC1708" s="172"/>
      <c r="AD1708" s="172"/>
      <c r="AE1708" s="172"/>
      <c r="AF1708" s="172"/>
      <c r="AG1708" s="172"/>
      <c r="AH1708" s="172"/>
      <c r="AI1708" s="172"/>
      <c r="AJ1708" s="172"/>
      <c r="AK1708" s="172"/>
      <c r="AL1708" s="172"/>
      <c r="AM1708" s="172"/>
      <c r="AN1708" s="172"/>
      <c r="AO1708" s="172"/>
      <c r="AP1708" s="172"/>
      <c r="AQ1708" s="172"/>
      <c r="AR1708" s="172"/>
      <c r="AS1708" s="172"/>
      <c r="AT1708" s="172"/>
      <c r="AU1708" s="172"/>
      <c r="AV1708" s="172"/>
      <c r="AW1708" s="172"/>
      <c r="AX1708" s="172"/>
      <c r="AY1708" s="172"/>
      <c r="AZ1708" s="172"/>
      <c r="BA1708" s="172"/>
      <c r="BB1708" s="172"/>
      <c r="BC1708" s="172"/>
      <c r="BD1708" s="172"/>
      <c r="BE1708" s="172"/>
      <c r="BF1708" s="172"/>
      <c r="BG1708" s="172"/>
      <c r="BH1708" s="172"/>
      <c r="BI1708" s="172"/>
      <c r="BJ1708" s="172"/>
      <c r="BK1708" s="172"/>
      <c r="BL1708" s="172"/>
      <c r="BM1708" s="172"/>
      <c r="BN1708" s="172"/>
    </row>
    <row r="1709" spans="20:66" s="156" customFormat="1">
      <c r="T1709" s="172"/>
      <c r="U1709" s="172"/>
      <c r="V1709" s="172"/>
      <c r="W1709" s="172"/>
      <c r="X1709" s="172"/>
      <c r="Y1709" s="172"/>
      <c r="Z1709" s="172"/>
      <c r="AA1709" s="172"/>
      <c r="AB1709" s="172"/>
      <c r="AC1709" s="172"/>
      <c r="AD1709" s="172"/>
      <c r="AE1709" s="172"/>
      <c r="AF1709" s="172"/>
      <c r="AG1709" s="172"/>
      <c r="AH1709" s="172"/>
      <c r="AI1709" s="172"/>
      <c r="AJ1709" s="172"/>
      <c r="AK1709" s="172"/>
      <c r="AL1709" s="172"/>
      <c r="AM1709" s="172"/>
      <c r="AN1709" s="172"/>
      <c r="AO1709" s="172"/>
      <c r="AP1709" s="172"/>
      <c r="AQ1709" s="172"/>
      <c r="AR1709" s="172"/>
      <c r="AS1709" s="172"/>
      <c r="AT1709" s="172"/>
      <c r="AU1709" s="172"/>
      <c r="AV1709" s="172"/>
      <c r="AW1709" s="172"/>
      <c r="AX1709" s="172"/>
      <c r="AY1709" s="172"/>
      <c r="AZ1709" s="172"/>
      <c r="BA1709" s="172"/>
      <c r="BB1709" s="172"/>
      <c r="BC1709" s="172"/>
      <c r="BD1709" s="172"/>
      <c r="BE1709" s="172"/>
      <c r="BF1709" s="172"/>
      <c r="BG1709" s="172"/>
      <c r="BH1709" s="172"/>
      <c r="BI1709" s="172"/>
      <c r="BJ1709" s="172"/>
      <c r="BK1709" s="172"/>
      <c r="BL1709" s="172"/>
      <c r="BM1709" s="172"/>
      <c r="BN1709" s="172"/>
    </row>
    <row r="1710" spans="20:66" s="156" customFormat="1">
      <c r="T1710" s="172"/>
      <c r="U1710" s="172"/>
      <c r="V1710" s="172"/>
      <c r="W1710" s="172"/>
      <c r="X1710" s="172"/>
      <c r="Y1710" s="172"/>
      <c r="Z1710" s="172"/>
      <c r="AA1710" s="172"/>
      <c r="AB1710" s="172"/>
      <c r="AC1710" s="172"/>
      <c r="AD1710" s="172"/>
      <c r="AE1710" s="172"/>
      <c r="AF1710" s="172"/>
      <c r="AG1710" s="172"/>
      <c r="AH1710" s="172"/>
      <c r="AI1710" s="172"/>
      <c r="AJ1710" s="172"/>
      <c r="AK1710" s="172"/>
      <c r="AL1710" s="172"/>
      <c r="AM1710" s="172"/>
      <c r="AN1710" s="172"/>
      <c r="AO1710" s="172"/>
      <c r="AP1710" s="172"/>
      <c r="AQ1710" s="172"/>
      <c r="AR1710" s="172"/>
      <c r="AS1710" s="172"/>
      <c r="AT1710" s="172"/>
      <c r="AU1710" s="172"/>
      <c r="AV1710" s="172"/>
      <c r="AW1710" s="172"/>
      <c r="AX1710" s="172"/>
      <c r="AY1710" s="172"/>
      <c r="AZ1710" s="172"/>
      <c r="BA1710" s="172"/>
      <c r="BB1710" s="172"/>
      <c r="BC1710" s="172"/>
      <c r="BD1710" s="172"/>
      <c r="BE1710" s="172"/>
      <c r="BF1710" s="172"/>
      <c r="BG1710" s="172"/>
      <c r="BH1710" s="172"/>
      <c r="BI1710" s="172"/>
      <c r="BJ1710" s="172"/>
      <c r="BK1710" s="172"/>
      <c r="BL1710" s="172"/>
      <c r="BM1710" s="172"/>
      <c r="BN1710" s="172"/>
    </row>
    <row r="1711" spans="20:66" s="156" customFormat="1">
      <c r="T1711" s="172"/>
      <c r="U1711" s="172"/>
      <c r="V1711" s="172"/>
      <c r="W1711" s="172"/>
      <c r="X1711" s="172"/>
      <c r="Y1711" s="172"/>
      <c r="Z1711" s="172"/>
      <c r="AA1711" s="172"/>
      <c r="AB1711" s="172"/>
      <c r="AC1711" s="172"/>
      <c r="AD1711" s="172"/>
      <c r="AE1711" s="172"/>
      <c r="AF1711" s="172"/>
      <c r="AG1711" s="172"/>
      <c r="AH1711" s="172"/>
      <c r="AI1711" s="172"/>
      <c r="AJ1711" s="172"/>
      <c r="AK1711" s="172"/>
      <c r="AL1711" s="172"/>
      <c r="AM1711" s="172"/>
      <c r="AN1711" s="172"/>
      <c r="AO1711" s="172"/>
      <c r="AP1711" s="172"/>
      <c r="AQ1711" s="172"/>
      <c r="AR1711" s="172"/>
      <c r="AS1711" s="172"/>
      <c r="AT1711" s="172"/>
      <c r="AU1711" s="172"/>
      <c r="AV1711" s="172"/>
      <c r="AW1711" s="172"/>
      <c r="AX1711" s="172"/>
      <c r="AY1711" s="172"/>
      <c r="AZ1711" s="172"/>
      <c r="BA1711" s="172"/>
      <c r="BB1711" s="172"/>
      <c r="BC1711" s="172"/>
      <c r="BD1711" s="172"/>
      <c r="BE1711" s="172"/>
      <c r="BF1711" s="172"/>
      <c r="BG1711" s="172"/>
      <c r="BH1711" s="172"/>
      <c r="BI1711" s="172"/>
      <c r="BJ1711" s="172"/>
      <c r="BK1711" s="172"/>
      <c r="BL1711" s="172"/>
      <c r="BM1711" s="172"/>
      <c r="BN1711" s="172"/>
    </row>
    <row r="1712" spans="20:66" s="156" customFormat="1">
      <c r="T1712" s="172"/>
      <c r="U1712" s="172"/>
      <c r="V1712" s="172"/>
      <c r="W1712" s="172"/>
      <c r="X1712" s="172"/>
      <c r="Y1712" s="172"/>
      <c r="Z1712" s="172"/>
      <c r="AA1712" s="172"/>
      <c r="AB1712" s="172"/>
      <c r="AC1712" s="172"/>
      <c r="AD1712" s="172"/>
      <c r="AE1712" s="172"/>
      <c r="AF1712" s="172"/>
      <c r="AG1712" s="172"/>
      <c r="AH1712" s="172"/>
      <c r="AI1712" s="172"/>
      <c r="AJ1712" s="172"/>
      <c r="AK1712" s="172"/>
      <c r="AL1712" s="172"/>
      <c r="AM1712" s="172"/>
      <c r="AN1712" s="172"/>
      <c r="AO1712" s="172"/>
      <c r="AP1712" s="172"/>
      <c r="AQ1712" s="172"/>
      <c r="AR1712" s="172"/>
      <c r="AS1712" s="172"/>
      <c r="AT1712" s="172"/>
      <c r="AU1712" s="172"/>
      <c r="AV1712" s="172"/>
      <c r="AW1712" s="172"/>
      <c r="AX1712" s="172"/>
      <c r="AY1712" s="172"/>
      <c r="AZ1712" s="172"/>
      <c r="BA1712" s="172"/>
      <c r="BB1712" s="172"/>
      <c r="BC1712" s="172"/>
      <c r="BD1712" s="172"/>
      <c r="BE1712" s="172"/>
      <c r="BF1712" s="172"/>
      <c r="BG1712" s="172"/>
      <c r="BH1712" s="172"/>
      <c r="BI1712" s="172"/>
      <c r="BJ1712" s="172"/>
      <c r="BK1712" s="172"/>
      <c r="BL1712" s="172"/>
      <c r="BM1712" s="172"/>
      <c r="BN1712" s="172"/>
    </row>
    <row r="1713" spans="20:66" s="156" customFormat="1">
      <c r="T1713" s="172"/>
      <c r="U1713" s="172"/>
      <c r="V1713" s="172"/>
      <c r="W1713" s="172"/>
      <c r="X1713" s="172"/>
      <c r="Y1713" s="172"/>
      <c r="Z1713" s="172"/>
      <c r="AA1713" s="172"/>
      <c r="AB1713" s="172"/>
      <c r="AC1713" s="172"/>
      <c r="AD1713" s="172"/>
      <c r="AE1713" s="172"/>
      <c r="AF1713" s="172"/>
      <c r="AG1713" s="172"/>
      <c r="AH1713" s="172"/>
      <c r="AI1713" s="172"/>
      <c r="AJ1713" s="172"/>
      <c r="AK1713" s="172"/>
      <c r="AL1713" s="172"/>
      <c r="AM1713" s="172"/>
      <c r="AN1713" s="172"/>
      <c r="AO1713" s="172"/>
      <c r="AP1713" s="172"/>
      <c r="AQ1713" s="172"/>
      <c r="AR1713" s="172"/>
      <c r="AS1713" s="172"/>
      <c r="AT1713" s="172"/>
      <c r="AU1713" s="172"/>
      <c r="AV1713" s="172"/>
      <c r="AW1713" s="172"/>
      <c r="AX1713" s="172"/>
      <c r="AY1713" s="172"/>
      <c r="AZ1713" s="172"/>
      <c r="BA1713" s="172"/>
      <c r="BB1713" s="172"/>
      <c r="BC1713" s="172"/>
      <c r="BD1713" s="172"/>
      <c r="BE1713" s="172"/>
      <c r="BF1713" s="172"/>
      <c r="BG1713" s="172"/>
      <c r="BH1713" s="172"/>
      <c r="BI1713" s="172"/>
      <c r="BJ1713" s="172"/>
      <c r="BK1713" s="172"/>
      <c r="BL1713" s="172"/>
      <c r="BM1713" s="172"/>
      <c r="BN1713" s="172"/>
    </row>
    <row r="1714" spans="20:66" s="156" customFormat="1">
      <c r="T1714" s="172"/>
      <c r="U1714" s="172"/>
      <c r="V1714" s="172"/>
      <c r="W1714" s="172"/>
      <c r="X1714" s="172"/>
      <c r="Y1714" s="172"/>
      <c r="Z1714" s="172"/>
      <c r="AA1714" s="172"/>
      <c r="AB1714" s="172"/>
      <c r="AC1714" s="172"/>
      <c r="AD1714" s="172"/>
      <c r="AE1714" s="172"/>
      <c r="AF1714" s="172"/>
      <c r="AG1714" s="172"/>
      <c r="AH1714" s="172"/>
      <c r="AI1714" s="172"/>
      <c r="AJ1714" s="172"/>
      <c r="AK1714" s="172"/>
      <c r="AL1714" s="172"/>
      <c r="AM1714" s="172"/>
      <c r="AN1714" s="172"/>
      <c r="AO1714" s="172"/>
      <c r="AP1714" s="172"/>
      <c r="AQ1714" s="172"/>
      <c r="AR1714" s="172"/>
      <c r="AS1714" s="172"/>
      <c r="AT1714" s="172"/>
      <c r="AU1714" s="172"/>
      <c r="AV1714" s="172"/>
      <c r="AW1714" s="172"/>
      <c r="AX1714" s="172"/>
      <c r="AY1714" s="172"/>
      <c r="AZ1714" s="172"/>
      <c r="BA1714" s="172"/>
      <c r="BB1714" s="172"/>
      <c r="BC1714" s="172"/>
      <c r="BD1714" s="172"/>
      <c r="BE1714" s="172"/>
      <c r="BF1714" s="172"/>
      <c r="BG1714" s="172"/>
      <c r="BH1714" s="172"/>
      <c r="BI1714" s="172"/>
      <c r="BJ1714" s="172"/>
      <c r="BK1714" s="172"/>
      <c r="BL1714" s="172"/>
      <c r="BM1714" s="172"/>
      <c r="BN1714" s="172"/>
    </row>
    <row r="1715" spans="20:66" s="156" customFormat="1">
      <c r="T1715" s="172"/>
      <c r="U1715" s="172"/>
      <c r="V1715" s="172"/>
      <c r="W1715" s="172"/>
      <c r="X1715" s="172"/>
      <c r="Y1715" s="172"/>
      <c r="Z1715" s="172"/>
      <c r="AA1715" s="172"/>
      <c r="AB1715" s="172"/>
      <c r="AC1715" s="172"/>
      <c r="AD1715" s="172"/>
      <c r="AE1715" s="172"/>
      <c r="AF1715" s="172"/>
      <c r="AG1715" s="172"/>
      <c r="AH1715" s="172"/>
      <c r="AI1715" s="172"/>
      <c r="AJ1715" s="172"/>
      <c r="AK1715" s="172"/>
      <c r="AL1715" s="172"/>
      <c r="AM1715" s="172"/>
      <c r="AN1715" s="172"/>
      <c r="AO1715" s="172"/>
      <c r="AP1715" s="172"/>
      <c r="AQ1715" s="172"/>
      <c r="AR1715" s="172"/>
      <c r="AS1715" s="172"/>
      <c r="AT1715" s="172"/>
      <c r="AU1715" s="172"/>
      <c r="AV1715" s="172"/>
      <c r="AW1715" s="172"/>
      <c r="AX1715" s="172"/>
      <c r="AY1715" s="172"/>
      <c r="AZ1715" s="172"/>
      <c r="BA1715" s="172"/>
      <c r="BB1715" s="172"/>
      <c r="BC1715" s="172"/>
      <c r="BD1715" s="172"/>
      <c r="BE1715" s="172"/>
      <c r="BF1715" s="172"/>
      <c r="BG1715" s="172"/>
      <c r="BH1715" s="172"/>
      <c r="BI1715" s="172"/>
      <c r="BJ1715" s="172"/>
      <c r="BK1715" s="172"/>
      <c r="BL1715" s="172"/>
      <c r="BM1715" s="172"/>
      <c r="BN1715" s="172"/>
    </row>
    <row r="1716" spans="20:66" s="156" customFormat="1">
      <c r="T1716" s="172"/>
      <c r="U1716" s="172"/>
      <c r="V1716" s="172"/>
      <c r="W1716" s="172"/>
      <c r="X1716" s="172"/>
      <c r="Y1716" s="172"/>
      <c r="Z1716" s="172"/>
      <c r="AA1716" s="172"/>
      <c r="AB1716" s="172"/>
      <c r="AC1716" s="172"/>
      <c r="AD1716" s="172"/>
      <c r="AE1716" s="172"/>
      <c r="AF1716" s="172"/>
      <c r="AG1716" s="172"/>
      <c r="AH1716" s="172"/>
      <c r="AI1716" s="172"/>
      <c r="AJ1716" s="172"/>
      <c r="AK1716" s="172"/>
      <c r="AL1716" s="172"/>
      <c r="AM1716" s="172"/>
      <c r="AN1716" s="172"/>
      <c r="AO1716" s="172"/>
      <c r="AP1716" s="172"/>
      <c r="AQ1716" s="172"/>
      <c r="AR1716" s="172"/>
      <c r="AS1716" s="172"/>
      <c r="AT1716" s="172"/>
      <c r="AU1716" s="172"/>
      <c r="AV1716" s="172"/>
      <c r="AW1716" s="172"/>
      <c r="AX1716" s="172"/>
      <c r="AY1716" s="172"/>
      <c r="AZ1716" s="172"/>
      <c r="BA1716" s="172"/>
      <c r="BB1716" s="172"/>
      <c r="BC1716" s="172"/>
      <c r="BD1716" s="172"/>
      <c r="BE1716" s="172"/>
      <c r="BF1716" s="172"/>
      <c r="BG1716" s="172"/>
      <c r="BH1716" s="172"/>
      <c r="BI1716" s="172"/>
      <c r="BJ1716" s="172"/>
      <c r="BK1716" s="172"/>
      <c r="BL1716" s="172"/>
      <c r="BM1716" s="172"/>
      <c r="BN1716" s="172"/>
    </row>
    <row r="1717" spans="20:66" s="156" customFormat="1">
      <c r="T1717" s="172"/>
      <c r="U1717" s="172"/>
      <c r="V1717" s="172"/>
      <c r="W1717" s="172"/>
      <c r="X1717" s="172"/>
      <c r="Y1717" s="172"/>
      <c r="Z1717" s="172"/>
      <c r="AA1717" s="172"/>
      <c r="AB1717" s="172"/>
      <c r="AC1717" s="172"/>
      <c r="AD1717" s="172"/>
      <c r="AE1717" s="172"/>
      <c r="AF1717" s="172"/>
      <c r="AG1717" s="172"/>
      <c r="AH1717" s="172"/>
      <c r="AI1717" s="172"/>
      <c r="AJ1717" s="172"/>
      <c r="AK1717" s="172"/>
      <c r="AL1717" s="172"/>
      <c r="AM1717" s="172"/>
      <c r="AN1717" s="172"/>
      <c r="AO1717" s="172"/>
      <c r="AP1717" s="172"/>
      <c r="AQ1717" s="172"/>
      <c r="AR1717" s="172"/>
      <c r="AS1717" s="172"/>
      <c r="AT1717" s="172"/>
      <c r="AU1717" s="172"/>
      <c r="AV1717" s="172"/>
      <c r="AW1717" s="172"/>
      <c r="AX1717" s="172"/>
      <c r="AY1717" s="172"/>
      <c r="AZ1717" s="172"/>
      <c r="BA1717" s="172"/>
      <c r="BB1717" s="172"/>
      <c r="BC1717" s="172"/>
      <c r="BD1717" s="172"/>
      <c r="BE1717" s="172"/>
      <c r="BF1717" s="172"/>
      <c r="BG1717" s="172"/>
      <c r="BH1717" s="172"/>
      <c r="BI1717" s="172"/>
      <c r="BJ1717" s="172"/>
      <c r="BK1717" s="172"/>
      <c r="BL1717" s="172"/>
      <c r="BM1717" s="172"/>
      <c r="BN1717" s="172"/>
    </row>
    <row r="1718" spans="20:66" s="156" customFormat="1">
      <c r="T1718" s="172"/>
      <c r="U1718" s="172"/>
      <c r="V1718" s="172"/>
      <c r="W1718" s="172"/>
      <c r="X1718" s="172"/>
      <c r="Y1718" s="172"/>
      <c r="Z1718" s="172"/>
      <c r="AA1718" s="172"/>
      <c r="AB1718" s="172"/>
      <c r="AC1718" s="172"/>
      <c r="AD1718" s="172"/>
      <c r="AE1718" s="172"/>
      <c r="AF1718" s="172"/>
      <c r="AG1718" s="172"/>
      <c r="AH1718" s="172"/>
      <c r="AI1718" s="172"/>
      <c r="AJ1718" s="172"/>
      <c r="AK1718" s="172"/>
      <c r="AL1718" s="172"/>
      <c r="AM1718" s="172"/>
      <c r="AN1718" s="172"/>
      <c r="AO1718" s="172"/>
      <c r="AP1718" s="172"/>
      <c r="AQ1718" s="172"/>
      <c r="AR1718" s="172"/>
      <c r="AS1718" s="172"/>
      <c r="AT1718" s="172"/>
      <c r="AU1718" s="172"/>
      <c r="AV1718" s="172"/>
      <c r="AW1718" s="172"/>
      <c r="AX1718" s="172"/>
      <c r="AY1718" s="172"/>
      <c r="AZ1718" s="172"/>
      <c r="BA1718" s="172"/>
      <c r="BB1718" s="172"/>
      <c r="BC1718" s="172"/>
      <c r="BD1718" s="172"/>
      <c r="BE1718" s="172"/>
      <c r="BF1718" s="172"/>
      <c r="BG1718" s="172"/>
      <c r="BH1718" s="172"/>
      <c r="BI1718" s="172"/>
      <c r="BJ1718" s="172"/>
      <c r="BK1718" s="172"/>
      <c r="BL1718" s="172"/>
      <c r="BM1718" s="172"/>
      <c r="BN1718" s="172"/>
    </row>
    <row r="1719" spans="20:66" s="156" customFormat="1">
      <c r="T1719" s="172"/>
      <c r="U1719" s="172"/>
      <c r="V1719" s="172"/>
      <c r="W1719" s="172"/>
      <c r="X1719" s="172"/>
      <c r="Y1719" s="172"/>
      <c r="Z1719" s="172"/>
      <c r="AA1719" s="172"/>
      <c r="AB1719" s="172"/>
      <c r="AC1719" s="172"/>
      <c r="AD1719" s="172"/>
      <c r="AE1719" s="172"/>
      <c r="AF1719" s="172"/>
      <c r="AG1719" s="172"/>
      <c r="AH1719" s="172"/>
      <c r="AI1719" s="172"/>
      <c r="AJ1719" s="172"/>
      <c r="AK1719" s="172"/>
      <c r="AL1719" s="172"/>
      <c r="AM1719" s="172"/>
      <c r="AN1719" s="172"/>
      <c r="AO1719" s="172"/>
      <c r="AP1719" s="172"/>
      <c r="AQ1719" s="172"/>
      <c r="AR1719" s="172"/>
      <c r="AS1719" s="172"/>
      <c r="AT1719" s="172"/>
      <c r="AU1719" s="172"/>
      <c r="AV1719" s="172"/>
      <c r="AW1719" s="172"/>
      <c r="AX1719" s="172"/>
      <c r="AY1719" s="172"/>
      <c r="AZ1719" s="172"/>
      <c r="BA1719" s="172"/>
      <c r="BB1719" s="172"/>
      <c r="BC1719" s="172"/>
      <c r="BD1719" s="172"/>
      <c r="BE1719" s="172"/>
      <c r="BF1719" s="172"/>
      <c r="BG1719" s="172"/>
      <c r="BH1719" s="172"/>
      <c r="BI1719" s="172"/>
      <c r="BJ1719" s="172"/>
      <c r="BK1719" s="172"/>
      <c r="BL1719" s="172"/>
      <c r="BM1719" s="172"/>
      <c r="BN1719" s="172"/>
    </row>
    <row r="1720" spans="20:66" s="156" customFormat="1">
      <c r="T1720" s="172"/>
      <c r="U1720" s="172"/>
      <c r="V1720" s="172"/>
      <c r="W1720" s="172"/>
      <c r="X1720" s="172"/>
      <c r="Y1720" s="172"/>
      <c r="Z1720" s="172"/>
      <c r="AA1720" s="172"/>
      <c r="AB1720" s="172"/>
      <c r="AC1720" s="172"/>
      <c r="AD1720" s="172"/>
      <c r="AE1720" s="172"/>
      <c r="AF1720" s="172"/>
      <c r="AG1720" s="172"/>
      <c r="AH1720" s="172"/>
      <c r="AI1720" s="172"/>
      <c r="AJ1720" s="172"/>
      <c r="AK1720" s="172"/>
      <c r="AL1720" s="172"/>
      <c r="AM1720" s="172"/>
      <c r="AN1720" s="172"/>
      <c r="AO1720" s="172"/>
      <c r="AP1720" s="172"/>
      <c r="AQ1720" s="172"/>
      <c r="AR1720" s="172"/>
      <c r="AS1720" s="172"/>
      <c r="AT1720" s="172"/>
      <c r="AU1720" s="172"/>
      <c r="AV1720" s="172"/>
      <c r="AW1720" s="172"/>
      <c r="AX1720" s="172"/>
      <c r="AY1720" s="172"/>
      <c r="AZ1720" s="172"/>
      <c r="BA1720" s="172"/>
      <c r="BB1720" s="172"/>
      <c r="BC1720" s="172"/>
      <c r="BD1720" s="172"/>
      <c r="BE1720" s="172"/>
      <c r="BF1720" s="172"/>
      <c r="BG1720" s="172"/>
      <c r="BH1720" s="172"/>
      <c r="BI1720" s="172"/>
      <c r="BJ1720" s="172"/>
      <c r="BK1720" s="172"/>
      <c r="BL1720" s="172"/>
      <c r="BM1720" s="172"/>
      <c r="BN1720" s="172"/>
    </row>
    <row r="1721" spans="20:66" s="156" customFormat="1">
      <c r="T1721" s="172"/>
      <c r="U1721" s="172"/>
      <c r="V1721" s="172"/>
      <c r="W1721" s="172"/>
      <c r="X1721" s="172"/>
      <c r="Y1721" s="172"/>
      <c r="Z1721" s="172"/>
      <c r="AA1721" s="172"/>
      <c r="AB1721" s="172"/>
      <c r="AC1721" s="172"/>
      <c r="AD1721" s="172"/>
      <c r="AE1721" s="172"/>
      <c r="AF1721" s="172"/>
      <c r="AG1721" s="172"/>
      <c r="AH1721" s="172"/>
      <c r="AI1721" s="172"/>
      <c r="AJ1721" s="172"/>
      <c r="AK1721" s="172"/>
      <c r="AL1721" s="172"/>
      <c r="AM1721" s="172"/>
      <c r="AN1721" s="172"/>
      <c r="AO1721" s="172"/>
      <c r="AP1721" s="172"/>
      <c r="AQ1721" s="172"/>
      <c r="AR1721" s="172"/>
      <c r="AS1721" s="172"/>
      <c r="AT1721" s="172"/>
      <c r="AU1721" s="172"/>
      <c r="AV1721" s="172"/>
      <c r="AW1721" s="172"/>
      <c r="AX1721" s="172"/>
      <c r="AY1721" s="172"/>
      <c r="AZ1721" s="172"/>
      <c r="BA1721" s="172"/>
      <c r="BB1721" s="172"/>
      <c r="BC1721" s="172"/>
      <c r="BD1721" s="172"/>
      <c r="BE1721" s="172"/>
      <c r="BF1721" s="172"/>
      <c r="BG1721" s="172"/>
      <c r="BH1721" s="172"/>
      <c r="BI1721" s="172"/>
      <c r="BJ1721" s="172"/>
      <c r="BK1721" s="172"/>
      <c r="BL1721" s="172"/>
      <c r="BM1721" s="172"/>
      <c r="BN1721" s="172"/>
    </row>
    <row r="1722" spans="20:66" s="156" customFormat="1">
      <c r="T1722" s="172"/>
      <c r="U1722" s="172"/>
      <c r="V1722" s="172"/>
      <c r="W1722" s="172"/>
      <c r="X1722" s="172"/>
      <c r="Y1722" s="172"/>
      <c r="Z1722" s="172"/>
      <c r="AA1722" s="172"/>
      <c r="AB1722" s="172"/>
      <c r="AC1722" s="172"/>
      <c r="AD1722" s="172"/>
      <c r="AE1722" s="172"/>
      <c r="AF1722" s="172"/>
      <c r="AG1722" s="172"/>
      <c r="AH1722" s="172"/>
      <c r="AI1722" s="172"/>
      <c r="AJ1722" s="172"/>
      <c r="AK1722" s="172"/>
      <c r="AL1722" s="172"/>
      <c r="AM1722" s="172"/>
      <c r="AN1722" s="172"/>
      <c r="AO1722" s="172"/>
      <c r="AP1722" s="172"/>
      <c r="AQ1722" s="172"/>
      <c r="AR1722" s="172"/>
      <c r="AS1722" s="172"/>
      <c r="AT1722" s="172"/>
      <c r="AU1722" s="172"/>
      <c r="AV1722" s="172"/>
      <c r="AW1722" s="172"/>
      <c r="AX1722" s="172"/>
      <c r="AY1722" s="172"/>
      <c r="AZ1722" s="172"/>
      <c r="BA1722" s="172"/>
      <c r="BB1722" s="172"/>
      <c r="BC1722" s="172"/>
      <c r="BD1722" s="172"/>
      <c r="BE1722" s="172"/>
      <c r="BF1722" s="172"/>
      <c r="BG1722" s="172"/>
      <c r="BH1722" s="172"/>
      <c r="BI1722" s="172"/>
      <c r="BJ1722" s="172"/>
      <c r="BK1722" s="172"/>
      <c r="BL1722" s="172"/>
      <c r="BM1722" s="172"/>
      <c r="BN1722" s="172"/>
    </row>
    <row r="1723" spans="20:66" s="156" customFormat="1">
      <c r="T1723" s="172"/>
      <c r="U1723" s="172"/>
      <c r="V1723" s="172"/>
      <c r="W1723" s="172"/>
      <c r="X1723" s="172"/>
      <c r="Y1723" s="172"/>
      <c r="Z1723" s="172"/>
      <c r="AA1723" s="172"/>
      <c r="AB1723" s="172"/>
      <c r="AC1723" s="172"/>
      <c r="AD1723" s="172"/>
      <c r="AE1723" s="172"/>
      <c r="AF1723" s="172"/>
      <c r="AG1723" s="172"/>
      <c r="AH1723" s="172"/>
      <c r="AI1723" s="172"/>
      <c r="AJ1723" s="172"/>
      <c r="AK1723" s="172"/>
      <c r="AL1723" s="172"/>
      <c r="AM1723" s="172"/>
      <c r="AN1723" s="172"/>
      <c r="AO1723" s="172"/>
      <c r="AP1723" s="172"/>
      <c r="AQ1723" s="172"/>
      <c r="AR1723" s="172"/>
      <c r="AS1723" s="172"/>
      <c r="AT1723" s="172"/>
      <c r="AU1723" s="172"/>
      <c r="AV1723" s="172"/>
      <c r="AW1723" s="172"/>
      <c r="AX1723" s="172"/>
      <c r="AY1723" s="172"/>
      <c r="AZ1723" s="172"/>
      <c r="BA1723" s="172"/>
      <c r="BB1723" s="172"/>
      <c r="BC1723" s="172"/>
      <c r="BD1723" s="172"/>
      <c r="BE1723" s="172"/>
      <c r="BF1723" s="172"/>
      <c r="BG1723" s="172"/>
      <c r="BH1723" s="172"/>
      <c r="BI1723" s="172"/>
      <c r="BJ1723" s="172"/>
      <c r="BK1723" s="172"/>
      <c r="BL1723" s="172"/>
      <c r="BM1723" s="172"/>
      <c r="BN1723" s="172"/>
    </row>
    <row r="1724" spans="20:66" s="156" customFormat="1">
      <c r="T1724" s="172"/>
      <c r="U1724" s="172"/>
      <c r="V1724" s="172"/>
      <c r="W1724" s="172"/>
      <c r="X1724" s="172"/>
      <c r="Y1724" s="172"/>
      <c r="Z1724" s="172"/>
      <c r="AA1724" s="172"/>
      <c r="AB1724" s="172"/>
      <c r="AC1724" s="172"/>
      <c r="AD1724" s="172"/>
      <c r="AE1724" s="172"/>
      <c r="AF1724" s="172"/>
      <c r="AG1724" s="172"/>
      <c r="AH1724" s="172"/>
      <c r="AI1724" s="172"/>
      <c r="AJ1724" s="172"/>
      <c r="AK1724" s="172"/>
      <c r="AL1724" s="172"/>
      <c r="AM1724" s="172"/>
      <c r="AN1724" s="172"/>
      <c r="AO1724" s="172"/>
      <c r="AP1724" s="172"/>
      <c r="AQ1724" s="172"/>
      <c r="AR1724" s="172"/>
      <c r="AS1724" s="172"/>
      <c r="AT1724" s="172"/>
      <c r="AU1724" s="172"/>
      <c r="AV1724" s="172"/>
      <c r="AW1724" s="172"/>
      <c r="AX1724" s="172"/>
      <c r="AY1724" s="172"/>
      <c r="AZ1724" s="172"/>
      <c r="BA1724" s="172"/>
      <c r="BB1724" s="172"/>
      <c r="BC1724" s="172"/>
      <c r="BD1724" s="172"/>
      <c r="BE1724" s="172"/>
      <c r="BF1724" s="172"/>
      <c r="BG1724" s="172"/>
      <c r="BH1724" s="172"/>
      <c r="BI1724" s="172"/>
      <c r="BJ1724" s="172"/>
      <c r="BK1724" s="172"/>
      <c r="BL1724" s="172"/>
      <c r="BM1724" s="172"/>
      <c r="BN1724" s="172"/>
    </row>
    <row r="1725" spans="20:66" s="156" customFormat="1">
      <c r="T1725" s="172"/>
      <c r="U1725" s="172"/>
      <c r="V1725" s="172"/>
      <c r="W1725" s="172"/>
      <c r="X1725" s="172"/>
      <c r="Y1725" s="172"/>
      <c r="Z1725" s="172"/>
      <c r="AA1725" s="172"/>
      <c r="AB1725" s="172"/>
      <c r="AC1725" s="172"/>
      <c r="AD1725" s="172"/>
      <c r="AE1725" s="172"/>
      <c r="AF1725" s="172"/>
      <c r="AG1725" s="172"/>
      <c r="AH1725" s="172"/>
      <c r="AI1725" s="172"/>
      <c r="AJ1725" s="172"/>
      <c r="AK1725" s="172"/>
      <c r="AL1725" s="172"/>
      <c r="AM1725" s="172"/>
      <c r="AN1725" s="172"/>
      <c r="AO1725" s="172"/>
      <c r="AP1725" s="172"/>
      <c r="AQ1725" s="172"/>
      <c r="AR1725" s="172"/>
      <c r="AS1725" s="172"/>
      <c r="AT1725" s="172"/>
      <c r="AU1725" s="172"/>
      <c r="AV1725" s="172"/>
      <c r="AW1725" s="172"/>
      <c r="AX1725" s="172"/>
      <c r="AY1725" s="172"/>
      <c r="AZ1725" s="172"/>
      <c r="BA1725" s="172"/>
      <c r="BB1725" s="172"/>
      <c r="BC1725" s="172"/>
      <c r="BD1725" s="172"/>
      <c r="BE1725" s="172"/>
      <c r="BF1725" s="172"/>
      <c r="BG1725" s="172"/>
      <c r="BH1725" s="172"/>
      <c r="BI1725" s="172"/>
      <c r="BJ1725" s="172"/>
      <c r="BK1725" s="172"/>
      <c r="BL1725" s="172"/>
      <c r="BM1725" s="172"/>
      <c r="BN1725" s="172"/>
    </row>
    <row r="1726" spans="20:66" s="156" customFormat="1">
      <c r="T1726" s="172"/>
      <c r="U1726" s="172"/>
      <c r="V1726" s="172"/>
      <c r="W1726" s="172"/>
      <c r="X1726" s="172"/>
      <c r="Y1726" s="172"/>
      <c r="Z1726" s="172"/>
      <c r="AA1726" s="172"/>
      <c r="AB1726" s="172"/>
      <c r="AC1726" s="172"/>
      <c r="AD1726" s="172"/>
      <c r="AE1726" s="172"/>
      <c r="AF1726" s="172"/>
      <c r="AG1726" s="172"/>
      <c r="AH1726" s="172"/>
      <c r="AI1726" s="172"/>
      <c r="AJ1726" s="172"/>
      <c r="AK1726" s="172"/>
      <c r="AL1726" s="172"/>
      <c r="AM1726" s="172"/>
      <c r="AN1726" s="172"/>
      <c r="AO1726" s="172"/>
      <c r="AP1726" s="172"/>
      <c r="AQ1726" s="172"/>
      <c r="AR1726" s="172"/>
      <c r="AS1726" s="172"/>
      <c r="AT1726" s="172"/>
      <c r="AU1726" s="172"/>
      <c r="AV1726" s="172"/>
      <c r="AW1726" s="172"/>
      <c r="AX1726" s="172"/>
      <c r="AY1726" s="172"/>
      <c r="AZ1726" s="172"/>
      <c r="BA1726" s="172"/>
      <c r="BB1726" s="172"/>
      <c r="BC1726" s="172"/>
      <c r="BD1726" s="172"/>
      <c r="BE1726" s="172"/>
      <c r="BF1726" s="172"/>
      <c r="BG1726" s="172"/>
      <c r="BH1726" s="172"/>
      <c r="BI1726" s="172"/>
      <c r="BJ1726" s="172"/>
      <c r="BK1726" s="172"/>
      <c r="BL1726" s="172"/>
      <c r="BM1726" s="172"/>
      <c r="BN1726" s="172"/>
    </row>
    <row r="1727" spans="20:66" s="156" customFormat="1">
      <c r="T1727" s="172"/>
      <c r="U1727" s="172"/>
      <c r="V1727" s="172"/>
      <c r="W1727" s="172"/>
      <c r="X1727" s="172"/>
      <c r="Y1727" s="172"/>
      <c r="Z1727" s="172"/>
      <c r="AA1727" s="172"/>
      <c r="AB1727" s="172"/>
      <c r="AC1727" s="172"/>
      <c r="AD1727" s="172"/>
      <c r="AE1727" s="172"/>
      <c r="AF1727" s="172"/>
      <c r="AG1727" s="172"/>
      <c r="AH1727" s="172"/>
      <c r="AI1727" s="172"/>
      <c r="AJ1727" s="172"/>
      <c r="AK1727" s="172"/>
      <c r="AL1727" s="172"/>
      <c r="AM1727" s="172"/>
      <c r="AN1727" s="172"/>
      <c r="AO1727" s="172"/>
      <c r="AP1727" s="172"/>
      <c r="AQ1727" s="172"/>
      <c r="AR1727" s="172"/>
      <c r="AS1727" s="172"/>
      <c r="AT1727" s="172"/>
      <c r="AU1727" s="172"/>
      <c r="AV1727" s="172"/>
      <c r="AW1727" s="172"/>
      <c r="AX1727" s="172"/>
      <c r="AY1727" s="172"/>
      <c r="AZ1727" s="172"/>
      <c r="BA1727" s="172"/>
      <c r="BB1727" s="172"/>
      <c r="BC1727" s="172"/>
      <c r="BD1727" s="172"/>
      <c r="BE1727" s="172"/>
      <c r="BF1727" s="172"/>
      <c r="BG1727" s="172"/>
      <c r="BH1727" s="172"/>
      <c r="BI1727" s="172"/>
      <c r="BJ1727" s="172"/>
      <c r="BK1727" s="172"/>
      <c r="BL1727" s="172"/>
      <c r="BM1727" s="172"/>
      <c r="BN1727" s="172"/>
    </row>
    <row r="1728" spans="20:66" s="156" customFormat="1">
      <c r="T1728" s="172"/>
      <c r="U1728" s="172"/>
      <c r="V1728" s="172"/>
      <c r="W1728" s="172"/>
      <c r="X1728" s="172"/>
      <c r="Y1728" s="172"/>
      <c r="Z1728" s="172"/>
      <c r="AA1728" s="172"/>
      <c r="AB1728" s="172"/>
      <c r="AC1728" s="172"/>
      <c r="AD1728" s="172"/>
      <c r="AE1728" s="172"/>
      <c r="AF1728" s="172"/>
      <c r="AG1728" s="172"/>
      <c r="AH1728" s="172"/>
      <c r="AI1728" s="172"/>
      <c r="AJ1728" s="172"/>
      <c r="AK1728" s="172"/>
      <c r="AL1728" s="172"/>
      <c r="AM1728" s="172"/>
      <c r="AN1728" s="172"/>
      <c r="AO1728" s="172"/>
      <c r="AP1728" s="172"/>
      <c r="AQ1728" s="172"/>
      <c r="AR1728" s="172"/>
      <c r="AS1728" s="172"/>
      <c r="AT1728" s="172"/>
      <c r="AU1728" s="172"/>
      <c r="AV1728" s="172"/>
      <c r="AW1728" s="172"/>
      <c r="AX1728" s="172"/>
      <c r="AY1728" s="172"/>
      <c r="AZ1728" s="172"/>
      <c r="BA1728" s="172"/>
      <c r="BB1728" s="172"/>
      <c r="BC1728" s="172"/>
      <c r="BD1728" s="172"/>
      <c r="BE1728" s="172"/>
      <c r="BF1728" s="172"/>
      <c r="BG1728" s="172"/>
      <c r="BH1728" s="172"/>
      <c r="BI1728" s="172"/>
      <c r="BJ1728" s="172"/>
      <c r="BK1728" s="172"/>
      <c r="BL1728" s="172"/>
      <c r="BM1728" s="172"/>
      <c r="BN1728" s="172"/>
    </row>
    <row r="1729" spans="20:66" s="156" customFormat="1">
      <c r="T1729" s="172"/>
      <c r="U1729" s="172"/>
      <c r="V1729" s="172"/>
      <c r="W1729" s="172"/>
      <c r="X1729" s="172"/>
      <c r="Y1729" s="172"/>
      <c r="Z1729" s="172"/>
      <c r="AA1729" s="172"/>
      <c r="AB1729" s="172"/>
      <c r="AC1729" s="172"/>
      <c r="AD1729" s="172"/>
      <c r="AE1729" s="172"/>
      <c r="AF1729" s="172"/>
      <c r="AG1729" s="172"/>
      <c r="AH1729" s="172"/>
      <c r="AI1729" s="172"/>
      <c r="AJ1729" s="172"/>
      <c r="AK1729" s="172"/>
      <c r="AL1729" s="172"/>
      <c r="AM1729" s="172"/>
      <c r="AN1729" s="172"/>
      <c r="AO1729" s="172"/>
      <c r="AP1729" s="172"/>
      <c r="AQ1729" s="172"/>
      <c r="AR1729" s="172"/>
      <c r="AS1729" s="172"/>
      <c r="AT1729" s="172"/>
      <c r="AU1729" s="172"/>
      <c r="AV1729" s="172"/>
      <c r="AW1729" s="172"/>
      <c r="AX1729" s="172"/>
      <c r="AY1729" s="172"/>
      <c r="AZ1729" s="172"/>
      <c r="BA1729" s="172"/>
      <c r="BB1729" s="172"/>
      <c r="BC1729" s="172"/>
      <c r="BD1729" s="172"/>
      <c r="BE1729" s="172"/>
      <c r="BF1729" s="172"/>
      <c r="BG1729" s="172"/>
      <c r="BH1729" s="172"/>
      <c r="BI1729" s="172"/>
      <c r="BJ1729" s="172"/>
      <c r="BK1729" s="172"/>
      <c r="BL1729" s="172"/>
      <c r="BM1729" s="172"/>
      <c r="BN1729" s="172"/>
    </row>
    <row r="1730" spans="20:66" s="156" customFormat="1">
      <c r="T1730" s="172"/>
      <c r="U1730" s="172"/>
      <c r="V1730" s="172"/>
      <c r="W1730" s="172"/>
      <c r="X1730" s="172"/>
      <c r="Y1730" s="172"/>
      <c r="Z1730" s="172"/>
      <c r="AA1730" s="172"/>
      <c r="AB1730" s="172"/>
      <c r="AC1730" s="172"/>
      <c r="AD1730" s="172"/>
      <c r="AE1730" s="172"/>
      <c r="AF1730" s="172"/>
      <c r="AG1730" s="172"/>
      <c r="AH1730" s="172"/>
      <c r="AI1730" s="172"/>
      <c r="AJ1730" s="172"/>
      <c r="AK1730" s="172"/>
      <c r="AL1730" s="172"/>
      <c r="AM1730" s="172"/>
      <c r="AN1730" s="172"/>
      <c r="AO1730" s="172"/>
      <c r="AP1730" s="172"/>
      <c r="AQ1730" s="172"/>
      <c r="AR1730" s="172"/>
      <c r="AS1730" s="172"/>
      <c r="AT1730" s="172"/>
      <c r="AU1730" s="172"/>
      <c r="AV1730" s="172"/>
      <c r="AW1730" s="172"/>
      <c r="AX1730" s="172"/>
      <c r="AY1730" s="172"/>
      <c r="AZ1730" s="172"/>
      <c r="BA1730" s="172"/>
      <c r="BB1730" s="172"/>
      <c r="BC1730" s="172"/>
      <c r="BD1730" s="172"/>
      <c r="BE1730" s="172"/>
      <c r="BF1730" s="172"/>
      <c r="BG1730" s="172"/>
      <c r="BH1730" s="172"/>
      <c r="BI1730" s="172"/>
      <c r="BJ1730" s="172"/>
      <c r="BK1730" s="172"/>
      <c r="BL1730" s="172"/>
      <c r="BM1730" s="172"/>
      <c r="BN1730" s="172"/>
    </row>
    <row r="1731" spans="20:66" s="156" customFormat="1">
      <c r="T1731" s="172"/>
      <c r="U1731" s="172"/>
      <c r="V1731" s="172"/>
      <c r="W1731" s="172"/>
      <c r="X1731" s="172"/>
      <c r="Y1731" s="172"/>
      <c r="Z1731" s="172"/>
      <c r="AA1731" s="172"/>
      <c r="AB1731" s="172"/>
      <c r="AC1731" s="172"/>
      <c r="AD1731" s="172"/>
      <c r="AE1731" s="172"/>
      <c r="AF1731" s="172"/>
      <c r="AG1731" s="172"/>
      <c r="AH1731" s="172"/>
      <c r="AI1731" s="172"/>
      <c r="AJ1731" s="172"/>
      <c r="AK1731" s="172"/>
      <c r="AL1731" s="172"/>
      <c r="AM1731" s="172"/>
      <c r="AN1731" s="172"/>
      <c r="AO1731" s="172"/>
      <c r="AP1731" s="172"/>
      <c r="AQ1731" s="172"/>
      <c r="AR1731" s="172"/>
      <c r="AS1731" s="172"/>
      <c r="AT1731" s="172"/>
      <c r="AU1731" s="172"/>
      <c r="AV1731" s="172"/>
      <c r="AW1731" s="172"/>
      <c r="AX1731" s="172"/>
      <c r="AY1731" s="172"/>
      <c r="AZ1731" s="172"/>
      <c r="BA1731" s="172"/>
      <c r="BB1731" s="172"/>
      <c r="BC1731" s="172"/>
      <c r="BD1731" s="172"/>
      <c r="BE1731" s="172"/>
      <c r="BF1731" s="172"/>
      <c r="BG1731" s="172"/>
      <c r="BH1731" s="172"/>
      <c r="BI1731" s="172"/>
      <c r="BJ1731" s="172"/>
      <c r="BK1731" s="172"/>
      <c r="BL1731" s="172"/>
      <c r="BM1731" s="172"/>
      <c r="BN1731" s="172"/>
    </row>
    <row r="1732" spans="20:66" s="156" customFormat="1">
      <c r="T1732" s="172"/>
      <c r="U1732" s="172"/>
      <c r="V1732" s="172"/>
      <c r="W1732" s="172"/>
      <c r="X1732" s="172"/>
      <c r="Y1732" s="172"/>
      <c r="Z1732" s="172"/>
      <c r="AA1732" s="172"/>
      <c r="AB1732" s="172"/>
      <c r="AC1732" s="172"/>
      <c r="AD1732" s="172"/>
      <c r="AE1732" s="172"/>
      <c r="AF1732" s="172"/>
      <c r="AG1732" s="172"/>
      <c r="AH1732" s="172"/>
      <c r="AI1732" s="172"/>
      <c r="AJ1732" s="172"/>
      <c r="AK1732" s="172"/>
      <c r="AL1732" s="172"/>
      <c r="AM1732" s="172"/>
      <c r="AN1732" s="172"/>
      <c r="AO1732" s="172"/>
      <c r="AP1732" s="172"/>
      <c r="AQ1732" s="172"/>
      <c r="AR1732" s="172"/>
      <c r="AS1732" s="172"/>
      <c r="AT1732" s="172"/>
      <c r="AU1732" s="172"/>
      <c r="AV1732" s="172"/>
      <c r="AW1732" s="172"/>
      <c r="AX1732" s="172"/>
      <c r="AY1732" s="172"/>
      <c r="AZ1732" s="172"/>
      <c r="BA1732" s="172"/>
      <c r="BB1732" s="172"/>
      <c r="BC1732" s="172"/>
      <c r="BD1732" s="172"/>
      <c r="BE1732" s="172"/>
      <c r="BF1732" s="172"/>
      <c r="BG1732" s="172"/>
      <c r="BH1732" s="172"/>
      <c r="BI1732" s="172"/>
      <c r="BJ1732" s="172"/>
      <c r="BK1732" s="172"/>
      <c r="BL1732" s="172"/>
      <c r="BM1732" s="172"/>
      <c r="BN1732" s="172"/>
    </row>
    <row r="1733" spans="20:66" s="156" customFormat="1">
      <c r="T1733" s="172"/>
      <c r="U1733" s="172"/>
      <c r="V1733" s="172"/>
      <c r="W1733" s="172"/>
      <c r="X1733" s="172"/>
      <c r="Y1733" s="172"/>
      <c r="Z1733" s="172"/>
      <c r="AA1733" s="172"/>
      <c r="AB1733" s="172"/>
      <c r="AC1733" s="172"/>
      <c r="AD1733" s="172"/>
      <c r="AE1733" s="172"/>
      <c r="AF1733" s="172"/>
      <c r="AG1733" s="172"/>
      <c r="AH1733" s="172"/>
      <c r="AI1733" s="172"/>
      <c r="AJ1733" s="172"/>
      <c r="AK1733" s="172"/>
      <c r="AL1733" s="172"/>
      <c r="AM1733" s="172"/>
      <c r="AN1733" s="172"/>
      <c r="AO1733" s="172"/>
      <c r="AP1733" s="172"/>
      <c r="AQ1733" s="172"/>
      <c r="AR1733" s="172"/>
      <c r="AS1733" s="172"/>
      <c r="AT1733" s="172"/>
      <c r="AU1733" s="172"/>
      <c r="AV1733" s="172"/>
      <c r="AW1733" s="172"/>
      <c r="AX1733" s="172"/>
      <c r="AY1733" s="172"/>
      <c r="AZ1733" s="172"/>
      <c r="BA1733" s="172"/>
      <c r="BB1733" s="172"/>
      <c r="BC1733" s="172"/>
      <c r="BD1733" s="172"/>
      <c r="BE1733" s="172"/>
      <c r="BF1733" s="172"/>
      <c r="BG1733" s="172"/>
      <c r="BH1733" s="172"/>
      <c r="BI1733" s="172"/>
      <c r="BJ1733" s="172"/>
      <c r="BK1733" s="172"/>
      <c r="BL1733" s="172"/>
      <c r="BM1733" s="172"/>
      <c r="BN1733" s="172"/>
    </row>
    <row r="1734" spans="20:66" s="156" customFormat="1">
      <c r="T1734" s="172"/>
      <c r="U1734" s="172"/>
      <c r="V1734" s="172"/>
      <c r="W1734" s="172"/>
      <c r="X1734" s="172"/>
      <c r="Y1734" s="172"/>
      <c r="Z1734" s="172"/>
      <c r="AA1734" s="172"/>
      <c r="AB1734" s="172"/>
      <c r="AC1734" s="172"/>
      <c r="AD1734" s="172"/>
      <c r="AE1734" s="172"/>
      <c r="AF1734" s="172"/>
      <c r="AG1734" s="172"/>
      <c r="AH1734" s="172"/>
      <c r="AI1734" s="172"/>
      <c r="AJ1734" s="172"/>
      <c r="AK1734" s="172"/>
      <c r="AL1734" s="172"/>
      <c r="AM1734" s="172"/>
      <c r="AN1734" s="172"/>
      <c r="AO1734" s="172"/>
      <c r="AP1734" s="172"/>
      <c r="AQ1734" s="172"/>
      <c r="AR1734" s="172"/>
      <c r="AS1734" s="172"/>
      <c r="AT1734" s="172"/>
      <c r="AU1734" s="172"/>
      <c r="AV1734" s="172"/>
      <c r="AW1734" s="172"/>
      <c r="AX1734" s="172"/>
      <c r="AY1734" s="172"/>
      <c r="AZ1734" s="172"/>
      <c r="BA1734" s="172"/>
      <c r="BB1734" s="172"/>
      <c r="BC1734" s="172"/>
      <c r="BD1734" s="172"/>
      <c r="BE1734" s="172"/>
      <c r="BF1734" s="172"/>
      <c r="BG1734" s="172"/>
      <c r="BH1734" s="172"/>
      <c r="BI1734" s="172"/>
      <c r="BJ1734" s="172"/>
      <c r="BK1734" s="172"/>
      <c r="BL1734" s="172"/>
      <c r="BM1734" s="172"/>
      <c r="BN1734" s="172"/>
    </row>
    <row r="1735" spans="20:66" s="156" customFormat="1">
      <c r="T1735" s="172"/>
      <c r="U1735" s="172"/>
      <c r="V1735" s="172"/>
      <c r="W1735" s="172"/>
      <c r="X1735" s="172"/>
      <c r="Y1735" s="172"/>
      <c r="Z1735" s="172"/>
      <c r="AA1735" s="172"/>
      <c r="AB1735" s="172"/>
      <c r="AC1735" s="172"/>
      <c r="AD1735" s="172"/>
      <c r="AE1735" s="172"/>
      <c r="AF1735" s="172"/>
      <c r="AG1735" s="172"/>
      <c r="AH1735" s="172"/>
      <c r="AI1735" s="172"/>
      <c r="AJ1735" s="172"/>
      <c r="AK1735" s="172"/>
      <c r="AL1735" s="172"/>
      <c r="AM1735" s="172"/>
      <c r="AN1735" s="172"/>
      <c r="AO1735" s="172"/>
      <c r="AP1735" s="172"/>
      <c r="AQ1735" s="172"/>
      <c r="AR1735" s="172"/>
      <c r="AS1735" s="172"/>
      <c r="AT1735" s="172"/>
      <c r="AU1735" s="172"/>
      <c r="AV1735" s="172"/>
      <c r="AW1735" s="172"/>
      <c r="AX1735" s="172"/>
      <c r="AY1735" s="172"/>
      <c r="AZ1735" s="172"/>
      <c r="BA1735" s="172"/>
      <c r="BB1735" s="172"/>
      <c r="BC1735" s="172"/>
      <c r="BD1735" s="172"/>
      <c r="BE1735" s="172"/>
      <c r="BF1735" s="172"/>
      <c r="BG1735" s="172"/>
      <c r="BH1735" s="172"/>
      <c r="BI1735" s="172"/>
      <c r="BJ1735" s="172"/>
      <c r="BK1735" s="172"/>
      <c r="BL1735" s="172"/>
      <c r="BM1735" s="172"/>
      <c r="BN1735" s="172"/>
    </row>
    <row r="1736" spans="20:66" s="156" customFormat="1">
      <c r="T1736" s="172"/>
      <c r="U1736" s="172"/>
      <c r="V1736" s="172"/>
      <c r="W1736" s="172"/>
      <c r="X1736" s="172"/>
      <c r="Y1736" s="172"/>
      <c r="Z1736" s="172"/>
      <c r="AA1736" s="172"/>
      <c r="AB1736" s="172"/>
      <c r="AC1736" s="172"/>
      <c r="AD1736" s="172"/>
      <c r="AE1736" s="172"/>
      <c r="AF1736" s="172"/>
      <c r="AG1736" s="172"/>
      <c r="AH1736" s="172"/>
      <c r="AI1736" s="172"/>
      <c r="AJ1736" s="172"/>
      <c r="AK1736" s="172"/>
      <c r="AL1736" s="172"/>
      <c r="AM1736" s="172"/>
      <c r="AN1736" s="172"/>
      <c r="AO1736" s="172"/>
      <c r="AP1736" s="172"/>
      <c r="AQ1736" s="172"/>
      <c r="AR1736" s="172"/>
      <c r="AS1736" s="172"/>
      <c r="AT1736" s="172"/>
      <c r="AU1736" s="172"/>
      <c r="AV1736" s="172"/>
      <c r="AW1736" s="172"/>
      <c r="AX1736" s="172"/>
      <c r="AY1736" s="172"/>
      <c r="AZ1736" s="172"/>
      <c r="BA1736" s="172"/>
      <c r="BB1736" s="172"/>
      <c r="BC1736" s="172"/>
      <c r="BD1736" s="172"/>
      <c r="BE1736" s="172"/>
      <c r="BF1736" s="172"/>
      <c r="BG1736" s="172"/>
      <c r="BH1736" s="172"/>
      <c r="BI1736" s="172"/>
      <c r="BJ1736" s="172"/>
      <c r="BK1736" s="172"/>
      <c r="BL1736" s="172"/>
      <c r="BM1736" s="172"/>
      <c r="BN1736" s="172"/>
    </row>
    <row r="1737" spans="20:66" s="156" customFormat="1">
      <c r="T1737" s="172"/>
      <c r="U1737" s="172"/>
      <c r="V1737" s="172"/>
      <c r="W1737" s="172"/>
      <c r="X1737" s="172"/>
      <c r="Y1737" s="172"/>
      <c r="Z1737" s="172"/>
      <c r="AA1737" s="172"/>
      <c r="AB1737" s="172"/>
      <c r="AC1737" s="172"/>
      <c r="AD1737" s="172"/>
      <c r="AE1737" s="172"/>
      <c r="AF1737" s="172"/>
      <c r="AG1737" s="172"/>
      <c r="AH1737" s="172"/>
      <c r="AI1737" s="172"/>
      <c r="AJ1737" s="172"/>
      <c r="AK1737" s="172"/>
      <c r="AL1737" s="172"/>
      <c r="AM1737" s="172"/>
      <c r="AN1737" s="172"/>
      <c r="AO1737" s="172"/>
      <c r="AP1737" s="172"/>
      <c r="AQ1737" s="172"/>
      <c r="AR1737" s="172"/>
      <c r="AS1737" s="172"/>
      <c r="AT1737" s="172"/>
      <c r="AU1737" s="172"/>
      <c r="AV1737" s="172"/>
      <c r="AW1737" s="172"/>
      <c r="AX1737" s="172"/>
      <c r="AY1737" s="172"/>
      <c r="AZ1737" s="172"/>
      <c r="BA1737" s="172"/>
      <c r="BB1737" s="172"/>
      <c r="BC1737" s="172"/>
      <c r="BD1737" s="172"/>
      <c r="BE1737" s="172"/>
      <c r="BF1737" s="172"/>
      <c r="BG1737" s="172"/>
      <c r="BH1737" s="172"/>
      <c r="BI1737" s="172"/>
      <c r="BJ1737" s="172"/>
      <c r="BK1737" s="172"/>
      <c r="BL1737" s="172"/>
      <c r="BM1737" s="172"/>
      <c r="BN1737" s="172"/>
    </row>
    <row r="1738" spans="20:66" s="156" customFormat="1">
      <c r="T1738" s="172"/>
      <c r="U1738" s="172"/>
      <c r="V1738" s="172"/>
      <c r="W1738" s="172"/>
      <c r="X1738" s="172"/>
      <c r="Y1738" s="172"/>
      <c r="Z1738" s="172"/>
      <c r="AA1738" s="172"/>
      <c r="AB1738" s="172"/>
      <c r="AC1738" s="172"/>
      <c r="AD1738" s="172"/>
      <c r="AE1738" s="172"/>
      <c r="AF1738" s="172"/>
      <c r="AG1738" s="172"/>
      <c r="AH1738" s="172"/>
      <c r="AI1738" s="172"/>
      <c r="AJ1738" s="172"/>
      <c r="AK1738" s="172"/>
      <c r="AL1738" s="172"/>
      <c r="AM1738" s="172"/>
      <c r="AN1738" s="172"/>
      <c r="AO1738" s="172"/>
      <c r="AP1738" s="172"/>
      <c r="AQ1738" s="172"/>
      <c r="AR1738" s="172"/>
      <c r="AS1738" s="172"/>
      <c r="AT1738" s="172"/>
      <c r="AU1738" s="172"/>
      <c r="AV1738" s="172"/>
      <c r="AW1738" s="172"/>
      <c r="AX1738" s="172"/>
      <c r="AY1738" s="172"/>
      <c r="AZ1738" s="172"/>
      <c r="BA1738" s="172"/>
      <c r="BB1738" s="172"/>
      <c r="BC1738" s="172"/>
      <c r="BD1738" s="172"/>
      <c r="BE1738" s="172"/>
      <c r="BF1738" s="172"/>
      <c r="BG1738" s="172"/>
      <c r="BH1738" s="172"/>
      <c r="BI1738" s="172"/>
      <c r="BJ1738" s="172"/>
      <c r="BK1738" s="172"/>
      <c r="BL1738" s="172"/>
      <c r="BM1738" s="172"/>
      <c r="BN1738" s="172"/>
    </row>
    <row r="1739" spans="20:66" s="156" customFormat="1">
      <c r="T1739" s="172"/>
      <c r="U1739" s="172"/>
      <c r="V1739" s="172"/>
      <c r="W1739" s="172"/>
      <c r="X1739" s="172"/>
      <c r="Y1739" s="172"/>
      <c r="Z1739" s="172"/>
      <c r="AA1739" s="172"/>
      <c r="AB1739" s="172"/>
      <c r="AC1739" s="172"/>
      <c r="AD1739" s="172"/>
      <c r="AE1739" s="172"/>
      <c r="AF1739" s="172"/>
      <c r="AG1739" s="172"/>
      <c r="AH1739" s="172"/>
      <c r="AI1739" s="172"/>
      <c r="AJ1739" s="172"/>
      <c r="AK1739" s="172"/>
      <c r="AL1739" s="172"/>
      <c r="AM1739" s="172"/>
      <c r="AN1739" s="172"/>
      <c r="AO1739" s="172"/>
      <c r="AP1739" s="172"/>
      <c r="AQ1739" s="172"/>
      <c r="AR1739" s="172"/>
      <c r="AS1739" s="172"/>
      <c r="AT1739" s="172"/>
      <c r="AU1739" s="172"/>
      <c r="AV1739" s="172"/>
      <c r="AW1739" s="172"/>
      <c r="AX1739" s="172"/>
      <c r="AY1739" s="172"/>
      <c r="AZ1739" s="172"/>
      <c r="BA1739" s="172"/>
      <c r="BB1739" s="172"/>
      <c r="BC1739" s="172"/>
      <c r="BD1739" s="172"/>
      <c r="BE1739" s="172"/>
      <c r="BF1739" s="172"/>
      <c r="BG1739" s="172"/>
      <c r="BH1739" s="172"/>
      <c r="BI1739" s="172"/>
      <c r="BJ1739" s="172"/>
      <c r="BK1739" s="172"/>
      <c r="BL1739" s="172"/>
      <c r="BM1739" s="172"/>
      <c r="BN1739" s="172"/>
    </row>
    <row r="1740" spans="20:66" s="156" customFormat="1">
      <c r="T1740" s="172"/>
      <c r="U1740" s="172"/>
      <c r="V1740" s="172"/>
      <c r="W1740" s="172"/>
      <c r="X1740" s="172"/>
      <c r="Y1740" s="172"/>
      <c r="Z1740" s="172"/>
      <c r="AA1740" s="172"/>
      <c r="AB1740" s="172"/>
      <c r="AC1740" s="172"/>
      <c r="AD1740" s="172"/>
      <c r="AE1740" s="172"/>
      <c r="AF1740" s="172"/>
      <c r="AG1740" s="172"/>
      <c r="AH1740" s="172"/>
      <c r="AI1740" s="172"/>
      <c r="AJ1740" s="172"/>
      <c r="AK1740" s="172"/>
      <c r="AL1740" s="172"/>
      <c r="AM1740" s="172"/>
      <c r="AN1740" s="172"/>
      <c r="AO1740" s="172"/>
      <c r="AP1740" s="172"/>
      <c r="AQ1740" s="172"/>
      <c r="AR1740" s="172"/>
      <c r="AS1740" s="172"/>
      <c r="AT1740" s="172"/>
      <c r="AU1740" s="172"/>
      <c r="AV1740" s="172"/>
      <c r="AW1740" s="172"/>
      <c r="AX1740" s="172"/>
      <c r="AY1740" s="172"/>
      <c r="AZ1740" s="172"/>
      <c r="BA1740" s="172"/>
      <c r="BB1740" s="172"/>
      <c r="BC1740" s="172"/>
      <c r="BD1740" s="172"/>
      <c r="BE1740" s="172"/>
      <c r="BF1740" s="172"/>
      <c r="BG1740" s="172"/>
      <c r="BH1740" s="172"/>
      <c r="BI1740" s="172"/>
      <c r="BJ1740" s="172"/>
      <c r="BK1740" s="172"/>
      <c r="BL1740" s="172"/>
      <c r="BM1740" s="172"/>
      <c r="BN1740" s="172"/>
    </row>
    <row r="1741" spans="20:66" s="156" customFormat="1">
      <c r="T1741" s="172"/>
      <c r="U1741" s="172"/>
      <c r="V1741" s="172"/>
      <c r="W1741" s="172"/>
      <c r="X1741" s="172"/>
      <c r="Y1741" s="172"/>
      <c r="Z1741" s="172"/>
      <c r="AA1741" s="172"/>
      <c r="AB1741" s="172"/>
      <c r="AC1741" s="172"/>
      <c r="AD1741" s="172"/>
      <c r="AE1741" s="172"/>
      <c r="AF1741" s="172"/>
      <c r="AG1741" s="172"/>
      <c r="AH1741" s="172"/>
      <c r="AI1741" s="172"/>
      <c r="AJ1741" s="172"/>
      <c r="AK1741" s="172"/>
      <c r="AL1741" s="172"/>
      <c r="AM1741" s="172"/>
      <c r="AN1741" s="172"/>
      <c r="AO1741" s="172"/>
      <c r="AP1741" s="172"/>
      <c r="AQ1741" s="172"/>
      <c r="AR1741" s="172"/>
      <c r="AS1741" s="172"/>
      <c r="AT1741" s="172"/>
      <c r="AU1741" s="172"/>
      <c r="AV1741" s="172"/>
      <c r="AW1741" s="172"/>
      <c r="AX1741" s="172"/>
      <c r="AY1741" s="172"/>
      <c r="AZ1741" s="172"/>
      <c r="BA1741" s="172"/>
      <c r="BB1741" s="172"/>
      <c r="BC1741" s="172"/>
      <c r="BD1741" s="172"/>
      <c r="BE1741" s="172"/>
      <c r="BF1741" s="172"/>
      <c r="BG1741" s="172"/>
      <c r="BH1741" s="172"/>
      <c r="BI1741" s="172"/>
      <c r="BJ1741" s="172"/>
      <c r="BK1741" s="172"/>
      <c r="BL1741" s="172"/>
      <c r="BM1741" s="172"/>
      <c r="BN1741" s="172"/>
    </row>
    <row r="1742" spans="20:66" s="156" customFormat="1">
      <c r="T1742" s="172"/>
      <c r="U1742" s="172"/>
      <c r="V1742" s="172"/>
      <c r="W1742" s="172"/>
      <c r="X1742" s="172"/>
      <c r="Y1742" s="172"/>
      <c r="Z1742" s="172"/>
      <c r="AA1742" s="172"/>
      <c r="AB1742" s="172"/>
      <c r="AC1742" s="172"/>
      <c r="AD1742" s="172"/>
      <c r="AE1742" s="172"/>
      <c r="AF1742" s="172"/>
      <c r="AG1742" s="172"/>
      <c r="AH1742" s="172"/>
      <c r="AI1742" s="172"/>
      <c r="AJ1742" s="172"/>
      <c r="AK1742" s="172"/>
      <c r="AL1742" s="172"/>
      <c r="AM1742" s="172"/>
      <c r="AN1742" s="172"/>
      <c r="AO1742" s="172"/>
      <c r="AP1742" s="172"/>
      <c r="AQ1742" s="172"/>
      <c r="AR1742" s="172"/>
      <c r="AS1742" s="172"/>
      <c r="AT1742" s="172"/>
      <c r="AU1742" s="172"/>
      <c r="AV1742" s="172"/>
      <c r="AW1742" s="172"/>
      <c r="AX1742" s="172"/>
      <c r="AY1742" s="172"/>
      <c r="AZ1742" s="172"/>
      <c r="BA1742" s="172"/>
      <c r="BB1742" s="172"/>
      <c r="BC1742" s="172"/>
      <c r="BD1742" s="172"/>
      <c r="BE1742" s="172"/>
      <c r="BF1742" s="172"/>
      <c r="BG1742" s="172"/>
      <c r="BH1742" s="172"/>
      <c r="BI1742" s="172"/>
      <c r="BJ1742" s="172"/>
      <c r="BK1742" s="172"/>
      <c r="BL1742" s="172"/>
      <c r="BM1742" s="172"/>
      <c r="BN1742" s="172"/>
    </row>
    <row r="1743" spans="20:66" s="156" customFormat="1">
      <c r="T1743" s="172"/>
      <c r="U1743" s="172"/>
      <c r="V1743" s="172"/>
      <c r="W1743" s="172"/>
      <c r="X1743" s="172"/>
      <c r="Y1743" s="172"/>
      <c r="Z1743" s="172"/>
      <c r="AA1743" s="172"/>
      <c r="AB1743" s="172"/>
      <c r="AC1743" s="172"/>
      <c r="AD1743" s="172"/>
      <c r="AE1743" s="172"/>
      <c r="AF1743" s="172"/>
      <c r="AG1743" s="172"/>
      <c r="AH1743" s="172"/>
      <c r="AI1743" s="172"/>
      <c r="AJ1743" s="172"/>
      <c r="AK1743" s="172"/>
      <c r="AL1743" s="172"/>
      <c r="AM1743" s="172"/>
      <c r="AN1743" s="172"/>
      <c r="AO1743" s="172"/>
      <c r="AP1743" s="172"/>
      <c r="AQ1743" s="172"/>
      <c r="AR1743" s="172"/>
      <c r="AS1743" s="172"/>
      <c r="AT1743" s="172"/>
      <c r="AU1743" s="172"/>
      <c r="AV1743" s="172"/>
      <c r="AW1743" s="172"/>
      <c r="AX1743" s="172"/>
      <c r="AY1743" s="172"/>
      <c r="AZ1743" s="172"/>
      <c r="BA1743" s="172"/>
      <c r="BB1743" s="172"/>
      <c r="BC1743" s="172"/>
      <c r="BD1743" s="172"/>
      <c r="BE1743" s="172"/>
      <c r="BF1743" s="172"/>
      <c r="BG1743" s="172"/>
      <c r="BH1743" s="172"/>
      <c r="BI1743" s="172"/>
      <c r="BJ1743" s="172"/>
      <c r="BK1743" s="172"/>
      <c r="BL1743" s="172"/>
      <c r="BM1743" s="172"/>
      <c r="BN1743" s="172"/>
    </row>
    <row r="1744" spans="20:66" s="156" customFormat="1">
      <c r="T1744" s="172"/>
      <c r="U1744" s="172"/>
      <c r="V1744" s="172"/>
      <c r="W1744" s="172"/>
      <c r="X1744" s="172"/>
      <c r="Y1744" s="172"/>
      <c r="Z1744" s="172"/>
      <c r="AA1744" s="172"/>
      <c r="AB1744" s="172"/>
      <c r="AC1744" s="172"/>
      <c r="AD1744" s="172"/>
      <c r="AE1744" s="172"/>
      <c r="AF1744" s="172"/>
      <c r="AG1744" s="172"/>
      <c r="AH1744" s="172"/>
      <c r="AI1744" s="172"/>
      <c r="AJ1744" s="172"/>
      <c r="AK1744" s="172"/>
      <c r="AL1744" s="172"/>
      <c r="AM1744" s="172"/>
      <c r="AN1744" s="172"/>
      <c r="AO1744" s="172"/>
      <c r="AP1744" s="172"/>
      <c r="AQ1744" s="172"/>
      <c r="AR1744" s="172"/>
      <c r="AS1744" s="172"/>
      <c r="AT1744" s="172"/>
      <c r="AU1744" s="172"/>
      <c r="AV1744" s="172"/>
      <c r="AW1744" s="172"/>
      <c r="AX1744" s="172"/>
      <c r="AY1744" s="172"/>
      <c r="AZ1744" s="172"/>
      <c r="BA1744" s="172"/>
      <c r="BB1744" s="172"/>
      <c r="BC1744" s="172"/>
      <c r="BD1744" s="172"/>
      <c r="BE1744" s="172"/>
      <c r="BF1744" s="172"/>
      <c r="BG1744" s="172"/>
      <c r="BH1744" s="172"/>
      <c r="BI1744" s="172"/>
      <c r="BJ1744" s="172"/>
      <c r="BK1744" s="172"/>
      <c r="BL1744" s="172"/>
      <c r="BM1744" s="172"/>
      <c r="BN1744" s="172"/>
    </row>
    <row r="1745" spans="20:66" s="156" customFormat="1">
      <c r="T1745" s="172"/>
      <c r="U1745" s="172"/>
      <c r="V1745" s="172"/>
      <c r="W1745" s="172"/>
      <c r="X1745" s="172"/>
      <c r="Y1745" s="172"/>
      <c r="Z1745" s="172"/>
      <c r="AA1745" s="172"/>
      <c r="AB1745" s="172"/>
      <c r="AC1745" s="172"/>
      <c r="AD1745" s="172"/>
      <c r="AE1745" s="172"/>
      <c r="AF1745" s="172"/>
      <c r="AG1745" s="172"/>
      <c r="AH1745" s="172"/>
      <c r="AI1745" s="172"/>
      <c r="AJ1745" s="172"/>
      <c r="AK1745" s="172"/>
      <c r="AL1745" s="172"/>
      <c r="AM1745" s="172"/>
      <c r="AN1745" s="172"/>
      <c r="AO1745" s="172"/>
      <c r="AP1745" s="172"/>
      <c r="AQ1745" s="172"/>
      <c r="AR1745" s="172"/>
      <c r="AS1745" s="172"/>
      <c r="AT1745" s="172"/>
      <c r="AU1745" s="172"/>
      <c r="AV1745" s="172"/>
      <c r="AW1745" s="172"/>
      <c r="AX1745" s="172"/>
      <c r="AY1745" s="172"/>
      <c r="AZ1745" s="172"/>
      <c r="BA1745" s="172"/>
      <c r="BB1745" s="172"/>
      <c r="BC1745" s="172"/>
      <c r="BD1745" s="172"/>
      <c r="BE1745" s="172"/>
      <c r="BF1745" s="172"/>
      <c r="BG1745" s="172"/>
      <c r="BH1745" s="172"/>
      <c r="BI1745" s="172"/>
      <c r="BJ1745" s="172"/>
      <c r="BK1745" s="172"/>
      <c r="BL1745" s="172"/>
      <c r="BM1745" s="172"/>
      <c r="BN1745" s="172"/>
    </row>
    <row r="1746" spans="20:66" s="156" customFormat="1">
      <c r="T1746" s="172"/>
      <c r="U1746" s="172"/>
      <c r="V1746" s="172"/>
      <c r="W1746" s="172"/>
      <c r="X1746" s="172"/>
      <c r="Y1746" s="172"/>
      <c r="Z1746" s="172"/>
      <c r="AA1746" s="172"/>
      <c r="AB1746" s="172"/>
      <c r="AC1746" s="172"/>
      <c r="AD1746" s="172"/>
      <c r="AE1746" s="172"/>
      <c r="AF1746" s="172"/>
      <c r="AG1746" s="172"/>
      <c r="AH1746" s="172"/>
      <c r="AI1746" s="172"/>
      <c r="AJ1746" s="172"/>
      <c r="AK1746" s="172"/>
      <c r="AL1746" s="172"/>
      <c r="AM1746" s="172"/>
      <c r="AN1746" s="172"/>
      <c r="AO1746" s="172"/>
      <c r="AP1746" s="172"/>
      <c r="AQ1746" s="172"/>
      <c r="AR1746" s="172"/>
      <c r="AS1746" s="172"/>
      <c r="AT1746" s="172"/>
      <c r="AU1746" s="172"/>
      <c r="AV1746" s="172"/>
      <c r="AW1746" s="172"/>
      <c r="AX1746" s="172"/>
      <c r="AY1746" s="172"/>
      <c r="AZ1746" s="172"/>
      <c r="BA1746" s="172"/>
      <c r="BB1746" s="172"/>
      <c r="BC1746" s="172"/>
      <c r="BD1746" s="172"/>
      <c r="BE1746" s="172"/>
      <c r="BF1746" s="172"/>
      <c r="BG1746" s="172"/>
      <c r="BH1746" s="172"/>
      <c r="BI1746" s="172"/>
      <c r="BJ1746" s="172"/>
      <c r="BK1746" s="172"/>
      <c r="BL1746" s="172"/>
      <c r="BM1746" s="172"/>
      <c r="BN1746" s="172"/>
    </row>
    <row r="1747" spans="20:66" s="156" customFormat="1">
      <c r="T1747" s="172"/>
      <c r="U1747" s="172"/>
      <c r="V1747" s="172"/>
      <c r="W1747" s="172"/>
      <c r="X1747" s="172"/>
      <c r="Y1747" s="172"/>
      <c r="Z1747" s="172"/>
      <c r="AA1747" s="172"/>
      <c r="AB1747" s="172"/>
      <c r="AC1747" s="172"/>
      <c r="AD1747" s="172"/>
      <c r="AE1747" s="172"/>
      <c r="AF1747" s="172"/>
      <c r="AG1747" s="172"/>
      <c r="AH1747" s="172"/>
      <c r="AI1747" s="172"/>
      <c r="AJ1747" s="172"/>
      <c r="AK1747" s="172"/>
      <c r="AL1747" s="172"/>
      <c r="AM1747" s="172"/>
      <c r="AN1747" s="172"/>
      <c r="AO1747" s="172"/>
      <c r="AP1747" s="172"/>
      <c r="AQ1747" s="172"/>
      <c r="AR1747" s="172"/>
      <c r="AS1747" s="172"/>
      <c r="AT1747" s="172"/>
      <c r="AU1747" s="172"/>
      <c r="AV1747" s="172"/>
      <c r="AW1747" s="172"/>
      <c r="AX1747" s="172"/>
      <c r="AY1747" s="172"/>
      <c r="AZ1747" s="172"/>
      <c r="BA1747" s="172"/>
      <c r="BB1747" s="172"/>
      <c r="BC1747" s="172"/>
      <c r="BD1747" s="172"/>
      <c r="BE1747" s="172"/>
      <c r="BF1747" s="172"/>
      <c r="BG1747" s="172"/>
      <c r="BH1747" s="172"/>
      <c r="BI1747" s="172"/>
      <c r="BJ1747" s="172"/>
      <c r="BK1747" s="172"/>
      <c r="BL1747" s="172"/>
      <c r="BM1747" s="172"/>
      <c r="BN1747" s="172"/>
    </row>
    <row r="1748" spans="20:66" s="156" customFormat="1">
      <c r="T1748" s="172"/>
      <c r="U1748" s="172"/>
      <c r="V1748" s="172"/>
      <c r="W1748" s="172"/>
      <c r="X1748" s="172"/>
      <c r="Y1748" s="172"/>
      <c r="Z1748" s="172"/>
      <c r="AA1748" s="172"/>
      <c r="AB1748" s="172"/>
      <c r="AC1748" s="172"/>
      <c r="AD1748" s="172"/>
      <c r="AE1748" s="172"/>
      <c r="AF1748" s="172"/>
      <c r="AG1748" s="172"/>
      <c r="AH1748" s="172"/>
      <c r="AI1748" s="172"/>
      <c r="AJ1748" s="172"/>
      <c r="AK1748" s="172"/>
      <c r="AL1748" s="172"/>
      <c r="AM1748" s="172"/>
      <c r="AN1748" s="172"/>
      <c r="AO1748" s="172"/>
      <c r="AP1748" s="172"/>
      <c r="AQ1748" s="172"/>
      <c r="AR1748" s="172"/>
      <c r="AS1748" s="172"/>
      <c r="AT1748" s="172"/>
      <c r="AU1748" s="172"/>
      <c r="AV1748" s="172"/>
      <c r="AW1748" s="172"/>
      <c r="AX1748" s="172"/>
      <c r="AY1748" s="172"/>
      <c r="AZ1748" s="172"/>
      <c r="BA1748" s="172"/>
      <c r="BB1748" s="172"/>
      <c r="BC1748" s="172"/>
      <c r="BD1748" s="172"/>
      <c r="BE1748" s="172"/>
      <c r="BF1748" s="172"/>
      <c r="BG1748" s="172"/>
      <c r="BH1748" s="172"/>
      <c r="BI1748" s="172"/>
      <c r="BJ1748" s="172"/>
      <c r="BK1748" s="172"/>
      <c r="BL1748" s="172"/>
      <c r="BM1748" s="172"/>
      <c r="BN1748" s="172"/>
    </row>
    <row r="1749" spans="20:66" s="156" customFormat="1">
      <c r="T1749" s="172"/>
      <c r="U1749" s="172"/>
      <c r="V1749" s="172"/>
      <c r="W1749" s="172"/>
      <c r="X1749" s="172"/>
      <c r="Y1749" s="172"/>
      <c r="Z1749" s="172"/>
      <c r="AA1749" s="172"/>
      <c r="AB1749" s="172"/>
      <c r="AC1749" s="172"/>
      <c r="AD1749" s="172"/>
      <c r="AE1749" s="172"/>
      <c r="AF1749" s="172"/>
      <c r="AG1749" s="172"/>
      <c r="AH1749" s="172"/>
      <c r="AI1749" s="172"/>
      <c r="AJ1749" s="172"/>
      <c r="AK1749" s="172"/>
      <c r="AL1749" s="172"/>
      <c r="AM1749" s="172"/>
      <c r="AN1749" s="172"/>
      <c r="AO1749" s="172"/>
      <c r="AP1749" s="172"/>
      <c r="AQ1749" s="172"/>
      <c r="AR1749" s="172"/>
      <c r="AS1749" s="172"/>
      <c r="AT1749" s="172"/>
      <c r="AU1749" s="172"/>
      <c r="AV1749" s="172"/>
      <c r="AW1749" s="172"/>
      <c r="AX1749" s="172"/>
      <c r="AY1749" s="172"/>
      <c r="AZ1749" s="172"/>
      <c r="BA1749" s="172"/>
      <c r="BB1749" s="172"/>
      <c r="BC1749" s="172"/>
      <c r="BD1749" s="172"/>
      <c r="BE1749" s="172"/>
      <c r="BF1749" s="172"/>
      <c r="BG1749" s="172"/>
      <c r="BH1749" s="172"/>
      <c r="BI1749" s="172"/>
      <c r="BJ1749" s="172"/>
      <c r="BK1749" s="172"/>
      <c r="BL1749" s="172"/>
      <c r="BM1749" s="172"/>
      <c r="BN1749" s="172"/>
    </row>
    <row r="1750" spans="20:66" s="156" customFormat="1">
      <c r="T1750" s="172"/>
      <c r="U1750" s="172"/>
      <c r="V1750" s="172"/>
      <c r="W1750" s="172"/>
      <c r="X1750" s="172"/>
      <c r="Y1750" s="172"/>
      <c r="Z1750" s="172"/>
      <c r="AA1750" s="172"/>
      <c r="AB1750" s="172"/>
      <c r="AC1750" s="172"/>
      <c r="AD1750" s="172"/>
      <c r="AE1750" s="172"/>
      <c r="AF1750" s="172"/>
      <c r="AG1750" s="172"/>
      <c r="AH1750" s="172"/>
      <c r="AI1750" s="172"/>
      <c r="AJ1750" s="172"/>
      <c r="AK1750" s="172"/>
      <c r="AL1750" s="172"/>
      <c r="AM1750" s="172"/>
      <c r="AN1750" s="172"/>
      <c r="AO1750" s="172"/>
      <c r="AP1750" s="172"/>
      <c r="AQ1750" s="172"/>
      <c r="AR1750" s="172"/>
      <c r="AS1750" s="172"/>
      <c r="AT1750" s="172"/>
      <c r="AU1750" s="172"/>
      <c r="AV1750" s="172"/>
      <c r="AW1750" s="172"/>
      <c r="AX1750" s="172"/>
      <c r="AY1750" s="172"/>
      <c r="AZ1750" s="172"/>
      <c r="BA1750" s="172"/>
      <c r="BB1750" s="172"/>
      <c r="BC1750" s="172"/>
      <c r="BD1750" s="172"/>
      <c r="BE1750" s="172"/>
      <c r="BF1750" s="172"/>
      <c r="BG1750" s="172"/>
      <c r="BH1750" s="172"/>
      <c r="BI1750" s="172"/>
      <c r="BJ1750" s="172"/>
      <c r="BK1750" s="172"/>
      <c r="BL1750" s="172"/>
      <c r="BM1750" s="172"/>
      <c r="BN1750" s="172"/>
    </row>
    <row r="1751" spans="20:66" s="156" customFormat="1">
      <c r="T1751" s="172"/>
      <c r="U1751" s="172"/>
      <c r="V1751" s="172"/>
      <c r="W1751" s="172"/>
      <c r="X1751" s="172"/>
      <c r="Y1751" s="172"/>
      <c r="Z1751" s="172"/>
      <c r="AA1751" s="172"/>
      <c r="AB1751" s="172"/>
      <c r="AC1751" s="172"/>
      <c r="AD1751" s="172"/>
      <c r="AE1751" s="172"/>
      <c r="AF1751" s="172"/>
      <c r="AG1751" s="172"/>
      <c r="AH1751" s="172"/>
      <c r="AI1751" s="172"/>
      <c r="AJ1751" s="172"/>
      <c r="AK1751" s="172"/>
      <c r="AL1751" s="172"/>
      <c r="AM1751" s="172"/>
      <c r="AN1751" s="172"/>
      <c r="AO1751" s="172"/>
      <c r="AP1751" s="172"/>
      <c r="AQ1751" s="172"/>
      <c r="AR1751" s="172"/>
      <c r="AS1751" s="172"/>
      <c r="AT1751" s="172"/>
      <c r="AU1751" s="172"/>
      <c r="AV1751" s="172"/>
      <c r="AW1751" s="172"/>
      <c r="AX1751" s="172"/>
      <c r="AY1751" s="172"/>
      <c r="AZ1751" s="172"/>
      <c r="BA1751" s="172"/>
      <c r="BB1751" s="172"/>
      <c r="BC1751" s="172"/>
      <c r="BD1751" s="172"/>
      <c r="BE1751" s="172"/>
      <c r="BF1751" s="172"/>
      <c r="BG1751" s="172"/>
      <c r="BH1751" s="172"/>
      <c r="BI1751" s="172"/>
      <c r="BJ1751" s="172"/>
      <c r="BK1751" s="172"/>
      <c r="BL1751" s="172"/>
      <c r="BM1751" s="172"/>
      <c r="BN1751" s="172"/>
    </row>
    <row r="1752" spans="20:66" s="156" customFormat="1">
      <c r="T1752" s="172"/>
      <c r="U1752" s="172"/>
      <c r="V1752" s="172"/>
      <c r="W1752" s="172"/>
      <c r="X1752" s="172"/>
      <c r="Y1752" s="172"/>
      <c r="Z1752" s="172"/>
      <c r="AA1752" s="172"/>
      <c r="AB1752" s="172"/>
      <c r="AC1752" s="172"/>
      <c r="AD1752" s="172"/>
      <c r="AE1752" s="172"/>
      <c r="AF1752" s="172"/>
      <c r="AG1752" s="172"/>
      <c r="AH1752" s="172"/>
      <c r="AI1752" s="172"/>
      <c r="AJ1752" s="172"/>
      <c r="AK1752" s="172"/>
      <c r="AL1752" s="172"/>
      <c r="AM1752" s="172"/>
      <c r="AN1752" s="172"/>
      <c r="AO1752" s="172"/>
      <c r="AP1752" s="172"/>
      <c r="AQ1752" s="172"/>
      <c r="AR1752" s="172"/>
      <c r="AS1752" s="172"/>
      <c r="AT1752" s="172"/>
      <c r="AU1752" s="172"/>
      <c r="AV1752" s="172"/>
      <c r="AW1752" s="172"/>
      <c r="AX1752" s="172"/>
      <c r="AY1752" s="172"/>
      <c r="AZ1752" s="172"/>
      <c r="BA1752" s="172"/>
      <c r="BB1752" s="172"/>
      <c r="BC1752" s="172"/>
      <c r="BD1752" s="172"/>
      <c r="BE1752" s="172"/>
      <c r="BF1752" s="172"/>
      <c r="BG1752" s="172"/>
      <c r="BH1752" s="172"/>
      <c r="BI1752" s="172"/>
      <c r="BJ1752" s="172"/>
      <c r="BK1752" s="172"/>
      <c r="BL1752" s="172"/>
      <c r="BM1752" s="172"/>
      <c r="BN1752" s="172"/>
    </row>
    <row r="1753" spans="20:66" s="156" customFormat="1">
      <c r="T1753" s="172"/>
      <c r="U1753" s="172"/>
      <c r="V1753" s="172"/>
      <c r="W1753" s="172"/>
      <c r="X1753" s="172"/>
      <c r="Y1753" s="172"/>
      <c r="Z1753" s="172"/>
      <c r="AA1753" s="172"/>
      <c r="AB1753" s="172"/>
      <c r="AC1753" s="172"/>
      <c r="AD1753" s="172"/>
      <c r="AE1753" s="172"/>
      <c r="AF1753" s="172"/>
      <c r="AG1753" s="172"/>
      <c r="AH1753" s="172"/>
      <c r="AI1753" s="172"/>
      <c r="AJ1753" s="172"/>
      <c r="AK1753" s="172"/>
      <c r="AL1753" s="172"/>
      <c r="AM1753" s="172"/>
      <c r="AN1753" s="172"/>
      <c r="AO1753" s="172"/>
      <c r="AP1753" s="172"/>
      <c r="AQ1753" s="172"/>
      <c r="AR1753" s="172"/>
      <c r="AS1753" s="172"/>
      <c r="AT1753" s="172"/>
      <c r="AU1753" s="172"/>
      <c r="AV1753" s="172"/>
      <c r="AW1753" s="172"/>
      <c r="AX1753" s="172"/>
      <c r="AY1753" s="172"/>
      <c r="AZ1753" s="172"/>
      <c r="BA1753" s="172"/>
      <c r="BB1753" s="172"/>
      <c r="BC1753" s="172"/>
      <c r="BD1753" s="172"/>
      <c r="BE1753" s="172"/>
      <c r="BF1753" s="172"/>
      <c r="BG1753" s="172"/>
      <c r="BH1753" s="172"/>
      <c r="BI1753" s="172"/>
      <c r="BJ1753" s="172"/>
      <c r="BK1753" s="172"/>
      <c r="BL1753" s="172"/>
      <c r="BM1753" s="172"/>
      <c r="BN1753" s="172"/>
    </row>
    <row r="1754" spans="20:66" s="156" customFormat="1">
      <c r="T1754" s="172"/>
      <c r="U1754" s="172"/>
      <c r="V1754" s="172"/>
      <c r="W1754" s="172"/>
      <c r="X1754" s="172"/>
      <c r="Y1754" s="172"/>
      <c r="Z1754" s="172"/>
      <c r="AA1754" s="172"/>
      <c r="AB1754" s="172"/>
      <c r="AC1754" s="172"/>
      <c r="AD1754" s="172"/>
      <c r="AE1754" s="172"/>
      <c r="AF1754" s="172"/>
      <c r="AG1754" s="172"/>
      <c r="AH1754" s="172"/>
      <c r="AI1754" s="172"/>
      <c r="AJ1754" s="172"/>
      <c r="AK1754" s="172"/>
      <c r="AL1754" s="172"/>
      <c r="AM1754" s="172"/>
      <c r="AN1754" s="172"/>
      <c r="AO1754" s="172"/>
      <c r="AP1754" s="172"/>
      <c r="AQ1754" s="172"/>
      <c r="AR1754" s="172"/>
      <c r="AS1754" s="172"/>
      <c r="AT1754" s="172"/>
      <c r="AU1754" s="172"/>
      <c r="AV1754" s="172"/>
      <c r="AW1754" s="172"/>
      <c r="AX1754" s="172"/>
      <c r="AY1754" s="172"/>
      <c r="AZ1754" s="172"/>
      <c r="BA1754" s="172"/>
      <c r="BB1754" s="172"/>
      <c r="BC1754" s="172"/>
      <c r="BD1754" s="172"/>
      <c r="BE1754" s="172"/>
      <c r="BF1754" s="172"/>
      <c r="BG1754" s="172"/>
      <c r="BH1754" s="172"/>
      <c r="BI1754" s="172"/>
      <c r="BJ1754" s="172"/>
      <c r="BK1754" s="172"/>
      <c r="BL1754" s="172"/>
      <c r="BM1754" s="172"/>
      <c r="BN1754" s="172"/>
    </row>
    <row r="1755" spans="20:66" s="156" customFormat="1">
      <c r="T1755" s="172"/>
      <c r="U1755" s="172"/>
      <c r="V1755" s="172"/>
      <c r="W1755" s="172"/>
      <c r="X1755" s="172"/>
      <c r="Y1755" s="172"/>
      <c r="Z1755" s="172"/>
      <c r="AA1755" s="172"/>
      <c r="AB1755" s="172"/>
      <c r="AC1755" s="172"/>
      <c r="AD1755" s="172"/>
      <c r="AE1755" s="172"/>
      <c r="AF1755" s="172"/>
      <c r="AG1755" s="172"/>
      <c r="AH1755" s="172"/>
      <c r="AI1755" s="172"/>
      <c r="AJ1755" s="172"/>
      <c r="AK1755" s="172"/>
      <c r="AL1755" s="172"/>
      <c r="AM1755" s="172"/>
      <c r="AN1755" s="172"/>
      <c r="AO1755" s="172"/>
      <c r="AP1755" s="172"/>
      <c r="AQ1755" s="172"/>
      <c r="AR1755" s="172"/>
      <c r="AS1755" s="172"/>
      <c r="AT1755" s="172"/>
      <c r="AU1755" s="172"/>
      <c r="AV1755" s="172"/>
      <c r="AW1755" s="172"/>
      <c r="AX1755" s="172"/>
      <c r="AY1755" s="172"/>
      <c r="AZ1755" s="172"/>
      <c r="BA1755" s="172"/>
      <c r="BB1755" s="172"/>
      <c r="BC1755" s="172"/>
      <c r="BD1755" s="172"/>
      <c r="BE1755" s="172"/>
      <c r="BF1755" s="172"/>
      <c r="BG1755" s="172"/>
      <c r="BH1755" s="172"/>
      <c r="BI1755" s="172"/>
      <c r="BJ1755" s="172"/>
      <c r="BK1755" s="172"/>
      <c r="BL1755" s="172"/>
      <c r="BM1755" s="172"/>
      <c r="BN1755" s="172"/>
    </row>
    <row r="1756" spans="20:66" s="156" customFormat="1">
      <c r="T1756" s="172"/>
      <c r="U1756" s="172"/>
      <c r="V1756" s="172"/>
      <c r="W1756" s="172"/>
      <c r="X1756" s="172"/>
      <c r="Y1756" s="172"/>
      <c r="Z1756" s="172"/>
      <c r="AA1756" s="172"/>
      <c r="AB1756" s="172"/>
      <c r="AC1756" s="172"/>
      <c r="AD1756" s="172"/>
      <c r="AE1756" s="172"/>
      <c r="AF1756" s="172"/>
      <c r="AG1756" s="172"/>
      <c r="AH1756" s="172"/>
      <c r="AI1756" s="172"/>
      <c r="AJ1756" s="172"/>
      <c r="AK1756" s="172"/>
      <c r="AL1756" s="172"/>
      <c r="AM1756" s="172"/>
      <c r="AN1756" s="172"/>
      <c r="AO1756" s="172"/>
      <c r="AP1756" s="172"/>
      <c r="AQ1756" s="172"/>
      <c r="AR1756" s="172"/>
      <c r="AS1756" s="172"/>
      <c r="AT1756" s="172"/>
      <c r="AU1756" s="172"/>
      <c r="AV1756" s="172"/>
      <c r="AW1756" s="172"/>
      <c r="AX1756" s="172"/>
      <c r="AY1756" s="172"/>
      <c r="AZ1756" s="172"/>
      <c r="BA1756" s="172"/>
      <c r="BB1756" s="172"/>
      <c r="BC1756" s="172"/>
      <c r="BD1756" s="172"/>
      <c r="BE1756" s="172"/>
      <c r="BF1756" s="172"/>
      <c r="BG1756" s="172"/>
      <c r="BH1756" s="172"/>
      <c r="BI1756" s="172"/>
      <c r="BJ1756" s="172"/>
      <c r="BK1756" s="172"/>
      <c r="BL1756" s="172"/>
      <c r="BM1756" s="172"/>
      <c r="BN1756" s="172"/>
    </row>
    <row r="1757" spans="20:66" s="156" customFormat="1">
      <c r="T1757" s="172"/>
      <c r="U1757" s="172"/>
      <c r="V1757" s="172"/>
      <c r="W1757" s="172"/>
      <c r="X1757" s="172"/>
      <c r="Y1757" s="172"/>
      <c r="Z1757" s="172"/>
      <c r="AA1757" s="172"/>
      <c r="AB1757" s="172"/>
      <c r="AC1757" s="172"/>
      <c r="AD1757" s="172"/>
      <c r="AE1757" s="172"/>
      <c r="AF1757" s="172"/>
      <c r="AG1757" s="172"/>
      <c r="AH1757" s="172"/>
      <c r="AI1757" s="172"/>
      <c r="AJ1757" s="172"/>
      <c r="AK1757" s="172"/>
      <c r="AL1757" s="172"/>
      <c r="AM1757" s="172"/>
      <c r="AN1757" s="172"/>
      <c r="AO1757" s="172"/>
      <c r="AP1757" s="172"/>
      <c r="AQ1757" s="172"/>
      <c r="AR1757" s="172"/>
      <c r="AS1757" s="172"/>
      <c r="AT1757" s="172"/>
      <c r="AU1757" s="172"/>
      <c r="AV1757" s="172"/>
      <c r="AW1757" s="172"/>
      <c r="AX1757" s="172"/>
      <c r="AY1757" s="172"/>
      <c r="AZ1757" s="172"/>
      <c r="BA1757" s="172"/>
      <c r="BB1757" s="172"/>
      <c r="BC1757" s="172"/>
      <c r="BD1757" s="172"/>
      <c r="BE1757" s="172"/>
      <c r="BF1757" s="172"/>
      <c r="BG1757" s="172"/>
      <c r="BH1757" s="172"/>
      <c r="BI1757" s="172"/>
      <c r="BJ1757" s="172"/>
      <c r="BK1757" s="172"/>
      <c r="BL1757" s="172"/>
      <c r="BM1757" s="172"/>
      <c r="BN1757" s="172"/>
    </row>
    <row r="1758" spans="20:66" s="156" customFormat="1">
      <c r="T1758" s="172"/>
      <c r="U1758" s="172"/>
      <c r="V1758" s="172"/>
      <c r="W1758" s="172"/>
      <c r="X1758" s="172"/>
      <c r="Y1758" s="172"/>
      <c r="Z1758" s="172"/>
      <c r="AA1758" s="172"/>
      <c r="AB1758" s="172"/>
      <c r="AC1758" s="172"/>
      <c r="AD1758" s="172"/>
      <c r="AE1758" s="172"/>
      <c r="AF1758" s="172"/>
      <c r="AG1758" s="172"/>
      <c r="AH1758" s="172"/>
      <c r="AI1758" s="172"/>
      <c r="AJ1758" s="172"/>
      <c r="AK1758" s="172"/>
      <c r="AL1758" s="172"/>
      <c r="AM1758" s="172"/>
      <c r="AN1758" s="172"/>
      <c r="AO1758" s="172"/>
      <c r="AP1758" s="172"/>
      <c r="AQ1758" s="172"/>
      <c r="AR1758" s="172"/>
      <c r="AS1758" s="172"/>
      <c r="AT1758" s="172"/>
      <c r="AU1758" s="172"/>
      <c r="AV1758" s="172"/>
      <c r="AW1758" s="172"/>
      <c r="AX1758" s="172"/>
      <c r="AY1758" s="172"/>
      <c r="AZ1758" s="172"/>
      <c r="BA1758" s="172"/>
      <c r="BB1758" s="172"/>
      <c r="BC1758" s="172"/>
      <c r="BD1758" s="172"/>
      <c r="BE1758" s="172"/>
      <c r="BF1758" s="172"/>
      <c r="BG1758" s="172"/>
      <c r="BH1758" s="172"/>
      <c r="BI1758" s="172"/>
      <c r="BJ1758" s="172"/>
      <c r="BK1758" s="172"/>
      <c r="BL1758" s="172"/>
      <c r="BM1758" s="172"/>
      <c r="BN1758" s="172"/>
    </row>
    <row r="1759" spans="20:66" s="156" customFormat="1">
      <c r="T1759" s="172"/>
      <c r="U1759" s="172"/>
      <c r="V1759" s="172"/>
      <c r="W1759" s="172"/>
      <c r="X1759" s="172"/>
      <c r="Y1759" s="172"/>
      <c r="Z1759" s="172"/>
      <c r="AA1759" s="172"/>
      <c r="AB1759" s="172"/>
      <c r="AC1759" s="172"/>
      <c r="AD1759" s="172"/>
      <c r="AE1759" s="172"/>
      <c r="AF1759" s="172"/>
      <c r="AG1759" s="172"/>
      <c r="AH1759" s="172"/>
      <c r="AI1759" s="172"/>
      <c r="AJ1759" s="172"/>
      <c r="AK1759" s="172"/>
      <c r="AL1759" s="172"/>
      <c r="AM1759" s="172"/>
      <c r="AN1759" s="172"/>
      <c r="AO1759" s="172"/>
      <c r="AP1759" s="172"/>
      <c r="AQ1759" s="172"/>
      <c r="AR1759" s="172"/>
      <c r="AS1759" s="172"/>
      <c r="AT1759" s="172"/>
      <c r="AU1759" s="172"/>
      <c r="AV1759" s="172"/>
      <c r="AW1759" s="172"/>
      <c r="AX1759" s="172"/>
      <c r="AY1759" s="172"/>
      <c r="AZ1759" s="172"/>
      <c r="BA1759" s="172"/>
      <c r="BB1759" s="172"/>
      <c r="BC1759" s="172"/>
      <c r="BD1759" s="172"/>
      <c r="BE1759" s="172"/>
      <c r="BF1759" s="172"/>
      <c r="BG1759" s="172"/>
      <c r="BH1759" s="172"/>
      <c r="BI1759" s="172"/>
      <c r="BJ1759" s="172"/>
      <c r="BK1759" s="172"/>
      <c r="BL1759" s="172"/>
      <c r="BM1759" s="172"/>
      <c r="BN1759" s="172"/>
    </row>
    <row r="1760" spans="20:66" s="156" customFormat="1">
      <c r="T1760" s="172"/>
      <c r="U1760" s="172"/>
      <c r="V1760" s="172"/>
      <c r="W1760" s="172"/>
      <c r="X1760" s="172"/>
      <c r="Y1760" s="172"/>
      <c r="Z1760" s="172"/>
      <c r="AA1760" s="172"/>
      <c r="AB1760" s="172"/>
      <c r="AC1760" s="172"/>
      <c r="AD1760" s="172"/>
      <c r="AE1760" s="172"/>
      <c r="AF1760" s="172"/>
      <c r="AG1760" s="172"/>
      <c r="AH1760" s="172"/>
      <c r="AI1760" s="172"/>
      <c r="AJ1760" s="172"/>
      <c r="AK1760" s="172"/>
      <c r="AL1760" s="172"/>
      <c r="AM1760" s="172"/>
      <c r="AN1760" s="172"/>
      <c r="AO1760" s="172"/>
      <c r="AP1760" s="172"/>
      <c r="AQ1760" s="172"/>
      <c r="AR1760" s="172"/>
      <c r="AS1760" s="172"/>
      <c r="AT1760" s="172"/>
      <c r="AU1760" s="172"/>
      <c r="AV1760" s="172"/>
      <c r="AW1760" s="172"/>
      <c r="AX1760" s="172"/>
      <c r="AY1760" s="172"/>
      <c r="AZ1760" s="172"/>
      <c r="BA1760" s="172"/>
      <c r="BB1760" s="172"/>
      <c r="BC1760" s="172"/>
      <c r="BD1760" s="172"/>
      <c r="BE1760" s="172"/>
      <c r="BF1760" s="172"/>
      <c r="BG1760" s="172"/>
      <c r="BH1760" s="172"/>
      <c r="BI1760" s="172"/>
      <c r="BJ1760" s="172"/>
      <c r="BK1760" s="172"/>
      <c r="BL1760" s="172"/>
      <c r="BM1760" s="172"/>
      <c r="BN1760" s="172"/>
    </row>
    <row r="1761" spans="20:66" s="156" customFormat="1">
      <c r="T1761" s="172"/>
      <c r="U1761" s="172"/>
      <c r="V1761" s="172"/>
      <c r="W1761" s="172"/>
      <c r="X1761" s="172"/>
      <c r="Y1761" s="172"/>
      <c r="Z1761" s="172"/>
      <c r="AA1761" s="172"/>
      <c r="AB1761" s="172"/>
      <c r="AC1761" s="172"/>
      <c r="AD1761" s="172"/>
      <c r="AE1761" s="172"/>
      <c r="AF1761" s="172"/>
      <c r="AG1761" s="172"/>
      <c r="AH1761" s="172"/>
      <c r="AI1761" s="172"/>
      <c r="AJ1761" s="172"/>
      <c r="AK1761" s="172"/>
      <c r="AL1761" s="172"/>
      <c r="AM1761" s="172"/>
      <c r="AN1761" s="172"/>
      <c r="AO1761" s="172"/>
      <c r="AP1761" s="172"/>
      <c r="AQ1761" s="172"/>
      <c r="AR1761" s="172"/>
      <c r="AS1761" s="172"/>
      <c r="AT1761" s="172"/>
      <c r="AU1761" s="172"/>
      <c r="AV1761" s="172"/>
      <c r="AW1761" s="172"/>
      <c r="AX1761" s="172"/>
      <c r="AY1761" s="172"/>
      <c r="AZ1761" s="172"/>
      <c r="BA1761" s="172"/>
      <c r="BB1761" s="172"/>
      <c r="BC1761" s="172"/>
      <c r="BD1761" s="172"/>
      <c r="BE1761" s="172"/>
      <c r="BF1761" s="172"/>
      <c r="BG1761" s="172"/>
      <c r="BH1761" s="172"/>
      <c r="BI1761" s="172"/>
      <c r="BJ1761" s="172"/>
      <c r="BK1761" s="172"/>
      <c r="BL1761" s="172"/>
      <c r="BM1761" s="172"/>
      <c r="BN1761" s="172"/>
    </row>
    <row r="1762" spans="20:66" s="156" customFormat="1">
      <c r="T1762" s="172"/>
      <c r="U1762" s="172"/>
      <c r="V1762" s="172"/>
      <c r="W1762" s="172"/>
      <c r="X1762" s="172"/>
      <c r="Y1762" s="172"/>
      <c r="Z1762" s="172"/>
      <c r="AA1762" s="172"/>
      <c r="AB1762" s="172"/>
      <c r="AC1762" s="172"/>
      <c r="AD1762" s="172"/>
      <c r="AE1762" s="172"/>
      <c r="AF1762" s="172"/>
      <c r="AG1762" s="172"/>
      <c r="AH1762" s="172"/>
      <c r="AI1762" s="172"/>
      <c r="AJ1762" s="172"/>
      <c r="AK1762" s="172"/>
      <c r="AL1762" s="172"/>
      <c r="AM1762" s="172"/>
      <c r="AN1762" s="172"/>
      <c r="AO1762" s="172"/>
      <c r="AP1762" s="172"/>
      <c r="AQ1762" s="172"/>
      <c r="AR1762" s="172"/>
      <c r="AS1762" s="172"/>
      <c r="AT1762" s="172"/>
      <c r="AU1762" s="172"/>
      <c r="AV1762" s="172"/>
      <c r="AW1762" s="172"/>
      <c r="AX1762" s="172"/>
      <c r="AY1762" s="172"/>
      <c r="AZ1762" s="172"/>
      <c r="BA1762" s="172"/>
      <c r="BB1762" s="172"/>
      <c r="BC1762" s="172"/>
      <c r="BD1762" s="172"/>
      <c r="BE1762" s="172"/>
      <c r="BF1762" s="172"/>
      <c r="BG1762" s="172"/>
      <c r="BH1762" s="172"/>
      <c r="BI1762" s="172"/>
      <c r="BJ1762" s="172"/>
      <c r="BK1762" s="172"/>
      <c r="BL1762" s="172"/>
      <c r="BM1762" s="172"/>
      <c r="BN1762" s="172"/>
    </row>
    <row r="1763" spans="20:66" s="156" customFormat="1">
      <c r="T1763" s="172"/>
      <c r="U1763" s="172"/>
      <c r="V1763" s="172"/>
      <c r="W1763" s="172"/>
      <c r="X1763" s="172"/>
      <c r="Y1763" s="172"/>
      <c r="Z1763" s="172"/>
      <c r="AA1763" s="172"/>
      <c r="AB1763" s="172"/>
      <c r="AC1763" s="172"/>
      <c r="AD1763" s="172"/>
      <c r="AE1763" s="172"/>
      <c r="AF1763" s="172"/>
      <c r="AG1763" s="172"/>
      <c r="AH1763" s="172"/>
      <c r="AI1763" s="172"/>
      <c r="AJ1763" s="172"/>
      <c r="AK1763" s="172"/>
      <c r="AL1763" s="172"/>
      <c r="AM1763" s="172"/>
      <c r="AN1763" s="172"/>
      <c r="AO1763" s="172"/>
      <c r="AP1763" s="172"/>
      <c r="AQ1763" s="172"/>
      <c r="AR1763" s="172"/>
      <c r="AS1763" s="172"/>
      <c r="AT1763" s="172"/>
      <c r="AU1763" s="172"/>
      <c r="AV1763" s="172"/>
      <c r="AW1763" s="172"/>
      <c r="AX1763" s="172"/>
      <c r="AY1763" s="172"/>
      <c r="AZ1763" s="172"/>
      <c r="BA1763" s="172"/>
      <c r="BB1763" s="172"/>
      <c r="BC1763" s="172"/>
      <c r="BD1763" s="172"/>
      <c r="BE1763" s="172"/>
      <c r="BF1763" s="172"/>
      <c r="BG1763" s="172"/>
      <c r="BH1763" s="172"/>
      <c r="BI1763" s="172"/>
      <c r="BJ1763" s="172"/>
      <c r="BK1763" s="172"/>
      <c r="BL1763" s="172"/>
      <c r="BM1763" s="172"/>
      <c r="BN1763" s="172"/>
    </row>
    <row r="1764" spans="20:66" s="156" customFormat="1">
      <c r="T1764" s="172"/>
      <c r="U1764" s="172"/>
      <c r="V1764" s="172"/>
      <c r="W1764" s="172"/>
      <c r="X1764" s="172"/>
      <c r="Y1764" s="172"/>
      <c r="Z1764" s="172"/>
      <c r="AA1764" s="172"/>
      <c r="AB1764" s="172"/>
      <c r="AC1764" s="172"/>
      <c r="AD1764" s="172"/>
      <c r="AE1764" s="172"/>
      <c r="AF1764" s="172"/>
      <c r="AG1764" s="172"/>
      <c r="AH1764" s="172"/>
      <c r="AI1764" s="172"/>
      <c r="AJ1764" s="172"/>
      <c r="AK1764" s="172"/>
      <c r="AL1764" s="172"/>
      <c r="AM1764" s="172"/>
      <c r="AN1764" s="172"/>
      <c r="AO1764" s="172"/>
      <c r="AP1764" s="172"/>
      <c r="AQ1764" s="172"/>
      <c r="AR1764" s="172"/>
      <c r="AS1764" s="172"/>
      <c r="AT1764" s="172"/>
      <c r="AU1764" s="172"/>
      <c r="AV1764" s="172"/>
      <c r="AW1764" s="172"/>
      <c r="AX1764" s="172"/>
      <c r="AY1764" s="172"/>
      <c r="AZ1764" s="172"/>
      <c r="BA1764" s="172"/>
      <c r="BB1764" s="172"/>
      <c r="BC1764" s="172"/>
      <c r="BD1764" s="172"/>
      <c r="BE1764" s="172"/>
      <c r="BF1764" s="172"/>
      <c r="BG1764" s="172"/>
      <c r="BH1764" s="172"/>
      <c r="BI1764" s="172"/>
      <c r="BJ1764" s="172"/>
      <c r="BK1764" s="172"/>
      <c r="BL1764" s="172"/>
      <c r="BM1764" s="172"/>
      <c r="BN1764" s="172"/>
    </row>
    <row r="1765" spans="20:66" s="156" customFormat="1">
      <c r="T1765" s="172"/>
      <c r="U1765" s="172"/>
      <c r="V1765" s="172"/>
      <c r="W1765" s="172"/>
      <c r="X1765" s="172"/>
      <c r="Y1765" s="172"/>
      <c r="Z1765" s="172"/>
      <c r="AA1765" s="172"/>
      <c r="AB1765" s="172"/>
      <c r="AC1765" s="172"/>
      <c r="AD1765" s="172"/>
      <c r="AE1765" s="172"/>
      <c r="AF1765" s="172"/>
      <c r="AG1765" s="172"/>
      <c r="AH1765" s="172"/>
      <c r="AI1765" s="172"/>
      <c r="AJ1765" s="172"/>
      <c r="AK1765" s="172"/>
      <c r="AL1765" s="172"/>
      <c r="AM1765" s="172"/>
      <c r="AN1765" s="172"/>
      <c r="AO1765" s="172"/>
      <c r="AP1765" s="172"/>
      <c r="AQ1765" s="172"/>
      <c r="AR1765" s="172"/>
      <c r="AS1765" s="172"/>
      <c r="AT1765" s="172"/>
      <c r="AU1765" s="172"/>
      <c r="AV1765" s="172"/>
      <c r="AW1765" s="172"/>
      <c r="AX1765" s="172"/>
      <c r="AY1765" s="172"/>
      <c r="AZ1765" s="172"/>
      <c r="BA1765" s="172"/>
      <c r="BB1765" s="172"/>
      <c r="BC1765" s="172"/>
      <c r="BD1765" s="172"/>
      <c r="BE1765" s="172"/>
      <c r="BF1765" s="172"/>
      <c r="BG1765" s="172"/>
      <c r="BH1765" s="172"/>
      <c r="BI1765" s="172"/>
      <c r="BJ1765" s="172"/>
      <c r="BK1765" s="172"/>
      <c r="BL1765" s="172"/>
      <c r="BM1765" s="172"/>
      <c r="BN1765" s="172"/>
    </row>
    <row r="1766" spans="20:66" s="156" customFormat="1">
      <c r="T1766" s="172"/>
      <c r="U1766" s="172"/>
      <c r="V1766" s="172"/>
      <c r="W1766" s="172"/>
      <c r="X1766" s="172"/>
      <c r="Y1766" s="172"/>
      <c r="Z1766" s="172"/>
      <c r="AA1766" s="172"/>
      <c r="AB1766" s="172"/>
      <c r="AC1766" s="172"/>
      <c r="AD1766" s="172"/>
      <c r="AE1766" s="172"/>
      <c r="AF1766" s="172"/>
      <c r="AG1766" s="172"/>
      <c r="AH1766" s="172"/>
      <c r="AI1766" s="172"/>
      <c r="AJ1766" s="172"/>
      <c r="AK1766" s="172"/>
      <c r="AL1766" s="172"/>
      <c r="AM1766" s="172"/>
      <c r="AN1766" s="172"/>
      <c r="AO1766" s="172"/>
      <c r="AP1766" s="172"/>
      <c r="AQ1766" s="172"/>
      <c r="AR1766" s="172"/>
      <c r="AS1766" s="172"/>
      <c r="AT1766" s="172"/>
      <c r="AU1766" s="172"/>
      <c r="AV1766" s="172"/>
      <c r="AW1766" s="172"/>
      <c r="AX1766" s="172"/>
      <c r="AY1766" s="172"/>
      <c r="AZ1766" s="172"/>
      <c r="BA1766" s="172"/>
      <c r="BB1766" s="172"/>
      <c r="BC1766" s="172"/>
      <c r="BD1766" s="172"/>
      <c r="BE1766" s="172"/>
      <c r="BF1766" s="172"/>
      <c r="BG1766" s="172"/>
      <c r="BH1766" s="172"/>
      <c r="BI1766" s="172"/>
      <c r="BJ1766" s="172"/>
      <c r="BK1766" s="172"/>
      <c r="BL1766" s="172"/>
      <c r="BM1766" s="172"/>
      <c r="BN1766" s="172"/>
    </row>
    <row r="1767" spans="20:66" s="156" customFormat="1">
      <c r="T1767" s="172"/>
      <c r="U1767" s="172"/>
      <c r="V1767" s="172"/>
      <c r="W1767" s="172"/>
      <c r="X1767" s="172"/>
      <c r="Y1767" s="172"/>
      <c r="Z1767" s="172"/>
      <c r="AA1767" s="172"/>
      <c r="AB1767" s="172"/>
      <c r="AC1767" s="172"/>
      <c r="AD1767" s="172"/>
      <c r="AE1767" s="172"/>
      <c r="AF1767" s="172"/>
      <c r="AG1767" s="172"/>
      <c r="AH1767" s="172"/>
      <c r="AI1767" s="172"/>
      <c r="AJ1767" s="172"/>
      <c r="AK1767" s="172"/>
      <c r="AL1767" s="172"/>
      <c r="AM1767" s="172"/>
      <c r="AN1767" s="172"/>
      <c r="AO1767" s="172"/>
      <c r="AP1767" s="172"/>
      <c r="AQ1767" s="172"/>
      <c r="AR1767" s="172"/>
      <c r="AS1767" s="172"/>
      <c r="AT1767" s="172"/>
      <c r="AU1767" s="172"/>
      <c r="AV1767" s="172"/>
      <c r="AW1767" s="172"/>
      <c r="AX1767" s="172"/>
      <c r="AY1767" s="172"/>
      <c r="AZ1767" s="172"/>
      <c r="BA1767" s="172"/>
      <c r="BB1767" s="172"/>
      <c r="BC1767" s="172"/>
      <c r="BD1767" s="172"/>
      <c r="BE1767" s="172"/>
      <c r="BF1767" s="172"/>
      <c r="BG1767" s="172"/>
      <c r="BH1767" s="172"/>
      <c r="BI1767" s="172"/>
      <c r="BJ1767" s="172"/>
      <c r="BK1767" s="172"/>
      <c r="BL1767" s="172"/>
      <c r="BM1767" s="172"/>
      <c r="BN1767" s="172"/>
    </row>
    <row r="1768" spans="20:66" s="156" customFormat="1">
      <c r="T1768" s="172"/>
      <c r="U1768" s="172"/>
      <c r="V1768" s="172"/>
      <c r="W1768" s="172"/>
      <c r="X1768" s="172"/>
      <c r="Y1768" s="172"/>
      <c r="Z1768" s="172"/>
      <c r="AA1768" s="172"/>
      <c r="AB1768" s="172"/>
      <c r="AC1768" s="172"/>
      <c r="AD1768" s="172"/>
      <c r="AE1768" s="172"/>
      <c r="AF1768" s="172"/>
      <c r="AG1768" s="172"/>
      <c r="AH1768" s="172"/>
      <c r="AI1768" s="172"/>
      <c r="AJ1768" s="172"/>
      <c r="AK1768" s="172"/>
      <c r="AL1768" s="172"/>
      <c r="AM1768" s="172"/>
      <c r="AN1768" s="172"/>
      <c r="AO1768" s="172"/>
      <c r="AP1768" s="172"/>
      <c r="AQ1768" s="172"/>
      <c r="AR1768" s="172"/>
      <c r="AS1768" s="172"/>
      <c r="AT1768" s="172"/>
      <c r="AU1768" s="172"/>
      <c r="AV1768" s="172"/>
      <c r="AW1768" s="172"/>
      <c r="AX1768" s="172"/>
      <c r="AY1768" s="172"/>
      <c r="AZ1768" s="172"/>
      <c r="BA1768" s="172"/>
      <c r="BB1768" s="172"/>
      <c r="BC1768" s="172"/>
      <c r="BD1768" s="172"/>
      <c r="BE1768" s="172"/>
      <c r="BF1768" s="172"/>
      <c r="BG1768" s="172"/>
      <c r="BH1768" s="172"/>
      <c r="BI1768" s="172"/>
      <c r="BJ1768" s="172"/>
      <c r="BK1768" s="172"/>
      <c r="BL1768" s="172"/>
      <c r="BM1768" s="172"/>
      <c r="BN1768" s="172"/>
    </row>
    <row r="1769" spans="20:66" s="156" customFormat="1">
      <c r="T1769" s="172"/>
      <c r="U1769" s="172"/>
      <c r="V1769" s="172"/>
      <c r="W1769" s="172"/>
      <c r="X1769" s="172"/>
      <c r="Y1769" s="172"/>
      <c r="Z1769" s="172"/>
      <c r="AA1769" s="172"/>
      <c r="AB1769" s="172"/>
      <c r="AC1769" s="172"/>
      <c r="AD1769" s="172"/>
      <c r="AE1769" s="172"/>
      <c r="AF1769" s="172"/>
      <c r="AG1769" s="172"/>
      <c r="AH1769" s="172"/>
      <c r="AI1769" s="172"/>
      <c r="AJ1769" s="172"/>
      <c r="AK1769" s="172"/>
      <c r="AL1769" s="172"/>
      <c r="AM1769" s="172"/>
      <c r="AN1769" s="172"/>
      <c r="AO1769" s="172"/>
      <c r="AP1769" s="172"/>
      <c r="AQ1769" s="172"/>
      <c r="AR1769" s="172"/>
      <c r="AS1769" s="172"/>
      <c r="AT1769" s="172"/>
      <c r="AU1769" s="172"/>
      <c r="AV1769" s="172"/>
      <c r="AW1769" s="172"/>
      <c r="AX1769" s="172"/>
      <c r="AY1769" s="172"/>
      <c r="AZ1769" s="172"/>
      <c r="BA1769" s="172"/>
      <c r="BB1769" s="172"/>
      <c r="BC1769" s="172"/>
      <c r="BD1769" s="172"/>
      <c r="BE1769" s="172"/>
      <c r="BF1769" s="172"/>
      <c r="BG1769" s="172"/>
      <c r="BH1769" s="172"/>
      <c r="BI1769" s="172"/>
      <c r="BJ1769" s="172"/>
      <c r="BK1769" s="172"/>
      <c r="BL1769" s="172"/>
      <c r="BM1769" s="172"/>
      <c r="BN1769" s="172"/>
    </row>
    <row r="1770" spans="20:66" s="156" customFormat="1">
      <c r="T1770" s="172"/>
      <c r="U1770" s="172"/>
      <c r="V1770" s="172"/>
      <c r="W1770" s="172"/>
      <c r="X1770" s="172"/>
      <c r="Y1770" s="172"/>
      <c r="Z1770" s="172"/>
      <c r="AA1770" s="172"/>
      <c r="AB1770" s="172"/>
      <c r="AC1770" s="172"/>
      <c r="AD1770" s="172"/>
      <c r="AE1770" s="172"/>
      <c r="AF1770" s="172"/>
      <c r="AG1770" s="172"/>
      <c r="AH1770" s="172"/>
      <c r="AI1770" s="172"/>
      <c r="AJ1770" s="172"/>
      <c r="AK1770" s="172"/>
      <c r="AL1770" s="172"/>
      <c r="AM1770" s="172"/>
      <c r="AN1770" s="172"/>
      <c r="AO1770" s="172"/>
      <c r="AP1770" s="172"/>
      <c r="AQ1770" s="172"/>
      <c r="AR1770" s="172"/>
      <c r="AS1770" s="172"/>
      <c r="AT1770" s="172"/>
      <c r="AU1770" s="172"/>
      <c r="AV1770" s="172"/>
      <c r="AW1770" s="172"/>
      <c r="AX1770" s="172"/>
      <c r="AY1770" s="172"/>
      <c r="AZ1770" s="172"/>
      <c r="BA1770" s="172"/>
      <c r="BB1770" s="172"/>
      <c r="BC1770" s="172"/>
      <c r="BD1770" s="172"/>
      <c r="BE1770" s="172"/>
      <c r="BF1770" s="172"/>
      <c r="BG1770" s="172"/>
      <c r="BH1770" s="172"/>
      <c r="BI1770" s="172"/>
      <c r="BJ1770" s="172"/>
      <c r="BK1770" s="172"/>
      <c r="BL1770" s="172"/>
      <c r="BM1770" s="172"/>
      <c r="BN1770" s="172"/>
    </row>
    <row r="1771" spans="20:66" s="156" customFormat="1">
      <c r="T1771" s="172"/>
      <c r="U1771" s="172"/>
      <c r="V1771" s="172"/>
      <c r="W1771" s="172"/>
      <c r="X1771" s="172"/>
      <c r="Y1771" s="172"/>
      <c r="Z1771" s="172"/>
      <c r="AA1771" s="172"/>
      <c r="AB1771" s="172"/>
      <c r="AC1771" s="172"/>
      <c r="AD1771" s="172"/>
      <c r="AE1771" s="172"/>
      <c r="AF1771" s="172"/>
      <c r="AG1771" s="172"/>
      <c r="AH1771" s="172"/>
      <c r="AI1771" s="172"/>
      <c r="AJ1771" s="172"/>
      <c r="AK1771" s="172"/>
      <c r="AL1771" s="172"/>
      <c r="AM1771" s="172"/>
      <c r="AN1771" s="172"/>
      <c r="AO1771" s="172"/>
      <c r="AP1771" s="172"/>
      <c r="AQ1771" s="172"/>
      <c r="AR1771" s="172"/>
      <c r="AS1771" s="172"/>
      <c r="AT1771" s="172"/>
      <c r="AU1771" s="172"/>
      <c r="AV1771" s="172"/>
      <c r="AW1771" s="172"/>
      <c r="AX1771" s="172"/>
      <c r="AY1771" s="172"/>
      <c r="AZ1771" s="172"/>
      <c r="BA1771" s="172"/>
      <c r="BB1771" s="172"/>
      <c r="BC1771" s="172"/>
      <c r="BD1771" s="172"/>
      <c r="BE1771" s="172"/>
      <c r="BF1771" s="172"/>
      <c r="BG1771" s="172"/>
      <c r="BH1771" s="172"/>
      <c r="BI1771" s="172"/>
      <c r="BJ1771" s="172"/>
      <c r="BK1771" s="172"/>
      <c r="BL1771" s="172"/>
      <c r="BM1771" s="172"/>
      <c r="BN1771" s="172"/>
    </row>
    <row r="1772" spans="20:66" s="156" customFormat="1">
      <c r="T1772" s="172"/>
      <c r="U1772" s="172"/>
      <c r="V1772" s="172"/>
      <c r="W1772" s="172"/>
      <c r="X1772" s="172"/>
      <c r="Y1772" s="172"/>
      <c r="Z1772" s="172"/>
      <c r="AA1772" s="172"/>
      <c r="AB1772" s="172"/>
      <c r="AC1772" s="172"/>
      <c r="AD1772" s="172"/>
      <c r="AE1772" s="172"/>
      <c r="AF1772" s="172"/>
      <c r="AG1772" s="172"/>
      <c r="AH1772" s="172"/>
      <c r="AI1772" s="172"/>
      <c r="AJ1772" s="172"/>
      <c r="AK1772" s="172"/>
      <c r="AL1772" s="172"/>
      <c r="AM1772" s="172"/>
      <c r="AN1772" s="172"/>
      <c r="AO1772" s="172"/>
      <c r="AP1772" s="172"/>
      <c r="AQ1772" s="172"/>
      <c r="AR1772" s="172"/>
      <c r="AS1772" s="172"/>
      <c r="AT1772" s="172"/>
      <c r="AU1772" s="172"/>
      <c r="AV1772" s="172"/>
      <c r="AW1772" s="172"/>
      <c r="AX1772" s="172"/>
      <c r="AY1772" s="172"/>
      <c r="AZ1772" s="172"/>
      <c r="BA1772" s="172"/>
      <c r="BB1772" s="172"/>
      <c r="BC1772" s="172"/>
      <c r="BD1772" s="172"/>
      <c r="BE1772" s="172"/>
      <c r="BF1772" s="172"/>
      <c r="BG1772" s="172"/>
      <c r="BH1772" s="172"/>
      <c r="BI1772" s="172"/>
      <c r="BJ1772" s="172"/>
      <c r="BK1772" s="172"/>
      <c r="BL1772" s="172"/>
      <c r="BM1772" s="172"/>
      <c r="BN1772" s="172"/>
    </row>
    <row r="1773" spans="20:66" s="156" customFormat="1">
      <c r="T1773" s="172"/>
      <c r="U1773" s="172"/>
      <c r="V1773" s="172"/>
      <c r="W1773" s="172"/>
      <c r="X1773" s="172"/>
      <c r="Y1773" s="172"/>
      <c r="Z1773" s="172"/>
      <c r="AA1773" s="172"/>
      <c r="AB1773" s="172"/>
      <c r="AC1773" s="172"/>
      <c r="AD1773" s="172"/>
      <c r="AE1773" s="172"/>
      <c r="AF1773" s="172"/>
      <c r="AG1773" s="172"/>
      <c r="AH1773" s="172"/>
      <c r="AI1773" s="172"/>
      <c r="AJ1773" s="172"/>
      <c r="AK1773" s="172"/>
      <c r="AL1773" s="172"/>
      <c r="AM1773" s="172"/>
      <c r="AN1773" s="172"/>
      <c r="AO1773" s="172"/>
      <c r="AP1773" s="172"/>
      <c r="AQ1773" s="172"/>
      <c r="AR1773" s="172"/>
      <c r="AS1773" s="172"/>
      <c r="AT1773" s="172"/>
      <c r="AU1773" s="172"/>
      <c r="AV1773" s="172"/>
      <c r="AW1773" s="172"/>
      <c r="AX1773" s="172"/>
      <c r="AY1773" s="172"/>
      <c r="AZ1773" s="172"/>
      <c r="BA1773" s="172"/>
      <c r="BB1773" s="172"/>
      <c r="BC1773" s="172"/>
      <c r="BD1773" s="172"/>
      <c r="BE1773" s="172"/>
      <c r="BF1773" s="172"/>
      <c r="BG1773" s="172"/>
      <c r="BH1773" s="172"/>
      <c r="BI1773" s="172"/>
      <c r="BJ1773" s="172"/>
      <c r="BK1773" s="172"/>
      <c r="BL1773" s="172"/>
      <c r="BM1773" s="172"/>
      <c r="BN1773" s="172"/>
    </row>
    <row r="1774" spans="20:66" s="156" customFormat="1">
      <c r="T1774" s="172"/>
      <c r="U1774" s="172"/>
      <c r="V1774" s="172"/>
      <c r="W1774" s="172"/>
      <c r="X1774" s="172"/>
      <c r="Y1774" s="172"/>
      <c r="Z1774" s="172"/>
      <c r="AA1774" s="172"/>
      <c r="AB1774" s="172"/>
      <c r="AC1774" s="172"/>
      <c r="AD1774" s="172"/>
      <c r="AE1774" s="172"/>
      <c r="AF1774" s="172"/>
      <c r="AG1774" s="172"/>
      <c r="AH1774" s="172"/>
      <c r="AI1774" s="172"/>
      <c r="AJ1774" s="172"/>
      <c r="AK1774" s="172"/>
      <c r="AL1774" s="172"/>
      <c r="AM1774" s="172"/>
      <c r="AN1774" s="172"/>
      <c r="AO1774" s="172"/>
      <c r="AP1774" s="172"/>
      <c r="AQ1774" s="172"/>
      <c r="AR1774" s="172"/>
      <c r="AS1774" s="172"/>
      <c r="AT1774" s="172"/>
      <c r="AU1774" s="172"/>
      <c r="AV1774" s="172"/>
      <c r="AW1774" s="172"/>
      <c r="AX1774" s="172"/>
      <c r="AY1774" s="172"/>
      <c r="AZ1774" s="172"/>
      <c r="BA1774" s="172"/>
      <c r="BB1774" s="172"/>
      <c r="BC1774" s="172"/>
      <c r="BD1774" s="172"/>
      <c r="BE1774" s="172"/>
      <c r="BF1774" s="172"/>
      <c r="BG1774" s="172"/>
      <c r="BH1774" s="172"/>
      <c r="BI1774" s="172"/>
      <c r="BJ1774" s="172"/>
      <c r="BK1774" s="172"/>
      <c r="BL1774" s="172"/>
      <c r="BM1774" s="172"/>
      <c r="BN1774" s="172"/>
    </row>
    <row r="1775" spans="20:66" s="156" customFormat="1">
      <c r="T1775" s="172"/>
      <c r="U1775" s="172"/>
      <c r="V1775" s="172"/>
      <c r="W1775" s="172"/>
      <c r="X1775" s="172"/>
      <c r="Y1775" s="172"/>
      <c r="Z1775" s="172"/>
      <c r="AA1775" s="172"/>
      <c r="AB1775" s="172"/>
      <c r="AC1775" s="172"/>
      <c r="AD1775" s="172"/>
      <c r="AE1775" s="172"/>
      <c r="AF1775" s="172"/>
      <c r="AG1775" s="172"/>
      <c r="AH1775" s="172"/>
      <c r="AI1775" s="172"/>
      <c r="AJ1775" s="172"/>
      <c r="AK1775" s="172"/>
      <c r="AL1775" s="172"/>
      <c r="AM1775" s="172"/>
      <c r="AN1775" s="172"/>
      <c r="AO1775" s="172"/>
      <c r="AP1775" s="172"/>
      <c r="AQ1775" s="172"/>
      <c r="AR1775" s="172"/>
      <c r="AS1775" s="172"/>
      <c r="AT1775" s="172"/>
      <c r="AU1775" s="172"/>
      <c r="AV1775" s="172"/>
      <c r="AW1775" s="172"/>
      <c r="AX1775" s="172"/>
      <c r="AY1775" s="172"/>
      <c r="AZ1775" s="172"/>
      <c r="BA1775" s="172"/>
      <c r="BB1775" s="172"/>
      <c r="BC1775" s="172"/>
      <c r="BD1775" s="172"/>
      <c r="BE1775" s="172"/>
      <c r="BF1775" s="172"/>
      <c r="BG1775" s="172"/>
      <c r="BH1775" s="172"/>
      <c r="BI1775" s="172"/>
      <c r="BJ1775" s="172"/>
      <c r="BK1775" s="172"/>
      <c r="BL1775" s="172"/>
      <c r="BM1775" s="172"/>
      <c r="BN1775" s="172"/>
    </row>
    <row r="1776" spans="20:66" s="156" customFormat="1">
      <c r="T1776" s="172"/>
      <c r="U1776" s="172"/>
      <c r="V1776" s="172"/>
      <c r="W1776" s="172"/>
      <c r="X1776" s="172"/>
      <c r="Y1776" s="172"/>
      <c r="Z1776" s="172"/>
      <c r="AA1776" s="172"/>
      <c r="AB1776" s="172"/>
      <c r="AC1776" s="172"/>
      <c r="AD1776" s="172"/>
      <c r="AE1776" s="172"/>
      <c r="AF1776" s="172"/>
      <c r="AG1776" s="172"/>
      <c r="AH1776" s="172"/>
      <c r="AI1776" s="172"/>
      <c r="AJ1776" s="172"/>
      <c r="AK1776" s="172"/>
      <c r="AL1776" s="172"/>
      <c r="AM1776" s="172"/>
      <c r="AN1776" s="172"/>
      <c r="AO1776" s="172"/>
      <c r="AP1776" s="172"/>
      <c r="AQ1776" s="172"/>
      <c r="AR1776" s="172"/>
      <c r="AS1776" s="172"/>
      <c r="AT1776" s="172"/>
      <c r="AU1776" s="172"/>
      <c r="AV1776" s="172"/>
      <c r="AW1776" s="172"/>
      <c r="AX1776" s="172"/>
      <c r="AY1776" s="172"/>
      <c r="AZ1776" s="172"/>
      <c r="BA1776" s="172"/>
      <c r="BB1776" s="172"/>
      <c r="BC1776" s="172"/>
      <c r="BD1776" s="172"/>
      <c r="BE1776" s="172"/>
      <c r="BF1776" s="172"/>
      <c r="BG1776" s="172"/>
      <c r="BH1776" s="172"/>
      <c r="BI1776" s="172"/>
      <c r="BJ1776" s="172"/>
      <c r="BK1776" s="172"/>
      <c r="BL1776" s="172"/>
      <c r="BM1776" s="172"/>
      <c r="BN1776" s="172"/>
    </row>
    <row r="1777" spans="20:66" s="156" customFormat="1">
      <c r="T1777" s="172"/>
      <c r="U1777" s="172"/>
      <c r="V1777" s="172"/>
      <c r="W1777" s="172"/>
      <c r="X1777" s="172"/>
      <c r="Y1777" s="172"/>
      <c r="Z1777" s="172"/>
      <c r="AA1777" s="172"/>
      <c r="AB1777" s="172"/>
      <c r="AC1777" s="172"/>
      <c r="AD1777" s="172"/>
      <c r="AE1777" s="172"/>
      <c r="AF1777" s="172"/>
      <c r="AG1777" s="172"/>
      <c r="AH1777" s="172"/>
      <c r="AI1777" s="172"/>
      <c r="AJ1777" s="172"/>
      <c r="AK1777" s="172"/>
      <c r="AL1777" s="172"/>
      <c r="AM1777" s="172"/>
      <c r="AN1777" s="172"/>
      <c r="AO1777" s="172"/>
      <c r="AP1777" s="172"/>
      <c r="AQ1777" s="172"/>
      <c r="AR1777" s="172"/>
      <c r="AS1777" s="172"/>
      <c r="AT1777" s="172"/>
      <c r="AU1777" s="172"/>
      <c r="AV1777" s="172"/>
      <c r="AW1777" s="172"/>
      <c r="AX1777" s="172"/>
      <c r="AY1777" s="172"/>
      <c r="AZ1777" s="172"/>
      <c r="BA1777" s="172"/>
      <c r="BB1777" s="172"/>
      <c r="BC1777" s="172"/>
      <c r="BD1777" s="172"/>
      <c r="BE1777" s="172"/>
      <c r="BF1777" s="172"/>
      <c r="BG1777" s="172"/>
      <c r="BH1777" s="172"/>
      <c r="BI1777" s="172"/>
      <c r="BJ1777" s="172"/>
      <c r="BK1777" s="172"/>
      <c r="BL1777" s="172"/>
      <c r="BM1777" s="172"/>
      <c r="BN1777" s="172"/>
    </row>
    <row r="1778" spans="20:66" s="156" customFormat="1">
      <c r="T1778" s="172"/>
      <c r="U1778" s="172"/>
      <c r="V1778" s="172"/>
      <c r="W1778" s="172"/>
      <c r="X1778" s="172"/>
      <c r="Y1778" s="172"/>
      <c r="Z1778" s="172"/>
      <c r="AA1778" s="172"/>
      <c r="AB1778" s="172"/>
      <c r="AC1778" s="172"/>
      <c r="AD1778" s="172"/>
      <c r="AE1778" s="172"/>
      <c r="AF1778" s="172"/>
      <c r="AG1778" s="172"/>
      <c r="AH1778" s="172"/>
      <c r="AI1778" s="172"/>
      <c r="AJ1778" s="172"/>
      <c r="AK1778" s="172"/>
      <c r="AL1778" s="172"/>
      <c r="AM1778" s="172"/>
      <c r="AN1778" s="172"/>
      <c r="AO1778" s="172"/>
      <c r="AP1778" s="172"/>
      <c r="AQ1778" s="172"/>
      <c r="AR1778" s="172"/>
      <c r="AS1778" s="172"/>
      <c r="AT1778" s="172"/>
      <c r="AU1778" s="172"/>
      <c r="AV1778" s="172"/>
      <c r="AW1778" s="172"/>
      <c r="AX1778" s="172"/>
      <c r="AY1778" s="172"/>
      <c r="AZ1778" s="172"/>
      <c r="BA1778" s="172"/>
      <c r="BB1778" s="172"/>
      <c r="BC1778" s="172"/>
      <c r="BD1778" s="172"/>
      <c r="BE1778" s="172"/>
      <c r="BF1778" s="172"/>
      <c r="BG1778" s="172"/>
      <c r="BH1778" s="172"/>
      <c r="BI1778" s="172"/>
      <c r="BJ1778" s="172"/>
      <c r="BK1778" s="172"/>
      <c r="BL1778" s="172"/>
      <c r="BM1778" s="172"/>
      <c r="BN1778" s="172"/>
    </row>
    <row r="1779" spans="20:66" s="156" customFormat="1">
      <c r="T1779" s="172"/>
      <c r="U1779" s="172"/>
      <c r="V1779" s="172"/>
      <c r="W1779" s="172"/>
      <c r="X1779" s="172"/>
      <c r="Y1779" s="172"/>
      <c r="Z1779" s="172"/>
      <c r="AA1779" s="172"/>
      <c r="AB1779" s="172"/>
      <c r="AC1779" s="172"/>
      <c r="AD1779" s="172"/>
      <c r="AE1779" s="172"/>
      <c r="AF1779" s="172"/>
      <c r="AG1779" s="172"/>
      <c r="AH1779" s="172"/>
      <c r="AI1779" s="172"/>
      <c r="AJ1779" s="172"/>
      <c r="AK1779" s="172"/>
      <c r="AL1779" s="172"/>
      <c r="AM1779" s="172"/>
      <c r="AN1779" s="172"/>
      <c r="AO1779" s="172"/>
      <c r="AP1779" s="172"/>
      <c r="AQ1779" s="172"/>
      <c r="AR1779" s="172"/>
      <c r="AS1779" s="172"/>
      <c r="AT1779" s="172"/>
      <c r="AU1779" s="172"/>
      <c r="AV1779" s="172"/>
      <c r="AW1779" s="172"/>
      <c r="AX1779" s="172"/>
      <c r="AY1779" s="172"/>
      <c r="AZ1779" s="172"/>
      <c r="BA1779" s="172"/>
      <c r="BB1779" s="172"/>
      <c r="BC1779" s="172"/>
      <c r="BD1779" s="172"/>
      <c r="BE1779" s="172"/>
      <c r="BF1779" s="172"/>
      <c r="BG1779" s="172"/>
      <c r="BH1779" s="172"/>
      <c r="BI1779" s="172"/>
      <c r="BJ1779" s="172"/>
      <c r="BK1779" s="172"/>
      <c r="BL1779" s="172"/>
      <c r="BM1779" s="172"/>
      <c r="BN1779" s="172"/>
    </row>
    <row r="1780" spans="20:66" s="156" customFormat="1">
      <c r="T1780" s="172"/>
      <c r="U1780" s="172"/>
      <c r="V1780" s="172"/>
      <c r="W1780" s="172"/>
      <c r="X1780" s="172"/>
      <c r="Y1780" s="172"/>
      <c r="Z1780" s="172"/>
      <c r="AA1780" s="172"/>
      <c r="AB1780" s="172"/>
      <c r="AC1780" s="172"/>
      <c r="AD1780" s="172"/>
      <c r="AE1780" s="172"/>
      <c r="AF1780" s="172"/>
      <c r="AG1780" s="172"/>
      <c r="AH1780" s="172"/>
      <c r="AI1780" s="172"/>
      <c r="AJ1780" s="172"/>
      <c r="AK1780" s="172"/>
      <c r="AL1780" s="172"/>
      <c r="AM1780" s="172"/>
      <c r="AN1780" s="172"/>
      <c r="AO1780" s="172"/>
      <c r="AP1780" s="172"/>
      <c r="AQ1780" s="172"/>
      <c r="AR1780" s="172"/>
      <c r="AS1780" s="172"/>
      <c r="AT1780" s="172"/>
      <c r="AU1780" s="172"/>
      <c r="AV1780" s="172"/>
      <c r="AW1780" s="172"/>
      <c r="AX1780" s="172"/>
      <c r="AY1780" s="172"/>
      <c r="AZ1780" s="172"/>
      <c r="BA1780" s="172"/>
      <c r="BB1780" s="172"/>
      <c r="BC1780" s="172"/>
      <c r="BD1780" s="172"/>
      <c r="BE1780" s="172"/>
      <c r="BF1780" s="172"/>
      <c r="BG1780" s="172"/>
      <c r="BH1780" s="172"/>
      <c r="BI1780" s="172"/>
      <c r="BJ1780" s="172"/>
      <c r="BK1780" s="172"/>
      <c r="BL1780" s="172"/>
      <c r="BM1780" s="172"/>
      <c r="BN1780" s="172"/>
    </row>
    <row r="1781" spans="20:66" s="156" customFormat="1">
      <c r="T1781" s="172"/>
      <c r="U1781" s="172"/>
      <c r="V1781" s="172"/>
      <c r="W1781" s="172"/>
      <c r="X1781" s="172"/>
      <c r="Y1781" s="172"/>
      <c r="Z1781" s="172"/>
      <c r="AA1781" s="172"/>
      <c r="AB1781" s="172"/>
      <c r="AC1781" s="172"/>
      <c r="AD1781" s="172"/>
      <c r="AE1781" s="172"/>
      <c r="AF1781" s="172"/>
      <c r="AG1781" s="172"/>
      <c r="AH1781" s="172"/>
      <c r="AI1781" s="172"/>
      <c r="AJ1781" s="172"/>
      <c r="AK1781" s="172"/>
      <c r="AL1781" s="172"/>
      <c r="AM1781" s="172"/>
      <c r="AN1781" s="172"/>
      <c r="AO1781" s="172"/>
      <c r="AP1781" s="172"/>
      <c r="AQ1781" s="172"/>
      <c r="AR1781" s="172"/>
      <c r="AS1781" s="172"/>
      <c r="AT1781" s="172"/>
      <c r="AU1781" s="172"/>
      <c r="AV1781" s="172"/>
      <c r="AW1781" s="172"/>
      <c r="AX1781" s="172"/>
      <c r="AY1781" s="172"/>
      <c r="AZ1781" s="172"/>
      <c r="BA1781" s="172"/>
      <c r="BB1781" s="172"/>
      <c r="BC1781" s="172"/>
      <c r="BD1781" s="172"/>
      <c r="BE1781" s="172"/>
      <c r="BF1781" s="172"/>
      <c r="BG1781" s="172"/>
      <c r="BH1781" s="172"/>
      <c r="BI1781" s="172"/>
      <c r="BJ1781" s="172"/>
      <c r="BK1781" s="172"/>
      <c r="BL1781" s="172"/>
      <c r="BM1781" s="172"/>
      <c r="BN1781" s="172"/>
    </row>
    <row r="1782" spans="20:66" s="156" customFormat="1">
      <c r="T1782" s="172"/>
      <c r="U1782" s="172"/>
      <c r="V1782" s="172"/>
      <c r="W1782" s="172"/>
      <c r="X1782" s="172"/>
      <c r="Y1782" s="172"/>
      <c r="Z1782" s="172"/>
      <c r="AA1782" s="172"/>
      <c r="AB1782" s="172"/>
      <c r="AC1782" s="172"/>
      <c r="AD1782" s="172"/>
      <c r="AE1782" s="172"/>
      <c r="AF1782" s="172"/>
      <c r="AG1782" s="172"/>
      <c r="AH1782" s="172"/>
      <c r="AI1782" s="172"/>
      <c r="AJ1782" s="172"/>
      <c r="AK1782" s="172"/>
      <c r="AL1782" s="172"/>
      <c r="AM1782" s="172"/>
      <c r="AN1782" s="172"/>
      <c r="AO1782" s="172"/>
      <c r="AP1782" s="172"/>
      <c r="AQ1782" s="172"/>
      <c r="AR1782" s="172"/>
      <c r="AS1782" s="172"/>
      <c r="AT1782" s="172"/>
      <c r="AU1782" s="172"/>
      <c r="AV1782" s="172"/>
      <c r="AW1782" s="172"/>
      <c r="AX1782" s="172"/>
      <c r="AY1782" s="172"/>
      <c r="AZ1782" s="172"/>
      <c r="BA1782" s="172"/>
      <c r="BB1782" s="172"/>
      <c r="BC1782" s="172"/>
      <c r="BD1782" s="172"/>
      <c r="BE1782" s="172"/>
      <c r="BF1782" s="172"/>
      <c r="BG1782" s="172"/>
      <c r="BH1782" s="172"/>
      <c r="BI1782" s="172"/>
      <c r="BJ1782" s="172"/>
      <c r="BK1782" s="172"/>
      <c r="BL1782" s="172"/>
      <c r="BM1782" s="172"/>
      <c r="BN1782" s="172"/>
    </row>
    <row r="1783" spans="20:66" s="156" customFormat="1">
      <c r="T1783" s="172"/>
      <c r="U1783" s="172"/>
      <c r="V1783" s="172"/>
      <c r="W1783" s="172"/>
      <c r="X1783" s="172"/>
      <c r="Y1783" s="172"/>
      <c r="Z1783" s="172"/>
      <c r="AA1783" s="172"/>
      <c r="AB1783" s="172"/>
      <c r="AC1783" s="172"/>
      <c r="AD1783" s="172"/>
      <c r="AE1783" s="172"/>
      <c r="AF1783" s="172"/>
      <c r="AG1783" s="172"/>
      <c r="AH1783" s="172"/>
      <c r="AI1783" s="172"/>
      <c r="AJ1783" s="172"/>
      <c r="AK1783" s="172"/>
      <c r="AL1783" s="172"/>
      <c r="AM1783" s="172"/>
      <c r="AN1783" s="172"/>
      <c r="AO1783" s="172"/>
      <c r="AP1783" s="172"/>
      <c r="AQ1783" s="172"/>
      <c r="AR1783" s="172"/>
      <c r="AS1783" s="172"/>
      <c r="AT1783" s="172"/>
      <c r="AU1783" s="172"/>
      <c r="AV1783" s="172"/>
      <c r="AW1783" s="172"/>
      <c r="AX1783" s="172"/>
      <c r="AY1783" s="172"/>
      <c r="AZ1783" s="172"/>
      <c r="BA1783" s="172"/>
      <c r="BB1783" s="172"/>
      <c r="BC1783" s="172"/>
      <c r="BD1783" s="172"/>
      <c r="BE1783" s="172"/>
      <c r="BF1783" s="172"/>
      <c r="BG1783" s="172"/>
      <c r="BH1783" s="172"/>
      <c r="BI1783" s="172"/>
      <c r="BJ1783" s="172"/>
      <c r="BK1783" s="172"/>
      <c r="BL1783" s="172"/>
      <c r="BM1783" s="172"/>
      <c r="BN1783" s="172"/>
    </row>
    <row r="1784" spans="20:66" s="156" customFormat="1">
      <c r="T1784" s="172"/>
      <c r="U1784" s="172"/>
      <c r="V1784" s="172"/>
      <c r="W1784" s="172"/>
      <c r="X1784" s="172"/>
      <c r="Y1784" s="172"/>
      <c r="Z1784" s="172"/>
      <c r="AA1784" s="172"/>
      <c r="AB1784" s="172"/>
      <c r="AC1784" s="172"/>
      <c r="AD1784" s="172"/>
      <c r="AE1784" s="172"/>
      <c r="AF1784" s="172"/>
      <c r="AG1784" s="172"/>
      <c r="AH1784" s="172"/>
      <c r="AI1784" s="172"/>
      <c r="AJ1784" s="172"/>
      <c r="AK1784" s="172"/>
      <c r="AL1784" s="172"/>
      <c r="AM1784" s="172"/>
      <c r="AN1784" s="172"/>
      <c r="AO1784" s="172"/>
      <c r="AP1784" s="172"/>
      <c r="AQ1784" s="172"/>
      <c r="AR1784" s="172"/>
      <c r="AS1784" s="172"/>
      <c r="AT1784" s="172"/>
      <c r="AU1784" s="172"/>
      <c r="AV1784" s="172"/>
      <c r="AW1784" s="172"/>
      <c r="AX1784" s="172"/>
      <c r="AY1784" s="172"/>
      <c r="AZ1784" s="172"/>
      <c r="BA1784" s="172"/>
      <c r="BB1784" s="172"/>
      <c r="BC1784" s="172"/>
      <c r="BD1784" s="172"/>
      <c r="BE1784" s="172"/>
      <c r="BF1784" s="172"/>
      <c r="BG1784" s="172"/>
      <c r="BH1784" s="172"/>
      <c r="BI1784" s="172"/>
      <c r="BJ1784" s="172"/>
      <c r="BK1784" s="172"/>
      <c r="BL1784" s="172"/>
      <c r="BM1784" s="172"/>
      <c r="BN1784" s="172"/>
    </row>
    <row r="1785" spans="20:66" s="156" customFormat="1">
      <c r="T1785" s="172"/>
      <c r="U1785" s="172"/>
      <c r="V1785" s="172"/>
      <c r="W1785" s="172"/>
      <c r="X1785" s="172"/>
      <c r="Y1785" s="172"/>
      <c r="Z1785" s="172"/>
      <c r="AA1785" s="172"/>
      <c r="AB1785" s="172"/>
      <c r="AC1785" s="172"/>
      <c r="AD1785" s="172"/>
      <c r="AE1785" s="172"/>
      <c r="AF1785" s="172"/>
      <c r="AG1785" s="172"/>
      <c r="AH1785" s="172"/>
      <c r="AI1785" s="172"/>
      <c r="AJ1785" s="172"/>
      <c r="AK1785" s="172"/>
      <c r="AL1785" s="172"/>
      <c r="AM1785" s="172"/>
      <c r="AN1785" s="172"/>
      <c r="AO1785" s="172"/>
      <c r="AP1785" s="172"/>
      <c r="AQ1785" s="172"/>
      <c r="AR1785" s="172"/>
      <c r="AS1785" s="172"/>
      <c r="AT1785" s="172"/>
      <c r="AU1785" s="172"/>
      <c r="AV1785" s="172"/>
      <c r="AW1785" s="172"/>
      <c r="AX1785" s="172"/>
      <c r="AY1785" s="172"/>
      <c r="AZ1785" s="172"/>
      <c r="BA1785" s="172"/>
      <c r="BB1785" s="172"/>
      <c r="BC1785" s="172"/>
      <c r="BD1785" s="172"/>
      <c r="BE1785" s="172"/>
      <c r="BF1785" s="172"/>
      <c r="BG1785" s="172"/>
      <c r="BH1785" s="172"/>
      <c r="BI1785" s="172"/>
      <c r="BJ1785" s="172"/>
      <c r="BK1785" s="172"/>
      <c r="BL1785" s="172"/>
      <c r="BM1785" s="172"/>
      <c r="BN1785" s="172"/>
    </row>
    <row r="1786" spans="20:66" s="156" customFormat="1">
      <c r="T1786" s="172"/>
      <c r="U1786" s="172"/>
      <c r="V1786" s="172"/>
      <c r="W1786" s="172"/>
      <c r="X1786" s="172"/>
      <c r="Y1786" s="172"/>
      <c r="Z1786" s="172"/>
      <c r="AA1786" s="172"/>
      <c r="AB1786" s="172"/>
      <c r="AC1786" s="172"/>
      <c r="AD1786" s="172"/>
      <c r="AE1786" s="172"/>
      <c r="AF1786" s="172"/>
      <c r="AG1786" s="172"/>
      <c r="AH1786" s="172"/>
      <c r="AI1786" s="172"/>
      <c r="AJ1786" s="172"/>
      <c r="AK1786" s="172"/>
      <c r="AL1786" s="172"/>
      <c r="AM1786" s="172"/>
      <c r="AN1786" s="172"/>
      <c r="AO1786" s="172"/>
      <c r="AP1786" s="172"/>
      <c r="AQ1786" s="172"/>
      <c r="AR1786" s="172"/>
      <c r="AS1786" s="172"/>
      <c r="AT1786" s="172"/>
      <c r="AU1786" s="172"/>
      <c r="AV1786" s="172"/>
      <c r="AW1786" s="172"/>
      <c r="AX1786" s="172"/>
      <c r="AY1786" s="172"/>
      <c r="AZ1786" s="172"/>
      <c r="BA1786" s="172"/>
      <c r="BB1786" s="172"/>
      <c r="BC1786" s="172"/>
      <c r="BD1786" s="172"/>
      <c r="BE1786" s="172"/>
      <c r="BF1786" s="172"/>
      <c r="BG1786" s="172"/>
      <c r="BH1786" s="172"/>
      <c r="BI1786" s="172"/>
      <c r="BJ1786" s="172"/>
      <c r="BK1786" s="172"/>
      <c r="BL1786" s="172"/>
      <c r="BM1786" s="172"/>
      <c r="BN1786" s="172"/>
    </row>
    <row r="1787" spans="20:66" s="156" customFormat="1">
      <c r="T1787" s="172"/>
      <c r="U1787" s="172"/>
      <c r="V1787" s="172"/>
      <c r="W1787" s="172"/>
      <c r="X1787" s="172"/>
      <c r="Y1787" s="172"/>
      <c r="Z1787" s="172"/>
      <c r="AA1787" s="172"/>
      <c r="AB1787" s="172"/>
      <c r="AC1787" s="172"/>
      <c r="AD1787" s="172"/>
      <c r="AE1787" s="172"/>
      <c r="AF1787" s="172"/>
      <c r="AG1787" s="172"/>
      <c r="AH1787" s="172"/>
      <c r="AI1787" s="172"/>
      <c r="AJ1787" s="172"/>
      <c r="AK1787" s="172"/>
      <c r="AL1787" s="172"/>
      <c r="AM1787" s="172"/>
      <c r="AN1787" s="172"/>
      <c r="AO1787" s="172"/>
      <c r="AP1787" s="172"/>
      <c r="AQ1787" s="172"/>
      <c r="AR1787" s="172"/>
      <c r="AS1787" s="172"/>
      <c r="AT1787" s="172"/>
      <c r="AU1787" s="172"/>
      <c r="AV1787" s="172"/>
      <c r="AW1787" s="172"/>
      <c r="AX1787" s="172"/>
      <c r="AY1787" s="172"/>
      <c r="AZ1787" s="172"/>
      <c r="BA1787" s="172"/>
      <c r="BB1787" s="172"/>
      <c r="BC1787" s="172"/>
      <c r="BD1787" s="172"/>
      <c r="BE1787" s="172"/>
      <c r="BF1787" s="172"/>
      <c r="BG1787" s="172"/>
      <c r="BH1787" s="172"/>
      <c r="BI1787" s="172"/>
      <c r="BJ1787" s="172"/>
      <c r="BK1787" s="172"/>
      <c r="BL1787" s="172"/>
      <c r="BM1787" s="172"/>
      <c r="BN1787" s="172"/>
    </row>
    <row r="1788" spans="20:66" s="156" customFormat="1">
      <c r="T1788" s="172"/>
      <c r="U1788" s="172"/>
      <c r="V1788" s="172"/>
      <c r="W1788" s="172"/>
      <c r="X1788" s="172"/>
      <c r="Y1788" s="172"/>
      <c r="Z1788" s="172"/>
      <c r="AA1788" s="172"/>
      <c r="AB1788" s="172"/>
      <c r="AC1788" s="172"/>
      <c r="AD1788" s="172"/>
      <c r="AE1788" s="172"/>
      <c r="AF1788" s="172"/>
      <c r="AG1788" s="172"/>
      <c r="AH1788" s="172"/>
      <c r="AI1788" s="172"/>
      <c r="AJ1788" s="172"/>
      <c r="AK1788" s="172"/>
      <c r="AL1788" s="172"/>
      <c r="AM1788" s="172"/>
      <c r="AN1788" s="172"/>
      <c r="AO1788" s="172"/>
      <c r="AP1788" s="172"/>
      <c r="AQ1788" s="172"/>
      <c r="AR1788" s="172"/>
      <c r="AS1788" s="172"/>
      <c r="AT1788" s="172"/>
      <c r="AU1788" s="172"/>
      <c r="AV1788" s="172"/>
      <c r="AW1788" s="172"/>
      <c r="AX1788" s="172"/>
      <c r="AY1788" s="172"/>
      <c r="AZ1788" s="172"/>
      <c r="BA1788" s="172"/>
      <c r="BB1788" s="172"/>
      <c r="BC1788" s="172"/>
      <c r="BD1788" s="172"/>
      <c r="BE1788" s="172"/>
      <c r="BF1788" s="172"/>
      <c r="BG1788" s="172"/>
      <c r="BH1788" s="172"/>
      <c r="BI1788" s="172"/>
      <c r="BJ1788" s="172"/>
      <c r="BK1788" s="172"/>
      <c r="BL1788" s="172"/>
      <c r="BM1788" s="172"/>
      <c r="BN1788" s="172"/>
    </row>
    <row r="1789" spans="20:66" s="156" customFormat="1">
      <c r="T1789" s="172"/>
      <c r="U1789" s="172"/>
      <c r="V1789" s="172"/>
      <c r="W1789" s="172"/>
      <c r="X1789" s="172"/>
      <c r="Y1789" s="172"/>
      <c r="Z1789" s="172"/>
      <c r="AA1789" s="172"/>
      <c r="AB1789" s="172"/>
      <c r="AC1789" s="172"/>
      <c r="AD1789" s="172"/>
      <c r="AE1789" s="172"/>
      <c r="AF1789" s="172"/>
      <c r="AG1789" s="172"/>
      <c r="AH1789" s="172"/>
      <c r="AI1789" s="172"/>
      <c r="AJ1789" s="172"/>
      <c r="AK1789" s="172"/>
      <c r="AL1789" s="172"/>
      <c r="AM1789" s="172"/>
      <c r="AN1789" s="172"/>
      <c r="AO1789" s="172"/>
      <c r="AP1789" s="172"/>
      <c r="AQ1789" s="172"/>
      <c r="AR1789" s="172"/>
      <c r="AS1789" s="172"/>
      <c r="AT1789" s="172"/>
      <c r="AU1789" s="172"/>
      <c r="AV1789" s="172"/>
      <c r="AW1789" s="172"/>
      <c r="AX1789" s="172"/>
      <c r="AY1789" s="172"/>
      <c r="AZ1789" s="172"/>
      <c r="BA1789" s="172"/>
      <c r="BB1789" s="172"/>
      <c r="BC1789" s="172"/>
      <c r="BD1789" s="172"/>
      <c r="BE1789" s="172"/>
      <c r="BF1789" s="172"/>
      <c r="BG1789" s="172"/>
      <c r="BH1789" s="172"/>
      <c r="BI1789" s="172"/>
      <c r="BJ1789" s="172"/>
      <c r="BK1789" s="172"/>
      <c r="BL1789" s="172"/>
      <c r="BM1789" s="172"/>
      <c r="BN1789" s="172"/>
    </row>
    <row r="1790" spans="20:66" s="156" customFormat="1">
      <c r="T1790" s="172"/>
      <c r="U1790" s="172"/>
      <c r="V1790" s="172"/>
      <c r="W1790" s="172"/>
      <c r="X1790" s="172"/>
      <c r="Y1790" s="172"/>
      <c r="Z1790" s="172"/>
      <c r="AA1790" s="172"/>
      <c r="AB1790" s="172"/>
      <c r="AC1790" s="172"/>
      <c r="AD1790" s="172"/>
      <c r="AE1790" s="172"/>
      <c r="AF1790" s="172"/>
      <c r="AG1790" s="172"/>
      <c r="AH1790" s="172"/>
      <c r="AI1790" s="172"/>
      <c r="AJ1790" s="172"/>
      <c r="AK1790" s="172"/>
      <c r="AL1790" s="172"/>
      <c r="AM1790" s="172"/>
      <c r="AN1790" s="172"/>
      <c r="AO1790" s="172"/>
      <c r="AP1790" s="172"/>
      <c r="AQ1790" s="172"/>
      <c r="AR1790" s="172"/>
      <c r="AS1790" s="172"/>
      <c r="AT1790" s="172"/>
      <c r="AU1790" s="172"/>
      <c r="AV1790" s="172"/>
      <c r="AW1790" s="172"/>
      <c r="AX1790" s="172"/>
      <c r="AY1790" s="172"/>
      <c r="AZ1790" s="172"/>
      <c r="BA1790" s="172"/>
      <c r="BB1790" s="172"/>
      <c r="BC1790" s="172"/>
      <c r="BD1790" s="172"/>
      <c r="BE1790" s="172"/>
      <c r="BF1790" s="172"/>
      <c r="BG1790" s="172"/>
      <c r="BH1790" s="172"/>
      <c r="BI1790" s="172"/>
      <c r="BJ1790" s="172"/>
      <c r="BK1790" s="172"/>
      <c r="BL1790" s="172"/>
      <c r="BM1790" s="172"/>
      <c r="BN1790" s="172"/>
    </row>
    <row r="1791" spans="20:66" s="156" customFormat="1">
      <c r="T1791" s="172"/>
      <c r="U1791" s="172"/>
      <c r="V1791" s="172"/>
      <c r="W1791" s="172"/>
      <c r="X1791" s="172"/>
      <c r="Y1791" s="172"/>
      <c r="Z1791" s="172"/>
      <c r="AA1791" s="172"/>
      <c r="AB1791" s="172"/>
      <c r="AC1791" s="172"/>
      <c r="AD1791" s="172"/>
      <c r="AE1791" s="172"/>
      <c r="AF1791" s="172"/>
      <c r="AG1791" s="172"/>
      <c r="AH1791" s="172"/>
      <c r="AI1791" s="172"/>
      <c r="AJ1791" s="172"/>
      <c r="AK1791" s="172"/>
      <c r="AL1791" s="172"/>
      <c r="AM1791" s="172"/>
      <c r="AN1791" s="172"/>
      <c r="AO1791" s="172"/>
      <c r="AP1791" s="172"/>
      <c r="AQ1791" s="172"/>
      <c r="AR1791" s="172"/>
      <c r="AS1791" s="172"/>
      <c r="AT1791" s="172"/>
      <c r="AU1791" s="172"/>
      <c r="AV1791" s="172"/>
      <c r="AW1791" s="172"/>
      <c r="AX1791" s="172"/>
      <c r="AY1791" s="172"/>
      <c r="AZ1791" s="172"/>
      <c r="BA1791" s="172"/>
      <c r="BB1791" s="172"/>
      <c r="BC1791" s="172"/>
      <c r="BD1791" s="172"/>
      <c r="BE1791" s="172"/>
      <c r="BF1791" s="172"/>
      <c r="BG1791" s="172"/>
      <c r="BH1791" s="172"/>
      <c r="BI1791" s="172"/>
      <c r="BJ1791" s="172"/>
      <c r="BK1791" s="172"/>
      <c r="BL1791" s="172"/>
      <c r="BM1791" s="172"/>
      <c r="BN1791" s="172"/>
    </row>
    <row r="1792" spans="20:66" s="156" customFormat="1">
      <c r="T1792" s="172"/>
      <c r="U1792" s="172"/>
      <c r="V1792" s="172"/>
      <c r="W1792" s="172"/>
      <c r="X1792" s="172"/>
      <c r="Y1792" s="172"/>
      <c r="Z1792" s="172"/>
      <c r="AA1792" s="172"/>
      <c r="AB1792" s="172"/>
      <c r="AC1792" s="172"/>
      <c r="AD1792" s="172"/>
      <c r="AE1792" s="172"/>
      <c r="AF1792" s="172"/>
      <c r="AG1792" s="172"/>
      <c r="AH1792" s="172"/>
      <c r="AI1792" s="172"/>
      <c r="AJ1792" s="172"/>
      <c r="AK1792" s="172"/>
      <c r="AL1792" s="172"/>
      <c r="AM1792" s="172"/>
      <c r="AN1792" s="172"/>
      <c r="AO1792" s="172"/>
      <c r="AP1792" s="172"/>
      <c r="AQ1792" s="172"/>
      <c r="AR1792" s="172"/>
      <c r="AS1792" s="172"/>
      <c r="AT1792" s="172"/>
      <c r="AU1792" s="172"/>
      <c r="AV1792" s="172"/>
      <c r="AW1792" s="172"/>
      <c r="AX1792" s="172"/>
      <c r="AY1792" s="172"/>
      <c r="AZ1792" s="172"/>
      <c r="BA1792" s="172"/>
      <c r="BB1792" s="172"/>
      <c r="BC1792" s="172"/>
      <c r="BD1792" s="172"/>
      <c r="BE1792" s="172"/>
      <c r="BF1792" s="172"/>
      <c r="BG1792" s="172"/>
      <c r="BH1792" s="172"/>
      <c r="BI1792" s="172"/>
      <c r="BJ1792" s="172"/>
      <c r="BK1792" s="172"/>
      <c r="BL1792" s="172"/>
      <c r="BM1792" s="172"/>
      <c r="BN1792" s="172"/>
    </row>
    <row r="1793" spans="20:66" s="156" customFormat="1">
      <c r="T1793" s="172"/>
      <c r="U1793" s="172"/>
      <c r="V1793" s="172"/>
      <c r="W1793" s="172"/>
      <c r="X1793" s="172"/>
      <c r="Y1793" s="172"/>
      <c r="Z1793" s="172"/>
      <c r="AA1793" s="172"/>
      <c r="AB1793" s="172"/>
      <c r="AC1793" s="172"/>
      <c r="AD1793" s="172"/>
      <c r="AE1793" s="172"/>
      <c r="AF1793" s="172"/>
      <c r="AG1793" s="172"/>
      <c r="AH1793" s="172"/>
      <c r="AI1793" s="172"/>
      <c r="AJ1793" s="172"/>
      <c r="AK1793" s="172"/>
      <c r="AL1793" s="172"/>
      <c r="AM1793" s="172"/>
      <c r="AN1793" s="172"/>
      <c r="AO1793" s="172"/>
      <c r="AP1793" s="172"/>
      <c r="AQ1793" s="172"/>
      <c r="AR1793" s="172"/>
      <c r="AS1793" s="172"/>
      <c r="AT1793" s="172"/>
      <c r="AU1793" s="172"/>
      <c r="AV1793" s="172"/>
      <c r="AW1793" s="172"/>
      <c r="AX1793" s="172"/>
      <c r="AY1793" s="172"/>
      <c r="AZ1793" s="172"/>
      <c r="BA1793" s="172"/>
      <c r="BB1793" s="172"/>
      <c r="BC1793" s="172"/>
      <c r="BD1793" s="172"/>
      <c r="BE1793" s="172"/>
      <c r="BF1793" s="172"/>
      <c r="BG1793" s="172"/>
      <c r="BH1793" s="172"/>
      <c r="BI1793" s="172"/>
      <c r="BJ1793" s="172"/>
      <c r="BK1793" s="172"/>
      <c r="BL1793" s="172"/>
      <c r="BM1793" s="172"/>
      <c r="BN1793" s="172"/>
    </row>
    <row r="1794" spans="20:66" s="156" customFormat="1">
      <c r="T1794" s="172"/>
      <c r="U1794" s="172"/>
      <c r="V1794" s="172"/>
      <c r="W1794" s="172"/>
      <c r="X1794" s="172"/>
      <c r="Y1794" s="172"/>
      <c r="Z1794" s="172"/>
      <c r="AA1794" s="172"/>
      <c r="AB1794" s="172"/>
      <c r="AC1794" s="172"/>
      <c r="AD1794" s="172"/>
      <c r="AE1794" s="172"/>
      <c r="AF1794" s="172"/>
      <c r="AG1794" s="172"/>
      <c r="AH1794" s="172"/>
      <c r="AI1794" s="172"/>
      <c r="AJ1794" s="172"/>
      <c r="AK1794" s="172"/>
      <c r="AL1794" s="172"/>
      <c r="AM1794" s="172"/>
      <c r="AN1794" s="172"/>
      <c r="AO1794" s="172"/>
      <c r="AP1794" s="172"/>
      <c r="AQ1794" s="172"/>
      <c r="AR1794" s="172"/>
      <c r="AS1794" s="172"/>
      <c r="AT1794" s="172"/>
      <c r="AU1794" s="172"/>
      <c r="AV1794" s="172"/>
      <c r="AW1794" s="172"/>
      <c r="AX1794" s="172"/>
      <c r="AY1794" s="172"/>
      <c r="AZ1794" s="172"/>
      <c r="BA1794" s="172"/>
      <c r="BB1794" s="172"/>
      <c r="BC1794" s="172"/>
      <c r="BD1794" s="172"/>
      <c r="BE1794" s="172"/>
      <c r="BF1794" s="172"/>
      <c r="BG1794" s="172"/>
      <c r="BH1794" s="172"/>
      <c r="BI1794" s="172"/>
      <c r="BJ1794" s="172"/>
      <c r="BK1794" s="172"/>
      <c r="BL1794" s="172"/>
      <c r="BM1794" s="172"/>
      <c r="BN1794" s="172"/>
    </row>
    <row r="1795" spans="20:66" s="156" customFormat="1">
      <c r="T1795" s="172"/>
      <c r="U1795" s="172"/>
      <c r="V1795" s="172"/>
      <c r="W1795" s="172"/>
      <c r="X1795" s="172"/>
      <c r="Y1795" s="172"/>
      <c r="Z1795" s="172"/>
      <c r="AA1795" s="172"/>
      <c r="AB1795" s="172"/>
      <c r="AC1795" s="172"/>
      <c r="AD1795" s="172"/>
      <c r="AE1795" s="172"/>
      <c r="AF1795" s="172"/>
      <c r="AG1795" s="172"/>
      <c r="AH1795" s="172"/>
      <c r="AI1795" s="172"/>
      <c r="AJ1795" s="172"/>
      <c r="AK1795" s="172"/>
      <c r="AL1795" s="172"/>
      <c r="AM1795" s="172"/>
      <c r="AN1795" s="172"/>
      <c r="AO1795" s="172"/>
      <c r="AP1795" s="172"/>
      <c r="AQ1795" s="172"/>
      <c r="AR1795" s="172"/>
      <c r="AS1795" s="172"/>
      <c r="AT1795" s="172"/>
      <c r="AU1795" s="172"/>
      <c r="AV1795" s="172"/>
      <c r="AW1795" s="172"/>
      <c r="AX1795" s="172"/>
      <c r="AY1795" s="172"/>
      <c r="AZ1795" s="172"/>
      <c r="BA1795" s="172"/>
      <c r="BB1795" s="172"/>
      <c r="BC1795" s="172"/>
      <c r="BD1795" s="172"/>
      <c r="BE1795" s="172"/>
      <c r="BF1795" s="172"/>
      <c r="BG1795" s="172"/>
      <c r="BH1795" s="172"/>
      <c r="BI1795" s="172"/>
      <c r="BJ1795" s="172"/>
      <c r="BK1795" s="172"/>
      <c r="BL1795" s="172"/>
      <c r="BM1795" s="172"/>
      <c r="BN1795" s="172"/>
    </row>
    <row r="1796" spans="20:66" s="156" customFormat="1">
      <c r="T1796" s="172"/>
      <c r="U1796" s="172"/>
      <c r="V1796" s="172"/>
      <c r="W1796" s="172"/>
      <c r="X1796" s="172"/>
      <c r="Y1796" s="172"/>
      <c r="Z1796" s="172"/>
      <c r="AA1796" s="172"/>
      <c r="AB1796" s="172"/>
      <c r="AC1796" s="172"/>
      <c r="AD1796" s="172"/>
      <c r="AE1796" s="172"/>
      <c r="AF1796" s="172"/>
      <c r="AG1796" s="172"/>
      <c r="AH1796" s="172"/>
      <c r="AI1796" s="172"/>
      <c r="AJ1796" s="172"/>
      <c r="AK1796" s="172"/>
      <c r="AL1796" s="172"/>
      <c r="AM1796" s="172"/>
      <c r="AN1796" s="172"/>
      <c r="AO1796" s="172"/>
      <c r="AP1796" s="172"/>
      <c r="AQ1796" s="172"/>
      <c r="AR1796" s="172"/>
      <c r="AS1796" s="172"/>
      <c r="AT1796" s="172"/>
      <c r="AU1796" s="172"/>
      <c r="AV1796" s="172"/>
      <c r="AW1796" s="172"/>
      <c r="AX1796" s="172"/>
      <c r="AY1796" s="172"/>
      <c r="AZ1796" s="172"/>
      <c r="BA1796" s="172"/>
      <c r="BB1796" s="172"/>
      <c r="BC1796" s="172"/>
      <c r="BD1796" s="172"/>
      <c r="BE1796" s="172"/>
      <c r="BF1796" s="172"/>
      <c r="BG1796" s="172"/>
      <c r="BH1796" s="172"/>
      <c r="BI1796" s="172"/>
      <c r="BJ1796" s="172"/>
      <c r="BK1796" s="172"/>
      <c r="BL1796" s="172"/>
      <c r="BM1796" s="172"/>
      <c r="BN1796" s="172"/>
    </row>
    <row r="1797" spans="20:66" s="156" customFormat="1">
      <c r="T1797" s="172"/>
      <c r="U1797" s="172"/>
      <c r="V1797" s="172"/>
      <c r="W1797" s="172"/>
      <c r="X1797" s="172"/>
      <c r="Y1797" s="172"/>
      <c r="Z1797" s="172"/>
      <c r="AA1797" s="172"/>
      <c r="AB1797" s="172"/>
      <c r="AC1797" s="172"/>
      <c r="AD1797" s="172"/>
      <c r="AE1797" s="172"/>
      <c r="AF1797" s="172"/>
      <c r="AG1797" s="172"/>
      <c r="AH1797" s="172"/>
      <c r="AI1797" s="172"/>
      <c r="AJ1797" s="172"/>
      <c r="AK1797" s="172"/>
      <c r="AL1797" s="172"/>
      <c r="AM1797" s="172"/>
      <c r="AN1797" s="172"/>
      <c r="AO1797" s="172"/>
      <c r="AP1797" s="172"/>
      <c r="AQ1797" s="172"/>
      <c r="AR1797" s="172"/>
      <c r="AS1797" s="172"/>
      <c r="AT1797" s="172"/>
      <c r="AU1797" s="172"/>
      <c r="AV1797" s="172"/>
      <c r="AW1797" s="172"/>
      <c r="AX1797" s="172"/>
      <c r="AY1797" s="172"/>
      <c r="AZ1797" s="172"/>
      <c r="BA1797" s="172"/>
      <c r="BB1797" s="172"/>
      <c r="BC1797" s="172"/>
      <c r="BD1797" s="172"/>
      <c r="BE1797" s="172"/>
      <c r="BF1797" s="172"/>
      <c r="BG1797" s="172"/>
      <c r="BH1797" s="172"/>
      <c r="BI1797" s="172"/>
      <c r="BJ1797" s="172"/>
      <c r="BK1797" s="172"/>
      <c r="BL1797" s="172"/>
      <c r="BM1797" s="172"/>
      <c r="BN1797" s="172"/>
    </row>
    <row r="1798" spans="20:66" s="156" customFormat="1">
      <c r="T1798" s="172"/>
      <c r="U1798" s="172"/>
      <c r="V1798" s="172"/>
      <c r="W1798" s="172"/>
      <c r="X1798" s="172"/>
      <c r="Y1798" s="172"/>
      <c r="Z1798" s="172"/>
      <c r="AA1798" s="172"/>
      <c r="AB1798" s="172"/>
      <c r="AC1798" s="172"/>
      <c r="AD1798" s="172"/>
      <c r="AE1798" s="172"/>
      <c r="AF1798" s="172"/>
      <c r="AG1798" s="172"/>
      <c r="AH1798" s="172"/>
      <c r="AI1798" s="172"/>
      <c r="AJ1798" s="172"/>
      <c r="AK1798" s="172"/>
      <c r="AL1798" s="172"/>
      <c r="AM1798" s="172"/>
      <c r="AN1798" s="172"/>
      <c r="AO1798" s="172"/>
      <c r="AP1798" s="172"/>
      <c r="AQ1798" s="172"/>
      <c r="AR1798" s="172"/>
      <c r="AS1798" s="172"/>
      <c r="AT1798" s="172"/>
      <c r="AU1798" s="172"/>
      <c r="AV1798" s="172"/>
      <c r="AW1798" s="172"/>
      <c r="AX1798" s="172"/>
      <c r="AY1798" s="172"/>
      <c r="AZ1798" s="172"/>
      <c r="BA1798" s="172"/>
      <c r="BB1798" s="172"/>
      <c r="BC1798" s="172"/>
      <c r="BD1798" s="172"/>
      <c r="BE1798" s="172"/>
      <c r="BF1798" s="172"/>
      <c r="BG1798" s="172"/>
      <c r="BH1798" s="172"/>
      <c r="BI1798" s="172"/>
      <c r="BJ1798" s="172"/>
      <c r="BK1798" s="172"/>
      <c r="BL1798" s="172"/>
      <c r="BM1798" s="172"/>
      <c r="BN1798" s="172"/>
    </row>
    <row r="1799" spans="20:66" s="156" customFormat="1">
      <c r="T1799" s="172"/>
      <c r="U1799" s="172"/>
      <c r="V1799" s="172"/>
      <c r="W1799" s="172"/>
      <c r="X1799" s="172"/>
      <c r="Y1799" s="172"/>
      <c r="Z1799" s="172"/>
      <c r="AA1799" s="172"/>
      <c r="AB1799" s="172"/>
      <c r="AC1799" s="172"/>
      <c r="AD1799" s="172"/>
      <c r="AE1799" s="172"/>
      <c r="AF1799" s="172"/>
      <c r="AG1799" s="172"/>
      <c r="AH1799" s="172"/>
      <c r="AI1799" s="172"/>
      <c r="AJ1799" s="172"/>
      <c r="AK1799" s="172"/>
      <c r="AL1799" s="172"/>
      <c r="AM1799" s="172"/>
      <c r="AN1799" s="172"/>
      <c r="AO1799" s="172"/>
      <c r="AP1799" s="172"/>
      <c r="AQ1799" s="172"/>
      <c r="AR1799" s="172"/>
      <c r="AS1799" s="172"/>
      <c r="AT1799" s="172"/>
      <c r="AU1799" s="172"/>
      <c r="AV1799" s="172"/>
      <c r="AW1799" s="172"/>
      <c r="AX1799" s="172"/>
      <c r="AY1799" s="172"/>
      <c r="AZ1799" s="172"/>
      <c r="BA1799" s="172"/>
      <c r="BB1799" s="172"/>
      <c r="BC1799" s="172"/>
      <c r="BD1799" s="172"/>
      <c r="BE1799" s="172"/>
      <c r="BF1799" s="172"/>
      <c r="BG1799" s="172"/>
      <c r="BH1799" s="172"/>
      <c r="BI1799" s="172"/>
      <c r="BJ1799" s="172"/>
      <c r="BK1799" s="172"/>
      <c r="BL1799" s="172"/>
      <c r="BM1799" s="172"/>
      <c r="BN1799" s="172"/>
    </row>
    <row r="1800" spans="20:66" s="156" customFormat="1">
      <c r="T1800" s="172"/>
      <c r="U1800" s="172"/>
      <c r="V1800" s="172"/>
      <c r="W1800" s="172"/>
      <c r="X1800" s="172"/>
      <c r="Y1800" s="172"/>
      <c r="Z1800" s="172"/>
      <c r="AA1800" s="172"/>
      <c r="AB1800" s="172"/>
      <c r="AC1800" s="172"/>
      <c r="AD1800" s="172"/>
      <c r="AE1800" s="172"/>
      <c r="AF1800" s="172"/>
      <c r="AG1800" s="172"/>
      <c r="AH1800" s="172"/>
      <c r="AI1800" s="172"/>
      <c r="AJ1800" s="172"/>
      <c r="AK1800" s="172"/>
      <c r="AL1800" s="172"/>
      <c r="AM1800" s="172"/>
      <c r="AN1800" s="172"/>
      <c r="AO1800" s="172"/>
      <c r="AP1800" s="172"/>
      <c r="AQ1800" s="172"/>
      <c r="AR1800" s="172"/>
      <c r="AS1800" s="172"/>
      <c r="AT1800" s="172"/>
      <c r="AU1800" s="172"/>
      <c r="AV1800" s="172"/>
      <c r="AW1800" s="172"/>
      <c r="AX1800" s="172"/>
      <c r="AY1800" s="172"/>
      <c r="AZ1800" s="172"/>
      <c r="BA1800" s="172"/>
      <c r="BB1800" s="172"/>
      <c r="BC1800" s="172"/>
      <c r="BD1800" s="172"/>
      <c r="BE1800" s="172"/>
      <c r="BF1800" s="172"/>
      <c r="BG1800" s="172"/>
      <c r="BH1800" s="172"/>
      <c r="BI1800" s="172"/>
      <c r="BJ1800" s="172"/>
      <c r="BK1800" s="172"/>
      <c r="BL1800" s="172"/>
      <c r="BM1800" s="172"/>
      <c r="BN1800" s="172"/>
    </row>
    <row r="1801" spans="20:66" s="156" customFormat="1">
      <c r="T1801" s="172"/>
      <c r="U1801" s="172"/>
      <c r="V1801" s="172"/>
      <c r="W1801" s="172"/>
      <c r="X1801" s="172"/>
      <c r="Y1801" s="172"/>
      <c r="Z1801" s="172"/>
      <c r="AA1801" s="172"/>
      <c r="AB1801" s="172"/>
      <c r="AC1801" s="172"/>
      <c r="AD1801" s="172"/>
      <c r="AE1801" s="172"/>
      <c r="AF1801" s="172"/>
      <c r="AG1801" s="172"/>
      <c r="AH1801" s="172"/>
      <c r="AI1801" s="172"/>
      <c r="AJ1801" s="172"/>
      <c r="AK1801" s="172"/>
      <c r="AL1801" s="172"/>
      <c r="AM1801" s="172"/>
      <c r="AN1801" s="172"/>
      <c r="AO1801" s="172"/>
      <c r="AP1801" s="172"/>
      <c r="AQ1801" s="172"/>
      <c r="AR1801" s="172"/>
      <c r="AS1801" s="172"/>
      <c r="AT1801" s="172"/>
      <c r="AU1801" s="172"/>
      <c r="AV1801" s="172"/>
      <c r="AW1801" s="172"/>
      <c r="AX1801" s="172"/>
      <c r="AY1801" s="172"/>
      <c r="AZ1801" s="172"/>
      <c r="BA1801" s="172"/>
      <c r="BB1801" s="172"/>
      <c r="BC1801" s="172"/>
      <c r="BD1801" s="172"/>
      <c r="BE1801" s="172"/>
      <c r="BF1801" s="172"/>
      <c r="BG1801" s="172"/>
      <c r="BH1801" s="172"/>
      <c r="BI1801" s="172"/>
      <c r="BJ1801" s="172"/>
      <c r="BK1801" s="172"/>
      <c r="BL1801" s="172"/>
      <c r="BM1801" s="172"/>
      <c r="BN1801" s="172"/>
    </row>
    <row r="1802" spans="20:66" s="156" customFormat="1">
      <c r="T1802" s="172"/>
      <c r="U1802" s="172"/>
      <c r="V1802" s="172"/>
      <c r="W1802" s="172"/>
      <c r="X1802" s="172"/>
      <c r="Y1802" s="172"/>
      <c r="Z1802" s="172"/>
      <c r="AA1802" s="172"/>
      <c r="AB1802" s="172"/>
      <c r="AC1802" s="172"/>
      <c r="AD1802" s="172"/>
      <c r="AE1802" s="172"/>
      <c r="AF1802" s="172"/>
      <c r="AG1802" s="172"/>
      <c r="AH1802" s="172"/>
      <c r="AI1802" s="172"/>
      <c r="AJ1802" s="172"/>
      <c r="AK1802" s="172"/>
      <c r="AL1802" s="172"/>
      <c r="AM1802" s="172"/>
      <c r="AN1802" s="172"/>
      <c r="AO1802" s="172"/>
      <c r="AP1802" s="172"/>
      <c r="AQ1802" s="172"/>
      <c r="AR1802" s="172"/>
      <c r="AS1802" s="172"/>
      <c r="AT1802" s="172"/>
      <c r="AU1802" s="172"/>
      <c r="AV1802" s="172"/>
      <c r="AW1802" s="172"/>
      <c r="AX1802" s="172"/>
      <c r="AY1802" s="172"/>
      <c r="AZ1802" s="172"/>
      <c r="BA1802" s="172"/>
      <c r="BB1802" s="172"/>
      <c r="BC1802" s="172"/>
      <c r="BD1802" s="172"/>
      <c r="BE1802" s="172"/>
      <c r="BF1802" s="172"/>
      <c r="BG1802" s="172"/>
      <c r="BH1802" s="172"/>
      <c r="BI1802" s="172"/>
      <c r="BJ1802" s="172"/>
      <c r="BK1802" s="172"/>
      <c r="BL1802" s="172"/>
      <c r="BM1802" s="172"/>
      <c r="BN1802" s="172"/>
    </row>
    <row r="1803" spans="20:66" s="156" customFormat="1">
      <c r="T1803" s="172"/>
      <c r="U1803" s="172"/>
      <c r="V1803" s="172"/>
      <c r="W1803" s="172"/>
      <c r="X1803" s="172"/>
      <c r="Y1803" s="172"/>
      <c r="Z1803" s="172"/>
      <c r="AA1803" s="172"/>
      <c r="AB1803" s="172"/>
      <c r="AC1803" s="172"/>
      <c r="AD1803" s="172"/>
      <c r="AE1803" s="172"/>
      <c r="AF1803" s="172"/>
      <c r="AG1803" s="172"/>
      <c r="AH1803" s="172"/>
      <c r="AI1803" s="172"/>
      <c r="AJ1803" s="172"/>
      <c r="AK1803" s="172"/>
      <c r="AL1803" s="172"/>
      <c r="AM1803" s="172"/>
      <c r="AN1803" s="172"/>
      <c r="AO1803" s="172"/>
      <c r="AP1803" s="172"/>
      <c r="AQ1803" s="172"/>
      <c r="AR1803" s="172"/>
      <c r="AS1803" s="172"/>
      <c r="AT1803" s="172"/>
      <c r="AU1803" s="172"/>
      <c r="AV1803" s="172"/>
      <c r="AW1803" s="172"/>
      <c r="AX1803" s="172"/>
      <c r="AY1803" s="172"/>
      <c r="AZ1803" s="172"/>
      <c r="BA1803" s="172"/>
      <c r="BB1803" s="172"/>
      <c r="BC1803" s="172"/>
      <c r="BD1803" s="172"/>
      <c r="BE1803" s="172"/>
      <c r="BF1803" s="172"/>
      <c r="BG1803" s="172"/>
      <c r="BH1803" s="172"/>
      <c r="BI1803" s="172"/>
      <c r="BJ1803" s="172"/>
      <c r="BK1803" s="172"/>
      <c r="BL1803" s="172"/>
      <c r="BM1803" s="172"/>
      <c r="BN1803" s="172"/>
    </row>
    <row r="1804" spans="20:66" s="156" customFormat="1">
      <c r="T1804" s="172"/>
      <c r="U1804" s="172"/>
      <c r="V1804" s="172"/>
      <c r="W1804" s="172"/>
      <c r="X1804" s="172"/>
      <c r="Y1804" s="172"/>
      <c r="Z1804" s="172"/>
      <c r="AA1804" s="172"/>
      <c r="AB1804" s="172"/>
      <c r="AC1804" s="172"/>
      <c r="AD1804" s="172"/>
      <c r="AE1804" s="172"/>
      <c r="AF1804" s="172"/>
      <c r="AG1804" s="172"/>
      <c r="AH1804" s="172"/>
      <c r="AI1804" s="172"/>
      <c r="AJ1804" s="172"/>
      <c r="AK1804" s="172"/>
      <c r="AL1804" s="172"/>
      <c r="AM1804" s="172"/>
      <c r="AN1804" s="172"/>
      <c r="AO1804" s="172"/>
      <c r="AP1804" s="172"/>
      <c r="AQ1804" s="172"/>
      <c r="AR1804" s="172"/>
      <c r="AS1804" s="172"/>
      <c r="AT1804" s="172"/>
      <c r="AU1804" s="172"/>
      <c r="AV1804" s="172"/>
      <c r="AW1804" s="172"/>
      <c r="AX1804" s="172"/>
      <c r="AY1804" s="172"/>
      <c r="AZ1804" s="172"/>
      <c r="BA1804" s="172"/>
      <c r="BB1804" s="172"/>
      <c r="BC1804" s="172"/>
      <c r="BD1804" s="172"/>
      <c r="BE1804" s="172"/>
      <c r="BF1804" s="172"/>
      <c r="BG1804" s="172"/>
      <c r="BH1804" s="172"/>
      <c r="BI1804" s="172"/>
      <c r="BJ1804" s="172"/>
      <c r="BK1804" s="172"/>
      <c r="BL1804" s="172"/>
      <c r="BM1804" s="172"/>
      <c r="BN1804" s="172"/>
    </row>
    <row r="1805" spans="20:66" s="156" customFormat="1">
      <c r="T1805" s="172"/>
      <c r="U1805" s="172"/>
      <c r="V1805" s="172"/>
      <c r="W1805" s="172"/>
      <c r="X1805" s="172"/>
      <c r="Y1805" s="172"/>
      <c r="Z1805" s="172"/>
      <c r="AA1805" s="172"/>
      <c r="AB1805" s="172"/>
      <c r="AC1805" s="172"/>
      <c r="AD1805" s="172"/>
      <c r="AE1805" s="172"/>
      <c r="AF1805" s="172"/>
      <c r="AG1805" s="172"/>
      <c r="AH1805" s="172"/>
      <c r="AI1805" s="172"/>
      <c r="AJ1805" s="172"/>
      <c r="AK1805" s="172"/>
      <c r="AL1805" s="172"/>
      <c r="AM1805" s="172"/>
      <c r="AN1805" s="172"/>
      <c r="AO1805" s="172"/>
      <c r="AP1805" s="172"/>
      <c r="AQ1805" s="172"/>
      <c r="AR1805" s="172"/>
      <c r="AS1805" s="172"/>
      <c r="AT1805" s="172"/>
      <c r="AU1805" s="172"/>
      <c r="AV1805" s="172"/>
      <c r="AW1805" s="172"/>
      <c r="AX1805" s="172"/>
      <c r="AY1805" s="172"/>
      <c r="AZ1805" s="172"/>
      <c r="BA1805" s="172"/>
      <c r="BB1805" s="172"/>
      <c r="BC1805" s="172"/>
      <c r="BD1805" s="172"/>
      <c r="BE1805" s="172"/>
      <c r="BF1805" s="172"/>
      <c r="BG1805" s="172"/>
      <c r="BH1805" s="172"/>
      <c r="BI1805" s="172"/>
      <c r="BJ1805" s="172"/>
      <c r="BK1805" s="172"/>
      <c r="BL1805" s="172"/>
      <c r="BM1805" s="172"/>
      <c r="BN1805" s="172"/>
    </row>
    <row r="1806" spans="20:66" s="156" customFormat="1">
      <c r="T1806" s="172"/>
      <c r="U1806" s="172"/>
      <c r="V1806" s="172"/>
      <c r="W1806" s="172"/>
      <c r="X1806" s="172"/>
      <c r="Y1806" s="172"/>
      <c r="Z1806" s="172"/>
      <c r="AA1806" s="172"/>
      <c r="AB1806" s="172"/>
      <c r="AC1806" s="172"/>
      <c r="AD1806" s="172"/>
      <c r="AE1806" s="172"/>
      <c r="AF1806" s="172"/>
      <c r="AG1806" s="172"/>
      <c r="AH1806" s="172"/>
      <c r="AI1806" s="172"/>
      <c r="AJ1806" s="172"/>
      <c r="AK1806" s="172"/>
      <c r="AL1806" s="172"/>
      <c r="AM1806" s="172"/>
      <c r="AN1806" s="172"/>
      <c r="AO1806" s="172"/>
      <c r="AP1806" s="172"/>
      <c r="AQ1806" s="172"/>
      <c r="AR1806" s="172"/>
      <c r="AS1806" s="172"/>
      <c r="AT1806" s="172"/>
      <c r="AU1806" s="172"/>
      <c r="AV1806" s="172"/>
      <c r="AW1806" s="172"/>
      <c r="AX1806" s="172"/>
      <c r="AY1806" s="172"/>
      <c r="AZ1806" s="172"/>
      <c r="BA1806" s="172"/>
      <c r="BB1806" s="172"/>
      <c r="BC1806" s="172"/>
      <c r="BD1806" s="172"/>
      <c r="BE1806" s="172"/>
      <c r="BF1806" s="172"/>
      <c r="BG1806" s="172"/>
      <c r="BH1806" s="172"/>
      <c r="BI1806" s="172"/>
      <c r="BJ1806" s="172"/>
      <c r="BK1806" s="172"/>
      <c r="BL1806" s="172"/>
      <c r="BM1806" s="172"/>
      <c r="BN1806" s="172"/>
    </row>
    <row r="1807" spans="20:66" s="156" customFormat="1">
      <c r="T1807" s="172"/>
      <c r="U1807" s="172"/>
      <c r="V1807" s="172"/>
      <c r="W1807" s="172"/>
      <c r="X1807" s="172"/>
      <c r="Y1807" s="172"/>
      <c r="Z1807" s="172"/>
      <c r="AA1807" s="172"/>
      <c r="AB1807" s="172"/>
      <c r="AC1807" s="172"/>
      <c r="AD1807" s="172"/>
      <c r="AE1807" s="172"/>
      <c r="AF1807" s="172"/>
      <c r="AG1807" s="172"/>
      <c r="AH1807" s="172"/>
      <c r="AI1807" s="172"/>
      <c r="AJ1807" s="172"/>
      <c r="AK1807" s="172"/>
      <c r="AL1807" s="172"/>
      <c r="AM1807" s="172"/>
      <c r="AN1807" s="172"/>
      <c r="AO1807" s="172"/>
      <c r="AP1807" s="172"/>
      <c r="AQ1807" s="172"/>
      <c r="AR1807" s="172"/>
      <c r="AS1807" s="172"/>
      <c r="AT1807" s="172"/>
      <c r="AU1807" s="172"/>
      <c r="AV1807" s="172"/>
      <c r="AW1807" s="172"/>
      <c r="AX1807" s="172"/>
      <c r="AY1807" s="172"/>
      <c r="AZ1807" s="172"/>
      <c r="BA1807" s="172"/>
      <c r="BB1807" s="172"/>
      <c r="BC1807" s="172"/>
      <c r="BD1807" s="172"/>
      <c r="BE1807" s="172"/>
      <c r="BF1807" s="172"/>
      <c r="BG1807" s="172"/>
      <c r="BH1807" s="172"/>
      <c r="BI1807" s="172"/>
      <c r="BJ1807" s="172"/>
      <c r="BK1807" s="172"/>
      <c r="BL1807" s="172"/>
      <c r="BM1807" s="172"/>
      <c r="BN1807" s="172"/>
    </row>
    <row r="1808" spans="20:66" s="156" customFormat="1">
      <c r="T1808" s="172"/>
      <c r="U1808" s="172"/>
      <c r="V1808" s="172"/>
      <c r="W1808" s="172"/>
      <c r="X1808" s="172"/>
      <c r="Y1808" s="172"/>
      <c r="Z1808" s="172"/>
      <c r="AA1808" s="172"/>
      <c r="AB1808" s="172"/>
      <c r="AC1808" s="172"/>
      <c r="AD1808" s="172"/>
      <c r="AE1808" s="172"/>
      <c r="AF1808" s="172"/>
      <c r="AG1808" s="172"/>
      <c r="AH1808" s="172"/>
      <c r="AI1808" s="172"/>
      <c r="AJ1808" s="172"/>
      <c r="AK1808" s="172"/>
      <c r="AL1808" s="172"/>
      <c r="AM1808" s="172"/>
      <c r="AN1808" s="172"/>
      <c r="AO1808" s="172"/>
      <c r="AP1808" s="172"/>
      <c r="AQ1808" s="172"/>
      <c r="AR1808" s="172"/>
      <c r="AS1808" s="172"/>
      <c r="AT1808" s="172"/>
      <c r="AU1808" s="172"/>
      <c r="AV1808" s="172"/>
      <c r="AW1808" s="172"/>
      <c r="AX1808" s="172"/>
      <c r="AY1808" s="172"/>
      <c r="AZ1808" s="172"/>
      <c r="BA1808" s="172"/>
      <c r="BB1808" s="172"/>
      <c r="BC1808" s="172"/>
      <c r="BD1808" s="172"/>
      <c r="BE1808" s="172"/>
      <c r="BF1808" s="172"/>
      <c r="BG1808" s="172"/>
      <c r="BH1808" s="172"/>
      <c r="BI1808" s="172"/>
      <c r="BJ1808" s="172"/>
      <c r="BK1808" s="172"/>
      <c r="BL1808" s="172"/>
      <c r="BM1808" s="172"/>
      <c r="BN1808" s="172"/>
    </row>
    <row r="1809" spans="20:66" s="156" customFormat="1">
      <c r="T1809" s="172"/>
      <c r="U1809" s="172"/>
      <c r="V1809" s="172"/>
      <c r="W1809" s="172"/>
      <c r="X1809" s="172"/>
      <c r="Y1809" s="172"/>
      <c r="Z1809" s="172"/>
      <c r="AA1809" s="172"/>
      <c r="AB1809" s="172"/>
      <c r="AC1809" s="172"/>
      <c r="AD1809" s="172"/>
      <c r="AE1809" s="172"/>
      <c r="AF1809" s="172"/>
      <c r="AG1809" s="172"/>
      <c r="AH1809" s="172"/>
      <c r="AI1809" s="172"/>
      <c r="AJ1809" s="172"/>
      <c r="AK1809" s="172"/>
      <c r="AL1809" s="172"/>
      <c r="AM1809" s="172"/>
      <c r="AN1809" s="172"/>
      <c r="AO1809" s="172"/>
      <c r="AP1809" s="172"/>
      <c r="AQ1809" s="172"/>
      <c r="AR1809" s="172"/>
      <c r="AS1809" s="172"/>
      <c r="AT1809" s="172"/>
      <c r="AU1809" s="172"/>
      <c r="AV1809" s="172"/>
      <c r="AW1809" s="172"/>
      <c r="AX1809" s="172"/>
      <c r="AY1809" s="172"/>
      <c r="AZ1809" s="172"/>
      <c r="BA1809" s="172"/>
      <c r="BB1809" s="172"/>
      <c r="BC1809" s="172"/>
      <c r="BD1809" s="172"/>
      <c r="BE1809" s="172"/>
      <c r="BF1809" s="172"/>
      <c r="BG1809" s="172"/>
      <c r="BH1809" s="172"/>
      <c r="BI1809" s="172"/>
      <c r="BJ1809" s="172"/>
      <c r="BK1809" s="172"/>
      <c r="BL1809" s="172"/>
      <c r="BM1809" s="172"/>
      <c r="BN1809" s="172"/>
    </row>
    <row r="1810" spans="20:66" s="156" customFormat="1">
      <c r="T1810" s="172"/>
      <c r="U1810" s="172"/>
      <c r="V1810" s="172"/>
      <c r="W1810" s="172"/>
      <c r="X1810" s="172"/>
      <c r="Y1810" s="172"/>
      <c r="Z1810" s="172"/>
      <c r="AA1810" s="172"/>
      <c r="AB1810" s="172"/>
      <c r="AC1810" s="172"/>
      <c r="AD1810" s="172"/>
      <c r="AE1810" s="172"/>
      <c r="AF1810" s="172"/>
      <c r="AG1810" s="172"/>
      <c r="AH1810" s="172"/>
      <c r="AI1810" s="172"/>
      <c r="AJ1810" s="172"/>
      <c r="AK1810" s="172"/>
      <c r="AL1810" s="172"/>
      <c r="AM1810" s="172"/>
      <c r="AN1810" s="172"/>
      <c r="AO1810" s="172"/>
      <c r="AP1810" s="172"/>
      <c r="AQ1810" s="172"/>
      <c r="AR1810" s="172"/>
      <c r="AS1810" s="172"/>
      <c r="AT1810" s="172"/>
      <c r="AU1810" s="172"/>
      <c r="AV1810" s="172"/>
      <c r="AW1810" s="172"/>
      <c r="AX1810" s="172"/>
      <c r="AY1810" s="172"/>
      <c r="AZ1810" s="172"/>
      <c r="BA1810" s="172"/>
      <c r="BB1810" s="172"/>
      <c r="BC1810" s="172"/>
      <c r="BD1810" s="172"/>
      <c r="BE1810" s="172"/>
      <c r="BF1810" s="172"/>
      <c r="BG1810" s="172"/>
      <c r="BH1810" s="172"/>
      <c r="BI1810" s="172"/>
      <c r="BJ1810" s="172"/>
      <c r="BK1810" s="172"/>
      <c r="BL1810" s="172"/>
      <c r="BM1810" s="172"/>
      <c r="BN1810" s="172"/>
    </row>
    <row r="1811" spans="20:66" s="156" customFormat="1">
      <c r="T1811" s="172"/>
      <c r="U1811" s="172"/>
      <c r="V1811" s="172"/>
      <c r="W1811" s="172"/>
      <c r="X1811" s="172"/>
      <c r="Y1811" s="172"/>
      <c r="Z1811" s="172"/>
      <c r="AA1811" s="172"/>
      <c r="AB1811" s="172"/>
      <c r="AC1811" s="172"/>
      <c r="AD1811" s="172"/>
      <c r="AE1811" s="172"/>
      <c r="AF1811" s="172"/>
      <c r="AG1811" s="172"/>
      <c r="AH1811" s="172"/>
      <c r="AI1811" s="172"/>
      <c r="AJ1811" s="172"/>
      <c r="AK1811" s="172"/>
      <c r="AL1811" s="172"/>
      <c r="AM1811" s="172"/>
      <c r="AN1811" s="172"/>
      <c r="AO1811" s="172"/>
      <c r="AP1811" s="172"/>
      <c r="AQ1811" s="172"/>
      <c r="AR1811" s="172"/>
      <c r="AS1811" s="172"/>
      <c r="AT1811" s="172"/>
      <c r="AU1811" s="172"/>
      <c r="AV1811" s="172"/>
      <c r="AW1811" s="172"/>
      <c r="AX1811" s="172"/>
      <c r="AY1811" s="172"/>
      <c r="AZ1811" s="172"/>
      <c r="BA1811" s="172"/>
      <c r="BB1811" s="172"/>
      <c r="BC1811" s="172"/>
      <c r="BD1811" s="172"/>
      <c r="BE1811" s="172"/>
      <c r="BF1811" s="172"/>
      <c r="BG1811" s="172"/>
      <c r="BH1811" s="172"/>
      <c r="BI1811" s="172"/>
      <c r="BJ1811" s="172"/>
      <c r="BK1811" s="172"/>
      <c r="BL1811" s="172"/>
      <c r="BM1811" s="172"/>
      <c r="BN1811" s="172"/>
    </row>
    <row r="1812" spans="20:66" s="156" customFormat="1">
      <c r="T1812" s="172"/>
      <c r="U1812" s="172"/>
      <c r="V1812" s="172"/>
      <c r="W1812" s="172"/>
      <c r="X1812" s="172"/>
      <c r="Y1812" s="172"/>
      <c r="Z1812" s="172"/>
      <c r="AA1812" s="172"/>
      <c r="AB1812" s="172"/>
      <c r="AC1812" s="172"/>
      <c r="AD1812" s="172"/>
      <c r="AE1812" s="172"/>
      <c r="AF1812" s="172"/>
      <c r="AG1812" s="172"/>
      <c r="AH1812" s="172"/>
      <c r="AI1812" s="172"/>
      <c r="AJ1812" s="172"/>
      <c r="AK1812" s="172"/>
      <c r="AL1812" s="172"/>
      <c r="AM1812" s="172"/>
      <c r="AN1812" s="172"/>
      <c r="AO1812" s="172"/>
      <c r="AP1812" s="172"/>
      <c r="AQ1812" s="172"/>
      <c r="AR1812" s="172"/>
      <c r="AS1812" s="172"/>
      <c r="AT1812" s="172"/>
      <c r="AU1812" s="172"/>
      <c r="AV1812" s="172"/>
      <c r="AW1812" s="172"/>
      <c r="AX1812" s="172"/>
      <c r="AY1812" s="172"/>
      <c r="AZ1812" s="172"/>
      <c r="BA1812" s="172"/>
      <c r="BB1812" s="172"/>
      <c r="BC1812" s="172"/>
      <c r="BD1812" s="172"/>
      <c r="BE1812" s="172"/>
      <c r="BF1812" s="172"/>
      <c r="BG1812" s="172"/>
      <c r="BH1812" s="172"/>
      <c r="BI1812" s="172"/>
      <c r="BJ1812" s="172"/>
      <c r="BK1812" s="172"/>
      <c r="BL1812" s="172"/>
      <c r="BM1812" s="172"/>
      <c r="BN1812" s="172"/>
    </row>
    <row r="1813" spans="20:66" s="156" customFormat="1">
      <c r="T1813" s="172"/>
      <c r="U1813" s="172"/>
      <c r="V1813" s="172"/>
      <c r="W1813" s="172"/>
      <c r="X1813" s="172"/>
      <c r="Y1813" s="172"/>
      <c r="Z1813" s="172"/>
      <c r="AA1813" s="172"/>
      <c r="AB1813" s="172"/>
      <c r="AC1813" s="172"/>
      <c r="AD1813" s="172"/>
      <c r="AE1813" s="172"/>
      <c r="AF1813" s="172"/>
      <c r="AG1813" s="172"/>
      <c r="AH1813" s="172"/>
      <c r="AI1813" s="172"/>
      <c r="AJ1813" s="172"/>
      <c r="AK1813" s="172"/>
      <c r="AL1813" s="172"/>
      <c r="AM1813" s="172"/>
      <c r="AN1813" s="172"/>
      <c r="AO1813" s="172"/>
      <c r="AP1813" s="172"/>
      <c r="AQ1813" s="172"/>
      <c r="AR1813" s="172"/>
      <c r="AS1813" s="172"/>
      <c r="AT1813" s="172"/>
      <c r="AU1813" s="172"/>
      <c r="AV1813" s="172"/>
      <c r="AW1813" s="172"/>
      <c r="AX1813" s="172"/>
      <c r="AY1813" s="172"/>
      <c r="AZ1813" s="172"/>
      <c r="BA1813" s="172"/>
      <c r="BB1813" s="172"/>
      <c r="BC1813" s="172"/>
      <c r="BD1813" s="172"/>
      <c r="BE1813" s="172"/>
      <c r="BF1813" s="172"/>
      <c r="BG1813" s="172"/>
      <c r="BH1813" s="172"/>
      <c r="BI1813" s="172"/>
      <c r="BJ1813" s="172"/>
      <c r="BK1813" s="172"/>
      <c r="BL1813" s="172"/>
      <c r="BM1813" s="172"/>
      <c r="BN1813" s="172"/>
    </row>
    <row r="1814" spans="20:66" s="156" customFormat="1">
      <c r="T1814" s="172"/>
      <c r="U1814" s="172"/>
      <c r="V1814" s="172"/>
      <c r="W1814" s="172"/>
      <c r="X1814" s="172"/>
      <c r="Y1814" s="172"/>
      <c r="Z1814" s="172"/>
      <c r="AA1814" s="172"/>
      <c r="AB1814" s="172"/>
      <c r="AC1814" s="172"/>
      <c r="AD1814" s="172"/>
      <c r="AE1814" s="172"/>
      <c r="AF1814" s="172"/>
      <c r="AG1814" s="172"/>
      <c r="AH1814" s="172"/>
      <c r="AI1814" s="172"/>
      <c r="AJ1814" s="172"/>
      <c r="AK1814" s="172"/>
      <c r="AL1814" s="172"/>
      <c r="AM1814" s="172"/>
      <c r="AN1814" s="172"/>
      <c r="AO1814" s="172"/>
      <c r="AP1814" s="172"/>
      <c r="AQ1814" s="172"/>
      <c r="AR1814" s="172"/>
      <c r="AS1814" s="172"/>
      <c r="AT1814" s="172"/>
      <c r="AU1814" s="172"/>
      <c r="AV1814" s="172"/>
      <c r="AW1814" s="172"/>
      <c r="AX1814" s="172"/>
      <c r="AY1814" s="172"/>
      <c r="AZ1814" s="172"/>
      <c r="BA1814" s="172"/>
      <c r="BB1814" s="172"/>
      <c r="BC1814" s="172"/>
      <c r="BD1814" s="172"/>
      <c r="BE1814" s="172"/>
      <c r="BF1814" s="172"/>
      <c r="BG1814" s="172"/>
      <c r="BH1814" s="172"/>
      <c r="BI1814" s="172"/>
      <c r="BJ1814" s="172"/>
      <c r="BK1814" s="172"/>
      <c r="BL1814" s="172"/>
      <c r="BM1814" s="172"/>
      <c r="BN1814" s="172"/>
    </row>
    <row r="1815" spans="20:66" s="156" customFormat="1">
      <c r="T1815" s="172"/>
      <c r="U1815" s="172"/>
      <c r="V1815" s="172"/>
      <c r="W1815" s="172"/>
      <c r="X1815" s="172"/>
      <c r="Y1815" s="172"/>
      <c r="Z1815" s="172"/>
      <c r="AA1815" s="172"/>
      <c r="AB1815" s="172"/>
      <c r="AC1815" s="172"/>
      <c r="AD1815" s="172"/>
      <c r="AE1815" s="172"/>
      <c r="AF1815" s="172"/>
      <c r="AG1815" s="172"/>
      <c r="AH1815" s="172"/>
      <c r="AI1815" s="172"/>
      <c r="AJ1815" s="172"/>
      <c r="AK1815" s="172"/>
      <c r="AL1815" s="172"/>
      <c r="AM1815" s="172"/>
      <c r="AN1815" s="172"/>
      <c r="AO1815" s="172"/>
      <c r="AP1815" s="172"/>
      <c r="AQ1815" s="172"/>
      <c r="AR1815" s="172"/>
      <c r="AS1815" s="172"/>
      <c r="AT1815" s="172"/>
      <c r="AU1815" s="172"/>
      <c r="AV1815" s="172"/>
      <c r="AW1815" s="172"/>
      <c r="AX1815" s="172"/>
      <c r="AY1815" s="172"/>
      <c r="AZ1815" s="172"/>
      <c r="BA1815" s="172"/>
      <c r="BB1815" s="172"/>
      <c r="BC1815" s="172"/>
      <c r="BD1815" s="172"/>
      <c r="BE1815" s="172"/>
      <c r="BF1815" s="172"/>
      <c r="BG1815" s="172"/>
      <c r="BH1815" s="172"/>
      <c r="BI1815" s="172"/>
      <c r="BJ1815" s="172"/>
      <c r="BK1815" s="172"/>
      <c r="BL1815" s="172"/>
      <c r="BM1815" s="172"/>
      <c r="BN1815" s="172"/>
    </row>
    <row r="1816" spans="20:66" s="156" customFormat="1">
      <c r="T1816" s="172"/>
      <c r="U1816" s="172"/>
      <c r="V1816" s="172"/>
      <c r="W1816" s="172"/>
      <c r="X1816" s="172"/>
      <c r="Y1816" s="172"/>
      <c r="Z1816" s="172"/>
      <c r="AA1816" s="172"/>
      <c r="AB1816" s="172"/>
      <c r="AC1816" s="172"/>
      <c r="AD1816" s="172"/>
      <c r="AE1816" s="172"/>
      <c r="AF1816" s="172"/>
      <c r="AG1816" s="172"/>
      <c r="AH1816" s="172"/>
      <c r="AI1816" s="172"/>
      <c r="AJ1816" s="172"/>
      <c r="AK1816" s="172"/>
      <c r="AL1816" s="172"/>
      <c r="AM1816" s="172"/>
      <c r="AN1816" s="172"/>
      <c r="AO1816" s="172"/>
      <c r="AP1816" s="172"/>
      <c r="AQ1816" s="172"/>
      <c r="AR1816" s="172"/>
      <c r="AS1816" s="172"/>
      <c r="AT1816" s="172"/>
      <c r="AU1816" s="172"/>
      <c r="AV1816" s="172"/>
      <c r="AW1816" s="172"/>
      <c r="AX1816" s="172"/>
      <c r="AY1816" s="172"/>
      <c r="AZ1816" s="172"/>
      <c r="BA1816" s="172"/>
      <c r="BB1816" s="172"/>
      <c r="BC1816" s="172"/>
      <c r="BD1816" s="172"/>
      <c r="BE1816" s="172"/>
      <c r="BF1816" s="172"/>
      <c r="BG1816" s="172"/>
      <c r="BH1816" s="172"/>
      <c r="BI1816" s="172"/>
      <c r="BJ1816" s="172"/>
      <c r="BK1816" s="172"/>
      <c r="BL1816" s="172"/>
      <c r="BM1816" s="172"/>
      <c r="BN1816" s="172"/>
    </row>
    <row r="1817" spans="20:66" s="156" customFormat="1">
      <c r="T1817" s="172"/>
      <c r="U1817" s="172"/>
      <c r="V1817" s="172"/>
      <c r="W1817" s="172"/>
      <c r="X1817" s="172"/>
      <c r="Y1817" s="172"/>
      <c r="Z1817" s="172"/>
      <c r="AA1817" s="172"/>
      <c r="AB1817" s="172"/>
      <c r="AC1817" s="172"/>
      <c r="AD1817" s="172"/>
      <c r="AE1817" s="172"/>
      <c r="AF1817" s="172"/>
      <c r="AG1817" s="172"/>
      <c r="AH1817" s="172"/>
      <c r="AI1817" s="172"/>
      <c r="AJ1817" s="172"/>
      <c r="AK1817" s="172"/>
      <c r="AL1817" s="172"/>
      <c r="AM1817" s="172"/>
      <c r="AN1817" s="172"/>
      <c r="AO1817" s="172"/>
      <c r="AP1817" s="172"/>
      <c r="AQ1817" s="172"/>
      <c r="AR1817" s="172"/>
      <c r="AS1817" s="172"/>
      <c r="AT1817" s="172"/>
      <c r="AU1817" s="172"/>
      <c r="AV1817" s="172"/>
      <c r="AW1817" s="172"/>
      <c r="AX1817" s="172"/>
      <c r="AY1817" s="172"/>
      <c r="AZ1817" s="172"/>
      <c r="BA1817" s="172"/>
      <c r="BB1817" s="172"/>
      <c r="BC1817" s="172"/>
      <c r="BD1817" s="172"/>
      <c r="BE1817" s="172"/>
      <c r="BF1817" s="172"/>
      <c r="BG1817" s="172"/>
      <c r="BH1817" s="172"/>
      <c r="BI1817" s="172"/>
      <c r="BJ1817" s="172"/>
      <c r="BK1817" s="172"/>
      <c r="BL1817" s="172"/>
      <c r="BM1817" s="172"/>
      <c r="BN1817" s="172"/>
    </row>
    <row r="1818" spans="20:66" s="156" customFormat="1">
      <c r="T1818" s="172"/>
      <c r="U1818" s="172"/>
      <c r="V1818" s="172"/>
      <c r="W1818" s="172"/>
      <c r="X1818" s="172"/>
      <c r="Y1818" s="172"/>
      <c r="Z1818" s="172"/>
      <c r="AA1818" s="172"/>
      <c r="AB1818" s="172"/>
      <c r="AC1818" s="172"/>
      <c r="AD1818" s="172"/>
      <c r="AE1818" s="172"/>
      <c r="AF1818" s="172"/>
      <c r="AG1818" s="172"/>
      <c r="AH1818" s="172"/>
      <c r="AI1818" s="172"/>
      <c r="AJ1818" s="172"/>
      <c r="AK1818" s="172"/>
      <c r="AL1818" s="172"/>
      <c r="AM1818" s="172"/>
      <c r="AN1818" s="172"/>
      <c r="AO1818" s="172"/>
      <c r="AP1818" s="172"/>
      <c r="AQ1818" s="172"/>
      <c r="AR1818" s="172"/>
      <c r="AS1818" s="172"/>
      <c r="AT1818" s="172"/>
      <c r="AU1818" s="172"/>
      <c r="AV1818" s="172"/>
      <c r="AW1818" s="172"/>
      <c r="AX1818" s="172"/>
      <c r="AY1818" s="172"/>
      <c r="AZ1818" s="172"/>
      <c r="BA1818" s="172"/>
      <c r="BB1818" s="172"/>
      <c r="BC1818" s="172"/>
      <c r="BD1818" s="172"/>
      <c r="BE1818" s="172"/>
      <c r="BF1818" s="172"/>
      <c r="BG1818" s="172"/>
      <c r="BH1818" s="172"/>
      <c r="BI1818" s="172"/>
      <c r="BJ1818" s="172"/>
      <c r="BK1818" s="172"/>
      <c r="BL1818" s="172"/>
      <c r="BM1818" s="172"/>
      <c r="BN1818" s="172"/>
    </row>
    <row r="1819" spans="20:66" s="156" customFormat="1">
      <c r="T1819" s="172"/>
      <c r="U1819" s="172"/>
      <c r="V1819" s="172"/>
      <c r="W1819" s="172"/>
      <c r="X1819" s="172"/>
      <c r="Y1819" s="172"/>
      <c r="Z1819" s="172"/>
      <c r="AA1819" s="172"/>
      <c r="AB1819" s="172"/>
      <c r="AC1819" s="172"/>
      <c r="AD1819" s="172"/>
      <c r="AE1819" s="172"/>
      <c r="AF1819" s="172"/>
      <c r="AG1819" s="172"/>
      <c r="AH1819" s="172"/>
      <c r="AI1819" s="172"/>
      <c r="AJ1819" s="172"/>
      <c r="AK1819" s="172"/>
      <c r="AL1819" s="172"/>
      <c r="AM1819" s="172"/>
      <c r="AN1819" s="172"/>
      <c r="AO1819" s="172"/>
      <c r="AP1819" s="172"/>
      <c r="AQ1819" s="172"/>
      <c r="AR1819" s="172"/>
      <c r="AS1819" s="172"/>
      <c r="AT1819" s="172"/>
      <c r="AU1819" s="172"/>
      <c r="AV1819" s="172"/>
      <c r="AW1819" s="172"/>
      <c r="AX1819" s="172"/>
      <c r="AY1819" s="172"/>
      <c r="AZ1819" s="172"/>
      <c r="BA1819" s="172"/>
      <c r="BB1819" s="172"/>
      <c r="BC1819" s="172"/>
      <c r="BD1819" s="172"/>
      <c r="BE1819" s="172"/>
      <c r="BF1819" s="172"/>
      <c r="BG1819" s="172"/>
      <c r="BH1819" s="172"/>
      <c r="BI1819" s="172"/>
      <c r="BJ1819" s="172"/>
      <c r="BK1819" s="172"/>
      <c r="BL1819" s="172"/>
      <c r="BM1819" s="172"/>
      <c r="BN1819" s="172"/>
    </row>
    <row r="1820" spans="20:66" s="156" customFormat="1">
      <c r="T1820" s="172"/>
      <c r="U1820" s="172"/>
      <c r="V1820" s="172"/>
      <c r="W1820" s="172"/>
      <c r="X1820" s="172"/>
      <c r="Y1820" s="172"/>
      <c r="Z1820" s="172"/>
      <c r="AA1820" s="172"/>
      <c r="AB1820" s="172"/>
      <c r="AC1820" s="172"/>
      <c r="AD1820" s="172"/>
      <c r="AE1820" s="172"/>
      <c r="AF1820" s="172"/>
      <c r="AG1820" s="172"/>
      <c r="AH1820" s="172"/>
      <c r="AI1820" s="172"/>
      <c r="AJ1820" s="172"/>
      <c r="AK1820" s="172"/>
      <c r="AL1820" s="172"/>
      <c r="AM1820" s="172"/>
      <c r="AN1820" s="172"/>
      <c r="AO1820" s="172"/>
      <c r="AP1820" s="172"/>
      <c r="AQ1820" s="172"/>
      <c r="AR1820" s="172"/>
      <c r="AS1820" s="172"/>
      <c r="AT1820" s="172"/>
      <c r="AU1820" s="172"/>
      <c r="AV1820" s="172"/>
      <c r="AW1820" s="172"/>
      <c r="AX1820" s="172"/>
      <c r="AY1820" s="172"/>
      <c r="AZ1820" s="172"/>
      <c r="BA1820" s="172"/>
      <c r="BB1820" s="172"/>
      <c r="BC1820" s="172"/>
      <c r="BD1820" s="172"/>
      <c r="BE1820" s="172"/>
      <c r="BF1820" s="172"/>
      <c r="BG1820" s="172"/>
      <c r="BH1820" s="172"/>
      <c r="BI1820" s="172"/>
      <c r="BJ1820" s="172"/>
      <c r="BK1820" s="172"/>
      <c r="BL1820" s="172"/>
      <c r="BM1820" s="172"/>
      <c r="BN1820" s="172"/>
    </row>
    <row r="1821" spans="20:66" s="156" customFormat="1">
      <c r="T1821" s="172"/>
      <c r="U1821" s="172"/>
      <c r="V1821" s="172"/>
      <c r="W1821" s="172"/>
      <c r="X1821" s="172"/>
      <c r="Y1821" s="172"/>
      <c r="Z1821" s="172"/>
      <c r="AA1821" s="172"/>
      <c r="AB1821" s="172"/>
      <c r="AC1821" s="172"/>
      <c r="AD1821" s="172"/>
      <c r="AE1821" s="172"/>
      <c r="AF1821" s="172"/>
      <c r="AG1821" s="172"/>
      <c r="AH1821" s="172"/>
      <c r="AI1821" s="172"/>
      <c r="AJ1821" s="172"/>
      <c r="AK1821" s="172"/>
      <c r="AL1821" s="172"/>
      <c r="AM1821" s="172"/>
      <c r="AN1821" s="172"/>
      <c r="AO1821" s="172"/>
      <c r="AP1821" s="172"/>
      <c r="AQ1821" s="172"/>
      <c r="AR1821" s="172"/>
      <c r="AS1821" s="172"/>
      <c r="AT1821" s="172"/>
      <c r="AU1821" s="172"/>
      <c r="AV1821" s="172"/>
      <c r="AW1821" s="172"/>
      <c r="AX1821" s="172"/>
      <c r="AY1821" s="172"/>
      <c r="AZ1821" s="172"/>
      <c r="BA1821" s="172"/>
      <c r="BB1821" s="172"/>
      <c r="BC1821" s="172"/>
      <c r="BD1821" s="172"/>
      <c r="BE1821" s="172"/>
      <c r="BF1821" s="172"/>
      <c r="BG1821" s="172"/>
      <c r="BH1821" s="172"/>
      <c r="BI1821" s="172"/>
      <c r="BJ1821" s="172"/>
      <c r="BK1821" s="172"/>
      <c r="BL1821" s="172"/>
      <c r="BM1821" s="172"/>
      <c r="BN1821" s="172"/>
    </row>
    <row r="1822" spans="20:66" s="156" customFormat="1">
      <c r="T1822" s="172"/>
      <c r="U1822" s="172"/>
      <c r="V1822" s="172"/>
      <c r="W1822" s="172"/>
      <c r="X1822" s="172"/>
      <c r="Y1822" s="172"/>
      <c r="Z1822" s="172"/>
      <c r="AA1822" s="172"/>
      <c r="AB1822" s="172"/>
      <c r="AC1822" s="172"/>
      <c r="AD1822" s="172"/>
      <c r="AE1822" s="172"/>
      <c r="AF1822" s="172"/>
      <c r="AG1822" s="172"/>
      <c r="AH1822" s="172"/>
      <c r="AI1822" s="172"/>
      <c r="AJ1822" s="172"/>
      <c r="AK1822" s="172"/>
      <c r="AL1822" s="172"/>
      <c r="AM1822" s="172"/>
      <c r="AN1822" s="172"/>
      <c r="AO1822" s="172"/>
      <c r="AP1822" s="172"/>
      <c r="AQ1822" s="172"/>
      <c r="AR1822" s="172"/>
      <c r="AS1822" s="172"/>
      <c r="AT1822" s="172"/>
      <c r="AU1822" s="172"/>
      <c r="AV1822" s="172"/>
      <c r="AW1822" s="172"/>
      <c r="AX1822" s="172"/>
      <c r="AY1822" s="172"/>
      <c r="AZ1822" s="172"/>
      <c r="BA1822" s="172"/>
      <c r="BB1822" s="172"/>
      <c r="BC1822" s="172"/>
      <c r="BD1822" s="172"/>
      <c r="BE1822" s="172"/>
      <c r="BF1822" s="172"/>
      <c r="BG1822" s="172"/>
      <c r="BH1822" s="172"/>
      <c r="BI1822" s="172"/>
      <c r="BJ1822" s="172"/>
      <c r="BK1822" s="172"/>
      <c r="BL1822" s="172"/>
      <c r="BM1822" s="172"/>
      <c r="BN1822" s="172"/>
    </row>
    <row r="1823" spans="20:66" s="156" customFormat="1">
      <c r="T1823" s="172"/>
      <c r="U1823" s="172"/>
      <c r="V1823" s="172"/>
      <c r="W1823" s="172"/>
      <c r="X1823" s="172"/>
      <c r="Y1823" s="172"/>
      <c r="Z1823" s="172"/>
      <c r="AA1823" s="172"/>
      <c r="AB1823" s="172"/>
      <c r="AC1823" s="172"/>
      <c r="AD1823" s="172"/>
      <c r="AE1823" s="172"/>
      <c r="AF1823" s="172"/>
      <c r="AG1823" s="172"/>
      <c r="AH1823" s="172"/>
      <c r="AI1823" s="172"/>
      <c r="AJ1823" s="172"/>
      <c r="AK1823" s="172"/>
      <c r="AL1823" s="172"/>
      <c r="AM1823" s="172"/>
      <c r="AN1823" s="172"/>
      <c r="AO1823" s="172"/>
      <c r="AP1823" s="172"/>
      <c r="AQ1823" s="172"/>
      <c r="AR1823" s="172"/>
      <c r="AS1823" s="172"/>
      <c r="AT1823" s="172"/>
      <c r="AU1823" s="172"/>
      <c r="AV1823" s="172"/>
      <c r="AW1823" s="172"/>
      <c r="AX1823" s="172"/>
      <c r="AY1823" s="172"/>
      <c r="AZ1823" s="172"/>
      <c r="BA1823" s="172"/>
      <c r="BB1823" s="172"/>
      <c r="BC1823" s="172"/>
      <c r="BD1823" s="172"/>
      <c r="BE1823" s="172"/>
      <c r="BF1823" s="172"/>
      <c r="BG1823" s="172"/>
      <c r="BH1823" s="172"/>
      <c r="BI1823" s="172"/>
      <c r="BJ1823" s="172"/>
      <c r="BK1823" s="172"/>
      <c r="BL1823" s="172"/>
      <c r="BM1823" s="172"/>
      <c r="BN1823" s="172"/>
    </row>
    <row r="1824" spans="20:66" s="156" customFormat="1">
      <c r="T1824" s="172"/>
      <c r="U1824" s="172"/>
      <c r="V1824" s="172"/>
      <c r="W1824" s="172"/>
      <c r="X1824" s="172"/>
      <c r="Y1824" s="172"/>
      <c r="Z1824" s="172"/>
      <c r="AA1824" s="172"/>
      <c r="AB1824" s="172"/>
      <c r="AC1824" s="172"/>
      <c r="AD1824" s="172"/>
      <c r="AE1824" s="172"/>
      <c r="AF1824" s="172"/>
      <c r="AG1824" s="172"/>
      <c r="AH1824" s="172"/>
      <c r="AI1824" s="172"/>
      <c r="AJ1824" s="172"/>
      <c r="AK1824" s="172"/>
      <c r="AL1824" s="172"/>
      <c r="AM1824" s="172"/>
      <c r="AN1824" s="172"/>
      <c r="AO1824" s="172"/>
      <c r="AP1824" s="172"/>
      <c r="AQ1824" s="172"/>
      <c r="AR1824" s="172"/>
      <c r="AS1824" s="172"/>
      <c r="AT1824" s="172"/>
      <c r="AU1824" s="172"/>
      <c r="AV1824" s="172"/>
      <c r="AW1824" s="172"/>
      <c r="AX1824" s="172"/>
      <c r="AY1824" s="172"/>
      <c r="AZ1824" s="172"/>
      <c r="BA1824" s="172"/>
      <c r="BB1824" s="172"/>
      <c r="BC1824" s="172"/>
      <c r="BD1824" s="172"/>
      <c r="BE1824" s="172"/>
      <c r="BF1824" s="172"/>
      <c r="BG1824" s="172"/>
      <c r="BH1824" s="172"/>
      <c r="BI1824" s="172"/>
      <c r="BJ1824" s="172"/>
      <c r="BK1824" s="172"/>
      <c r="BL1824" s="172"/>
      <c r="BM1824" s="172"/>
      <c r="BN1824" s="172"/>
    </row>
    <row r="1825" spans="20:66" s="156" customFormat="1">
      <c r="T1825" s="172"/>
      <c r="U1825" s="172"/>
      <c r="V1825" s="172"/>
      <c r="W1825" s="172"/>
      <c r="X1825" s="172"/>
      <c r="Y1825" s="172"/>
      <c r="Z1825" s="172"/>
      <c r="AA1825" s="172"/>
      <c r="AB1825" s="172"/>
      <c r="AC1825" s="172"/>
      <c r="AD1825" s="172"/>
      <c r="AE1825" s="172"/>
      <c r="AF1825" s="172"/>
      <c r="AG1825" s="172"/>
      <c r="AH1825" s="172"/>
      <c r="AI1825" s="172"/>
      <c r="AJ1825" s="172"/>
      <c r="AK1825" s="172"/>
      <c r="AL1825" s="172"/>
      <c r="AM1825" s="172"/>
      <c r="AN1825" s="172"/>
      <c r="AO1825" s="172"/>
      <c r="AP1825" s="172"/>
      <c r="AQ1825" s="172"/>
      <c r="AR1825" s="172"/>
      <c r="AS1825" s="172"/>
      <c r="AT1825" s="172"/>
      <c r="AU1825" s="172"/>
      <c r="AV1825" s="172"/>
      <c r="AW1825" s="172"/>
      <c r="AX1825" s="172"/>
      <c r="AY1825" s="172"/>
      <c r="AZ1825" s="172"/>
      <c r="BA1825" s="172"/>
      <c r="BB1825" s="172"/>
      <c r="BC1825" s="172"/>
      <c r="BD1825" s="172"/>
      <c r="BE1825" s="172"/>
      <c r="BF1825" s="172"/>
      <c r="BG1825" s="172"/>
      <c r="BH1825" s="172"/>
      <c r="BI1825" s="172"/>
      <c r="BJ1825" s="172"/>
      <c r="BK1825" s="172"/>
      <c r="BL1825" s="172"/>
      <c r="BM1825" s="172"/>
      <c r="BN1825" s="172"/>
    </row>
    <row r="1826" spans="20:66" s="156" customFormat="1">
      <c r="T1826" s="172"/>
      <c r="U1826" s="172"/>
      <c r="V1826" s="172"/>
      <c r="W1826" s="172"/>
      <c r="X1826" s="172"/>
      <c r="Y1826" s="172"/>
      <c r="Z1826" s="172"/>
      <c r="AA1826" s="172"/>
      <c r="AB1826" s="172"/>
      <c r="AC1826" s="172"/>
      <c r="AD1826" s="172"/>
      <c r="AE1826" s="172"/>
      <c r="AF1826" s="172"/>
      <c r="AG1826" s="172"/>
      <c r="AH1826" s="172"/>
      <c r="AI1826" s="172"/>
      <c r="AJ1826" s="172"/>
      <c r="AK1826" s="172"/>
      <c r="AL1826" s="172"/>
      <c r="AM1826" s="172"/>
      <c r="AN1826" s="172"/>
      <c r="AO1826" s="172"/>
      <c r="AP1826" s="172"/>
      <c r="AQ1826" s="172"/>
      <c r="AR1826" s="172"/>
      <c r="AS1826" s="172"/>
      <c r="AT1826" s="172"/>
      <c r="AU1826" s="172"/>
      <c r="AV1826" s="172"/>
      <c r="AW1826" s="172"/>
      <c r="AX1826" s="172"/>
      <c r="AY1826" s="172"/>
      <c r="AZ1826" s="172"/>
      <c r="BA1826" s="172"/>
      <c r="BB1826" s="172"/>
      <c r="BC1826" s="172"/>
      <c r="BD1826" s="172"/>
      <c r="BE1826" s="172"/>
      <c r="BF1826" s="172"/>
      <c r="BG1826" s="172"/>
      <c r="BH1826" s="172"/>
      <c r="BI1826" s="172"/>
      <c r="BJ1826" s="172"/>
      <c r="BK1826" s="172"/>
      <c r="BL1826" s="172"/>
      <c r="BM1826" s="172"/>
      <c r="BN1826" s="172"/>
    </row>
    <row r="1827" spans="20:66" s="156" customFormat="1">
      <c r="T1827" s="172"/>
      <c r="U1827" s="172"/>
      <c r="V1827" s="172"/>
      <c r="W1827" s="172"/>
      <c r="X1827" s="172"/>
      <c r="Y1827" s="172"/>
      <c r="Z1827" s="172"/>
      <c r="AA1827" s="172"/>
      <c r="AB1827" s="172"/>
      <c r="AC1827" s="172"/>
      <c r="AD1827" s="172"/>
      <c r="AE1827" s="172"/>
      <c r="AF1827" s="172"/>
      <c r="AG1827" s="172"/>
      <c r="AH1827" s="172"/>
      <c r="AI1827" s="172"/>
      <c r="AJ1827" s="172"/>
      <c r="AK1827" s="172"/>
      <c r="AL1827" s="172"/>
      <c r="AM1827" s="172"/>
      <c r="AN1827" s="172"/>
      <c r="AO1827" s="172"/>
      <c r="AP1827" s="172"/>
      <c r="AQ1827" s="172"/>
      <c r="AR1827" s="172"/>
      <c r="AS1827" s="172"/>
      <c r="AT1827" s="172"/>
      <c r="AU1827" s="172"/>
      <c r="AV1827" s="172"/>
      <c r="AW1827" s="172"/>
      <c r="AX1827" s="172"/>
      <c r="AY1827" s="172"/>
      <c r="AZ1827" s="172"/>
      <c r="BA1827" s="172"/>
      <c r="BB1827" s="172"/>
      <c r="BC1827" s="172"/>
      <c r="BD1827" s="172"/>
      <c r="BE1827" s="172"/>
      <c r="BF1827" s="172"/>
      <c r="BG1827" s="172"/>
      <c r="BH1827" s="172"/>
      <c r="BI1827" s="172"/>
      <c r="BJ1827" s="172"/>
      <c r="BK1827" s="172"/>
      <c r="BL1827" s="172"/>
      <c r="BM1827" s="172"/>
      <c r="BN1827" s="172"/>
    </row>
    <row r="1828" spans="20:66" s="156" customFormat="1">
      <c r="T1828" s="172"/>
      <c r="U1828" s="172"/>
      <c r="V1828" s="172"/>
      <c r="W1828" s="172"/>
      <c r="X1828" s="172"/>
      <c r="Y1828" s="172"/>
      <c r="Z1828" s="172"/>
      <c r="AA1828" s="172"/>
      <c r="AB1828" s="172"/>
      <c r="AC1828" s="172"/>
      <c r="AD1828" s="172"/>
      <c r="AE1828" s="172"/>
      <c r="AF1828" s="172"/>
      <c r="AG1828" s="172"/>
      <c r="AH1828" s="172"/>
      <c r="AI1828" s="172"/>
      <c r="AJ1828" s="172"/>
      <c r="AK1828" s="172"/>
      <c r="AL1828" s="172"/>
      <c r="AM1828" s="172"/>
      <c r="AN1828" s="172"/>
      <c r="AO1828" s="172"/>
      <c r="AP1828" s="172"/>
      <c r="AQ1828" s="172"/>
      <c r="AR1828" s="172"/>
      <c r="AS1828" s="172"/>
      <c r="AT1828" s="172"/>
      <c r="AU1828" s="172"/>
      <c r="AV1828" s="172"/>
      <c r="AW1828" s="172"/>
      <c r="AX1828" s="172"/>
      <c r="AY1828" s="172"/>
      <c r="AZ1828" s="172"/>
      <c r="BA1828" s="172"/>
      <c r="BB1828" s="172"/>
      <c r="BC1828" s="172"/>
      <c r="BD1828" s="172"/>
      <c r="BE1828" s="172"/>
      <c r="BF1828" s="172"/>
      <c r="BG1828" s="172"/>
      <c r="BH1828" s="172"/>
      <c r="BI1828" s="172"/>
      <c r="BJ1828" s="172"/>
      <c r="BK1828" s="172"/>
      <c r="BL1828" s="172"/>
      <c r="BM1828" s="172"/>
      <c r="BN1828" s="172"/>
    </row>
    <row r="1829" spans="20:66" s="156" customFormat="1">
      <c r="T1829" s="172"/>
      <c r="U1829" s="172"/>
      <c r="V1829" s="172"/>
      <c r="W1829" s="172"/>
      <c r="X1829" s="172"/>
      <c r="Y1829" s="172"/>
      <c r="Z1829" s="172"/>
      <c r="AA1829" s="172"/>
      <c r="AB1829" s="172"/>
      <c r="AC1829" s="172"/>
      <c r="AD1829" s="172"/>
      <c r="AE1829" s="172"/>
      <c r="AF1829" s="172"/>
      <c r="AG1829" s="172"/>
      <c r="AH1829" s="172"/>
      <c r="AI1829" s="172"/>
      <c r="AJ1829" s="172"/>
      <c r="AK1829" s="172"/>
      <c r="AL1829" s="172"/>
      <c r="AM1829" s="172"/>
      <c r="AN1829" s="172"/>
      <c r="AO1829" s="172"/>
      <c r="AP1829" s="172"/>
      <c r="AQ1829" s="172"/>
      <c r="AR1829" s="172"/>
      <c r="AS1829" s="172"/>
      <c r="AT1829" s="172"/>
      <c r="AU1829" s="172"/>
      <c r="AV1829" s="172"/>
      <c r="AW1829" s="172"/>
      <c r="AX1829" s="172"/>
      <c r="AY1829" s="172"/>
      <c r="AZ1829" s="172"/>
      <c r="BA1829" s="172"/>
      <c r="BB1829" s="172"/>
      <c r="BC1829" s="172"/>
      <c r="BD1829" s="172"/>
      <c r="BE1829" s="172"/>
      <c r="BF1829" s="172"/>
      <c r="BG1829" s="172"/>
      <c r="BH1829" s="172"/>
      <c r="BI1829" s="172"/>
      <c r="BJ1829" s="172"/>
      <c r="BK1829" s="172"/>
      <c r="BL1829" s="172"/>
      <c r="BM1829" s="172"/>
      <c r="BN1829" s="172"/>
    </row>
    <row r="1830" spans="20:66" s="156" customFormat="1">
      <c r="T1830" s="172"/>
      <c r="U1830" s="172"/>
      <c r="V1830" s="172"/>
      <c r="W1830" s="172"/>
      <c r="X1830" s="172"/>
      <c r="Y1830" s="172"/>
      <c r="Z1830" s="172"/>
      <c r="AA1830" s="172"/>
      <c r="AB1830" s="172"/>
      <c r="AC1830" s="172"/>
      <c r="AD1830" s="172"/>
      <c r="AE1830" s="172"/>
      <c r="AF1830" s="172"/>
      <c r="AG1830" s="172"/>
      <c r="AH1830" s="172"/>
      <c r="AI1830" s="172"/>
      <c r="AJ1830" s="172"/>
      <c r="AK1830" s="172"/>
      <c r="AL1830" s="172"/>
      <c r="AM1830" s="172"/>
      <c r="AN1830" s="172"/>
      <c r="AO1830" s="172"/>
      <c r="AP1830" s="172"/>
      <c r="AQ1830" s="172"/>
      <c r="AR1830" s="172"/>
      <c r="AS1830" s="172"/>
      <c r="AT1830" s="172"/>
      <c r="AU1830" s="172"/>
      <c r="AV1830" s="172"/>
      <c r="AW1830" s="172"/>
      <c r="AX1830" s="172"/>
      <c r="AY1830" s="172"/>
      <c r="AZ1830" s="172"/>
      <c r="BA1830" s="172"/>
      <c r="BB1830" s="172"/>
      <c r="BC1830" s="172"/>
      <c r="BD1830" s="172"/>
      <c r="BE1830" s="172"/>
      <c r="BF1830" s="172"/>
      <c r="BG1830" s="172"/>
      <c r="BH1830" s="172"/>
      <c r="BI1830" s="172"/>
      <c r="BJ1830" s="172"/>
      <c r="BK1830" s="172"/>
      <c r="BL1830" s="172"/>
      <c r="BM1830" s="172"/>
      <c r="BN1830" s="172"/>
    </row>
    <row r="1831" spans="20:66" s="156" customFormat="1">
      <c r="T1831" s="172"/>
      <c r="U1831" s="172"/>
      <c r="V1831" s="172"/>
      <c r="W1831" s="172"/>
      <c r="X1831" s="172"/>
      <c r="Y1831" s="172"/>
      <c r="Z1831" s="172"/>
      <c r="AA1831" s="172"/>
      <c r="AB1831" s="172"/>
      <c r="AC1831" s="172"/>
      <c r="AD1831" s="172"/>
      <c r="AE1831" s="172"/>
      <c r="AF1831" s="172"/>
      <c r="AG1831" s="172"/>
      <c r="AH1831" s="172"/>
      <c r="AI1831" s="172"/>
      <c r="AJ1831" s="172"/>
      <c r="AK1831" s="172"/>
      <c r="AL1831" s="172"/>
      <c r="AM1831" s="172"/>
      <c r="AN1831" s="172"/>
      <c r="AO1831" s="172"/>
      <c r="AP1831" s="172"/>
      <c r="AQ1831" s="172"/>
      <c r="AR1831" s="172"/>
      <c r="AS1831" s="172"/>
      <c r="AT1831" s="172"/>
      <c r="AU1831" s="172"/>
      <c r="AV1831" s="172"/>
      <c r="AW1831" s="172"/>
      <c r="AX1831" s="172"/>
      <c r="AY1831" s="172"/>
      <c r="AZ1831" s="172"/>
      <c r="BA1831" s="172"/>
      <c r="BB1831" s="172"/>
      <c r="BC1831" s="172"/>
      <c r="BD1831" s="172"/>
      <c r="BE1831" s="172"/>
      <c r="BF1831" s="172"/>
      <c r="BG1831" s="172"/>
      <c r="BH1831" s="172"/>
      <c r="BI1831" s="172"/>
      <c r="BJ1831" s="172"/>
      <c r="BK1831" s="172"/>
      <c r="BL1831" s="172"/>
      <c r="BM1831" s="172"/>
      <c r="BN1831" s="172"/>
    </row>
    <row r="1832" spans="20:66" s="156" customFormat="1">
      <c r="T1832" s="172"/>
      <c r="U1832" s="172"/>
      <c r="V1832" s="172"/>
      <c r="W1832" s="172"/>
      <c r="X1832" s="172"/>
      <c r="Y1832" s="172"/>
      <c r="Z1832" s="172"/>
      <c r="AA1832" s="172"/>
      <c r="AB1832" s="172"/>
      <c r="AC1832" s="172"/>
      <c r="AD1832" s="172"/>
      <c r="AE1832" s="172"/>
      <c r="AF1832" s="172"/>
      <c r="AG1832" s="172"/>
      <c r="AH1832" s="172"/>
      <c r="AI1832" s="172"/>
      <c r="AJ1832" s="172"/>
      <c r="AK1832" s="172"/>
      <c r="AL1832" s="172"/>
      <c r="AM1832" s="172"/>
      <c r="AN1832" s="172"/>
      <c r="AO1832" s="172"/>
      <c r="AP1832" s="172"/>
      <c r="AQ1832" s="172"/>
      <c r="AR1832" s="172"/>
      <c r="AS1832" s="172"/>
      <c r="AT1832" s="172"/>
      <c r="AU1832" s="172"/>
      <c r="AV1832" s="172"/>
      <c r="AW1832" s="172"/>
      <c r="AX1832" s="172"/>
      <c r="AY1832" s="172"/>
      <c r="AZ1832" s="172"/>
      <c r="BA1832" s="172"/>
      <c r="BB1832" s="172"/>
      <c r="BC1832" s="172"/>
      <c r="BD1832" s="172"/>
      <c r="BE1832" s="172"/>
      <c r="BF1832" s="172"/>
      <c r="BG1832" s="172"/>
      <c r="BH1832" s="172"/>
      <c r="BI1832" s="172"/>
      <c r="BJ1832" s="172"/>
      <c r="BK1832" s="172"/>
      <c r="BL1832" s="172"/>
      <c r="BM1832" s="172"/>
      <c r="BN1832" s="172"/>
    </row>
    <row r="1833" spans="20:66" s="156" customFormat="1">
      <c r="T1833" s="172"/>
      <c r="U1833" s="172"/>
      <c r="V1833" s="172"/>
      <c r="W1833" s="172"/>
      <c r="X1833" s="172"/>
      <c r="Y1833" s="172"/>
      <c r="Z1833" s="172"/>
      <c r="AA1833" s="172"/>
      <c r="AB1833" s="172"/>
      <c r="AC1833" s="172"/>
      <c r="AD1833" s="172"/>
      <c r="AE1833" s="172"/>
      <c r="AF1833" s="172"/>
      <c r="AG1833" s="172"/>
      <c r="AH1833" s="172"/>
      <c r="AI1833" s="172"/>
      <c r="AJ1833" s="172"/>
      <c r="AK1833" s="172"/>
      <c r="AL1833" s="172"/>
      <c r="AM1833" s="172"/>
      <c r="AN1833" s="172"/>
      <c r="AO1833" s="172"/>
      <c r="AP1833" s="172"/>
      <c r="AQ1833" s="172"/>
      <c r="AR1833" s="172"/>
      <c r="AS1833" s="172"/>
      <c r="AT1833" s="172"/>
      <c r="AU1833" s="172"/>
      <c r="AV1833" s="172"/>
      <c r="AW1833" s="172"/>
      <c r="AX1833" s="172"/>
      <c r="AY1833" s="172"/>
      <c r="AZ1833" s="172"/>
      <c r="BA1833" s="172"/>
      <c r="BB1833" s="172"/>
      <c r="BC1833" s="172"/>
      <c r="BD1833" s="172"/>
      <c r="BE1833" s="172"/>
      <c r="BF1833" s="172"/>
      <c r="BG1833" s="172"/>
      <c r="BH1833" s="172"/>
      <c r="BI1833" s="172"/>
      <c r="BJ1833" s="172"/>
      <c r="BK1833" s="172"/>
      <c r="BL1833" s="172"/>
      <c r="BM1833" s="172"/>
      <c r="BN1833" s="172"/>
    </row>
    <row r="1834" spans="20:66" s="156" customFormat="1">
      <c r="T1834" s="172"/>
      <c r="U1834" s="172"/>
      <c r="V1834" s="172"/>
      <c r="W1834" s="172"/>
      <c r="X1834" s="172"/>
      <c r="Y1834" s="172"/>
      <c r="Z1834" s="172"/>
      <c r="AA1834" s="172"/>
      <c r="AB1834" s="172"/>
      <c r="AC1834" s="172"/>
      <c r="AD1834" s="172"/>
      <c r="AE1834" s="172"/>
      <c r="AF1834" s="172"/>
      <c r="AG1834" s="172"/>
      <c r="AH1834" s="172"/>
      <c r="AI1834" s="172"/>
      <c r="AJ1834" s="172"/>
      <c r="AK1834" s="172"/>
      <c r="AL1834" s="172"/>
      <c r="AM1834" s="172"/>
      <c r="AN1834" s="172"/>
      <c r="AO1834" s="172"/>
      <c r="AP1834" s="172"/>
      <c r="AQ1834" s="172"/>
      <c r="AR1834" s="172"/>
      <c r="AS1834" s="172"/>
      <c r="AT1834" s="172"/>
      <c r="AU1834" s="172"/>
      <c r="AV1834" s="172"/>
      <c r="AW1834" s="172"/>
      <c r="AX1834" s="172"/>
      <c r="AY1834" s="172"/>
      <c r="AZ1834" s="172"/>
      <c r="BA1834" s="172"/>
      <c r="BB1834" s="172"/>
      <c r="BC1834" s="172"/>
      <c r="BD1834" s="172"/>
      <c r="BE1834" s="172"/>
      <c r="BF1834" s="172"/>
      <c r="BG1834" s="172"/>
      <c r="BH1834" s="172"/>
      <c r="BI1834" s="172"/>
      <c r="BJ1834" s="172"/>
      <c r="BK1834" s="172"/>
      <c r="BL1834" s="172"/>
      <c r="BM1834" s="172"/>
      <c r="BN1834" s="172"/>
    </row>
    <row r="1835" spans="20:66" s="156" customFormat="1">
      <c r="T1835" s="172"/>
      <c r="U1835" s="172"/>
      <c r="V1835" s="172"/>
      <c r="W1835" s="172"/>
      <c r="X1835" s="172"/>
      <c r="Y1835" s="172"/>
      <c r="Z1835" s="172"/>
      <c r="AA1835" s="172"/>
      <c r="AB1835" s="172"/>
      <c r="AC1835" s="172"/>
      <c r="AD1835" s="172"/>
      <c r="AE1835" s="172"/>
      <c r="AF1835" s="172"/>
      <c r="AG1835" s="172"/>
      <c r="AH1835" s="172"/>
      <c r="AI1835" s="172"/>
      <c r="AJ1835" s="172"/>
      <c r="AK1835" s="172"/>
      <c r="AL1835" s="172"/>
      <c r="AM1835" s="172"/>
      <c r="AN1835" s="172"/>
      <c r="AO1835" s="172"/>
      <c r="AP1835" s="172"/>
      <c r="AQ1835" s="172"/>
      <c r="AR1835" s="172"/>
      <c r="AS1835" s="172"/>
      <c r="AT1835" s="172"/>
      <c r="AU1835" s="172"/>
      <c r="AV1835" s="172"/>
      <c r="AW1835" s="172"/>
      <c r="AX1835" s="172"/>
      <c r="AY1835" s="172"/>
      <c r="AZ1835" s="172"/>
      <c r="BA1835" s="172"/>
      <c r="BB1835" s="172"/>
      <c r="BC1835" s="172"/>
      <c r="BD1835" s="172"/>
      <c r="BE1835" s="172"/>
      <c r="BF1835" s="172"/>
      <c r="BG1835" s="172"/>
      <c r="BH1835" s="172"/>
      <c r="BI1835" s="172"/>
      <c r="BJ1835" s="172"/>
      <c r="BK1835" s="172"/>
      <c r="BL1835" s="172"/>
      <c r="BM1835" s="172"/>
      <c r="BN1835" s="172"/>
    </row>
    <row r="1836" spans="20:66" s="156" customFormat="1">
      <c r="T1836" s="172"/>
      <c r="U1836" s="172"/>
      <c r="V1836" s="172"/>
      <c r="W1836" s="172"/>
      <c r="X1836" s="172"/>
      <c r="Y1836" s="172"/>
      <c r="Z1836" s="172"/>
      <c r="AA1836" s="172"/>
      <c r="AB1836" s="172"/>
      <c r="AC1836" s="172"/>
      <c r="AD1836" s="172"/>
      <c r="AE1836" s="172"/>
      <c r="AF1836" s="172"/>
      <c r="AG1836" s="172"/>
      <c r="AH1836" s="172"/>
      <c r="AI1836" s="172"/>
      <c r="AJ1836" s="172"/>
      <c r="AK1836" s="172"/>
      <c r="AL1836" s="172"/>
      <c r="AM1836" s="172"/>
      <c r="AN1836" s="172"/>
      <c r="AO1836" s="172"/>
      <c r="AP1836" s="172"/>
      <c r="AQ1836" s="172"/>
      <c r="AR1836" s="172"/>
      <c r="AS1836" s="172"/>
      <c r="AT1836" s="172"/>
      <c r="AU1836" s="172"/>
      <c r="AV1836" s="172"/>
      <c r="AW1836" s="172"/>
      <c r="AX1836" s="172"/>
      <c r="AY1836" s="172"/>
      <c r="AZ1836" s="172"/>
      <c r="BA1836" s="172"/>
      <c r="BB1836" s="172"/>
      <c r="BC1836" s="172"/>
      <c r="BD1836" s="172"/>
      <c r="BE1836" s="172"/>
      <c r="BF1836" s="172"/>
      <c r="BG1836" s="172"/>
      <c r="BH1836" s="172"/>
      <c r="BI1836" s="172"/>
      <c r="BJ1836" s="172"/>
      <c r="BK1836" s="172"/>
      <c r="BL1836" s="172"/>
      <c r="BM1836" s="172"/>
      <c r="BN1836" s="172"/>
    </row>
    <row r="1837" spans="20:66" s="156" customFormat="1">
      <c r="T1837" s="172"/>
      <c r="U1837" s="172"/>
      <c r="V1837" s="172"/>
      <c r="W1837" s="172"/>
      <c r="X1837" s="172"/>
      <c r="Y1837" s="172"/>
      <c r="Z1837" s="172"/>
      <c r="AA1837" s="172"/>
      <c r="AB1837" s="172"/>
      <c r="AC1837" s="172"/>
      <c r="AD1837" s="172"/>
      <c r="AE1837" s="172"/>
      <c r="AF1837" s="172"/>
      <c r="AG1837" s="172"/>
      <c r="AH1837" s="172"/>
      <c r="AI1837" s="172"/>
      <c r="AJ1837" s="172"/>
      <c r="AK1837" s="172"/>
      <c r="AL1837" s="172"/>
      <c r="AM1837" s="172"/>
      <c r="AN1837" s="172"/>
      <c r="AO1837" s="172"/>
      <c r="AP1837" s="172"/>
      <c r="AQ1837" s="172"/>
      <c r="AR1837" s="172"/>
      <c r="AS1837" s="172"/>
      <c r="AT1837" s="172"/>
      <c r="AU1837" s="172"/>
      <c r="AV1837" s="172"/>
      <c r="AW1837" s="172"/>
      <c r="AX1837" s="172"/>
      <c r="AY1837" s="172"/>
      <c r="AZ1837" s="172"/>
      <c r="BA1837" s="172"/>
      <c r="BB1837" s="172"/>
      <c r="BC1837" s="172"/>
      <c r="BD1837" s="172"/>
      <c r="BE1837" s="172"/>
      <c r="BF1837" s="172"/>
      <c r="BG1837" s="172"/>
      <c r="BH1837" s="172"/>
      <c r="BI1837" s="172"/>
      <c r="BJ1837" s="172"/>
      <c r="BK1837" s="172"/>
      <c r="BL1837" s="172"/>
      <c r="BM1837" s="172"/>
      <c r="BN1837" s="172"/>
    </row>
    <row r="1838" spans="20:66" s="156" customFormat="1">
      <c r="T1838" s="172"/>
      <c r="U1838" s="172"/>
      <c r="V1838" s="172"/>
      <c r="W1838" s="172"/>
      <c r="X1838" s="172"/>
      <c r="Y1838" s="172"/>
      <c r="Z1838" s="172"/>
      <c r="AA1838" s="172"/>
      <c r="AB1838" s="172"/>
      <c r="AC1838" s="172"/>
      <c r="AD1838" s="172"/>
      <c r="AE1838" s="172"/>
      <c r="AF1838" s="172"/>
      <c r="AG1838" s="172"/>
      <c r="AH1838" s="172"/>
      <c r="AI1838" s="172"/>
      <c r="AJ1838" s="172"/>
      <c r="AK1838" s="172"/>
      <c r="AL1838" s="172"/>
      <c r="AM1838" s="172"/>
      <c r="AN1838" s="172"/>
      <c r="AO1838" s="172"/>
      <c r="AP1838" s="172"/>
      <c r="AQ1838" s="172"/>
      <c r="AR1838" s="172"/>
      <c r="AS1838" s="172"/>
      <c r="AT1838" s="172"/>
      <c r="AU1838" s="172"/>
      <c r="AV1838" s="172"/>
      <c r="AW1838" s="172"/>
      <c r="AX1838" s="172"/>
      <c r="AY1838" s="172"/>
      <c r="AZ1838" s="172"/>
      <c r="BA1838" s="172"/>
      <c r="BB1838" s="172"/>
      <c r="BC1838" s="172"/>
      <c r="BD1838" s="172"/>
      <c r="BE1838" s="172"/>
      <c r="BF1838" s="172"/>
      <c r="BG1838" s="172"/>
      <c r="BH1838" s="172"/>
      <c r="BI1838" s="172"/>
      <c r="BJ1838" s="172"/>
      <c r="BK1838" s="172"/>
      <c r="BL1838" s="172"/>
      <c r="BM1838" s="172"/>
      <c r="BN1838" s="172"/>
    </row>
    <row r="1839" spans="20:66" s="156" customFormat="1">
      <c r="T1839" s="172"/>
      <c r="U1839" s="172"/>
      <c r="V1839" s="172"/>
      <c r="W1839" s="172"/>
      <c r="X1839" s="172"/>
      <c r="Y1839" s="172"/>
      <c r="Z1839" s="172"/>
      <c r="AA1839" s="172"/>
      <c r="AB1839" s="172"/>
      <c r="AC1839" s="172"/>
      <c r="AD1839" s="172"/>
      <c r="AE1839" s="172"/>
      <c r="AF1839" s="172"/>
      <c r="AG1839" s="172"/>
      <c r="AH1839" s="172"/>
      <c r="AI1839" s="172"/>
      <c r="AJ1839" s="172"/>
      <c r="AK1839" s="172"/>
      <c r="AL1839" s="172"/>
      <c r="AM1839" s="172"/>
      <c r="AN1839" s="172"/>
      <c r="AO1839" s="172"/>
      <c r="AP1839" s="172"/>
      <c r="AQ1839" s="172"/>
      <c r="AR1839" s="172"/>
      <c r="AS1839" s="172"/>
      <c r="AT1839" s="172"/>
      <c r="AU1839" s="172"/>
      <c r="AV1839" s="172"/>
      <c r="AW1839" s="172"/>
      <c r="AX1839" s="172"/>
      <c r="AY1839" s="172"/>
      <c r="AZ1839" s="172"/>
      <c r="BA1839" s="172"/>
      <c r="BB1839" s="172"/>
      <c r="BC1839" s="172"/>
      <c r="BD1839" s="172"/>
      <c r="BE1839" s="172"/>
      <c r="BF1839" s="172"/>
      <c r="BG1839" s="172"/>
      <c r="BH1839" s="172"/>
      <c r="BI1839" s="172"/>
      <c r="BJ1839" s="172"/>
      <c r="BK1839" s="172"/>
      <c r="BL1839" s="172"/>
      <c r="BM1839" s="172"/>
      <c r="BN1839" s="172"/>
    </row>
    <row r="1840" spans="20:66" s="156" customFormat="1">
      <c r="T1840" s="172"/>
      <c r="U1840" s="172"/>
      <c r="V1840" s="172"/>
      <c r="W1840" s="172"/>
      <c r="X1840" s="172"/>
      <c r="Y1840" s="172"/>
      <c r="Z1840" s="172"/>
      <c r="AA1840" s="172"/>
      <c r="AB1840" s="172"/>
      <c r="AC1840" s="172"/>
      <c r="AD1840" s="172"/>
      <c r="AE1840" s="172"/>
      <c r="AF1840" s="172"/>
      <c r="AG1840" s="172"/>
      <c r="AH1840" s="172"/>
      <c r="AI1840" s="172"/>
      <c r="AJ1840" s="172"/>
      <c r="AK1840" s="172"/>
      <c r="AL1840" s="172"/>
      <c r="AM1840" s="172"/>
      <c r="AN1840" s="172"/>
      <c r="AO1840" s="172"/>
      <c r="AP1840" s="172"/>
      <c r="AQ1840" s="172"/>
      <c r="AR1840" s="172"/>
      <c r="AS1840" s="172"/>
      <c r="AT1840" s="172"/>
      <c r="AU1840" s="172"/>
      <c r="AV1840" s="172"/>
      <c r="AW1840" s="172"/>
      <c r="AX1840" s="172"/>
      <c r="AY1840" s="172"/>
      <c r="AZ1840" s="172"/>
      <c r="BA1840" s="172"/>
      <c r="BB1840" s="172"/>
      <c r="BC1840" s="172"/>
      <c r="BD1840" s="172"/>
      <c r="BE1840" s="172"/>
      <c r="BF1840" s="172"/>
      <c r="BG1840" s="172"/>
      <c r="BH1840" s="172"/>
      <c r="BI1840" s="172"/>
      <c r="BJ1840" s="172"/>
      <c r="BK1840" s="172"/>
      <c r="BL1840" s="172"/>
      <c r="BM1840" s="172"/>
      <c r="BN1840" s="172"/>
    </row>
    <row r="1841" spans="20:66" s="156" customFormat="1">
      <c r="T1841" s="172"/>
      <c r="U1841" s="172"/>
      <c r="V1841" s="172"/>
      <c r="W1841" s="172"/>
      <c r="X1841" s="172"/>
      <c r="Y1841" s="172"/>
      <c r="Z1841" s="172"/>
      <c r="AA1841" s="172"/>
      <c r="AB1841" s="172"/>
      <c r="AC1841" s="172"/>
      <c r="AD1841" s="172"/>
      <c r="AE1841" s="172"/>
      <c r="AF1841" s="172"/>
      <c r="AG1841" s="172"/>
      <c r="AH1841" s="172"/>
      <c r="AI1841" s="172"/>
      <c r="AJ1841" s="172"/>
      <c r="AK1841" s="172"/>
      <c r="AL1841" s="172"/>
      <c r="AM1841" s="172"/>
      <c r="AN1841" s="172"/>
      <c r="AO1841" s="172"/>
      <c r="AP1841" s="172"/>
      <c r="AQ1841" s="172"/>
      <c r="AR1841" s="172"/>
      <c r="AS1841" s="172"/>
      <c r="AT1841" s="172"/>
      <c r="AU1841" s="172"/>
      <c r="AV1841" s="172"/>
      <c r="AW1841" s="172"/>
      <c r="AX1841" s="172"/>
      <c r="AY1841" s="172"/>
      <c r="AZ1841" s="172"/>
      <c r="BA1841" s="172"/>
      <c r="BB1841" s="172"/>
      <c r="BC1841" s="172"/>
      <c r="BD1841" s="172"/>
      <c r="BE1841" s="172"/>
      <c r="BF1841" s="172"/>
      <c r="BG1841" s="172"/>
      <c r="BH1841" s="172"/>
      <c r="BI1841" s="172"/>
      <c r="BJ1841" s="172"/>
      <c r="BK1841" s="172"/>
      <c r="BL1841" s="172"/>
      <c r="BM1841" s="172"/>
      <c r="BN1841" s="172"/>
    </row>
    <row r="1842" spans="20:66" s="156" customFormat="1">
      <c r="T1842" s="172"/>
      <c r="U1842" s="172"/>
      <c r="V1842" s="172"/>
      <c r="W1842" s="172"/>
      <c r="X1842" s="172"/>
      <c r="Y1842" s="172"/>
      <c r="Z1842" s="172"/>
      <c r="AA1842" s="172"/>
      <c r="AB1842" s="172"/>
      <c r="AC1842" s="172"/>
      <c r="AD1842" s="172"/>
      <c r="AE1842" s="172"/>
      <c r="AF1842" s="172"/>
      <c r="AG1842" s="172"/>
      <c r="AH1842" s="172"/>
      <c r="AI1842" s="172"/>
      <c r="AJ1842" s="172"/>
      <c r="AK1842" s="172"/>
      <c r="AL1842" s="172"/>
      <c r="AM1842" s="172"/>
      <c r="AN1842" s="172"/>
      <c r="AO1842" s="172"/>
      <c r="AP1842" s="172"/>
      <c r="AQ1842" s="172"/>
      <c r="AR1842" s="172"/>
      <c r="AS1842" s="172"/>
      <c r="AT1842" s="172"/>
      <c r="AU1842" s="172"/>
      <c r="AV1842" s="172"/>
      <c r="AW1842" s="172"/>
      <c r="AX1842" s="172"/>
      <c r="AY1842" s="172"/>
      <c r="AZ1842" s="172"/>
      <c r="BA1842" s="172"/>
      <c r="BB1842" s="172"/>
      <c r="BC1842" s="172"/>
      <c r="BD1842" s="172"/>
      <c r="BE1842" s="172"/>
      <c r="BF1842" s="172"/>
      <c r="BG1842" s="172"/>
      <c r="BH1842" s="172"/>
      <c r="BI1842" s="172"/>
      <c r="BJ1842" s="172"/>
      <c r="BK1842" s="172"/>
      <c r="BL1842" s="172"/>
      <c r="BM1842" s="172"/>
      <c r="BN1842" s="172"/>
    </row>
    <row r="1843" spans="20:66" s="156" customFormat="1">
      <c r="T1843" s="172"/>
      <c r="U1843" s="172"/>
      <c r="V1843" s="172"/>
      <c r="W1843" s="172"/>
      <c r="X1843" s="172"/>
      <c r="Y1843" s="172"/>
      <c r="Z1843" s="172"/>
      <c r="AA1843" s="172"/>
      <c r="AB1843" s="172"/>
      <c r="AC1843" s="172"/>
      <c r="AD1843" s="172"/>
      <c r="AE1843" s="172"/>
      <c r="AF1843" s="172"/>
      <c r="AG1843" s="172"/>
      <c r="AH1843" s="172"/>
      <c r="AI1843" s="172"/>
      <c r="AJ1843" s="172"/>
      <c r="AK1843" s="172"/>
      <c r="AL1843" s="172"/>
      <c r="AM1843" s="172"/>
      <c r="AN1843" s="172"/>
      <c r="AO1843" s="172"/>
      <c r="AP1843" s="172"/>
      <c r="AQ1843" s="172"/>
      <c r="AR1843" s="172"/>
      <c r="AS1843" s="172"/>
      <c r="AT1843" s="172"/>
      <c r="AU1843" s="172"/>
      <c r="AV1843" s="172"/>
      <c r="AW1843" s="172"/>
      <c r="AX1843" s="172"/>
      <c r="AY1843" s="172"/>
      <c r="AZ1843" s="172"/>
      <c r="BA1843" s="172"/>
      <c r="BB1843" s="172"/>
      <c r="BC1843" s="172"/>
      <c r="BD1843" s="172"/>
      <c r="BE1843" s="172"/>
      <c r="BF1843" s="172"/>
      <c r="BG1843" s="172"/>
      <c r="BH1843" s="172"/>
      <c r="BI1843" s="172"/>
      <c r="BJ1843" s="172"/>
      <c r="BK1843" s="172"/>
      <c r="BL1843" s="172"/>
      <c r="BM1843" s="172"/>
      <c r="BN1843" s="172"/>
    </row>
    <row r="1844" spans="20:66" s="156" customFormat="1">
      <c r="T1844" s="172"/>
      <c r="U1844" s="172"/>
      <c r="V1844" s="172"/>
      <c r="W1844" s="172"/>
      <c r="X1844" s="172"/>
      <c r="Y1844" s="172"/>
      <c r="Z1844" s="172"/>
      <c r="AA1844" s="172"/>
      <c r="AB1844" s="172"/>
      <c r="AC1844" s="172"/>
      <c r="AD1844" s="172"/>
      <c r="AE1844" s="172"/>
      <c r="AF1844" s="172"/>
      <c r="AG1844" s="172"/>
      <c r="AH1844" s="172"/>
      <c r="AI1844" s="172"/>
      <c r="AJ1844" s="172"/>
      <c r="AK1844" s="172"/>
      <c r="AL1844" s="172"/>
      <c r="AM1844" s="172"/>
      <c r="AN1844" s="172"/>
      <c r="AO1844" s="172"/>
      <c r="AP1844" s="172"/>
      <c r="AQ1844" s="172"/>
      <c r="AR1844" s="172"/>
      <c r="AS1844" s="172"/>
      <c r="AT1844" s="172"/>
      <c r="AU1844" s="172"/>
      <c r="AV1844" s="172"/>
      <c r="AW1844" s="172"/>
      <c r="AX1844" s="172"/>
      <c r="AY1844" s="172"/>
      <c r="AZ1844" s="172"/>
      <c r="BA1844" s="172"/>
      <c r="BB1844" s="172"/>
      <c r="BC1844" s="172"/>
      <c r="BD1844" s="172"/>
      <c r="BE1844" s="172"/>
      <c r="BF1844" s="172"/>
      <c r="BG1844" s="172"/>
      <c r="BH1844" s="172"/>
      <c r="BI1844" s="172"/>
      <c r="BJ1844" s="172"/>
      <c r="BK1844" s="172"/>
      <c r="BL1844" s="172"/>
      <c r="BM1844" s="172"/>
      <c r="BN1844" s="172"/>
    </row>
    <row r="1845" spans="20:66" s="156" customFormat="1">
      <c r="T1845" s="172"/>
      <c r="U1845" s="172"/>
      <c r="V1845" s="172"/>
      <c r="W1845" s="172"/>
      <c r="X1845" s="172"/>
      <c r="Y1845" s="172"/>
      <c r="Z1845" s="172"/>
      <c r="AA1845" s="172"/>
      <c r="AB1845" s="172"/>
      <c r="AC1845" s="172"/>
      <c r="AD1845" s="172"/>
      <c r="AE1845" s="172"/>
      <c r="AF1845" s="172"/>
      <c r="AG1845" s="172"/>
      <c r="AH1845" s="172"/>
      <c r="AI1845" s="172"/>
      <c r="AJ1845" s="172"/>
      <c r="AK1845" s="172"/>
      <c r="AL1845" s="172"/>
      <c r="AM1845" s="172"/>
      <c r="AN1845" s="172"/>
      <c r="AO1845" s="172"/>
      <c r="AP1845" s="172"/>
      <c r="AQ1845" s="172"/>
      <c r="AR1845" s="172"/>
      <c r="AS1845" s="172"/>
      <c r="AT1845" s="172"/>
      <c r="AU1845" s="172"/>
      <c r="AV1845" s="172"/>
      <c r="AW1845" s="172"/>
      <c r="AX1845" s="172"/>
      <c r="AY1845" s="172"/>
      <c r="AZ1845" s="172"/>
      <c r="BA1845" s="172"/>
      <c r="BB1845" s="172"/>
      <c r="BC1845" s="172"/>
      <c r="BD1845" s="172"/>
      <c r="BE1845" s="172"/>
      <c r="BF1845" s="172"/>
      <c r="BG1845" s="172"/>
      <c r="BH1845" s="172"/>
      <c r="BI1845" s="172"/>
      <c r="BJ1845" s="172"/>
      <c r="BK1845" s="172"/>
      <c r="BL1845" s="172"/>
      <c r="BM1845" s="172"/>
      <c r="BN1845" s="172"/>
    </row>
    <row r="1846" spans="20:66" s="156" customFormat="1">
      <c r="T1846" s="172"/>
      <c r="U1846" s="172"/>
      <c r="V1846" s="172"/>
      <c r="W1846" s="172"/>
      <c r="X1846" s="172"/>
      <c r="Y1846" s="172"/>
      <c r="Z1846" s="172"/>
      <c r="AA1846" s="172"/>
      <c r="AB1846" s="172"/>
      <c r="AC1846" s="172"/>
      <c r="AD1846" s="172"/>
      <c r="AE1846" s="172"/>
      <c r="AF1846" s="172"/>
      <c r="AG1846" s="172"/>
      <c r="AH1846" s="172"/>
      <c r="AI1846" s="172"/>
      <c r="AJ1846" s="172"/>
      <c r="AK1846" s="172"/>
      <c r="AL1846" s="172"/>
      <c r="AM1846" s="172"/>
      <c r="AN1846" s="172"/>
      <c r="AO1846" s="172"/>
      <c r="AP1846" s="172"/>
      <c r="AQ1846" s="172"/>
      <c r="AR1846" s="172"/>
      <c r="AS1846" s="172"/>
      <c r="AT1846" s="172"/>
      <c r="AU1846" s="172"/>
      <c r="AV1846" s="172"/>
      <c r="AW1846" s="172"/>
      <c r="AX1846" s="172"/>
      <c r="AY1846" s="172"/>
      <c r="AZ1846" s="172"/>
      <c r="BA1846" s="172"/>
      <c r="BB1846" s="172"/>
      <c r="BC1846" s="172"/>
      <c r="BD1846" s="172"/>
      <c r="BE1846" s="172"/>
      <c r="BF1846" s="172"/>
      <c r="BG1846" s="172"/>
      <c r="BH1846" s="172"/>
      <c r="BI1846" s="172"/>
      <c r="BJ1846" s="172"/>
      <c r="BK1846" s="172"/>
      <c r="BL1846" s="172"/>
      <c r="BM1846" s="172"/>
      <c r="BN1846" s="172"/>
    </row>
    <row r="1847" spans="20:66" s="156" customFormat="1">
      <c r="T1847" s="172"/>
      <c r="U1847" s="172"/>
      <c r="V1847" s="172"/>
      <c r="W1847" s="172"/>
      <c r="X1847" s="172"/>
      <c r="Y1847" s="172"/>
      <c r="Z1847" s="172"/>
      <c r="AA1847" s="172"/>
      <c r="AB1847" s="172"/>
      <c r="AC1847" s="172"/>
      <c r="AD1847" s="172"/>
      <c r="AE1847" s="172"/>
      <c r="AF1847" s="172"/>
      <c r="AG1847" s="172"/>
      <c r="AH1847" s="172"/>
      <c r="AI1847" s="172"/>
      <c r="AJ1847" s="172"/>
      <c r="AK1847" s="172"/>
      <c r="AL1847" s="172"/>
      <c r="AM1847" s="172"/>
      <c r="AN1847" s="172"/>
      <c r="AO1847" s="172"/>
      <c r="AP1847" s="172"/>
      <c r="AQ1847" s="172"/>
      <c r="AR1847" s="172"/>
      <c r="AS1847" s="172"/>
      <c r="AT1847" s="172"/>
      <c r="AU1847" s="172"/>
      <c r="AV1847" s="172"/>
      <c r="AW1847" s="172"/>
      <c r="AX1847" s="172"/>
      <c r="AY1847" s="172"/>
      <c r="AZ1847" s="172"/>
      <c r="BA1847" s="172"/>
      <c r="BB1847" s="172"/>
      <c r="BC1847" s="172"/>
      <c r="BD1847" s="172"/>
      <c r="BE1847" s="172"/>
      <c r="BF1847" s="172"/>
      <c r="BG1847" s="172"/>
      <c r="BH1847" s="172"/>
      <c r="BI1847" s="172"/>
      <c r="BJ1847" s="172"/>
      <c r="BK1847" s="172"/>
      <c r="BL1847" s="172"/>
      <c r="BM1847" s="172"/>
      <c r="BN1847" s="172"/>
    </row>
    <row r="1848" spans="20:66" s="156" customFormat="1">
      <c r="T1848" s="172"/>
      <c r="U1848" s="172"/>
      <c r="V1848" s="172"/>
      <c r="W1848" s="172"/>
      <c r="X1848" s="172"/>
      <c r="Y1848" s="172"/>
      <c r="Z1848" s="172"/>
      <c r="AA1848" s="172"/>
      <c r="AB1848" s="172"/>
      <c r="AC1848" s="172"/>
      <c r="AD1848" s="172"/>
      <c r="AE1848" s="172"/>
      <c r="AF1848" s="172"/>
      <c r="AG1848" s="172"/>
      <c r="AH1848" s="172"/>
      <c r="AI1848" s="172"/>
      <c r="AJ1848" s="172"/>
      <c r="AK1848" s="172"/>
      <c r="AL1848" s="172"/>
      <c r="AM1848" s="172"/>
      <c r="AN1848" s="172"/>
      <c r="AO1848" s="172"/>
      <c r="AP1848" s="172"/>
      <c r="AQ1848" s="172"/>
      <c r="AR1848" s="172"/>
      <c r="AS1848" s="172"/>
      <c r="AT1848" s="172"/>
      <c r="AU1848" s="172"/>
      <c r="AV1848" s="172"/>
      <c r="AW1848" s="172"/>
      <c r="AX1848" s="172"/>
      <c r="AY1848" s="172"/>
      <c r="AZ1848" s="172"/>
      <c r="BA1848" s="172"/>
      <c r="BB1848" s="172"/>
      <c r="BC1848" s="172"/>
      <c r="BD1848" s="172"/>
      <c r="BE1848" s="172"/>
      <c r="BF1848" s="172"/>
      <c r="BG1848" s="172"/>
      <c r="BH1848" s="172"/>
      <c r="BI1848" s="172"/>
      <c r="BJ1848" s="172"/>
      <c r="BK1848" s="172"/>
      <c r="BL1848" s="172"/>
      <c r="BM1848" s="172"/>
      <c r="BN1848" s="172"/>
    </row>
    <row r="1849" spans="20:66" s="156" customFormat="1">
      <c r="T1849" s="172"/>
      <c r="U1849" s="172"/>
      <c r="V1849" s="172"/>
      <c r="W1849" s="172"/>
      <c r="X1849" s="172"/>
      <c r="Y1849" s="172"/>
      <c r="Z1849" s="172"/>
      <c r="AA1849" s="172"/>
      <c r="AB1849" s="172"/>
      <c r="AC1849" s="172"/>
      <c r="AD1849" s="172"/>
      <c r="AE1849" s="172"/>
      <c r="AF1849" s="172"/>
      <c r="AG1849" s="172"/>
      <c r="AH1849" s="172"/>
      <c r="AI1849" s="172"/>
      <c r="AJ1849" s="172"/>
      <c r="AK1849" s="172"/>
      <c r="AL1849" s="172"/>
      <c r="AM1849" s="172"/>
      <c r="AN1849" s="172"/>
      <c r="AO1849" s="172"/>
      <c r="AP1849" s="172"/>
      <c r="AQ1849" s="172"/>
      <c r="AR1849" s="172"/>
      <c r="AS1849" s="172"/>
      <c r="AT1849" s="172"/>
      <c r="AU1849" s="172"/>
      <c r="AV1849" s="172"/>
      <c r="AW1849" s="172"/>
      <c r="AX1849" s="172"/>
      <c r="AY1849" s="172"/>
      <c r="AZ1849" s="172"/>
      <c r="BA1849" s="172"/>
      <c r="BB1849" s="172"/>
      <c r="BC1849" s="172"/>
      <c r="BD1849" s="172"/>
      <c r="BE1849" s="172"/>
      <c r="BF1849" s="172"/>
      <c r="BG1849" s="172"/>
      <c r="BH1849" s="172"/>
      <c r="BI1849" s="172"/>
      <c r="BJ1849" s="172"/>
      <c r="BK1849" s="172"/>
      <c r="BL1849" s="172"/>
      <c r="BM1849" s="172"/>
      <c r="BN1849" s="172"/>
    </row>
    <row r="1850" spans="20:66" s="156" customFormat="1">
      <c r="T1850" s="172"/>
      <c r="U1850" s="172"/>
      <c r="V1850" s="172"/>
      <c r="W1850" s="172"/>
      <c r="X1850" s="172"/>
      <c r="Y1850" s="172"/>
      <c r="Z1850" s="172"/>
      <c r="AA1850" s="172"/>
      <c r="AB1850" s="172"/>
      <c r="AC1850" s="172"/>
      <c r="AD1850" s="172"/>
      <c r="AE1850" s="172"/>
      <c r="AF1850" s="172"/>
      <c r="AG1850" s="172"/>
      <c r="AH1850" s="172"/>
      <c r="AI1850" s="172"/>
      <c r="AJ1850" s="172"/>
      <c r="AK1850" s="172"/>
      <c r="AL1850" s="172"/>
      <c r="AM1850" s="172"/>
      <c r="AN1850" s="172"/>
      <c r="AO1850" s="172"/>
      <c r="AP1850" s="172"/>
      <c r="AQ1850" s="172"/>
      <c r="AR1850" s="172"/>
      <c r="AS1850" s="172"/>
      <c r="AT1850" s="172"/>
      <c r="AU1850" s="172"/>
      <c r="AV1850" s="172"/>
      <c r="AW1850" s="172"/>
      <c r="AX1850" s="172"/>
      <c r="AY1850" s="172"/>
      <c r="AZ1850" s="172"/>
      <c r="BA1850" s="172"/>
      <c r="BB1850" s="172"/>
      <c r="BC1850" s="172"/>
      <c r="BD1850" s="172"/>
      <c r="BE1850" s="172"/>
      <c r="BF1850" s="172"/>
      <c r="BG1850" s="172"/>
      <c r="BH1850" s="172"/>
      <c r="BI1850" s="172"/>
      <c r="BJ1850" s="172"/>
      <c r="BK1850" s="172"/>
      <c r="BL1850" s="172"/>
      <c r="BM1850" s="172"/>
      <c r="BN1850" s="172"/>
    </row>
    <row r="1851" spans="20:66" s="156" customFormat="1">
      <c r="T1851" s="172"/>
      <c r="U1851" s="172"/>
      <c r="V1851" s="172"/>
      <c r="W1851" s="172"/>
      <c r="X1851" s="172"/>
      <c r="Y1851" s="172"/>
      <c r="Z1851" s="172"/>
      <c r="AA1851" s="172"/>
      <c r="AB1851" s="172"/>
      <c r="AC1851" s="172"/>
      <c r="AD1851" s="172"/>
      <c r="AE1851" s="172"/>
      <c r="AF1851" s="172"/>
      <c r="AG1851" s="172"/>
      <c r="AH1851" s="172"/>
      <c r="AI1851" s="172"/>
      <c r="AJ1851" s="172"/>
      <c r="AK1851" s="172"/>
      <c r="AL1851" s="172"/>
      <c r="AM1851" s="172"/>
      <c r="AN1851" s="172"/>
      <c r="AO1851" s="172"/>
      <c r="AP1851" s="172"/>
      <c r="AQ1851" s="172"/>
      <c r="AR1851" s="172"/>
      <c r="AS1851" s="172"/>
      <c r="AT1851" s="172"/>
      <c r="AU1851" s="172"/>
      <c r="AV1851" s="172"/>
      <c r="AW1851" s="172"/>
      <c r="AX1851" s="172"/>
      <c r="AY1851" s="172"/>
      <c r="AZ1851" s="172"/>
      <c r="BA1851" s="172"/>
      <c r="BB1851" s="172"/>
      <c r="BC1851" s="172"/>
      <c r="BD1851" s="172"/>
      <c r="BE1851" s="172"/>
      <c r="BF1851" s="172"/>
      <c r="BG1851" s="172"/>
      <c r="BH1851" s="172"/>
      <c r="BI1851" s="172"/>
      <c r="BJ1851" s="172"/>
      <c r="BK1851" s="172"/>
      <c r="BL1851" s="172"/>
      <c r="BM1851" s="172"/>
      <c r="BN1851" s="172"/>
    </row>
    <row r="1852" spans="20:66" s="156" customFormat="1">
      <c r="T1852" s="172"/>
      <c r="U1852" s="172"/>
      <c r="V1852" s="172"/>
      <c r="W1852" s="172"/>
      <c r="X1852" s="172"/>
      <c r="Y1852" s="172"/>
      <c r="Z1852" s="172"/>
      <c r="AA1852" s="172"/>
      <c r="AB1852" s="172"/>
      <c r="AC1852" s="172"/>
      <c r="AD1852" s="172"/>
      <c r="AE1852" s="172"/>
      <c r="AF1852" s="172"/>
      <c r="AG1852" s="172"/>
      <c r="AH1852" s="172"/>
      <c r="AI1852" s="172"/>
      <c r="AJ1852" s="172"/>
      <c r="AK1852" s="172"/>
      <c r="AL1852" s="172"/>
      <c r="AM1852" s="172"/>
      <c r="AN1852" s="172"/>
      <c r="AO1852" s="172"/>
      <c r="AP1852" s="172"/>
      <c r="AQ1852" s="172"/>
      <c r="AR1852" s="172"/>
      <c r="AS1852" s="172"/>
      <c r="AT1852" s="172"/>
      <c r="AU1852" s="172"/>
      <c r="AV1852" s="172"/>
      <c r="AW1852" s="172"/>
      <c r="AX1852" s="172"/>
      <c r="AY1852" s="172"/>
      <c r="AZ1852" s="172"/>
      <c r="BA1852" s="172"/>
      <c r="BB1852" s="172"/>
      <c r="BC1852" s="172"/>
      <c r="BD1852" s="172"/>
      <c r="BE1852" s="172"/>
      <c r="BF1852" s="172"/>
      <c r="BG1852" s="172"/>
      <c r="BH1852" s="172"/>
      <c r="BI1852" s="172"/>
      <c r="BJ1852" s="172"/>
      <c r="BK1852" s="172"/>
      <c r="BL1852" s="172"/>
      <c r="BM1852" s="172"/>
      <c r="BN1852" s="172"/>
    </row>
    <row r="1853" spans="20:66" s="156" customFormat="1">
      <c r="T1853" s="172"/>
      <c r="U1853" s="172"/>
      <c r="V1853" s="172"/>
      <c r="W1853" s="172"/>
      <c r="X1853" s="172"/>
      <c r="Y1853" s="172"/>
      <c r="Z1853" s="172"/>
      <c r="AA1853" s="172"/>
      <c r="AB1853" s="172"/>
      <c r="AC1853" s="172"/>
      <c r="AD1853" s="172"/>
      <c r="AE1853" s="172"/>
      <c r="AF1853" s="172"/>
      <c r="AG1853" s="172"/>
      <c r="AH1853" s="172"/>
      <c r="AI1853" s="172"/>
      <c r="AJ1853" s="172"/>
      <c r="AK1853" s="172"/>
      <c r="AL1853" s="172"/>
      <c r="AM1853" s="172"/>
      <c r="AN1853" s="172"/>
      <c r="AO1853" s="172"/>
      <c r="AP1853" s="172"/>
      <c r="AQ1853" s="172"/>
      <c r="AR1853" s="172"/>
      <c r="AS1853" s="172"/>
      <c r="AT1853" s="172"/>
      <c r="AU1853" s="172"/>
      <c r="AV1853" s="172"/>
      <c r="AW1853" s="172"/>
      <c r="AX1853" s="172"/>
      <c r="AY1853" s="172"/>
      <c r="AZ1853" s="172"/>
      <c r="BA1853" s="172"/>
      <c r="BB1853" s="172"/>
      <c r="BC1853" s="172"/>
      <c r="BD1853" s="172"/>
      <c r="BE1853" s="172"/>
      <c r="BF1853" s="172"/>
      <c r="BG1853" s="172"/>
      <c r="BH1853" s="172"/>
      <c r="BI1853" s="172"/>
      <c r="BJ1853" s="172"/>
      <c r="BK1853" s="172"/>
      <c r="BL1853" s="172"/>
      <c r="BM1853" s="172"/>
      <c r="BN1853" s="172"/>
    </row>
    <row r="1854" spans="20:66" s="156" customFormat="1">
      <c r="T1854" s="172"/>
      <c r="U1854" s="172"/>
      <c r="V1854" s="172"/>
      <c r="W1854" s="172"/>
      <c r="X1854" s="172"/>
      <c r="Y1854" s="172"/>
      <c r="Z1854" s="172"/>
      <c r="AA1854" s="172"/>
      <c r="AB1854" s="172"/>
      <c r="AC1854" s="172"/>
      <c r="AD1854" s="172"/>
      <c r="AE1854" s="172"/>
      <c r="AF1854" s="172"/>
      <c r="AG1854" s="172"/>
      <c r="AH1854" s="172"/>
      <c r="AI1854" s="172"/>
      <c r="AJ1854" s="172"/>
      <c r="AK1854" s="172"/>
      <c r="AL1854" s="172"/>
      <c r="AM1854" s="172"/>
      <c r="AN1854" s="172"/>
      <c r="AO1854" s="172"/>
      <c r="AP1854" s="172"/>
      <c r="AQ1854" s="172"/>
      <c r="AR1854" s="172"/>
      <c r="AS1854" s="172"/>
      <c r="AT1854" s="172"/>
      <c r="AU1854" s="172"/>
      <c r="AV1854" s="172"/>
      <c r="AW1854" s="172"/>
      <c r="AX1854" s="172"/>
      <c r="AY1854" s="172"/>
      <c r="AZ1854" s="172"/>
      <c r="BA1854" s="172"/>
      <c r="BB1854" s="172"/>
      <c r="BC1854" s="172"/>
      <c r="BD1854" s="172"/>
      <c r="BE1854" s="172"/>
      <c r="BF1854" s="172"/>
      <c r="BG1854" s="172"/>
      <c r="BH1854" s="172"/>
      <c r="BI1854" s="172"/>
      <c r="BJ1854" s="172"/>
      <c r="BK1854" s="172"/>
      <c r="BL1854" s="172"/>
      <c r="BM1854" s="172"/>
      <c r="BN1854" s="172"/>
    </row>
    <row r="1855" spans="20:66" s="156" customFormat="1">
      <c r="T1855" s="172"/>
      <c r="U1855" s="172"/>
      <c r="V1855" s="172"/>
      <c r="W1855" s="172"/>
      <c r="X1855" s="172"/>
      <c r="Y1855" s="172"/>
      <c r="Z1855" s="172"/>
      <c r="AA1855" s="172"/>
      <c r="AB1855" s="172"/>
      <c r="AC1855" s="172"/>
      <c r="AD1855" s="172"/>
      <c r="AE1855" s="172"/>
      <c r="AF1855" s="172"/>
      <c r="AG1855" s="172"/>
      <c r="AH1855" s="172"/>
      <c r="AI1855" s="172"/>
      <c r="AJ1855" s="172"/>
      <c r="AK1855" s="172"/>
      <c r="AL1855" s="172"/>
      <c r="AM1855" s="172"/>
      <c r="AN1855" s="172"/>
      <c r="AO1855" s="172"/>
      <c r="AP1855" s="172"/>
      <c r="AQ1855" s="172"/>
      <c r="AR1855" s="172"/>
      <c r="AS1855" s="172"/>
      <c r="AT1855" s="172"/>
      <c r="AU1855" s="172"/>
      <c r="AV1855" s="172"/>
      <c r="AW1855" s="172"/>
      <c r="AX1855" s="172"/>
      <c r="AY1855" s="172"/>
      <c r="AZ1855" s="172"/>
      <c r="BA1855" s="172"/>
      <c r="BB1855" s="172"/>
      <c r="BC1855" s="172"/>
      <c r="BD1855" s="172"/>
      <c r="BE1855" s="172"/>
      <c r="BF1855" s="172"/>
      <c r="BG1855" s="172"/>
      <c r="BH1855" s="172"/>
      <c r="BI1855" s="172"/>
      <c r="BJ1855" s="172"/>
      <c r="BK1855" s="172"/>
      <c r="BL1855" s="172"/>
      <c r="BM1855" s="172"/>
      <c r="BN1855" s="172"/>
    </row>
    <row r="1856" spans="20:66" s="156" customFormat="1">
      <c r="T1856" s="172"/>
      <c r="U1856" s="172"/>
      <c r="V1856" s="172"/>
      <c r="W1856" s="172"/>
      <c r="X1856" s="172"/>
      <c r="Y1856" s="172"/>
      <c r="Z1856" s="172"/>
      <c r="AA1856" s="172"/>
      <c r="AB1856" s="172"/>
      <c r="AC1856" s="172"/>
      <c r="AD1856" s="172"/>
      <c r="AE1856" s="172"/>
      <c r="AF1856" s="172"/>
      <c r="AG1856" s="172"/>
      <c r="AH1856" s="172"/>
      <c r="AI1856" s="172"/>
      <c r="AJ1856" s="172"/>
      <c r="AK1856" s="172"/>
      <c r="AL1856" s="172"/>
      <c r="AM1856" s="172"/>
      <c r="AN1856" s="172"/>
      <c r="AO1856" s="172"/>
      <c r="AP1856" s="172"/>
      <c r="AQ1856" s="172"/>
      <c r="AR1856" s="172"/>
      <c r="AS1856" s="172"/>
      <c r="AT1856" s="172"/>
      <c r="AU1856" s="172"/>
      <c r="AV1856" s="172"/>
      <c r="AW1856" s="172"/>
      <c r="AX1856" s="172"/>
      <c r="AY1856" s="172"/>
      <c r="AZ1856" s="172"/>
      <c r="BA1856" s="172"/>
      <c r="BB1856" s="172"/>
      <c r="BC1856" s="172"/>
      <c r="BD1856" s="172"/>
      <c r="BE1856" s="172"/>
      <c r="BF1856" s="172"/>
      <c r="BG1856" s="172"/>
      <c r="BH1856" s="172"/>
      <c r="BI1856" s="172"/>
      <c r="BJ1856" s="172"/>
      <c r="BK1856" s="172"/>
      <c r="BL1856" s="172"/>
      <c r="BM1856" s="172"/>
      <c r="BN1856" s="172"/>
    </row>
    <row r="1857" spans="20:66" s="156" customFormat="1">
      <c r="T1857" s="172"/>
      <c r="U1857" s="172"/>
      <c r="V1857" s="172"/>
      <c r="W1857" s="172"/>
      <c r="X1857" s="172"/>
      <c r="Y1857" s="172"/>
      <c r="Z1857" s="172"/>
      <c r="AA1857" s="172"/>
      <c r="AB1857" s="172"/>
      <c r="AC1857" s="172"/>
      <c r="AD1857" s="172"/>
      <c r="AE1857" s="172"/>
      <c r="AF1857" s="172"/>
      <c r="AG1857" s="172"/>
      <c r="AH1857" s="172"/>
      <c r="AI1857" s="172"/>
      <c r="AJ1857" s="172"/>
      <c r="AK1857" s="172"/>
      <c r="AL1857" s="172"/>
      <c r="AM1857" s="172"/>
      <c r="AN1857" s="172"/>
      <c r="AO1857" s="172"/>
      <c r="AP1857" s="172"/>
      <c r="AQ1857" s="172"/>
      <c r="AR1857" s="172"/>
      <c r="AS1857" s="172"/>
      <c r="AT1857" s="172"/>
      <c r="AU1857" s="172"/>
      <c r="AV1857" s="172"/>
      <c r="AW1857" s="172"/>
      <c r="AX1857" s="172"/>
      <c r="AY1857" s="172"/>
      <c r="AZ1857" s="172"/>
      <c r="BA1857" s="172"/>
      <c r="BB1857" s="172"/>
      <c r="BC1857" s="172"/>
      <c r="BD1857" s="172"/>
      <c r="BE1857" s="172"/>
      <c r="BF1857" s="172"/>
      <c r="BG1857" s="172"/>
      <c r="BH1857" s="172"/>
      <c r="BI1857" s="172"/>
      <c r="BJ1857" s="172"/>
      <c r="BK1857" s="172"/>
      <c r="BL1857" s="172"/>
      <c r="BM1857" s="172"/>
      <c r="BN1857" s="172"/>
    </row>
    <row r="1858" spans="20:66" s="156" customFormat="1">
      <c r="T1858" s="172"/>
      <c r="U1858" s="172"/>
      <c r="V1858" s="172"/>
      <c r="W1858" s="172"/>
      <c r="X1858" s="172"/>
      <c r="Y1858" s="172"/>
      <c r="Z1858" s="172"/>
      <c r="AA1858" s="172"/>
      <c r="AB1858" s="172"/>
      <c r="AC1858" s="172"/>
      <c r="AD1858" s="172"/>
      <c r="AE1858" s="172"/>
      <c r="AF1858" s="172"/>
      <c r="AG1858" s="172"/>
      <c r="AH1858" s="172"/>
      <c r="AI1858" s="172"/>
      <c r="AJ1858" s="172"/>
      <c r="AK1858" s="172"/>
      <c r="AL1858" s="172"/>
      <c r="AM1858" s="172"/>
      <c r="AN1858" s="172"/>
      <c r="AO1858" s="172"/>
      <c r="AP1858" s="172"/>
      <c r="AQ1858" s="172"/>
      <c r="AR1858" s="172"/>
      <c r="AS1858" s="172"/>
      <c r="AT1858" s="172"/>
      <c r="AU1858" s="172"/>
      <c r="AV1858" s="172"/>
      <c r="AW1858" s="172"/>
      <c r="AX1858" s="172"/>
      <c r="AY1858" s="172"/>
      <c r="AZ1858" s="172"/>
      <c r="BA1858" s="172"/>
      <c r="BB1858" s="172"/>
      <c r="BC1858" s="172"/>
      <c r="BD1858" s="172"/>
      <c r="BE1858" s="172"/>
      <c r="BF1858" s="172"/>
      <c r="BG1858" s="172"/>
      <c r="BH1858" s="172"/>
      <c r="BI1858" s="172"/>
      <c r="BJ1858" s="172"/>
      <c r="BK1858" s="172"/>
      <c r="BL1858" s="172"/>
      <c r="BM1858" s="172"/>
      <c r="BN1858" s="172"/>
    </row>
    <row r="1859" spans="20:66" s="156" customFormat="1">
      <c r="T1859" s="172"/>
      <c r="U1859" s="172"/>
      <c r="V1859" s="172"/>
      <c r="W1859" s="172"/>
      <c r="X1859" s="172"/>
      <c r="Y1859" s="172"/>
      <c r="Z1859" s="172"/>
      <c r="AA1859" s="172"/>
      <c r="AB1859" s="172"/>
      <c r="AC1859" s="172"/>
      <c r="AD1859" s="172"/>
      <c r="AE1859" s="172"/>
      <c r="AF1859" s="172"/>
      <c r="AG1859" s="172"/>
      <c r="AH1859" s="172"/>
      <c r="AI1859" s="172"/>
      <c r="AJ1859" s="172"/>
      <c r="AK1859" s="172"/>
      <c r="AL1859" s="172"/>
      <c r="AM1859" s="172"/>
      <c r="AN1859" s="172"/>
      <c r="AO1859" s="172"/>
      <c r="AP1859" s="172"/>
      <c r="AQ1859" s="172"/>
      <c r="AR1859" s="172"/>
      <c r="AS1859" s="172"/>
      <c r="AT1859" s="172"/>
      <c r="AU1859" s="172"/>
      <c r="AV1859" s="172"/>
      <c r="AW1859" s="172"/>
      <c r="AX1859" s="172"/>
      <c r="AY1859" s="172"/>
      <c r="AZ1859" s="172"/>
      <c r="BA1859" s="172"/>
      <c r="BB1859" s="172"/>
      <c r="BC1859" s="172"/>
      <c r="BD1859" s="172"/>
      <c r="BE1859" s="172"/>
      <c r="BF1859" s="172"/>
      <c r="BG1859" s="172"/>
      <c r="BH1859" s="172"/>
      <c r="BI1859" s="172"/>
      <c r="BJ1859" s="172"/>
      <c r="BK1859" s="172"/>
      <c r="BL1859" s="172"/>
      <c r="BM1859" s="172"/>
      <c r="BN1859" s="172"/>
    </row>
    <row r="1860" spans="20:66" s="156" customFormat="1">
      <c r="T1860" s="172"/>
      <c r="U1860" s="172"/>
      <c r="V1860" s="172"/>
      <c r="W1860" s="172"/>
      <c r="X1860" s="172"/>
      <c r="Y1860" s="172"/>
      <c r="Z1860" s="172"/>
      <c r="AA1860" s="172"/>
      <c r="AB1860" s="172"/>
      <c r="AC1860" s="172"/>
      <c r="AD1860" s="172"/>
      <c r="AE1860" s="172"/>
      <c r="AF1860" s="172"/>
      <c r="AG1860" s="172"/>
      <c r="AH1860" s="172"/>
      <c r="AI1860" s="172"/>
      <c r="AJ1860" s="172"/>
      <c r="AK1860" s="172"/>
      <c r="AL1860" s="172"/>
      <c r="AM1860" s="172"/>
      <c r="AN1860" s="172"/>
      <c r="AO1860" s="172"/>
      <c r="AP1860" s="172"/>
      <c r="AQ1860" s="172"/>
      <c r="AR1860" s="172"/>
      <c r="AS1860" s="172"/>
      <c r="AT1860" s="172"/>
      <c r="AU1860" s="172"/>
      <c r="AV1860" s="172"/>
      <c r="AW1860" s="172"/>
      <c r="AX1860" s="172"/>
      <c r="AY1860" s="172"/>
      <c r="AZ1860" s="172"/>
      <c r="BA1860" s="172"/>
      <c r="BB1860" s="172"/>
      <c r="BC1860" s="172"/>
      <c r="BD1860" s="172"/>
      <c r="BE1860" s="172"/>
      <c r="BF1860" s="172"/>
      <c r="BG1860" s="172"/>
      <c r="BH1860" s="172"/>
      <c r="BI1860" s="172"/>
      <c r="BJ1860" s="172"/>
      <c r="BK1860" s="172"/>
      <c r="BL1860" s="172"/>
      <c r="BM1860" s="172"/>
      <c r="BN1860" s="172"/>
    </row>
    <row r="1861" spans="20:66" s="156" customFormat="1">
      <c r="T1861" s="172"/>
      <c r="U1861" s="172"/>
      <c r="V1861" s="172"/>
      <c r="W1861" s="172"/>
      <c r="X1861" s="172"/>
      <c r="Y1861" s="172"/>
      <c r="Z1861" s="172"/>
      <c r="AA1861" s="172"/>
      <c r="AB1861" s="172"/>
      <c r="AC1861" s="172"/>
      <c r="AD1861" s="172"/>
      <c r="AE1861" s="172"/>
      <c r="AF1861" s="172"/>
      <c r="AG1861" s="172"/>
      <c r="AH1861" s="172"/>
      <c r="AI1861" s="172"/>
      <c r="AJ1861" s="172"/>
      <c r="AK1861" s="172"/>
      <c r="AL1861" s="172"/>
      <c r="AM1861" s="172"/>
      <c r="AN1861" s="172"/>
      <c r="AO1861" s="172"/>
      <c r="AP1861" s="172"/>
      <c r="AQ1861" s="172"/>
      <c r="AR1861" s="172"/>
      <c r="AS1861" s="172"/>
      <c r="AT1861" s="172"/>
      <c r="AU1861" s="172"/>
      <c r="AV1861" s="172"/>
      <c r="AW1861" s="172"/>
      <c r="AX1861" s="172"/>
      <c r="AY1861" s="172"/>
      <c r="AZ1861" s="172"/>
      <c r="BA1861" s="172"/>
      <c r="BB1861" s="172"/>
      <c r="BC1861" s="172"/>
      <c r="BD1861" s="172"/>
      <c r="BE1861" s="172"/>
      <c r="BF1861" s="172"/>
      <c r="BG1861" s="172"/>
      <c r="BH1861" s="172"/>
      <c r="BI1861" s="172"/>
      <c r="BJ1861" s="172"/>
      <c r="BK1861" s="172"/>
      <c r="BL1861" s="172"/>
      <c r="BM1861" s="172"/>
      <c r="BN1861" s="172"/>
    </row>
    <row r="1862" spans="20:66" s="156" customFormat="1">
      <c r="T1862" s="172"/>
      <c r="U1862" s="172"/>
      <c r="V1862" s="172"/>
      <c r="W1862" s="172"/>
      <c r="X1862" s="172"/>
      <c r="Y1862" s="172"/>
      <c r="Z1862" s="172"/>
      <c r="AA1862" s="172"/>
      <c r="AB1862" s="172"/>
      <c r="AC1862" s="172"/>
      <c r="AD1862" s="172"/>
      <c r="AE1862" s="172"/>
      <c r="AF1862" s="172"/>
      <c r="AG1862" s="172"/>
      <c r="AH1862" s="172"/>
      <c r="AI1862" s="172"/>
      <c r="AJ1862" s="172"/>
      <c r="AK1862" s="172"/>
      <c r="AL1862" s="172"/>
      <c r="AM1862" s="172"/>
      <c r="AN1862" s="172"/>
      <c r="AO1862" s="172"/>
      <c r="AP1862" s="172"/>
      <c r="AQ1862" s="172"/>
      <c r="AR1862" s="172"/>
      <c r="AS1862" s="172"/>
      <c r="AT1862" s="172"/>
      <c r="AU1862" s="172"/>
      <c r="AV1862" s="172"/>
      <c r="AW1862" s="172"/>
      <c r="AX1862" s="172"/>
      <c r="AY1862" s="172"/>
      <c r="AZ1862" s="172"/>
      <c r="BA1862" s="172"/>
      <c r="BB1862" s="172"/>
      <c r="BC1862" s="172"/>
      <c r="BD1862" s="172"/>
      <c r="BE1862" s="172"/>
      <c r="BF1862" s="172"/>
      <c r="BG1862" s="172"/>
      <c r="BH1862" s="172"/>
      <c r="BI1862" s="172"/>
      <c r="BJ1862" s="172"/>
      <c r="BK1862" s="172"/>
      <c r="BL1862" s="172"/>
      <c r="BM1862" s="172"/>
      <c r="BN1862" s="172"/>
    </row>
    <row r="1863" spans="20:66" s="156" customFormat="1">
      <c r="T1863" s="172"/>
      <c r="U1863" s="172"/>
      <c r="V1863" s="172"/>
      <c r="W1863" s="172"/>
      <c r="X1863" s="172"/>
      <c r="Y1863" s="172"/>
      <c r="Z1863" s="172"/>
      <c r="AA1863" s="172"/>
      <c r="AB1863" s="172"/>
      <c r="AC1863" s="172"/>
      <c r="AD1863" s="172"/>
      <c r="AE1863" s="172"/>
      <c r="AF1863" s="172"/>
      <c r="AG1863" s="172"/>
      <c r="AH1863" s="172"/>
      <c r="AI1863" s="172"/>
      <c r="AJ1863" s="172"/>
      <c r="AK1863" s="172"/>
      <c r="AL1863" s="172"/>
      <c r="AM1863" s="172"/>
      <c r="AN1863" s="172"/>
      <c r="AO1863" s="172"/>
      <c r="AP1863" s="172"/>
      <c r="AQ1863" s="172"/>
      <c r="AR1863" s="172"/>
      <c r="AS1863" s="172"/>
      <c r="AT1863" s="172"/>
      <c r="AU1863" s="172"/>
      <c r="AV1863" s="172"/>
      <c r="AW1863" s="172"/>
      <c r="AX1863" s="172"/>
      <c r="AY1863" s="172"/>
      <c r="AZ1863" s="172"/>
      <c r="BA1863" s="172"/>
      <c r="BB1863" s="172"/>
      <c r="BC1863" s="172"/>
      <c r="BD1863" s="172"/>
      <c r="BE1863" s="172"/>
      <c r="BF1863" s="172"/>
      <c r="BG1863" s="172"/>
      <c r="BH1863" s="172"/>
      <c r="BI1863" s="172"/>
      <c r="BJ1863" s="172"/>
      <c r="BK1863" s="172"/>
      <c r="BL1863" s="172"/>
      <c r="BM1863" s="172"/>
      <c r="BN1863" s="172"/>
    </row>
    <row r="1864" spans="20:66" s="156" customFormat="1">
      <c r="T1864" s="172"/>
      <c r="U1864" s="172"/>
      <c r="V1864" s="172"/>
      <c r="W1864" s="172"/>
      <c r="X1864" s="172"/>
      <c r="Y1864" s="172"/>
      <c r="Z1864" s="172"/>
      <c r="AA1864" s="172"/>
      <c r="AB1864" s="172"/>
      <c r="AC1864" s="172"/>
      <c r="AD1864" s="172"/>
      <c r="AE1864" s="172"/>
      <c r="AF1864" s="172"/>
      <c r="AG1864" s="172"/>
      <c r="AH1864" s="172"/>
      <c r="AI1864" s="172"/>
      <c r="AJ1864" s="172"/>
      <c r="AK1864" s="172"/>
      <c r="AL1864" s="172"/>
      <c r="AM1864" s="172"/>
      <c r="AN1864" s="172"/>
      <c r="AO1864" s="172"/>
      <c r="AP1864" s="172"/>
      <c r="AQ1864" s="172"/>
      <c r="AR1864" s="172"/>
      <c r="AS1864" s="172"/>
      <c r="AT1864" s="172"/>
      <c r="AU1864" s="172"/>
      <c r="AV1864" s="172"/>
      <c r="AW1864" s="172"/>
      <c r="AX1864" s="172"/>
      <c r="AY1864" s="172"/>
      <c r="AZ1864" s="172"/>
      <c r="BA1864" s="172"/>
      <c r="BB1864" s="172"/>
      <c r="BC1864" s="172"/>
      <c r="BD1864" s="172"/>
      <c r="BE1864" s="172"/>
      <c r="BF1864" s="172"/>
      <c r="BG1864" s="172"/>
      <c r="BH1864" s="172"/>
      <c r="BI1864" s="172"/>
      <c r="BJ1864" s="172"/>
      <c r="BK1864" s="172"/>
      <c r="BL1864" s="172"/>
      <c r="BM1864" s="172"/>
      <c r="BN1864" s="172"/>
    </row>
    <row r="1865" spans="20:66" s="156" customFormat="1">
      <c r="T1865" s="172"/>
      <c r="U1865" s="172"/>
      <c r="V1865" s="172"/>
      <c r="W1865" s="172"/>
      <c r="X1865" s="172"/>
      <c r="Y1865" s="172"/>
      <c r="Z1865" s="172"/>
      <c r="AA1865" s="172"/>
      <c r="AB1865" s="172"/>
      <c r="AC1865" s="172"/>
      <c r="AD1865" s="172"/>
      <c r="AE1865" s="172"/>
      <c r="AF1865" s="172"/>
      <c r="AG1865" s="172"/>
      <c r="AH1865" s="172"/>
      <c r="AI1865" s="172"/>
      <c r="AJ1865" s="172"/>
      <c r="AK1865" s="172"/>
      <c r="AL1865" s="172"/>
      <c r="AM1865" s="172"/>
      <c r="AN1865" s="172"/>
      <c r="AO1865" s="172"/>
      <c r="AP1865" s="172"/>
      <c r="AQ1865" s="172"/>
      <c r="AR1865" s="172"/>
      <c r="AS1865" s="172"/>
      <c r="AT1865" s="172"/>
      <c r="AU1865" s="172"/>
      <c r="AV1865" s="172"/>
      <c r="AW1865" s="172"/>
      <c r="AX1865" s="172"/>
      <c r="AY1865" s="172"/>
      <c r="AZ1865" s="172"/>
      <c r="BA1865" s="172"/>
      <c r="BB1865" s="172"/>
      <c r="BC1865" s="172"/>
      <c r="BD1865" s="172"/>
      <c r="BE1865" s="172"/>
      <c r="BF1865" s="172"/>
      <c r="BG1865" s="172"/>
      <c r="BH1865" s="172"/>
      <c r="BI1865" s="172"/>
      <c r="BJ1865" s="172"/>
      <c r="BK1865" s="172"/>
      <c r="BL1865" s="172"/>
      <c r="BM1865" s="172"/>
      <c r="BN1865" s="172"/>
    </row>
    <row r="1866" spans="20:66" s="156" customFormat="1">
      <c r="T1866" s="172"/>
      <c r="U1866" s="172"/>
      <c r="V1866" s="172"/>
      <c r="W1866" s="172"/>
      <c r="X1866" s="172"/>
      <c r="Y1866" s="172"/>
      <c r="Z1866" s="172"/>
      <c r="AA1866" s="172"/>
      <c r="AB1866" s="172"/>
      <c r="AC1866" s="172"/>
      <c r="AD1866" s="172"/>
      <c r="AE1866" s="172"/>
      <c r="AF1866" s="172"/>
      <c r="AG1866" s="172"/>
      <c r="AH1866" s="172"/>
      <c r="AI1866" s="172"/>
      <c r="AJ1866" s="172"/>
      <c r="AK1866" s="172"/>
      <c r="AL1866" s="172"/>
      <c r="AM1866" s="172"/>
      <c r="AN1866" s="172"/>
      <c r="AO1866" s="172"/>
      <c r="AP1866" s="172"/>
      <c r="AQ1866" s="172"/>
      <c r="AR1866" s="172"/>
      <c r="AS1866" s="172"/>
      <c r="AT1866" s="172"/>
      <c r="AU1866" s="172"/>
      <c r="AV1866" s="172"/>
      <c r="AW1866" s="172"/>
      <c r="AX1866" s="172"/>
      <c r="AY1866" s="172"/>
      <c r="AZ1866" s="172"/>
      <c r="BA1866" s="172"/>
      <c r="BB1866" s="172"/>
      <c r="BC1866" s="172"/>
      <c r="BD1866" s="172"/>
      <c r="BE1866" s="172"/>
      <c r="BF1866" s="172"/>
      <c r="BG1866" s="172"/>
      <c r="BH1866" s="172"/>
      <c r="BI1866" s="172"/>
      <c r="BJ1866" s="172"/>
      <c r="BK1866" s="172"/>
      <c r="BL1866" s="172"/>
      <c r="BM1866" s="172"/>
      <c r="BN1866" s="172"/>
    </row>
    <row r="1867" spans="20:66" s="156" customFormat="1">
      <c r="T1867" s="172"/>
      <c r="U1867" s="172"/>
      <c r="V1867" s="172"/>
      <c r="W1867" s="172"/>
      <c r="X1867" s="172"/>
      <c r="Y1867" s="172"/>
      <c r="Z1867" s="172"/>
      <c r="AA1867" s="172"/>
      <c r="AB1867" s="172"/>
      <c r="AC1867" s="172"/>
      <c r="AD1867" s="172"/>
      <c r="AE1867" s="172"/>
      <c r="AF1867" s="172"/>
      <c r="AG1867" s="172"/>
      <c r="AH1867" s="172"/>
      <c r="AI1867" s="172"/>
      <c r="AJ1867" s="172"/>
      <c r="AK1867" s="172"/>
      <c r="AL1867" s="172"/>
      <c r="AM1867" s="172"/>
      <c r="AN1867" s="172"/>
      <c r="AO1867" s="172"/>
      <c r="AP1867" s="172"/>
      <c r="AQ1867" s="172"/>
      <c r="AR1867" s="172"/>
      <c r="AS1867" s="172"/>
      <c r="AT1867" s="172"/>
      <c r="AU1867" s="172"/>
      <c r="AV1867" s="172"/>
      <c r="AW1867" s="172"/>
      <c r="AX1867" s="172"/>
      <c r="AY1867" s="172"/>
      <c r="AZ1867" s="172"/>
      <c r="BA1867" s="172"/>
      <c r="BB1867" s="172"/>
      <c r="BC1867" s="172"/>
      <c r="BD1867" s="172"/>
      <c r="BE1867" s="172"/>
      <c r="BF1867" s="172"/>
      <c r="BG1867" s="172"/>
      <c r="BH1867" s="172"/>
      <c r="BI1867" s="172"/>
      <c r="BJ1867" s="172"/>
      <c r="BK1867" s="172"/>
      <c r="BL1867" s="172"/>
      <c r="BM1867" s="172"/>
      <c r="BN1867" s="172"/>
    </row>
    <row r="1868" spans="20:66" s="156" customFormat="1">
      <c r="T1868" s="172"/>
      <c r="U1868" s="172"/>
      <c r="V1868" s="172"/>
      <c r="W1868" s="172"/>
      <c r="X1868" s="172"/>
      <c r="Y1868" s="172"/>
      <c r="Z1868" s="172"/>
      <c r="AA1868" s="172"/>
      <c r="AB1868" s="172"/>
      <c r="AC1868" s="172"/>
      <c r="AD1868" s="172"/>
      <c r="AE1868" s="172"/>
      <c r="AF1868" s="172"/>
      <c r="AG1868" s="172"/>
      <c r="AH1868" s="172"/>
      <c r="AI1868" s="172"/>
      <c r="AJ1868" s="172"/>
      <c r="AK1868" s="172"/>
      <c r="AL1868" s="172"/>
      <c r="AM1868" s="172"/>
      <c r="AN1868" s="172"/>
      <c r="AO1868" s="172"/>
      <c r="AP1868" s="172"/>
      <c r="AQ1868" s="172"/>
      <c r="AR1868" s="172"/>
      <c r="AS1868" s="172"/>
      <c r="AT1868" s="172"/>
      <c r="AU1868" s="172"/>
      <c r="AV1868" s="172"/>
      <c r="AW1868" s="172"/>
      <c r="AX1868" s="172"/>
      <c r="AY1868" s="172"/>
      <c r="AZ1868" s="172"/>
      <c r="BA1868" s="172"/>
      <c r="BB1868" s="172"/>
      <c r="BC1868" s="172"/>
      <c r="BD1868" s="172"/>
      <c r="BE1868" s="172"/>
      <c r="BF1868" s="172"/>
      <c r="BG1868" s="172"/>
      <c r="BH1868" s="172"/>
      <c r="BI1868" s="172"/>
      <c r="BJ1868" s="172"/>
      <c r="BK1868" s="172"/>
      <c r="BL1868" s="172"/>
      <c r="BM1868" s="172"/>
      <c r="BN1868" s="172"/>
    </row>
    <row r="1869" spans="20:66" s="156" customFormat="1">
      <c r="T1869" s="172"/>
      <c r="U1869" s="172"/>
      <c r="V1869" s="172"/>
      <c r="W1869" s="172"/>
      <c r="X1869" s="172"/>
      <c r="Y1869" s="172"/>
      <c r="Z1869" s="172"/>
      <c r="AA1869" s="172"/>
      <c r="AB1869" s="172"/>
      <c r="AC1869" s="172"/>
      <c r="AD1869" s="172"/>
      <c r="AE1869" s="172"/>
      <c r="AF1869" s="172"/>
      <c r="AG1869" s="172"/>
      <c r="AH1869" s="172"/>
      <c r="AI1869" s="172"/>
      <c r="AJ1869" s="172"/>
      <c r="AK1869" s="172"/>
      <c r="AL1869" s="172"/>
      <c r="AM1869" s="172"/>
      <c r="AN1869" s="172"/>
      <c r="AO1869" s="172"/>
      <c r="AP1869" s="172"/>
      <c r="AQ1869" s="172"/>
      <c r="AR1869" s="172"/>
      <c r="AS1869" s="172"/>
      <c r="AT1869" s="172"/>
      <c r="AU1869" s="172"/>
      <c r="AV1869" s="172"/>
      <c r="AW1869" s="172"/>
      <c r="AX1869" s="172"/>
      <c r="AY1869" s="172"/>
      <c r="AZ1869" s="172"/>
      <c r="BA1869" s="172"/>
      <c r="BB1869" s="172"/>
      <c r="BC1869" s="172"/>
      <c r="BD1869" s="172"/>
      <c r="BE1869" s="172"/>
      <c r="BF1869" s="172"/>
      <c r="BG1869" s="172"/>
      <c r="BH1869" s="172"/>
      <c r="BI1869" s="172"/>
      <c r="BJ1869" s="172"/>
      <c r="BK1869" s="172"/>
      <c r="BL1869" s="172"/>
      <c r="BM1869" s="172"/>
      <c r="BN1869" s="172"/>
    </row>
    <row r="1870" spans="20:66" s="156" customFormat="1">
      <c r="T1870" s="172"/>
      <c r="U1870" s="172"/>
      <c r="V1870" s="172"/>
      <c r="W1870" s="172"/>
      <c r="X1870" s="172"/>
      <c r="Y1870" s="172"/>
      <c r="Z1870" s="172"/>
      <c r="AA1870" s="172"/>
      <c r="AB1870" s="172"/>
      <c r="AC1870" s="172"/>
      <c r="AD1870" s="172"/>
      <c r="AE1870" s="172"/>
      <c r="AF1870" s="172"/>
      <c r="AG1870" s="172"/>
      <c r="AH1870" s="172"/>
      <c r="AI1870" s="172"/>
      <c r="AJ1870" s="172"/>
      <c r="AK1870" s="172"/>
      <c r="AL1870" s="172"/>
      <c r="AM1870" s="172"/>
      <c r="AN1870" s="172"/>
      <c r="AO1870" s="172"/>
      <c r="AP1870" s="172"/>
      <c r="AQ1870" s="172"/>
      <c r="AR1870" s="172"/>
      <c r="AS1870" s="172"/>
      <c r="AT1870" s="172"/>
      <c r="AU1870" s="172"/>
      <c r="AV1870" s="172"/>
      <c r="AW1870" s="172"/>
      <c r="AX1870" s="172"/>
      <c r="AY1870" s="172"/>
      <c r="AZ1870" s="172"/>
      <c r="BA1870" s="172"/>
      <c r="BB1870" s="172"/>
      <c r="BC1870" s="172"/>
      <c r="BD1870" s="172"/>
      <c r="BE1870" s="172"/>
      <c r="BF1870" s="172"/>
      <c r="BG1870" s="172"/>
      <c r="BH1870" s="172"/>
      <c r="BI1870" s="172"/>
      <c r="BJ1870" s="172"/>
      <c r="BK1870" s="172"/>
      <c r="BL1870" s="172"/>
      <c r="BM1870" s="172"/>
      <c r="BN1870" s="172"/>
    </row>
    <row r="1871" spans="20:66" s="156" customFormat="1">
      <c r="T1871" s="172"/>
      <c r="U1871" s="172"/>
      <c r="V1871" s="172"/>
      <c r="W1871" s="172"/>
      <c r="X1871" s="172"/>
      <c r="Y1871" s="172"/>
      <c r="Z1871" s="172"/>
      <c r="AA1871" s="172"/>
      <c r="AB1871" s="172"/>
      <c r="AC1871" s="172"/>
      <c r="AD1871" s="172"/>
      <c r="AE1871" s="172"/>
      <c r="AF1871" s="172"/>
      <c r="AG1871" s="172"/>
      <c r="AH1871" s="172"/>
      <c r="AI1871" s="172"/>
      <c r="AJ1871" s="172"/>
      <c r="AK1871" s="172"/>
      <c r="AL1871" s="172"/>
      <c r="AM1871" s="172"/>
      <c r="AN1871" s="172"/>
      <c r="AO1871" s="172"/>
      <c r="AP1871" s="172"/>
      <c r="AQ1871" s="172"/>
      <c r="AR1871" s="172"/>
      <c r="AS1871" s="172"/>
      <c r="AT1871" s="172"/>
      <c r="AU1871" s="172"/>
      <c r="AV1871" s="172"/>
      <c r="AW1871" s="172"/>
      <c r="AX1871" s="172"/>
      <c r="AY1871" s="172"/>
      <c r="AZ1871" s="172"/>
      <c r="BA1871" s="172"/>
      <c r="BB1871" s="172"/>
      <c r="BC1871" s="172"/>
      <c r="BD1871" s="172"/>
      <c r="BE1871" s="172"/>
      <c r="BF1871" s="172"/>
      <c r="BG1871" s="172"/>
      <c r="BH1871" s="172"/>
      <c r="BI1871" s="172"/>
      <c r="BJ1871" s="172"/>
      <c r="BK1871" s="172"/>
      <c r="BL1871" s="172"/>
      <c r="BM1871" s="172"/>
      <c r="BN1871" s="172"/>
    </row>
    <row r="1872" spans="20:66" s="156" customFormat="1">
      <c r="T1872" s="172"/>
      <c r="U1872" s="172"/>
      <c r="V1872" s="172"/>
      <c r="W1872" s="172"/>
      <c r="X1872" s="172"/>
      <c r="Y1872" s="172"/>
      <c r="Z1872" s="172"/>
      <c r="AA1872" s="172"/>
      <c r="AB1872" s="172"/>
      <c r="AC1872" s="172"/>
      <c r="AD1872" s="172"/>
      <c r="AE1872" s="172"/>
      <c r="AF1872" s="172"/>
      <c r="AG1872" s="172"/>
      <c r="AH1872" s="172"/>
      <c r="AI1872" s="172"/>
      <c r="AJ1872" s="172"/>
      <c r="AK1872" s="172"/>
      <c r="AL1872" s="172"/>
      <c r="AM1872" s="172"/>
      <c r="AN1872" s="172"/>
      <c r="AO1872" s="172"/>
      <c r="AP1872" s="172"/>
      <c r="AQ1872" s="172"/>
      <c r="AR1872" s="172"/>
      <c r="AS1872" s="172"/>
      <c r="AT1872" s="172"/>
      <c r="AU1872" s="172"/>
      <c r="AV1872" s="172"/>
      <c r="AW1872" s="172"/>
      <c r="AX1872" s="172"/>
      <c r="AY1872" s="172"/>
      <c r="AZ1872" s="172"/>
      <c r="BA1872" s="172"/>
      <c r="BB1872" s="172"/>
      <c r="BC1872" s="172"/>
      <c r="BD1872" s="172"/>
      <c r="BE1872" s="172"/>
      <c r="BF1872" s="172"/>
      <c r="BG1872" s="172"/>
      <c r="BH1872" s="172"/>
      <c r="BI1872" s="172"/>
      <c r="BJ1872" s="172"/>
      <c r="BK1872" s="172"/>
      <c r="BL1872" s="172"/>
      <c r="BM1872" s="172"/>
      <c r="BN1872" s="172"/>
    </row>
    <row r="1873" spans="20:66" s="156" customFormat="1">
      <c r="T1873" s="172"/>
      <c r="U1873" s="172"/>
      <c r="V1873" s="172"/>
      <c r="W1873" s="172"/>
      <c r="X1873" s="172"/>
      <c r="Y1873" s="172"/>
      <c r="Z1873" s="172"/>
      <c r="AA1873" s="172"/>
      <c r="AB1873" s="172"/>
      <c r="AC1873" s="172"/>
      <c r="AD1873" s="172"/>
      <c r="AE1873" s="172"/>
      <c r="AF1873" s="172"/>
      <c r="AG1873" s="172"/>
      <c r="AH1873" s="172"/>
      <c r="AI1873" s="172"/>
      <c r="AJ1873" s="172"/>
      <c r="AK1873" s="172"/>
      <c r="AL1873" s="172"/>
      <c r="AM1873" s="172"/>
      <c r="AN1873" s="172"/>
      <c r="AO1873" s="172"/>
      <c r="AP1873" s="172"/>
      <c r="AQ1873" s="172"/>
      <c r="AR1873" s="172"/>
      <c r="AS1873" s="172"/>
      <c r="AT1873" s="172"/>
      <c r="AU1873" s="172"/>
      <c r="AV1873" s="172"/>
      <c r="AW1873" s="172"/>
      <c r="AX1873" s="172"/>
      <c r="AY1873" s="172"/>
      <c r="AZ1873" s="172"/>
      <c r="BA1873" s="172"/>
      <c r="BB1873" s="172"/>
      <c r="BC1873" s="172"/>
      <c r="BD1873" s="172"/>
      <c r="BE1873" s="172"/>
      <c r="BF1873" s="172"/>
      <c r="BG1873" s="172"/>
      <c r="BH1873" s="172"/>
      <c r="BI1873" s="172"/>
      <c r="BJ1873" s="172"/>
      <c r="BK1873" s="172"/>
      <c r="BL1873" s="172"/>
      <c r="BM1873" s="172"/>
      <c r="BN1873" s="172"/>
    </row>
    <row r="1874" spans="20:66" s="156" customFormat="1">
      <c r="T1874" s="172"/>
      <c r="U1874" s="172"/>
      <c r="V1874" s="172"/>
      <c r="W1874" s="172"/>
      <c r="X1874" s="172"/>
      <c r="Y1874" s="172"/>
      <c r="Z1874" s="172"/>
      <c r="AA1874" s="172"/>
      <c r="AB1874" s="172"/>
      <c r="AC1874" s="172"/>
      <c r="AD1874" s="172"/>
      <c r="AE1874" s="172"/>
      <c r="AF1874" s="172"/>
      <c r="AG1874" s="172"/>
      <c r="AH1874" s="172"/>
      <c r="AI1874" s="172"/>
      <c r="AJ1874" s="172"/>
      <c r="AK1874" s="172"/>
      <c r="AL1874" s="172"/>
      <c r="AM1874" s="172"/>
      <c r="AN1874" s="172"/>
      <c r="AO1874" s="172"/>
      <c r="AP1874" s="172"/>
      <c r="AQ1874" s="172"/>
      <c r="AR1874" s="172"/>
      <c r="AS1874" s="172"/>
      <c r="AT1874" s="172"/>
      <c r="AU1874" s="172"/>
      <c r="AV1874" s="172"/>
      <c r="AW1874" s="172"/>
      <c r="AX1874" s="172"/>
      <c r="AY1874" s="172"/>
      <c r="AZ1874" s="172"/>
      <c r="BA1874" s="172"/>
      <c r="BB1874" s="172"/>
      <c r="BC1874" s="172"/>
      <c r="BD1874" s="172"/>
      <c r="BE1874" s="172"/>
      <c r="BF1874" s="172"/>
      <c r="BG1874" s="172"/>
      <c r="BH1874" s="172"/>
      <c r="BI1874" s="172"/>
      <c r="BJ1874" s="172"/>
      <c r="BK1874" s="172"/>
      <c r="BL1874" s="172"/>
      <c r="BM1874" s="172"/>
      <c r="BN1874" s="172"/>
    </row>
    <row r="1875" spans="20:66" s="156" customFormat="1">
      <c r="T1875" s="172"/>
      <c r="U1875" s="172"/>
      <c r="V1875" s="172"/>
      <c r="W1875" s="172"/>
      <c r="X1875" s="172"/>
      <c r="Y1875" s="172"/>
      <c r="Z1875" s="172"/>
      <c r="AA1875" s="172"/>
      <c r="AB1875" s="172"/>
      <c r="AC1875" s="172"/>
      <c r="AD1875" s="172"/>
      <c r="AE1875" s="172"/>
      <c r="AF1875" s="172"/>
      <c r="AG1875" s="172"/>
      <c r="AH1875" s="172"/>
      <c r="AI1875" s="172"/>
      <c r="AJ1875" s="172"/>
      <c r="AK1875" s="172"/>
      <c r="AL1875" s="172"/>
      <c r="AM1875" s="172"/>
      <c r="AN1875" s="172"/>
      <c r="AO1875" s="172"/>
      <c r="AP1875" s="172"/>
      <c r="AQ1875" s="172"/>
      <c r="AR1875" s="172"/>
      <c r="AS1875" s="172"/>
      <c r="AT1875" s="172"/>
      <c r="AU1875" s="172"/>
      <c r="AV1875" s="172"/>
      <c r="AW1875" s="172"/>
      <c r="AX1875" s="172"/>
      <c r="AY1875" s="172"/>
      <c r="AZ1875" s="172"/>
      <c r="BA1875" s="172"/>
      <c r="BB1875" s="172"/>
      <c r="BC1875" s="172"/>
      <c r="BD1875" s="172"/>
      <c r="BE1875" s="172"/>
      <c r="BF1875" s="172"/>
      <c r="BG1875" s="172"/>
      <c r="BH1875" s="172"/>
      <c r="BI1875" s="172"/>
      <c r="BJ1875" s="172"/>
      <c r="BK1875" s="172"/>
      <c r="BL1875" s="172"/>
      <c r="BM1875" s="172"/>
      <c r="BN1875" s="172"/>
    </row>
    <row r="1876" spans="20:66" s="156" customFormat="1">
      <c r="T1876" s="172"/>
      <c r="U1876" s="172"/>
      <c r="V1876" s="172"/>
      <c r="W1876" s="172"/>
      <c r="X1876" s="172"/>
      <c r="Y1876" s="172"/>
      <c r="Z1876" s="172"/>
      <c r="AA1876" s="172"/>
      <c r="AB1876" s="172"/>
      <c r="AC1876" s="172"/>
      <c r="AD1876" s="172"/>
      <c r="AE1876" s="172"/>
      <c r="AF1876" s="172"/>
      <c r="AG1876" s="172"/>
      <c r="AH1876" s="172"/>
      <c r="AI1876" s="172"/>
      <c r="AJ1876" s="172"/>
      <c r="AK1876" s="172"/>
      <c r="AL1876" s="172"/>
      <c r="AM1876" s="172"/>
      <c r="AN1876" s="172"/>
      <c r="AO1876" s="172"/>
      <c r="AP1876" s="172"/>
      <c r="AQ1876" s="172"/>
      <c r="AR1876" s="172"/>
      <c r="AS1876" s="172"/>
      <c r="AT1876" s="172"/>
      <c r="AU1876" s="172"/>
      <c r="AV1876" s="172"/>
      <c r="AW1876" s="172"/>
      <c r="AX1876" s="172"/>
      <c r="AY1876" s="172"/>
      <c r="AZ1876" s="172"/>
      <c r="BA1876" s="172"/>
      <c r="BB1876" s="172"/>
      <c r="BC1876" s="172"/>
      <c r="BD1876" s="172"/>
      <c r="BE1876" s="172"/>
      <c r="BF1876" s="172"/>
      <c r="BG1876" s="172"/>
      <c r="BH1876" s="172"/>
      <c r="BI1876" s="172"/>
      <c r="BJ1876" s="172"/>
      <c r="BK1876" s="172"/>
      <c r="BL1876" s="172"/>
      <c r="BM1876" s="172"/>
      <c r="BN1876" s="172"/>
    </row>
    <row r="1877" spans="20:66" s="156" customFormat="1">
      <c r="T1877" s="172"/>
      <c r="U1877" s="172"/>
      <c r="V1877" s="172"/>
      <c r="W1877" s="172"/>
      <c r="X1877" s="172"/>
      <c r="Y1877" s="172"/>
      <c r="Z1877" s="172"/>
      <c r="AA1877" s="172"/>
      <c r="AB1877" s="172"/>
      <c r="AC1877" s="172"/>
      <c r="AD1877" s="172"/>
      <c r="AE1877" s="172"/>
      <c r="AF1877" s="172"/>
      <c r="AG1877" s="172"/>
      <c r="AH1877" s="172"/>
      <c r="AI1877" s="172"/>
      <c r="AJ1877" s="172"/>
      <c r="AK1877" s="172"/>
      <c r="AL1877" s="172"/>
      <c r="AM1877" s="172"/>
      <c r="AN1877" s="172"/>
      <c r="AO1877" s="172"/>
      <c r="AP1877" s="172"/>
      <c r="AQ1877" s="172"/>
      <c r="AR1877" s="172"/>
      <c r="AS1877" s="172"/>
      <c r="AT1877" s="172"/>
      <c r="AU1877" s="172"/>
      <c r="AV1877" s="172"/>
      <c r="AW1877" s="172"/>
      <c r="AX1877" s="172"/>
      <c r="AY1877" s="172"/>
      <c r="AZ1877" s="172"/>
      <c r="BA1877" s="172"/>
      <c r="BB1877" s="172"/>
      <c r="BC1877" s="172"/>
      <c r="BD1877" s="172"/>
      <c r="BE1877" s="172"/>
      <c r="BF1877" s="172"/>
      <c r="BG1877" s="172"/>
      <c r="BH1877" s="172"/>
      <c r="BI1877" s="172"/>
      <c r="BJ1877" s="172"/>
      <c r="BK1877" s="172"/>
      <c r="BL1877" s="172"/>
      <c r="BM1877" s="172"/>
      <c r="BN1877" s="172"/>
    </row>
    <row r="1878" spans="20:66" s="156" customFormat="1">
      <c r="T1878" s="172"/>
      <c r="U1878" s="172"/>
      <c r="V1878" s="172"/>
      <c r="W1878" s="172"/>
      <c r="X1878" s="172"/>
      <c r="Y1878" s="172"/>
      <c r="Z1878" s="172"/>
      <c r="AA1878" s="172"/>
      <c r="AB1878" s="172"/>
      <c r="AC1878" s="172"/>
      <c r="AD1878" s="172"/>
      <c r="AE1878" s="172"/>
      <c r="AF1878" s="172"/>
      <c r="AG1878" s="172"/>
      <c r="AH1878" s="172"/>
      <c r="AI1878" s="172"/>
      <c r="AJ1878" s="172"/>
      <c r="AK1878" s="172"/>
      <c r="AL1878" s="172"/>
      <c r="AM1878" s="172"/>
      <c r="AN1878" s="172"/>
      <c r="AO1878" s="172"/>
      <c r="AP1878" s="172"/>
      <c r="AQ1878" s="172"/>
      <c r="AR1878" s="172"/>
      <c r="AS1878" s="172"/>
      <c r="AT1878" s="172"/>
      <c r="AU1878" s="172"/>
      <c r="AV1878" s="172"/>
      <c r="AW1878" s="172"/>
      <c r="AX1878" s="172"/>
      <c r="AY1878" s="172"/>
      <c r="AZ1878" s="172"/>
      <c r="BA1878" s="172"/>
      <c r="BB1878" s="172"/>
      <c r="BC1878" s="172"/>
      <c r="BD1878" s="172"/>
      <c r="BE1878" s="172"/>
      <c r="BF1878" s="172"/>
      <c r="BG1878" s="172"/>
      <c r="BH1878" s="172"/>
      <c r="BI1878" s="172"/>
      <c r="BJ1878" s="172"/>
      <c r="BK1878" s="172"/>
      <c r="BL1878" s="172"/>
      <c r="BM1878" s="172"/>
      <c r="BN1878" s="172"/>
    </row>
    <row r="1879" spans="20:66" s="156" customFormat="1">
      <c r="T1879" s="172"/>
      <c r="U1879" s="172"/>
      <c r="V1879" s="172"/>
      <c r="W1879" s="172"/>
      <c r="X1879" s="172"/>
      <c r="Y1879" s="172"/>
      <c r="Z1879" s="172"/>
      <c r="AA1879" s="172"/>
      <c r="AB1879" s="172"/>
      <c r="AC1879" s="172"/>
      <c r="AD1879" s="172"/>
      <c r="AE1879" s="172"/>
      <c r="AF1879" s="172"/>
      <c r="AG1879" s="172"/>
      <c r="AH1879" s="172"/>
      <c r="AI1879" s="172"/>
      <c r="AJ1879" s="172"/>
      <c r="AK1879" s="172"/>
      <c r="AL1879" s="172"/>
      <c r="AM1879" s="172"/>
      <c r="AN1879" s="172"/>
      <c r="AO1879" s="172"/>
      <c r="AP1879" s="172"/>
      <c r="AQ1879" s="172"/>
      <c r="AR1879" s="172"/>
      <c r="AS1879" s="172"/>
      <c r="AT1879" s="172"/>
      <c r="AU1879" s="172"/>
      <c r="AV1879" s="172"/>
      <c r="AW1879" s="172"/>
      <c r="AX1879" s="172"/>
      <c r="AY1879" s="172"/>
      <c r="AZ1879" s="172"/>
      <c r="BA1879" s="172"/>
      <c r="BB1879" s="172"/>
      <c r="BC1879" s="172"/>
      <c r="BD1879" s="172"/>
      <c r="BE1879" s="172"/>
      <c r="BF1879" s="172"/>
      <c r="BG1879" s="172"/>
      <c r="BH1879" s="172"/>
      <c r="BI1879" s="172"/>
      <c r="BJ1879" s="172"/>
      <c r="BK1879" s="172"/>
      <c r="BL1879" s="172"/>
      <c r="BM1879" s="172"/>
      <c r="BN1879" s="172"/>
    </row>
    <row r="1880" spans="20:66" s="156" customFormat="1">
      <c r="T1880" s="172"/>
      <c r="U1880" s="172"/>
      <c r="V1880" s="172"/>
      <c r="W1880" s="172"/>
      <c r="X1880" s="172"/>
      <c r="Y1880" s="172"/>
      <c r="Z1880" s="172"/>
      <c r="AA1880" s="172"/>
      <c r="AB1880" s="172"/>
      <c r="AC1880" s="172"/>
      <c r="AD1880" s="172"/>
      <c r="AE1880" s="172"/>
      <c r="AF1880" s="172"/>
      <c r="AG1880" s="172"/>
      <c r="AH1880" s="172"/>
      <c r="AI1880" s="172"/>
      <c r="AJ1880" s="172"/>
      <c r="AK1880" s="172"/>
      <c r="AL1880" s="172"/>
      <c r="AM1880" s="172"/>
      <c r="AN1880" s="172"/>
      <c r="AO1880" s="172"/>
      <c r="AP1880" s="172"/>
      <c r="AQ1880" s="172"/>
      <c r="AR1880" s="172"/>
      <c r="AS1880" s="172"/>
      <c r="AT1880" s="172"/>
      <c r="AU1880" s="172"/>
      <c r="AV1880" s="172"/>
      <c r="AW1880" s="172"/>
      <c r="AX1880" s="172"/>
      <c r="AY1880" s="172"/>
      <c r="AZ1880" s="172"/>
      <c r="BA1880" s="172"/>
      <c r="BB1880" s="172"/>
      <c r="BC1880" s="172"/>
      <c r="BD1880" s="172"/>
      <c r="BE1880" s="172"/>
      <c r="BF1880" s="172"/>
      <c r="BG1880" s="172"/>
      <c r="BH1880" s="172"/>
      <c r="BI1880" s="172"/>
      <c r="BJ1880" s="172"/>
      <c r="BK1880" s="172"/>
      <c r="BL1880" s="172"/>
      <c r="BM1880" s="172"/>
      <c r="BN1880" s="172"/>
    </row>
    <row r="1881" spans="20:66" s="156" customFormat="1">
      <c r="T1881" s="172"/>
      <c r="U1881" s="172"/>
      <c r="V1881" s="172"/>
      <c r="W1881" s="172"/>
      <c r="X1881" s="172"/>
      <c r="Y1881" s="172"/>
      <c r="Z1881" s="172"/>
      <c r="AA1881" s="172"/>
      <c r="AB1881" s="172"/>
      <c r="AC1881" s="172"/>
      <c r="AD1881" s="172"/>
      <c r="AE1881" s="172"/>
      <c r="AF1881" s="172"/>
      <c r="AG1881" s="172"/>
      <c r="AH1881" s="172"/>
      <c r="AI1881" s="172"/>
      <c r="AJ1881" s="172"/>
      <c r="AK1881" s="172"/>
      <c r="AL1881" s="172"/>
      <c r="AM1881" s="172"/>
      <c r="AN1881" s="172"/>
      <c r="AO1881" s="172"/>
      <c r="AP1881" s="172"/>
      <c r="AQ1881" s="172"/>
      <c r="AR1881" s="172"/>
      <c r="AS1881" s="172"/>
      <c r="AT1881" s="172"/>
      <c r="AU1881" s="172"/>
      <c r="AV1881" s="172"/>
      <c r="AW1881" s="172"/>
      <c r="AX1881" s="172"/>
      <c r="AY1881" s="172"/>
      <c r="AZ1881" s="172"/>
      <c r="BA1881" s="172"/>
      <c r="BB1881" s="172"/>
      <c r="BC1881" s="172"/>
      <c r="BD1881" s="172"/>
      <c r="BE1881" s="172"/>
      <c r="BF1881" s="172"/>
      <c r="BG1881" s="172"/>
      <c r="BH1881" s="172"/>
      <c r="BI1881" s="172"/>
      <c r="BJ1881" s="172"/>
      <c r="BK1881" s="172"/>
      <c r="BL1881" s="172"/>
      <c r="BM1881" s="172"/>
      <c r="BN1881" s="172"/>
    </row>
    <row r="1882" spans="20:66" s="156" customFormat="1">
      <c r="T1882" s="172"/>
      <c r="U1882" s="172"/>
      <c r="V1882" s="172"/>
      <c r="W1882" s="172"/>
      <c r="X1882" s="172"/>
      <c r="Y1882" s="172"/>
      <c r="Z1882" s="172"/>
      <c r="AA1882" s="172"/>
      <c r="AB1882" s="172"/>
      <c r="AC1882" s="172"/>
      <c r="AD1882" s="172"/>
      <c r="AE1882" s="172"/>
      <c r="AF1882" s="172"/>
      <c r="AG1882" s="172"/>
      <c r="AH1882" s="172"/>
      <c r="AI1882" s="172"/>
      <c r="AJ1882" s="172"/>
      <c r="AK1882" s="172"/>
      <c r="AL1882" s="172"/>
      <c r="AM1882" s="172"/>
      <c r="AN1882" s="172"/>
      <c r="AO1882" s="172"/>
      <c r="AP1882" s="172"/>
      <c r="AQ1882" s="172"/>
      <c r="AR1882" s="172"/>
      <c r="AS1882" s="172"/>
      <c r="AT1882" s="172"/>
      <c r="AU1882" s="172"/>
      <c r="AV1882" s="172"/>
      <c r="AW1882" s="172"/>
      <c r="AX1882" s="172"/>
      <c r="AY1882" s="172"/>
      <c r="AZ1882" s="172"/>
      <c r="BA1882" s="172"/>
      <c r="BB1882" s="172"/>
      <c r="BC1882" s="172"/>
      <c r="BD1882" s="172"/>
      <c r="BE1882" s="172"/>
      <c r="BF1882" s="172"/>
      <c r="BG1882" s="172"/>
      <c r="BH1882" s="172"/>
      <c r="BI1882" s="172"/>
      <c r="BJ1882" s="172"/>
      <c r="BK1882" s="172"/>
      <c r="BL1882" s="172"/>
      <c r="BM1882" s="172"/>
      <c r="BN1882" s="172"/>
    </row>
    <row r="1883" spans="20:66" s="156" customFormat="1">
      <c r="T1883" s="172"/>
      <c r="U1883" s="172"/>
      <c r="V1883" s="172"/>
      <c r="W1883" s="172"/>
      <c r="X1883" s="172"/>
      <c r="Y1883" s="172"/>
      <c r="Z1883" s="172"/>
      <c r="AA1883" s="172"/>
      <c r="AB1883" s="172"/>
      <c r="AC1883" s="172"/>
      <c r="AD1883" s="172"/>
      <c r="AE1883" s="172"/>
      <c r="AF1883" s="172"/>
      <c r="AG1883" s="172"/>
      <c r="AH1883" s="172"/>
      <c r="AI1883" s="172"/>
      <c r="AJ1883" s="172"/>
      <c r="AK1883" s="172"/>
      <c r="AL1883" s="172"/>
      <c r="AM1883" s="172"/>
      <c r="AN1883" s="172"/>
      <c r="AO1883" s="172"/>
      <c r="AP1883" s="172"/>
      <c r="AQ1883" s="172"/>
      <c r="AR1883" s="172"/>
      <c r="AS1883" s="172"/>
      <c r="AT1883" s="172"/>
      <c r="AU1883" s="172"/>
      <c r="AV1883" s="172"/>
      <c r="AW1883" s="172"/>
      <c r="AX1883" s="172"/>
      <c r="AY1883" s="172"/>
      <c r="AZ1883" s="172"/>
      <c r="BA1883" s="172"/>
      <c r="BB1883" s="172"/>
      <c r="BC1883" s="172"/>
      <c r="BD1883" s="172"/>
      <c r="BE1883" s="172"/>
      <c r="BF1883" s="172"/>
      <c r="BG1883" s="172"/>
      <c r="BH1883" s="172"/>
      <c r="BI1883" s="172"/>
      <c r="BJ1883" s="172"/>
      <c r="BK1883" s="172"/>
      <c r="BL1883" s="172"/>
      <c r="BM1883" s="172"/>
      <c r="BN1883" s="172"/>
    </row>
    <row r="1884" spans="20:66" s="156" customFormat="1">
      <c r="T1884" s="172"/>
      <c r="U1884" s="172"/>
      <c r="V1884" s="172"/>
      <c r="W1884" s="172"/>
      <c r="X1884" s="172"/>
      <c r="Y1884" s="172"/>
      <c r="Z1884" s="172"/>
      <c r="AA1884" s="172"/>
      <c r="AB1884" s="172"/>
      <c r="AC1884" s="172"/>
      <c r="AD1884" s="172"/>
      <c r="AE1884" s="172"/>
      <c r="AF1884" s="172"/>
      <c r="AG1884" s="172"/>
      <c r="AH1884" s="172"/>
      <c r="AI1884" s="172"/>
      <c r="AJ1884" s="172"/>
      <c r="AK1884" s="172"/>
      <c r="AL1884" s="172"/>
      <c r="AM1884" s="172"/>
      <c r="AN1884" s="172"/>
      <c r="AO1884" s="172"/>
      <c r="AP1884" s="172"/>
      <c r="AQ1884" s="172"/>
      <c r="AR1884" s="172"/>
      <c r="AS1884" s="172"/>
      <c r="AT1884" s="172"/>
      <c r="AU1884" s="172"/>
      <c r="AV1884" s="172"/>
      <c r="AW1884" s="172"/>
      <c r="AX1884" s="172"/>
      <c r="AY1884" s="172"/>
      <c r="AZ1884" s="172"/>
      <c r="BA1884" s="172"/>
      <c r="BB1884" s="172"/>
      <c r="BC1884" s="172"/>
      <c r="BD1884" s="172"/>
      <c r="BE1884" s="172"/>
      <c r="BF1884" s="172"/>
      <c r="BG1884" s="172"/>
      <c r="BH1884" s="172"/>
      <c r="BI1884" s="172"/>
      <c r="BJ1884" s="172"/>
      <c r="BK1884" s="172"/>
      <c r="BL1884" s="172"/>
      <c r="BM1884" s="172"/>
      <c r="BN1884" s="172"/>
    </row>
    <row r="1885" spans="20:66" s="156" customFormat="1">
      <c r="T1885" s="172"/>
      <c r="U1885" s="172"/>
      <c r="V1885" s="172"/>
      <c r="W1885" s="172"/>
      <c r="X1885" s="172"/>
      <c r="Y1885" s="172"/>
      <c r="Z1885" s="172"/>
      <c r="AA1885" s="172"/>
      <c r="AB1885" s="172"/>
      <c r="AC1885" s="172"/>
      <c r="AD1885" s="172"/>
      <c r="AE1885" s="172"/>
      <c r="AF1885" s="172"/>
      <c r="AG1885" s="172"/>
      <c r="AH1885" s="172"/>
      <c r="AI1885" s="172"/>
      <c r="AJ1885" s="172"/>
      <c r="AK1885" s="172"/>
      <c r="AL1885" s="172"/>
      <c r="AM1885" s="172"/>
      <c r="AN1885" s="172"/>
      <c r="AO1885" s="172"/>
      <c r="AP1885" s="172"/>
      <c r="AQ1885" s="172"/>
      <c r="AR1885" s="172"/>
      <c r="AS1885" s="172"/>
      <c r="AT1885" s="172"/>
      <c r="AU1885" s="172"/>
      <c r="AV1885" s="172"/>
      <c r="AW1885" s="172"/>
      <c r="AX1885" s="172"/>
      <c r="AY1885" s="172"/>
      <c r="AZ1885" s="172"/>
      <c r="BA1885" s="172"/>
      <c r="BB1885" s="172"/>
      <c r="BC1885" s="172"/>
      <c r="BD1885" s="172"/>
      <c r="BE1885" s="172"/>
      <c r="BF1885" s="172"/>
      <c r="BG1885" s="172"/>
      <c r="BH1885" s="172"/>
      <c r="BI1885" s="172"/>
      <c r="BJ1885" s="172"/>
      <c r="BK1885" s="172"/>
      <c r="BL1885" s="172"/>
      <c r="BM1885" s="172"/>
      <c r="BN1885" s="172"/>
    </row>
    <row r="1886" spans="20:66" s="156" customFormat="1">
      <c r="T1886" s="172"/>
      <c r="U1886" s="172"/>
      <c r="V1886" s="172"/>
      <c r="W1886" s="172"/>
      <c r="X1886" s="172"/>
      <c r="Y1886" s="172"/>
      <c r="Z1886" s="172"/>
      <c r="AA1886" s="172"/>
      <c r="AB1886" s="172"/>
      <c r="AC1886" s="172"/>
      <c r="AD1886" s="172"/>
      <c r="AE1886" s="172"/>
      <c r="AF1886" s="172"/>
      <c r="AG1886" s="172"/>
      <c r="AH1886" s="172"/>
      <c r="AI1886" s="172"/>
      <c r="AJ1886" s="172"/>
      <c r="AK1886" s="172"/>
      <c r="AL1886" s="172"/>
      <c r="AM1886" s="172"/>
      <c r="AN1886" s="172"/>
      <c r="AO1886" s="172"/>
      <c r="AP1886" s="172"/>
      <c r="AQ1886" s="172"/>
      <c r="AR1886" s="172"/>
      <c r="AS1886" s="172"/>
      <c r="AT1886" s="172"/>
      <c r="AU1886" s="172"/>
      <c r="AV1886" s="172"/>
      <c r="AW1886" s="172"/>
      <c r="AX1886" s="172"/>
      <c r="AY1886" s="172"/>
      <c r="AZ1886" s="172"/>
      <c r="BA1886" s="172"/>
      <c r="BB1886" s="172"/>
      <c r="BC1886" s="172"/>
      <c r="BD1886" s="172"/>
      <c r="BE1886" s="172"/>
      <c r="BF1886" s="172"/>
      <c r="BG1886" s="172"/>
      <c r="BH1886" s="172"/>
      <c r="BI1886" s="172"/>
      <c r="BJ1886" s="172"/>
      <c r="BK1886" s="172"/>
      <c r="BL1886" s="172"/>
      <c r="BM1886" s="172"/>
      <c r="BN1886" s="172"/>
    </row>
    <row r="1887" spans="20:66" s="156" customFormat="1">
      <c r="T1887" s="172"/>
      <c r="U1887" s="172"/>
      <c r="V1887" s="172"/>
      <c r="W1887" s="172"/>
      <c r="X1887" s="172"/>
      <c r="Y1887" s="172"/>
      <c r="Z1887" s="172"/>
      <c r="AA1887" s="172"/>
      <c r="AB1887" s="172"/>
      <c r="AC1887" s="172"/>
      <c r="AD1887" s="172"/>
      <c r="AE1887" s="172"/>
      <c r="AF1887" s="172"/>
      <c r="AG1887" s="172"/>
      <c r="AH1887" s="172"/>
      <c r="AI1887" s="172"/>
      <c r="AJ1887" s="172"/>
      <c r="AK1887" s="172"/>
      <c r="AL1887" s="172"/>
      <c r="AM1887" s="172"/>
      <c r="AN1887" s="172"/>
      <c r="AO1887" s="172"/>
      <c r="AP1887" s="172"/>
      <c r="AQ1887" s="172"/>
      <c r="AR1887" s="172"/>
      <c r="AS1887" s="172"/>
      <c r="AT1887" s="172"/>
      <c r="AU1887" s="172"/>
      <c r="AV1887" s="172"/>
      <c r="AW1887" s="172"/>
      <c r="AX1887" s="172"/>
      <c r="AY1887" s="172"/>
      <c r="AZ1887" s="172"/>
      <c r="BA1887" s="172"/>
      <c r="BB1887" s="172"/>
      <c r="BC1887" s="172"/>
      <c r="BD1887" s="172"/>
      <c r="BE1887" s="172"/>
      <c r="BF1887" s="172"/>
      <c r="BG1887" s="172"/>
      <c r="BH1887" s="172"/>
      <c r="BI1887" s="172"/>
      <c r="BJ1887" s="172"/>
      <c r="BK1887" s="172"/>
      <c r="BL1887" s="172"/>
      <c r="BM1887" s="172"/>
      <c r="BN1887" s="172"/>
    </row>
    <row r="1888" spans="20:66" s="156" customFormat="1">
      <c r="T1888" s="172"/>
      <c r="U1888" s="172"/>
      <c r="V1888" s="172"/>
      <c r="W1888" s="172"/>
      <c r="X1888" s="172"/>
      <c r="Y1888" s="172"/>
      <c r="Z1888" s="172"/>
      <c r="AA1888" s="172"/>
      <c r="AB1888" s="172"/>
      <c r="AC1888" s="172"/>
      <c r="AD1888" s="172"/>
      <c r="AE1888" s="172"/>
      <c r="AF1888" s="172"/>
      <c r="AG1888" s="172"/>
      <c r="AH1888" s="172"/>
      <c r="AI1888" s="172"/>
      <c r="AJ1888" s="172"/>
      <c r="AK1888" s="172"/>
      <c r="AL1888" s="172"/>
      <c r="AM1888" s="172"/>
      <c r="AN1888" s="172"/>
      <c r="AO1888" s="172"/>
      <c r="AP1888" s="172"/>
      <c r="AQ1888" s="172"/>
      <c r="AR1888" s="172"/>
      <c r="AS1888" s="172"/>
      <c r="AT1888" s="172"/>
      <c r="AU1888" s="172"/>
      <c r="AV1888" s="172"/>
      <c r="AW1888" s="172"/>
      <c r="AX1888" s="172"/>
      <c r="AY1888" s="172"/>
      <c r="AZ1888" s="172"/>
      <c r="BA1888" s="172"/>
      <c r="BB1888" s="172"/>
      <c r="BC1888" s="172"/>
      <c r="BD1888" s="172"/>
      <c r="BE1888" s="172"/>
      <c r="BF1888" s="172"/>
      <c r="BG1888" s="172"/>
      <c r="BH1888" s="172"/>
      <c r="BI1888" s="172"/>
      <c r="BJ1888" s="172"/>
      <c r="BK1888" s="172"/>
      <c r="BL1888" s="172"/>
      <c r="BM1888" s="172"/>
      <c r="BN1888" s="172"/>
    </row>
    <row r="1889" spans="20:66" s="156" customFormat="1">
      <c r="T1889" s="172"/>
      <c r="U1889" s="172"/>
      <c r="V1889" s="172"/>
      <c r="W1889" s="172"/>
      <c r="X1889" s="172"/>
      <c r="Y1889" s="172"/>
      <c r="Z1889" s="172"/>
      <c r="AA1889" s="172"/>
      <c r="AB1889" s="172"/>
      <c r="AC1889" s="172"/>
      <c r="AD1889" s="172"/>
      <c r="AE1889" s="172"/>
      <c r="AF1889" s="172"/>
      <c r="AG1889" s="172"/>
      <c r="AH1889" s="172"/>
      <c r="AI1889" s="172"/>
      <c r="AJ1889" s="172"/>
      <c r="AK1889" s="172"/>
      <c r="AL1889" s="172"/>
      <c r="AM1889" s="172"/>
      <c r="AN1889" s="172"/>
      <c r="AO1889" s="172"/>
      <c r="AP1889" s="172"/>
      <c r="AQ1889" s="172"/>
      <c r="AR1889" s="172"/>
      <c r="AS1889" s="172"/>
      <c r="AT1889" s="172"/>
      <c r="AU1889" s="172"/>
      <c r="AV1889" s="172"/>
      <c r="AW1889" s="172"/>
      <c r="AX1889" s="172"/>
      <c r="AY1889" s="172"/>
      <c r="AZ1889" s="172"/>
      <c r="BA1889" s="172"/>
      <c r="BB1889" s="172"/>
      <c r="BC1889" s="172"/>
      <c r="BD1889" s="172"/>
      <c r="BE1889" s="172"/>
      <c r="BF1889" s="172"/>
      <c r="BG1889" s="172"/>
      <c r="BH1889" s="172"/>
      <c r="BI1889" s="172"/>
      <c r="BJ1889" s="172"/>
      <c r="BK1889" s="172"/>
      <c r="BL1889" s="172"/>
      <c r="BM1889" s="172"/>
      <c r="BN1889" s="172"/>
    </row>
    <row r="1890" spans="20:66" s="156" customFormat="1">
      <c r="T1890" s="172"/>
      <c r="U1890" s="172"/>
      <c r="V1890" s="172"/>
      <c r="W1890" s="172"/>
      <c r="X1890" s="172"/>
      <c r="Y1890" s="172"/>
      <c r="Z1890" s="172"/>
      <c r="AA1890" s="172"/>
      <c r="AB1890" s="172"/>
      <c r="AC1890" s="172"/>
      <c r="AD1890" s="172"/>
      <c r="AE1890" s="172"/>
      <c r="AF1890" s="172"/>
      <c r="AG1890" s="172"/>
      <c r="AH1890" s="172"/>
      <c r="AI1890" s="172"/>
      <c r="AJ1890" s="172"/>
      <c r="AK1890" s="172"/>
      <c r="AL1890" s="172"/>
      <c r="AM1890" s="172"/>
      <c r="AN1890" s="172"/>
      <c r="AO1890" s="172"/>
      <c r="AP1890" s="172"/>
      <c r="AQ1890" s="172"/>
      <c r="AR1890" s="172"/>
      <c r="AS1890" s="172"/>
      <c r="AT1890" s="172"/>
      <c r="AU1890" s="172"/>
      <c r="AV1890" s="172"/>
      <c r="AW1890" s="172"/>
      <c r="AX1890" s="172"/>
      <c r="AY1890" s="172"/>
      <c r="AZ1890" s="172"/>
      <c r="BA1890" s="172"/>
      <c r="BB1890" s="172"/>
      <c r="BC1890" s="172"/>
      <c r="BD1890" s="172"/>
      <c r="BE1890" s="172"/>
      <c r="BF1890" s="172"/>
      <c r="BG1890" s="172"/>
      <c r="BH1890" s="172"/>
      <c r="BI1890" s="172"/>
      <c r="BJ1890" s="172"/>
      <c r="BK1890" s="172"/>
      <c r="BL1890" s="172"/>
      <c r="BM1890" s="172"/>
      <c r="BN1890" s="172"/>
    </row>
    <row r="1891" spans="20:66" s="156" customFormat="1">
      <c r="T1891" s="172"/>
      <c r="U1891" s="172"/>
      <c r="V1891" s="172"/>
      <c r="W1891" s="172"/>
      <c r="X1891" s="172"/>
      <c r="Y1891" s="172"/>
      <c r="Z1891" s="172"/>
      <c r="AA1891" s="172"/>
      <c r="AB1891" s="172"/>
      <c r="AC1891" s="172"/>
      <c r="AD1891" s="172"/>
      <c r="AE1891" s="172"/>
      <c r="AF1891" s="172"/>
      <c r="AG1891" s="172"/>
      <c r="AH1891" s="172"/>
      <c r="AI1891" s="172"/>
      <c r="AJ1891" s="172"/>
      <c r="AK1891" s="172"/>
      <c r="AL1891" s="172"/>
      <c r="AM1891" s="172"/>
      <c r="AN1891" s="172"/>
      <c r="AO1891" s="172"/>
      <c r="AP1891" s="172"/>
      <c r="AQ1891" s="172"/>
      <c r="AR1891" s="172"/>
      <c r="AS1891" s="172"/>
      <c r="AT1891" s="172"/>
      <c r="AU1891" s="172"/>
      <c r="AV1891" s="172"/>
      <c r="AW1891" s="172"/>
      <c r="AX1891" s="172"/>
      <c r="AY1891" s="172"/>
      <c r="AZ1891" s="172"/>
      <c r="BA1891" s="172"/>
      <c r="BB1891" s="172"/>
      <c r="BC1891" s="172"/>
      <c r="BD1891" s="172"/>
      <c r="BE1891" s="172"/>
      <c r="BF1891" s="172"/>
      <c r="BG1891" s="172"/>
      <c r="BH1891" s="172"/>
      <c r="BI1891" s="172"/>
      <c r="BJ1891" s="172"/>
      <c r="BK1891" s="172"/>
      <c r="BL1891" s="172"/>
      <c r="BM1891" s="172"/>
      <c r="BN1891" s="172"/>
    </row>
    <row r="1892" spans="20:66" s="156" customFormat="1">
      <c r="T1892" s="172"/>
      <c r="U1892" s="172"/>
      <c r="V1892" s="172"/>
      <c r="W1892" s="172"/>
      <c r="X1892" s="172"/>
      <c r="Y1892" s="172"/>
      <c r="Z1892" s="172"/>
      <c r="AA1892" s="172"/>
      <c r="AB1892" s="172"/>
      <c r="AC1892" s="172"/>
      <c r="AD1892" s="172"/>
      <c r="AE1892" s="172"/>
      <c r="AF1892" s="172"/>
      <c r="AG1892" s="172"/>
      <c r="AH1892" s="172"/>
      <c r="AI1892" s="172"/>
      <c r="AJ1892" s="172"/>
      <c r="AK1892" s="172"/>
      <c r="AL1892" s="172"/>
      <c r="AM1892" s="172"/>
      <c r="AN1892" s="172"/>
      <c r="AO1892" s="172"/>
      <c r="AP1892" s="172"/>
      <c r="AQ1892" s="172"/>
      <c r="AR1892" s="172"/>
      <c r="AS1892" s="172"/>
      <c r="AT1892" s="172"/>
      <c r="AU1892" s="172"/>
      <c r="AV1892" s="172"/>
      <c r="AW1892" s="172"/>
      <c r="AX1892" s="172"/>
      <c r="AY1892" s="172"/>
      <c r="AZ1892" s="172"/>
      <c r="BA1892" s="172"/>
      <c r="BB1892" s="172"/>
      <c r="BC1892" s="172"/>
      <c r="BD1892" s="172"/>
      <c r="BE1892" s="172"/>
      <c r="BF1892" s="172"/>
      <c r="BG1892" s="172"/>
      <c r="BH1892" s="172"/>
      <c r="BI1892" s="172"/>
      <c r="BJ1892" s="172"/>
      <c r="BK1892" s="172"/>
      <c r="BL1892" s="172"/>
      <c r="BM1892" s="172"/>
      <c r="BN1892" s="172"/>
    </row>
    <row r="1893" spans="20:66" s="156" customFormat="1">
      <c r="T1893" s="172"/>
      <c r="U1893" s="172"/>
      <c r="V1893" s="172"/>
      <c r="W1893" s="172"/>
      <c r="X1893" s="172"/>
      <c r="Y1893" s="172"/>
      <c r="Z1893" s="172"/>
      <c r="AA1893" s="172"/>
      <c r="AB1893" s="172"/>
      <c r="AC1893" s="172"/>
      <c r="AD1893" s="172"/>
      <c r="AE1893" s="172"/>
      <c r="AF1893" s="172"/>
      <c r="AG1893" s="172"/>
      <c r="AH1893" s="172"/>
      <c r="AI1893" s="172"/>
      <c r="AJ1893" s="172"/>
      <c r="AK1893" s="172"/>
      <c r="AL1893" s="172"/>
      <c r="AM1893" s="172"/>
      <c r="AN1893" s="172"/>
      <c r="AO1893" s="172"/>
      <c r="AP1893" s="172"/>
      <c r="AQ1893" s="172"/>
      <c r="AR1893" s="172"/>
      <c r="AS1893" s="172"/>
      <c r="AT1893" s="172"/>
      <c r="AU1893" s="172"/>
      <c r="AV1893" s="172"/>
      <c r="AW1893" s="172"/>
      <c r="AX1893" s="172"/>
      <c r="AY1893" s="172"/>
      <c r="AZ1893" s="172"/>
      <c r="BA1893" s="172"/>
      <c r="BB1893" s="172"/>
      <c r="BC1893" s="172"/>
      <c r="BD1893" s="172"/>
      <c r="BE1893" s="172"/>
      <c r="BF1893" s="172"/>
      <c r="BG1893" s="172"/>
      <c r="BH1893" s="172"/>
      <c r="BI1893" s="172"/>
      <c r="BJ1893" s="172"/>
      <c r="BK1893" s="172"/>
      <c r="BL1893" s="172"/>
      <c r="BM1893" s="172"/>
      <c r="BN1893" s="172"/>
    </row>
    <row r="1894" spans="20:66" s="156" customFormat="1">
      <c r="T1894" s="172"/>
      <c r="U1894" s="172"/>
      <c r="V1894" s="172"/>
      <c r="W1894" s="172"/>
      <c r="X1894" s="172"/>
      <c r="Y1894" s="172"/>
      <c r="Z1894" s="172"/>
      <c r="AA1894" s="172"/>
      <c r="AB1894" s="172"/>
      <c r="AC1894" s="172"/>
      <c r="AD1894" s="172"/>
      <c r="AE1894" s="172"/>
      <c r="AF1894" s="172"/>
      <c r="AG1894" s="172"/>
      <c r="AH1894" s="172"/>
      <c r="AI1894" s="172"/>
      <c r="AJ1894" s="172"/>
      <c r="AK1894" s="172"/>
      <c r="AL1894" s="172"/>
      <c r="AM1894" s="172"/>
      <c r="AN1894" s="172"/>
      <c r="AO1894" s="172"/>
      <c r="AP1894" s="172"/>
      <c r="AQ1894" s="172"/>
      <c r="AR1894" s="172"/>
      <c r="AS1894" s="172"/>
      <c r="AT1894" s="172"/>
      <c r="AU1894" s="172"/>
      <c r="AV1894" s="172"/>
      <c r="AW1894" s="172"/>
      <c r="AX1894" s="172"/>
      <c r="AY1894" s="172"/>
      <c r="AZ1894" s="172"/>
      <c r="BA1894" s="172"/>
      <c r="BB1894" s="172"/>
      <c r="BC1894" s="172"/>
      <c r="BD1894" s="172"/>
      <c r="BE1894" s="172"/>
      <c r="BF1894" s="172"/>
      <c r="BG1894" s="172"/>
      <c r="BH1894" s="172"/>
      <c r="BI1894" s="172"/>
      <c r="BJ1894" s="172"/>
      <c r="BK1894" s="172"/>
      <c r="BL1894" s="172"/>
      <c r="BM1894" s="172"/>
      <c r="BN1894" s="172"/>
    </row>
    <row r="1895" spans="20:66" s="156" customFormat="1">
      <c r="T1895" s="172"/>
      <c r="U1895" s="172"/>
      <c r="V1895" s="172"/>
      <c r="W1895" s="172"/>
      <c r="X1895" s="172"/>
      <c r="Y1895" s="172"/>
      <c r="Z1895" s="172"/>
      <c r="AA1895" s="172"/>
      <c r="AB1895" s="172"/>
      <c r="AC1895" s="172"/>
      <c r="AD1895" s="172"/>
      <c r="AE1895" s="172"/>
      <c r="AF1895" s="172"/>
      <c r="AG1895" s="172"/>
      <c r="AH1895" s="172"/>
      <c r="AI1895" s="172"/>
      <c r="AJ1895" s="172"/>
      <c r="AK1895" s="172"/>
      <c r="AL1895" s="172"/>
      <c r="AM1895" s="172"/>
      <c r="AN1895" s="172"/>
      <c r="AO1895" s="172"/>
      <c r="AP1895" s="172"/>
      <c r="AQ1895" s="172"/>
      <c r="AR1895" s="172"/>
      <c r="AS1895" s="172"/>
      <c r="AT1895" s="172"/>
      <c r="AU1895" s="172"/>
      <c r="AV1895" s="172"/>
      <c r="AW1895" s="172"/>
      <c r="AX1895" s="172"/>
      <c r="AY1895" s="172"/>
      <c r="AZ1895" s="172"/>
      <c r="BA1895" s="172"/>
      <c r="BB1895" s="172"/>
      <c r="BC1895" s="172"/>
      <c r="BD1895" s="172"/>
      <c r="BE1895" s="172"/>
      <c r="BF1895" s="172"/>
      <c r="BG1895" s="172"/>
      <c r="BH1895" s="172"/>
      <c r="BI1895" s="172"/>
      <c r="BJ1895" s="172"/>
      <c r="BK1895" s="172"/>
      <c r="BL1895" s="172"/>
      <c r="BM1895" s="172"/>
      <c r="BN1895" s="172"/>
    </row>
    <row r="1896" spans="20:66" s="156" customFormat="1">
      <c r="T1896" s="172"/>
      <c r="U1896" s="172"/>
      <c r="V1896" s="172"/>
      <c r="W1896" s="172"/>
      <c r="X1896" s="172"/>
      <c r="Y1896" s="172"/>
      <c r="Z1896" s="172"/>
      <c r="AA1896" s="172"/>
      <c r="AB1896" s="172"/>
      <c r="AC1896" s="172"/>
      <c r="AD1896" s="172"/>
      <c r="AE1896" s="172"/>
      <c r="AF1896" s="172"/>
      <c r="AG1896" s="172"/>
      <c r="AH1896" s="172"/>
      <c r="AI1896" s="172"/>
      <c r="AJ1896" s="172"/>
      <c r="AK1896" s="172"/>
      <c r="AL1896" s="172"/>
      <c r="AM1896" s="172"/>
      <c r="AN1896" s="172"/>
      <c r="AO1896" s="172"/>
      <c r="AP1896" s="172"/>
      <c r="AQ1896" s="172"/>
      <c r="AR1896" s="172"/>
      <c r="AS1896" s="172"/>
      <c r="AT1896" s="172"/>
      <c r="AU1896" s="172"/>
      <c r="AV1896" s="172"/>
      <c r="AW1896" s="172"/>
      <c r="AX1896" s="172"/>
      <c r="AY1896" s="172"/>
      <c r="AZ1896" s="172"/>
      <c r="BA1896" s="172"/>
      <c r="BB1896" s="172"/>
      <c r="BC1896" s="172"/>
      <c r="BD1896" s="172"/>
      <c r="BE1896" s="172"/>
      <c r="BF1896" s="172"/>
      <c r="BG1896" s="172"/>
      <c r="BH1896" s="172"/>
      <c r="BI1896" s="172"/>
      <c r="BJ1896" s="172"/>
      <c r="BK1896" s="172"/>
      <c r="BL1896" s="172"/>
      <c r="BM1896" s="172"/>
      <c r="BN1896" s="172"/>
    </row>
    <row r="1897" spans="20:66" s="156" customFormat="1">
      <c r="T1897" s="172"/>
      <c r="U1897" s="172"/>
      <c r="V1897" s="172"/>
      <c r="W1897" s="172"/>
      <c r="X1897" s="172"/>
      <c r="Y1897" s="172"/>
      <c r="Z1897" s="172"/>
      <c r="AA1897" s="172"/>
      <c r="AB1897" s="172"/>
      <c r="AC1897" s="172"/>
      <c r="AD1897" s="172"/>
      <c r="AE1897" s="172"/>
      <c r="AF1897" s="172"/>
      <c r="AG1897" s="172"/>
      <c r="AH1897" s="172"/>
      <c r="AI1897" s="172"/>
      <c r="AJ1897" s="172"/>
      <c r="AK1897" s="172"/>
      <c r="AL1897" s="172"/>
      <c r="AM1897" s="172"/>
      <c r="AN1897" s="172"/>
      <c r="AO1897" s="172"/>
      <c r="AP1897" s="172"/>
      <c r="AQ1897" s="172"/>
      <c r="AR1897" s="172"/>
      <c r="AS1897" s="172"/>
      <c r="AT1897" s="172"/>
      <c r="AU1897" s="172"/>
      <c r="AV1897" s="172"/>
      <c r="AW1897" s="172"/>
      <c r="AX1897" s="172"/>
      <c r="AY1897" s="172"/>
      <c r="AZ1897" s="172"/>
      <c r="BA1897" s="172"/>
      <c r="BB1897" s="172"/>
      <c r="BC1897" s="172"/>
      <c r="BD1897" s="172"/>
      <c r="BE1897" s="172"/>
      <c r="BF1897" s="172"/>
      <c r="BG1897" s="172"/>
      <c r="BH1897" s="172"/>
      <c r="BI1897" s="172"/>
      <c r="BJ1897" s="172"/>
      <c r="BK1897" s="172"/>
      <c r="BL1897" s="172"/>
      <c r="BM1897" s="172"/>
      <c r="BN1897" s="172"/>
    </row>
    <row r="1898" spans="20:66" s="156" customFormat="1">
      <c r="T1898" s="172"/>
      <c r="U1898" s="172"/>
      <c r="V1898" s="172"/>
      <c r="W1898" s="172"/>
      <c r="X1898" s="172"/>
      <c r="Y1898" s="172"/>
      <c r="Z1898" s="172"/>
      <c r="AA1898" s="172"/>
      <c r="AB1898" s="172"/>
      <c r="AC1898" s="172"/>
      <c r="AD1898" s="172"/>
      <c r="AE1898" s="172"/>
      <c r="AF1898" s="172"/>
      <c r="AG1898" s="172"/>
      <c r="AH1898" s="172"/>
      <c r="AI1898" s="172"/>
      <c r="AJ1898" s="172"/>
      <c r="AK1898" s="172"/>
      <c r="AL1898" s="172"/>
      <c r="AM1898" s="172"/>
      <c r="AN1898" s="172"/>
      <c r="AO1898" s="172"/>
      <c r="AP1898" s="172"/>
      <c r="AQ1898" s="172"/>
      <c r="AR1898" s="172"/>
      <c r="AS1898" s="172"/>
      <c r="AT1898" s="172"/>
      <c r="AU1898" s="172"/>
      <c r="AV1898" s="172"/>
      <c r="AW1898" s="172"/>
      <c r="AX1898" s="172"/>
      <c r="AY1898" s="172"/>
      <c r="AZ1898" s="172"/>
      <c r="BA1898" s="172"/>
      <c r="BB1898" s="172"/>
      <c r="BC1898" s="172"/>
      <c r="BD1898" s="172"/>
      <c r="BE1898" s="172"/>
      <c r="BF1898" s="172"/>
      <c r="BG1898" s="172"/>
      <c r="BH1898" s="172"/>
      <c r="BI1898" s="172"/>
      <c r="BJ1898" s="172"/>
      <c r="BK1898" s="172"/>
      <c r="BL1898" s="172"/>
      <c r="BM1898" s="172"/>
      <c r="BN1898" s="172"/>
    </row>
    <row r="1899" spans="20:66" s="156" customFormat="1">
      <c r="T1899" s="172"/>
      <c r="U1899" s="172"/>
      <c r="V1899" s="172"/>
      <c r="W1899" s="172"/>
      <c r="X1899" s="172"/>
      <c r="Y1899" s="172"/>
      <c r="Z1899" s="172"/>
      <c r="AA1899" s="172"/>
      <c r="AB1899" s="172"/>
      <c r="AC1899" s="172"/>
      <c r="AD1899" s="172"/>
      <c r="AE1899" s="172"/>
      <c r="AF1899" s="172"/>
      <c r="AG1899" s="172"/>
      <c r="AH1899" s="172"/>
      <c r="AI1899" s="172"/>
      <c r="AJ1899" s="172"/>
      <c r="AK1899" s="172"/>
      <c r="AL1899" s="172"/>
      <c r="AM1899" s="172"/>
      <c r="AN1899" s="172"/>
      <c r="AO1899" s="172"/>
      <c r="AP1899" s="172"/>
      <c r="AQ1899" s="172"/>
      <c r="AR1899" s="172"/>
      <c r="AS1899" s="172"/>
      <c r="AT1899" s="172"/>
      <c r="AU1899" s="172"/>
      <c r="AV1899" s="172"/>
      <c r="AW1899" s="172"/>
      <c r="AX1899" s="172"/>
      <c r="AY1899" s="172"/>
      <c r="AZ1899" s="172"/>
      <c r="BA1899" s="172"/>
      <c r="BB1899" s="172"/>
      <c r="BC1899" s="172"/>
      <c r="BD1899" s="172"/>
      <c r="BE1899" s="172"/>
      <c r="BF1899" s="172"/>
      <c r="BG1899" s="172"/>
      <c r="BH1899" s="172"/>
      <c r="BI1899" s="172"/>
      <c r="BJ1899" s="172"/>
      <c r="BK1899" s="172"/>
      <c r="BL1899" s="172"/>
      <c r="BM1899" s="172"/>
      <c r="BN1899" s="172"/>
    </row>
    <row r="1900" spans="20:66" s="156" customFormat="1">
      <c r="T1900" s="172"/>
      <c r="U1900" s="172"/>
      <c r="V1900" s="172"/>
      <c r="W1900" s="172"/>
      <c r="X1900" s="172"/>
      <c r="Y1900" s="172"/>
      <c r="Z1900" s="172"/>
      <c r="AA1900" s="172"/>
      <c r="AB1900" s="172"/>
      <c r="AC1900" s="172"/>
      <c r="AD1900" s="172"/>
      <c r="AE1900" s="172"/>
      <c r="AF1900" s="172"/>
      <c r="AG1900" s="172"/>
      <c r="AH1900" s="172"/>
      <c r="AI1900" s="172"/>
      <c r="AJ1900" s="172"/>
      <c r="AK1900" s="172"/>
      <c r="AL1900" s="172"/>
      <c r="AM1900" s="172"/>
      <c r="AN1900" s="172"/>
      <c r="AO1900" s="172"/>
      <c r="AP1900" s="172"/>
      <c r="AQ1900" s="172"/>
      <c r="AR1900" s="172"/>
      <c r="AS1900" s="172"/>
      <c r="AT1900" s="172"/>
      <c r="AU1900" s="172"/>
      <c r="AV1900" s="172"/>
      <c r="AW1900" s="172"/>
      <c r="AX1900" s="172"/>
      <c r="AY1900" s="172"/>
      <c r="AZ1900" s="172"/>
      <c r="BA1900" s="172"/>
      <c r="BB1900" s="172"/>
      <c r="BC1900" s="172"/>
      <c r="BD1900" s="172"/>
      <c r="BE1900" s="172"/>
      <c r="BF1900" s="172"/>
      <c r="BG1900" s="172"/>
      <c r="BH1900" s="172"/>
      <c r="BI1900" s="172"/>
      <c r="BJ1900" s="172"/>
      <c r="BK1900" s="172"/>
      <c r="BL1900" s="172"/>
      <c r="BM1900" s="172"/>
      <c r="BN1900" s="172"/>
    </row>
    <row r="1901" spans="20:66" s="156" customFormat="1">
      <c r="T1901" s="172"/>
      <c r="U1901" s="172"/>
      <c r="V1901" s="172"/>
      <c r="W1901" s="172"/>
      <c r="X1901" s="172"/>
      <c r="Y1901" s="172"/>
      <c r="Z1901" s="172"/>
      <c r="AA1901" s="172"/>
      <c r="AB1901" s="172"/>
      <c r="AC1901" s="172"/>
      <c r="AD1901" s="172"/>
      <c r="AE1901" s="172"/>
      <c r="AF1901" s="172"/>
      <c r="AG1901" s="172"/>
      <c r="AH1901" s="172"/>
      <c r="AI1901" s="172"/>
      <c r="AJ1901" s="172"/>
      <c r="AK1901" s="172"/>
      <c r="AL1901" s="172"/>
      <c r="AM1901" s="172"/>
      <c r="AN1901" s="172"/>
      <c r="AO1901" s="172"/>
      <c r="AP1901" s="172"/>
      <c r="AQ1901" s="172"/>
      <c r="AR1901" s="172"/>
      <c r="AS1901" s="172"/>
      <c r="AT1901" s="172"/>
      <c r="AU1901" s="172"/>
      <c r="AV1901" s="172"/>
      <c r="AW1901" s="172"/>
      <c r="AX1901" s="172"/>
      <c r="AY1901" s="172"/>
      <c r="AZ1901" s="172"/>
      <c r="BA1901" s="172"/>
      <c r="BB1901" s="172"/>
      <c r="BC1901" s="172"/>
      <c r="BD1901" s="172"/>
      <c r="BE1901" s="172"/>
      <c r="BF1901" s="172"/>
      <c r="BG1901" s="172"/>
      <c r="BH1901" s="172"/>
      <c r="BI1901" s="172"/>
      <c r="BJ1901" s="172"/>
      <c r="BK1901" s="172"/>
      <c r="BL1901" s="172"/>
      <c r="BM1901" s="172"/>
      <c r="BN1901" s="172"/>
    </row>
    <row r="1902" spans="20:66" s="156" customFormat="1">
      <c r="T1902" s="172"/>
      <c r="U1902" s="172"/>
      <c r="V1902" s="172"/>
      <c r="W1902" s="172"/>
      <c r="X1902" s="172"/>
      <c r="Y1902" s="172"/>
      <c r="Z1902" s="172"/>
      <c r="AA1902" s="172"/>
      <c r="AB1902" s="172"/>
      <c r="AC1902" s="172"/>
      <c r="AD1902" s="172"/>
      <c r="AE1902" s="172"/>
      <c r="AF1902" s="172"/>
      <c r="AG1902" s="172"/>
      <c r="AH1902" s="172"/>
      <c r="AI1902" s="172"/>
      <c r="AJ1902" s="172"/>
      <c r="AK1902" s="172"/>
      <c r="AL1902" s="172"/>
      <c r="AM1902" s="172"/>
      <c r="AN1902" s="172"/>
      <c r="AO1902" s="172"/>
      <c r="AP1902" s="172"/>
      <c r="AQ1902" s="172"/>
      <c r="AR1902" s="172"/>
      <c r="AS1902" s="172"/>
      <c r="AT1902" s="172"/>
      <c r="AU1902" s="172"/>
      <c r="AV1902" s="172"/>
      <c r="AW1902" s="172"/>
      <c r="AX1902" s="172"/>
      <c r="AY1902" s="172"/>
      <c r="AZ1902" s="172"/>
      <c r="BA1902" s="172"/>
      <c r="BB1902" s="172"/>
      <c r="BC1902" s="172"/>
      <c r="BD1902" s="172"/>
      <c r="BE1902" s="172"/>
      <c r="BF1902" s="172"/>
      <c r="BG1902" s="172"/>
      <c r="BH1902" s="172"/>
      <c r="BI1902" s="172"/>
      <c r="BJ1902" s="172"/>
      <c r="BK1902" s="172"/>
      <c r="BL1902" s="172"/>
      <c r="BM1902" s="172"/>
      <c r="BN1902" s="172"/>
    </row>
    <row r="1903" spans="20:66" s="156" customFormat="1">
      <c r="T1903" s="172"/>
      <c r="U1903" s="172"/>
      <c r="V1903" s="172"/>
      <c r="W1903" s="172"/>
      <c r="X1903" s="172"/>
      <c r="Y1903" s="172"/>
      <c r="Z1903" s="172"/>
      <c r="AA1903" s="172"/>
      <c r="AB1903" s="172"/>
      <c r="AC1903" s="172"/>
      <c r="AD1903" s="172"/>
      <c r="AE1903" s="172"/>
      <c r="AF1903" s="172"/>
      <c r="AG1903" s="172"/>
      <c r="AH1903" s="172"/>
      <c r="AI1903" s="172"/>
      <c r="AJ1903" s="172"/>
      <c r="AK1903" s="172"/>
      <c r="AL1903" s="172"/>
      <c r="AM1903" s="172"/>
      <c r="AN1903" s="172"/>
      <c r="AO1903" s="172"/>
      <c r="AP1903" s="172"/>
      <c r="AQ1903" s="172"/>
      <c r="AR1903" s="172"/>
      <c r="AS1903" s="172"/>
      <c r="AT1903" s="172"/>
      <c r="AU1903" s="172"/>
      <c r="AV1903" s="172"/>
      <c r="AW1903" s="172"/>
      <c r="AX1903" s="172"/>
      <c r="AY1903" s="172"/>
      <c r="AZ1903" s="172"/>
      <c r="BA1903" s="172"/>
      <c r="BB1903" s="172"/>
      <c r="BC1903" s="172"/>
      <c r="BD1903" s="172"/>
      <c r="BE1903" s="172"/>
      <c r="BF1903" s="172"/>
      <c r="BG1903" s="172"/>
      <c r="BH1903" s="172"/>
      <c r="BI1903" s="172"/>
      <c r="BJ1903" s="172"/>
      <c r="BK1903" s="172"/>
      <c r="BL1903" s="172"/>
      <c r="BM1903" s="172"/>
      <c r="BN1903" s="172"/>
    </row>
    <row r="1904" spans="20:66" s="156" customFormat="1">
      <c r="T1904" s="172"/>
      <c r="U1904" s="172"/>
      <c r="V1904" s="172"/>
      <c r="W1904" s="172"/>
      <c r="X1904" s="172"/>
      <c r="Y1904" s="172"/>
      <c r="Z1904" s="172"/>
      <c r="AA1904" s="172"/>
      <c r="AB1904" s="172"/>
      <c r="AC1904" s="172"/>
      <c r="AD1904" s="172"/>
      <c r="AE1904" s="172"/>
      <c r="AF1904" s="172"/>
      <c r="AG1904" s="172"/>
      <c r="AH1904" s="172"/>
      <c r="AI1904" s="172"/>
      <c r="AJ1904" s="172"/>
      <c r="AK1904" s="172"/>
      <c r="AL1904" s="172"/>
      <c r="AM1904" s="172"/>
      <c r="AN1904" s="172"/>
      <c r="AO1904" s="172"/>
      <c r="AP1904" s="172"/>
      <c r="AQ1904" s="172"/>
      <c r="AR1904" s="172"/>
      <c r="AS1904" s="172"/>
      <c r="AT1904" s="172"/>
      <c r="AU1904" s="172"/>
      <c r="AV1904" s="172"/>
      <c r="AW1904" s="172"/>
      <c r="AX1904" s="172"/>
      <c r="AY1904" s="172"/>
      <c r="AZ1904" s="172"/>
      <c r="BA1904" s="172"/>
      <c r="BB1904" s="172"/>
      <c r="BC1904" s="172"/>
      <c r="BD1904" s="172"/>
      <c r="BE1904" s="172"/>
      <c r="BF1904" s="172"/>
      <c r="BG1904" s="172"/>
      <c r="BH1904" s="172"/>
      <c r="BI1904" s="172"/>
      <c r="BJ1904" s="172"/>
      <c r="BK1904" s="172"/>
      <c r="BL1904" s="172"/>
      <c r="BM1904" s="172"/>
      <c r="BN1904" s="172"/>
    </row>
    <row r="1905" spans="20:66" s="156" customFormat="1">
      <c r="T1905" s="172"/>
      <c r="U1905" s="172"/>
      <c r="V1905" s="172"/>
      <c r="W1905" s="172"/>
      <c r="X1905" s="172"/>
      <c r="Y1905" s="172"/>
      <c r="Z1905" s="172"/>
      <c r="AA1905" s="172"/>
      <c r="AB1905" s="172"/>
      <c r="AC1905" s="172"/>
      <c r="AD1905" s="172"/>
      <c r="AE1905" s="172"/>
      <c r="AF1905" s="172"/>
      <c r="AG1905" s="172"/>
      <c r="AH1905" s="172"/>
      <c r="AI1905" s="172"/>
      <c r="AJ1905" s="172"/>
      <c r="AK1905" s="172"/>
      <c r="AL1905" s="172"/>
      <c r="AM1905" s="172"/>
      <c r="AN1905" s="172"/>
      <c r="AO1905" s="172"/>
      <c r="AP1905" s="172"/>
      <c r="AQ1905" s="172"/>
      <c r="AR1905" s="172"/>
      <c r="AS1905" s="172"/>
      <c r="AT1905" s="172"/>
      <c r="AU1905" s="172"/>
      <c r="AV1905" s="172"/>
      <c r="AW1905" s="172"/>
      <c r="AX1905" s="172"/>
      <c r="AY1905" s="172"/>
      <c r="AZ1905" s="172"/>
      <c r="BA1905" s="172"/>
      <c r="BB1905" s="172"/>
      <c r="BC1905" s="172"/>
      <c r="BD1905" s="172"/>
      <c r="BE1905" s="172"/>
      <c r="BF1905" s="172"/>
      <c r="BG1905" s="172"/>
      <c r="BH1905" s="172"/>
      <c r="BI1905" s="172"/>
      <c r="BJ1905" s="172"/>
      <c r="BK1905" s="172"/>
      <c r="BL1905" s="172"/>
      <c r="BM1905" s="172"/>
      <c r="BN1905" s="172"/>
    </row>
    <row r="1906" spans="20:66" s="156" customFormat="1">
      <c r="T1906" s="172"/>
      <c r="U1906" s="172"/>
      <c r="V1906" s="172"/>
      <c r="W1906" s="172"/>
      <c r="X1906" s="172"/>
      <c r="Y1906" s="172"/>
      <c r="Z1906" s="172"/>
      <c r="AA1906" s="172"/>
      <c r="AB1906" s="172"/>
      <c r="AC1906" s="172"/>
      <c r="AD1906" s="172"/>
      <c r="AE1906" s="172"/>
      <c r="AF1906" s="172"/>
      <c r="AG1906" s="172"/>
      <c r="AH1906" s="172"/>
      <c r="AI1906" s="172"/>
      <c r="AJ1906" s="172"/>
      <c r="AK1906" s="172"/>
      <c r="AL1906" s="172"/>
      <c r="AM1906" s="172"/>
      <c r="AN1906" s="172"/>
      <c r="AO1906" s="172"/>
      <c r="AP1906" s="172"/>
      <c r="AQ1906" s="172"/>
      <c r="AR1906" s="172"/>
      <c r="AS1906" s="172"/>
      <c r="AT1906" s="172"/>
      <c r="AU1906" s="172"/>
      <c r="AV1906" s="172"/>
      <c r="AW1906" s="172"/>
      <c r="AX1906" s="172"/>
      <c r="AY1906" s="172"/>
      <c r="AZ1906" s="172"/>
      <c r="BA1906" s="172"/>
      <c r="BB1906" s="172"/>
      <c r="BC1906" s="172"/>
      <c r="BD1906" s="172"/>
      <c r="BE1906" s="172"/>
      <c r="BF1906" s="172"/>
      <c r="BG1906" s="172"/>
      <c r="BH1906" s="172"/>
      <c r="BI1906" s="172"/>
      <c r="BJ1906" s="172"/>
      <c r="BK1906" s="172"/>
      <c r="BL1906" s="172"/>
      <c r="BM1906" s="172"/>
      <c r="BN1906" s="172"/>
    </row>
    <row r="1907" spans="20:66" s="156" customFormat="1">
      <c r="T1907" s="172"/>
      <c r="U1907" s="172"/>
      <c r="V1907" s="172"/>
      <c r="W1907" s="172"/>
      <c r="X1907" s="172"/>
      <c r="Y1907" s="172"/>
      <c r="Z1907" s="172"/>
      <c r="AA1907" s="172"/>
      <c r="AB1907" s="172"/>
      <c r="AC1907" s="172"/>
      <c r="AD1907" s="172"/>
      <c r="AE1907" s="172"/>
      <c r="AF1907" s="172"/>
      <c r="AG1907" s="172"/>
      <c r="AH1907" s="172"/>
      <c r="AI1907" s="172"/>
      <c r="AJ1907" s="172"/>
      <c r="AK1907" s="172"/>
      <c r="AL1907" s="172"/>
      <c r="AM1907" s="172"/>
      <c r="AN1907" s="172"/>
      <c r="AO1907" s="172"/>
      <c r="AP1907" s="172"/>
      <c r="AQ1907" s="172"/>
      <c r="AR1907" s="172"/>
      <c r="AS1907" s="172"/>
      <c r="AT1907" s="172"/>
      <c r="AU1907" s="172"/>
      <c r="AV1907" s="172"/>
      <c r="AW1907" s="172"/>
      <c r="AX1907" s="172"/>
      <c r="AY1907" s="172"/>
      <c r="AZ1907" s="172"/>
      <c r="BA1907" s="172"/>
      <c r="BB1907" s="172"/>
      <c r="BC1907" s="172"/>
      <c r="BD1907" s="172"/>
      <c r="BE1907" s="172"/>
      <c r="BF1907" s="172"/>
      <c r="BG1907" s="172"/>
      <c r="BH1907" s="172"/>
      <c r="BI1907" s="172"/>
      <c r="BJ1907" s="172"/>
      <c r="BK1907" s="172"/>
      <c r="BL1907" s="172"/>
      <c r="BM1907" s="172"/>
      <c r="BN1907" s="172"/>
    </row>
    <row r="1908" spans="20:66" s="156" customFormat="1">
      <c r="T1908" s="172"/>
      <c r="U1908" s="172"/>
      <c r="V1908" s="172"/>
      <c r="W1908" s="172"/>
      <c r="X1908" s="172"/>
      <c r="Y1908" s="172"/>
      <c r="Z1908" s="172"/>
      <c r="AA1908" s="172"/>
      <c r="AB1908" s="172"/>
      <c r="AC1908" s="172"/>
      <c r="AD1908" s="172"/>
      <c r="AE1908" s="172"/>
      <c r="AF1908" s="172"/>
      <c r="AG1908" s="172"/>
      <c r="AH1908" s="172"/>
      <c r="AI1908" s="172"/>
      <c r="AJ1908" s="172"/>
      <c r="AK1908" s="172"/>
      <c r="AL1908" s="172"/>
      <c r="AM1908" s="172"/>
      <c r="AN1908" s="172"/>
      <c r="AO1908" s="172"/>
      <c r="AP1908" s="172"/>
      <c r="AQ1908" s="172"/>
      <c r="AR1908" s="172"/>
      <c r="AS1908" s="172"/>
      <c r="AT1908" s="172"/>
      <c r="AU1908" s="172"/>
      <c r="AV1908" s="172"/>
      <c r="AW1908" s="172"/>
      <c r="AX1908" s="172"/>
      <c r="AY1908" s="172"/>
      <c r="AZ1908" s="172"/>
      <c r="BA1908" s="172"/>
      <c r="BB1908" s="172"/>
      <c r="BC1908" s="172"/>
      <c r="BD1908" s="172"/>
      <c r="BE1908" s="172"/>
      <c r="BF1908" s="172"/>
      <c r="BG1908" s="172"/>
      <c r="BH1908" s="172"/>
      <c r="BI1908" s="172"/>
      <c r="BJ1908" s="172"/>
      <c r="BK1908" s="172"/>
      <c r="BL1908" s="172"/>
      <c r="BM1908" s="172"/>
      <c r="BN1908" s="172"/>
    </row>
    <row r="1909" spans="20:66" s="156" customFormat="1">
      <c r="T1909" s="172"/>
      <c r="U1909" s="172"/>
      <c r="V1909" s="172"/>
      <c r="W1909" s="172"/>
      <c r="X1909" s="172"/>
      <c r="Y1909" s="172"/>
      <c r="Z1909" s="172"/>
      <c r="AA1909" s="172"/>
      <c r="AB1909" s="172"/>
      <c r="AC1909" s="172"/>
      <c r="AD1909" s="172"/>
      <c r="AE1909" s="172"/>
      <c r="AF1909" s="172"/>
      <c r="AG1909" s="172"/>
      <c r="AH1909" s="172"/>
      <c r="AI1909" s="172"/>
      <c r="AJ1909" s="172"/>
      <c r="AK1909" s="172"/>
      <c r="AL1909" s="172"/>
      <c r="AM1909" s="172"/>
      <c r="AN1909" s="172"/>
      <c r="AO1909" s="172"/>
      <c r="AP1909" s="172"/>
      <c r="AQ1909" s="172"/>
      <c r="AR1909" s="172"/>
      <c r="AS1909" s="172"/>
      <c r="AT1909" s="172"/>
      <c r="AU1909" s="172"/>
      <c r="AV1909" s="172"/>
      <c r="AW1909" s="172"/>
      <c r="AX1909" s="172"/>
      <c r="AY1909" s="172"/>
      <c r="AZ1909" s="172"/>
      <c r="BA1909" s="172"/>
      <c r="BB1909" s="172"/>
      <c r="BC1909" s="172"/>
      <c r="BD1909" s="172"/>
      <c r="BE1909" s="172"/>
      <c r="BF1909" s="172"/>
      <c r="BG1909" s="172"/>
      <c r="BH1909" s="172"/>
      <c r="BI1909" s="172"/>
      <c r="BJ1909" s="172"/>
      <c r="BK1909" s="172"/>
      <c r="BL1909" s="172"/>
      <c r="BM1909" s="172"/>
      <c r="BN1909" s="172"/>
    </row>
    <row r="1910" spans="20:66" s="156" customFormat="1">
      <c r="T1910" s="172"/>
      <c r="U1910" s="172"/>
      <c r="V1910" s="172"/>
      <c r="W1910" s="172"/>
      <c r="X1910" s="172"/>
      <c r="Y1910" s="172"/>
      <c r="Z1910" s="172"/>
      <c r="AA1910" s="172"/>
      <c r="AB1910" s="172"/>
      <c r="AC1910" s="172"/>
      <c r="AD1910" s="172"/>
      <c r="AE1910" s="172"/>
      <c r="AF1910" s="172"/>
      <c r="AG1910" s="172"/>
      <c r="AH1910" s="172"/>
      <c r="AI1910" s="172"/>
      <c r="AJ1910" s="172"/>
      <c r="AK1910" s="172"/>
      <c r="AL1910" s="172"/>
      <c r="AM1910" s="172"/>
      <c r="AN1910" s="172"/>
      <c r="AO1910" s="172"/>
      <c r="AP1910" s="172"/>
      <c r="AQ1910" s="172"/>
      <c r="AR1910" s="172"/>
      <c r="AS1910" s="172"/>
      <c r="AT1910" s="172"/>
      <c r="AU1910" s="172"/>
      <c r="AV1910" s="172"/>
      <c r="AW1910" s="172"/>
      <c r="AX1910" s="172"/>
      <c r="AY1910" s="172"/>
      <c r="AZ1910" s="172"/>
      <c r="BA1910" s="172"/>
      <c r="BB1910" s="172"/>
      <c r="BC1910" s="172"/>
      <c r="BD1910" s="172"/>
      <c r="BE1910" s="172"/>
      <c r="BF1910" s="172"/>
      <c r="BG1910" s="172"/>
      <c r="BH1910" s="172"/>
      <c r="BI1910" s="172"/>
      <c r="BJ1910" s="172"/>
      <c r="BK1910" s="172"/>
      <c r="BL1910" s="172"/>
      <c r="BM1910" s="172"/>
      <c r="BN1910" s="172"/>
    </row>
    <row r="1911" spans="20:66" s="156" customFormat="1">
      <c r="T1911" s="172"/>
      <c r="U1911" s="172"/>
      <c r="V1911" s="172"/>
      <c r="W1911" s="172"/>
      <c r="X1911" s="172"/>
      <c r="Y1911" s="172"/>
      <c r="Z1911" s="172"/>
      <c r="AA1911" s="172"/>
      <c r="AB1911" s="172"/>
      <c r="AC1911" s="172"/>
      <c r="AD1911" s="172"/>
      <c r="AE1911" s="172"/>
      <c r="AF1911" s="172"/>
      <c r="AG1911" s="172"/>
      <c r="AH1911" s="172"/>
      <c r="AI1911" s="172"/>
      <c r="AJ1911" s="172"/>
      <c r="AK1911" s="172"/>
      <c r="AL1911" s="172"/>
      <c r="AM1911" s="172"/>
      <c r="AN1911" s="172"/>
      <c r="AO1911" s="172"/>
      <c r="AP1911" s="172"/>
      <c r="AQ1911" s="172"/>
      <c r="AR1911" s="172"/>
      <c r="AS1911" s="172"/>
      <c r="AT1911" s="172"/>
      <c r="AU1911" s="172"/>
      <c r="AV1911" s="172"/>
      <c r="AW1911" s="172"/>
      <c r="AX1911" s="172"/>
      <c r="AY1911" s="172"/>
      <c r="AZ1911" s="172"/>
      <c r="BA1911" s="172"/>
      <c r="BB1911" s="172"/>
      <c r="BC1911" s="172"/>
      <c r="BD1911" s="172"/>
      <c r="BE1911" s="172"/>
      <c r="BF1911" s="172"/>
      <c r="BG1911" s="172"/>
      <c r="BH1911" s="172"/>
      <c r="BI1911" s="172"/>
      <c r="BJ1911" s="172"/>
      <c r="BK1911" s="172"/>
      <c r="BL1911" s="172"/>
      <c r="BM1911" s="172"/>
      <c r="BN1911" s="172"/>
    </row>
    <row r="1912" spans="20:66" s="156" customFormat="1">
      <c r="T1912" s="172"/>
      <c r="U1912" s="172"/>
      <c r="V1912" s="172"/>
      <c r="W1912" s="172"/>
      <c r="X1912" s="172"/>
      <c r="Y1912" s="172"/>
      <c r="Z1912" s="172"/>
      <c r="AA1912" s="172"/>
      <c r="AB1912" s="172"/>
      <c r="AC1912" s="172"/>
      <c r="AD1912" s="172"/>
      <c r="AE1912" s="172"/>
      <c r="AF1912" s="172"/>
      <c r="AG1912" s="172"/>
      <c r="AH1912" s="172"/>
      <c r="AI1912" s="172"/>
      <c r="AJ1912" s="172"/>
      <c r="AK1912" s="172"/>
      <c r="AL1912" s="172"/>
      <c r="AM1912" s="172"/>
      <c r="AN1912" s="172"/>
      <c r="AO1912" s="172"/>
      <c r="AP1912" s="172"/>
      <c r="AQ1912" s="172"/>
      <c r="AR1912" s="172"/>
      <c r="AS1912" s="172"/>
      <c r="AT1912" s="172"/>
      <c r="AU1912" s="172"/>
      <c r="AV1912" s="172"/>
      <c r="AW1912" s="172"/>
      <c r="AX1912" s="172"/>
      <c r="AY1912" s="172"/>
      <c r="AZ1912" s="172"/>
      <c r="BA1912" s="172"/>
      <c r="BB1912" s="172"/>
      <c r="BC1912" s="172"/>
      <c r="BD1912" s="172"/>
      <c r="BE1912" s="172"/>
      <c r="BF1912" s="172"/>
      <c r="BG1912" s="172"/>
      <c r="BH1912" s="172"/>
      <c r="BI1912" s="172"/>
      <c r="BJ1912" s="172"/>
      <c r="BK1912" s="172"/>
      <c r="BL1912" s="172"/>
      <c r="BM1912" s="172"/>
      <c r="BN1912" s="172"/>
    </row>
    <row r="1913" spans="20:66" s="156" customFormat="1">
      <c r="T1913" s="172"/>
      <c r="U1913" s="172"/>
      <c r="V1913" s="172"/>
      <c r="W1913" s="172"/>
      <c r="X1913" s="172"/>
      <c r="Y1913" s="172"/>
      <c r="Z1913" s="172"/>
      <c r="AA1913" s="172"/>
      <c r="AB1913" s="172"/>
      <c r="AC1913" s="172"/>
      <c r="AD1913" s="172"/>
      <c r="AE1913" s="172"/>
      <c r="AF1913" s="172"/>
      <c r="AG1913" s="172"/>
      <c r="AH1913" s="172"/>
      <c r="AI1913" s="172"/>
      <c r="AJ1913" s="172"/>
      <c r="AK1913" s="172"/>
      <c r="AL1913" s="172"/>
      <c r="AM1913" s="172"/>
      <c r="AN1913" s="172"/>
      <c r="AO1913" s="172"/>
      <c r="AP1913" s="172"/>
      <c r="AQ1913" s="172"/>
      <c r="AR1913" s="172"/>
      <c r="AS1913" s="172"/>
      <c r="AT1913" s="172"/>
      <c r="AU1913" s="172"/>
      <c r="AV1913" s="172"/>
      <c r="AW1913" s="172"/>
      <c r="AX1913" s="172"/>
      <c r="AY1913" s="172"/>
      <c r="AZ1913" s="172"/>
      <c r="BA1913" s="172"/>
      <c r="BB1913" s="172"/>
      <c r="BC1913" s="172"/>
      <c r="BD1913" s="172"/>
      <c r="BE1913" s="172"/>
      <c r="BF1913" s="172"/>
      <c r="BG1913" s="172"/>
      <c r="BH1913" s="172"/>
      <c r="BI1913" s="172"/>
      <c r="BJ1913" s="172"/>
      <c r="BK1913" s="172"/>
      <c r="BL1913" s="172"/>
      <c r="BM1913" s="172"/>
      <c r="BN1913" s="172"/>
    </row>
    <row r="1914" spans="20:66" s="156" customFormat="1">
      <c r="T1914" s="172"/>
      <c r="U1914" s="172"/>
      <c r="V1914" s="172"/>
      <c r="W1914" s="172"/>
      <c r="X1914" s="172"/>
      <c r="Y1914" s="172"/>
      <c r="Z1914" s="172"/>
      <c r="AA1914" s="172"/>
      <c r="AB1914" s="172"/>
      <c r="AC1914" s="172"/>
      <c r="AD1914" s="172"/>
      <c r="AE1914" s="172"/>
      <c r="AF1914" s="172"/>
      <c r="AG1914" s="172"/>
      <c r="AH1914" s="172"/>
      <c r="AI1914" s="172"/>
      <c r="AJ1914" s="172"/>
      <c r="AK1914" s="172"/>
      <c r="AL1914" s="172"/>
      <c r="AM1914" s="172"/>
      <c r="AN1914" s="172"/>
      <c r="AO1914" s="172"/>
      <c r="AP1914" s="172"/>
      <c r="AQ1914" s="172"/>
      <c r="AR1914" s="172"/>
      <c r="AS1914" s="172"/>
      <c r="AT1914" s="172"/>
      <c r="AU1914" s="172"/>
      <c r="AV1914" s="172"/>
      <c r="AW1914" s="172"/>
      <c r="AX1914" s="172"/>
      <c r="AY1914" s="172"/>
      <c r="AZ1914" s="172"/>
      <c r="BA1914" s="172"/>
      <c r="BB1914" s="172"/>
      <c r="BC1914" s="172"/>
      <c r="BD1914" s="172"/>
      <c r="BE1914" s="172"/>
      <c r="BF1914" s="172"/>
      <c r="BG1914" s="172"/>
      <c r="BH1914" s="172"/>
      <c r="BI1914" s="172"/>
      <c r="BJ1914" s="172"/>
      <c r="BK1914" s="172"/>
      <c r="BL1914" s="172"/>
      <c r="BM1914" s="172"/>
      <c r="BN1914" s="172"/>
    </row>
    <row r="1915" spans="20:66" s="156" customFormat="1">
      <c r="T1915" s="172"/>
      <c r="U1915" s="172"/>
      <c r="V1915" s="172"/>
      <c r="W1915" s="172"/>
      <c r="X1915" s="172"/>
      <c r="Y1915" s="172"/>
      <c r="Z1915" s="172"/>
      <c r="AA1915" s="172"/>
      <c r="AB1915" s="172"/>
      <c r="AC1915" s="172"/>
      <c r="AD1915" s="172"/>
      <c r="AE1915" s="172"/>
      <c r="AF1915" s="172"/>
      <c r="AG1915" s="172"/>
      <c r="AH1915" s="172"/>
      <c r="AI1915" s="172"/>
      <c r="AJ1915" s="172"/>
      <c r="AK1915" s="172"/>
      <c r="AL1915" s="172"/>
      <c r="AM1915" s="172"/>
      <c r="AN1915" s="172"/>
      <c r="AO1915" s="172"/>
      <c r="AP1915" s="172"/>
      <c r="AQ1915" s="172"/>
      <c r="AR1915" s="172"/>
      <c r="AS1915" s="172"/>
      <c r="AT1915" s="172"/>
      <c r="AU1915" s="172"/>
      <c r="AV1915" s="172"/>
      <c r="AW1915" s="172"/>
      <c r="AX1915" s="172"/>
      <c r="AY1915" s="172"/>
      <c r="AZ1915" s="172"/>
      <c r="BA1915" s="172"/>
      <c r="BB1915" s="172"/>
      <c r="BC1915" s="172"/>
      <c r="BD1915" s="172"/>
      <c r="BE1915" s="172"/>
      <c r="BF1915" s="172"/>
      <c r="BG1915" s="172"/>
      <c r="BH1915" s="172"/>
      <c r="BI1915" s="172"/>
      <c r="BJ1915" s="172"/>
      <c r="BK1915" s="172"/>
      <c r="BL1915" s="172"/>
      <c r="BM1915" s="172"/>
      <c r="BN1915" s="172"/>
    </row>
    <row r="1916" spans="20:66" s="156" customFormat="1">
      <c r="T1916" s="172"/>
      <c r="U1916" s="172"/>
      <c r="V1916" s="172"/>
      <c r="W1916" s="172"/>
      <c r="X1916" s="172"/>
      <c r="Y1916" s="172"/>
      <c r="Z1916" s="172"/>
      <c r="AA1916" s="172"/>
      <c r="AB1916" s="172"/>
      <c r="AC1916" s="172"/>
      <c r="AD1916" s="172"/>
      <c r="AE1916" s="172"/>
      <c r="AF1916" s="172"/>
      <c r="AG1916" s="172"/>
      <c r="AH1916" s="172"/>
      <c r="AI1916" s="172"/>
      <c r="AJ1916" s="172"/>
      <c r="AK1916" s="172"/>
      <c r="AL1916" s="172"/>
      <c r="AM1916" s="172"/>
      <c r="AN1916" s="172"/>
      <c r="AO1916" s="172"/>
      <c r="AP1916" s="172"/>
      <c r="AQ1916" s="172"/>
      <c r="AR1916" s="172"/>
      <c r="AS1916" s="172"/>
      <c r="AT1916" s="172"/>
      <c r="AU1916" s="172"/>
      <c r="AV1916" s="172"/>
      <c r="AW1916" s="172"/>
      <c r="AX1916" s="172"/>
      <c r="AY1916" s="172"/>
      <c r="AZ1916" s="172"/>
      <c r="BA1916" s="172"/>
      <c r="BB1916" s="172"/>
      <c r="BC1916" s="172"/>
      <c r="BD1916" s="172"/>
      <c r="BE1916" s="172"/>
      <c r="BF1916" s="172"/>
      <c r="BG1916" s="172"/>
      <c r="BH1916" s="172"/>
      <c r="BI1916" s="172"/>
      <c r="BJ1916" s="172"/>
      <c r="BK1916" s="172"/>
      <c r="BL1916" s="172"/>
      <c r="BM1916" s="172"/>
      <c r="BN1916" s="172"/>
    </row>
    <row r="1917" spans="20:66" s="156" customFormat="1">
      <c r="T1917" s="172"/>
      <c r="U1917" s="172"/>
      <c r="V1917" s="172"/>
      <c r="W1917" s="172"/>
      <c r="X1917" s="172"/>
      <c r="Y1917" s="172"/>
      <c r="Z1917" s="172"/>
      <c r="AA1917" s="172"/>
      <c r="AB1917" s="172"/>
      <c r="AC1917" s="172"/>
      <c r="AD1917" s="172"/>
      <c r="AE1917" s="172"/>
      <c r="AF1917" s="172"/>
      <c r="AG1917" s="172"/>
      <c r="AH1917" s="172"/>
      <c r="AI1917" s="172"/>
      <c r="AJ1917" s="172"/>
      <c r="AK1917" s="172"/>
      <c r="AL1917" s="172"/>
      <c r="AM1917" s="172"/>
      <c r="AN1917" s="172"/>
      <c r="AO1917" s="172"/>
      <c r="AP1917" s="172"/>
      <c r="AQ1917" s="172"/>
      <c r="AR1917" s="172"/>
      <c r="AS1917" s="172"/>
      <c r="AT1917" s="172"/>
      <c r="AU1917" s="172"/>
      <c r="AV1917" s="172"/>
      <c r="AW1917" s="172"/>
      <c r="AX1917" s="172"/>
      <c r="AY1917" s="172"/>
      <c r="AZ1917" s="172"/>
      <c r="BA1917" s="172"/>
      <c r="BB1917" s="172"/>
      <c r="BC1917" s="172"/>
      <c r="BD1917" s="172"/>
      <c r="BE1917" s="172"/>
      <c r="BF1917" s="172"/>
      <c r="BG1917" s="172"/>
      <c r="BH1917" s="172"/>
      <c r="BI1917" s="172"/>
      <c r="BJ1917" s="172"/>
      <c r="BK1917" s="172"/>
      <c r="BL1917" s="172"/>
      <c r="BM1917" s="172"/>
      <c r="BN1917" s="172"/>
    </row>
    <row r="1918" spans="20:66" s="156" customFormat="1">
      <c r="T1918" s="172"/>
      <c r="U1918" s="172"/>
      <c r="V1918" s="172"/>
      <c r="W1918" s="172"/>
      <c r="X1918" s="172"/>
      <c r="Y1918" s="172"/>
      <c r="Z1918" s="172"/>
      <c r="AA1918" s="172"/>
      <c r="AB1918" s="172"/>
      <c r="AC1918" s="172"/>
      <c r="AD1918" s="172"/>
      <c r="AE1918" s="172"/>
      <c r="AF1918" s="172"/>
      <c r="AG1918" s="172"/>
      <c r="AH1918" s="172"/>
      <c r="AI1918" s="172"/>
      <c r="AJ1918" s="172"/>
      <c r="AK1918" s="172"/>
      <c r="AL1918" s="172"/>
      <c r="AM1918" s="172"/>
      <c r="AN1918" s="172"/>
      <c r="AO1918" s="172"/>
      <c r="AP1918" s="172"/>
      <c r="AQ1918" s="172"/>
      <c r="AR1918" s="172"/>
      <c r="AS1918" s="172"/>
      <c r="AT1918" s="172"/>
      <c r="AU1918" s="172"/>
      <c r="AV1918" s="172"/>
      <c r="AW1918" s="172"/>
      <c r="AX1918" s="172"/>
      <c r="AY1918" s="172"/>
      <c r="AZ1918" s="172"/>
      <c r="BA1918" s="172"/>
      <c r="BB1918" s="172"/>
      <c r="BC1918" s="172"/>
      <c r="BD1918" s="172"/>
      <c r="BE1918" s="172"/>
      <c r="BF1918" s="172"/>
      <c r="BG1918" s="172"/>
      <c r="BH1918" s="172"/>
      <c r="BI1918" s="172"/>
      <c r="BJ1918" s="172"/>
      <c r="BK1918" s="172"/>
      <c r="BL1918" s="172"/>
      <c r="BM1918" s="172"/>
      <c r="BN1918" s="172"/>
    </row>
    <row r="1919" spans="20:66" s="156" customFormat="1">
      <c r="T1919" s="172"/>
      <c r="U1919" s="172"/>
      <c r="V1919" s="172"/>
      <c r="W1919" s="172"/>
      <c r="X1919" s="172"/>
      <c r="Y1919" s="172"/>
      <c r="Z1919" s="172"/>
      <c r="AA1919" s="172"/>
      <c r="AB1919" s="172"/>
      <c r="AC1919" s="172"/>
      <c r="AD1919" s="172"/>
      <c r="AE1919" s="172"/>
      <c r="AF1919" s="172"/>
      <c r="AG1919" s="172"/>
      <c r="AH1919" s="172"/>
      <c r="AI1919" s="172"/>
      <c r="AJ1919" s="172"/>
      <c r="AK1919" s="172"/>
      <c r="AL1919" s="172"/>
      <c r="AM1919" s="172"/>
      <c r="AN1919" s="172"/>
      <c r="AO1919" s="172"/>
      <c r="AP1919" s="172"/>
      <c r="AQ1919" s="172"/>
      <c r="AR1919" s="172"/>
      <c r="AS1919" s="172"/>
      <c r="AT1919" s="172"/>
      <c r="AU1919" s="172"/>
      <c r="AV1919" s="172"/>
      <c r="AW1919" s="172"/>
      <c r="AX1919" s="172"/>
      <c r="AY1919" s="172"/>
      <c r="AZ1919" s="172"/>
      <c r="BA1919" s="172"/>
      <c r="BB1919" s="172"/>
      <c r="BC1919" s="172"/>
      <c r="BD1919" s="172"/>
      <c r="BE1919" s="172"/>
      <c r="BF1919" s="172"/>
      <c r="BG1919" s="172"/>
      <c r="BH1919" s="172"/>
      <c r="BI1919" s="172"/>
      <c r="BJ1919" s="172"/>
      <c r="BK1919" s="172"/>
      <c r="BL1919" s="172"/>
      <c r="BM1919" s="172"/>
      <c r="BN1919" s="172"/>
    </row>
    <row r="1920" spans="20:66" s="156" customFormat="1">
      <c r="T1920" s="172"/>
      <c r="U1920" s="172"/>
      <c r="V1920" s="172"/>
      <c r="W1920" s="172"/>
      <c r="X1920" s="172"/>
      <c r="Y1920" s="172"/>
      <c r="Z1920" s="172"/>
      <c r="AA1920" s="172"/>
      <c r="AB1920" s="172"/>
      <c r="AC1920" s="172"/>
      <c r="AD1920" s="172"/>
      <c r="AE1920" s="172"/>
      <c r="AF1920" s="172"/>
      <c r="AG1920" s="172"/>
      <c r="AH1920" s="172"/>
      <c r="AI1920" s="172"/>
      <c r="AJ1920" s="172"/>
      <c r="AK1920" s="172"/>
      <c r="AL1920" s="172"/>
      <c r="AM1920" s="172"/>
      <c r="AN1920" s="172"/>
      <c r="AO1920" s="172"/>
      <c r="AP1920" s="172"/>
      <c r="AQ1920" s="172"/>
      <c r="AR1920" s="172"/>
      <c r="AS1920" s="172"/>
      <c r="AT1920" s="172"/>
      <c r="AU1920" s="172"/>
      <c r="AV1920" s="172"/>
      <c r="AW1920" s="172"/>
      <c r="AX1920" s="172"/>
      <c r="AY1920" s="172"/>
      <c r="AZ1920" s="172"/>
      <c r="BA1920" s="172"/>
      <c r="BB1920" s="172"/>
      <c r="BC1920" s="172"/>
      <c r="BD1920" s="172"/>
      <c r="BE1920" s="172"/>
      <c r="BF1920" s="172"/>
      <c r="BG1920" s="172"/>
      <c r="BH1920" s="172"/>
      <c r="BI1920" s="172"/>
      <c r="BJ1920" s="172"/>
      <c r="BK1920" s="172"/>
      <c r="BL1920" s="172"/>
      <c r="BM1920" s="172"/>
      <c r="BN1920" s="172"/>
    </row>
    <row r="1921" spans="20:66" s="156" customFormat="1">
      <c r="T1921" s="172"/>
      <c r="U1921" s="172"/>
      <c r="V1921" s="172"/>
      <c r="W1921" s="172"/>
      <c r="X1921" s="172"/>
      <c r="Y1921" s="172"/>
      <c r="Z1921" s="172"/>
      <c r="AA1921" s="172"/>
      <c r="AB1921" s="172"/>
      <c r="AC1921" s="172"/>
      <c r="AD1921" s="172"/>
      <c r="AE1921" s="172"/>
      <c r="AF1921" s="172"/>
      <c r="AG1921" s="172"/>
      <c r="AH1921" s="172"/>
      <c r="AI1921" s="172"/>
      <c r="AJ1921" s="172"/>
      <c r="AK1921" s="172"/>
      <c r="AL1921" s="172"/>
      <c r="AM1921" s="172"/>
      <c r="AN1921" s="172"/>
      <c r="AO1921" s="172"/>
      <c r="AP1921" s="172"/>
      <c r="AQ1921" s="172"/>
      <c r="AR1921" s="172"/>
      <c r="AS1921" s="172"/>
      <c r="AT1921" s="172"/>
      <c r="AU1921" s="172"/>
      <c r="AV1921" s="172"/>
      <c r="AW1921" s="172"/>
      <c r="AX1921" s="172"/>
      <c r="AY1921" s="172"/>
      <c r="AZ1921" s="172"/>
      <c r="BA1921" s="172"/>
      <c r="BB1921" s="172"/>
      <c r="BC1921" s="172"/>
      <c r="BD1921" s="172"/>
      <c r="BE1921" s="172"/>
      <c r="BF1921" s="172"/>
      <c r="BG1921" s="172"/>
      <c r="BH1921" s="172"/>
      <c r="BI1921" s="172"/>
      <c r="BJ1921" s="172"/>
      <c r="BK1921" s="172"/>
      <c r="BL1921" s="172"/>
      <c r="BM1921" s="172"/>
      <c r="BN1921" s="172"/>
    </row>
    <row r="1922" spans="20:66" s="156" customFormat="1">
      <c r="T1922" s="172"/>
      <c r="U1922" s="172"/>
      <c r="V1922" s="172"/>
      <c r="W1922" s="172"/>
      <c r="X1922" s="172"/>
      <c r="Y1922" s="172"/>
      <c r="Z1922" s="172"/>
      <c r="AA1922" s="172"/>
      <c r="AB1922" s="172"/>
      <c r="AC1922" s="172"/>
      <c r="AD1922" s="172"/>
      <c r="AE1922" s="172"/>
      <c r="AF1922" s="172"/>
      <c r="AG1922" s="172"/>
      <c r="AH1922" s="172"/>
      <c r="AI1922" s="172"/>
      <c r="AJ1922" s="172"/>
      <c r="AK1922" s="172"/>
      <c r="AL1922" s="172"/>
      <c r="AM1922" s="172"/>
      <c r="AN1922" s="172"/>
      <c r="AO1922" s="172"/>
      <c r="AP1922" s="172"/>
      <c r="AQ1922" s="172"/>
      <c r="AR1922" s="172"/>
      <c r="AS1922" s="172"/>
      <c r="AT1922" s="172"/>
      <c r="AU1922" s="172"/>
      <c r="AV1922" s="172"/>
      <c r="AW1922" s="172"/>
      <c r="AX1922" s="172"/>
      <c r="AY1922" s="172"/>
      <c r="AZ1922" s="172"/>
      <c r="BA1922" s="172"/>
      <c r="BB1922" s="172"/>
      <c r="BC1922" s="172"/>
      <c r="BD1922" s="172"/>
      <c r="BE1922" s="172"/>
      <c r="BF1922" s="172"/>
      <c r="BG1922" s="172"/>
      <c r="BH1922" s="172"/>
      <c r="BI1922" s="172"/>
      <c r="BJ1922" s="172"/>
      <c r="BK1922" s="172"/>
      <c r="BL1922" s="172"/>
      <c r="BM1922" s="172"/>
      <c r="BN1922" s="172"/>
    </row>
    <row r="1923" spans="20:66" s="156" customFormat="1">
      <c r="T1923" s="172"/>
      <c r="U1923" s="172"/>
      <c r="V1923" s="172"/>
      <c r="W1923" s="172"/>
      <c r="X1923" s="172"/>
      <c r="Y1923" s="172"/>
      <c r="Z1923" s="172"/>
      <c r="AA1923" s="172"/>
      <c r="AB1923" s="172"/>
      <c r="AC1923" s="172"/>
      <c r="AD1923" s="172"/>
      <c r="AE1923" s="172"/>
      <c r="AF1923" s="172"/>
      <c r="AG1923" s="172"/>
      <c r="AH1923" s="172"/>
      <c r="AI1923" s="172"/>
      <c r="AJ1923" s="172"/>
      <c r="AK1923" s="172"/>
      <c r="AL1923" s="172"/>
      <c r="AM1923" s="172"/>
      <c r="AN1923" s="172"/>
      <c r="AO1923" s="172"/>
      <c r="AP1923" s="172"/>
      <c r="AQ1923" s="172"/>
      <c r="AR1923" s="172"/>
      <c r="AS1923" s="172"/>
      <c r="AT1923" s="172"/>
      <c r="AU1923" s="172"/>
      <c r="AV1923" s="172"/>
      <c r="AW1923" s="172"/>
      <c r="AX1923" s="172"/>
      <c r="AY1923" s="172"/>
      <c r="AZ1923" s="172"/>
      <c r="BA1923" s="172"/>
      <c r="BB1923" s="172"/>
      <c r="BC1923" s="172"/>
      <c r="BD1923" s="172"/>
      <c r="BE1923" s="172"/>
      <c r="BF1923" s="172"/>
      <c r="BG1923" s="172"/>
      <c r="BH1923" s="172"/>
      <c r="BI1923" s="172"/>
      <c r="BJ1923" s="172"/>
      <c r="BK1923" s="172"/>
      <c r="BL1923" s="172"/>
      <c r="BM1923" s="172"/>
      <c r="BN1923" s="172"/>
    </row>
    <row r="1924" spans="20:66" s="156" customFormat="1">
      <c r="T1924" s="172"/>
      <c r="U1924" s="172"/>
      <c r="V1924" s="172"/>
      <c r="W1924" s="172"/>
      <c r="X1924" s="172"/>
      <c r="Y1924" s="172"/>
      <c r="Z1924" s="172"/>
      <c r="AA1924" s="172"/>
      <c r="AB1924" s="172"/>
      <c r="AC1924" s="172"/>
      <c r="AD1924" s="172"/>
      <c r="AE1924" s="172"/>
      <c r="AF1924" s="172"/>
      <c r="AG1924" s="172"/>
      <c r="AH1924" s="172"/>
      <c r="AI1924" s="172"/>
      <c r="AJ1924" s="172"/>
      <c r="AK1924" s="172"/>
      <c r="AL1924" s="172"/>
      <c r="AM1924" s="172"/>
      <c r="AN1924" s="172"/>
      <c r="AO1924" s="172"/>
      <c r="AP1924" s="172"/>
      <c r="AQ1924" s="172"/>
      <c r="AR1924" s="172"/>
      <c r="AS1924" s="172"/>
      <c r="AT1924" s="172"/>
      <c r="AU1924" s="172"/>
      <c r="AV1924" s="172"/>
      <c r="AW1924" s="172"/>
      <c r="AX1924" s="172"/>
      <c r="AY1924" s="172"/>
      <c r="AZ1924" s="172"/>
      <c r="BA1924" s="172"/>
      <c r="BB1924" s="172"/>
      <c r="BC1924" s="172"/>
      <c r="BD1924" s="172"/>
      <c r="BE1924" s="172"/>
      <c r="BF1924" s="172"/>
      <c r="BG1924" s="172"/>
      <c r="BH1924" s="172"/>
      <c r="BI1924" s="172"/>
      <c r="BJ1924" s="172"/>
      <c r="BK1924" s="172"/>
      <c r="BL1924" s="172"/>
      <c r="BM1924" s="172"/>
      <c r="BN1924" s="172"/>
    </row>
    <row r="1925" spans="20:66" s="156" customFormat="1">
      <c r="T1925" s="172"/>
      <c r="U1925" s="172"/>
      <c r="V1925" s="172"/>
      <c r="W1925" s="172"/>
      <c r="X1925" s="172"/>
      <c r="Y1925" s="172"/>
      <c r="Z1925" s="172"/>
      <c r="AA1925" s="172"/>
      <c r="AB1925" s="172"/>
      <c r="AC1925" s="172"/>
      <c r="AD1925" s="172"/>
      <c r="AE1925" s="172"/>
      <c r="AF1925" s="172"/>
      <c r="AG1925" s="172"/>
      <c r="AH1925" s="172"/>
      <c r="AI1925" s="172"/>
      <c r="AJ1925" s="172"/>
      <c r="AK1925" s="172"/>
      <c r="AL1925" s="172"/>
      <c r="AM1925" s="172"/>
      <c r="AN1925" s="172"/>
      <c r="AO1925" s="172"/>
      <c r="AP1925" s="172"/>
      <c r="AQ1925" s="172"/>
      <c r="AR1925" s="172"/>
      <c r="AS1925" s="172"/>
      <c r="AT1925" s="172"/>
      <c r="AU1925" s="172"/>
      <c r="AV1925" s="172"/>
      <c r="AW1925" s="172"/>
      <c r="AX1925" s="172"/>
      <c r="AY1925" s="172"/>
      <c r="AZ1925" s="172"/>
      <c r="BA1925" s="172"/>
      <c r="BB1925" s="172"/>
      <c r="BC1925" s="172"/>
      <c r="BD1925" s="172"/>
      <c r="BE1925" s="172"/>
      <c r="BF1925" s="172"/>
      <c r="BG1925" s="172"/>
      <c r="BH1925" s="172"/>
      <c r="BI1925" s="172"/>
      <c r="BJ1925" s="172"/>
      <c r="BK1925" s="172"/>
      <c r="BL1925" s="172"/>
      <c r="BM1925" s="172"/>
      <c r="BN1925" s="172"/>
    </row>
    <row r="1926" spans="20:66" s="156" customFormat="1">
      <c r="T1926" s="172"/>
      <c r="U1926" s="172"/>
      <c r="V1926" s="172"/>
      <c r="W1926" s="172"/>
      <c r="X1926" s="172"/>
      <c r="Y1926" s="172"/>
      <c r="Z1926" s="172"/>
      <c r="AA1926" s="172"/>
      <c r="AB1926" s="172"/>
      <c r="AC1926" s="172"/>
      <c r="AD1926" s="172"/>
      <c r="AE1926" s="172"/>
      <c r="AF1926" s="172"/>
      <c r="AG1926" s="172"/>
      <c r="AH1926" s="172"/>
      <c r="AI1926" s="172"/>
      <c r="AJ1926" s="172"/>
      <c r="AK1926" s="172"/>
      <c r="AL1926" s="172"/>
      <c r="AM1926" s="172"/>
      <c r="AN1926" s="172"/>
      <c r="AO1926" s="172"/>
      <c r="AP1926" s="172"/>
      <c r="AQ1926" s="172"/>
      <c r="AR1926" s="172"/>
      <c r="AS1926" s="172"/>
      <c r="AT1926" s="172"/>
      <c r="AU1926" s="172"/>
      <c r="AV1926" s="172"/>
      <c r="AW1926" s="172"/>
      <c r="AX1926" s="172"/>
      <c r="AY1926" s="172"/>
      <c r="AZ1926" s="172"/>
      <c r="BA1926" s="172"/>
      <c r="BB1926" s="172"/>
      <c r="BC1926" s="172"/>
      <c r="BD1926" s="172"/>
      <c r="BE1926" s="172"/>
      <c r="BF1926" s="172"/>
      <c r="BG1926" s="172"/>
      <c r="BH1926" s="172"/>
      <c r="BI1926" s="172"/>
      <c r="BJ1926" s="172"/>
      <c r="BK1926" s="172"/>
      <c r="BL1926" s="172"/>
      <c r="BM1926" s="172"/>
      <c r="BN1926" s="172"/>
    </row>
    <row r="1927" spans="20:66" s="156" customFormat="1">
      <c r="T1927" s="172"/>
      <c r="U1927" s="172"/>
      <c r="V1927" s="172"/>
      <c r="W1927" s="172"/>
      <c r="X1927" s="172"/>
      <c r="Y1927" s="172"/>
      <c r="Z1927" s="172"/>
      <c r="AA1927" s="172"/>
      <c r="AB1927" s="172"/>
      <c r="AC1927" s="172"/>
      <c r="AD1927" s="172"/>
      <c r="AE1927" s="172"/>
      <c r="AF1927" s="172"/>
      <c r="AG1927" s="172"/>
      <c r="AH1927" s="172"/>
      <c r="AI1927" s="172"/>
      <c r="AJ1927" s="172"/>
      <c r="AK1927" s="172"/>
      <c r="AL1927" s="172"/>
      <c r="AM1927" s="172"/>
      <c r="AN1927" s="172"/>
      <c r="AO1927" s="172"/>
      <c r="AP1927" s="172"/>
      <c r="AQ1927" s="172"/>
      <c r="AR1927" s="172"/>
      <c r="AS1927" s="172"/>
      <c r="AT1927" s="172"/>
      <c r="AU1927" s="172"/>
      <c r="AV1927" s="172"/>
      <c r="AW1927" s="172"/>
      <c r="AX1927" s="172"/>
      <c r="AY1927" s="172"/>
      <c r="AZ1927" s="172"/>
      <c r="BA1927" s="172"/>
      <c r="BB1927" s="172"/>
      <c r="BC1927" s="172"/>
      <c r="BD1927" s="172"/>
      <c r="BE1927" s="172"/>
      <c r="BF1927" s="172"/>
      <c r="BG1927" s="172"/>
      <c r="BH1927" s="172"/>
      <c r="BI1927" s="172"/>
      <c r="BJ1927" s="172"/>
      <c r="BK1927" s="172"/>
      <c r="BL1927" s="172"/>
      <c r="BM1927" s="172"/>
      <c r="BN1927" s="172"/>
    </row>
    <row r="1928" spans="20:66" s="156" customFormat="1">
      <c r="T1928" s="172"/>
      <c r="U1928" s="172"/>
      <c r="V1928" s="172"/>
      <c r="W1928" s="172"/>
      <c r="X1928" s="172"/>
      <c r="Y1928" s="172"/>
      <c r="Z1928" s="172"/>
      <c r="AA1928" s="172"/>
      <c r="AB1928" s="172"/>
      <c r="AC1928" s="172"/>
      <c r="AD1928" s="172"/>
      <c r="AE1928" s="172"/>
      <c r="AF1928" s="172"/>
      <c r="AG1928" s="172"/>
      <c r="AH1928" s="172"/>
      <c r="AI1928" s="172"/>
      <c r="AJ1928" s="172"/>
      <c r="AK1928" s="172"/>
      <c r="AL1928" s="172"/>
      <c r="AM1928" s="172"/>
      <c r="AN1928" s="172"/>
      <c r="AO1928" s="172"/>
      <c r="AP1928" s="172"/>
      <c r="AQ1928" s="172"/>
      <c r="AR1928" s="172"/>
      <c r="AS1928" s="172"/>
      <c r="AT1928" s="172"/>
      <c r="AU1928" s="172"/>
      <c r="AV1928" s="172"/>
      <c r="AW1928" s="172"/>
      <c r="AX1928" s="172"/>
      <c r="AY1928" s="172"/>
      <c r="AZ1928" s="172"/>
      <c r="BA1928" s="172"/>
      <c r="BB1928" s="172"/>
      <c r="BC1928" s="172"/>
      <c r="BD1928" s="172"/>
      <c r="BE1928" s="172"/>
      <c r="BF1928" s="172"/>
      <c r="BG1928" s="172"/>
      <c r="BH1928" s="172"/>
      <c r="BI1928" s="172"/>
      <c r="BJ1928" s="172"/>
      <c r="BK1928" s="172"/>
      <c r="BL1928" s="172"/>
      <c r="BM1928" s="172"/>
      <c r="BN1928" s="172"/>
    </row>
    <row r="1929" spans="20:66" s="156" customFormat="1">
      <c r="T1929" s="172"/>
      <c r="U1929" s="172"/>
      <c r="V1929" s="172"/>
      <c r="W1929" s="172"/>
      <c r="X1929" s="172"/>
      <c r="Y1929" s="172"/>
      <c r="Z1929" s="172"/>
      <c r="AA1929" s="172"/>
      <c r="AB1929" s="172"/>
      <c r="AC1929" s="172"/>
      <c r="AD1929" s="172"/>
      <c r="AE1929" s="172"/>
      <c r="AF1929" s="172"/>
      <c r="AG1929" s="172"/>
      <c r="AH1929" s="172"/>
      <c r="AI1929" s="172"/>
      <c r="AJ1929" s="172"/>
      <c r="AK1929" s="172"/>
      <c r="AL1929" s="172"/>
      <c r="AM1929" s="172"/>
      <c r="AN1929" s="172"/>
      <c r="AO1929" s="172"/>
      <c r="AP1929" s="172"/>
      <c r="AQ1929" s="172"/>
      <c r="AR1929" s="172"/>
      <c r="AS1929" s="172"/>
      <c r="AT1929" s="172"/>
      <c r="AU1929" s="172"/>
      <c r="AV1929" s="172"/>
      <c r="AW1929" s="172"/>
      <c r="AX1929" s="172"/>
      <c r="AY1929" s="172"/>
      <c r="AZ1929" s="172"/>
      <c r="BA1929" s="172"/>
      <c r="BB1929" s="172"/>
      <c r="BC1929" s="172"/>
      <c r="BD1929" s="172"/>
      <c r="BE1929" s="172"/>
      <c r="BF1929" s="172"/>
      <c r="BG1929" s="172"/>
      <c r="BH1929" s="172"/>
      <c r="BI1929" s="172"/>
      <c r="BJ1929" s="172"/>
      <c r="BK1929" s="172"/>
      <c r="BL1929" s="172"/>
      <c r="BM1929" s="172"/>
      <c r="BN1929" s="172"/>
    </row>
    <row r="1930" spans="20:66" s="156" customFormat="1">
      <c r="T1930" s="172"/>
      <c r="U1930" s="172"/>
      <c r="V1930" s="172"/>
      <c r="W1930" s="172"/>
      <c r="X1930" s="172"/>
      <c r="Y1930" s="172"/>
      <c r="Z1930" s="172"/>
      <c r="AA1930" s="172"/>
      <c r="AB1930" s="172"/>
      <c r="AC1930" s="172"/>
      <c r="AD1930" s="172"/>
      <c r="AE1930" s="172"/>
      <c r="AF1930" s="172"/>
      <c r="AG1930" s="172"/>
      <c r="AH1930" s="172"/>
      <c r="AI1930" s="172"/>
      <c r="AJ1930" s="172"/>
      <c r="AK1930" s="172"/>
      <c r="AL1930" s="172"/>
      <c r="AM1930" s="172"/>
      <c r="AN1930" s="172"/>
      <c r="AO1930" s="172"/>
      <c r="AP1930" s="172"/>
      <c r="AQ1930" s="172"/>
      <c r="AR1930" s="172"/>
      <c r="AS1930" s="172"/>
      <c r="AT1930" s="172"/>
      <c r="AU1930" s="172"/>
      <c r="AV1930" s="172"/>
      <c r="AW1930" s="172"/>
      <c r="AX1930" s="172"/>
      <c r="AY1930" s="172"/>
      <c r="AZ1930" s="172"/>
      <c r="BA1930" s="172"/>
      <c r="BB1930" s="172"/>
      <c r="BC1930" s="172"/>
      <c r="BD1930" s="172"/>
      <c r="BE1930" s="172"/>
      <c r="BF1930" s="172"/>
      <c r="BG1930" s="172"/>
      <c r="BH1930" s="172"/>
      <c r="BI1930" s="172"/>
      <c r="BJ1930" s="172"/>
      <c r="BK1930" s="172"/>
      <c r="BL1930" s="172"/>
      <c r="BM1930" s="172"/>
      <c r="BN1930" s="172"/>
    </row>
    <row r="1931" spans="20:66" s="156" customFormat="1">
      <c r="T1931" s="172"/>
      <c r="U1931" s="172"/>
      <c r="V1931" s="172"/>
      <c r="W1931" s="172"/>
      <c r="X1931" s="172"/>
      <c r="Y1931" s="172"/>
      <c r="Z1931" s="172"/>
      <c r="AA1931" s="172"/>
      <c r="AB1931" s="172"/>
      <c r="AC1931" s="172"/>
      <c r="AD1931" s="172"/>
      <c r="AE1931" s="172"/>
      <c r="AF1931" s="172"/>
      <c r="AG1931" s="172"/>
      <c r="AH1931" s="172"/>
      <c r="AI1931" s="172"/>
      <c r="AJ1931" s="172"/>
      <c r="AK1931" s="172"/>
      <c r="AL1931" s="172"/>
      <c r="AM1931" s="172"/>
      <c r="AN1931" s="172"/>
      <c r="AO1931" s="172"/>
      <c r="AP1931" s="172"/>
      <c r="AQ1931" s="172"/>
      <c r="AR1931" s="172"/>
      <c r="AS1931" s="172"/>
      <c r="AT1931" s="172"/>
      <c r="AU1931" s="172"/>
      <c r="AV1931" s="172"/>
      <c r="AW1931" s="172"/>
      <c r="AX1931" s="172"/>
      <c r="AY1931" s="172"/>
      <c r="AZ1931" s="172"/>
      <c r="BA1931" s="172"/>
      <c r="BB1931" s="172"/>
      <c r="BC1931" s="172"/>
      <c r="BD1931" s="172"/>
      <c r="BE1931" s="172"/>
      <c r="BF1931" s="172"/>
      <c r="BG1931" s="172"/>
      <c r="BH1931" s="172"/>
      <c r="BI1931" s="172"/>
      <c r="BJ1931" s="172"/>
      <c r="BK1931" s="172"/>
      <c r="BL1931" s="172"/>
      <c r="BM1931" s="172"/>
      <c r="BN1931" s="172"/>
    </row>
    <row r="1932" spans="20:66" s="156" customFormat="1">
      <c r="T1932" s="172"/>
      <c r="U1932" s="172"/>
      <c r="V1932" s="172"/>
      <c r="W1932" s="172"/>
      <c r="X1932" s="172"/>
      <c r="Y1932" s="172"/>
      <c r="Z1932" s="172"/>
      <c r="AA1932" s="172"/>
      <c r="AB1932" s="172"/>
      <c r="AC1932" s="172"/>
      <c r="AD1932" s="172"/>
      <c r="AE1932" s="172"/>
      <c r="AF1932" s="172"/>
      <c r="AG1932" s="172"/>
      <c r="AH1932" s="172"/>
      <c r="AI1932" s="172"/>
      <c r="AJ1932" s="172"/>
      <c r="AK1932" s="172"/>
      <c r="AL1932" s="172"/>
      <c r="AM1932" s="172"/>
      <c r="AN1932" s="172"/>
      <c r="AO1932" s="172"/>
      <c r="AP1932" s="172"/>
      <c r="AQ1932" s="172"/>
      <c r="AR1932" s="172"/>
      <c r="AS1932" s="172"/>
      <c r="AT1932" s="172"/>
      <c r="AU1932" s="172"/>
      <c r="AV1932" s="172"/>
      <c r="AW1932" s="172"/>
      <c r="AX1932" s="172"/>
      <c r="AY1932" s="172"/>
      <c r="AZ1932" s="172"/>
      <c r="BA1932" s="172"/>
      <c r="BB1932" s="172"/>
      <c r="BC1932" s="172"/>
      <c r="BD1932" s="172"/>
      <c r="BE1932" s="172"/>
      <c r="BF1932" s="172"/>
      <c r="BG1932" s="172"/>
      <c r="BH1932" s="172"/>
      <c r="BI1932" s="172"/>
      <c r="BJ1932" s="172"/>
      <c r="BK1932" s="172"/>
      <c r="BL1932" s="172"/>
      <c r="BM1932" s="172"/>
      <c r="BN1932" s="172"/>
    </row>
    <row r="1933" spans="20:66" s="156" customFormat="1">
      <c r="T1933" s="172"/>
      <c r="U1933" s="172"/>
      <c r="V1933" s="172"/>
      <c r="W1933" s="172"/>
      <c r="X1933" s="172"/>
      <c r="Y1933" s="172"/>
      <c r="Z1933" s="172"/>
      <c r="AA1933" s="172"/>
      <c r="AB1933" s="172"/>
      <c r="AC1933" s="172"/>
      <c r="AD1933" s="172"/>
      <c r="AE1933" s="172"/>
      <c r="AF1933" s="172"/>
      <c r="AG1933" s="172"/>
      <c r="AH1933" s="172"/>
      <c r="AI1933" s="172"/>
      <c r="AJ1933" s="172"/>
      <c r="AK1933" s="172"/>
      <c r="AL1933" s="172"/>
      <c r="AM1933" s="172"/>
      <c r="AN1933" s="172"/>
      <c r="AO1933" s="172"/>
      <c r="AP1933" s="172"/>
      <c r="AQ1933" s="172"/>
      <c r="AR1933" s="172"/>
      <c r="AS1933" s="172"/>
      <c r="AT1933" s="172"/>
      <c r="AU1933" s="172"/>
      <c r="AV1933" s="172"/>
      <c r="AW1933" s="172"/>
      <c r="AX1933" s="172"/>
      <c r="AY1933" s="172"/>
      <c r="AZ1933" s="172"/>
      <c r="BA1933" s="172"/>
      <c r="BB1933" s="172"/>
      <c r="BC1933" s="172"/>
      <c r="BD1933" s="172"/>
      <c r="BE1933" s="172"/>
      <c r="BF1933" s="172"/>
      <c r="BG1933" s="172"/>
      <c r="BH1933" s="172"/>
      <c r="BI1933" s="172"/>
      <c r="BJ1933" s="172"/>
      <c r="BK1933" s="172"/>
      <c r="BL1933" s="172"/>
      <c r="BM1933" s="172"/>
      <c r="BN1933" s="172"/>
    </row>
    <row r="1934" spans="20:66" s="156" customFormat="1">
      <c r="T1934" s="172"/>
      <c r="U1934" s="172"/>
      <c r="V1934" s="172"/>
      <c r="W1934" s="172"/>
      <c r="X1934" s="172"/>
      <c r="Y1934" s="172"/>
      <c r="Z1934" s="172"/>
      <c r="AA1934" s="172"/>
      <c r="AB1934" s="172"/>
      <c r="AC1934" s="172"/>
      <c r="AD1934" s="172"/>
      <c r="AE1934" s="172"/>
      <c r="AF1934" s="172"/>
      <c r="AG1934" s="172"/>
      <c r="AH1934" s="172"/>
      <c r="AI1934" s="172"/>
      <c r="AJ1934" s="172"/>
      <c r="AK1934" s="172"/>
      <c r="AL1934" s="172"/>
      <c r="AM1934" s="172"/>
      <c r="AN1934" s="172"/>
      <c r="AO1934" s="172"/>
      <c r="AP1934" s="172"/>
      <c r="AQ1934" s="172"/>
      <c r="AR1934" s="172"/>
      <c r="AS1934" s="172"/>
      <c r="AT1934" s="172"/>
      <c r="AU1934" s="172"/>
      <c r="AV1934" s="172"/>
      <c r="AW1934" s="172"/>
      <c r="AX1934" s="172"/>
      <c r="AY1934" s="172"/>
      <c r="AZ1934" s="172"/>
      <c r="BA1934" s="172"/>
      <c r="BB1934" s="172"/>
      <c r="BC1934" s="172"/>
      <c r="BD1934" s="172"/>
      <c r="BE1934" s="172"/>
      <c r="BF1934" s="172"/>
      <c r="BG1934" s="172"/>
      <c r="BH1934" s="172"/>
      <c r="BI1934" s="172"/>
      <c r="BJ1934" s="172"/>
      <c r="BK1934" s="172"/>
      <c r="BL1934" s="172"/>
      <c r="BM1934" s="172"/>
      <c r="BN1934" s="172"/>
    </row>
    <row r="1935" spans="20:66" s="156" customFormat="1">
      <c r="T1935" s="172"/>
      <c r="U1935" s="172"/>
      <c r="V1935" s="172"/>
      <c r="W1935" s="172"/>
      <c r="X1935" s="172"/>
      <c r="Y1935" s="172"/>
      <c r="Z1935" s="172"/>
      <c r="AA1935" s="172"/>
      <c r="AB1935" s="172"/>
      <c r="AC1935" s="172"/>
      <c r="AD1935" s="172"/>
      <c r="AE1935" s="172"/>
      <c r="AF1935" s="172"/>
      <c r="AG1935" s="172"/>
      <c r="AH1935" s="172"/>
      <c r="AI1935" s="172"/>
      <c r="AJ1935" s="172"/>
      <c r="AK1935" s="172"/>
      <c r="AL1935" s="172"/>
      <c r="AM1935" s="172"/>
      <c r="AN1935" s="172"/>
      <c r="AO1935" s="172"/>
      <c r="AP1935" s="172"/>
      <c r="AQ1935" s="172"/>
      <c r="AR1935" s="172"/>
      <c r="AS1935" s="172"/>
      <c r="AT1935" s="172"/>
      <c r="AU1935" s="172"/>
      <c r="AV1935" s="172"/>
      <c r="AW1935" s="172"/>
      <c r="AX1935" s="172"/>
      <c r="AY1935" s="172"/>
      <c r="AZ1935" s="172"/>
      <c r="BA1935" s="172"/>
      <c r="BB1935" s="172"/>
      <c r="BC1935" s="172"/>
      <c r="BD1935" s="172"/>
      <c r="BE1935" s="172"/>
      <c r="BF1935" s="172"/>
      <c r="BG1935" s="172"/>
      <c r="BH1935" s="172"/>
      <c r="BI1935" s="172"/>
      <c r="BJ1935" s="172"/>
      <c r="BK1935" s="172"/>
      <c r="BL1935" s="172"/>
      <c r="BM1935" s="172"/>
      <c r="BN1935" s="172"/>
    </row>
    <row r="1936" spans="20:66" s="156" customFormat="1">
      <c r="T1936" s="172"/>
      <c r="U1936" s="172"/>
      <c r="V1936" s="172"/>
      <c r="W1936" s="172"/>
      <c r="X1936" s="172"/>
      <c r="Y1936" s="172"/>
      <c r="Z1936" s="172"/>
      <c r="AA1936" s="172"/>
      <c r="AB1936" s="172"/>
      <c r="AC1936" s="172"/>
      <c r="AD1936" s="172"/>
      <c r="AE1936" s="172"/>
      <c r="AF1936" s="172"/>
      <c r="AG1936" s="172"/>
      <c r="AH1936" s="172"/>
      <c r="AI1936" s="172"/>
      <c r="AJ1936" s="172"/>
      <c r="AK1936" s="172"/>
      <c r="AL1936" s="172"/>
      <c r="AM1936" s="172"/>
      <c r="AN1936" s="172"/>
      <c r="AO1936" s="172"/>
      <c r="AP1936" s="172"/>
      <c r="AQ1936" s="172"/>
      <c r="AR1936" s="172"/>
      <c r="AS1936" s="172"/>
      <c r="AT1936" s="172"/>
      <c r="AU1936" s="172"/>
      <c r="AV1936" s="172"/>
      <c r="AW1936" s="172"/>
      <c r="AX1936" s="172"/>
      <c r="AY1936" s="172"/>
      <c r="AZ1936" s="172"/>
      <c r="BA1936" s="172"/>
      <c r="BB1936" s="172"/>
      <c r="BC1936" s="172"/>
      <c r="BD1936" s="172"/>
      <c r="BE1936" s="172"/>
      <c r="BF1936" s="172"/>
      <c r="BG1936" s="172"/>
      <c r="BH1936" s="172"/>
      <c r="BI1936" s="172"/>
      <c r="BJ1936" s="172"/>
      <c r="BK1936" s="172"/>
      <c r="BL1936" s="172"/>
      <c r="BM1936" s="172"/>
      <c r="BN1936" s="172"/>
    </row>
    <row r="1937" spans="20:66" s="156" customFormat="1">
      <c r="T1937" s="172"/>
      <c r="U1937" s="172"/>
      <c r="V1937" s="172"/>
      <c r="W1937" s="172"/>
      <c r="X1937" s="172"/>
      <c r="Y1937" s="172"/>
      <c r="Z1937" s="172"/>
      <c r="AA1937" s="172"/>
      <c r="AB1937" s="172"/>
      <c r="AC1937" s="172"/>
      <c r="AD1937" s="172"/>
      <c r="AE1937" s="172"/>
      <c r="AF1937" s="172"/>
      <c r="AG1937" s="172"/>
      <c r="AH1937" s="172"/>
      <c r="AI1937" s="172"/>
      <c r="AJ1937" s="172"/>
      <c r="AK1937" s="172"/>
      <c r="AL1937" s="172"/>
      <c r="AM1937" s="172"/>
      <c r="AN1937" s="172"/>
      <c r="AO1937" s="172"/>
      <c r="AP1937" s="172"/>
      <c r="AQ1937" s="172"/>
      <c r="AR1937" s="172"/>
      <c r="AS1937" s="172"/>
      <c r="AT1937" s="172"/>
      <c r="AU1937" s="172"/>
      <c r="AV1937" s="172"/>
      <c r="AW1937" s="172"/>
      <c r="AX1937" s="172"/>
      <c r="AY1937" s="172"/>
      <c r="AZ1937" s="172"/>
      <c r="BA1937" s="172"/>
      <c r="BB1937" s="172"/>
      <c r="BC1937" s="172"/>
      <c r="BD1937" s="172"/>
      <c r="BE1937" s="172"/>
      <c r="BF1937" s="172"/>
      <c r="BG1937" s="172"/>
      <c r="BH1937" s="172"/>
      <c r="BI1937" s="172"/>
      <c r="BJ1937" s="172"/>
      <c r="BK1937" s="172"/>
      <c r="BL1937" s="172"/>
      <c r="BM1937" s="172"/>
      <c r="BN1937" s="172"/>
    </row>
    <row r="1938" spans="20:66" s="156" customFormat="1">
      <c r="T1938" s="172"/>
      <c r="U1938" s="172"/>
      <c r="V1938" s="172"/>
      <c r="W1938" s="172"/>
      <c r="X1938" s="172"/>
      <c r="Y1938" s="172"/>
      <c r="Z1938" s="172"/>
      <c r="AA1938" s="172"/>
      <c r="AB1938" s="172"/>
      <c r="AC1938" s="172"/>
      <c r="AD1938" s="172"/>
      <c r="AE1938" s="172"/>
      <c r="AF1938" s="172"/>
      <c r="AG1938" s="172"/>
      <c r="AH1938" s="172"/>
      <c r="AI1938" s="172"/>
      <c r="AJ1938" s="172"/>
      <c r="AK1938" s="172"/>
      <c r="AL1938" s="172"/>
      <c r="AM1938" s="172"/>
      <c r="AN1938" s="172"/>
      <c r="AO1938" s="172"/>
      <c r="AP1938" s="172"/>
      <c r="AQ1938" s="172"/>
      <c r="AR1938" s="172"/>
      <c r="AS1938" s="172"/>
      <c r="AT1938" s="172"/>
      <c r="AU1938" s="172"/>
      <c r="AV1938" s="172"/>
      <c r="AW1938" s="172"/>
      <c r="AX1938" s="172"/>
      <c r="AY1938" s="172"/>
      <c r="AZ1938" s="172"/>
      <c r="BA1938" s="172"/>
      <c r="BB1938" s="172"/>
      <c r="BC1938" s="172"/>
      <c r="BD1938" s="172"/>
      <c r="BE1938" s="172"/>
      <c r="BF1938" s="172"/>
      <c r="BG1938" s="172"/>
      <c r="BH1938" s="172"/>
      <c r="BI1938" s="172"/>
      <c r="BJ1938" s="172"/>
      <c r="BK1938" s="172"/>
      <c r="BL1938" s="172"/>
      <c r="BM1938" s="172"/>
      <c r="BN1938" s="172"/>
    </row>
    <row r="1939" spans="20:66" s="156" customFormat="1">
      <c r="T1939" s="172"/>
      <c r="U1939" s="172"/>
      <c r="V1939" s="172"/>
      <c r="W1939" s="172"/>
      <c r="X1939" s="172"/>
      <c r="Y1939" s="172"/>
      <c r="Z1939" s="172"/>
      <c r="AA1939" s="172"/>
      <c r="AB1939" s="172"/>
      <c r="AC1939" s="172"/>
      <c r="AD1939" s="172"/>
      <c r="AE1939" s="172"/>
      <c r="AF1939" s="172"/>
      <c r="AG1939" s="172"/>
      <c r="AH1939" s="172"/>
      <c r="AI1939" s="172"/>
      <c r="AJ1939" s="172"/>
      <c r="AK1939" s="172"/>
      <c r="AL1939" s="172"/>
      <c r="AM1939" s="172"/>
      <c r="AN1939" s="172"/>
      <c r="AO1939" s="172"/>
      <c r="AP1939" s="172"/>
      <c r="AQ1939" s="172"/>
      <c r="AR1939" s="172"/>
      <c r="AS1939" s="172"/>
      <c r="AT1939" s="172"/>
      <c r="AU1939" s="172"/>
      <c r="AV1939" s="172"/>
      <c r="AW1939" s="172"/>
      <c r="AX1939" s="172"/>
      <c r="AY1939" s="172"/>
      <c r="AZ1939" s="172"/>
      <c r="BA1939" s="172"/>
      <c r="BB1939" s="172"/>
      <c r="BC1939" s="172"/>
      <c r="BD1939" s="172"/>
      <c r="BE1939" s="172"/>
      <c r="BF1939" s="172"/>
      <c r="BG1939" s="172"/>
      <c r="BH1939" s="172"/>
      <c r="BI1939" s="172"/>
      <c r="BJ1939" s="172"/>
      <c r="BK1939" s="172"/>
      <c r="BL1939" s="172"/>
      <c r="BM1939" s="172"/>
      <c r="BN1939" s="172"/>
    </row>
    <row r="1940" spans="20:66" s="156" customFormat="1">
      <c r="T1940" s="172"/>
      <c r="U1940" s="172"/>
      <c r="V1940" s="172"/>
      <c r="W1940" s="172"/>
      <c r="X1940" s="172"/>
      <c r="Y1940" s="172"/>
      <c r="Z1940" s="172"/>
      <c r="AA1940" s="172"/>
      <c r="AB1940" s="172"/>
      <c r="AC1940" s="172"/>
      <c r="AD1940" s="172"/>
      <c r="AE1940" s="172"/>
      <c r="AF1940" s="172"/>
      <c r="AG1940" s="172"/>
      <c r="AH1940" s="172"/>
      <c r="AI1940" s="172"/>
      <c r="AJ1940" s="172"/>
      <c r="AK1940" s="172"/>
      <c r="AL1940" s="172"/>
      <c r="AM1940" s="172"/>
      <c r="AN1940" s="172"/>
      <c r="AO1940" s="172"/>
      <c r="AP1940" s="172"/>
      <c r="AQ1940" s="172"/>
      <c r="AR1940" s="172"/>
      <c r="AS1940" s="172"/>
      <c r="AT1940" s="172"/>
      <c r="AU1940" s="172"/>
      <c r="AV1940" s="172"/>
      <c r="AW1940" s="172"/>
      <c r="AX1940" s="172"/>
      <c r="AY1940" s="172"/>
      <c r="AZ1940" s="172"/>
      <c r="BA1940" s="172"/>
      <c r="BB1940" s="172"/>
      <c r="BC1940" s="172"/>
      <c r="BD1940" s="172"/>
      <c r="BE1940" s="172"/>
      <c r="BF1940" s="172"/>
      <c r="BG1940" s="172"/>
      <c r="BH1940" s="172"/>
      <c r="BI1940" s="172"/>
      <c r="BJ1940" s="172"/>
      <c r="BK1940" s="172"/>
      <c r="BL1940" s="172"/>
      <c r="BM1940" s="172"/>
      <c r="BN1940" s="172"/>
    </row>
    <row r="1941" spans="20:66" s="156" customFormat="1">
      <c r="T1941" s="172"/>
      <c r="U1941" s="172"/>
      <c r="V1941" s="172"/>
      <c r="W1941" s="172"/>
      <c r="X1941" s="172"/>
      <c r="Y1941" s="172"/>
      <c r="Z1941" s="172"/>
      <c r="AA1941" s="172"/>
      <c r="AB1941" s="172"/>
      <c r="AC1941" s="172"/>
      <c r="AD1941" s="172"/>
      <c r="AE1941" s="172"/>
      <c r="AF1941" s="172"/>
      <c r="AG1941" s="172"/>
      <c r="AH1941" s="172"/>
      <c r="AI1941" s="172"/>
      <c r="AJ1941" s="172"/>
      <c r="AK1941" s="172"/>
      <c r="AL1941" s="172"/>
      <c r="AM1941" s="172"/>
      <c r="AN1941" s="172"/>
      <c r="AO1941" s="172"/>
      <c r="AP1941" s="172"/>
      <c r="AQ1941" s="172"/>
      <c r="AR1941" s="172"/>
      <c r="AS1941" s="172"/>
      <c r="AT1941" s="172"/>
      <c r="AU1941" s="172"/>
      <c r="AV1941" s="172"/>
      <c r="AW1941" s="172"/>
      <c r="AX1941" s="172"/>
      <c r="AY1941" s="172"/>
      <c r="AZ1941" s="172"/>
      <c r="BA1941" s="172"/>
      <c r="BB1941" s="172"/>
      <c r="BC1941" s="172"/>
      <c r="BD1941" s="172"/>
      <c r="BE1941" s="172"/>
      <c r="BF1941" s="172"/>
      <c r="BG1941" s="172"/>
      <c r="BH1941" s="172"/>
      <c r="BI1941" s="172"/>
      <c r="BJ1941" s="172"/>
      <c r="BK1941" s="172"/>
      <c r="BL1941" s="172"/>
      <c r="BM1941" s="172"/>
      <c r="BN1941" s="172"/>
    </row>
    <row r="1942" spans="20:66" s="156" customFormat="1">
      <c r="T1942" s="172"/>
      <c r="U1942" s="172"/>
      <c r="V1942" s="172"/>
      <c r="W1942" s="172"/>
      <c r="X1942" s="172"/>
      <c r="Y1942" s="172"/>
      <c r="Z1942" s="172"/>
      <c r="AA1942" s="172"/>
      <c r="AB1942" s="172"/>
      <c r="AC1942" s="172"/>
      <c r="AD1942" s="172"/>
      <c r="AE1942" s="172"/>
      <c r="AF1942" s="172"/>
      <c r="AG1942" s="172"/>
      <c r="AH1942" s="172"/>
      <c r="AI1942" s="172"/>
      <c r="AJ1942" s="172"/>
      <c r="AK1942" s="172"/>
      <c r="AL1942" s="172"/>
      <c r="AM1942" s="172"/>
      <c r="AN1942" s="172"/>
      <c r="AO1942" s="172"/>
      <c r="AP1942" s="172"/>
      <c r="AQ1942" s="172"/>
      <c r="AR1942" s="172"/>
      <c r="AS1942" s="172"/>
      <c r="AT1942" s="172"/>
      <c r="AU1942" s="172"/>
      <c r="AV1942" s="172"/>
      <c r="AW1942" s="172"/>
      <c r="AX1942" s="172"/>
      <c r="AY1942" s="172"/>
      <c r="AZ1942" s="172"/>
      <c r="BA1942" s="172"/>
      <c r="BB1942" s="172"/>
      <c r="BC1942" s="172"/>
      <c r="BD1942" s="172"/>
      <c r="BE1942" s="172"/>
      <c r="BF1942" s="172"/>
      <c r="BG1942" s="172"/>
      <c r="BH1942" s="172"/>
      <c r="BI1942" s="172"/>
      <c r="BJ1942" s="172"/>
      <c r="BK1942" s="172"/>
      <c r="BL1942" s="172"/>
      <c r="BM1942" s="172"/>
      <c r="BN1942" s="172"/>
    </row>
    <row r="1943" spans="20:66" s="156" customFormat="1">
      <c r="T1943" s="172"/>
      <c r="U1943" s="172"/>
      <c r="V1943" s="172"/>
      <c r="W1943" s="172"/>
      <c r="X1943" s="172"/>
      <c r="Y1943" s="172"/>
      <c r="Z1943" s="172"/>
      <c r="AA1943" s="172"/>
      <c r="AB1943" s="172"/>
      <c r="AC1943" s="172"/>
      <c r="AD1943" s="172"/>
      <c r="AE1943" s="172"/>
      <c r="AF1943" s="172"/>
      <c r="AG1943" s="172"/>
      <c r="AH1943" s="172"/>
      <c r="AI1943" s="172"/>
      <c r="AJ1943" s="172"/>
      <c r="AK1943" s="172"/>
      <c r="AL1943" s="172"/>
      <c r="AM1943" s="172"/>
      <c r="AN1943" s="172"/>
      <c r="AO1943" s="172"/>
      <c r="AP1943" s="172"/>
      <c r="AQ1943" s="172"/>
      <c r="AR1943" s="172"/>
      <c r="AS1943" s="172"/>
      <c r="AT1943" s="172"/>
      <c r="AU1943" s="172"/>
      <c r="AV1943" s="172"/>
      <c r="AW1943" s="172"/>
      <c r="AX1943" s="172"/>
      <c r="AY1943" s="172"/>
      <c r="AZ1943" s="172"/>
      <c r="BA1943" s="172"/>
      <c r="BB1943" s="172"/>
      <c r="BC1943" s="172"/>
      <c r="BD1943" s="172"/>
      <c r="BE1943" s="172"/>
      <c r="BF1943" s="172"/>
      <c r="BG1943" s="172"/>
      <c r="BH1943" s="172"/>
      <c r="BI1943" s="172"/>
      <c r="BJ1943" s="172"/>
      <c r="BK1943" s="172"/>
      <c r="BL1943" s="172"/>
      <c r="BM1943" s="172"/>
      <c r="BN1943" s="172"/>
    </row>
    <row r="1944" spans="20:66" s="156" customFormat="1">
      <c r="T1944" s="172"/>
      <c r="U1944" s="172"/>
      <c r="V1944" s="172"/>
      <c r="W1944" s="172"/>
      <c r="X1944" s="172"/>
      <c r="Y1944" s="172"/>
      <c r="Z1944" s="172"/>
      <c r="AA1944" s="172"/>
      <c r="AB1944" s="172"/>
      <c r="AC1944" s="172"/>
      <c r="AD1944" s="172"/>
      <c r="AE1944" s="172"/>
      <c r="AF1944" s="172"/>
      <c r="AG1944" s="172"/>
      <c r="AH1944" s="172"/>
      <c r="AI1944" s="172"/>
      <c r="AJ1944" s="172"/>
      <c r="AK1944" s="172"/>
      <c r="AL1944" s="172"/>
      <c r="AM1944" s="172"/>
      <c r="AN1944" s="172"/>
      <c r="AO1944" s="172"/>
      <c r="AP1944" s="172"/>
      <c r="AQ1944" s="172"/>
      <c r="AR1944" s="172"/>
      <c r="AS1944" s="172"/>
      <c r="AT1944" s="172"/>
      <c r="AU1944" s="172"/>
      <c r="AV1944" s="172"/>
      <c r="AW1944" s="172"/>
      <c r="AX1944" s="172"/>
      <c r="AY1944" s="172"/>
      <c r="AZ1944" s="172"/>
      <c r="BA1944" s="172"/>
      <c r="BB1944" s="172"/>
      <c r="BC1944" s="172"/>
      <c r="BD1944" s="172"/>
      <c r="BE1944" s="172"/>
      <c r="BF1944" s="172"/>
      <c r="BG1944" s="172"/>
      <c r="BH1944" s="172"/>
      <c r="BI1944" s="172"/>
      <c r="BJ1944" s="172"/>
      <c r="BK1944" s="172"/>
      <c r="BL1944" s="172"/>
      <c r="BM1944" s="172"/>
      <c r="BN1944" s="172"/>
    </row>
    <row r="1945" spans="20:66" s="156" customFormat="1">
      <c r="T1945" s="172"/>
      <c r="U1945" s="172"/>
      <c r="V1945" s="172"/>
      <c r="W1945" s="172"/>
      <c r="X1945" s="172"/>
      <c r="Y1945" s="172"/>
      <c r="Z1945" s="172"/>
      <c r="AA1945" s="172"/>
      <c r="AB1945" s="172"/>
      <c r="AC1945" s="172"/>
      <c r="AD1945" s="172"/>
      <c r="AE1945" s="172"/>
      <c r="AF1945" s="172"/>
      <c r="AG1945" s="172"/>
      <c r="AH1945" s="172"/>
      <c r="AI1945" s="172"/>
      <c r="AJ1945" s="172"/>
      <c r="AK1945" s="172"/>
      <c r="AL1945" s="172"/>
      <c r="AM1945" s="172"/>
      <c r="AN1945" s="172"/>
      <c r="AO1945" s="172"/>
      <c r="AP1945" s="172"/>
      <c r="AQ1945" s="172"/>
      <c r="AR1945" s="172"/>
      <c r="AS1945" s="172"/>
      <c r="AT1945" s="172"/>
      <c r="AU1945" s="172"/>
      <c r="AV1945" s="172"/>
      <c r="AW1945" s="172"/>
      <c r="AX1945" s="172"/>
      <c r="AY1945" s="172"/>
      <c r="AZ1945" s="172"/>
      <c r="BA1945" s="172"/>
      <c r="BB1945" s="172"/>
      <c r="BC1945" s="172"/>
      <c r="BD1945" s="172"/>
      <c r="BE1945" s="172"/>
      <c r="BF1945" s="172"/>
      <c r="BG1945" s="172"/>
      <c r="BH1945" s="172"/>
      <c r="BI1945" s="172"/>
      <c r="BJ1945" s="172"/>
      <c r="BK1945" s="172"/>
      <c r="BL1945" s="172"/>
      <c r="BM1945" s="172"/>
      <c r="BN1945" s="172"/>
    </row>
    <row r="1946" spans="20:66" s="156" customFormat="1">
      <c r="T1946" s="172"/>
      <c r="U1946" s="172"/>
      <c r="V1946" s="172"/>
      <c r="W1946" s="172"/>
      <c r="X1946" s="172"/>
      <c r="Y1946" s="172"/>
      <c r="Z1946" s="172"/>
      <c r="AA1946" s="172"/>
      <c r="AB1946" s="172"/>
      <c r="AC1946" s="172"/>
      <c r="AD1946" s="172"/>
      <c r="AE1946" s="172"/>
      <c r="AF1946" s="172"/>
      <c r="AG1946" s="172"/>
      <c r="AH1946" s="172"/>
      <c r="AI1946" s="172"/>
      <c r="AJ1946" s="172"/>
      <c r="AK1946" s="172"/>
      <c r="AL1946" s="172"/>
      <c r="AM1946" s="172"/>
      <c r="AN1946" s="172"/>
      <c r="AO1946" s="172"/>
      <c r="AP1946" s="172"/>
      <c r="AQ1946" s="172"/>
      <c r="AR1946" s="172"/>
      <c r="AS1946" s="172"/>
      <c r="AT1946" s="172"/>
      <c r="AU1946" s="172"/>
      <c r="AV1946" s="172"/>
      <c r="AW1946" s="172"/>
      <c r="AX1946" s="172"/>
      <c r="AY1946" s="172"/>
      <c r="AZ1946" s="172"/>
      <c r="BA1946" s="172"/>
      <c r="BB1946" s="172"/>
      <c r="BC1946" s="172"/>
      <c r="BD1946" s="172"/>
      <c r="BE1946" s="172"/>
      <c r="BF1946" s="172"/>
      <c r="BG1946" s="172"/>
      <c r="BH1946" s="172"/>
      <c r="BI1946" s="172"/>
      <c r="BJ1946" s="172"/>
      <c r="BK1946" s="172"/>
      <c r="BL1946" s="172"/>
      <c r="BM1946" s="172"/>
      <c r="BN1946" s="172"/>
    </row>
    <row r="1947" spans="20:66" s="156" customFormat="1">
      <c r="T1947" s="172"/>
      <c r="U1947" s="172"/>
      <c r="V1947" s="172"/>
      <c r="W1947" s="172"/>
      <c r="X1947" s="172"/>
      <c r="Y1947" s="172"/>
      <c r="Z1947" s="172"/>
      <c r="AA1947" s="172"/>
      <c r="AB1947" s="172"/>
      <c r="AC1947" s="172"/>
      <c r="AD1947" s="172"/>
      <c r="AE1947" s="172"/>
      <c r="AF1947" s="172"/>
      <c r="AG1947" s="172"/>
      <c r="AH1947" s="172"/>
      <c r="AI1947" s="172"/>
      <c r="AJ1947" s="172"/>
      <c r="AK1947" s="172"/>
      <c r="AL1947" s="172"/>
      <c r="AM1947" s="172"/>
      <c r="AN1947" s="172"/>
      <c r="AO1947" s="172"/>
      <c r="AP1947" s="172"/>
      <c r="AQ1947" s="172"/>
      <c r="AR1947" s="172"/>
      <c r="AS1947" s="172"/>
      <c r="AT1947" s="172"/>
      <c r="AU1947" s="172"/>
      <c r="AV1947" s="172"/>
      <c r="AW1947" s="172"/>
      <c r="AX1947" s="172"/>
      <c r="AY1947" s="172"/>
      <c r="AZ1947" s="172"/>
      <c r="BA1947" s="172"/>
      <c r="BB1947" s="172"/>
      <c r="BC1947" s="172"/>
      <c r="BD1947" s="172"/>
      <c r="BE1947" s="172"/>
      <c r="BF1947" s="172"/>
      <c r="BG1947" s="172"/>
      <c r="BH1947" s="172"/>
      <c r="BI1947" s="172"/>
      <c r="BJ1947" s="172"/>
      <c r="BK1947" s="172"/>
      <c r="BL1947" s="172"/>
      <c r="BM1947" s="172"/>
      <c r="BN1947" s="172"/>
    </row>
    <row r="1948" spans="20:66" s="156" customFormat="1">
      <c r="T1948" s="172"/>
      <c r="U1948" s="172"/>
      <c r="V1948" s="172"/>
      <c r="W1948" s="172"/>
      <c r="X1948" s="172"/>
      <c r="Y1948" s="172"/>
      <c r="Z1948" s="172"/>
      <c r="AA1948" s="172"/>
      <c r="AB1948" s="172"/>
      <c r="AC1948" s="172"/>
      <c r="AD1948" s="172"/>
      <c r="AE1948" s="172"/>
      <c r="AF1948" s="172"/>
      <c r="AG1948" s="172"/>
      <c r="AH1948" s="172"/>
      <c r="AI1948" s="172"/>
      <c r="AJ1948" s="172"/>
      <c r="AK1948" s="172"/>
      <c r="AL1948" s="172"/>
      <c r="AM1948" s="172"/>
      <c r="AN1948" s="172"/>
      <c r="AO1948" s="172"/>
      <c r="AP1948" s="172"/>
      <c r="AQ1948" s="172"/>
      <c r="AR1948" s="172"/>
      <c r="AS1948" s="172"/>
      <c r="AT1948" s="172"/>
      <c r="AU1948" s="172"/>
      <c r="AV1948" s="172"/>
      <c r="AW1948" s="172"/>
      <c r="AX1948" s="172"/>
      <c r="AY1948" s="172"/>
      <c r="AZ1948" s="172"/>
      <c r="BA1948" s="172"/>
      <c r="BB1948" s="172"/>
      <c r="BC1948" s="172"/>
      <c r="BD1948" s="172"/>
      <c r="BE1948" s="172"/>
      <c r="BF1948" s="172"/>
      <c r="BG1948" s="172"/>
      <c r="BH1948" s="172"/>
      <c r="BI1948" s="172"/>
      <c r="BJ1948" s="172"/>
      <c r="BK1948" s="172"/>
      <c r="BL1948" s="172"/>
      <c r="BM1948" s="172"/>
      <c r="BN1948" s="172"/>
    </row>
    <row r="1949" spans="20:66" s="156" customFormat="1">
      <c r="T1949" s="172"/>
      <c r="U1949" s="172"/>
      <c r="V1949" s="172"/>
      <c r="W1949" s="172"/>
      <c r="X1949" s="172"/>
      <c r="Y1949" s="172"/>
      <c r="Z1949" s="172"/>
      <c r="AA1949" s="172"/>
      <c r="AB1949" s="172"/>
      <c r="AC1949" s="172"/>
      <c r="AD1949" s="172"/>
      <c r="AE1949" s="172"/>
      <c r="AF1949" s="172"/>
      <c r="AG1949" s="172"/>
      <c r="AH1949" s="172"/>
      <c r="AI1949" s="172"/>
      <c r="AJ1949" s="172"/>
      <c r="AK1949" s="172"/>
      <c r="AL1949" s="172"/>
      <c r="AM1949" s="172"/>
      <c r="AN1949" s="172"/>
      <c r="AO1949" s="172"/>
      <c r="AP1949" s="172"/>
      <c r="AQ1949" s="172"/>
      <c r="AR1949" s="172"/>
      <c r="AS1949" s="172"/>
      <c r="AT1949" s="172"/>
      <c r="AU1949" s="172"/>
      <c r="AV1949" s="172"/>
      <c r="AW1949" s="172"/>
      <c r="AX1949" s="172"/>
      <c r="AY1949" s="172"/>
      <c r="AZ1949" s="172"/>
      <c r="BA1949" s="172"/>
      <c r="BB1949" s="172"/>
      <c r="BC1949" s="172"/>
      <c r="BD1949" s="172"/>
      <c r="BE1949" s="172"/>
      <c r="BF1949" s="172"/>
      <c r="BG1949" s="172"/>
      <c r="BH1949" s="172"/>
      <c r="BI1949" s="172"/>
      <c r="BJ1949" s="172"/>
      <c r="BK1949" s="172"/>
      <c r="BL1949" s="172"/>
      <c r="BM1949" s="172"/>
      <c r="BN1949" s="172"/>
    </row>
    <row r="1950" spans="20:66" s="156" customFormat="1">
      <c r="T1950" s="172"/>
      <c r="U1950" s="172"/>
      <c r="V1950" s="172"/>
      <c r="W1950" s="172"/>
      <c r="X1950" s="172"/>
      <c r="Y1950" s="172"/>
      <c r="Z1950" s="172"/>
      <c r="AA1950" s="172"/>
      <c r="AB1950" s="172"/>
      <c r="AC1950" s="172"/>
      <c r="AD1950" s="172"/>
      <c r="AE1950" s="172"/>
      <c r="AF1950" s="172"/>
      <c r="AG1950" s="172"/>
      <c r="AH1950" s="172"/>
      <c r="AI1950" s="172"/>
      <c r="AJ1950" s="172"/>
      <c r="AK1950" s="172"/>
      <c r="AL1950" s="172"/>
      <c r="AM1950" s="172"/>
      <c r="AN1950" s="172"/>
      <c r="AO1950" s="172"/>
      <c r="AP1950" s="172"/>
      <c r="AQ1950" s="172"/>
      <c r="AR1950" s="172"/>
      <c r="AS1950" s="172"/>
      <c r="AT1950" s="172"/>
      <c r="AU1950" s="172"/>
      <c r="AV1950" s="172"/>
      <c r="AW1950" s="172"/>
      <c r="AX1950" s="172"/>
      <c r="AY1950" s="172"/>
      <c r="AZ1950" s="172"/>
      <c r="BA1950" s="172"/>
      <c r="BB1950" s="172"/>
      <c r="BC1950" s="172"/>
      <c r="BD1950" s="172"/>
      <c r="BE1950" s="172"/>
      <c r="BF1950" s="172"/>
      <c r="BG1950" s="172"/>
      <c r="BH1950" s="172"/>
      <c r="BI1950" s="172"/>
      <c r="BJ1950" s="172"/>
      <c r="BK1950" s="172"/>
      <c r="BL1950" s="172"/>
      <c r="BM1950" s="172"/>
      <c r="BN1950" s="172"/>
    </row>
    <row r="1951" spans="20:66" s="156" customFormat="1">
      <c r="T1951" s="172"/>
      <c r="U1951" s="172"/>
      <c r="V1951" s="172"/>
      <c r="W1951" s="172"/>
      <c r="X1951" s="172"/>
      <c r="Y1951" s="172"/>
      <c r="Z1951" s="172"/>
      <c r="AA1951" s="172"/>
      <c r="AB1951" s="172"/>
      <c r="AC1951" s="172"/>
      <c r="AD1951" s="172"/>
      <c r="AE1951" s="172"/>
      <c r="AF1951" s="172"/>
      <c r="AG1951" s="172"/>
      <c r="AH1951" s="172"/>
      <c r="AI1951" s="172"/>
      <c r="AJ1951" s="172"/>
      <c r="AK1951" s="172"/>
      <c r="AL1951" s="172"/>
      <c r="AM1951" s="172"/>
      <c r="AN1951" s="172"/>
      <c r="AO1951" s="172"/>
      <c r="AP1951" s="172"/>
      <c r="AQ1951" s="172"/>
      <c r="AR1951" s="172"/>
      <c r="AS1951" s="172"/>
      <c r="AT1951" s="172"/>
      <c r="AU1951" s="172"/>
      <c r="AV1951" s="172"/>
      <c r="AW1951" s="172"/>
      <c r="AX1951" s="172"/>
      <c r="AY1951" s="172"/>
      <c r="AZ1951" s="172"/>
      <c r="BA1951" s="172"/>
      <c r="BB1951" s="172"/>
      <c r="BC1951" s="172"/>
      <c r="BD1951" s="172"/>
      <c r="BE1951" s="172"/>
      <c r="BF1951" s="172"/>
      <c r="BG1951" s="172"/>
      <c r="BH1951" s="172"/>
      <c r="BI1951" s="172"/>
      <c r="BJ1951" s="172"/>
      <c r="BK1951" s="172"/>
      <c r="BL1951" s="172"/>
      <c r="BM1951" s="172"/>
      <c r="BN1951" s="172"/>
    </row>
    <row r="1952" spans="20:66" s="156" customFormat="1">
      <c r="T1952" s="172"/>
      <c r="U1952" s="172"/>
      <c r="V1952" s="172"/>
      <c r="W1952" s="172"/>
      <c r="X1952" s="172"/>
      <c r="Y1952" s="172"/>
      <c r="Z1952" s="172"/>
      <c r="AA1952" s="172"/>
      <c r="AB1952" s="172"/>
      <c r="AC1952" s="172"/>
      <c r="AD1952" s="172"/>
      <c r="AE1952" s="172"/>
      <c r="AF1952" s="172"/>
      <c r="AG1952" s="172"/>
      <c r="AH1952" s="172"/>
      <c r="AI1952" s="172"/>
      <c r="AJ1952" s="172"/>
      <c r="AK1952" s="172"/>
      <c r="AL1952" s="172"/>
      <c r="AM1952" s="172"/>
      <c r="AN1952" s="172"/>
      <c r="AO1952" s="172"/>
      <c r="AP1952" s="172"/>
      <c r="AQ1952" s="172"/>
      <c r="AR1952" s="172"/>
      <c r="AS1952" s="172"/>
      <c r="AT1952" s="172"/>
      <c r="AU1952" s="172"/>
      <c r="AV1952" s="172"/>
      <c r="AW1952" s="172"/>
      <c r="AX1952" s="172"/>
      <c r="AY1952" s="172"/>
      <c r="AZ1952" s="172"/>
      <c r="BA1952" s="172"/>
      <c r="BB1952" s="172"/>
      <c r="BC1952" s="172"/>
      <c r="BD1952" s="172"/>
      <c r="BE1952" s="172"/>
      <c r="BF1952" s="172"/>
      <c r="BG1952" s="172"/>
      <c r="BH1952" s="172"/>
      <c r="BI1952" s="172"/>
      <c r="BJ1952" s="172"/>
      <c r="BK1952" s="172"/>
      <c r="BL1952" s="172"/>
      <c r="BM1952" s="172"/>
      <c r="BN1952" s="172"/>
    </row>
    <row r="1953" spans="20:66" s="156" customFormat="1">
      <c r="T1953" s="172"/>
      <c r="U1953" s="172"/>
      <c r="V1953" s="172"/>
      <c r="W1953" s="172"/>
      <c r="X1953" s="172"/>
      <c r="Y1953" s="172"/>
      <c r="Z1953" s="172"/>
      <c r="AA1953" s="172"/>
      <c r="AB1953" s="172"/>
      <c r="AC1953" s="172"/>
      <c r="AD1953" s="172"/>
      <c r="AE1953" s="172"/>
      <c r="AF1953" s="172"/>
      <c r="AG1953" s="172"/>
      <c r="AH1953" s="172"/>
      <c r="AI1953" s="172"/>
      <c r="AJ1953" s="172"/>
      <c r="AK1953" s="172"/>
      <c r="AL1953" s="172"/>
      <c r="AM1953" s="172"/>
      <c r="AN1953" s="172"/>
      <c r="AO1953" s="172"/>
      <c r="AP1953" s="172"/>
      <c r="AQ1953" s="172"/>
      <c r="AR1953" s="172"/>
      <c r="AS1953" s="172"/>
      <c r="AT1953" s="172"/>
      <c r="AU1953" s="172"/>
      <c r="AV1953" s="172"/>
      <c r="AW1953" s="172"/>
      <c r="AX1953" s="172"/>
      <c r="AY1953" s="172"/>
      <c r="AZ1953" s="172"/>
      <c r="BA1953" s="172"/>
      <c r="BB1953" s="172"/>
      <c r="BC1953" s="172"/>
      <c r="BD1953" s="172"/>
      <c r="BE1953" s="172"/>
      <c r="BF1953" s="172"/>
      <c r="BG1953" s="172"/>
      <c r="BH1953" s="172"/>
      <c r="BI1953" s="172"/>
      <c r="BJ1953" s="172"/>
      <c r="BK1953" s="172"/>
      <c r="BL1953" s="172"/>
      <c r="BM1953" s="172"/>
      <c r="BN1953" s="172"/>
    </row>
    <row r="1954" spans="20:66" s="156" customFormat="1">
      <c r="T1954" s="172"/>
      <c r="U1954" s="172"/>
      <c r="V1954" s="172"/>
      <c r="W1954" s="172"/>
      <c r="X1954" s="172"/>
      <c r="Y1954" s="172"/>
      <c r="Z1954" s="172"/>
      <c r="AA1954" s="172"/>
      <c r="AB1954" s="172"/>
      <c r="AC1954" s="172"/>
      <c r="AD1954" s="172"/>
      <c r="AE1954" s="172"/>
      <c r="AF1954" s="172"/>
      <c r="AG1954" s="172"/>
      <c r="AH1954" s="172"/>
      <c r="AI1954" s="172"/>
      <c r="AJ1954" s="172"/>
      <c r="AK1954" s="172"/>
      <c r="AL1954" s="172"/>
      <c r="AM1954" s="172"/>
      <c r="AN1954" s="172"/>
      <c r="AO1954" s="172"/>
      <c r="AP1954" s="172"/>
      <c r="AQ1954" s="172"/>
      <c r="AR1954" s="172"/>
      <c r="AS1954" s="172"/>
      <c r="AT1954" s="172"/>
      <c r="AU1954" s="172"/>
      <c r="AV1954" s="172"/>
      <c r="AW1954" s="172"/>
      <c r="AX1954" s="172"/>
      <c r="AY1954" s="172"/>
      <c r="AZ1954" s="172"/>
      <c r="BA1954" s="172"/>
      <c r="BB1954" s="172"/>
      <c r="BC1954" s="172"/>
      <c r="BD1954" s="172"/>
      <c r="BE1954" s="172"/>
      <c r="BF1954" s="172"/>
      <c r="BG1954" s="172"/>
      <c r="BH1954" s="172"/>
      <c r="BI1954" s="172"/>
      <c r="BJ1954" s="172"/>
      <c r="BK1954" s="172"/>
      <c r="BL1954" s="172"/>
      <c r="BM1954" s="172"/>
      <c r="BN1954" s="172"/>
    </row>
    <row r="1955" spans="20:66" s="156" customFormat="1">
      <c r="T1955" s="172"/>
      <c r="U1955" s="172"/>
      <c r="V1955" s="172"/>
      <c r="W1955" s="172"/>
      <c r="X1955" s="172"/>
      <c r="Y1955" s="172"/>
      <c r="Z1955" s="172"/>
      <c r="AA1955" s="172"/>
      <c r="AB1955" s="172"/>
      <c r="AC1955" s="172"/>
      <c r="AD1955" s="172"/>
      <c r="AE1955" s="172"/>
      <c r="AF1955" s="172"/>
      <c r="AG1955" s="172"/>
      <c r="AH1955" s="172"/>
      <c r="AI1955" s="172"/>
      <c r="AJ1955" s="172"/>
      <c r="AK1955" s="172"/>
      <c r="AL1955" s="172"/>
      <c r="AM1955" s="172"/>
      <c r="AN1955" s="172"/>
      <c r="AO1955" s="172"/>
      <c r="AP1955" s="172"/>
      <c r="AQ1955" s="172"/>
      <c r="AR1955" s="172"/>
      <c r="AS1955" s="172"/>
      <c r="AT1955" s="172"/>
      <c r="AU1955" s="172"/>
      <c r="AV1955" s="172"/>
      <c r="AW1955" s="172"/>
      <c r="AX1955" s="172"/>
      <c r="AY1955" s="172"/>
      <c r="AZ1955" s="172"/>
      <c r="BA1955" s="172"/>
      <c r="BB1955" s="172"/>
      <c r="BC1955" s="172"/>
      <c r="BD1955" s="172"/>
      <c r="BE1955" s="172"/>
      <c r="BF1955" s="172"/>
      <c r="BG1955" s="172"/>
      <c r="BH1955" s="172"/>
      <c r="BI1955" s="172"/>
      <c r="BJ1955" s="172"/>
      <c r="BK1955" s="172"/>
      <c r="BL1955" s="172"/>
      <c r="BM1955" s="172"/>
      <c r="BN1955" s="172"/>
    </row>
    <row r="1956" spans="20:66" s="156" customFormat="1">
      <c r="T1956" s="172"/>
      <c r="U1956" s="172"/>
      <c r="V1956" s="172"/>
      <c r="W1956" s="172"/>
      <c r="X1956" s="172"/>
      <c r="Y1956" s="172"/>
      <c r="Z1956" s="172"/>
      <c r="AA1956" s="172"/>
      <c r="AB1956" s="172"/>
      <c r="AC1956" s="172"/>
      <c r="AD1956" s="172"/>
      <c r="AE1956" s="172"/>
      <c r="AF1956" s="172"/>
      <c r="AG1956" s="172"/>
      <c r="AH1956" s="172"/>
      <c r="AI1956" s="172"/>
      <c r="AJ1956" s="172"/>
      <c r="AK1956" s="172"/>
      <c r="AL1956" s="172"/>
      <c r="AM1956" s="172"/>
      <c r="AN1956" s="172"/>
      <c r="AO1956" s="172"/>
      <c r="AP1956" s="172"/>
      <c r="AQ1956" s="172"/>
      <c r="AR1956" s="172"/>
      <c r="AS1956" s="172"/>
      <c r="AT1956" s="172"/>
      <c r="AU1956" s="172"/>
      <c r="AV1956" s="172"/>
      <c r="AW1956" s="172"/>
      <c r="AX1956" s="172"/>
      <c r="AY1956" s="172"/>
      <c r="AZ1956" s="172"/>
      <c r="BA1956" s="172"/>
      <c r="BB1956" s="172"/>
      <c r="BC1956" s="172"/>
      <c r="BD1956" s="172"/>
      <c r="BE1956" s="172"/>
      <c r="BF1956" s="172"/>
      <c r="BG1956" s="172"/>
      <c r="BH1956" s="172"/>
      <c r="BI1956" s="172"/>
      <c r="BJ1956" s="172"/>
      <c r="BK1956" s="172"/>
      <c r="BL1956" s="172"/>
      <c r="BM1956" s="172"/>
      <c r="BN1956" s="172"/>
    </row>
    <row r="1957" spans="20:66" s="156" customFormat="1">
      <c r="T1957" s="172"/>
      <c r="U1957" s="172"/>
      <c r="V1957" s="172"/>
      <c r="W1957" s="172"/>
      <c r="X1957" s="172"/>
      <c r="Y1957" s="172"/>
      <c r="Z1957" s="172"/>
      <c r="AA1957" s="172"/>
      <c r="AB1957" s="172"/>
      <c r="AC1957" s="172"/>
      <c r="AD1957" s="172"/>
      <c r="AE1957" s="172"/>
      <c r="AF1957" s="172"/>
      <c r="AG1957" s="172"/>
      <c r="AH1957" s="172"/>
      <c r="AI1957" s="172"/>
      <c r="AJ1957" s="172"/>
      <c r="AK1957" s="172"/>
      <c r="AL1957" s="172"/>
      <c r="AM1957" s="172"/>
      <c r="AN1957" s="172"/>
      <c r="AO1957" s="172"/>
      <c r="AP1957" s="172"/>
      <c r="AQ1957" s="172"/>
      <c r="AR1957" s="172"/>
      <c r="AS1957" s="172"/>
      <c r="AT1957" s="172"/>
      <c r="AU1957" s="172"/>
      <c r="AV1957" s="172"/>
      <c r="AW1957" s="172"/>
      <c r="AX1957" s="172"/>
      <c r="AY1957" s="172"/>
      <c r="AZ1957" s="172"/>
      <c r="BA1957" s="172"/>
      <c r="BB1957" s="172"/>
      <c r="BC1957" s="172"/>
      <c r="BD1957" s="172"/>
      <c r="BE1957" s="172"/>
      <c r="BF1957" s="172"/>
      <c r="BG1957" s="172"/>
      <c r="BH1957" s="172"/>
      <c r="BI1957" s="172"/>
      <c r="BJ1957" s="172"/>
      <c r="BK1957" s="172"/>
      <c r="BL1957" s="172"/>
      <c r="BM1957" s="172"/>
      <c r="BN1957" s="172"/>
    </row>
    <row r="1958" spans="20:66" s="156" customFormat="1">
      <c r="T1958" s="172"/>
      <c r="U1958" s="172"/>
      <c r="V1958" s="172"/>
      <c r="W1958" s="172"/>
      <c r="X1958" s="172"/>
      <c r="Y1958" s="172"/>
      <c r="Z1958" s="172"/>
      <c r="AA1958" s="172"/>
      <c r="AB1958" s="172"/>
      <c r="AC1958" s="172"/>
      <c r="AD1958" s="172"/>
      <c r="AE1958" s="172"/>
      <c r="AF1958" s="172"/>
      <c r="AG1958" s="172"/>
      <c r="AH1958" s="172"/>
      <c r="AI1958" s="172"/>
      <c r="AJ1958" s="172"/>
      <c r="AK1958" s="172"/>
      <c r="AL1958" s="172"/>
      <c r="AM1958" s="172"/>
      <c r="AN1958" s="172"/>
      <c r="AO1958" s="172"/>
      <c r="AP1958" s="172"/>
      <c r="AQ1958" s="172"/>
      <c r="AR1958" s="172"/>
      <c r="AS1958" s="172"/>
      <c r="AT1958" s="172"/>
      <c r="AU1958" s="172"/>
      <c r="AV1958" s="172"/>
      <c r="AW1958" s="172"/>
      <c r="AX1958" s="172"/>
      <c r="AY1958" s="172"/>
      <c r="AZ1958" s="172"/>
      <c r="BA1958" s="172"/>
      <c r="BB1958" s="172"/>
      <c r="BC1958" s="172"/>
      <c r="BD1958" s="172"/>
      <c r="BE1958" s="172"/>
      <c r="BF1958" s="172"/>
      <c r="BG1958" s="172"/>
      <c r="BH1958" s="172"/>
      <c r="BI1958" s="172"/>
      <c r="BJ1958" s="172"/>
      <c r="BK1958" s="172"/>
      <c r="BL1958" s="172"/>
      <c r="BM1958" s="172"/>
      <c r="BN1958" s="172"/>
    </row>
    <row r="1959" spans="20:66" s="156" customFormat="1">
      <c r="T1959" s="172"/>
      <c r="U1959" s="172"/>
      <c r="V1959" s="172"/>
      <c r="W1959" s="172"/>
      <c r="X1959" s="172"/>
      <c r="Y1959" s="172"/>
      <c r="Z1959" s="172"/>
      <c r="AA1959" s="172"/>
      <c r="AB1959" s="172"/>
      <c r="AC1959" s="172"/>
      <c r="AD1959" s="172"/>
      <c r="AE1959" s="172"/>
      <c r="AF1959" s="172"/>
      <c r="AG1959" s="172"/>
      <c r="AH1959" s="172"/>
      <c r="AI1959" s="172"/>
      <c r="AJ1959" s="172"/>
      <c r="AK1959" s="172"/>
      <c r="AL1959" s="172"/>
      <c r="AM1959" s="172"/>
      <c r="AN1959" s="172"/>
      <c r="AO1959" s="172"/>
      <c r="AP1959" s="172"/>
      <c r="AQ1959" s="172"/>
      <c r="AR1959" s="172"/>
      <c r="AS1959" s="172"/>
      <c r="AT1959" s="172"/>
      <c r="AU1959" s="172"/>
      <c r="AV1959" s="172"/>
      <c r="AW1959" s="172"/>
      <c r="AX1959" s="172"/>
      <c r="AY1959" s="172"/>
      <c r="AZ1959" s="172"/>
      <c r="BA1959" s="172"/>
      <c r="BB1959" s="172"/>
      <c r="BC1959" s="172"/>
      <c r="BD1959" s="172"/>
      <c r="BE1959" s="172"/>
      <c r="BF1959" s="172"/>
      <c r="BG1959" s="172"/>
      <c r="BH1959" s="172"/>
      <c r="BI1959" s="172"/>
      <c r="BJ1959" s="172"/>
      <c r="BK1959" s="172"/>
      <c r="BL1959" s="172"/>
      <c r="BM1959" s="172"/>
      <c r="BN1959" s="172"/>
    </row>
    <row r="1960" spans="20:66" s="156" customFormat="1">
      <c r="T1960" s="172"/>
      <c r="U1960" s="172"/>
      <c r="V1960" s="172"/>
      <c r="W1960" s="172"/>
      <c r="X1960" s="172"/>
      <c r="Y1960" s="172"/>
      <c r="Z1960" s="172"/>
      <c r="AA1960" s="172"/>
      <c r="AB1960" s="172"/>
      <c r="AC1960" s="172"/>
      <c r="AD1960" s="172"/>
      <c r="AE1960" s="172"/>
      <c r="AF1960" s="172"/>
      <c r="AG1960" s="172"/>
      <c r="AH1960" s="172"/>
      <c r="AI1960" s="172"/>
      <c r="AJ1960" s="172"/>
      <c r="AK1960" s="172"/>
      <c r="AL1960" s="172"/>
      <c r="AM1960" s="172"/>
      <c r="AN1960" s="172"/>
      <c r="AO1960" s="172"/>
      <c r="AP1960" s="172"/>
      <c r="AQ1960" s="172"/>
      <c r="AR1960" s="172"/>
      <c r="AS1960" s="172"/>
      <c r="AT1960" s="172"/>
      <c r="AU1960" s="172"/>
      <c r="AV1960" s="172"/>
      <c r="AW1960" s="172"/>
      <c r="AX1960" s="172"/>
      <c r="AY1960" s="172"/>
      <c r="AZ1960" s="172"/>
      <c r="BA1960" s="172"/>
      <c r="BB1960" s="172"/>
      <c r="BC1960" s="172"/>
      <c r="BD1960" s="172"/>
      <c r="BE1960" s="172"/>
      <c r="BF1960" s="172"/>
      <c r="BG1960" s="172"/>
      <c r="BH1960" s="172"/>
      <c r="BI1960" s="172"/>
      <c r="BJ1960" s="172"/>
      <c r="BK1960" s="172"/>
      <c r="BL1960" s="172"/>
      <c r="BM1960" s="172"/>
      <c r="BN1960" s="172"/>
    </row>
    <row r="1961" spans="20:66" s="156" customFormat="1">
      <c r="T1961" s="172"/>
      <c r="U1961" s="172"/>
      <c r="V1961" s="172"/>
      <c r="W1961" s="172"/>
      <c r="X1961" s="172"/>
      <c r="Y1961" s="172"/>
      <c r="Z1961" s="172"/>
      <c r="AA1961" s="172"/>
      <c r="AB1961" s="172"/>
      <c r="AC1961" s="172"/>
      <c r="AD1961" s="172"/>
      <c r="AE1961" s="172"/>
      <c r="AF1961" s="172"/>
      <c r="AG1961" s="172"/>
      <c r="AH1961" s="172"/>
      <c r="AI1961" s="172"/>
      <c r="AJ1961" s="172"/>
      <c r="AK1961" s="172"/>
      <c r="AL1961" s="172"/>
      <c r="AM1961" s="172"/>
      <c r="AN1961" s="172"/>
      <c r="AO1961" s="172"/>
      <c r="AP1961" s="172"/>
      <c r="AQ1961" s="172"/>
      <c r="AR1961" s="172"/>
      <c r="AS1961" s="172"/>
      <c r="AT1961" s="172"/>
      <c r="AU1961" s="172"/>
      <c r="AV1961" s="172"/>
      <c r="AW1961" s="172"/>
      <c r="AX1961" s="172"/>
      <c r="AY1961" s="172"/>
      <c r="AZ1961" s="172"/>
      <c r="BA1961" s="172"/>
      <c r="BB1961" s="172"/>
      <c r="BC1961" s="172"/>
      <c r="BD1961" s="172"/>
      <c r="BE1961" s="172"/>
      <c r="BF1961" s="172"/>
      <c r="BG1961" s="172"/>
      <c r="BH1961" s="172"/>
      <c r="BI1961" s="172"/>
      <c r="BJ1961" s="172"/>
      <c r="BK1961" s="172"/>
      <c r="BL1961" s="172"/>
      <c r="BM1961" s="172"/>
      <c r="BN1961" s="172"/>
    </row>
    <row r="1962" spans="20:66" s="156" customFormat="1">
      <c r="T1962" s="172"/>
      <c r="U1962" s="172"/>
      <c r="V1962" s="172"/>
      <c r="W1962" s="172"/>
      <c r="X1962" s="172"/>
      <c r="Y1962" s="172"/>
      <c r="Z1962" s="172"/>
      <c r="AA1962" s="172"/>
      <c r="AB1962" s="172"/>
      <c r="AC1962" s="172"/>
      <c r="AD1962" s="172"/>
      <c r="AE1962" s="172"/>
      <c r="AF1962" s="172"/>
      <c r="AG1962" s="172"/>
      <c r="AH1962" s="172"/>
      <c r="AI1962" s="172"/>
      <c r="AJ1962" s="172"/>
      <c r="AK1962" s="172"/>
      <c r="AL1962" s="172"/>
      <c r="AM1962" s="172"/>
      <c r="AN1962" s="172"/>
      <c r="AO1962" s="172"/>
      <c r="AP1962" s="172"/>
      <c r="AQ1962" s="172"/>
      <c r="AR1962" s="172"/>
      <c r="AS1962" s="172"/>
      <c r="AT1962" s="172"/>
      <c r="AU1962" s="172"/>
      <c r="AV1962" s="172"/>
      <c r="AW1962" s="172"/>
      <c r="AX1962" s="172"/>
      <c r="AY1962" s="172"/>
      <c r="AZ1962" s="172"/>
      <c r="BA1962" s="172"/>
      <c r="BB1962" s="172"/>
      <c r="BC1962" s="172"/>
      <c r="BD1962" s="172"/>
      <c r="BE1962" s="172"/>
      <c r="BF1962" s="172"/>
      <c r="BG1962" s="172"/>
      <c r="BH1962" s="172"/>
      <c r="BI1962" s="172"/>
      <c r="BJ1962" s="172"/>
      <c r="BK1962" s="172"/>
      <c r="BL1962" s="172"/>
      <c r="BM1962" s="172"/>
      <c r="BN1962" s="172"/>
    </row>
    <row r="1963" spans="20:66" s="156" customFormat="1">
      <c r="T1963" s="172"/>
      <c r="U1963" s="172"/>
      <c r="V1963" s="172"/>
      <c r="W1963" s="172"/>
      <c r="X1963" s="172"/>
      <c r="Y1963" s="172"/>
      <c r="Z1963" s="172"/>
      <c r="AA1963" s="172"/>
      <c r="AB1963" s="172"/>
      <c r="AC1963" s="172"/>
      <c r="AD1963" s="172"/>
      <c r="AE1963" s="172"/>
      <c r="AF1963" s="172"/>
      <c r="AG1963" s="172"/>
      <c r="AH1963" s="172"/>
      <c r="AI1963" s="172"/>
      <c r="AJ1963" s="172"/>
      <c r="AK1963" s="172"/>
      <c r="AL1963" s="172"/>
      <c r="AM1963" s="172"/>
      <c r="AN1963" s="172"/>
      <c r="AO1963" s="172"/>
      <c r="AP1963" s="172"/>
      <c r="AQ1963" s="172"/>
      <c r="AR1963" s="172"/>
      <c r="AS1963" s="172"/>
      <c r="AT1963" s="172"/>
      <c r="AU1963" s="172"/>
      <c r="AV1963" s="172"/>
      <c r="AW1963" s="172"/>
      <c r="AX1963" s="172"/>
      <c r="AY1963" s="172"/>
      <c r="AZ1963" s="172"/>
      <c r="BA1963" s="172"/>
      <c r="BB1963" s="172"/>
      <c r="BC1963" s="172"/>
      <c r="BD1963" s="172"/>
      <c r="BE1963" s="172"/>
      <c r="BF1963" s="172"/>
      <c r="BG1963" s="172"/>
      <c r="BH1963" s="172"/>
      <c r="BI1963" s="172"/>
      <c r="BJ1963" s="172"/>
      <c r="BK1963" s="172"/>
      <c r="BL1963" s="172"/>
      <c r="BM1963" s="172"/>
      <c r="BN1963" s="172"/>
    </row>
    <row r="1964" spans="20:66" s="156" customFormat="1">
      <c r="T1964" s="172"/>
      <c r="U1964" s="172"/>
      <c r="V1964" s="172"/>
      <c r="W1964" s="172"/>
      <c r="X1964" s="172"/>
      <c r="Y1964" s="172"/>
      <c r="Z1964" s="172"/>
      <c r="AA1964" s="172"/>
      <c r="AB1964" s="172"/>
      <c r="AC1964" s="172"/>
      <c r="AD1964" s="172"/>
      <c r="AE1964" s="172"/>
      <c r="AF1964" s="172"/>
      <c r="AG1964" s="172"/>
      <c r="AH1964" s="172"/>
      <c r="AI1964" s="172"/>
      <c r="AJ1964" s="172"/>
      <c r="AK1964" s="172"/>
      <c r="AL1964" s="172"/>
      <c r="AM1964" s="172"/>
      <c r="AN1964" s="172"/>
      <c r="AO1964" s="172"/>
      <c r="AP1964" s="172"/>
      <c r="AQ1964" s="172"/>
      <c r="AR1964" s="172"/>
      <c r="AS1964" s="172"/>
      <c r="AT1964" s="172"/>
      <c r="AU1964" s="172"/>
      <c r="AV1964" s="172"/>
      <c r="AW1964" s="172"/>
      <c r="AX1964" s="172"/>
      <c r="AY1964" s="172"/>
      <c r="AZ1964" s="172"/>
      <c r="BA1964" s="172"/>
      <c r="BB1964" s="172"/>
      <c r="BC1964" s="172"/>
      <c r="BD1964" s="172"/>
      <c r="BE1964" s="172"/>
      <c r="BF1964" s="172"/>
      <c r="BG1964" s="172"/>
      <c r="BH1964" s="172"/>
      <c r="BI1964" s="172"/>
      <c r="BJ1964" s="172"/>
      <c r="BK1964" s="172"/>
      <c r="BL1964" s="172"/>
      <c r="BM1964" s="172"/>
      <c r="BN1964" s="172"/>
    </row>
    <row r="1965" spans="20:66" s="156" customFormat="1">
      <c r="T1965" s="172"/>
      <c r="U1965" s="172"/>
      <c r="V1965" s="172"/>
      <c r="W1965" s="172"/>
      <c r="X1965" s="172"/>
      <c r="Y1965" s="172"/>
      <c r="Z1965" s="172"/>
      <c r="AA1965" s="172"/>
      <c r="AB1965" s="172"/>
      <c r="AC1965" s="172"/>
      <c r="AD1965" s="172"/>
      <c r="AE1965" s="172"/>
      <c r="AF1965" s="172"/>
      <c r="AG1965" s="172"/>
      <c r="AH1965" s="172"/>
      <c r="AI1965" s="172"/>
      <c r="AJ1965" s="172"/>
      <c r="AK1965" s="172"/>
      <c r="AL1965" s="172"/>
      <c r="AM1965" s="172"/>
      <c r="AN1965" s="172"/>
      <c r="AO1965" s="172"/>
      <c r="AP1965" s="172"/>
      <c r="AQ1965" s="172"/>
      <c r="AR1965" s="172"/>
      <c r="AS1965" s="172"/>
      <c r="AT1965" s="172"/>
      <c r="AU1965" s="172"/>
      <c r="AV1965" s="172"/>
      <c r="AW1965" s="172"/>
      <c r="AX1965" s="172"/>
      <c r="AY1965" s="172"/>
      <c r="AZ1965" s="172"/>
      <c r="BA1965" s="172"/>
      <c r="BB1965" s="172"/>
      <c r="BC1965" s="172"/>
      <c r="BD1965" s="172"/>
      <c r="BE1965" s="172"/>
      <c r="BF1965" s="172"/>
      <c r="BG1965" s="172"/>
      <c r="BH1965" s="172"/>
      <c r="BI1965" s="172"/>
      <c r="BJ1965" s="172"/>
      <c r="BK1965" s="172"/>
      <c r="BL1965" s="172"/>
      <c r="BM1965" s="172"/>
      <c r="BN1965" s="172"/>
    </row>
    <row r="1966" spans="20:66" s="156" customFormat="1">
      <c r="T1966" s="172"/>
      <c r="U1966" s="172"/>
      <c r="V1966" s="172"/>
      <c r="W1966" s="172"/>
      <c r="X1966" s="172"/>
      <c r="Y1966" s="172"/>
      <c r="Z1966" s="172"/>
      <c r="AA1966" s="172"/>
      <c r="AB1966" s="172"/>
      <c r="AC1966" s="172"/>
      <c r="AD1966" s="172"/>
      <c r="AE1966" s="172"/>
      <c r="AF1966" s="172"/>
      <c r="AG1966" s="172"/>
      <c r="AH1966" s="172"/>
      <c r="AI1966" s="172"/>
      <c r="AJ1966" s="172"/>
      <c r="AK1966" s="172"/>
      <c r="AL1966" s="172"/>
      <c r="AM1966" s="172"/>
      <c r="AN1966" s="172"/>
      <c r="AO1966" s="172"/>
      <c r="AP1966" s="172"/>
      <c r="AQ1966" s="172"/>
      <c r="AR1966" s="172"/>
      <c r="AS1966" s="172"/>
      <c r="AT1966" s="172"/>
      <c r="AU1966" s="172"/>
      <c r="AV1966" s="172"/>
      <c r="AW1966" s="172"/>
      <c r="AX1966" s="172"/>
      <c r="AY1966" s="172"/>
      <c r="AZ1966" s="172"/>
      <c r="BA1966" s="172"/>
      <c r="BB1966" s="172"/>
      <c r="BC1966" s="172"/>
      <c r="BD1966" s="172"/>
      <c r="BE1966" s="172"/>
      <c r="BF1966" s="172"/>
      <c r="BG1966" s="172"/>
      <c r="BH1966" s="172"/>
      <c r="BI1966" s="172"/>
      <c r="BJ1966" s="172"/>
      <c r="BK1966" s="172"/>
      <c r="BL1966" s="172"/>
      <c r="BM1966" s="172"/>
      <c r="BN1966" s="172"/>
    </row>
    <row r="1967" spans="20:66" s="156" customFormat="1">
      <c r="T1967" s="172"/>
      <c r="U1967" s="172"/>
      <c r="V1967" s="172"/>
      <c r="W1967" s="172"/>
      <c r="X1967" s="172"/>
      <c r="Y1967" s="172"/>
      <c r="Z1967" s="172"/>
      <c r="AA1967" s="172"/>
      <c r="AB1967" s="172"/>
      <c r="AC1967" s="172"/>
      <c r="AD1967" s="172"/>
      <c r="AE1967" s="172"/>
      <c r="AF1967" s="172"/>
      <c r="AG1967" s="172"/>
      <c r="AH1967" s="172"/>
      <c r="AI1967" s="172"/>
      <c r="AJ1967" s="172"/>
      <c r="AK1967" s="172"/>
      <c r="AL1967" s="172"/>
      <c r="AM1967" s="172"/>
      <c r="AN1967" s="172"/>
      <c r="AO1967" s="172"/>
      <c r="AP1967" s="172"/>
      <c r="AQ1967" s="172"/>
      <c r="AR1967" s="172"/>
      <c r="AS1967" s="172"/>
      <c r="AT1967" s="172"/>
      <c r="AU1967" s="172"/>
      <c r="AV1967" s="172"/>
      <c r="AW1967" s="172"/>
      <c r="AX1967" s="172"/>
      <c r="AY1967" s="172"/>
      <c r="AZ1967" s="172"/>
      <c r="BA1967" s="172"/>
      <c r="BB1967" s="172"/>
      <c r="BC1967" s="172"/>
      <c r="BD1967" s="172"/>
      <c r="BE1967" s="172"/>
      <c r="BF1967" s="172"/>
      <c r="BG1967" s="172"/>
      <c r="BH1967" s="172"/>
      <c r="BI1967" s="172"/>
      <c r="BJ1967" s="172"/>
      <c r="BK1967" s="172"/>
      <c r="BL1967" s="172"/>
      <c r="BM1967" s="172"/>
      <c r="BN1967" s="172"/>
    </row>
    <row r="1968" spans="20:66" s="156" customFormat="1">
      <c r="T1968" s="172"/>
      <c r="U1968" s="172"/>
      <c r="V1968" s="172"/>
      <c r="W1968" s="172"/>
      <c r="X1968" s="172"/>
      <c r="Y1968" s="172"/>
      <c r="Z1968" s="172"/>
      <c r="AA1968" s="172"/>
      <c r="AB1968" s="172"/>
      <c r="AC1968" s="172"/>
      <c r="AD1968" s="172"/>
      <c r="AE1968" s="172"/>
      <c r="AF1968" s="172"/>
      <c r="AG1968" s="172"/>
      <c r="AH1968" s="172"/>
      <c r="AI1968" s="172"/>
      <c r="AJ1968" s="172"/>
      <c r="AK1968" s="172"/>
      <c r="AL1968" s="172"/>
      <c r="AM1968" s="172"/>
      <c r="AN1968" s="172"/>
      <c r="AO1968" s="172"/>
      <c r="AP1968" s="172"/>
      <c r="AQ1968" s="172"/>
      <c r="AR1968" s="172"/>
      <c r="AS1968" s="172"/>
      <c r="AT1968" s="172"/>
      <c r="AU1968" s="172"/>
      <c r="AV1968" s="172"/>
      <c r="AW1968" s="172"/>
      <c r="AX1968" s="172"/>
      <c r="AY1968" s="172"/>
      <c r="AZ1968" s="172"/>
      <c r="BA1968" s="172"/>
      <c r="BB1968" s="172"/>
      <c r="BC1968" s="172"/>
      <c r="BD1968" s="172"/>
      <c r="BE1968" s="172"/>
      <c r="BF1968" s="172"/>
      <c r="BG1968" s="172"/>
      <c r="BH1968" s="172"/>
      <c r="BI1968" s="172"/>
      <c r="BJ1968" s="172"/>
      <c r="BK1968" s="172"/>
      <c r="BL1968" s="172"/>
      <c r="BM1968" s="172"/>
      <c r="BN1968" s="172"/>
    </row>
    <row r="1969" spans="20:66" s="156" customFormat="1">
      <c r="T1969" s="172"/>
      <c r="U1969" s="172"/>
      <c r="V1969" s="172"/>
      <c r="W1969" s="172"/>
      <c r="X1969" s="172"/>
      <c r="Y1969" s="172"/>
      <c r="Z1969" s="172"/>
      <c r="AA1969" s="172"/>
      <c r="AB1969" s="172"/>
      <c r="AC1969" s="172"/>
      <c r="AD1969" s="172"/>
      <c r="AE1969" s="172"/>
      <c r="AF1969" s="172"/>
      <c r="AG1969" s="172"/>
      <c r="AH1969" s="172"/>
      <c r="AI1969" s="172"/>
      <c r="AJ1969" s="172"/>
      <c r="AK1969" s="172"/>
      <c r="AL1969" s="172"/>
      <c r="AM1969" s="172"/>
      <c r="AN1969" s="172"/>
      <c r="AO1969" s="172"/>
      <c r="AP1969" s="172"/>
      <c r="AQ1969" s="172"/>
      <c r="AR1969" s="172"/>
      <c r="AS1969" s="172"/>
      <c r="AT1969" s="172"/>
      <c r="AU1969" s="172"/>
      <c r="AV1969" s="172"/>
      <c r="AW1969" s="172"/>
      <c r="AX1969" s="172"/>
      <c r="AY1969" s="172"/>
      <c r="AZ1969" s="172"/>
      <c r="BA1969" s="172"/>
      <c r="BB1969" s="172"/>
      <c r="BC1969" s="172"/>
      <c r="BD1969" s="172"/>
      <c r="BE1969" s="172"/>
      <c r="BF1969" s="172"/>
      <c r="BG1969" s="172"/>
      <c r="BH1969" s="172"/>
      <c r="BI1969" s="172"/>
      <c r="BJ1969" s="172"/>
      <c r="BK1969" s="172"/>
      <c r="BL1969" s="172"/>
      <c r="BM1969" s="172"/>
      <c r="BN1969" s="172"/>
    </row>
    <row r="1970" spans="20:66" s="156" customFormat="1">
      <c r="T1970" s="172"/>
      <c r="U1970" s="172"/>
      <c r="V1970" s="172"/>
      <c r="W1970" s="172"/>
      <c r="X1970" s="172"/>
      <c r="Y1970" s="172"/>
      <c r="Z1970" s="172"/>
      <c r="AA1970" s="172"/>
      <c r="AB1970" s="172"/>
      <c r="AC1970" s="172"/>
      <c r="AD1970" s="172"/>
      <c r="AE1970" s="172"/>
      <c r="AF1970" s="172"/>
      <c r="AG1970" s="172"/>
      <c r="AH1970" s="172"/>
      <c r="AI1970" s="172"/>
      <c r="AJ1970" s="172"/>
      <c r="AK1970" s="172"/>
      <c r="AL1970" s="172"/>
      <c r="AM1970" s="172"/>
      <c r="AN1970" s="172"/>
      <c r="AO1970" s="172"/>
      <c r="AP1970" s="172"/>
      <c r="AQ1970" s="172"/>
      <c r="AR1970" s="172"/>
      <c r="AS1970" s="172"/>
      <c r="AT1970" s="172"/>
      <c r="AU1970" s="172"/>
      <c r="AV1970" s="172"/>
      <c r="AW1970" s="172"/>
      <c r="AX1970" s="172"/>
      <c r="AY1970" s="172"/>
      <c r="AZ1970" s="172"/>
      <c r="BA1970" s="172"/>
      <c r="BB1970" s="172"/>
      <c r="BC1970" s="172"/>
      <c r="BD1970" s="172"/>
      <c r="BE1970" s="172"/>
      <c r="BF1970" s="172"/>
      <c r="BG1970" s="172"/>
      <c r="BH1970" s="172"/>
      <c r="BI1970" s="172"/>
      <c r="BJ1970" s="172"/>
      <c r="BK1970" s="172"/>
      <c r="BL1970" s="172"/>
      <c r="BM1970" s="172"/>
      <c r="BN1970" s="172"/>
    </row>
    <row r="1971" spans="20:66" s="156" customFormat="1">
      <c r="T1971" s="172"/>
      <c r="U1971" s="172"/>
      <c r="V1971" s="172"/>
      <c r="W1971" s="172"/>
      <c r="X1971" s="172"/>
      <c r="Y1971" s="172"/>
      <c r="Z1971" s="172"/>
      <c r="AA1971" s="172"/>
      <c r="AB1971" s="172"/>
      <c r="AC1971" s="172"/>
      <c r="AD1971" s="172"/>
      <c r="AE1971" s="172"/>
      <c r="AF1971" s="172"/>
      <c r="AG1971" s="172"/>
      <c r="AH1971" s="172"/>
      <c r="AI1971" s="172"/>
      <c r="AJ1971" s="172"/>
      <c r="AK1971" s="172"/>
      <c r="AL1971" s="172"/>
      <c r="AM1971" s="172"/>
      <c r="AN1971" s="172"/>
      <c r="AO1971" s="172"/>
      <c r="AP1971" s="172"/>
      <c r="AQ1971" s="172"/>
      <c r="AR1971" s="172"/>
      <c r="AS1971" s="172"/>
      <c r="AT1971" s="172"/>
      <c r="AU1971" s="172"/>
      <c r="AV1971" s="172"/>
      <c r="AW1971" s="172"/>
      <c r="AX1971" s="172"/>
      <c r="AY1971" s="172"/>
      <c r="AZ1971" s="172"/>
      <c r="BA1971" s="172"/>
      <c r="BB1971" s="172"/>
      <c r="BC1971" s="172"/>
      <c r="BD1971" s="172"/>
      <c r="BE1971" s="172"/>
      <c r="BF1971" s="172"/>
      <c r="BG1971" s="172"/>
      <c r="BH1971" s="172"/>
      <c r="BI1971" s="172"/>
      <c r="BJ1971" s="172"/>
      <c r="BK1971" s="172"/>
      <c r="BL1971" s="172"/>
      <c r="BM1971" s="172"/>
      <c r="BN1971" s="172"/>
    </row>
    <row r="1972" spans="20:66" s="156" customFormat="1">
      <c r="T1972" s="172"/>
      <c r="U1972" s="172"/>
      <c r="V1972" s="172"/>
      <c r="W1972" s="172"/>
      <c r="X1972" s="172"/>
      <c r="Y1972" s="172"/>
      <c r="Z1972" s="172"/>
      <c r="AA1972" s="172"/>
      <c r="AB1972" s="172"/>
      <c r="AC1972" s="172"/>
      <c r="AD1972" s="172"/>
      <c r="AE1972" s="172"/>
      <c r="AF1972" s="172"/>
      <c r="AG1972" s="172"/>
      <c r="AH1972" s="172"/>
      <c r="AI1972" s="172"/>
      <c r="AJ1972" s="172"/>
      <c r="AK1972" s="172"/>
      <c r="AL1972" s="172"/>
      <c r="AM1972" s="172"/>
      <c r="AN1972" s="172"/>
      <c r="AO1972" s="172"/>
      <c r="AP1972" s="172"/>
      <c r="AQ1972" s="172"/>
      <c r="AR1972" s="172"/>
      <c r="AS1972" s="172"/>
      <c r="AT1972" s="172"/>
      <c r="AU1972" s="172"/>
      <c r="AV1972" s="172"/>
      <c r="AW1972" s="172"/>
      <c r="AX1972" s="172"/>
      <c r="AY1972" s="172"/>
      <c r="AZ1972" s="172"/>
      <c r="BA1972" s="172"/>
      <c r="BB1972" s="172"/>
      <c r="BC1972" s="172"/>
      <c r="BD1972" s="172"/>
      <c r="BE1972" s="172"/>
      <c r="BF1972" s="172"/>
      <c r="BG1972" s="172"/>
      <c r="BH1972" s="172"/>
      <c r="BI1972" s="172"/>
      <c r="BJ1972" s="172"/>
      <c r="BK1972" s="172"/>
      <c r="BL1972" s="172"/>
      <c r="BM1972" s="172"/>
      <c r="BN1972" s="172"/>
    </row>
    <row r="1973" spans="20:66" s="156" customFormat="1">
      <c r="T1973" s="172"/>
      <c r="U1973" s="172"/>
      <c r="V1973" s="172"/>
      <c r="W1973" s="172"/>
      <c r="X1973" s="172"/>
      <c r="Y1973" s="172"/>
      <c r="Z1973" s="172"/>
      <c r="AA1973" s="172"/>
      <c r="AB1973" s="172"/>
      <c r="AC1973" s="172"/>
      <c r="AD1973" s="172"/>
      <c r="AE1973" s="172"/>
      <c r="AF1973" s="172"/>
      <c r="AG1973" s="172"/>
      <c r="AH1973" s="172"/>
      <c r="AI1973" s="172"/>
      <c r="AJ1973" s="172"/>
      <c r="AK1973" s="172"/>
      <c r="AL1973" s="172"/>
      <c r="AM1973" s="172"/>
      <c r="AN1973" s="172"/>
      <c r="AO1973" s="172"/>
      <c r="AP1973" s="172"/>
      <c r="AQ1973" s="172"/>
      <c r="AR1973" s="172"/>
      <c r="AS1973" s="172"/>
      <c r="AT1973" s="172"/>
      <c r="AU1973" s="172"/>
      <c r="AV1973" s="172"/>
      <c r="AW1973" s="172"/>
      <c r="AX1973" s="172"/>
      <c r="AY1973" s="172"/>
      <c r="AZ1973" s="172"/>
      <c r="BA1973" s="172"/>
      <c r="BB1973" s="172"/>
      <c r="BC1973" s="172"/>
      <c r="BD1973" s="172"/>
      <c r="BE1973" s="172"/>
      <c r="BF1973" s="172"/>
      <c r="BG1973" s="172"/>
      <c r="BH1973" s="172"/>
      <c r="BI1973" s="172"/>
      <c r="BJ1973" s="172"/>
      <c r="BK1973" s="172"/>
      <c r="BL1973" s="172"/>
      <c r="BM1973" s="172"/>
      <c r="BN1973" s="172"/>
    </row>
    <row r="1974" spans="20:66" s="156" customFormat="1">
      <c r="T1974" s="172"/>
      <c r="U1974" s="172"/>
      <c r="V1974" s="172"/>
      <c r="W1974" s="172"/>
      <c r="X1974" s="172"/>
      <c r="Y1974" s="172"/>
      <c r="Z1974" s="172"/>
      <c r="AA1974" s="172"/>
      <c r="AB1974" s="172"/>
      <c r="AC1974" s="172"/>
      <c r="AD1974" s="172"/>
      <c r="AE1974" s="172"/>
      <c r="AF1974" s="172"/>
      <c r="AG1974" s="172"/>
      <c r="AH1974" s="172"/>
      <c r="AI1974" s="172"/>
      <c r="AJ1974" s="172"/>
      <c r="AK1974" s="172"/>
      <c r="AL1974" s="172"/>
      <c r="AM1974" s="172"/>
      <c r="AN1974" s="172"/>
      <c r="AO1974" s="172"/>
      <c r="AP1974" s="172"/>
      <c r="AQ1974" s="172"/>
      <c r="AR1974" s="172"/>
      <c r="AS1974" s="172"/>
      <c r="AT1974" s="172"/>
      <c r="AU1974" s="172"/>
      <c r="AV1974" s="172"/>
      <c r="AW1974" s="172"/>
      <c r="AX1974" s="172"/>
      <c r="AY1974" s="172"/>
      <c r="AZ1974" s="172"/>
      <c r="BA1974" s="172"/>
      <c r="BB1974" s="172"/>
      <c r="BC1974" s="172"/>
      <c r="BD1974" s="172"/>
      <c r="BE1974" s="172"/>
      <c r="BF1974" s="172"/>
      <c r="BG1974" s="172"/>
      <c r="BH1974" s="172"/>
      <c r="BI1974" s="172"/>
      <c r="BJ1974" s="172"/>
      <c r="BK1974" s="172"/>
      <c r="BL1974" s="172"/>
      <c r="BM1974" s="172"/>
      <c r="BN1974" s="172"/>
    </row>
    <row r="1975" spans="20:66" s="156" customFormat="1">
      <c r="T1975" s="172"/>
      <c r="U1975" s="172"/>
      <c r="V1975" s="172"/>
      <c r="W1975" s="172"/>
      <c r="X1975" s="172"/>
      <c r="Y1975" s="172"/>
      <c r="Z1975" s="172"/>
      <c r="AA1975" s="172"/>
      <c r="AB1975" s="172"/>
      <c r="AC1975" s="172"/>
      <c r="AD1975" s="172"/>
      <c r="AE1975" s="172"/>
      <c r="AF1975" s="172"/>
      <c r="AG1975" s="172"/>
      <c r="AH1975" s="172"/>
      <c r="AI1975" s="172"/>
      <c r="AJ1975" s="172"/>
      <c r="AK1975" s="172"/>
      <c r="AL1975" s="172"/>
      <c r="AM1975" s="172"/>
      <c r="AN1975" s="172"/>
      <c r="AO1975" s="172"/>
      <c r="AP1975" s="172"/>
      <c r="AQ1975" s="172"/>
      <c r="AR1975" s="172"/>
      <c r="AS1975" s="172"/>
      <c r="AT1975" s="172"/>
      <c r="AU1975" s="172"/>
      <c r="AV1975" s="172"/>
      <c r="AW1975" s="172"/>
      <c r="AX1975" s="172"/>
      <c r="AY1975" s="172"/>
      <c r="AZ1975" s="172"/>
      <c r="BA1975" s="172"/>
      <c r="BB1975" s="172"/>
      <c r="BC1975" s="172"/>
      <c r="BD1975" s="172"/>
      <c r="BE1975" s="172"/>
      <c r="BF1975" s="172"/>
      <c r="BG1975" s="172"/>
      <c r="BH1975" s="172"/>
      <c r="BI1975" s="172"/>
      <c r="BJ1975" s="172"/>
      <c r="BK1975" s="172"/>
      <c r="BL1975" s="172"/>
      <c r="BM1975" s="172"/>
      <c r="BN1975" s="172"/>
    </row>
    <row r="1976" spans="20:66" s="156" customFormat="1">
      <c r="T1976" s="172"/>
      <c r="U1976" s="172"/>
      <c r="V1976" s="172"/>
      <c r="W1976" s="172"/>
      <c r="X1976" s="172"/>
      <c r="Y1976" s="172"/>
      <c r="Z1976" s="172"/>
      <c r="AA1976" s="172"/>
      <c r="AB1976" s="172"/>
      <c r="AC1976" s="172"/>
      <c r="AD1976" s="172"/>
      <c r="AE1976" s="172"/>
      <c r="AF1976" s="172"/>
      <c r="AG1976" s="172"/>
      <c r="AH1976" s="172"/>
      <c r="AI1976" s="172"/>
      <c r="AJ1976" s="172"/>
      <c r="AK1976" s="172"/>
      <c r="AL1976" s="172"/>
      <c r="AM1976" s="172"/>
      <c r="AN1976" s="172"/>
      <c r="AO1976" s="172"/>
      <c r="AP1976" s="172"/>
      <c r="AQ1976" s="172"/>
      <c r="AR1976" s="172"/>
      <c r="AS1976" s="172"/>
      <c r="AT1976" s="172"/>
      <c r="AU1976" s="172"/>
      <c r="AV1976" s="172"/>
      <c r="AW1976" s="172"/>
      <c r="AX1976" s="172"/>
      <c r="AY1976" s="172"/>
      <c r="AZ1976" s="172"/>
      <c r="BA1976" s="172"/>
      <c r="BB1976" s="172"/>
      <c r="BC1976" s="172"/>
      <c r="BD1976" s="172"/>
      <c r="BE1976" s="172"/>
      <c r="BF1976" s="172"/>
      <c r="BG1976" s="172"/>
      <c r="BH1976" s="172"/>
      <c r="BI1976" s="172"/>
      <c r="BJ1976" s="172"/>
      <c r="BK1976" s="172"/>
      <c r="BL1976" s="172"/>
      <c r="BM1976" s="172"/>
      <c r="BN1976" s="172"/>
    </row>
    <row r="1977" spans="20:66" s="156" customFormat="1">
      <c r="T1977" s="172"/>
      <c r="U1977" s="172"/>
      <c r="V1977" s="172"/>
      <c r="W1977" s="172"/>
      <c r="X1977" s="172"/>
      <c r="Y1977" s="172"/>
      <c r="Z1977" s="172"/>
      <c r="AA1977" s="172"/>
      <c r="AB1977" s="172"/>
      <c r="AC1977" s="172"/>
      <c r="AD1977" s="172"/>
      <c r="AE1977" s="172"/>
      <c r="AF1977" s="172"/>
      <c r="AG1977" s="172"/>
      <c r="AH1977" s="172"/>
      <c r="AI1977" s="172"/>
      <c r="AJ1977" s="172"/>
      <c r="AK1977" s="172"/>
      <c r="AL1977" s="172"/>
      <c r="AM1977" s="172"/>
      <c r="AN1977" s="172"/>
      <c r="AO1977" s="172"/>
      <c r="AP1977" s="172"/>
      <c r="AQ1977" s="172"/>
      <c r="AR1977" s="172"/>
      <c r="AS1977" s="172"/>
      <c r="AT1977" s="172"/>
      <c r="AU1977" s="172"/>
      <c r="AV1977" s="172"/>
      <c r="AW1977" s="172"/>
      <c r="AX1977" s="172"/>
      <c r="AY1977" s="172"/>
      <c r="AZ1977" s="172"/>
      <c r="BA1977" s="172"/>
      <c r="BB1977" s="172"/>
      <c r="BC1977" s="172"/>
      <c r="BD1977" s="172"/>
      <c r="BE1977" s="172"/>
      <c r="BF1977" s="172"/>
      <c r="BG1977" s="172"/>
      <c r="BH1977" s="172"/>
      <c r="BI1977" s="172"/>
      <c r="BJ1977" s="172"/>
      <c r="BK1977" s="172"/>
      <c r="BL1977" s="172"/>
      <c r="BM1977" s="172"/>
      <c r="BN1977" s="172"/>
    </row>
    <row r="1978" spans="20:66" s="156" customFormat="1">
      <c r="T1978" s="172"/>
      <c r="U1978" s="172"/>
      <c r="V1978" s="172"/>
      <c r="W1978" s="172"/>
      <c r="X1978" s="172"/>
      <c r="Y1978" s="172"/>
      <c r="Z1978" s="172"/>
      <c r="AA1978" s="172"/>
      <c r="AB1978" s="172"/>
      <c r="AC1978" s="172"/>
      <c r="AD1978" s="172"/>
      <c r="AE1978" s="172"/>
      <c r="AF1978" s="172"/>
      <c r="AG1978" s="172"/>
      <c r="AH1978" s="172"/>
      <c r="AI1978" s="172"/>
      <c r="AJ1978" s="172"/>
      <c r="AK1978" s="172"/>
      <c r="AL1978" s="172"/>
      <c r="AM1978" s="172"/>
      <c r="AN1978" s="172"/>
      <c r="AO1978" s="172"/>
      <c r="AP1978" s="172"/>
      <c r="AQ1978" s="172"/>
      <c r="AR1978" s="172"/>
      <c r="AS1978" s="172"/>
      <c r="AT1978" s="172"/>
      <c r="AU1978" s="172"/>
      <c r="AV1978" s="172"/>
      <c r="AW1978" s="172"/>
      <c r="AX1978" s="172"/>
      <c r="AY1978" s="172"/>
      <c r="AZ1978" s="172"/>
      <c r="BA1978" s="172"/>
      <c r="BB1978" s="172"/>
      <c r="BC1978" s="172"/>
      <c r="BD1978" s="172"/>
      <c r="BE1978" s="172"/>
      <c r="BF1978" s="172"/>
      <c r="BG1978" s="172"/>
      <c r="BH1978" s="172"/>
      <c r="BI1978" s="172"/>
      <c r="BJ1978" s="172"/>
      <c r="BK1978" s="172"/>
      <c r="BL1978" s="172"/>
      <c r="BM1978" s="172"/>
      <c r="BN1978" s="172"/>
    </row>
    <row r="1979" spans="20:66" s="156" customFormat="1">
      <c r="T1979" s="172"/>
      <c r="U1979" s="172"/>
      <c r="V1979" s="172"/>
      <c r="W1979" s="172"/>
      <c r="X1979" s="172"/>
      <c r="Y1979" s="172"/>
      <c r="Z1979" s="172"/>
      <c r="AA1979" s="172"/>
      <c r="AB1979" s="172"/>
      <c r="AC1979" s="172"/>
      <c r="AD1979" s="172"/>
      <c r="AE1979" s="172"/>
      <c r="AF1979" s="172"/>
      <c r="AG1979" s="172"/>
      <c r="AH1979" s="172"/>
      <c r="AI1979" s="172"/>
      <c r="AJ1979" s="172"/>
      <c r="AK1979" s="172"/>
      <c r="AL1979" s="172"/>
      <c r="AM1979" s="172"/>
      <c r="AN1979" s="172"/>
      <c r="AO1979" s="172"/>
      <c r="AP1979" s="172"/>
      <c r="AQ1979" s="172"/>
      <c r="AR1979" s="172"/>
      <c r="AS1979" s="172"/>
      <c r="AT1979" s="172"/>
      <c r="AU1979" s="172"/>
      <c r="AV1979" s="172"/>
      <c r="AW1979" s="172"/>
      <c r="AX1979" s="172"/>
      <c r="AY1979" s="172"/>
      <c r="AZ1979" s="172"/>
      <c r="BA1979" s="172"/>
      <c r="BB1979" s="172"/>
      <c r="BC1979" s="172"/>
      <c r="BD1979" s="172"/>
      <c r="BE1979" s="172"/>
      <c r="BF1979" s="172"/>
      <c r="BG1979" s="172"/>
      <c r="BH1979" s="172"/>
      <c r="BI1979" s="172"/>
      <c r="BJ1979" s="172"/>
      <c r="BK1979" s="172"/>
      <c r="BL1979" s="172"/>
      <c r="BM1979" s="172"/>
      <c r="BN1979" s="172"/>
    </row>
    <row r="1980" spans="20:66" s="156" customFormat="1">
      <c r="T1980" s="172"/>
      <c r="U1980" s="172"/>
      <c r="V1980" s="172"/>
      <c r="W1980" s="172"/>
      <c r="X1980" s="172"/>
      <c r="Y1980" s="172"/>
      <c r="Z1980" s="172"/>
      <c r="AA1980" s="172"/>
      <c r="AB1980" s="172"/>
      <c r="AC1980" s="172"/>
      <c r="AD1980" s="172"/>
      <c r="AE1980" s="172"/>
      <c r="AF1980" s="172"/>
      <c r="AG1980" s="172"/>
      <c r="AH1980" s="172"/>
      <c r="AI1980" s="172"/>
      <c r="AJ1980" s="172"/>
      <c r="AK1980" s="172"/>
      <c r="AL1980" s="172"/>
      <c r="AM1980" s="172"/>
      <c r="AN1980" s="172"/>
      <c r="AO1980" s="172"/>
      <c r="AP1980" s="172"/>
      <c r="AQ1980" s="172"/>
      <c r="AR1980" s="172"/>
      <c r="AS1980" s="172"/>
      <c r="AT1980" s="172"/>
      <c r="AU1980" s="172"/>
      <c r="AV1980" s="172"/>
      <c r="AW1980" s="172"/>
      <c r="AX1980" s="172"/>
      <c r="AY1980" s="172"/>
      <c r="AZ1980" s="172"/>
      <c r="BA1980" s="172"/>
      <c r="BB1980" s="172"/>
      <c r="BC1980" s="172"/>
      <c r="BD1980" s="172"/>
      <c r="BE1980" s="172"/>
      <c r="BF1980" s="172"/>
      <c r="BG1980" s="172"/>
      <c r="BH1980" s="172"/>
      <c r="BI1980" s="172"/>
      <c r="BJ1980" s="172"/>
      <c r="BK1980" s="172"/>
      <c r="BL1980" s="172"/>
      <c r="BM1980" s="172"/>
      <c r="BN1980" s="172"/>
    </row>
    <row r="1981" spans="20:66" s="156" customFormat="1">
      <c r="T1981" s="172"/>
      <c r="U1981" s="172"/>
      <c r="V1981" s="172"/>
      <c r="W1981" s="172"/>
      <c r="X1981" s="172"/>
      <c r="Y1981" s="172"/>
      <c r="Z1981" s="172"/>
      <c r="AA1981" s="172"/>
      <c r="AB1981" s="172"/>
      <c r="AC1981" s="172"/>
      <c r="AD1981" s="172"/>
      <c r="AE1981" s="172"/>
      <c r="AF1981" s="172"/>
      <c r="AG1981" s="172"/>
      <c r="AH1981" s="172"/>
      <c r="AI1981" s="172"/>
      <c r="AJ1981" s="172"/>
      <c r="AK1981" s="172"/>
      <c r="AL1981" s="172"/>
      <c r="AM1981" s="172"/>
      <c r="AN1981" s="172"/>
      <c r="AO1981" s="172"/>
      <c r="AP1981" s="172"/>
      <c r="AQ1981" s="172"/>
      <c r="AR1981" s="172"/>
      <c r="AS1981" s="172"/>
      <c r="AT1981" s="172"/>
      <c r="AU1981" s="172"/>
      <c r="AV1981" s="172"/>
      <c r="AW1981" s="172"/>
      <c r="AX1981" s="172"/>
      <c r="AY1981" s="172"/>
      <c r="AZ1981" s="172"/>
      <c r="BA1981" s="172"/>
      <c r="BB1981" s="172"/>
      <c r="BC1981" s="172"/>
      <c r="BD1981" s="172"/>
      <c r="BE1981" s="172"/>
      <c r="BF1981" s="172"/>
      <c r="BG1981" s="172"/>
      <c r="BH1981" s="172"/>
      <c r="BI1981" s="172"/>
      <c r="BJ1981" s="172"/>
      <c r="BK1981" s="172"/>
      <c r="BL1981" s="172"/>
      <c r="BM1981" s="172"/>
      <c r="BN1981" s="172"/>
    </row>
    <row r="1982" spans="20:66" s="156" customFormat="1">
      <c r="T1982" s="172"/>
      <c r="U1982" s="172"/>
      <c r="V1982" s="172"/>
      <c r="W1982" s="172"/>
      <c r="X1982" s="172"/>
      <c r="Y1982" s="172"/>
      <c r="Z1982" s="172"/>
      <c r="AA1982" s="172"/>
      <c r="AB1982" s="172"/>
      <c r="AC1982" s="172"/>
      <c r="AD1982" s="172"/>
      <c r="AE1982" s="172"/>
      <c r="AF1982" s="172"/>
      <c r="AG1982" s="172"/>
      <c r="AH1982" s="172"/>
      <c r="AI1982" s="172"/>
      <c r="AJ1982" s="172"/>
      <c r="AK1982" s="172"/>
      <c r="AL1982" s="172"/>
      <c r="AM1982" s="172"/>
      <c r="AN1982" s="172"/>
      <c r="AO1982" s="172"/>
      <c r="AP1982" s="172"/>
      <c r="AQ1982" s="172"/>
      <c r="AR1982" s="172"/>
      <c r="AS1982" s="172"/>
      <c r="AT1982" s="172"/>
      <c r="AU1982" s="172"/>
      <c r="AV1982" s="172"/>
      <c r="AW1982" s="172"/>
      <c r="AX1982" s="172"/>
      <c r="AY1982" s="172"/>
      <c r="AZ1982" s="172"/>
      <c r="BA1982" s="172"/>
      <c r="BB1982" s="172"/>
      <c r="BC1982" s="172"/>
      <c r="BD1982" s="172"/>
      <c r="BE1982" s="172"/>
      <c r="BF1982" s="172"/>
      <c r="BG1982" s="172"/>
      <c r="BH1982" s="172"/>
      <c r="BI1982" s="172"/>
      <c r="BJ1982" s="172"/>
      <c r="BK1982" s="172"/>
      <c r="BL1982" s="172"/>
      <c r="BM1982" s="172"/>
      <c r="BN1982" s="172"/>
    </row>
    <row r="1983" spans="20:66" s="156" customFormat="1">
      <c r="T1983" s="172"/>
      <c r="U1983" s="172"/>
      <c r="V1983" s="172"/>
      <c r="W1983" s="172"/>
      <c r="X1983" s="172"/>
      <c r="Y1983" s="172"/>
      <c r="Z1983" s="172"/>
      <c r="AA1983" s="172"/>
      <c r="AB1983" s="172"/>
      <c r="AC1983" s="172"/>
      <c r="AD1983" s="172"/>
      <c r="AE1983" s="172"/>
      <c r="AF1983" s="172"/>
      <c r="AG1983" s="172"/>
      <c r="AH1983" s="172"/>
      <c r="AI1983" s="172"/>
      <c r="AJ1983" s="172"/>
      <c r="AK1983" s="172"/>
      <c r="AL1983" s="172"/>
      <c r="AM1983" s="172"/>
      <c r="AN1983" s="172"/>
      <c r="AO1983" s="172"/>
      <c r="AP1983" s="172"/>
      <c r="AQ1983" s="172"/>
      <c r="AR1983" s="172"/>
      <c r="AS1983" s="172"/>
      <c r="AT1983" s="172"/>
      <c r="AU1983" s="172"/>
      <c r="AV1983" s="172"/>
      <c r="AW1983" s="172"/>
      <c r="AX1983" s="172"/>
      <c r="AY1983" s="172"/>
      <c r="AZ1983" s="172"/>
      <c r="BA1983" s="172"/>
      <c r="BB1983" s="172"/>
      <c r="BC1983" s="172"/>
      <c r="BD1983" s="172"/>
      <c r="BE1983" s="172"/>
      <c r="BF1983" s="172"/>
      <c r="BG1983" s="172"/>
      <c r="BH1983" s="172"/>
      <c r="BI1983" s="172"/>
      <c r="BJ1983" s="172"/>
      <c r="BK1983" s="172"/>
      <c r="BL1983" s="172"/>
      <c r="BM1983" s="172"/>
      <c r="BN1983" s="172"/>
    </row>
    <row r="1984" spans="20:66" s="156" customFormat="1">
      <c r="T1984" s="172"/>
      <c r="U1984" s="172"/>
      <c r="V1984" s="172"/>
      <c r="W1984" s="172"/>
      <c r="X1984" s="172"/>
      <c r="Y1984" s="172"/>
      <c r="Z1984" s="172"/>
      <c r="AA1984" s="172"/>
      <c r="AB1984" s="172"/>
      <c r="AC1984" s="172"/>
      <c r="AD1984" s="172"/>
      <c r="AE1984" s="172"/>
      <c r="AF1984" s="172"/>
      <c r="AG1984" s="172"/>
      <c r="AH1984" s="172"/>
      <c r="AI1984" s="172"/>
      <c r="AJ1984" s="172"/>
      <c r="AK1984" s="172"/>
      <c r="AL1984" s="172"/>
      <c r="AM1984" s="172"/>
      <c r="AN1984" s="172"/>
      <c r="AO1984" s="172"/>
      <c r="AP1984" s="172"/>
      <c r="AQ1984" s="172"/>
      <c r="AR1984" s="172"/>
      <c r="AS1984" s="172"/>
      <c r="AT1984" s="172"/>
      <c r="AU1984" s="172"/>
      <c r="AV1984" s="172"/>
      <c r="AW1984" s="172"/>
      <c r="AX1984" s="172"/>
      <c r="AY1984" s="172"/>
      <c r="AZ1984" s="172"/>
      <c r="BA1984" s="172"/>
      <c r="BB1984" s="172"/>
      <c r="BC1984" s="172"/>
      <c r="BD1984" s="172"/>
      <c r="BE1984" s="172"/>
      <c r="BF1984" s="172"/>
      <c r="BG1984" s="172"/>
      <c r="BH1984" s="172"/>
      <c r="BI1984" s="172"/>
      <c r="BJ1984" s="172"/>
      <c r="BK1984" s="172"/>
      <c r="BL1984" s="172"/>
      <c r="BM1984" s="172"/>
      <c r="BN1984" s="172"/>
    </row>
    <row r="1985" spans="20:66" s="156" customFormat="1">
      <c r="T1985" s="172"/>
      <c r="U1985" s="172"/>
      <c r="V1985" s="172"/>
      <c r="W1985" s="172"/>
      <c r="X1985" s="172"/>
      <c r="Y1985" s="172"/>
      <c r="Z1985" s="172"/>
      <c r="AA1985" s="172"/>
      <c r="AB1985" s="172"/>
      <c r="AC1985" s="172"/>
      <c r="AD1985" s="172"/>
      <c r="AE1985" s="172"/>
      <c r="AF1985" s="172"/>
      <c r="AG1985" s="172"/>
      <c r="AH1985" s="172"/>
      <c r="AI1985" s="172"/>
      <c r="AJ1985" s="172"/>
      <c r="AK1985" s="172"/>
      <c r="AL1985" s="172"/>
      <c r="AM1985" s="172"/>
      <c r="AN1985" s="172"/>
      <c r="AO1985" s="172"/>
      <c r="AP1985" s="172"/>
      <c r="AQ1985" s="172"/>
      <c r="AR1985" s="172"/>
      <c r="AS1985" s="172"/>
      <c r="AT1985" s="172"/>
      <c r="AU1985" s="172"/>
      <c r="AV1985" s="172"/>
      <c r="AW1985" s="172"/>
      <c r="AX1985" s="172"/>
      <c r="AY1985" s="172"/>
      <c r="AZ1985" s="172"/>
      <c r="BA1985" s="172"/>
      <c r="BB1985" s="172"/>
      <c r="BC1985" s="172"/>
      <c r="BD1985" s="172"/>
      <c r="BE1985" s="172"/>
      <c r="BF1985" s="172"/>
      <c r="BG1985" s="172"/>
      <c r="BH1985" s="172"/>
      <c r="BI1985" s="172"/>
      <c r="BJ1985" s="172"/>
      <c r="BK1985" s="172"/>
      <c r="BL1985" s="172"/>
      <c r="BM1985" s="172"/>
      <c r="BN1985" s="172"/>
    </row>
    <row r="1986" spans="20:66" s="156" customFormat="1">
      <c r="T1986" s="172"/>
      <c r="U1986" s="172"/>
      <c r="V1986" s="172"/>
      <c r="W1986" s="172"/>
      <c r="X1986" s="172"/>
      <c r="Y1986" s="172"/>
      <c r="Z1986" s="172"/>
      <c r="AA1986" s="172"/>
      <c r="AB1986" s="172"/>
      <c r="AC1986" s="172"/>
      <c r="AD1986" s="172"/>
      <c r="AE1986" s="172"/>
      <c r="AF1986" s="172"/>
      <c r="AG1986" s="172"/>
      <c r="AH1986" s="172"/>
      <c r="AI1986" s="172"/>
      <c r="AJ1986" s="172"/>
      <c r="AK1986" s="172"/>
      <c r="AL1986" s="172"/>
      <c r="AM1986" s="172"/>
      <c r="AN1986" s="172"/>
      <c r="AO1986" s="172"/>
      <c r="AP1986" s="172"/>
      <c r="AQ1986" s="172"/>
      <c r="AR1986" s="172"/>
      <c r="AS1986" s="172"/>
      <c r="AT1986" s="172"/>
      <c r="AU1986" s="172"/>
      <c r="AV1986" s="172"/>
      <c r="AW1986" s="172"/>
      <c r="AX1986" s="172"/>
      <c r="AY1986" s="172"/>
      <c r="AZ1986" s="172"/>
      <c r="BA1986" s="172"/>
      <c r="BB1986" s="172"/>
      <c r="BC1986" s="172"/>
      <c r="BD1986" s="172"/>
      <c r="BE1986" s="172"/>
      <c r="BF1986" s="172"/>
      <c r="BG1986" s="172"/>
      <c r="BH1986" s="172"/>
      <c r="BI1986" s="172"/>
      <c r="BJ1986" s="172"/>
      <c r="BK1986" s="172"/>
      <c r="BL1986" s="172"/>
      <c r="BM1986" s="172"/>
      <c r="BN1986" s="172"/>
    </row>
    <row r="1987" spans="20:66" s="156" customFormat="1">
      <c r="T1987" s="172"/>
      <c r="U1987" s="172"/>
      <c r="V1987" s="172"/>
      <c r="W1987" s="172"/>
      <c r="X1987" s="172"/>
      <c r="Y1987" s="172"/>
      <c r="Z1987" s="172"/>
      <c r="AA1987" s="172"/>
      <c r="AB1987" s="172"/>
      <c r="AC1987" s="172"/>
      <c r="AD1987" s="172"/>
      <c r="AE1987" s="172"/>
      <c r="AF1987" s="172"/>
      <c r="AG1987" s="172"/>
      <c r="AH1987" s="172"/>
      <c r="AI1987" s="172"/>
      <c r="AJ1987" s="172"/>
      <c r="AK1987" s="172"/>
      <c r="AL1987" s="172"/>
      <c r="AM1987" s="172"/>
      <c r="AN1987" s="172"/>
      <c r="AO1987" s="172"/>
      <c r="AP1987" s="172"/>
      <c r="AQ1987" s="172"/>
      <c r="AR1987" s="172"/>
      <c r="AS1987" s="172"/>
      <c r="AT1987" s="172"/>
      <c r="AU1987" s="172"/>
      <c r="AV1987" s="172"/>
      <c r="AW1987" s="172"/>
      <c r="AX1987" s="172"/>
      <c r="AY1987" s="172"/>
      <c r="AZ1987" s="172"/>
      <c r="BA1987" s="172"/>
      <c r="BB1987" s="172"/>
      <c r="BC1987" s="172"/>
      <c r="BD1987" s="172"/>
      <c r="BE1987" s="172"/>
      <c r="BF1987" s="172"/>
      <c r="BG1987" s="172"/>
      <c r="BH1987" s="172"/>
      <c r="BI1987" s="172"/>
      <c r="BJ1987" s="172"/>
      <c r="BK1987" s="172"/>
      <c r="BL1987" s="172"/>
      <c r="BM1987" s="172"/>
      <c r="BN1987" s="172"/>
    </row>
    <row r="1988" spans="20:66" s="156" customFormat="1">
      <c r="T1988" s="172"/>
      <c r="U1988" s="172"/>
      <c r="V1988" s="172"/>
      <c r="W1988" s="172"/>
      <c r="X1988" s="172"/>
      <c r="Y1988" s="172"/>
      <c r="Z1988" s="172"/>
      <c r="AA1988" s="172"/>
      <c r="AB1988" s="172"/>
      <c r="AC1988" s="172"/>
      <c r="AD1988" s="172"/>
      <c r="AE1988" s="172"/>
      <c r="AF1988" s="172"/>
      <c r="AG1988" s="172"/>
      <c r="AH1988" s="172"/>
      <c r="AI1988" s="172"/>
      <c r="AJ1988" s="172"/>
      <c r="AK1988" s="172"/>
      <c r="AL1988" s="172"/>
      <c r="AM1988" s="172"/>
      <c r="AN1988" s="172"/>
      <c r="AO1988" s="172"/>
      <c r="AP1988" s="172"/>
      <c r="AQ1988" s="172"/>
      <c r="AR1988" s="172"/>
      <c r="AS1988" s="172"/>
      <c r="AT1988" s="172"/>
      <c r="AU1988" s="172"/>
      <c r="AV1988" s="172"/>
      <c r="AW1988" s="172"/>
      <c r="AX1988" s="172"/>
      <c r="AY1988" s="172"/>
      <c r="AZ1988" s="172"/>
      <c r="BA1988" s="172"/>
      <c r="BB1988" s="172"/>
      <c r="BC1988" s="172"/>
      <c r="BD1988" s="172"/>
      <c r="BE1988" s="172"/>
      <c r="BF1988" s="172"/>
      <c r="BG1988" s="172"/>
      <c r="BH1988" s="172"/>
      <c r="BI1988" s="172"/>
      <c r="BJ1988" s="172"/>
      <c r="BK1988" s="172"/>
      <c r="BL1988" s="172"/>
      <c r="BM1988" s="172"/>
      <c r="BN1988" s="172"/>
    </row>
    <row r="1989" spans="20:66" s="156" customFormat="1">
      <c r="T1989" s="172"/>
      <c r="U1989" s="172"/>
      <c r="V1989" s="172"/>
      <c r="W1989" s="172"/>
      <c r="X1989" s="172"/>
      <c r="Y1989" s="172"/>
      <c r="Z1989" s="172"/>
      <c r="AA1989" s="172"/>
      <c r="AB1989" s="172"/>
      <c r="AC1989" s="172"/>
      <c r="AD1989" s="172"/>
      <c r="AE1989" s="172"/>
      <c r="AF1989" s="172"/>
      <c r="AG1989" s="172"/>
      <c r="AH1989" s="172"/>
      <c r="AI1989" s="172"/>
      <c r="AJ1989" s="172"/>
      <c r="AK1989" s="172"/>
      <c r="AL1989" s="172"/>
      <c r="AM1989" s="172"/>
      <c r="AN1989" s="172"/>
      <c r="AO1989" s="172"/>
      <c r="AP1989" s="172"/>
      <c r="AQ1989" s="172"/>
      <c r="AR1989" s="172"/>
      <c r="AS1989" s="172"/>
      <c r="AT1989" s="172"/>
      <c r="AU1989" s="172"/>
      <c r="AV1989" s="172"/>
      <c r="AW1989" s="172"/>
      <c r="AX1989" s="172"/>
      <c r="AY1989" s="172"/>
      <c r="AZ1989" s="172"/>
      <c r="BA1989" s="172"/>
      <c r="BB1989" s="172"/>
      <c r="BC1989" s="172"/>
      <c r="BD1989" s="172"/>
      <c r="BE1989" s="172"/>
      <c r="BF1989" s="172"/>
      <c r="BG1989" s="172"/>
      <c r="BH1989" s="172"/>
      <c r="BI1989" s="172"/>
      <c r="BJ1989" s="172"/>
      <c r="BK1989" s="172"/>
      <c r="BL1989" s="172"/>
      <c r="BM1989" s="172"/>
      <c r="BN1989" s="172"/>
    </row>
    <row r="1990" spans="20:66" s="156" customFormat="1">
      <c r="T1990" s="172"/>
      <c r="U1990" s="172"/>
      <c r="V1990" s="172"/>
      <c r="W1990" s="172"/>
      <c r="X1990" s="172"/>
      <c r="Y1990" s="172"/>
      <c r="Z1990" s="172"/>
      <c r="AA1990" s="172"/>
      <c r="AB1990" s="172"/>
      <c r="AC1990" s="172"/>
      <c r="AD1990" s="172"/>
      <c r="AE1990" s="172"/>
      <c r="AF1990" s="172"/>
      <c r="AG1990" s="172"/>
      <c r="AH1990" s="172"/>
      <c r="AI1990" s="172"/>
      <c r="AJ1990" s="172"/>
      <c r="AK1990" s="172"/>
      <c r="AL1990" s="172"/>
      <c r="AM1990" s="172"/>
      <c r="AN1990" s="172"/>
      <c r="AO1990" s="172"/>
      <c r="AP1990" s="172"/>
      <c r="AQ1990" s="172"/>
      <c r="AR1990" s="172"/>
      <c r="AS1990" s="172"/>
      <c r="AT1990" s="172"/>
      <c r="AU1990" s="172"/>
      <c r="AV1990" s="172"/>
      <c r="AW1990" s="172"/>
      <c r="AX1990" s="172"/>
      <c r="AY1990" s="172"/>
      <c r="AZ1990" s="172"/>
      <c r="BA1990" s="172"/>
      <c r="BB1990" s="172"/>
      <c r="BC1990" s="172"/>
      <c r="BD1990" s="172"/>
      <c r="BE1990" s="172"/>
      <c r="BF1990" s="172"/>
      <c r="BG1990" s="172"/>
      <c r="BH1990" s="172"/>
      <c r="BI1990" s="172"/>
      <c r="BJ1990" s="172"/>
      <c r="BK1990" s="172"/>
      <c r="BL1990" s="172"/>
      <c r="BM1990" s="172"/>
      <c r="BN1990" s="172"/>
    </row>
    <row r="1991" spans="20:66" s="156" customFormat="1">
      <c r="T1991" s="172"/>
      <c r="U1991" s="172"/>
      <c r="V1991" s="172"/>
      <c r="W1991" s="172"/>
      <c r="X1991" s="172"/>
      <c r="Y1991" s="172"/>
      <c r="Z1991" s="172"/>
      <c r="AA1991" s="172"/>
      <c r="AB1991" s="172"/>
      <c r="AC1991" s="172"/>
      <c r="AD1991" s="172"/>
      <c r="AE1991" s="172"/>
      <c r="AF1991" s="172"/>
      <c r="AG1991" s="172"/>
      <c r="AH1991" s="172"/>
      <c r="AI1991" s="172"/>
      <c r="AJ1991" s="172"/>
      <c r="AK1991" s="172"/>
      <c r="AL1991" s="172"/>
      <c r="AM1991" s="172"/>
      <c r="AN1991" s="172"/>
      <c r="AO1991" s="172"/>
      <c r="AP1991" s="172"/>
      <c r="AQ1991" s="172"/>
      <c r="AR1991" s="172"/>
      <c r="AS1991" s="172"/>
      <c r="AT1991" s="172"/>
      <c r="AU1991" s="172"/>
      <c r="AV1991" s="172"/>
      <c r="AW1991" s="172"/>
      <c r="AX1991" s="172"/>
      <c r="AY1991" s="172"/>
      <c r="AZ1991" s="172"/>
      <c r="BA1991" s="172"/>
      <c r="BB1991" s="172"/>
      <c r="BC1991" s="172"/>
      <c r="BD1991" s="172"/>
      <c r="BE1991" s="172"/>
      <c r="BF1991" s="172"/>
      <c r="BG1991" s="172"/>
      <c r="BH1991" s="172"/>
      <c r="BI1991" s="172"/>
      <c r="BJ1991" s="172"/>
      <c r="BK1991" s="172"/>
      <c r="BL1991" s="172"/>
      <c r="BM1991" s="172"/>
      <c r="BN1991" s="172"/>
    </row>
    <row r="1992" spans="20:66" s="156" customFormat="1">
      <c r="T1992" s="172"/>
      <c r="U1992" s="172"/>
      <c r="V1992" s="172"/>
      <c r="W1992" s="172"/>
      <c r="X1992" s="172"/>
      <c r="Y1992" s="172"/>
      <c r="Z1992" s="172"/>
      <c r="AA1992" s="172"/>
      <c r="AB1992" s="172"/>
      <c r="AC1992" s="172"/>
      <c r="AD1992" s="172"/>
      <c r="AE1992" s="172"/>
      <c r="AF1992" s="172"/>
      <c r="AG1992" s="172"/>
      <c r="AH1992" s="172"/>
      <c r="AI1992" s="172"/>
      <c r="AJ1992" s="172"/>
      <c r="AK1992" s="172"/>
      <c r="AL1992" s="172"/>
      <c r="AM1992" s="172"/>
      <c r="AN1992" s="172"/>
      <c r="AO1992" s="172"/>
      <c r="AP1992" s="172"/>
      <c r="AQ1992" s="172"/>
      <c r="AR1992" s="172"/>
      <c r="AS1992" s="172"/>
      <c r="AT1992" s="172"/>
      <c r="AU1992" s="172"/>
      <c r="AV1992" s="172"/>
      <c r="AW1992" s="172"/>
      <c r="AX1992" s="172"/>
      <c r="AY1992" s="172"/>
      <c r="AZ1992" s="172"/>
      <c r="BA1992" s="172"/>
      <c r="BB1992" s="172"/>
      <c r="BC1992" s="172"/>
      <c r="BD1992" s="172"/>
      <c r="BE1992" s="172"/>
      <c r="BF1992" s="172"/>
      <c r="BG1992" s="172"/>
      <c r="BH1992" s="172"/>
      <c r="BI1992" s="172"/>
      <c r="BJ1992" s="172"/>
      <c r="BK1992" s="172"/>
      <c r="BL1992" s="172"/>
      <c r="BM1992" s="172"/>
      <c r="BN1992" s="172"/>
    </row>
    <row r="1993" spans="20:66" s="156" customFormat="1">
      <c r="T1993" s="172"/>
      <c r="U1993" s="172"/>
      <c r="V1993" s="172"/>
      <c r="W1993" s="172"/>
      <c r="X1993" s="172"/>
      <c r="Y1993" s="172"/>
      <c r="Z1993" s="172"/>
      <c r="AA1993" s="172"/>
      <c r="AB1993" s="172"/>
      <c r="AC1993" s="172"/>
      <c r="AD1993" s="172"/>
      <c r="AE1993" s="172"/>
      <c r="AF1993" s="172"/>
      <c r="AG1993" s="172"/>
      <c r="AH1993" s="172"/>
      <c r="AI1993" s="172"/>
      <c r="AJ1993" s="172"/>
      <c r="AK1993" s="172"/>
      <c r="AL1993" s="172"/>
      <c r="AM1993" s="172"/>
      <c r="AN1993" s="172"/>
      <c r="AO1993" s="172"/>
      <c r="AP1993" s="172"/>
      <c r="AQ1993" s="172"/>
      <c r="AR1993" s="172"/>
      <c r="AS1993" s="172"/>
      <c r="AT1993" s="172"/>
      <c r="AU1993" s="172"/>
      <c r="AV1993" s="172"/>
      <c r="AW1993" s="172"/>
      <c r="AX1993" s="172"/>
      <c r="AY1993" s="172"/>
      <c r="AZ1993" s="172"/>
      <c r="BA1993" s="172"/>
      <c r="BB1993" s="172"/>
      <c r="BC1993" s="172"/>
      <c r="BD1993" s="172"/>
      <c r="BE1993" s="172"/>
      <c r="BF1993" s="172"/>
      <c r="BG1993" s="172"/>
      <c r="BH1993" s="172"/>
      <c r="BI1993" s="172"/>
      <c r="BJ1993" s="172"/>
      <c r="BK1993" s="172"/>
      <c r="BL1993" s="172"/>
      <c r="BM1993" s="172"/>
      <c r="BN1993" s="172"/>
    </row>
    <row r="1994" spans="20:66" s="156" customFormat="1">
      <c r="T1994" s="172"/>
      <c r="U1994" s="172"/>
      <c r="V1994" s="172"/>
      <c r="W1994" s="172"/>
      <c r="X1994" s="172"/>
      <c r="Y1994" s="172"/>
      <c r="Z1994" s="172"/>
      <c r="AA1994" s="172"/>
      <c r="AB1994" s="172"/>
      <c r="AC1994" s="172"/>
      <c r="AD1994" s="172"/>
      <c r="AE1994" s="172"/>
      <c r="AF1994" s="172"/>
      <c r="AG1994" s="172"/>
      <c r="AH1994" s="172"/>
      <c r="AI1994" s="172"/>
      <c r="AJ1994" s="172"/>
      <c r="AK1994" s="172"/>
      <c r="AL1994" s="172"/>
      <c r="AM1994" s="172"/>
      <c r="AN1994" s="172"/>
      <c r="AO1994" s="172"/>
      <c r="AP1994" s="172"/>
      <c r="AQ1994" s="172"/>
      <c r="AR1994" s="172"/>
      <c r="AS1994" s="172"/>
      <c r="AT1994" s="172"/>
      <c r="AU1994" s="172"/>
      <c r="AV1994" s="172"/>
      <c r="AW1994" s="172"/>
      <c r="AX1994" s="172"/>
      <c r="AY1994" s="172"/>
      <c r="AZ1994" s="172"/>
      <c r="BA1994" s="172"/>
      <c r="BB1994" s="172"/>
      <c r="BC1994" s="172"/>
      <c r="BD1994" s="172"/>
      <c r="BE1994" s="172"/>
      <c r="BF1994" s="172"/>
      <c r="BG1994" s="172"/>
      <c r="BH1994" s="172"/>
      <c r="BI1994" s="172"/>
      <c r="BJ1994" s="172"/>
      <c r="BK1994" s="172"/>
      <c r="BL1994" s="172"/>
      <c r="BM1994" s="172"/>
      <c r="BN1994" s="172"/>
    </row>
    <row r="1995" spans="20:66" s="156" customFormat="1">
      <c r="T1995" s="172"/>
      <c r="U1995" s="172"/>
      <c r="V1995" s="172"/>
      <c r="W1995" s="172"/>
      <c r="X1995" s="172"/>
      <c r="Y1995" s="172"/>
      <c r="Z1995" s="172"/>
      <c r="AA1995" s="172"/>
      <c r="AB1995" s="172"/>
      <c r="AC1995" s="172"/>
      <c r="AD1995" s="172"/>
      <c r="AE1995" s="172"/>
      <c r="AF1995" s="172"/>
      <c r="AG1995" s="172"/>
      <c r="AH1995" s="172"/>
      <c r="AI1995" s="172"/>
      <c r="AJ1995" s="172"/>
      <c r="AK1995" s="172"/>
      <c r="AL1995" s="172"/>
      <c r="AM1995" s="172"/>
      <c r="AN1995" s="172"/>
      <c r="AO1995" s="172"/>
      <c r="AP1995" s="172"/>
      <c r="AQ1995" s="172"/>
      <c r="AR1995" s="172"/>
      <c r="AS1995" s="172"/>
      <c r="AT1995" s="172"/>
      <c r="AU1995" s="172"/>
      <c r="AV1995" s="172"/>
      <c r="AW1995" s="172"/>
      <c r="AX1995" s="172"/>
      <c r="AY1995" s="172"/>
      <c r="AZ1995" s="172"/>
      <c r="BA1995" s="172"/>
      <c r="BB1995" s="172"/>
      <c r="BC1995" s="172"/>
      <c r="BD1995" s="172"/>
      <c r="BE1995" s="172"/>
      <c r="BF1995" s="172"/>
      <c r="BG1995" s="172"/>
      <c r="BH1995" s="172"/>
      <c r="BI1995" s="172"/>
      <c r="BJ1995" s="172"/>
      <c r="BK1995" s="172"/>
      <c r="BL1995" s="172"/>
      <c r="BM1995" s="172"/>
      <c r="BN1995" s="172"/>
    </row>
    <row r="1996" spans="20:66" s="156" customFormat="1">
      <c r="T1996" s="172"/>
      <c r="U1996" s="172"/>
      <c r="V1996" s="172"/>
      <c r="W1996" s="172"/>
      <c r="X1996" s="172"/>
      <c r="Y1996" s="172"/>
      <c r="Z1996" s="172"/>
      <c r="AA1996" s="172"/>
      <c r="AB1996" s="172"/>
      <c r="AC1996" s="172"/>
      <c r="AD1996" s="172"/>
      <c r="AE1996" s="172"/>
      <c r="AF1996" s="172"/>
      <c r="AG1996" s="172"/>
      <c r="AH1996" s="172"/>
      <c r="AI1996" s="172"/>
      <c r="AJ1996" s="172"/>
      <c r="AK1996" s="172"/>
      <c r="AL1996" s="172"/>
      <c r="AM1996" s="172"/>
      <c r="AN1996" s="172"/>
      <c r="AO1996" s="172"/>
      <c r="AP1996" s="172"/>
      <c r="AQ1996" s="172"/>
      <c r="AR1996" s="172"/>
      <c r="AS1996" s="172"/>
      <c r="AT1996" s="172"/>
      <c r="AU1996" s="172"/>
      <c r="AV1996" s="172"/>
      <c r="AW1996" s="172"/>
      <c r="AX1996" s="172"/>
      <c r="AY1996" s="172"/>
      <c r="AZ1996" s="172"/>
      <c r="BA1996" s="172"/>
      <c r="BB1996" s="172"/>
      <c r="BC1996" s="172"/>
      <c r="BD1996" s="172"/>
      <c r="BE1996" s="172"/>
      <c r="BF1996" s="172"/>
      <c r="BG1996" s="172"/>
      <c r="BH1996" s="172"/>
      <c r="BI1996" s="172"/>
      <c r="BJ1996" s="172"/>
      <c r="BK1996" s="172"/>
      <c r="BL1996" s="172"/>
      <c r="BM1996" s="172"/>
      <c r="BN1996" s="172"/>
    </row>
    <row r="1997" spans="20:66" s="156" customFormat="1">
      <c r="T1997" s="172"/>
      <c r="U1997" s="172"/>
      <c r="V1997" s="172"/>
      <c r="W1997" s="172"/>
      <c r="X1997" s="172"/>
      <c r="Y1997" s="172"/>
      <c r="Z1997" s="172"/>
      <c r="AA1997" s="172"/>
      <c r="AB1997" s="172"/>
      <c r="AC1997" s="172"/>
      <c r="AD1997" s="172"/>
      <c r="AE1997" s="172"/>
      <c r="AF1997" s="172"/>
      <c r="AG1997" s="172"/>
      <c r="AH1997" s="172"/>
      <c r="AI1997" s="172"/>
      <c r="AJ1997" s="172"/>
      <c r="AK1997" s="172"/>
      <c r="AL1997" s="172"/>
      <c r="AM1997" s="172"/>
      <c r="AN1997" s="172"/>
      <c r="AO1997" s="172"/>
      <c r="AP1997" s="172"/>
      <c r="AQ1997" s="172"/>
      <c r="AR1997" s="172"/>
      <c r="AS1997" s="172"/>
      <c r="AT1997" s="172"/>
      <c r="AU1997" s="172"/>
      <c r="AV1997" s="172"/>
      <c r="AW1997" s="172"/>
      <c r="AX1997" s="172"/>
      <c r="AY1997" s="172"/>
      <c r="AZ1997" s="172"/>
      <c r="BA1997" s="172"/>
      <c r="BB1997" s="172"/>
      <c r="BC1997" s="172"/>
      <c r="BD1997" s="172"/>
      <c r="BE1997" s="172"/>
      <c r="BF1997" s="172"/>
      <c r="BG1997" s="172"/>
      <c r="BH1997" s="172"/>
      <c r="BI1997" s="172"/>
      <c r="BJ1997" s="172"/>
      <c r="BK1997" s="172"/>
      <c r="BL1997" s="172"/>
      <c r="BM1997" s="172"/>
      <c r="BN1997" s="172"/>
    </row>
    <row r="1998" spans="20:66" s="156" customFormat="1">
      <c r="T1998" s="172"/>
      <c r="U1998" s="172"/>
      <c r="V1998" s="172"/>
      <c r="W1998" s="172"/>
      <c r="X1998" s="172"/>
      <c r="Y1998" s="172"/>
      <c r="Z1998" s="172"/>
      <c r="AA1998" s="172"/>
      <c r="AB1998" s="172"/>
      <c r="AC1998" s="172"/>
      <c r="AD1998" s="172"/>
      <c r="AE1998" s="172"/>
      <c r="AF1998" s="172"/>
      <c r="AG1998" s="172"/>
      <c r="AH1998" s="172"/>
      <c r="AI1998" s="172"/>
      <c r="AJ1998" s="172"/>
      <c r="AK1998" s="172"/>
      <c r="AL1998" s="172"/>
      <c r="AM1998" s="172"/>
      <c r="AN1998" s="172"/>
      <c r="AO1998" s="172"/>
      <c r="AP1998" s="172"/>
      <c r="AQ1998" s="172"/>
      <c r="AR1998" s="172"/>
      <c r="AS1998" s="172"/>
      <c r="AT1998" s="172"/>
      <c r="AU1998" s="172"/>
      <c r="AV1998" s="172"/>
      <c r="AW1998" s="172"/>
      <c r="AX1998" s="172"/>
      <c r="AY1998" s="172"/>
      <c r="AZ1998" s="172"/>
      <c r="BA1998" s="172"/>
      <c r="BB1998" s="172"/>
      <c r="BC1998" s="172"/>
      <c r="BD1998" s="172"/>
      <c r="BE1998" s="172"/>
      <c r="BF1998" s="172"/>
      <c r="BG1998" s="172"/>
      <c r="BH1998" s="172"/>
      <c r="BI1998" s="172"/>
      <c r="BJ1998" s="172"/>
      <c r="BK1998" s="172"/>
      <c r="BL1998" s="172"/>
      <c r="BM1998" s="172"/>
      <c r="BN1998" s="172"/>
    </row>
    <row r="1999" spans="20:66" s="156" customFormat="1">
      <c r="T1999" s="172"/>
      <c r="U1999" s="172"/>
      <c r="V1999" s="172"/>
      <c r="W1999" s="172"/>
      <c r="X1999" s="172"/>
      <c r="Y1999" s="172"/>
      <c r="Z1999" s="172"/>
      <c r="AA1999" s="172"/>
      <c r="AB1999" s="172"/>
      <c r="AC1999" s="172"/>
      <c r="AD1999" s="172"/>
      <c r="AE1999" s="172"/>
      <c r="AF1999" s="172"/>
      <c r="AG1999" s="172"/>
      <c r="AH1999" s="172"/>
      <c r="AI1999" s="172"/>
      <c r="AJ1999" s="172"/>
      <c r="AK1999" s="172"/>
      <c r="AL1999" s="172"/>
      <c r="AM1999" s="172"/>
      <c r="AN1999" s="172"/>
      <c r="AO1999" s="172"/>
      <c r="AP1999" s="172"/>
      <c r="AQ1999" s="172"/>
      <c r="AR1999" s="172"/>
      <c r="AS1999" s="172"/>
      <c r="AT1999" s="172"/>
      <c r="AU1999" s="172"/>
      <c r="AV1999" s="172"/>
      <c r="AW1999" s="172"/>
      <c r="AX1999" s="172"/>
      <c r="AY1999" s="172"/>
      <c r="AZ1999" s="172"/>
      <c r="BA1999" s="172"/>
      <c r="BB1999" s="172"/>
      <c r="BC1999" s="172"/>
      <c r="BD1999" s="172"/>
      <c r="BE1999" s="172"/>
      <c r="BF1999" s="172"/>
      <c r="BG1999" s="172"/>
      <c r="BH1999" s="172"/>
      <c r="BI1999" s="172"/>
      <c r="BJ1999" s="172"/>
      <c r="BK1999" s="172"/>
      <c r="BL1999" s="172"/>
      <c r="BM1999" s="172"/>
      <c r="BN1999" s="172"/>
    </row>
    <row r="2000" spans="20:66" s="156" customFormat="1">
      <c r="T2000" s="172"/>
      <c r="U2000" s="172"/>
      <c r="V2000" s="172"/>
      <c r="W2000" s="172"/>
      <c r="X2000" s="172"/>
      <c r="Y2000" s="172"/>
      <c r="Z2000" s="172"/>
      <c r="AA2000" s="172"/>
      <c r="AB2000" s="172"/>
      <c r="AC2000" s="172"/>
      <c r="AD2000" s="172"/>
      <c r="AE2000" s="172"/>
      <c r="AF2000" s="172"/>
      <c r="AG2000" s="172"/>
      <c r="AH2000" s="172"/>
      <c r="AI2000" s="172"/>
      <c r="AJ2000" s="172"/>
      <c r="AK2000" s="172"/>
      <c r="AL2000" s="172"/>
      <c r="AM2000" s="172"/>
      <c r="AN2000" s="172"/>
      <c r="AO2000" s="172"/>
      <c r="AP2000" s="172"/>
      <c r="AQ2000" s="172"/>
      <c r="AR2000" s="172"/>
      <c r="AS2000" s="172"/>
      <c r="AT2000" s="172"/>
      <c r="AU2000" s="172"/>
      <c r="AV2000" s="172"/>
      <c r="AW2000" s="172"/>
      <c r="AX2000" s="172"/>
      <c r="AY2000" s="172"/>
      <c r="AZ2000" s="172"/>
      <c r="BA2000" s="172"/>
      <c r="BB2000" s="172"/>
      <c r="BC2000" s="172"/>
      <c r="BD2000" s="172"/>
      <c r="BE2000" s="172"/>
      <c r="BF2000" s="172"/>
      <c r="BG2000" s="172"/>
      <c r="BH2000" s="172"/>
      <c r="BI2000" s="172"/>
      <c r="BJ2000" s="172"/>
      <c r="BK2000" s="172"/>
      <c r="BL2000" s="172"/>
      <c r="BM2000" s="172"/>
      <c r="BN2000" s="172"/>
    </row>
    <row r="2001" spans="20:66" s="156" customFormat="1">
      <c r="T2001" s="172"/>
      <c r="U2001" s="172"/>
      <c r="V2001" s="172"/>
      <c r="W2001" s="172"/>
      <c r="X2001" s="172"/>
      <c r="Y2001" s="172"/>
      <c r="Z2001" s="172"/>
      <c r="AA2001" s="172"/>
      <c r="AB2001" s="172"/>
      <c r="AC2001" s="172"/>
      <c r="AD2001" s="172"/>
      <c r="AE2001" s="172"/>
      <c r="AF2001" s="172"/>
      <c r="AG2001" s="172"/>
      <c r="AH2001" s="172"/>
      <c r="AI2001" s="172"/>
      <c r="AJ2001" s="172"/>
      <c r="AK2001" s="172"/>
      <c r="AL2001" s="172"/>
      <c r="AM2001" s="172"/>
      <c r="AN2001" s="172"/>
      <c r="AO2001" s="172"/>
      <c r="AP2001" s="172"/>
      <c r="AQ2001" s="172"/>
      <c r="AR2001" s="172"/>
      <c r="AS2001" s="172"/>
      <c r="AT2001" s="172"/>
      <c r="AU2001" s="172"/>
      <c r="AV2001" s="172"/>
      <c r="AW2001" s="172"/>
      <c r="AX2001" s="172"/>
      <c r="AY2001" s="172"/>
      <c r="AZ2001" s="172"/>
      <c r="BA2001" s="172"/>
      <c r="BB2001" s="172"/>
      <c r="BC2001" s="172"/>
      <c r="BD2001" s="172"/>
      <c r="BE2001" s="172"/>
      <c r="BF2001" s="172"/>
      <c r="BG2001" s="172"/>
      <c r="BH2001" s="172"/>
      <c r="BI2001" s="172"/>
      <c r="BJ2001" s="172"/>
      <c r="BK2001" s="172"/>
      <c r="BL2001" s="172"/>
      <c r="BM2001" s="172"/>
      <c r="BN2001" s="172"/>
    </row>
    <row r="2002" spans="20:66" s="156" customFormat="1">
      <c r="T2002" s="172"/>
      <c r="U2002" s="172"/>
      <c r="V2002" s="172"/>
      <c r="W2002" s="172"/>
      <c r="X2002" s="172"/>
      <c r="Y2002" s="172"/>
      <c r="Z2002" s="172"/>
      <c r="AA2002" s="172"/>
      <c r="AB2002" s="172"/>
      <c r="AC2002" s="172"/>
      <c r="AD2002" s="172"/>
      <c r="AE2002" s="172"/>
      <c r="AF2002" s="172"/>
      <c r="AG2002" s="172"/>
      <c r="AH2002" s="172"/>
      <c r="AI2002" s="172"/>
      <c r="AJ2002" s="172"/>
      <c r="AK2002" s="172"/>
      <c r="AL2002" s="172"/>
      <c r="AM2002" s="172"/>
      <c r="AN2002" s="172"/>
      <c r="AO2002" s="172"/>
      <c r="AP2002" s="172"/>
      <c r="AQ2002" s="172"/>
      <c r="AR2002" s="172"/>
      <c r="AS2002" s="172"/>
      <c r="AT2002" s="172"/>
      <c r="AU2002" s="172"/>
      <c r="AV2002" s="172"/>
      <c r="AW2002" s="172"/>
      <c r="AX2002" s="172"/>
      <c r="AY2002" s="172"/>
      <c r="AZ2002" s="172"/>
      <c r="BA2002" s="172"/>
      <c r="BB2002" s="172"/>
      <c r="BC2002" s="172"/>
      <c r="BD2002" s="172"/>
      <c r="BE2002" s="172"/>
      <c r="BF2002" s="172"/>
      <c r="BG2002" s="172"/>
      <c r="BH2002" s="172"/>
      <c r="BI2002" s="172"/>
      <c r="BJ2002" s="172"/>
      <c r="BK2002" s="172"/>
      <c r="BL2002" s="172"/>
      <c r="BM2002" s="172"/>
      <c r="BN2002" s="172"/>
    </row>
    <row r="2003" spans="20:66" s="156" customFormat="1">
      <c r="T2003" s="172"/>
      <c r="U2003" s="172"/>
      <c r="V2003" s="172"/>
      <c r="W2003" s="172"/>
      <c r="X2003" s="172"/>
      <c r="Y2003" s="172"/>
      <c r="Z2003" s="172"/>
      <c r="AA2003" s="172"/>
      <c r="AB2003" s="172"/>
      <c r="AC2003" s="172"/>
      <c r="AD2003" s="172"/>
      <c r="AE2003" s="172"/>
      <c r="AF2003" s="172"/>
      <c r="AG2003" s="172"/>
      <c r="AH2003" s="172"/>
      <c r="AI2003" s="172"/>
      <c r="AJ2003" s="172"/>
      <c r="AK2003" s="172"/>
      <c r="AL2003" s="172"/>
      <c r="AM2003" s="172"/>
      <c r="AN2003" s="172"/>
      <c r="AO2003" s="172"/>
      <c r="AP2003" s="172"/>
      <c r="AQ2003" s="172"/>
      <c r="AR2003" s="172"/>
      <c r="AS2003" s="172"/>
      <c r="AT2003" s="172"/>
      <c r="AU2003" s="172"/>
      <c r="AV2003" s="172"/>
      <c r="AW2003" s="172"/>
      <c r="AX2003" s="172"/>
      <c r="AY2003" s="172"/>
      <c r="AZ2003" s="172"/>
      <c r="BA2003" s="172"/>
      <c r="BB2003" s="172"/>
      <c r="BC2003" s="172"/>
      <c r="BD2003" s="172"/>
      <c r="BE2003" s="172"/>
      <c r="BF2003" s="172"/>
      <c r="BG2003" s="172"/>
      <c r="BH2003" s="172"/>
      <c r="BI2003" s="172"/>
      <c r="BJ2003" s="172"/>
      <c r="BK2003" s="172"/>
      <c r="BL2003" s="172"/>
      <c r="BM2003" s="172"/>
      <c r="BN2003" s="172"/>
    </row>
    <row r="2004" spans="20:66" s="156" customFormat="1">
      <c r="T2004" s="172"/>
      <c r="U2004" s="172"/>
      <c r="V2004" s="172"/>
      <c r="W2004" s="172"/>
      <c r="X2004" s="172"/>
      <c r="Y2004" s="172"/>
      <c r="Z2004" s="172"/>
      <c r="AA2004" s="172"/>
      <c r="AB2004" s="172"/>
      <c r="AC2004" s="172"/>
      <c r="AD2004" s="172"/>
      <c r="AE2004" s="172"/>
      <c r="AF2004" s="172"/>
      <c r="AG2004" s="172"/>
      <c r="AH2004" s="172"/>
      <c r="AI2004" s="172"/>
      <c r="AJ2004" s="172"/>
      <c r="AK2004" s="172"/>
      <c r="AL2004" s="172"/>
      <c r="AM2004" s="172"/>
      <c r="AN2004" s="172"/>
      <c r="AO2004" s="172"/>
      <c r="AP2004" s="172"/>
      <c r="AQ2004" s="172"/>
      <c r="AR2004" s="172"/>
      <c r="AS2004" s="172"/>
      <c r="AT2004" s="172"/>
      <c r="AU2004" s="172"/>
      <c r="AV2004" s="172"/>
      <c r="AW2004" s="172"/>
      <c r="AX2004" s="172"/>
      <c r="AY2004" s="172"/>
      <c r="AZ2004" s="172"/>
      <c r="BA2004" s="172"/>
      <c r="BB2004" s="172"/>
      <c r="BC2004" s="172"/>
      <c r="BD2004" s="172"/>
      <c r="BE2004" s="172"/>
      <c r="BF2004" s="172"/>
      <c r="BG2004" s="172"/>
      <c r="BH2004" s="172"/>
      <c r="BI2004" s="172"/>
      <c r="BJ2004" s="172"/>
      <c r="BK2004" s="172"/>
      <c r="BL2004" s="172"/>
      <c r="BM2004" s="172"/>
      <c r="BN2004" s="172"/>
    </row>
    <row r="2005" spans="20:66" s="156" customFormat="1">
      <c r="T2005" s="172"/>
      <c r="U2005" s="172"/>
      <c r="V2005" s="172"/>
      <c r="W2005" s="172"/>
      <c r="X2005" s="172"/>
      <c r="Y2005" s="172"/>
      <c r="Z2005" s="172"/>
      <c r="AA2005" s="172"/>
      <c r="AB2005" s="172"/>
      <c r="AC2005" s="172"/>
      <c r="AD2005" s="172"/>
      <c r="AE2005" s="172"/>
      <c r="AF2005" s="172"/>
      <c r="AG2005" s="172"/>
      <c r="AH2005" s="172"/>
      <c r="AI2005" s="172"/>
      <c r="AJ2005" s="172"/>
      <c r="AK2005" s="172"/>
      <c r="AL2005" s="172"/>
      <c r="AM2005" s="172"/>
      <c r="AN2005" s="172"/>
      <c r="AO2005" s="172"/>
      <c r="AP2005" s="172"/>
      <c r="AQ2005" s="172"/>
      <c r="AR2005" s="172"/>
      <c r="AS2005" s="172"/>
      <c r="AT2005" s="172"/>
      <c r="AU2005" s="172"/>
      <c r="AV2005" s="172"/>
      <c r="AW2005" s="172"/>
      <c r="AX2005" s="172"/>
      <c r="AY2005" s="172"/>
      <c r="AZ2005" s="172"/>
      <c r="BA2005" s="172"/>
      <c r="BB2005" s="172"/>
      <c r="BC2005" s="172"/>
      <c r="BD2005" s="172"/>
      <c r="BE2005" s="172"/>
      <c r="BF2005" s="172"/>
      <c r="BG2005" s="172"/>
      <c r="BH2005" s="172"/>
      <c r="BI2005" s="172"/>
      <c r="BJ2005" s="172"/>
      <c r="BK2005" s="172"/>
      <c r="BL2005" s="172"/>
      <c r="BM2005" s="172"/>
      <c r="BN2005" s="172"/>
    </row>
    <row r="2006" spans="20:66" s="156" customFormat="1">
      <c r="T2006" s="172"/>
      <c r="U2006" s="172"/>
      <c r="V2006" s="172"/>
      <c r="W2006" s="172"/>
      <c r="X2006" s="172"/>
      <c r="Y2006" s="172"/>
      <c r="Z2006" s="172"/>
      <c r="AA2006" s="172"/>
      <c r="AB2006" s="172"/>
      <c r="AC2006" s="172"/>
      <c r="AD2006" s="172"/>
      <c r="AE2006" s="172"/>
      <c r="AF2006" s="172"/>
      <c r="AG2006" s="172"/>
      <c r="AH2006" s="172"/>
      <c r="AI2006" s="172"/>
      <c r="AJ2006" s="172"/>
      <c r="AK2006" s="172"/>
      <c r="AL2006" s="172"/>
      <c r="AM2006" s="172"/>
      <c r="AN2006" s="172"/>
      <c r="AO2006" s="172"/>
      <c r="AP2006" s="172"/>
      <c r="AQ2006" s="172"/>
      <c r="AR2006" s="172"/>
      <c r="AS2006" s="172"/>
      <c r="AT2006" s="172"/>
      <c r="AU2006" s="172"/>
      <c r="AV2006" s="172"/>
      <c r="AW2006" s="172"/>
      <c r="AX2006" s="172"/>
      <c r="AY2006" s="172"/>
      <c r="AZ2006" s="172"/>
      <c r="BA2006" s="172"/>
      <c r="BB2006" s="172"/>
      <c r="BC2006" s="172"/>
      <c r="BD2006" s="172"/>
      <c r="BE2006" s="172"/>
      <c r="BF2006" s="172"/>
      <c r="BG2006" s="172"/>
      <c r="BH2006" s="172"/>
      <c r="BI2006" s="172"/>
      <c r="BJ2006" s="172"/>
      <c r="BK2006" s="172"/>
      <c r="BL2006" s="172"/>
      <c r="BM2006" s="172"/>
      <c r="BN2006" s="172"/>
    </row>
    <row r="2007" spans="20:66" s="156" customFormat="1">
      <c r="T2007" s="172"/>
      <c r="U2007" s="172"/>
      <c r="V2007" s="172"/>
      <c r="W2007" s="172"/>
      <c r="X2007" s="172"/>
      <c r="Y2007" s="172"/>
      <c r="Z2007" s="172"/>
      <c r="AA2007" s="172"/>
      <c r="AB2007" s="172"/>
      <c r="AC2007" s="172"/>
      <c r="AD2007" s="172"/>
      <c r="AE2007" s="172"/>
      <c r="AF2007" s="172"/>
      <c r="AG2007" s="172"/>
      <c r="AH2007" s="172"/>
      <c r="AI2007" s="172"/>
      <c r="AJ2007" s="172"/>
      <c r="AK2007" s="172"/>
      <c r="AL2007" s="172"/>
      <c r="AM2007" s="172"/>
      <c r="AN2007" s="172"/>
      <c r="AO2007" s="172"/>
      <c r="AP2007" s="172"/>
      <c r="AQ2007" s="172"/>
      <c r="AR2007" s="172"/>
      <c r="AS2007" s="172"/>
      <c r="AT2007" s="172"/>
      <c r="AU2007" s="172"/>
      <c r="AV2007" s="172"/>
      <c r="AW2007" s="172"/>
      <c r="AX2007" s="172"/>
      <c r="AY2007" s="172"/>
      <c r="AZ2007" s="172"/>
      <c r="BA2007" s="172"/>
      <c r="BB2007" s="172"/>
      <c r="BC2007" s="172"/>
      <c r="BD2007" s="172"/>
      <c r="BE2007" s="172"/>
      <c r="BF2007" s="172"/>
      <c r="BG2007" s="172"/>
      <c r="BH2007" s="172"/>
      <c r="BI2007" s="172"/>
      <c r="BJ2007" s="172"/>
      <c r="BK2007" s="172"/>
      <c r="BL2007" s="172"/>
      <c r="BM2007" s="172"/>
      <c r="BN2007" s="172"/>
    </row>
    <row r="2008" spans="20:66" s="156" customFormat="1">
      <c r="T2008" s="172"/>
      <c r="U2008" s="172"/>
      <c r="V2008" s="172"/>
      <c r="W2008" s="172"/>
      <c r="X2008" s="172"/>
      <c r="Y2008" s="172"/>
      <c r="Z2008" s="172"/>
      <c r="AA2008" s="172"/>
      <c r="AB2008" s="172"/>
      <c r="AC2008" s="172"/>
      <c r="AD2008" s="172"/>
      <c r="AE2008" s="172"/>
      <c r="AF2008" s="172"/>
      <c r="AG2008" s="172"/>
      <c r="AH2008" s="172"/>
      <c r="AI2008" s="172"/>
      <c r="AJ2008" s="172"/>
      <c r="AK2008" s="172"/>
      <c r="AL2008" s="172"/>
      <c r="AM2008" s="172"/>
      <c r="AN2008" s="172"/>
      <c r="AO2008" s="172"/>
      <c r="AP2008" s="172"/>
      <c r="AQ2008" s="172"/>
      <c r="AR2008" s="172"/>
      <c r="AS2008" s="172"/>
      <c r="AT2008" s="172"/>
      <c r="AU2008" s="172"/>
      <c r="AV2008" s="172"/>
      <c r="AW2008" s="172"/>
      <c r="AX2008" s="172"/>
      <c r="AY2008" s="172"/>
      <c r="AZ2008" s="172"/>
      <c r="BA2008" s="172"/>
      <c r="BB2008" s="172"/>
      <c r="BC2008" s="172"/>
      <c r="BD2008" s="172"/>
      <c r="BE2008" s="172"/>
      <c r="BF2008" s="172"/>
      <c r="BG2008" s="172"/>
      <c r="BH2008" s="172"/>
      <c r="BI2008" s="172"/>
      <c r="BJ2008" s="172"/>
      <c r="BK2008" s="172"/>
      <c r="BL2008" s="172"/>
      <c r="BM2008" s="172"/>
      <c r="BN2008" s="172"/>
    </row>
    <row r="2009" spans="20:66" s="156" customFormat="1">
      <c r="T2009" s="172"/>
      <c r="U2009" s="172"/>
      <c r="V2009" s="172"/>
      <c r="W2009" s="172"/>
      <c r="X2009" s="172"/>
      <c r="Y2009" s="172"/>
      <c r="Z2009" s="172"/>
      <c r="AA2009" s="172"/>
      <c r="AB2009" s="172"/>
      <c r="AC2009" s="172"/>
      <c r="AD2009" s="172"/>
      <c r="AE2009" s="172"/>
      <c r="AF2009" s="172"/>
      <c r="AG2009" s="172"/>
      <c r="AH2009" s="172"/>
      <c r="AI2009" s="172"/>
      <c r="AJ2009" s="172"/>
      <c r="AK2009" s="172"/>
      <c r="AL2009" s="172"/>
      <c r="AM2009" s="172"/>
      <c r="AN2009" s="172"/>
      <c r="AO2009" s="172"/>
      <c r="AP2009" s="172"/>
      <c r="AQ2009" s="172"/>
      <c r="AR2009" s="172"/>
      <c r="AS2009" s="172"/>
      <c r="AT2009" s="172"/>
      <c r="AU2009" s="172"/>
      <c r="AV2009" s="172"/>
      <c r="AW2009" s="172"/>
      <c r="AX2009" s="172"/>
      <c r="AY2009" s="172"/>
      <c r="AZ2009" s="172"/>
      <c r="BA2009" s="172"/>
      <c r="BB2009" s="172"/>
      <c r="BC2009" s="172"/>
      <c r="BD2009" s="172"/>
      <c r="BE2009" s="172"/>
      <c r="BF2009" s="172"/>
      <c r="BG2009" s="172"/>
      <c r="BH2009" s="172"/>
      <c r="BI2009" s="172"/>
      <c r="BJ2009" s="172"/>
      <c r="BK2009" s="172"/>
      <c r="BL2009" s="172"/>
      <c r="BM2009" s="172"/>
      <c r="BN2009" s="172"/>
    </row>
    <row r="2010" spans="20:66" s="156" customFormat="1">
      <c r="T2010" s="172"/>
      <c r="U2010" s="172"/>
      <c r="V2010" s="172"/>
      <c r="W2010" s="172"/>
      <c r="X2010" s="172"/>
      <c r="Y2010" s="172"/>
      <c r="Z2010" s="172"/>
      <c r="AA2010" s="172"/>
      <c r="AB2010" s="172"/>
      <c r="AC2010" s="172"/>
      <c r="AD2010" s="172"/>
      <c r="AE2010" s="172"/>
      <c r="AF2010" s="172"/>
      <c r="AG2010" s="172"/>
      <c r="AH2010" s="172"/>
      <c r="AI2010" s="172"/>
      <c r="AJ2010" s="172"/>
      <c r="AK2010" s="172"/>
      <c r="AL2010" s="172"/>
      <c r="AM2010" s="172"/>
      <c r="AN2010" s="172"/>
      <c r="AO2010" s="172"/>
      <c r="AP2010" s="172"/>
      <c r="AQ2010" s="172"/>
      <c r="AR2010" s="172"/>
      <c r="AS2010" s="172"/>
      <c r="AT2010" s="172"/>
      <c r="AU2010" s="172"/>
      <c r="AV2010" s="172"/>
      <c r="AW2010" s="172"/>
      <c r="AX2010" s="172"/>
      <c r="AY2010" s="172"/>
      <c r="AZ2010" s="172"/>
      <c r="BA2010" s="172"/>
      <c r="BB2010" s="172"/>
      <c r="BC2010" s="172"/>
      <c r="BD2010" s="172"/>
      <c r="BE2010" s="172"/>
      <c r="BF2010" s="172"/>
      <c r="BG2010" s="172"/>
      <c r="BH2010" s="172"/>
      <c r="BI2010" s="172"/>
      <c r="BJ2010" s="172"/>
      <c r="BK2010" s="172"/>
      <c r="BL2010" s="172"/>
      <c r="BM2010" s="172"/>
      <c r="BN2010" s="172"/>
    </row>
    <row r="2011" spans="20:66" s="156" customFormat="1">
      <c r="T2011" s="172"/>
      <c r="U2011" s="172"/>
      <c r="V2011" s="172"/>
      <c r="W2011" s="172"/>
      <c r="X2011" s="172"/>
      <c r="Y2011" s="172"/>
      <c r="Z2011" s="172"/>
      <c r="AA2011" s="172"/>
      <c r="AB2011" s="172"/>
      <c r="AC2011" s="172"/>
      <c r="AD2011" s="172"/>
      <c r="AE2011" s="172"/>
      <c r="AF2011" s="172"/>
      <c r="AG2011" s="172"/>
      <c r="AH2011" s="172"/>
      <c r="AI2011" s="172"/>
      <c r="AJ2011" s="172"/>
      <c r="AK2011" s="172"/>
      <c r="AL2011" s="172"/>
      <c r="AM2011" s="172"/>
      <c r="AN2011" s="172"/>
      <c r="AO2011" s="172"/>
      <c r="AP2011" s="172"/>
      <c r="AQ2011" s="172"/>
      <c r="AR2011" s="172"/>
      <c r="AS2011" s="172"/>
      <c r="AT2011" s="172"/>
      <c r="AU2011" s="172"/>
      <c r="AV2011" s="172"/>
      <c r="AW2011" s="172"/>
      <c r="AX2011" s="172"/>
      <c r="AY2011" s="172"/>
      <c r="AZ2011" s="172"/>
      <c r="BA2011" s="172"/>
      <c r="BB2011" s="172"/>
      <c r="BC2011" s="172"/>
      <c r="BD2011" s="172"/>
      <c r="BE2011" s="172"/>
      <c r="BF2011" s="172"/>
      <c r="BG2011" s="172"/>
      <c r="BH2011" s="172"/>
      <c r="BI2011" s="172"/>
      <c r="BJ2011" s="172"/>
      <c r="BK2011" s="172"/>
      <c r="BL2011" s="172"/>
      <c r="BM2011" s="172"/>
      <c r="BN2011" s="172"/>
    </row>
    <row r="2012" spans="20:66" s="156" customFormat="1">
      <c r="T2012" s="172"/>
      <c r="U2012" s="172"/>
      <c r="V2012" s="172"/>
      <c r="W2012" s="172"/>
      <c r="X2012" s="172"/>
      <c r="Y2012" s="172"/>
      <c r="Z2012" s="172"/>
      <c r="AA2012" s="172"/>
      <c r="AB2012" s="172"/>
      <c r="AC2012" s="172"/>
      <c r="AD2012" s="172"/>
      <c r="AE2012" s="172"/>
      <c r="AF2012" s="172"/>
      <c r="AG2012" s="172"/>
      <c r="AH2012" s="172"/>
      <c r="AI2012" s="172"/>
      <c r="AJ2012" s="172"/>
      <c r="AK2012" s="172"/>
      <c r="AL2012" s="172"/>
      <c r="AM2012" s="172"/>
      <c r="AN2012" s="172"/>
      <c r="AO2012" s="172"/>
      <c r="AP2012" s="172"/>
      <c r="AQ2012" s="172"/>
      <c r="AR2012" s="172"/>
      <c r="AS2012" s="172"/>
      <c r="AT2012" s="172"/>
      <c r="AU2012" s="172"/>
      <c r="AV2012" s="172"/>
      <c r="AW2012" s="172"/>
      <c r="AX2012" s="172"/>
      <c r="AY2012" s="172"/>
      <c r="AZ2012" s="172"/>
      <c r="BA2012" s="172"/>
      <c r="BB2012" s="172"/>
      <c r="BC2012" s="172"/>
      <c r="BD2012" s="172"/>
      <c r="BE2012" s="172"/>
      <c r="BF2012" s="172"/>
      <c r="BG2012" s="172"/>
      <c r="BH2012" s="172"/>
      <c r="BI2012" s="172"/>
      <c r="BJ2012" s="172"/>
      <c r="BK2012" s="172"/>
      <c r="BL2012" s="172"/>
      <c r="BM2012" s="172"/>
      <c r="BN2012" s="172"/>
    </row>
    <row r="2013" spans="20:66" s="156" customFormat="1">
      <c r="T2013" s="172"/>
      <c r="U2013" s="172"/>
      <c r="V2013" s="172"/>
      <c r="W2013" s="172"/>
      <c r="X2013" s="172"/>
      <c r="Y2013" s="172"/>
      <c r="Z2013" s="172"/>
      <c r="AA2013" s="172"/>
      <c r="AB2013" s="172"/>
      <c r="AC2013" s="172"/>
      <c r="AD2013" s="172"/>
      <c r="AE2013" s="172"/>
      <c r="AF2013" s="172"/>
      <c r="AG2013" s="172"/>
      <c r="AH2013" s="172"/>
      <c r="AI2013" s="172"/>
      <c r="AJ2013" s="172"/>
      <c r="AK2013" s="172"/>
      <c r="AL2013" s="172"/>
      <c r="AM2013" s="172"/>
      <c r="AN2013" s="172"/>
      <c r="AO2013" s="172"/>
      <c r="AP2013" s="172"/>
      <c r="AQ2013" s="172"/>
      <c r="AR2013" s="172"/>
      <c r="AS2013" s="172"/>
      <c r="AT2013" s="172"/>
      <c r="AU2013" s="172"/>
      <c r="AV2013" s="172"/>
      <c r="AW2013" s="172"/>
      <c r="AX2013" s="172"/>
      <c r="AY2013" s="172"/>
      <c r="AZ2013" s="172"/>
      <c r="BA2013" s="172"/>
      <c r="BB2013" s="172"/>
      <c r="BC2013" s="172"/>
      <c r="BD2013" s="172"/>
      <c r="BE2013" s="172"/>
      <c r="BF2013" s="172"/>
      <c r="BG2013" s="172"/>
      <c r="BH2013" s="172"/>
      <c r="BI2013" s="172"/>
      <c r="BJ2013" s="172"/>
      <c r="BK2013" s="172"/>
      <c r="BL2013" s="172"/>
      <c r="BM2013" s="172"/>
      <c r="BN2013" s="172"/>
    </row>
    <row r="2014" spans="20:66" s="156" customFormat="1">
      <c r="T2014" s="172"/>
      <c r="U2014" s="172"/>
      <c r="V2014" s="172"/>
      <c r="W2014" s="172"/>
      <c r="X2014" s="172"/>
      <c r="Y2014" s="172"/>
      <c r="Z2014" s="172"/>
      <c r="AA2014" s="172"/>
      <c r="AB2014" s="172"/>
      <c r="AC2014" s="172"/>
      <c r="AD2014" s="172"/>
      <c r="AE2014" s="172"/>
      <c r="AF2014" s="172"/>
      <c r="AG2014" s="172"/>
      <c r="AH2014" s="172"/>
      <c r="AI2014" s="172"/>
      <c r="AJ2014" s="172"/>
      <c r="AK2014" s="172"/>
      <c r="AL2014" s="172"/>
      <c r="AM2014" s="172"/>
      <c r="AN2014" s="172"/>
      <c r="AO2014" s="172"/>
      <c r="AP2014" s="172"/>
      <c r="AQ2014" s="172"/>
      <c r="AR2014" s="172"/>
      <c r="AS2014" s="172"/>
      <c r="AT2014" s="172"/>
      <c r="AU2014" s="172"/>
      <c r="AV2014" s="172"/>
      <c r="AW2014" s="172"/>
      <c r="AX2014" s="172"/>
      <c r="AY2014" s="172"/>
      <c r="AZ2014" s="172"/>
      <c r="BA2014" s="172"/>
      <c r="BB2014" s="172"/>
      <c r="BC2014" s="172"/>
      <c r="BD2014" s="172"/>
      <c r="BE2014" s="172"/>
      <c r="BF2014" s="172"/>
      <c r="BG2014" s="172"/>
      <c r="BH2014" s="172"/>
      <c r="BI2014" s="172"/>
      <c r="BJ2014" s="172"/>
      <c r="BK2014" s="172"/>
      <c r="BL2014" s="172"/>
      <c r="BM2014" s="172"/>
      <c r="BN2014" s="172"/>
    </row>
    <row r="2015" spans="20:66" s="156" customFormat="1">
      <c r="T2015" s="172"/>
      <c r="U2015" s="172"/>
      <c r="V2015" s="172"/>
      <c r="W2015" s="172"/>
      <c r="X2015" s="172"/>
      <c r="Y2015" s="172"/>
      <c r="Z2015" s="172"/>
      <c r="AA2015" s="172"/>
      <c r="AB2015" s="172"/>
      <c r="AC2015" s="172"/>
      <c r="AD2015" s="172"/>
      <c r="AE2015" s="172"/>
      <c r="AF2015" s="172"/>
      <c r="AG2015" s="172"/>
      <c r="AH2015" s="172"/>
      <c r="AI2015" s="172"/>
      <c r="AJ2015" s="172"/>
      <c r="AK2015" s="172"/>
      <c r="AL2015" s="172"/>
      <c r="AM2015" s="172"/>
      <c r="AN2015" s="172"/>
      <c r="AO2015" s="172"/>
      <c r="AP2015" s="172"/>
      <c r="AQ2015" s="172"/>
      <c r="AR2015" s="172"/>
      <c r="AS2015" s="172"/>
      <c r="AT2015" s="172"/>
      <c r="AU2015" s="172"/>
      <c r="AV2015" s="172"/>
      <c r="AW2015" s="172"/>
      <c r="AX2015" s="172"/>
      <c r="AY2015" s="172"/>
      <c r="AZ2015" s="172"/>
      <c r="BA2015" s="172"/>
      <c r="BB2015" s="172"/>
      <c r="BC2015" s="172"/>
      <c r="BD2015" s="172"/>
      <c r="BE2015" s="172"/>
      <c r="BF2015" s="172"/>
      <c r="BG2015" s="172"/>
      <c r="BH2015" s="172"/>
      <c r="BI2015" s="172"/>
      <c r="BJ2015" s="172"/>
      <c r="BK2015" s="172"/>
      <c r="BL2015" s="172"/>
      <c r="BM2015" s="172"/>
      <c r="BN2015" s="172"/>
    </row>
    <row r="2016" spans="20:66" s="156" customFormat="1">
      <c r="T2016" s="172"/>
      <c r="U2016" s="172"/>
      <c r="V2016" s="172"/>
      <c r="W2016" s="172"/>
      <c r="X2016" s="172"/>
      <c r="Y2016" s="172"/>
      <c r="Z2016" s="172"/>
      <c r="AA2016" s="172"/>
      <c r="AB2016" s="172"/>
      <c r="AC2016" s="172"/>
      <c r="AD2016" s="172"/>
      <c r="AE2016" s="172"/>
      <c r="AF2016" s="172"/>
      <c r="AG2016" s="172"/>
      <c r="AH2016" s="172"/>
      <c r="AI2016" s="172"/>
      <c r="AJ2016" s="172"/>
      <c r="AK2016" s="172"/>
      <c r="AL2016" s="172"/>
      <c r="AM2016" s="172"/>
      <c r="AN2016" s="172"/>
      <c r="AO2016" s="172"/>
      <c r="AP2016" s="172"/>
      <c r="AQ2016" s="172"/>
      <c r="AR2016" s="172"/>
      <c r="AS2016" s="172"/>
      <c r="AT2016" s="172"/>
      <c r="AU2016" s="172"/>
      <c r="AV2016" s="172"/>
      <c r="AW2016" s="172"/>
      <c r="AX2016" s="172"/>
      <c r="AY2016" s="172"/>
      <c r="AZ2016" s="172"/>
      <c r="BA2016" s="172"/>
      <c r="BB2016" s="172"/>
      <c r="BC2016" s="172"/>
      <c r="BD2016" s="172"/>
      <c r="BE2016" s="172"/>
      <c r="BF2016" s="172"/>
      <c r="BG2016" s="172"/>
      <c r="BH2016" s="172"/>
      <c r="BI2016" s="172"/>
      <c r="BJ2016" s="172"/>
      <c r="BK2016" s="172"/>
      <c r="BL2016" s="172"/>
      <c r="BM2016" s="172"/>
      <c r="BN2016" s="172"/>
    </row>
    <row r="2017" spans="20:66" s="156" customFormat="1">
      <c r="T2017" s="172"/>
      <c r="U2017" s="172"/>
      <c r="V2017" s="172"/>
      <c r="W2017" s="172"/>
      <c r="X2017" s="172"/>
      <c r="Y2017" s="172"/>
      <c r="Z2017" s="172"/>
      <c r="AA2017" s="172"/>
      <c r="AB2017" s="172"/>
      <c r="AC2017" s="172"/>
      <c r="AD2017" s="172"/>
      <c r="AE2017" s="172"/>
      <c r="AF2017" s="172"/>
      <c r="AG2017" s="172"/>
      <c r="AH2017" s="172"/>
      <c r="AI2017" s="172"/>
      <c r="AJ2017" s="172"/>
      <c r="AK2017" s="172"/>
      <c r="AL2017" s="172"/>
      <c r="AM2017" s="172"/>
      <c r="AN2017" s="172"/>
      <c r="AO2017" s="172"/>
      <c r="AP2017" s="172"/>
      <c r="AQ2017" s="172"/>
      <c r="AR2017" s="172"/>
      <c r="AS2017" s="172"/>
      <c r="AT2017" s="172"/>
      <c r="AU2017" s="172"/>
      <c r="AV2017" s="172"/>
      <c r="AW2017" s="172"/>
      <c r="AX2017" s="172"/>
      <c r="AY2017" s="172"/>
      <c r="AZ2017" s="172"/>
      <c r="BA2017" s="172"/>
      <c r="BB2017" s="172"/>
      <c r="BC2017" s="172"/>
      <c r="BD2017" s="172"/>
      <c r="BE2017" s="172"/>
      <c r="BF2017" s="172"/>
      <c r="BG2017" s="172"/>
      <c r="BH2017" s="172"/>
      <c r="BI2017" s="172"/>
      <c r="BJ2017" s="172"/>
      <c r="BK2017" s="172"/>
      <c r="BL2017" s="172"/>
      <c r="BM2017" s="172"/>
      <c r="BN2017" s="172"/>
    </row>
    <row r="2018" spans="20:66" s="156" customFormat="1">
      <c r="T2018" s="172"/>
      <c r="U2018" s="172"/>
      <c r="V2018" s="172"/>
      <c r="W2018" s="172"/>
      <c r="X2018" s="172"/>
      <c r="Y2018" s="172"/>
      <c r="Z2018" s="172"/>
      <c r="AA2018" s="172"/>
      <c r="AB2018" s="172"/>
      <c r="AC2018" s="172"/>
      <c r="AD2018" s="172"/>
      <c r="AE2018" s="172"/>
      <c r="AF2018" s="172"/>
      <c r="AG2018" s="172"/>
      <c r="AH2018" s="172"/>
      <c r="AI2018" s="172"/>
      <c r="AJ2018" s="172"/>
      <c r="AK2018" s="172"/>
      <c r="AL2018" s="172"/>
      <c r="AM2018" s="172"/>
      <c r="AN2018" s="172"/>
      <c r="AO2018" s="172"/>
      <c r="AP2018" s="172"/>
      <c r="AQ2018" s="172"/>
      <c r="AR2018" s="172"/>
      <c r="AS2018" s="172"/>
      <c r="AT2018" s="172"/>
      <c r="AU2018" s="172"/>
      <c r="AV2018" s="172"/>
      <c r="AW2018" s="172"/>
      <c r="AX2018" s="172"/>
      <c r="AY2018" s="172"/>
      <c r="AZ2018" s="172"/>
      <c r="BA2018" s="172"/>
      <c r="BB2018" s="172"/>
      <c r="BC2018" s="172"/>
      <c r="BD2018" s="172"/>
      <c r="BE2018" s="172"/>
      <c r="BF2018" s="172"/>
      <c r="BG2018" s="172"/>
      <c r="BH2018" s="172"/>
      <c r="BI2018" s="172"/>
      <c r="BJ2018" s="172"/>
      <c r="BK2018" s="172"/>
      <c r="BL2018" s="172"/>
      <c r="BM2018" s="172"/>
      <c r="BN2018" s="172"/>
    </row>
    <row r="2019" spans="20:66" s="156" customFormat="1">
      <c r="T2019" s="172"/>
      <c r="U2019" s="172"/>
      <c r="V2019" s="172"/>
      <c r="W2019" s="172"/>
      <c r="X2019" s="172"/>
      <c r="Y2019" s="172"/>
      <c r="Z2019" s="172"/>
      <c r="AA2019" s="172"/>
      <c r="AB2019" s="172"/>
      <c r="AC2019" s="172"/>
      <c r="AD2019" s="172"/>
      <c r="AE2019" s="172"/>
      <c r="AF2019" s="172"/>
      <c r="AG2019" s="172"/>
      <c r="AH2019" s="172"/>
      <c r="AI2019" s="172"/>
      <c r="AJ2019" s="172"/>
      <c r="AK2019" s="172"/>
      <c r="AL2019" s="172"/>
      <c r="AM2019" s="172"/>
      <c r="AN2019" s="172"/>
      <c r="AO2019" s="172"/>
      <c r="AP2019" s="172"/>
      <c r="AQ2019" s="172"/>
      <c r="AR2019" s="172"/>
      <c r="AS2019" s="172"/>
      <c r="AT2019" s="172"/>
      <c r="AU2019" s="172"/>
      <c r="AV2019" s="172"/>
      <c r="AW2019" s="172"/>
      <c r="AX2019" s="172"/>
      <c r="AY2019" s="172"/>
      <c r="AZ2019" s="172"/>
      <c r="BA2019" s="172"/>
      <c r="BB2019" s="172"/>
      <c r="BC2019" s="172"/>
      <c r="BD2019" s="172"/>
      <c r="BE2019" s="172"/>
      <c r="BF2019" s="172"/>
      <c r="BG2019" s="172"/>
      <c r="BH2019" s="172"/>
      <c r="BI2019" s="172"/>
      <c r="BJ2019" s="172"/>
      <c r="BK2019" s="172"/>
      <c r="BL2019" s="172"/>
      <c r="BM2019" s="172"/>
      <c r="BN2019" s="172"/>
    </row>
    <row r="2020" spans="20:66" s="156" customFormat="1">
      <c r="T2020" s="172"/>
      <c r="U2020" s="172"/>
      <c r="V2020" s="172"/>
      <c r="W2020" s="172"/>
      <c r="X2020" s="172"/>
      <c r="Y2020" s="172"/>
      <c r="Z2020" s="172"/>
      <c r="AA2020" s="172"/>
      <c r="AB2020" s="172"/>
      <c r="AC2020" s="172"/>
      <c r="AD2020" s="172"/>
      <c r="AE2020" s="172"/>
      <c r="AF2020" s="172"/>
      <c r="AG2020" s="172"/>
      <c r="AH2020" s="172"/>
      <c r="AI2020" s="172"/>
      <c r="AJ2020" s="172"/>
      <c r="AK2020" s="172"/>
      <c r="AL2020" s="172"/>
      <c r="AM2020" s="172"/>
      <c r="AN2020" s="172"/>
      <c r="AO2020" s="172"/>
      <c r="AP2020" s="172"/>
      <c r="AQ2020" s="172"/>
      <c r="AR2020" s="172"/>
      <c r="AS2020" s="172"/>
      <c r="AT2020" s="172"/>
      <c r="AU2020" s="172"/>
      <c r="AV2020" s="172"/>
      <c r="AW2020" s="172"/>
      <c r="AX2020" s="172"/>
      <c r="AY2020" s="172"/>
      <c r="AZ2020" s="172"/>
      <c r="BA2020" s="172"/>
      <c r="BB2020" s="172"/>
      <c r="BC2020" s="172"/>
      <c r="BD2020" s="172"/>
      <c r="BE2020" s="172"/>
      <c r="BF2020" s="172"/>
      <c r="BG2020" s="172"/>
      <c r="BH2020" s="172"/>
      <c r="BI2020" s="172"/>
      <c r="BJ2020" s="172"/>
      <c r="BK2020" s="172"/>
      <c r="BL2020" s="172"/>
      <c r="BM2020" s="172"/>
      <c r="BN2020" s="172"/>
    </row>
    <row r="2021" spans="20:66" s="156" customFormat="1">
      <c r="T2021" s="172"/>
      <c r="U2021" s="172"/>
      <c r="V2021" s="172"/>
      <c r="W2021" s="172"/>
      <c r="X2021" s="172"/>
      <c r="Y2021" s="172"/>
      <c r="Z2021" s="172"/>
      <c r="AA2021" s="172"/>
      <c r="AB2021" s="172"/>
      <c r="AC2021" s="172"/>
      <c r="AD2021" s="172"/>
      <c r="AE2021" s="172"/>
      <c r="AF2021" s="172"/>
      <c r="AG2021" s="172"/>
      <c r="AH2021" s="172"/>
      <c r="AI2021" s="172"/>
      <c r="AJ2021" s="172"/>
      <c r="AK2021" s="172"/>
      <c r="AL2021" s="172"/>
      <c r="AM2021" s="172"/>
      <c r="AN2021" s="172"/>
      <c r="AO2021" s="172"/>
      <c r="AP2021" s="172"/>
      <c r="AQ2021" s="172"/>
      <c r="AR2021" s="172"/>
      <c r="AS2021" s="172"/>
      <c r="AT2021" s="172"/>
      <c r="AU2021" s="172"/>
      <c r="AV2021" s="172"/>
      <c r="AW2021" s="172"/>
      <c r="AX2021" s="172"/>
      <c r="AY2021" s="172"/>
      <c r="AZ2021" s="172"/>
      <c r="BA2021" s="172"/>
      <c r="BB2021" s="172"/>
      <c r="BC2021" s="172"/>
      <c r="BD2021" s="172"/>
      <c r="BE2021" s="172"/>
      <c r="BF2021" s="172"/>
      <c r="BG2021" s="172"/>
      <c r="BH2021" s="172"/>
      <c r="BI2021" s="172"/>
      <c r="BJ2021" s="172"/>
      <c r="BK2021" s="172"/>
      <c r="BL2021" s="172"/>
      <c r="BM2021" s="172"/>
      <c r="BN2021" s="172"/>
    </row>
    <row r="2022" spans="20:66" s="156" customFormat="1">
      <c r="T2022" s="172"/>
      <c r="U2022" s="172"/>
      <c r="V2022" s="172"/>
      <c r="W2022" s="172"/>
      <c r="X2022" s="172"/>
      <c r="Y2022" s="172"/>
      <c r="Z2022" s="172"/>
      <c r="AA2022" s="172"/>
      <c r="AB2022" s="172"/>
      <c r="AC2022" s="172"/>
      <c r="AD2022" s="172"/>
      <c r="AE2022" s="172"/>
      <c r="AF2022" s="172"/>
      <c r="AG2022" s="172"/>
      <c r="AH2022" s="172"/>
      <c r="AI2022" s="172"/>
      <c r="AJ2022" s="172"/>
      <c r="AK2022" s="172"/>
      <c r="AL2022" s="172"/>
      <c r="AM2022" s="172"/>
      <c r="AN2022" s="172"/>
      <c r="AO2022" s="172"/>
      <c r="AP2022" s="172"/>
      <c r="AQ2022" s="172"/>
      <c r="AR2022" s="172"/>
      <c r="AS2022" s="172"/>
      <c r="AT2022" s="172"/>
      <c r="AU2022" s="172"/>
      <c r="AV2022" s="172"/>
      <c r="AW2022" s="172"/>
      <c r="AX2022" s="172"/>
      <c r="AY2022" s="172"/>
      <c r="AZ2022" s="172"/>
      <c r="BA2022" s="172"/>
      <c r="BB2022" s="172"/>
      <c r="BC2022" s="172"/>
      <c r="BD2022" s="172"/>
      <c r="BE2022" s="172"/>
      <c r="BF2022" s="172"/>
      <c r="BG2022" s="172"/>
      <c r="BH2022" s="172"/>
      <c r="BI2022" s="172"/>
      <c r="BJ2022" s="172"/>
      <c r="BK2022" s="172"/>
      <c r="BL2022" s="172"/>
      <c r="BM2022" s="172"/>
      <c r="BN2022" s="172"/>
    </row>
    <row r="2023" spans="20:66" s="156" customFormat="1">
      <c r="T2023" s="172"/>
      <c r="U2023" s="172"/>
      <c r="V2023" s="172"/>
      <c r="W2023" s="172"/>
      <c r="X2023" s="172"/>
      <c r="Y2023" s="172"/>
      <c r="Z2023" s="172"/>
      <c r="AA2023" s="172"/>
      <c r="AB2023" s="172"/>
      <c r="AC2023" s="172"/>
      <c r="AD2023" s="172"/>
      <c r="AE2023" s="172"/>
      <c r="AF2023" s="172"/>
      <c r="AG2023" s="172"/>
      <c r="AH2023" s="172"/>
      <c r="AI2023" s="172"/>
      <c r="AJ2023" s="172"/>
      <c r="AK2023" s="172"/>
      <c r="AL2023" s="172"/>
      <c r="AM2023" s="172"/>
      <c r="AN2023" s="172"/>
      <c r="AO2023" s="172"/>
      <c r="AP2023" s="172"/>
      <c r="AQ2023" s="172"/>
      <c r="AR2023" s="172"/>
      <c r="AS2023" s="172"/>
      <c r="AT2023" s="172"/>
      <c r="AU2023" s="172"/>
      <c r="AV2023" s="172"/>
      <c r="AW2023" s="172"/>
      <c r="AX2023" s="172"/>
      <c r="AY2023" s="172"/>
      <c r="AZ2023" s="172"/>
      <c r="BA2023" s="172"/>
      <c r="BB2023" s="172"/>
      <c r="BC2023" s="172"/>
      <c r="BD2023" s="172"/>
      <c r="BE2023" s="172"/>
      <c r="BF2023" s="172"/>
      <c r="BG2023" s="172"/>
      <c r="BH2023" s="172"/>
      <c r="BI2023" s="172"/>
      <c r="BJ2023" s="172"/>
      <c r="BK2023" s="172"/>
      <c r="BL2023" s="172"/>
      <c r="BM2023" s="172"/>
      <c r="BN2023" s="172"/>
    </row>
    <row r="2024" spans="20:66" s="156" customFormat="1">
      <c r="T2024" s="172"/>
      <c r="U2024" s="172"/>
      <c r="V2024" s="172"/>
      <c r="W2024" s="172"/>
      <c r="X2024" s="172"/>
      <c r="Y2024" s="172"/>
      <c r="Z2024" s="172"/>
      <c r="AA2024" s="172"/>
      <c r="AB2024" s="172"/>
      <c r="AC2024" s="172"/>
      <c r="AD2024" s="172"/>
      <c r="AE2024" s="172"/>
      <c r="AF2024" s="172"/>
      <c r="AG2024" s="172"/>
      <c r="AH2024" s="172"/>
      <c r="AI2024" s="172"/>
      <c r="AJ2024" s="172"/>
      <c r="AK2024" s="172"/>
      <c r="AL2024" s="172"/>
      <c r="AM2024" s="172"/>
      <c r="AN2024" s="172"/>
      <c r="AO2024" s="172"/>
      <c r="AP2024" s="172"/>
      <c r="AQ2024" s="172"/>
      <c r="AR2024" s="172"/>
      <c r="AS2024" s="172"/>
      <c r="AT2024" s="172"/>
      <c r="AU2024" s="172"/>
      <c r="AV2024" s="172"/>
      <c r="AW2024" s="172"/>
      <c r="AX2024" s="172"/>
      <c r="AY2024" s="172"/>
      <c r="AZ2024" s="172"/>
      <c r="BA2024" s="172"/>
      <c r="BB2024" s="172"/>
      <c r="BC2024" s="172"/>
      <c r="BD2024" s="172"/>
      <c r="BE2024" s="172"/>
      <c r="BF2024" s="172"/>
      <c r="BG2024" s="172"/>
      <c r="BH2024" s="172"/>
      <c r="BI2024" s="172"/>
      <c r="BJ2024" s="172"/>
      <c r="BK2024" s="172"/>
      <c r="BL2024" s="172"/>
      <c r="BM2024" s="172"/>
      <c r="BN2024" s="172"/>
    </row>
    <row r="2025" spans="20:66" s="156" customFormat="1">
      <c r="T2025" s="172"/>
      <c r="U2025" s="172"/>
      <c r="V2025" s="172"/>
      <c r="W2025" s="172"/>
      <c r="X2025" s="172"/>
      <c r="Y2025" s="172"/>
      <c r="Z2025" s="172"/>
      <c r="AA2025" s="172"/>
      <c r="AB2025" s="172"/>
      <c r="AC2025" s="172"/>
      <c r="AD2025" s="172"/>
      <c r="AE2025" s="172"/>
      <c r="AF2025" s="172"/>
      <c r="AG2025" s="172"/>
      <c r="AH2025" s="172"/>
      <c r="AI2025" s="172"/>
      <c r="AJ2025" s="172"/>
      <c r="AK2025" s="172"/>
      <c r="AL2025" s="172"/>
      <c r="AM2025" s="172"/>
      <c r="AN2025" s="172"/>
      <c r="AO2025" s="172"/>
      <c r="AP2025" s="172"/>
      <c r="AQ2025" s="172"/>
      <c r="AR2025" s="172"/>
      <c r="AS2025" s="172"/>
      <c r="AT2025" s="172"/>
      <c r="AU2025" s="172"/>
      <c r="AV2025" s="172"/>
      <c r="AW2025" s="172"/>
      <c r="AX2025" s="172"/>
      <c r="AY2025" s="172"/>
      <c r="AZ2025" s="172"/>
      <c r="BA2025" s="172"/>
      <c r="BB2025" s="172"/>
      <c r="BC2025" s="172"/>
      <c r="BD2025" s="172"/>
      <c r="BE2025" s="172"/>
      <c r="BF2025" s="172"/>
      <c r="BG2025" s="172"/>
      <c r="BH2025" s="172"/>
      <c r="BI2025" s="172"/>
      <c r="BJ2025" s="172"/>
      <c r="BK2025" s="172"/>
      <c r="BL2025" s="172"/>
      <c r="BM2025" s="172"/>
      <c r="BN2025" s="172"/>
    </row>
    <row r="2026" spans="20:66" s="156" customFormat="1">
      <c r="T2026" s="172"/>
      <c r="U2026" s="172"/>
      <c r="V2026" s="172"/>
      <c r="W2026" s="172"/>
      <c r="X2026" s="172"/>
      <c r="Y2026" s="172"/>
      <c r="Z2026" s="172"/>
      <c r="AA2026" s="172"/>
      <c r="AB2026" s="172"/>
      <c r="AC2026" s="172"/>
      <c r="AD2026" s="172"/>
      <c r="AE2026" s="172"/>
      <c r="AF2026" s="172"/>
      <c r="AG2026" s="172"/>
      <c r="AH2026" s="172"/>
      <c r="AI2026" s="172"/>
      <c r="AJ2026" s="172"/>
      <c r="AK2026" s="172"/>
      <c r="AL2026" s="172"/>
      <c r="AM2026" s="172"/>
      <c r="AN2026" s="172"/>
      <c r="AO2026" s="172"/>
      <c r="AP2026" s="172"/>
      <c r="AQ2026" s="172"/>
      <c r="AR2026" s="172"/>
      <c r="AS2026" s="172"/>
      <c r="AT2026" s="172"/>
      <c r="AU2026" s="172"/>
      <c r="AV2026" s="172"/>
      <c r="AW2026" s="172"/>
      <c r="AX2026" s="172"/>
      <c r="AY2026" s="172"/>
      <c r="AZ2026" s="172"/>
      <c r="BA2026" s="172"/>
      <c r="BB2026" s="172"/>
      <c r="BC2026" s="172"/>
      <c r="BD2026" s="172"/>
      <c r="BE2026" s="172"/>
      <c r="BF2026" s="172"/>
      <c r="BG2026" s="172"/>
      <c r="BH2026" s="172"/>
      <c r="BI2026" s="172"/>
      <c r="BJ2026" s="172"/>
      <c r="BK2026" s="172"/>
      <c r="BL2026" s="172"/>
      <c r="BM2026" s="172"/>
      <c r="BN2026" s="172"/>
    </row>
    <row r="2027" spans="20:66" s="156" customFormat="1">
      <c r="T2027" s="172"/>
      <c r="U2027" s="172"/>
      <c r="V2027" s="172"/>
      <c r="W2027" s="172"/>
      <c r="X2027" s="172"/>
      <c r="Y2027" s="172"/>
      <c r="Z2027" s="172"/>
      <c r="AA2027" s="172"/>
      <c r="AB2027" s="172"/>
      <c r="AC2027" s="172"/>
      <c r="AD2027" s="172"/>
      <c r="AE2027" s="172"/>
      <c r="AF2027" s="172"/>
      <c r="AG2027" s="172"/>
      <c r="AH2027" s="172"/>
      <c r="AI2027" s="172"/>
      <c r="AJ2027" s="172"/>
      <c r="AK2027" s="172"/>
      <c r="AL2027" s="172"/>
      <c r="AM2027" s="172"/>
      <c r="AN2027" s="172"/>
      <c r="AO2027" s="172"/>
      <c r="AP2027" s="172"/>
      <c r="AQ2027" s="172"/>
      <c r="AR2027" s="172"/>
      <c r="AS2027" s="172"/>
      <c r="AT2027" s="172"/>
      <c r="AU2027" s="172"/>
      <c r="AV2027" s="172"/>
      <c r="AW2027" s="172"/>
      <c r="AX2027" s="172"/>
      <c r="AY2027" s="172"/>
      <c r="AZ2027" s="172"/>
      <c r="BA2027" s="172"/>
      <c r="BB2027" s="172"/>
      <c r="BC2027" s="172"/>
      <c r="BD2027" s="172"/>
      <c r="BE2027" s="172"/>
      <c r="BF2027" s="172"/>
      <c r="BG2027" s="172"/>
      <c r="BH2027" s="172"/>
      <c r="BI2027" s="172"/>
      <c r="BJ2027" s="172"/>
      <c r="BK2027" s="172"/>
      <c r="BL2027" s="172"/>
      <c r="BM2027" s="172"/>
      <c r="BN2027" s="172"/>
    </row>
    <row r="2028" spans="20:66" s="156" customFormat="1">
      <c r="T2028" s="172"/>
      <c r="U2028" s="172"/>
      <c r="V2028" s="172"/>
      <c r="W2028" s="172"/>
      <c r="X2028" s="172"/>
      <c r="Y2028" s="172"/>
      <c r="Z2028" s="172"/>
      <c r="AA2028" s="172"/>
      <c r="AB2028" s="172"/>
      <c r="AC2028" s="172"/>
      <c r="AD2028" s="172"/>
      <c r="AE2028" s="172"/>
      <c r="AF2028" s="172"/>
      <c r="AG2028" s="172"/>
      <c r="AH2028" s="172"/>
      <c r="AI2028" s="172"/>
      <c r="AJ2028" s="172"/>
      <c r="AK2028" s="172"/>
      <c r="AL2028" s="172"/>
      <c r="AM2028" s="172"/>
      <c r="AN2028" s="172"/>
      <c r="AO2028" s="172"/>
      <c r="AP2028" s="172"/>
      <c r="AQ2028" s="172"/>
      <c r="AR2028" s="172"/>
      <c r="AS2028" s="172"/>
      <c r="AT2028" s="172"/>
      <c r="AU2028" s="172"/>
      <c r="AV2028" s="172"/>
      <c r="AW2028" s="172"/>
      <c r="AX2028" s="172"/>
      <c r="AY2028" s="172"/>
      <c r="AZ2028" s="172"/>
      <c r="BA2028" s="172"/>
      <c r="BB2028" s="172"/>
      <c r="BC2028" s="172"/>
      <c r="BD2028" s="172"/>
      <c r="BE2028" s="172"/>
      <c r="BF2028" s="172"/>
      <c r="BG2028" s="172"/>
      <c r="BH2028" s="172"/>
      <c r="BI2028" s="172"/>
      <c r="BJ2028" s="172"/>
      <c r="BK2028" s="172"/>
      <c r="BL2028" s="172"/>
      <c r="BM2028" s="172"/>
      <c r="BN2028" s="172"/>
    </row>
    <row r="2029" spans="20:66" s="156" customFormat="1">
      <c r="T2029" s="172"/>
      <c r="U2029" s="172"/>
      <c r="V2029" s="172"/>
      <c r="W2029" s="172"/>
      <c r="X2029" s="172"/>
      <c r="Y2029" s="172"/>
      <c r="Z2029" s="172"/>
      <c r="AA2029" s="172"/>
      <c r="AB2029" s="172"/>
      <c r="AC2029" s="172"/>
      <c r="AD2029" s="172"/>
      <c r="AE2029" s="172"/>
      <c r="AF2029" s="172"/>
      <c r="AG2029" s="172"/>
      <c r="AH2029" s="172"/>
      <c r="AI2029" s="172"/>
      <c r="AJ2029" s="172"/>
      <c r="AK2029" s="172"/>
      <c r="AL2029" s="172"/>
      <c r="AM2029" s="172"/>
      <c r="AN2029" s="172"/>
      <c r="AO2029" s="172"/>
      <c r="AP2029" s="172"/>
      <c r="AQ2029" s="172"/>
      <c r="AR2029" s="172"/>
      <c r="AS2029" s="172"/>
      <c r="AT2029" s="172"/>
      <c r="AU2029" s="172"/>
      <c r="AV2029" s="172"/>
      <c r="AW2029" s="172"/>
      <c r="AX2029" s="172"/>
      <c r="AY2029" s="172"/>
      <c r="AZ2029" s="172"/>
      <c r="BA2029" s="172"/>
      <c r="BB2029" s="172"/>
      <c r="BC2029" s="172"/>
      <c r="BD2029" s="172"/>
      <c r="BE2029" s="172"/>
      <c r="BF2029" s="172"/>
      <c r="BG2029" s="172"/>
      <c r="BH2029" s="172"/>
      <c r="BI2029" s="172"/>
      <c r="BJ2029" s="172"/>
      <c r="BK2029" s="172"/>
      <c r="BL2029" s="172"/>
      <c r="BM2029" s="172"/>
      <c r="BN2029" s="172"/>
    </row>
    <row r="2030" spans="20:66" s="156" customFormat="1">
      <c r="T2030" s="172"/>
      <c r="U2030" s="172"/>
      <c r="V2030" s="172"/>
      <c r="W2030" s="172"/>
      <c r="X2030" s="172"/>
      <c r="Y2030" s="172"/>
      <c r="Z2030" s="172"/>
      <c r="AA2030" s="172"/>
      <c r="AB2030" s="172"/>
      <c r="AC2030" s="172"/>
      <c r="AD2030" s="172"/>
      <c r="AE2030" s="172"/>
      <c r="AF2030" s="172"/>
      <c r="AG2030" s="172"/>
      <c r="AH2030" s="172"/>
      <c r="AI2030" s="172"/>
      <c r="AJ2030" s="172"/>
      <c r="AK2030" s="172"/>
      <c r="AL2030" s="172"/>
      <c r="AM2030" s="172"/>
      <c r="AN2030" s="172"/>
      <c r="AO2030" s="172"/>
      <c r="AP2030" s="172"/>
      <c r="AQ2030" s="172"/>
      <c r="AR2030" s="172"/>
      <c r="AS2030" s="172"/>
      <c r="AT2030" s="172"/>
      <c r="AU2030" s="172"/>
      <c r="AV2030" s="172"/>
      <c r="AW2030" s="172"/>
      <c r="AX2030" s="172"/>
      <c r="AY2030" s="172"/>
      <c r="AZ2030" s="172"/>
      <c r="BA2030" s="172"/>
      <c r="BB2030" s="172"/>
      <c r="BC2030" s="172"/>
      <c r="BD2030" s="172"/>
      <c r="BE2030" s="172"/>
      <c r="BF2030" s="172"/>
      <c r="BG2030" s="172"/>
      <c r="BH2030" s="172"/>
      <c r="BI2030" s="172"/>
      <c r="BJ2030" s="172"/>
      <c r="BK2030" s="172"/>
      <c r="BL2030" s="172"/>
      <c r="BM2030" s="172"/>
      <c r="BN2030" s="172"/>
    </row>
    <row r="2031" spans="20:66" s="156" customFormat="1">
      <c r="T2031" s="172"/>
      <c r="U2031" s="172"/>
      <c r="V2031" s="172"/>
      <c r="W2031" s="172"/>
      <c r="X2031" s="172"/>
      <c r="Y2031" s="172"/>
      <c r="Z2031" s="172"/>
      <c r="AA2031" s="172"/>
      <c r="AB2031" s="172"/>
      <c r="AC2031" s="172"/>
      <c r="AD2031" s="172"/>
      <c r="AE2031" s="172"/>
      <c r="AF2031" s="172"/>
      <c r="AG2031" s="172"/>
      <c r="AH2031" s="172"/>
      <c r="AI2031" s="172"/>
      <c r="AJ2031" s="172"/>
      <c r="AK2031" s="172"/>
      <c r="AL2031" s="172"/>
      <c r="AM2031" s="172"/>
      <c r="AN2031" s="172"/>
      <c r="AO2031" s="172"/>
      <c r="AP2031" s="172"/>
      <c r="AQ2031" s="172"/>
      <c r="AR2031" s="172"/>
      <c r="AS2031" s="172"/>
      <c r="AT2031" s="172"/>
      <c r="AU2031" s="172"/>
      <c r="AV2031" s="172"/>
      <c r="AW2031" s="172"/>
      <c r="AX2031" s="172"/>
      <c r="AY2031" s="172"/>
      <c r="AZ2031" s="172"/>
      <c r="BA2031" s="172"/>
      <c r="BB2031" s="172"/>
      <c r="BC2031" s="172"/>
      <c r="BD2031" s="172"/>
      <c r="BE2031" s="172"/>
      <c r="BF2031" s="172"/>
      <c r="BG2031" s="172"/>
      <c r="BH2031" s="172"/>
      <c r="BI2031" s="172"/>
      <c r="BJ2031" s="172"/>
      <c r="BK2031" s="172"/>
      <c r="BL2031" s="172"/>
      <c r="BM2031" s="172"/>
      <c r="BN2031" s="172"/>
    </row>
    <row r="2032" spans="20:66" s="156" customFormat="1">
      <c r="T2032" s="172"/>
      <c r="U2032" s="172"/>
      <c r="V2032" s="172"/>
      <c r="W2032" s="172"/>
      <c r="X2032" s="172"/>
      <c r="Y2032" s="172"/>
      <c r="Z2032" s="172"/>
      <c r="AA2032" s="172"/>
      <c r="AB2032" s="172"/>
      <c r="AC2032" s="172"/>
      <c r="AD2032" s="172"/>
      <c r="AE2032" s="172"/>
      <c r="AF2032" s="172"/>
      <c r="AG2032" s="172"/>
      <c r="AH2032" s="172"/>
      <c r="AI2032" s="172"/>
      <c r="AJ2032" s="172"/>
      <c r="AK2032" s="172"/>
      <c r="AL2032" s="172"/>
      <c r="AM2032" s="172"/>
      <c r="AN2032" s="172"/>
      <c r="AO2032" s="172"/>
      <c r="AP2032" s="172"/>
      <c r="AQ2032" s="172"/>
      <c r="AR2032" s="172"/>
      <c r="AS2032" s="172"/>
      <c r="AT2032" s="172"/>
      <c r="AU2032" s="172"/>
      <c r="AV2032" s="172"/>
      <c r="AW2032" s="172"/>
      <c r="AX2032" s="172"/>
      <c r="AY2032" s="172"/>
      <c r="AZ2032" s="172"/>
      <c r="BA2032" s="172"/>
      <c r="BB2032" s="172"/>
      <c r="BC2032" s="172"/>
      <c r="BD2032" s="172"/>
      <c r="BE2032" s="172"/>
      <c r="BF2032" s="172"/>
      <c r="BG2032" s="172"/>
      <c r="BH2032" s="172"/>
      <c r="BI2032" s="172"/>
      <c r="BJ2032" s="172"/>
      <c r="BK2032" s="172"/>
      <c r="BL2032" s="172"/>
      <c r="BM2032" s="172"/>
      <c r="BN2032" s="172"/>
    </row>
    <row r="2033" spans="20:66" s="156" customFormat="1">
      <c r="T2033" s="172"/>
      <c r="U2033" s="172"/>
      <c r="V2033" s="172"/>
      <c r="W2033" s="172"/>
      <c r="X2033" s="172"/>
      <c r="Y2033" s="172"/>
      <c r="Z2033" s="172"/>
      <c r="AA2033" s="172"/>
      <c r="AB2033" s="172"/>
      <c r="AC2033" s="172"/>
      <c r="AD2033" s="172"/>
      <c r="AE2033" s="172"/>
      <c r="AF2033" s="172"/>
      <c r="AG2033" s="172"/>
      <c r="AH2033" s="172"/>
      <c r="AI2033" s="172"/>
      <c r="AJ2033" s="172"/>
      <c r="AK2033" s="172"/>
      <c r="AL2033" s="172"/>
      <c r="AM2033" s="172"/>
      <c r="AN2033" s="172"/>
      <c r="AO2033" s="172"/>
      <c r="AP2033" s="172"/>
      <c r="AQ2033" s="172"/>
      <c r="AR2033" s="172"/>
      <c r="AS2033" s="172"/>
      <c r="AT2033" s="172"/>
      <c r="AU2033" s="172"/>
      <c r="AV2033" s="172"/>
      <c r="AW2033" s="172"/>
      <c r="AX2033" s="172"/>
      <c r="AY2033" s="172"/>
      <c r="AZ2033" s="172"/>
      <c r="BA2033" s="172"/>
      <c r="BB2033" s="172"/>
      <c r="BC2033" s="172"/>
      <c r="BD2033" s="172"/>
      <c r="BE2033" s="172"/>
      <c r="BF2033" s="172"/>
      <c r="BG2033" s="172"/>
      <c r="BH2033" s="172"/>
      <c r="BI2033" s="172"/>
      <c r="BJ2033" s="172"/>
      <c r="BK2033" s="172"/>
      <c r="BL2033" s="172"/>
      <c r="BM2033" s="172"/>
      <c r="BN2033" s="172"/>
    </row>
    <row r="2034" spans="20:66" s="156" customFormat="1">
      <c r="T2034" s="172"/>
      <c r="U2034" s="172"/>
      <c r="V2034" s="172"/>
      <c r="W2034" s="172"/>
      <c r="X2034" s="172"/>
      <c r="Y2034" s="172"/>
      <c r="Z2034" s="172"/>
      <c r="AA2034" s="172"/>
      <c r="AB2034" s="172"/>
      <c r="AC2034" s="172"/>
      <c r="AD2034" s="172"/>
      <c r="AE2034" s="172"/>
      <c r="AF2034" s="172"/>
      <c r="AG2034" s="172"/>
      <c r="AH2034" s="172"/>
      <c r="AI2034" s="172"/>
      <c r="AJ2034" s="172"/>
      <c r="AK2034" s="172"/>
      <c r="AL2034" s="172"/>
      <c r="AM2034" s="172"/>
      <c r="AN2034" s="172"/>
      <c r="AO2034" s="172"/>
      <c r="AP2034" s="172"/>
      <c r="AQ2034" s="172"/>
      <c r="AR2034" s="172"/>
      <c r="AS2034" s="172"/>
      <c r="AT2034" s="172"/>
      <c r="AU2034" s="172"/>
      <c r="AV2034" s="172"/>
      <c r="AW2034" s="172"/>
      <c r="AX2034" s="172"/>
      <c r="AY2034" s="172"/>
      <c r="AZ2034" s="172"/>
      <c r="BA2034" s="172"/>
      <c r="BB2034" s="172"/>
      <c r="BC2034" s="172"/>
      <c r="BD2034" s="172"/>
      <c r="BE2034" s="172"/>
      <c r="BF2034" s="172"/>
      <c r="BG2034" s="172"/>
      <c r="BH2034" s="172"/>
      <c r="BI2034" s="172"/>
      <c r="BJ2034" s="172"/>
      <c r="BK2034" s="172"/>
      <c r="BL2034" s="172"/>
      <c r="BM2034" s="172"/>
      <c r="BN2034" s="172"/>
    </row>
    <row r="2035" spans="20:66" s="156" customFormat="1">
      <c r="T2035" s="172"/>
      <c r="U2035" s="172"/>
      <c r="V2035" s="172"/>
      <c r="W2035" s="172"/>
      <c r="X2035" s="172"/>
      <c r="Y2035" s="172"/>
      <c r="Z2035" s="172"/>
      <c r="AA2035" s="172"/>
      <c r="AB2035" s="172"/>
      <c r="AC2035" s="172"/>
      <c r="AD2035" s="172"/>
      <c r="AE2035" s="172"/>
      <c r="AF2035" s="172"/>
      <c r="AG2035" s="172"/>
      <c r="AH2035" s="172"/>
      <c r="AI2035" s="172"/>
      <c r="AJ2035" s="172"/>
      <c r="AK2035" s="172"/>
      <c r="AL2035" s="172"/>
      <c r="AM2035" s="172"/>
      <c r="AN2035" s="172"/>
      <c r="AO2035" s="172"/>
      <c r="AP2035" s="172"/>
      <c r="AQ2035" s="172"/>
      <c r="AR2035" s="172"/>
      <c r="AS2035" s="172"/>
      <c r="AT2035" s="172"/>
      <c r="AU2035" s="172"/>
      <c r="AV2035" s="172"/>
      <c r="AW2035" s="172"/>
      <c r="AX2035" s="172"/>
      <c r="AY2035" s="172"/>
      <c r="AZ2035" s="172"/>
      <c r="BA2035" s="172"/>
      <c r="BB2035" s="172"/>
      <c r="BC2035" s="172"/>
      <c r="BD2035" s="172"/>
      <c r="BE2035" s="172"/>
      <c r="BF2035" s="172"/>
      <c r="BG2035" s="172"/>
      <c r="BH2035" s="172"/>
      <c r="BI2035" s="172"/>
      <c r="BJ2035" s="172"/>
      <c r="BK2035" s="172"/>
      <c r="BL2035" s="172"/>
      <c r="BM2035" s="172"/>
      <c r="BN2035" s="172"/>
    </row>
    <row r="2036" spans="20:66" s="156" customFormat="1">
      <c r="T2036" s="172"/>
      <c r="U2036" s="172"/>
      <c r="V2036" s="172"/>
      <c r="W2036" s="172"/>
      <c r="X2036" s="172"/>
      <c r="Y2036" s="172"/>
      <c r="Z2036" s="172"/>
      <c r="AA2036" s="172"/>
      <c r="AB2036" s="172"/>
      <c r="AC2036" s="172"/>
      <c r="AD2036" s="172"/>
      <c r="AE2036" s="172"/>
      <c r="AF2036" s="172"/>
      <c r="AG2036" s="172"/>
      <c r="AH2036" s="172"/>
      <c r="AI2036" s="172"/>
      <c r="AJ2036" s="172"/>
      <c r="AK2036" s="172"/>
      <c r="AL2036" s="172"/>
      <c r="AM2036" s="172"/>
      <c r="AN2036" s="172"/>
      <c r="AO2036" s="172"/>
      <c r="AP2036" s="172"/>
      <c r="AQ2036" s="172"/>
      <c r="AR2036" s="172"/>
      <c r="AS2036" s="172"/>
      <c r="AT2036" s="172"/>
      <c r="AU2036" s="172"/>
      <c r="AV2036" s="172"/>
      <c r="AW2036" s="172"/>
      <c r="AX2036" s="172"/>
      <c r="AY2036" s="172"/>
      <c r="AZ2036" s="172"/>
      <c r="BA2036" s="172"/>
      <c r="BB2036" s="172"/>
      <c r="BC2036" s="172"/>
      <c r="BD2036" s="172"/>
      <c r="BE2036" s="172"/>
      <c r="BF2036" s="172"/>
      <c r="BG2036" s="172"/>
      <c r="BH2036" s="172"/>
      <c r="BI2036" s="172"/>
      <c r="BJ2036" s="172"/>
      <c r="BK2036" s="172"/>
      <c r="BL2036" s="172"/>
      <c r="BM2036" s="172"/>
      <c r="BN2036" s="172"/>
    </row>
    <row r="2037" spans="20:66" s="156" customFormat="1">
      <c r="T2037" s="172"/>
      <c r="U2037" s="172"/>
      <c r="V2037" s="172"/>
      <c r="W2037" s="172"/>
      <c r="X2037" s="172"/>
      <c r="Y2037" s="172"/>
      <c r="Z2037" s="172"/>
      <c r="AA2037" s="172"/>
      <c r="AB2037" s="172"/>
      <c r="AC2037" s="172"/>
      <c r="AD2037" s="172"/>
      <c r="AE2037" s="172"/>
      <c r="AF2037" s="172"/>
      <c r="AG2037" s="172"/>
      <c r="AH2037" s="172"/>
      <c r="AI2037" s="172"/>
      <c r="AJ2037" s="172"/>
      <c r="AK2037" s="172"/>
      <c r="AL2037" s="172"/>
      <c r="AM2037" s="172"/>
      <c r="AN2037" s="172"/>
      <c r="AO2037" s="172"/>
      <c r="AP2037" s="172"/>
      <c r="AQ2037" s="172"/>
      <c r="AR2037" s="172"/>
      <c r="AS2037" s="172"/>
      <c r="AT2037" s="172"/>
      <c r="AU2037" s="172"/>
      <c r="AV2037" s="172"/>
      <c r="AW2037" s="172"/>
      <c r="AX2037" s="172"/>
      <c r="AY2037" s="172"/>
      <c r="AZ2037" s="172"/>
      <c r="BA2037" s="172"/>
      <c r="BB2037" s="172"/>
      <c r="BC2037" s="172"/>
      <c r="BD2037" s="172"/>
      <c r="BE2037" s="172"/>
      <c r="BF2037" s="172"/>
      <c r="BG2037" s="172"/>
      <c r="BH2037" s="172"/>
      <c r="BI2037" s="172"/>
      <c r="BJ2037" s="172"/>
      <c r="BK2037" s="172"/>
      <c r="BL2037" s="172"/>
      <c r="BM2037" s="172"/>
      <c r="BN2037" s="172"/>
    </row>
    <row r="2038" spans="20:66" s="156" customFormat="1">
      <c r="T2038" s="172"/>
      <c r="U2038" s="172"/>
      <c r="V2038" s="172"/>
      <c r="W2038" s="172"/>
      <c r="X2038" s="172"/>
      <c r="Y2038" s="172"/>
      <c r="Z2038" s="172"/>
      <c r="AA2038" s="172"/>
      <c r="AB2038" s="172"/>
      <c r="AC2038" s="172"/>
      <c r="AD2038" s="172"/>
      <c r="AE2038" s="172"/>
      <c r="AF2038" s="172"/>
      <c r="AG2038" s="172"/>
      <c r="AH2038" s="172"/>
      <c r="AI2038" s="172"/>
      <c r="AJ2038" s="172"/>
      <c r="AK2038" s="172"/>
      <c r="AL2038" s="172"/>
      <c r="AM2038" s="172"/>
      <c r="AN2038" s="172"/>
      <c r="AO2038" s="172"/>
      <c r="AP2038" s="172"/>
      <c r="AQ2038" s="172"/>
      <c r="AR2038" s="172"/>
      <c r="AS2038" s="172"/>
      <c r="AT2038" s="172"/>
      <c r="AU2038" s="172"/>
      <c r="AV2038" s="172"/>
      <c r="AW2038" s="172"/>
      <c r="AX2038" s="172"/>
      <c r="AY2038" s="172"/>
      <c r="AZ2038" s="172"/>
      <c r="BA2038" s="172"/>
      <c r="BB2038" s="172"/>
      <c r="BC2038" s="172"/>
      <c r="BD2038" s="172"/>
      <c r="BE2038" s="172"/>
      <c r="BF2038" s="172"/>
      <c r="BG2038" s="172"/>
      <c r="BH2038" s="172"/>
      <c r="BI2038" s="172"/>
      <c r="BJ2038" s="172"/>
      <c r="BK2038" s="172"/>
      <c r="BL2038" s="172"/>
      <c r="BM2038" s="172"/>
      <c r="BN2038" s="172"/>
    </row>
    <row r="2039" spans="20:66" s="156" customFormat="1">
      <c r="T2039" s="172"/>
      <c r="U2039" s="172"/>
      <c r="V2039" s="172"/>
      <c r="W2039" s="172"/>
      <c r="X2039" s="172"/>
      <c r="Y2039" s="172"/>
      <c r="Z2039" s="172"/>
      <c r="AA2039" s="172"/>
      <c r="AB2039" s="172"/>
      <c r="AC2039" s="172"/>
      <c r="AD2039" s="172"/>
      <c r="AE2039" s="172"/>
      <c r="AF2039" s="172"/>
      <c r="AG2039" s="172"/>
      <c r="AH2039" s="172"/>
      <c r="AI2039" s="172"/>
      <c r="AJ2039" s="172"/>
      <c r="AK2039" s="172"/>
      <c r="AL2039" s="172"/>
      <c r="AM2039" s="172"/>
      <c r="AN2039" s="172"/>
      <c r="AO2039" s="172"/>
      <c r="AP2039" s="172"/>
      <c r="AQ2039" s="172"/>
      <c r="AR2039" s="172"/>
      <c r="AS2039" s="172"/>
      <c r="AT2039" s="172"/>
      <c r="AU2039" s="172"/>
      <c r="AV2039" s="172"/>
      <c r="AW2039" s="172"/>
      <c r="AX2039" s="172"/>
      <c r="AY2039" s="172"/>
      <c r="AZ2039" s="172"/>
      <c r="BA2039" s="172"/>
      <c r="BB2039" s="172"/>
      <c r="BC2039" s="172"/>
      <c r="BD2039" s="172"/>
      <c r="BE2039" s="172"/>
      <c r="BF2039" s="172"/>
      <c r="BG2039" s="172"/>
      <c r="BH2039" s="172"/>
      <c r="BI2039" s="172"/>
      <c r="BJ2039" s="172"/>
      <c r="BK2039" s="172"/>
      <c r="BL2039" s="172"/>
      <c r="BM2039" s="172"/>
      <c r="BN2039" s="172"/>
    </row>
    <row r="2040" spans="20:66" s="156" customFormat="1">
      <c r="T2040" s="172"/>
      <c r="U2040" s="172"/>
      <c r="V2040" s="172"/>
      <c r="W2040" s="172"/>
      <c r="X2040" s="172"/>
      <c r="Y2040" s="172"/>
      <c r="Z2040" s="172"/>
      <c r="AA2040" s="172"/>
      <c r="AB2040" s="172"/>
      <c r="AC2040" s="172"/>
      <c r="AD2040" s="172"/>
      <c r="AE2040" s="172"/>
      <c r="AF2040" s="172"/>
      <c r="AG2040" s="172"/>
      <c r="AH2040" s="172"/>
      <c r="AI2040" s="172"/>
      <c r="AJ2040" s="172"/>
      <c r="AK2040" s="172"/>
      <c r="AL2040" s="172"/>
      <c r="AM2040" s="172"/>
      <c r="AN2040" s="172"/>
      <c r="AO2040" s="172"/>
      <c r="AP2040" s="172"/>
      <c r="AQ2040" s="172"/>
      <c r="AR2040" s="172"/>
      <c r="AS2040" s="172"/>
      <c r="AT2040" s="172"/>
      <c r="AU2040" s="172"/>
      <c r="AV2040" s="172"/>
      <c r="AW2040" s="172"/>
      <c r="AX2040" s="172"/>
      <c r="AY2040" s="172"/>
      <c r="AZ2040" s="172"/>
      <c r="BA2040" s="172"/>
      <c r="BB2040" s="172"/>
      <c r="BC2040" s="172"/>
      <c r="BD2040" s="172"/>
      <c r="BE2040" s="172"/>
      <c r="BF2040" s="172"/>
      <c r="BG2040" s="172"/>
      <c r="BH2040" s="172"/>
      <c r="BI2040" s="172"/>
      <c r="BJ2040" s="172"/>
      <c r="BK2040" s="172"/>
      <c r="BL2040" s="172"/>
      <c r="BM2040" s="172"/>
      <c r="BN2040" s="172"/>
    </row>
    <row r="2041" spans="20:66" s="156" customFormat="1">
      <c r="T2041" s="172"/>
      <c r="U2041" s="172"/>
      <c r="V2041" s="172"/>
      <c r="W2041" s="172"/>
      <c r="X2041" s="172"/>
      <c r="Y2041" s="172"/>
      <c r="Z2041" s="172"/>
      <c r="AA2041" s="172"/>
      <c r="AB2041" s="172"/>
      <c r="AC2041" s="172"/>
      <c r="AD2041" s="172"/>
      <c r="AE2041" s="172"/>
      <c r="AF2041" s="172"/>
      <c r="AG2041" s="172"/>
      <c r="AH2041" s="172"/>
      <c r="AI2041" s="172"/>
      <c r="AJ2041" s="172"/>
      <c r="AK2041" s="172"/>
      <c r="AL2041" s="172"/>
      <c r="AM2041" s="172"/>
      <c r="AN2041" s="172"/>
      <c r="AO2041" s="172"/>
      <c r="AP2041" s="172"/>
      <c r="AQ2041" s="172"/>
      <c r="AR2041" s="172"/>
      <c r="AS2041" s="172"/>
      <c r="AT2041" s="172"/>
      <c r="AU2041" s="172"/>
      <c r="AV2041" s="172"/>
      <c r="AW2041" s="172"/>
      <c r="AX2041" s="172"/>
      <c r="AY2041" s="172"/>
      <c r="AZ2041" s="172"/>
      <c r="BA2041" s="172"/>
      <c r="BB2041" s="172"/>
      <c r="BC2041" s="172"/>
      <c r="BD2041" s="172"/>
      <c r="BE2041" s="172"/>
      <c r="BF2041" s="172"/>
      <c r="BG2041" s="172"/>
      <c r="BH2041" s="172"/>
      <c r="BI2041" s="172"/>
      <c r="BJ2041" s="172"/>
      <c r="BK2041" s="172"/>
      <c r="BL2041" s="172"/>
      <c r="BM2041" s="172"/>
      <c r="BN2041" s="172"/>
    </row>
    <row r="2042" spans="20:66" s="156" customFormat="1">
      <c r="T2042" s="172"/>
      <c r="U2042" s="172"/>
      <c r="V2042" s="172"/>
      <c r="W2042" s="172"/>
      <c r="X2042" s="172"/>
      <c r="Y2042" s="172"/>
      <c r="Z2042" s="172"/>
      <c r="AA2042" s="172"/>
      <c r="AB2042" s="172"/>
      <c r="AC2042" s="172"/>
      <c r="AD2042" s="172"/>
      <c r="AE2042" s="172"/>
      <c r="AF2042" s="172"/>
      <c r="AG2042" s="172"/>
      <c r="AH2042" s="172"/>
      <c r="AI2042" s="172"/>
      <c r="AJ2042" s="172"/>
      <c r="AK2042" s="172"/>
      <c r="AL2042" s="172"/>
      <c r="AM2042" s="172"/>
      <c r="AN2042" s="172"/>
      <c r="AO2042" s="172"/>
      <c r="AP2042" s="172"/>
      <c r="AQ2042" s="172"/>
      <c r="AR2042" s="172"/>
      <c r="AS2042" s="172"/>
      <c r="AT2042" s="172"/>
      <c r="AU2042" s="172"/>
      <c r="AV2042" s="172"/>
      <c r="AW2042" s="172"/>
      <c r="AX2042" s="172"/>
      <c r="AY2042" s="172"/>
      <c r="AZ2042" s="172"/>
      <c r="BA2042" s="172"/>
      <c r="BB2042" s="172"/>
      <c r="BC2042" s="172"/>
      <c r="BD2042" s="172"/>
      <c r="BE2042" s="172"/>
      <c r="BF2042" s="172"/>
      <c r="BG2042" s="172"/>
      <c r="BH2042" s="172"/>
      <c r="BI2042" s="172"/>
      <c r="BJ2042" s="172"/>
      <c r="BK2042" s="172"/>
      <c r="BL2042" s="172"/>
      <c r="BM2042" s="172"/>
      <c r="BN2042" s="172"/>
    </row>
    <row r="2043" spans="20:66" s="156" customFormat="1">
      <c r="T2043" s="172"/>
      <c r="U2043" s="172"/>
      <c r="V2043" s="172"/>
      <c r="W2043" s="172"/>
      <c r="X2043" s="172"/>
      <c r="Y2043" s="172"/>
      <c r="Z2043" s="172"/>
      <c r="AA2043" s="172"/>
      <c r="AB2043" s="172"/>
      <c r="AC2043" s="172"/>
      <c r="AD2043" s="172"/>
      <c r="AE2043" s="172"/>
      <c r="AF2043" s="172"/>
      <c r="AG2043" s="172"/>
      <c r="AH2043" s="172"/>
      <c r="AI2043" s="172"/>
      <c r="AJ2043" s="172"/>
      <c r="AK2043" s="172"/>
      <c r="AL2043" s="172"/>
      <c r="AM2043" s="172"/>
      <c r="AN2043" s="172"/>
      <c r="AO2043" s="172"/>
      <c r="AP2043" s="172"/>
      <c r="AQ2043" s="172"/>
      <c r="AR2043" s="172"/>
      <c r="AS2043" s="172"/>
      <c r="AT2043" s="172"/>
      <c r="AU2043" s="172"/>
      <c r="AV2043" s="172"/>
      <c r="AW2043" s="172"/>
      <c r="AX2043" s="172"/>
      <c r="AY2043" s="172"/>
      <c r="AZ2043" s="172"/>
      <c r="BA2043" s="172"/>
      <c r="BB2043" s="172"/>
      <c r="BC2043" s="172"/>
      <c r="BD2043" s="172"/>
      <c r="BE2043" s="172"/>
      <c r="BF2043" s="172"/>
      <c r="BG2043" s="172"/>
      <c r="BH2043" s="172"/>
      <c r="BI2043" s="172"/>
      <c r="BJ2043" s="172"/>
      <c r="BK2043" s="172"/>
      <c r="BL2043" s="172"/>
      <c r="BM2043" s="172"/>
      <c r="BN2043" s="172"/>
    </row>
    <row r="2044" spans="20:66" s="156" customFormat="1">
      <c r="T2044" s="172"/>
      <c r="U2044" s="172"/>
      <c r="V2044" s="172"/>
      <c r="W2044" s="172"/>
      <c r="X2044" s="172"/>
      <c r="Y2044" s="172"/>
      <c r="Z2044" s="172"/>
      <c r="AA2044" s="172"/>
      <c r="AB2044" s="172"/>
      <c r="AC2044" s="172"/>
      <c r="AD2044" s="172"/>
      <c r="AE2044" s="172"/>
      <c r="AF2044" s="172"/>
      <c r="AG2044" s="172"/>
      <c r="AH2044" s="172"/>
      <c r="AI2044" s="172"/>
      <c r="AJ2044" s="172"/>
      <c r="AK2044" s="172"/>
      <c r="AL2044" s="172"/>
      <c r="AM2044" s="172"/>
      <c r="AN2044" s="172"/>
      <c r="AO2044" s="172"/>
      <c r="AP2044" s="172"/>
      <c r="AQ2044" s="172"/>
      <c r="AR2044" s="172"/>
      <c r="AS2044" s="172"/>
      <c r="AT2044" s="172"/>
      <c r="AU2044" s="172"/>
      <c r="AV2044" s="172"/>
      <c r="AW2044" s="172"/>
      <c r="AX2044" s="172"/>
      <c r="AY2044" s="172"/>
      <c r="AZ2044" s="172"/>
      <c r="BA2044" s="172"/>
      <c r="BB2044" s="172"/>
      <c r="BC2044" s="172"/>
      <c r="BD2044" s="172"/>
      <c r="BE2044" s="172"/>
      <c r="BF2044" s="172"/>
      <c r="BG2044" s="172"/>
      <c r="BH2044" s="172"/>
      <c r="BI2044" s="172"/>
      <c r="BJ2044" s="172"/>
      <c r="BK2044" s="172"/>
      <c r="BL2044" s="172"/>
      <c r="BM2044" s="172"/>
      <c r="BN2044" s="172"/>
    </row>
    <row r="2045" spans="20:66" s="156" customFormat="1">
      <c r="T2045" s="172"/>
      <c r="U2045" s="172"/>
      <c r="V2045" s="172"/>
      <c r="W2045" s="172"/>
      <c r="X2045" s="172"/>
      <c r="Y2045" s="172"/>
      <c r="Z2045" s="172"/>
      <c r="AA2045" s="172"/>
      <c r="AB2045" s="172"/>
      <c r="AC2045" s="172"/>
      <c r="AD2045" s="172"/>
      <c r="AE2045" s="172"/>
      <c r="AF2045" s="172"/>
      <c r="AG2045" s="172"/>
      <c r="AH2045" s="172"/>
      <c r="AI2045" s="172"/>
      <c r="AJ2045" s="172"/>
      <c r="AK2045" s="172"/>
      <c r="AL2045" s="172"/>
      <c r="AM2045" s="172"/>
      <c r="AN2045" s="172"/>
      <c r="AO2045" s="172"/>
      <c r="AP2045" s="172"/>
      <c r="AQ2045" s="172"/>
      <c r="AR2045" s="172"/>
      <c r="AS2045" s="172"/>
      <c r="AT2045" s="172"/>
      <c r="AU2045" s="172"/>
      <c r="AV2045" s="172"/>
      <c r="AW2045" s="172"/>
      <c r="AX2045" s="172"/>
      <c r="AY2045" s="172"/>
      <c r="AZ2045" s="172"/>
      <c r="BA2045" s="172"/>
      <c r="BB2045" s="172"/>
      <c r="BC2045" s="172"/>
      <c r="BD2045" s="172"/>
      <c r="BE2045" s="172"/>
      <c r="BF2045" s="172"/>
      <c r="BG2045" s="172"/>
      <c r="BH2045" s="172"/>
      <c r="BI2045" s="172"/>
      <c r="BJ2045" s="172"/>
      <c r="BK2045" s="172"/>
      <c r="BL2045" s="172"/>
      <c r="BM2045" s="172"/>
      <c r="BN2045" s="172"/>
    </row>
    <row r="2046" spans="20:66" s="156" customFormat="1">
      <c r="T2046" s="172"/>
      <c r="U2046" s="172"/>
      <c r="V2046" s="172"/>
      <c r="W2046" s="172"/>
      <c r="X2046" s="172"/>
      <c r="Y2046" s="172"/>
      <c r="Z2046" s="172"/>
      <c r="AA2046" s="172"/>
      <c r="AB2046" s="172"/>
      <c r="AC2046" s="172"/>
      <c r="AD2046" s="172"/>
      <c r="AE2046" s="172"/>
      <c r="AF2046" s="172"/>
      <c r="AG2046" s="172"/>
      <c r="AH2046" s="172"/>
      <c r="AI2046" s="172"/>
      <c r="AJ2046" s="172"/>
      <c r="AK2046" s="172"/>
      <c r="AL2046" s="172"/>
      <c r="AM2046" s="172"/>
      <c r="AN2046" s="172"/>
      <c r="AO2046" s="172"/>
      <c r="AP2046" s="172"/>
      <c r="AQ2046" s="172"/>
      <c r="AR2046" s="172"/>
      <c r="AS2046" s="172"/>
      <c r="AT2046" s="172"/>
      <c r="AU2046" s="172"/>
      <c r="AV2046" s="172"/>
      <c r="AW2046" s="172"/>
      <c r="AX2046" s="172"/>
      <c r="AY2046" s="172"/>
      <c r="AZ2046" s="172"/>
      <c r="BA2046" s="172"/>
      <c r="BB2046" s="172"/>
      <c r="BC2046" s="172"/>
      <c r="BD2046" s="172"/>
      <c r="BE2046" s="172"/>
      <c r="BF2046" s="172"/>
      <c r="BG2046" s="172"/>
      <c r="BH2046" s="172"/>
      <c r="BI2046" s="172"/>
      <c r="BJ2046" s="172"/>
      <c r="BK2046" s="172"/>
      <c r="BL2046" s="172"/>
      <c r="BM2046" s="172"/>
      <c r="BN2046" s="172"/>
    </row>
    <row r="2047" spans="20:66" s="156" customFormat="1">
      <c r="T2047" s="172"/>
      <c r="U2047" s="172"/>
      <c r="V2047" s="172"/>
      <c r="W2047" s="172"/>
      <c r="X2047" s="172"/>
      <c r="Y2047" s="172"/>
      <c r="Z2047" s="172"/>
      <c r="AA2047" s="172"/>
      <c r="AB2047" s="172"/>
      <c r="AC2047" s="172"/>
      <c r="AD2047" s="172"/>
      <c r="AE2047" s="172"/>
      <c r="AF2047" s="172"/>
      <c r="AG2047" s="172"/>
      <c r="AH2047" s="172"/>
      <c r="AI2047" s="172"/>
      <c r="AJ2047" s="172"/>
      <c r="AK2047" s="172"/>
      <c r="AL2047" s="172"/>
      <c r="AM2047" s="172"/>
      <c r="AN2047" s="172"/>
      <c r="AO2047" s="172"/>
      <c r="AP2047" s="172"/>
      <c r="AQ2047" s="172"/>
      <c r="AR2047" s="172"/>
      <c r="AS2047" s="172"/>
      <c r="AT2047" s="172"/>
      <c r="AU2047" s="172"/>
      <c r="AV2047" s="172"/>
      <c r="AW2047" s="172"/>
      <c r="AX2047" s="172"/>
      <c r="AY2047" s="172"/>
      <c r="AZ2047" s="172"/>
      <c r="BA2047" s="172"/>
      <c r="BB2047" s="172"/>
      <c r="BC2047" s="172"/>
      <c r="BD2047" s="172"/>
      <c r="BE2047" s="172"/>
      <c r="BF2047" s="172"/>
      <c r="BG2047" s="172"/>
      <c r="BH2047" s="172"/>
      <c r="BI2047" s="172"/>
      <c r="BJ2047" s="172"/>
      <c r="BK2047" s="172"/>
      <c r="BL2047" s="172"/>
      <c r="BM2047" s="172"/>
      <c r="BN2047" s="172"/>
    </row>
    <row r="2048" spans="20:66" s="156" customFormat="1">
      <c r="T2048" s="172"/>
      <c r="U2048" s="172"/>
      <c r="V2048" s="172"/>
      <c r="W2048" s="172"/>
      <c r="X2048" s="172"/>
      <c r="Y2048" s="172"/>
      <c r="Z2048" s="172"/>
      <c r="AA2048" s="172"/>
      <c r="AB2048" s="172"/>
      <c r="AC2048" s="172"/>
      <c r="AD2048" s="172"/>
      <c r="AE2048" s="172"/>
      <c r="AF2048" s="172"/>
      <c r="AG2048" s="172"/>
      <c r="AH2048" s="172"/>
      <c r="AI2048" s="172"/>
      <c r="AJ2048" s="172"/>
      <c r="AK2048" s="172"/>
      <c r="AL2048" s="172"/>
      <c r="AM2048" s="172"/>
      <c r="AN2048" s="172"/>
      <c r="AO2048" s="172"/>
      <c r="AP2048" s="172"/>
      <c r="AQ2048" s="172"/>
      <c r="AR2048" s="172"/>
      <c r="AS2048" s="172"/>
      <c r="AT2048" s="172"/>
      <c r="AU2048" s="172"/>
      <c r="AV2048" s="172"/>
      <c r="AW2048" s="172"/>
      <c r="AX2048" s="172"/>
      <c r="AY2048" s="172"/>
      <c r="AZ2048" s="172"/>
      <c r="BA2048" s="172"/>
      <c r="BB2048" s="172"/>
      <c r="BC2048" s="172"/>
      <c r="BD2048" s="172"/>
      <c r="BE2048" s="172"/>
      <c r="BF2048" s="172"/>
      <c r="BG2048" s="172"/>
      <c r="BH2048" s="172"/>
      <c r="BI2048" s="172"/>
      <c r="BJ2048" s="172"/>
      <c r="BK2048" s="172"/>
      <c r="BL2048" s="172"/>
      <c r="BM2048" s="172"/>
      <c r="BN2048" s="172"/>
    </row>
    <row r="2049" spans="20:66" s="156" customFormat="1">
      <c r="T2049" s="172"/>
      <c r="U2049" s="172"/>
      <c r="V2049" s="172"/>
      <c r="W2049" s="172"/>
      <c r="X2049" s="172"/>
      <c r="Y2049" s="172"/>
      <c r="Z2049" s="172"/>
      <c r="AA2049" s="172"/>
      <c r="AB2049" s="172"/>
      <c r="AC2049" s="172"/>
      <c r="AD2049" s="172"/>
      <c r="AE2049" s="172"/>
      <c r="AF2049" s="172"/>
      <c r="AG2049" s="172"/>
      <c r="AH2049" s="172"/>
      <c r="AI2049" s="172"/>
      <c r="AJ2049" s="172"/>
      <c r="AK2049" s="172"/>
      <c r="AL2049" s="172"/>
      <c r="AM2049" s="172"/>
      <c r="AN2049" s="172"/>
      <c r="AO2049" s="172"/>
      <c r="AP2049" s="172"/>
      <c r="AQ2049" s="172"/>
      <c r="AR2049" s="172"/>
      <c r="AS2049" s="172"/>
      <c r="AT2049" s="172"/>
      <c r="AU2049" s="172"/>
      <c r="AV2049" s="172"/>
      <c r="AW2049" s="172"/>
      <c r="AX2049" s="172"/>
      <c r="AY2049" s="172"/>
      <c r="AZ2049" s="172"/>
      <c r="BA2049" s="172"/>
      <c r="BB2049" s="172"/>
      <c r="BC2049" s="172"/>
      <c r="BD2049" s="172"/>
      <c r="BE2049" s="172"/>
      <c r="BF2049" s="172"/>
      <c r="BG2049" s="172"/>
      <c r="BH2049" s="172"/>
      <c r="BI2049" s="172"/>
      <c r="BJ2049" s="172"/>
      <c r="BK2049" s="172"/>
      <c r="BL2049" s="172"/>
      <c r="BM2049" s="172"/>
      <c r="BN2049" s="172"/>
    </row>
    <row r="2050" spans="20:66" s="156" customFormat="1">
      <c r="T2050" s="172"/>
      <c r="U2050" s="172"/>
      <c r="V2050" s="172"/>
      <c r="W2050" s="172"/>
      <c r="X2050" s="172"/>
      <c r="Y2050" s="172"/>
      <c r="Z2050" s="172"/>
      <c r="AA2050" s="172"/>
      <c r="AB2050" s="172"/>
      <c r="AC2050" s="172"/>
      <c r="AD2050" s="172"/>
      <c r="AE2050" s="172"/>
      <c r="AF2050" s="172"/>
      <c r="AG2050" s="172"/>
      <c r="AH2050" s="172"/>
      <c r="AI2050" s="172"/>
      <c r="AJ2050" s="172"/>
      <c r="AK2050" s="172"/>
      <c r="AL2050" s="172"/>
      <c r="AM2050" s="172"/>
      <c r="AN2050" s="172"/>
      <c r="AO2050" s="172"/>
      <c r="AP2050" s="172"/>
      <c r="AQ2050" s="172"/>
      <c r="AR2050" s="172"/>
      <c r="AS2050" s="172"/>
      <c r="AT2050" s="172"/>
      <c r="AU2050" s="172"/>
      <c r="AV2050" s="172"/>
      <c r="AW2050" s="172"/>
      <c r="AX2050" s="172"/>
      <c r="AY2050" s="172"/>
      <c r="AZ2050" s="172"/>
      <c r="BA2050" s="172"/>
      <c r="BB2050" s="172"/>
      <c r="BC2050" s="172"/>
      <c r="BD2050" s="172"/>
      <c r="BE2050" s="172"/>
      <c r="BF2050" s="172"/>
      <c r="BG2050" s="172"/>
      <c r="BH2050" s="172"/>
      <c r="BI2050" s="172"/>
      <c r="BJ2050" s="172"/>
      <c r="BK2050" s="172"/>
      <c r="BL2050" s="172"/>
      <c r="BM2050" s="172"/>
      <c r="BN2050" s="172"/>
    </row>
    <row r="2051" spans="20:66" s="156" customFormat="1">
      <c r="T2051" s="172"/>
      <c r="U2051" s="172"/>
      <c r="V2051" s="172"/>
      <c r="W2051" s="172"/>
      <c r="X2051" s="172"/>
      <c r="Y2051" s="172"/>
      <c r="Z2051" s="172"/>
      <c r="AA2051" s="172"/>
      <c r="AB2051" s="172"/>
      <c r="AC2051" s="172"/>
      <c r="AD2051" s="172"/>
      <c r="AE2051" s="172"/>
      <c r="AF2051" s="172"/>
      <c r="AG2051" s="172"/>
      <c r="AH2051" s="172"/>
      <c r="AI2051" s="172"/>
      <c r="AJ2051" s="172"/>
      <c r="AK2051" s="172"/>
      <c r="AL2051" s="172"/>
      <c r="AM2051" s="172"/>
      <c r="AN2051" s="172"/>
      <c r="AO2051" s="172"/>
      <c r="AP2051" s="172"/>
      <c r="AQ2051" s="172"/>
      <c r="AR2051" s="172"/>
      <c r="AS2051" s="172"/>
      <c r="AT2051" s="172"/>
      <c r="AU2051" s="172"/>
      <c r="AV2051" s="172"/>
      <c r="AW2051" s="172"/>
      <c r="AX2051" s="172"/>
      <c r="AY2051" s="172"/>
      <c r="AZ2051" s="172"/>
      <c r="BA2051" s="172"/>
      <c r="BB2051" s="172"/>
      <c r="BC2051" s="172"/>
      <c r="BD2051" s="172"/>
      <c r="BE2051" s="172"/>
      <c r="BF2051" s="172"/>
      <c r="BG2051" s="172"/>
      <c r="BH2051" s="172"/>
      <c r="BI2051" s="172"/>
      <c r="BJ2051" s="172"/>
      <c r="BK2051" s="172"/>
      <c r="BL2051" s="172"/>
      <c r="BM2051" s="172"/>
      <c r="BN2051" s="172"/>
    </row>
    <row r="2052" spans="20:66" s="156" customFormat="1">
      <c r="T2052" s="172"/>
      <c r="U2052" s="172"/>
      <c r="V2052" s="172"/>
      <c r="W2052" s="172"/>
      <c r="X2052" s="172"/>
      <c r="Y2052" s="172"/>
      <c r="Z2052" s="172"/>
      <c r="AA2052" s="172"/>
      <c r="AB2052" s="172"/>
      <c r="AC2052" s="172"/>
      <c r="AD2052" s="172"/>
      <c r="AE2052" s="172"/>
      <c r="AF2052" s="172"/>
      <c r="AG2052" s="172"/>
      <c r="AH2052" s="172"/>
      <c r="AI2052" s="172"/>
      <c r="AJ2052" s="172"/>
      <c r="AK2052" s="172"/>
      <c r="AL2052" s="172"/>
      <c r="AM2052" s="172"/>
      <c r="AN2052" s="172"/>
      <c r="AO2052" s="172"/>
      <c r="AP2052" s="172"/>
      <c r="AQ2052" s="172"/>
      <c r="AR2052" s="172"/>
      <c r="AS2052" s="172"/>
      <c r="AT2052" s="172"/>
      <c r="AU2052" s="172"/>
      <c r="AV2052" s="172"/>
      <c r="AW2052" s="172"/>
      <c r="AX2052" s="172"/>
      <c r="AY2052" s="172"/>
      <c r="AZ2052" s="172"/>
      <c r="BA2052" s="172"/>
      <c r="BB2052" s="172"/>
      <c r="BC2052" s="172"/>
      <c r="BD2052" s="172"/>
      <c r="BE2052" s="172"/>
      <c r="BF2052" s="172"/>
      <c r="BG2052" s="172"/>
      <c r="BH2052" s="172"/>
      <c r="BI2052" s="172"/>
      <c r="BJ2052" s="172"/>
      <c r="BK2052" s="172"/>
      <c r="BL2052" s="172"/>
      <c r="BM2052" s="172"/>
      <c r="BN2052" s="172"/>
    </row>
    <row r="2053" spans="20:66" s="156" customFormat="1">
      <c r="T2053" s="172"/>
      <c r="U2053" s="172"/>
      <c r="V2053" s="172"/>
      <c r="W2053" s="172"/>
      <c r="X2053" s="172"/>
      <c r="Y2053" s="172"/>
      <c r="Z2053" s="172"/>
      <c r="AA2053" s="172"/>
      <c r="AB2053" s="172"/>
      <c r="AC2053" s="172"/>
      <c r="AD2053" s="172"/>
      <c r="AE2053" s="172"/>
      <c r="AF2053" s="172"/>
      <c r="AG2053" s="172"/>
      <c r="AH2053" s="172"/>
      <c r="AI2053" s="172"/>
      <c r="AJ2053" s="172"/>
      <c r="AK2053" s="172"/>
      <c r="AL2053" s="172"/>
      <c r="AM2053" s="172"/>
      <c r="AN2053" s="172"/>
      <c r="AO2053" s="172"/>
      <c r="AP2053" s="172"/>
      <c r="AQ2053" s="172"/>
      <c r="AR2053" s="172"/>
      <c r="AS2053" s="172"/>
      <c r="AT2053" s="172"/>
      <c r="AU2053" s="172"/>
      <c r="AV2053" s="172"/>
      <c r="AW2053" s="172"/>
      <c r="AX2053" s="172"/>
      <c r="AY2053" s="172"/>
      <c r="AZ2053" s="172"/>
      <c r="BA2053" s="172"/>
      <c r="BB2053" s="172"/>
      <c r="BC2053" s="172"/>
      <c r="BD2053" s="172"/>
      <c r="BE2053" s="172"/>
      <c r="BF2053" s="172"/>
      <c r="BG2053" s="172"/>
      <c r="BH2053" s="172"/>
      <c r="BI2053" s="172"/>
      <c r="BJ2053" s="172"/>
      <c r="BK2053" s="172"/>
      <c r="BL2053" s="172"/>
      <c r="BM2053" s="172"/>
      <c r="BN2053" s="172"/>
    </row>
    <row r="2054" spans="20:66" s="156" customFormat="1">
      <c r="T2054" s="172"/>
      <c r="U2054" s="172"/>
      <c r="V2054" s="172"/>
      <c r="W2054" s="172"/>
      <c r="X2054" s="172"/>
      <c r="Y2054" s="172"/>
      <c r="Z2054" s="172"/>
      <c r="AA2054" s="172"/>
      <c r="AB2054" s="172"/>
      <c r="AC2054" s="172"/>
      <c r="AD2054" s="172"/>
      <c r="AE2054" s="172"/>
      <c r="AF2054" s="172"/>
      <c r="AG2054" s="172"/>
      <c r="AH2054" s="172"/>
      <c r="AI2054" s="172"/>
      <c r="AJ2054" s="172"/>
      <c r="AK2054" s="172"/>
      <c r="AL2054" s="172"/>
      <c r="AM2054" s="172"/>
      <c r="AN2054" s="172"/>
      <c r="AO2054" s="172"/>
      <c r="AP2054" s="172"/>
      <c r="AQ2054" s="172"/>
      <c r="AR2054" s="172"/>
      <c r="AS2054" s="172"/>
      <c r="AT2054" s="172"/>
      <c r="AU2054" s="172"/>
      <c r="AV2054" s="172"/>
      <c r="AW2054" s="172"/>
      <c r="AX2054" s="172"/>
      <c r="AY2054" s="172"/>
      <c r="AZ2054" s="172"/>
      <c r="BA2054" s="172"/>
      <c r="BB2054" s="172"/>
      <c r="BC2054" s="172"/>
      <c r="BD2054" s="172"/>
      <c r="BE2054" s="172"/>
      <c r="BF2054" s="172"/>
      <c r="BG2054" s="172"/>
      <c r="BH2054" s="172"/>
      <c r="BI2054" s="172"/>
      <c r="BJ2054" s="172"/>
      <c r="BK2054" s="172"/>
      <c r="BL2054" s="172"/>
      <c r="BM2054" s="172"/>
      <c r="BN2054" s="172"/>
    </row>
    <row r="2055" spans="20:66" s="156" customFormat="1">
      <c r="T2055" s="172"/>
      <c r="U2055" s="172"/>
      <c r="V2055" s="172"/>
      <c r="W2055" s="172"/>
      <c r="X2055" s="172"/>
      <c r="Y2055" s="172"/>
      <c r="Z2055" s="172"/>
      <c r="AA2055" s="172"/>
      <c r="AB2055" s="172"/>
      <c r="AC2055" s="172"/>
      <c r="AD2055" s="172"/>
      <c r="AE2055" s="172"/>
      <c r="AF2055" s="172"/>
      <c r="AG2055" s="172"/>
      <c r="AH2055" s="172"/>
      <c r="AI2055" s="172"/>
      <c r="AJ2055" s="172"/>
      <c r="AK2055" s="172"/>
      <c r="AL2055" s="172"/>
      <c r="AM2055" s="172"/>
      <c r="AN2055" s="172"/>
      <c r="AO2055" s="172"/>
      <c r="AP2055" s="172"/>
      <c r="AQ2055" s="172"/>
      <c r="AR2055" s="172"/>
      <c r="AS2055" s="172"/>
      <c r="AT2055" s="172"/>
      <c r="AU2055" s="172"/>
      <c r="AV2055" s="172"/>
      <c r="AW2055" s="172"/>
      <c r="AX2055" s="172"/>
      <c r="AY2055" s="172"/>
      <c r="AZ2055" s="172"/>
      <c r="BA2055" s="172"/>
      <c r="BB2055" s="172"/>
      <c r="BC2055" s="172"/>
      <c r="BD2055" s="172"/>
      <c r="BE2055" s="172"/>
      <c r="BF2055" s="172"/>
      <c r="BG2055" s="172"/>
      <c r="BH2055" s="172"/>
      <c r="BI2055" s="172"/>
      <c r="BJ2055" s="172"/>
      <c r="BK2055" s="172"/>
      <c r="BL2055" s="172"/>
      <c r="BM2055" s="172"/>
      <c r="BN2055" s="172"/>
    </row>
    <row r="2056" spans="20:66" s="156" customFormat="1">
      <c r="T2056" s="172"/>
      <c r="U2056" s="172"/>
      <c r="V2056" s="172"/>
      <c r="W2056" s="172"/>
      <c r="X2056" s="172"/>
      <c r="Y2056" s="172"/>
      <c r="Z2056" s="172"/>
      <c r="AA2056" s="172"/>
      <c r="AB2056" s="172"/>
      <c r="AC2056" s="172"/>
      <c r="AD2056" s="172"/>
      <c r="AE2056" s="172"/>
      <c r="AF2056" s="172"/>
      <c r="AG2056" s="172"/>
      <c r="AH2056" s="172"/>
      <c r="AI2056" s="172"/>
      <c r="AJ2056" s="172"/>
      <c r="AK2056" s="172"/>
      <c r="AL2056" s="172"/>
      <c r="AM2056" s="172"/>
      <c r="AN2056" s="172"/>
      <c r="AO2056" s="172"/>
      <c r="AP2056" s="172"/>
      <c r="AQ2056" s="172"/>
      <c r="AR2056" s="172"/>
      <c r="AS2056" s="172"/>
      <c r="AT2056" s="172"/>
      <c r="AU2056" s="172"/>
      <c r="AV2056" s="172"/>
      <c r="AW2056" s="172"/>
      <c r="AX2056" s="172"/>
      <c r="AY2056" s="172"/>
      <c r="AZ2056" s="172"/>
      <c r="BA2056" s="172"/>
      <c r="BB2056" s="172"/>
      <c r="BC2056" s="172"/>
      <c r="BD2056" s="172"/>
      <c r="BE2056" s="172"/>
      <c r="BF2056" s="172"/>
      <c r="BG2056" s="172"/>
      <c r="BH2056" s="172"/>
      <c r="BI2056" s="172"/>
      <c r="BJ2056" s="172"/>
      <c r="BK2056" s="172"/>
      <c r="BL2056" s="172"/>
      <c r="BM2056" s="172"/>
      <c r="BN2056" s="172"/>
    </row>
    <row r="2057" spans="20:66" s="156" customFormat="1">
      <c r="T2057" s="172"/>
      <c r="U2057" s="172"/>
      <c r="V2057" s="172"/>
      <c r="W2057" s="172"/>
      <c r="X2057" s="172"/>
      <c r="Y2057" s="172"/>
      <c r="Z2057" s="172"/>
      <c r="AA2057" s="172"/>
      <c r="AB2057" s="172"/>
      <c r="AC2057" s="172"/>
      <c r="AD2057" s="172"/>
      <c r="AE2057" s="172"/>
      <c r="AF2057" s="172"/>
      <c r="AG2057" s="172"/>
      <c r="AH2057" s="172"/>
      <c r="AI2057" s="172"/>
      <c r="AJ2057" s="172"/>
      <c r="AK2057" s="172"/>
      <c r="AL2057" s="172"/>
      <c r="AM2057" s="172"/>
      <c r="AN2057" s="172"/>
      <c r="AO2057" s="172"/>
      <c r="AP2057" s="172"/>
      <c r="AQ2057" s="172"/>
      <c r="AR2057" s="172"/>
      <c r="AS2057" s="172"/>
      <c r="AT2057" s="172"/>
      <c r="AU2057" s="172"/>
      <c r="AV2057" s="172"/>
      <c r="AW2057" s="172"/>
      <c r="AX2057" s="172"/>
      <c r="AY2057" s="172"/>
      <c r="AZ2057" s="172"/>
      <c r="BA2057" s="172"/>
      <c r="BB2057" s="172"/>
      <c r="BC2057" s="172"/>
      <c r="BD2057" s="172"/>
      <c r="BE2057" s="172"/>
      <c r="BF2057" s="172"/>
      <c r="BG2057" s="172"/>
      <c r="BH2057" s="172"/>
      <c r="BI2057" s="172"/>
      <c r="BJ2057" s="172"/>
      <c r="BK2057" s="172"/>
      <c r="BL2057" s="172"/>
      <c r="BM2057" s="172"/>
      <c r="BN2057" s="172"/>
    </row>
    <row r="2058" spans="20:66" s="156" customFormat="1">
      <c r="T2058" s="172"/>
      <c r="U2058" s="172"/>
      <c r="V2058" s="172"/>
      <c r="W2058" s="172"/>
      <c r="X2058" s="172"/>
      <c r="Y2058" s="172"/>
      <c r="Z2058" s="172"/>
      <c r="AA2058" s="172"/>
      <c r="AB2058" s="172"/>
      <c r="AC2058" s="172"/>
      <c r="AD2058" s="172"/>
      <c r="AE2058" s="172"/>
      <c r="AF2058" s="172"/>
      <c r="AG2058" s="172"/>
      <c r="AH2058" s="172"/>
      <c r="AI2058" s="172"/>
      <c r="AJ2058" s="172"/>
      <c r="AK2058" s="172"/>
      <c r="AL2058" s="172"/>
      <c r="AM2058" s="172"/>
      <c r="AN2058" s="172"/>
      <c r="AO2058" s="172"/>
      <c r="AP2058" s="172"/>
      <c r="AQ2058" s="172"/>
      <c r="AR2058" s="172"/>
      <c r="AS2058" s="172"/>
      <c r="AT2058" s="172"/>
      <c r="AU2058" s="172"/>
      <c r="AV2058" s="172"/>
      <c r="AW2058" s="172"/>
      <c r="AX2058" s="172"/>
      <c r="AY2058" s="172"/>
      <c r="AZ2058" s="172"/>
      <c r="BA2058" s="172"/>
      <c r="BB2058" s="172"/>
      <c r="BC2058" s="172"/>
      <c r="BD2058" s="172"/>
      <c r="BE2058" s="172"/>
      <c r="BF2058" s="172"/>
      <c r="BG2058" s="172"/>
      <c r="BH2058" s="172"/>
      <c r="BI2058" s="172"/>
      <c r="BJ2058" s="172"/>
      <c r="BK2058" s="172"/>
      <c r="BL2058" s="172"/>
      <c r="BM2058" s="172"/>
      <c r="BN2058" s="172"/>
    </row>
    <row r="2059" spans="20:66" s="156" customFormat="1">
      <c r="T2059" s="172"/>
      <c r="U2059" s="172"/>
      <c r="V2059" s="172"/>
      <c r="W2059" s="172"/>
      <c r="X2059" s="172"/>
      <c r="Y2059" s="172"/>
      <c r="Z2059" s="172"/>
      <c r="AA2059" s="172"/>
      <c r="AB2059" s="172"/>
      <c r="AC2059" s="172"/>
      <c r="AD2059" s="172"/>
      <c r="AE2059" s="172"/>
      <c r="AF2059" s="172"/>
      <c r="AG2059" s="172"/>
      <c r="AH2059" s="172"/>
      <c r="AI2059" s="172"/>
      <c r="AJ2059" s="172"/>
      <c r="AK2059" s="172"/>
      <c r="AL2059" s="172"/>
      <c r="AM2059" s="172"/>
      <c r="AN2059" s="172"/>
      <c r="AO2059" s="172"/>
      <c r="AP2059" s="172"/>
      <c r="AQ2059" s="172"/>
      <c r="AR2059" s="172"/>
      <c r="AS2059" s="172"/>
      <c r="AT2059" s="172"/>
      <c r="AU2059" s="172"/>
      <c r="AV2059" s="172"/>
      <c r="AW2059" s="172"/>
      <c r="AX2059" s="172"/>
      <c r="AY2059" s="172"/>
      <c r="AZ2059" s="172"/>
      <c r="BA2059" s="172"/>
      <c r="BB2059" s="172"/>
      <c r="BC2059" s="172"/>
      <c r="BD2059" s="172"/>
      <c r="BE2059" s="172"/>
      <c r="BF2059" s="172"/>
      <c r="BG2059" s="172"/>
      <c r="BH2059" s="172"/>
      <c r="BI2059" s="172"/>
      <c r="BJ2059" s="172"/>
      <c r="BK2059" s="172"/>
      <c r="BL2059" s="172"/>
      <c r="BM2059" s="172"/>
      <c r="BN2059" s="172"/>
    </row>
    <row r="2060" spans="20:66" s="156" customFormat="1">
      <c r="T2060" s="172"/>
      <c r="U2060" s="172"/>
      <c r="V2060" s="172"/>
      <c r="W2060" s="172"/>
      <c r="X2060" s="172"/>
      <c r="Y2060" s="172"/>
      <c r="Z2060" s="172"/>
      <c r="AA2060" s="172"/>
      <c r="AB2060" s="172"/>
      <c r="AC2060" s="172"/>
      <c r="AD2060" s="172"/>
      <c r="AE2060" s="172"/>
      <c r="AF2060" s="172"/>
      <c r="AG2060" s="172"/>
      <c r="AH2060" s="172"/>
      <c r="AI2060" s="172"/>
      <c r="AJ2060" s="172"/>
      <c r="AK2060" s="172"/>
      <c r="AL2060" s="172"/>
      <c r="AM2060" s="172"/>
      <c r="AN2060" s="172"/>
      <c r="AO2060" s="172"/>
      <c r="AP2060" s="172"/>
      <c r="AQ2060" s="172"/>
      <c r="AR2060" s="172"/>
      <c r="AS2060" s="172"/>
      <c r="AT2060" s="172"/>
      <c r="AU2060" s="172"/>
      <c r="AV2060" s="172"/>
      <c r="AW2060" s="172"/>
      <c r="AX2060" s="172"/>
      <c r="AY2060" s="172"/>
      <c r="AZ2060" s="172"/>
      <c r="BA2060" s="172"/>
      <c r="BB2060" s="172"/>
      <c r="BC2060" s="172"/>
      <c r="BD2060" s="172"/>
      <c r="BE2060" s="172"/>
      <c r="BF2060" s="172"/>
      <c r="BG2060" s="172"/>
      <c r="BH2060" s="172"/>
      <c r="BI2060" s="172"/>
      <c r="BJ2060" s="172"/>
      <c r="BK2060" s="172"/>
      <c r="BL2060" s="172"/>
      <c r="BM2060" s="172"/>
      <c r="BN2060" s="172"/>
    </row>
    <row r="2061" spans="20:66" s="156" customFormat="1">
      <c r="T2061" s="172"/>
      <c r="U2061" s="172"/>
      <c r="V2061" s="172"/>
      <c r="W2061" s="172"/>
      <c r="X2061" s="172"/>
      <c r="Y2061" s="172"/>
      <c r="Z2061" s="172"/>
      <c r="AA2061" s="172"/>
      <c r="AB2061" s="172"/>
      <c r="AC2061" s="172"/>
      <c r="AD2061" s="172"/>
      <c r="AE2061" s="172"/>
      <c r="AF2061" s="172"/>
      <c r="AG2061" s="172"/>
      <c r="AH2061" s="172"/>
      <c r="AI2061" s="172"/>
      <c r="AJ2061" s="172"/>
      <c r="AK2061" s="172"/>
      <c r="AL2061" s="172"/>
      <c r="AM2061" s="172"/>
      <c r="AN2061" s="172"/>
      <c r="AO2061" s="172"/>
      <c r="AP2061" s="172"/>
      <c r="AQ2061" s="172"/>
      <c r="AR2061" s="172"/>
      <c r="AS2061" s="172"/>
      <c r="AT2061" s="172"/>
      <c r="AU2061" s="172"/>
      <c r="AV2061" s="172"/>
      <c r="AW2061" s="172"/>
      <c r="AX2061" s="172"/>
      <c r="AY2061" s="172"/>
      <c r="AZ2061" s="172"/>
      <c r="BA2061" s="172"/>
      <c r="BB2061" s="172"/>
      <c r="BC2061" s="172"/>
      <c r="BD2061" s="172"/>
      <c r="BE2061" s="172"/>
      <c r="BF2061" s="172"/>
      <c r="BG2061" s="172"/>
      <c r="BH2061" s="172"/>
      <c r="BI2061" s="172"/>
      <c r="BJ2061" s="172"/>
      <c r="BK2061" s="172"/>
      <c r="BL2061" s="172"/>
      <c r="BM2061" s="172"/>
      <c r="BN2061" s="172"/>
    </row>
    <row r="2062" spans="20:66" s="156" customFormat="1">
      <c r="T2062" s="172"/>
      <c r="U2062" s="172"/>
      <c r="V2062" s="172"/>
      <c r="W2062" s="172"/>
      <c r="X2062" s="172"/>
      <c r="Y2062" s="172"/>
      <c r="Z2062" s="172"/>
      <c r="AA2062" s="172"/>
      <c r="AB2062" s="172"/>
      <c r="AC2062" s="172"/>
      <c r="AD2062" s="172"/>
      <c r="AE2062" s="172"/>
      <c r="AF2062" s="172"/>
      <c r="AG2062" s="172"/>
      <c r="AH2062" s="172"/>
      <c r="AI2062" s="172"/>
      <c r="AJ2062" s="172"/>
      <c r="AK2062" s="172"/>
      <c r="AL2062" s="172"/>
      <c r="AM2062" s="172"/>
      <c r="AN2062" s="172"/>
      <c r="AO2062" s="172"/>
      <c r="AP2062" s="172"/>
      <c r="AQ2062" s="172"/>
      <c r="AR2062" s="172"/>
      <c r="AS2062" s="172"/>
      <c r="AT2062" s="172"/>
      <c r="AU2062" s="172"/>
      <c r="AV2062" s="172"/>
      <c r="AW2062" s="172"/>
      <c r="AX2062" s="172"/>
      <c r="AY2062" s="172"/>
      <c r="AZ2062" s="172"/>
      <c r="BA2062" s="172"/>
      <c r="BB2062" s="172"/>
      <c r="BC2062" s="172"/>
      <c r="BD2062" s="172"/>
      <c r="BE2062" s="172"/>
      <c r="BF2062" s="172"/>
      <c r="BG2062" s="172"/>
      <c r="BH2062" s="172"/>
      <c r="BI2062" s="172"/>
      <c r="BJ2062" s="172"/>
      <c r="BK2062" s="172"/>
      <c r="BL2062" s="172"/>
      <c r="BM2062" s="172"/>
      <c r="BN2062" s="172"/>
    </row>
    <row r="2063" spans="20:66" s="156" customFormat="1">
      <c r="T2063" s="172"/>
      <c r="U2063" s="172"/>
      <c r="V2063" s="172"/>
      <c r="W2063" s="172"/>
      <c r="X2063" s="172"/>
      <c r="Y2063" s="172"/>
      <c r="Z2063" s="172"/>
      <c r="AA2063" s="172"/>
      <c r="AB2063" s="172"/>
      <c r="AC2063" s="172"/>
      <c r="AD2063" s="172"/>
      <c r="AE2063" s="172"/>
      <c r="AF2063" s="172"/>
      <c r="AG2063" s="172"/>
      <c r="AH2063" s="172"/>
      <c r="AI2063" s="172"/>
      <c r="AJ2063" s="172"/>
      <c r="AK2063" s="172"/>
      <c r="AL2063" s="172"/>
      <c r="AM2063" s="172"/>
      <c r="AN2063" s="172"/>
      <c r="AO2063" s="172"/>
      <c r="AP2063" s="172"/>
      <c r="AQ2063" s="172"/>
      <c r="AR2063" s="172"/>
      <c r="AS2063" s="172"/>
      <c r="AT2063" s="172"/>
      <c r="AU2063" s="172"/>
      <c r="AV2063" s="172"/>
      <c r="AW2063" s="172"/>
      <c r="AX2063" s="172"/>
      <c r="AY2063" s="172"/>
      <c r="AZ2063" s="172"/>
      <c r="BA2063" s="172"/>
      <c r="BB2063" s="172"/>
      <c r="BC2063" s="172"/>
      <c r="BD2063" s="172"/>
      <c r="BE2063" s="172"/>
      <c r="BF2063" s="172"/>
      <c r="BG2063" s="172"/>
      <c r="BH2063" s="172"/>
      <c r="BI2063" s="172"/>
      <c r="BJ2063" s="172"/>
      <c r="BK2063" s="172"/>
      <c r="BL2063" s="172"/>
      <c r="BM2063" s="172"/>
      <c r="BN2063" s="172"/>
    </row>
    <row r="2064" spans="20:66" s="156" customFormat="1">
      <c r="T2064" s="172"/>
      <c r="U2064" s="172"/>
      <c r="V2064" s="172"/>
      <c r="W2064" s="172"/>
      <c r="X2064" s="172"/>
      <c r="Y2064" s="172"/>
      <c r="Z2064" s="172"/>
      <c r="AA2064" s="172"/>
      <c r="AB2064" s="172"/>
      <c r="AC2064" s="172"/>
      <c r="AD2064" s="172"/>
      <c r="AE2064" s="172"/>
      <c r="AF2064" s="172"/>
      <c r="AG2064" s="172"/>
      <c r="AH2064" s="172"/>
      <c r="AI2064" s="172"/>
      <c r="AJ2064" s="172"/>
      <c r="AK2064" s="172"/>
      <c r="AL2064" s="172"/>
      <c r="AM2064" s="172"/>
      <c r="AN2064" s="172"/>
      <c r="AO2064" s="172"/>
      <c r="AP2064" s="172"/>
      <c r="AQ2064" s="172"/>
      <c r="AR2064" s="172"/>
      <c r="AS2064" s="172"/>
      <c r="AT2064" s="172"/>
      <c r="AU2064" s="172"/>
      <c r="AV2064" s="172"/>
      <c r="AW2064" s="172"/>
      <c r="AX2064" s="172"/>
      <c r="AY2064" s="172"/>
      <c r="AZ2064" s="172"/>
      <c r="BA2064" s="172"/>
      <c r="BB2064" s="172"/>
      <c r="BC2064" s="172"/>
      <c r="BD2064" s="172"/>
      <c r="BE2064" s="172"/>
      <c r="BF2064" s="172"/>
      <c r="BG2064" s="172"/>
      <c r="BH2064" s="172"/>
      <c r="BI2064" s="172"/>
      <c r="BJ2064" s="172"/>
      <c r="BK2064" s="172"/>
      <c r="BL2064" s="172"/>
      <c r="BM2064" s="172"/>
      <c r="BN2064" s="172"/>
    </row>
    <row r="2065" spans="20:66" s="156" customFormat="1">
      <c r="T2065" s="172"/>
      <c r="U2065" s="172"/>
      <c r="V2065" s="172"/>
      <c r="W2065" s="172"/>
      <c r="X2065" s="172"/>
      <c r="Y2065" s="172"/>
      <c r="Z2065" s="172"/>
      <c r="AA2065" s="172"/>
      <c r="AB2065" s="172"/>
      <c r="AC2065" s="172"/>
      <c r="AD2065" s="172"/>
      <c r="AE2065" s="172"/>
      <c r="AF2065" s="172"/>
      <c r="AG2065" s="172"/>
      <c r="AH2065" s="172"/>
      <c r="AI2065" s="172"/>
      <c r="AJ2065" s="172"/>
      <c r="AK2065" s="172"/>
      <c r="AL2065" s="172"/>
      <c r="AM2065" s="172"/>
      <c r="AN2065" s="172"/>
      <c r="AO2065" s="172"/>
      <c r="AP2065" s="172"/>
      <c r="AQ2065" s="172"/>
      <c r="AR2065" s="172"/>
      <c r="AS2065" s="172"/>
      <c r="AT2065" s="172"/>
      <c r="AU2065" s="172"/>
      <c r="AV2065" s="172"/>
      <c r="AW2065" s="172"/>
      <c r="AX2065" s="172"/>
      <c r="AY2065" s="172"/>
      <c r="AZ2065" s="172"/>
      <c r="BA2065" s="172"/>
      <c r="BB2065" s="172"/>
      <c r="BC2065" s="172"/>
      <c r="BD2065" s="172"/>
      <c r="BE2065" s="172"/>
      <c r="BF2065" s="172"/>
      <c r="BG2065" s="172"/>
      <c r="BH2065" s="172"/>
      <c r="BI2065" s="172"/>
      <c r="BJ2065" s="172"/>
      <c r="BK2065" s="172"/>
      <c r="BL2065" s="172"/>
      <c r="BM2065" s="172"/>
      <c r="BN2065" s="172"/>
    </row>
    <row r="2066" spans="20:66" s="156" customFormat="1">
      <c r="T2066" s="172"/>
      <c r="U2066" s="172"/>
      <c r="V2066" s="172"/>
      <c r="W2066" s="172"/>
      <c r="X2066" s="172"/>
      <c r="Y2066" s="172"/>
      <c r="Z2066" s="172"/>
      <c r="AA2066" s="172"/>
      <c r="AB2066" s="172"/>
      <c r="AC2066" s="172"/>
      <c r="AD2066" s="172"/>
      <c r="AE2066" s="172"/>
      <c r="AF2066" s="172"/>
      <c r="AG2066" s="172"/>
      <c r="AH2066" s="172"/>
      <c r="AI2066" s="172"/>
      <c r="AJ2066" s="172"/>
      <c r="AK2066" s="172"/>
      <c r="AL2066" s="172"/>
      <c r="AM2066" s="172"/>
      <c r="AN2066" s="172"/>
      <c r="AO2066" s="172"/>
      <c r="AP2066" s="172"/>
      <c r="AQ2066" s="172"/>
      <c r="AR2066" s="172"/>
      <c r="AS2066" s="172"/>
      <c r="AT2066" s="172"/>
      <c r="AU2066" s="172"/>
      <c r="AV2066" s="172"/>
      <c r="AW2066" s="172"/>
      <c r="AX2066" s="172"/>
      <c r="AY2066" s="172"/>
      <c r="AZ2066" s="172"/>
      <c r="BA2066" s="172"/>
      <c r="BB2066" s="172"/>
      <c r="BC2066" s="172"/>
      <c r="BD2066" s="172"/>
      <c r="BE2066" s="172"/>
      <c r="BF2066" s="172"/>
      <c r="BG2066" s="172"/>
      <c r="BH2066" s="172"/>
      <c r="BI2066" s="172"/>
      <c r="BJ2066" s="172"/>
      <c r="BK2066" s="172"/>
      <c r="BL2066" s="172"/>
      <c r="BM2066" s="172"/>
      <c r="BN2066" s="172"/>
    </row>
    <row r="2067" spans="20:66" s="156" customFormat="1">
      <c r="T2067" s="172"/>
      <c r="U2067" s="172"/>
      <c r="V2067" s="172"/>
      <c r="W2067" s="172"/>
      <c r="X2067" s="172"/>
      <c r="Y2067" s="172"/>
      <c r="Z2067" s="172"/>
      <c r="AA2067" s="172"/>
      <c r="AB2067" s="172"/>
      <c r="AC2067" s="172"/>
      <c r="AD2067" s="172"/>
      <c r="AE2067" s="172"/>
      <c r="AF2067" s="172"/>
      <c r="AG2067" s="172"/>
      <c r="AH2067" s="172"/>
      <c r="AI2067" s="172"/>
      <c r="AJ2067" s="172"/>
      <c r="AK2067" s="172"/>
      <c r="AL2067" s="172"/>
      <c r="AM2067" s="172"/>
      <c r="AN2067" s="172"/>
      <c r="AO2067" s="172"/>
      <c r="AP2067" s="172"/>
      <c r="AQ2067" s="172"/>
      <c r="AR2067" s="172"/>
      <c r="AS2067" s="172"/>
      <c r="AT2067" s="172"/>
      <c r="AU2067" s="172"/>
      <c r="AV2067" s="172"/>
      <c r="AW2067" s="172"/>
      <c r="AX2067" s="172"/>
      <c r="AY2067" s="172"/>
      <c r="AZ2067" s="172"/>
      <c r="BA2067" s="172"/>
      <c r="BB2067" s="172"/>
      <c r="BC2067" s="172"/>
      <c r="BD2067" s="172"/>
      <c r="BE2067" s="172"/>
      <c r="BF2067" s="172"/>
      <c r="BG2067" s="172"/>
      <c r="BH2067" s="172"/>
      <c r="BI2067" s="172"/>
      <c r="BJ2067" s="172"/>
      <c r="BK2067" s="172"/>
      <c r="BL2067" s="172"/>
      <c r="BM2067" s="172"/>
      <c r="BN2067" s="172"/>
    </row>
    <row r="2068" spans="20:66" s="156" customFormat="1">
      <c r="T2068" s="172"/>
      <c r="U2068" s="172"/>
      <c r="V2068" s="172"/>
      <c r="W2068" s="172"/>
      <c r="X2068" s="172"/>
      <c r="Y2068" s="172"/>
      <c r="Z2068" s="172"/>
      <c r="AA2068" s="172"/>
      <c r="AB2068" s="172"/>
      <c r="AC2068" s="172"/>
      <c r="AD2068" s="172"/>
      <c r="AE2068" s="172"/>
      <c r="AF2068" s="172"/>
      <c r="AG2068" s="172"/>
      <c r="AH2068" s="172"/>
      <c r="AI2068" s="172"/>
      <c r="AJ2068" s="172"/>
      <c r="AK2068" s="172"/>
      <c r="AL2068" s="172"/>
      <c r="AM2068" s="172"/>
      <c r="AN2068" s="172"/>
      <c r="AO2068" s="172"/>
      <c r="AP2068" s="172"/>
      <c r="AQ2068" s="172"/>
      <c r="AR2068" s="172"/>
      <c r="AS2068" s="172"/>
      <c r="AT2068" s="172"/>
      <c r="AU2068" s="172"/>
      <c r="AV2068" s="172"/>
      <c r="AW2068" s="172"/>
      <c r="AX2068" s="172"/>
      <c r="AY2068" s="172"/>
      <c r="AZ2068" s="172"/>
      <c r="BA2068" s="172"/>
      <c r="BB2068" s="172"/>
      <c r="BC2068" s="172"/>
      <c r="BD2068" s="172"/>
      <c r="BE2068" s="172"/>
      <c r="BF2068" s="172"/>
      <c r="BG2068" s="172"/>
      <c r="BH2068" s="172"/>
      <c r="BI2068" s="172"/>
      <c r="BJ2068" s="172"/>
      <c r="BK2068" s="172"/>
      <c r="BL2068" s="172"/>
      <c r="BM2068" s="172"/>
      <c r="BN2068" s="172"/>
    </row>
    <row r="2069" spans="20:66" s="156" customFormat="1">
      <c r="T2069" s="172"/>
      <c r="U2069" s="172"/>
      <c r="V2069" s="172"/>
      <c r="W2069" s="172"/>
      <c r="X2069" s="172"/>
      <c r="Y2069" s="172"/>
      <c r="Z2069" s="172"/>
      <c r="AA2069" s="172"/>
      <c r="AB2069" s="172"/>
      <c r="AC2069" s="172"/>
      <c r="AD2069" s="172"/>
      <c r="AE2069" s="172"/>
      <c r="AF2069" s="172"/>
      <c r="AG2069" s="172"/>
      <c r="AH2069" s="172"/>
      <c r="AI2069" s="172"/>
      <c r="AJ2069" s="172"/>
      <c r="AK2069" s="172"/>
      <c r="AL2069" s="172"/>
      <c r="AM2069" s="172"/>
      <c r="AN2069" s="172"/>
      <c r="AO2069" s="172"/>
      <c r="AP2069" s="172"/>
      <c r="AQ2069" s="172"/>
      <c r="AR2069" s="172"/>
      <c r="AS2069" s="172"/>
      <c r="AT2069" s="172"/>
      <c r="AU2069" s="172"/>
      <c r="AV2069" s="172"/>
      <c r="AW2069" s="172"/>
      <c r="AX2069" s="172"/>
      <c r="AY2069" s="172"/>
      <c r="AZ2069" s="172"/>
      <c r="BA2069" s="172"/>
      <c r="BB2069" s="172"/>
      <c r="BC2069" s="172"/>
      <c r="BD2069" s="172"/>
      <c r="BE2069" s="172"/>
      <c r="BF2069" s="172"/>
      <c r="BG2069" s="172"/>
      <c r="BH2069" s="172"/>
      <c r="BI2069" s="172"/>
      <c r="BJ2069" s="172"/>
      <c r="BK2069" s="172"/>
      <c r="BL2069" s="172"/>
      <c r="BM2069" s="172"/>
      <c r="BN2069" s="172"/>
    </row>
    <row r="2070" spans="20:66" s="156" customFormat="1">
      <c r="T2070" s="172"/>
      <c r="U2070" s="172"/>
      <c r="V2070" s="172"/>
      <c r="W2070" s="172"/>
      <c r="X2070" s="172"/>
      <c r="Y2070" s="172"/>
      <c r="Z2070" s="172"/>
      <c r="AA2070" s="172"/>
      <c r="AB2070" s="172"/>
      <c r="AC2070" s="172"/>
      <c r="AD2070" s="172"/>
      <c r="AE2070" s="172"/>
      <c r="AF2070" s="172"/>
      <c r="AG2070" s="172"/>
      <c r="AH2070" s="172"/>
      <c r="AI2070" s="172"/>
      <c r="AJ2070" s="172"/>
      <c r="AK2070" s="172"/>
      <c r="AL2070" s="172"/>
      <c r="AM2070" s="172"/>
      <c r="AN2070" s="172"/>
      <c r="AO2070" s="172"/>
      <c r="AP2070" s="172"/>
      <c r="AQ2070" s="172"/>
      <c r="AR2070" s="172"/>
      <c r="AS2070" s="172"/>
      <c r="AT2070" s="172"/>
      <c r="AU2070" s="172"/>
      <c r="AV2070" s="172"/>
      <c r="AW2070" s="172"/>
      <c r="AX2070" s="172"/>
      <c r="AY2070" s="172"/>
      <c r="AZ2070" s="172"/>
      <c r="BA2070" s="172"/>
      <c r="BB2070" s="172"/>
      <c r="BC2070" s="172"/>
      <c r="BD2070" s="172"/>
      <c r="BE2070" s="172"/>
      <c r="BF2070" s="172"/>
      <c r="BG2070" s="172"/>
      <c r="BH2070" s="172"/>
      <c r="BI2070" s="172"/>
      <c r="BJ2070" s="172"/>
      <c r="BK2070" s="172"/>
      <c r="BL2070" s="172"/>
      <c r="BM2070" s="172"/>
      <c r="BN2070" s="172"/>
    </row>
    <row r="2071" spans="20:66" s="156" customFormat="1">
      <c r="T2071" s="172"/>
      <c r="U2071" s="172"/>
      <c r="V2071" s="172"/>
      <c r="W2071" s="172"/>
      <c r="X2071" s="172"/>
      <c r="Y2071" s="172"/>
      <c r="Z2071" s="172"/>
      <c r="AA2071" s="172"/>
      <c r="AB2071" s="172"/>
      <c r="AC2071" s="172"/>
      <c r="AD2071" s="172"/>
      <c r="AE2071" s="172"/>
      <c r="AF2071" s="172"/>
      <c r="AG2071" s="172"/>
      <c r="AH2071" s="172"/>
      <c r="AI2071" s="172"/>
      <c r="AJ2071" s="172"/>
      <c r="AK2071" s="172"/>
      <c r="AL2071" s="172"/>
      <c r="AM2071" s="172"/>
      <c r="AN2071" s="172"/>
      <c r="AO2071" s="172"/>
      <c r="AP2071" s="172"/>
      <c r="AQ2071" s="172"/>
      <c r="AR2071" s="172"/>
      <c r="AS2071" s="172"/>
      <c r="AT2071" s="172"/>
      <c r="AU2071" s="172"/>
      <c r="AV2071" s="172"/>
      <c r="AW2071" s="172"/>
      <c r="AX2071" s="172"/>
      <c r="AY2071" s="172"/>
      <c r="AZ2071" s="172"/>
      <c r="BA2071" s="172"/>
      <c r="BB2071" s="172"/>
      <c r="BC2071" s="172"/>
      <c r="BD2071" s="172"/>
      <c r="BE2071" s="172"/>
      <c r="BF2071" s="172"/>
      <c r="BG2071" s="172"/>
      <c r="BH2071" s="172"/>
      <c r="BI2071" s="172"/>
      <c r="BJ2071" s="172"/>
      <c r="BK2071" s="172"/>
      <c r="BL2071" s="172"/>
      <c r="BM2071" s="172"/>
      <c r="BN2071" s="172"/>
    </row>
    <row r="2072" spans="20:66" s="156" customFormat="1">
      <c r="T2072" s="172"/>
      <c r="U2072" s="172"/>
      <c r="V2072" s="172"/>
      <c r="W2072" s="172"/>
      <c r="X2072" s="172"/>
      <c r="Y2072" s="172"/>
      <c r="Z2072" s="172"/>
      <c r="AA2072" s="172"/>
      <c r="AB2072" s="172"/>
      <c r="AC2072" s="172"/>
      <c r="AD2072" s="172"/>
      <c r="AE2072" s="172"/>
      <c r="AF2072" s="172"/>
      <c r="AG2072" s="172"/>
      <c r="AH2072" s="172"/>
      <c r="AI2072" s="172"/>
      <c r="AJ2072" s="172"/>
      <c r="AK2072" s="172"/>
      <c r="AL2072" s="172"/>
      <c r="AM2072" s="172"/>
      <c r="AN2072" s="172"/>
      <c r="AO2072" s="172"/>
      <c r="AP2072" s="172"/>
      <c r="AQ2072" s="172"/>
      <c r="AR2072" s="172"/>
      <c r="AS2072" s="172"/>
      <c r="AT2072" s="172"/>
      <c r="AU2072" s="172"/>
      <c r="AV2072" s="172"/>
      <c r="AW2072" s="172"/>
      <c r="AX2072" s="172"/>
      <c r="AY2072" s="172"/>
      <c r="AZ2072" s="172"/>
      <c r="BA2072" s="172"/>
      <c r="BB2072" s="172"/>
      <c r="BC2072" s="172"/>
      <c r="BD2072" s="172"/>
      <c r="BE2072" s="172"/>
      <c r="BF2072" s="172"/>
      <c r="BG2072" s="172"/>
      <c r="BH2072" s="172"/>
      <c r="BI2072" s="172"/>
      <c r="BJ2072" s="172"/>
      <c r="BK2072" s="172"/>
      <c r="BL2072" s="172"/>
      <c r="BM2072" s="172"/>
      <c r="BN2072" s="172"/>
    </row>
    <row r="2073" spans="20:66" s="156" customFormat="1">
      <c r="T2073" s="172"/>
      <c r="U2073" s="172"/>
      <c r="V2073" s="172"/>
      <c r="W2073" s="172"/>
      <c r="X2073" s="172"/>
      <c r="Y2073" s="172"/>
      <c r="Z2073" s="172"/>
      <c r="AA2073" s="172"/>
      <c r="AB2073" s="172"/>
      <c r="AC2073" s="172"/>
      <c r="AD2073" s="172"/>
      <c r="AE2073" s="172"/>
      <c r="AF2073" s="172"/>
      <c r="AG2073" s="172"/>
      <c r="AH2073" s="172"/>
      <c r="AI2073" s="172"/>
      <c r="AJ2073" s="172"/>
      <c r="AK2073" s="172"/>
      <c r="AL2073" s="172"/>
      <c r="AM2073" s="172"/>
      <c r="AN2073" s="172"/>
      <c r="AO2073" s="172"/>
      <c r="AP2073" s="172"/>
      <c r="AQ2073" s="172"/>
      <c r="AR2073" s="172"/>
      <c r="AS2073" s="172"/>
      <c r="AT2073" s="172"/>
      <c r="AU2073" s="172"/>
      <c r="AV2073" s="172"/>
      <c r="AW2073" s="172"/>
      <c r="AX2073" s="172"/>
      <c r="AY2073" s="172"/>
      <c r="AZ2073" s="172"/>
      <c r="BA2073" s="172"/>
      <c r="BB2073" s="172"/>
      <c r="BC2073" s="172"/>
      <c r="BD2073" s="172"/>
      <c r="BE2073" s="172"/>
      <c r="BF2073" s="172"/>
      <c r="BG2073" s="172"/>
      <c r="BH2073" s="172"/>
      <c r="BI2073" s="172"/>
      <c r="BJ2073" s="172"/>
      <c r="BK2073" s="172"/>
      <c r="BL2073" s="172"/>
      <c r="BM2073" s="172"/>
      <c r="BN2073" s="172"/>
    </row>
    <row r="2074" spans="20:66" s="156" customFormat="1">
      <c r="T2074" s="172"/>
      <c r="U2074" s="172"/>
      <c r="V2074" s="172"/>
      <c r="W2074" s="172"/>
      <c r="X2074" s="172"/>
      <c r="Y2074" s="172"/>
      <c r="Z2074" s="172"/>
      <c r="AA2074" s="172"/>
      <c r="AB2074" s="172"/>
      <c r="AC2074" s="172"/>
      <c r="AD2074" s="172"/>
      <c r="AE2074" s="172"/>
      <c r="AF2074" s="172"/>
      <c r="AG2074" s="172"/>
      <c r="AH2074" s="172"/>
      <c r="AI2074" s="172"/>
      <c r="AJ2074" s="172"/>
      <c r="AK2074" s="172"/>
      <c r="AL2074" s="172"/>
      <c r="AM2074" s="172"/>
      <c r="AN2074" s="172"/>
      <c r="AO2074" s="172"/>
      <c r="AP2074" s="172"/>
      <c r="AQ2074" s="172"/>
      <c r="AR2074" s="172"/>
      <c r="AS2074" s="172"/>
      <c r="AT2074" s="172"/>
      <c r="AU2074" s="172"/>
      <c r="AV2074" s="172"/>
      <c r="AW2074" s="172"/>
      <c r="AX2074" s="172"/>
      <c r="AY2074" s="172"/>
      <c r="AZ2074" s="172"/>
      <c r="BA2074" s="172"/>
      <c r="BB2074" s="172"/>
      <c r="BC2074" s="172"/>
      <c r="BD2074" s="172"/>
      <c r="BE2074" s="172"/>
      <c r="BF2074" s="172"/>
      <c r="BG2074" s="172"/>
      <c r="BH2074" s="172"/>
      <c r="BI2074" s="172"/>
      <c r="BJ2074" s="172"/>
      <c r="BK2074" s="172"/>
      <c r="BL2074" s="172"/>
      <c r="BM2074" s="172"/>
      <c r="BN2074" s="172"/>
    </row>
    <row r="2075" spans="20:66" s="156" customFormat="1">
      <c r="T2075" s="172"/>
      <c r="U2075" s="172"/>
      <c r="V2075" s="172"/>
      <c r="W2075" s="172"/>
      <c r="X2075" s="172"/>
      <c r="Y2075" s="172"/>
      <c r="Z2075" s="172"/>
      <c r="AA2075" s="172"/>
      <c r="AB2075" s="172"/>
      <c r="AC2075" s="172"/>
      <c r="AD2075" s="172"/>
      <c r="AE2075" s="172"/>
      <c r="AF2075" s="172"/>
      <c r="AG2075" s="172"/>
      <c r="AH2075" s="172"/>
      <c r="AI2075" s="172"/>
      <c r="AJ2075" s="172"/>
      <c r="AK2075" s="172"/>
      <c r="AL2075" s="172"/>
      <c r="AM2075" s="172"/>
      <c r="AN2075" s="172"/>
      <c r="AO2075" s="172"/>
      <c r="AP2075" s="172"/>
      <c r="AQ2075" s="172"/>
      <c r="AR2075" s="172"/>
      <c r="AS2075" s="172"/>
      <c r="AT2075" s="172"/>
      <c r="AU2075" s="172"/>
      <c r="AV2075" s="172"/>
      <c r="AW2075" s="172"/>
      <c r="AX2075" s="172"/>
      <c r="AY2075" s="172"/>
      <c r="AZ2075" s="172"/>
      <c r="BA2075" s="172"/>
      <c r="BB2075" s="172"/>
      <c r="BC2075" s="172"/>
      <c r="BD2075" s="172"/>
      <c r="BE2075" s="172"/>
      <c r="BF2075" s="172"/>
      <c r="BG2075" s="172"/>
      <c r="BH2075" s="172"/>
      <c r="BI2075" s="172"/>
      <c r="BJ2075" s="172"/>
      <c r="BK2075" s="172"/>
      <c r="BL2075" s="172"/>
      <c r="BM2075" s="172"/>
      <c r="BN2075" s="172"/>
    </row>
    <row r="2076" spans="20:66" s="156" customFormat="1">
      <c r="T2076" s="172"/>
      <c r="U2076" s="172"/>
      <c r="V2076" s="172"/>
      <c r="W2076" s="172"/>
      <c r="X2076" s="172"/>
      <c r="Y2076" s="172"/>
      <c r="Z2076" s="172"/>
      <c r="AA2076" s="172"/>
      <c r="AB2076" s="172"/>
      <c r="AC2076" s="172"/>
      <c r="AD2076" s="172"/>
      <c r="AE2076" s="172"/>
      <c r="AF2076" s="172"/>
      <c r="AG2076" s="172"/>
      <c r="AH2076" s="172"/>
      <c r="AI2076" s="172"/>
      <c r="AJ2076" s="172"/>
      <c r="AK2076" s="172"/>
      <c r="AL2076" s="172"/>
      <c r="AM2076" s="172"/>
      <c r="AN2076" s="172"/>
      <c r="AO2076" s="172"/>
      <c r="AP2076" s="172"/>
      <c r="AQ2076" s="172"/>
      <c r="AR2076" s="172"/>
      <c r="AS2076" s="172"/>
      <c r="AT2076" s="172"/>
      <c r="AU2076" s="172"/>
      <c r="AV2076" s="172"/>
      <c r="AW2076" s="172"/>
      <c r="AX2076" s="172"/>
      <c r="AY2076" s="172"/>
      <c r="AZ2076" s="172"/>
      <c r="BA2076" s="172"/>
      <c r="BB2076" s="172"/>
      <c r="BC2076" s="172"/>
      <c r="BD2076" s="172"/>
      <c r="BE2076" s="172"/>
      <c r="BF2076" s="172"/>
      <c r="BG2076" s="172"/>
      <c r="BH2076" s="172"/>
      <c r="BI2076" s="172"/>
      <c r="BJ2076" s="172"/>
      <c r="BK2076" s="172"/>
      <c r="BL2076" s="172"/>
      <c r="BM2076" s="172"/>
      <c r="BN2076" s="172"/>
    </row>
    <row r="2077" spans="20:66" s="156" customFormat="1">
      <c r="T2077" s="172"/>
      <c r="U2077" s="172"/>
      <c r="V2077" s="172"/>
      <c r="W2077" s="172"/>
      <c r="X2077" s="172"/>
      <c r="Y2077" s="172"/>
      <c r="Z2077" s="172"/>
      <c r="AA2077" s="172"/>
      <c r="AB2077" s="172"/>
      <c r="AC2077" s="172"/>
      <c r="AD2077" s="172"/>
      <c r="AE2077" s="172"/>
      <c r="AF2077" s="172"/>
      <c r="AG2077" s="172"/>
      <c r="AH2077" s="172"/>
      <c r="AI2077" s="172"/>
      <c r="AJ2077" s="172"/>
      <c r="AK2077" s="172"/>
      <c r="AL2077" s="172"/>
      <c r="AM2077" s="172"/>
      <c r="AN2077" s="172"/>
      <c r="AO2077" s="172"/>
      <c r="AP2077" s="172"/>
      <c r="AQ2077" s="172"/>
      <c r="AR2077" s="172"/>
      <c r="AS2077" s="172"/>
      <c r="AT2077" s="172"/>
      <c r="AU2077" s="172"/>
      <c r="AV2077" s="172"/>
      <c r="AW2077" s="172"/>
      <c r="AX2077" s="172"/>
      <c r="AY2077" s="172"/>
      <c r="AZ2077" s="172"/>
      <c r="BA2077" s="172"/>
      <c r="BB2077" s="172"/>
      <c r="BC2077" s="172"/>
      <c r="BD2077" s="172"/>
      <c r="BE2077" s="172"/>
      <c r="BF2077" s="172"/>
      <c r="BG2077" s="172"/>
      <c r="BH2077" s="172"/>
      <c r="BI2077" s="172"/>
      <c r="BJ2077" s="172"/>
      <c r="BK2077" s="172"/>
      <c r="BL2077" s="172"/>
      <c r="BM2077" s="172"/>
      <c r="BN2077" s="172"/>
    </row>
    <row r="2078" spans="20:66" s="156" customFormat="1">
      <c r="T2078" s="172"/>
      <c r="U2078" s="172"/>
      <c r="V2078" s="172"/>
      <c r="W2078" s="172"/>
      <c r="X2078" s="172"/>
      <c r="Y2078" s="172"/>
      <c r="Z2078" s="172"/>
      <c r="AA2078" s="172"/>
      <c r="AB2078" s="172"/>
      <c r="AC2078" s="172"/>
      <c r="AD2078" s="172"/>
      <c r="AE2078" s="172"/>
      <c r="AF2078" s="172"/>
      <c r="AG2078" s="172"/>
      <c r="AH2078" s="172"/>
      <c r="AI2078" s="172"/>
      <c r="AJ2078" s="172"/>
      <c r="AK2078" s="172"/>
      <c r="AL2078" s="172"/>
      <c r="AM2078" s="172"/>
      <c r="AN2078" s="172"/>
      <c r="AO2078" s="172"/>
      <c r="AP2078" s="172"/>
      <c r="AQ2078" s="172"/>
      <c r="AR2078" s="172"/>
      <c r="AS2078" s="172"/>
      <c r="AT2078" s="172"/>
      <c r="AU2078" s="172"/>
      <c r="AV2078" s="172"/>
      <c r="AW2078" s="172"/>
      <c r="AX2078" s="172"/>
      <c r="AY2078" s="172"/>
      <c r="AZ2078" s="172"/>
      <c r="BA2078" s="172"/>
      <c r="BB2078" s="172"/>
      <c r="BC2078" s="172"/>
      <c r="BD2078" s="172"/>
      <c r="BE2078" s="172"/>
      <c r="BF2078" s="172"/>
      <c r="BG2078" s="172"/>
      <c r="BH2078" s="172"/>
      <c r="BI2078" s="172"/>
      <c r="BJ2078" s="172"/>
      <c r="BK2078" s="172"/>
      <c r="BL2078" s="172"/>
      <c r="BM2078" s="172"/>
      <c r="BN2078" s="172"/>
    </row>
    <row r="2079" spans="20:66" s="156" customFormat="1">
      <c r="T2079" s="172"/>
      <c r="U2079" s="172"/>
      <c r="V2079" s="172"/>
      <c r="W2079" s="172"/>
      <c r="X2079" s="172"/>
      <c r="Y2079" s="172"/>
      <c r="Z2079" s="172"/>
      <c r="AA2079" s="172"/>
      <c r="AB2079" s="172"/>
      <c r="AC2079" s="172"/>
      <c r="AD2079" s="172"/>
      <c r="AE2079" s="172"/>
      <c r="AF2079" s="172"/>
      <c r="AG2079" s="172"/>
      <c r="AH2079" s="172"/>
      <c r="AI2079" s="172"/>
      <c r="AJ2079" s="172"/>
      <c r="AK2079" s="172"/>
      <c r="AL2079" s="172"/>
      <c r="AM2079" s="172"/>
      <c r="AN2079" s="172"/>
      <c r="AO2079" s="172"/>
      <c r="AP2079" s="172"/>
      <c r="AQ2079" s="172"/>
      <c r="AR2079" s="172"/>
      <c r="AS2079" s="172"/>
      <c r="AT2079" s="172"/>
      <c r="AU2079" s="172"/>
      <c r="AV2079" s="172"/>
      <c r="AW2079" s="172"/>
      <c r="AX2079" s="172"/>
      <c r="AY2079" s="172"/>
      <c r="AZ2079" s="172"/>
      <c r="BA2079" s="172"/>
      <c r="BB2079" s="172"/>
      <c r="BC2079" s="172"/>
      <c r="BD2079" s="172"/>
      <c r="BE2079" s="172"/>
      <c r="BF2079" s="172"/>
      <c r="BG2079" s="172"/>
      <c r="BH2079" s="172"/>
      <c r="BI2079" s="172"/>
      <c r="BJ2079" s="172"/>
      <c r="BK2079" s="172"/>
      <c r="BL2079" s="172"/>
      <c r="BM2079" s="172"/>
      <c r="BN2079" s="172"/>
    </row>
    <row r="2080" spans="20:66" s="156" customFormat="1">
      <c r="T2080" s="172"/>
      <c r="U2080" s="172"/>
      <c r="V2080" s="172"/>
      <c r="W2080" s="172"/>
      <c r="X2080" s="172"/>
      <c r="Y2080" s="172"/>
      <c r="Z2080" s="172"/>
      <c r="AA2080" s="172"/>
      <c r="AB2080" s="172"/>
      <c r="AC2080" s="172"/>
      <c r="AD2080" s="172"/>
      <c r="AE2080" s="172"/>
      <c r="AF2080" s="172"/>
      <c r="AG2080" s="172"/>
      <c r="AH2080" s="172"/>
      <c r="AI2080" s="172"/>
      <c r="AJ2080" s="172"/>
      <c r="AK2080" s="172"/>
      <c r="AL2080" s="172"/>
      <c r="AM2080" s="172"/>
      <c r="AN2080" s="172"/>
      <c r="AO2080" s="172"/>
      <c r="AP2080" s="172"/>
      <c r="AQ2080" s="172"/>
      <c r="AR2080" s="172"/>
      <c r="AS2080" s="172"/>
      <c r="AT2080" s="172"/>
      <c r="AU2080" s="172"/>
      <c r="AV2080" s="172"/>
      <c r="AW2080" s="172"/>
      <c r="AX2080" s="172"/>
      <c r="AY2080" s="172"/>
      <c r="AZ2080" s="172"/>
      <c r="BA2080" s="172"/>
      <c r="BB2080" s="172"/>
      <c r="BC2080" s="172"/>
      <c r="BD2080" s="172"/>
      <c r="BE2080" s="172"/>
      <c r="BF2080" s="172"/>
      <c r="BG2080" s="172"/>
      <c r="BH2080" s="172"/>
      <c r="BI2080" s="172"/>
      <c r="BJ2080" s="172"/>
      <c r="BK2080" s="172"/>
      <c r="BL2080" s="172"/>
      <c r="BM2080" s="172"/>
      <c r="BN2080" s="172"/>
    </row>
    <row r="2081" spans="20:66" s="156" customFormat="1">
      <c r="T2081" s="172"/>
      <c r="U2081" s="172"/>
      <c r="V2081" s="172"/>
      <c r="W2081" s="172"/>
      <c r="X2081" s="172"/>
      <c r="Y2081" s="172"/>
      <c r="Z2081" s="172"/>
      <c r="AA2081" s="172"/>
      <c r="AB2081" s="172"/>
      <c r="AC2081" s="172"/>
      <c r="AD2081" s="172"/>
      <c r="AE2081" s="172"/>
      <c r="AF2081" s="172"/>
      <c r="AG2081" s="172"/>
      <c r="AH2081" s="172"/>
      <c r="AI2081" s="172"/>
      <c r="AJ2081" s="172"/>
      <c r="AK2081" s="172"/>
      <c r="AL2081" s="172"/>
      <c r="AM2081" s="172"/>
      <c r="AN2081" s="172"/>
      <c r="AO2081" s="172"/>
      <c r="AP2081" s="172"/>
      <c r="AQ2081" s="172"/>
      <c r="AR2081" s="172"/>
      <c r="AS2081" s="172"/>
      <c r="AT2081" s="172"/>
      <c r="AU2081" s="172"/>
      <c r="AV2081" s="172"/>
      <c r="AW2081" s="172"/>
      <c r="AX2081" s="172"/>
      <c r="AY2081" s="172"/>
      <c r="AZ2081" s="172"/>
      <c r="BA2081" s="172"/>
      <c r="BB2081" s="172"/>
      <c r="BC2081" s="172"/>
      <c r="BD2081" s="172"/>
      <c r="BE2081" s="172"/>
      <c r="BF2081" s="172"/>
      <c r="BG2081" s="172"/>
      <c r="BH2081" s="172"/>
      <c r="BI2081" s="172"/>
      <c r="BJ2081" s="172"/>
      <c r="BK2081" s="172"/>
      <c r="BL2081" s="172"/>
      <c r="BM2081" s="172"/>
      <c r="BN2081" s="172"/>
    </row>
    <row r="2082" spans="20:66" s="156" customFormat="1">
      <c r="T2082" s="172"/>
      <c r="U2082" s="172"/>
      <c r="V2082" s="172"/>
      <c r="W2082" s="172"/>
      <c r="X2082" s="172"/>
      <c r="Y2082" s="172"/>
      <c r="Z2082" s="172"/>
      <c r="AA2082" s="172"/>
      <c r="AB2082" s="172"/>
      <c r="AC2082" s="172"/>
      <c r="AD2082" s="172"/>
      <c r="AE2082" s="172"/>
      <c r="AF2082" s="172"/>
      <c r="AG2082" s="172"/>
      <c r="AH2082" s="172"/>
      <c r="AI2082" s="172"/>
      <c r="AJ2082" s="172"/>
      <c r="AK2082" s="172"/>
      <c r="AL2082" s="172"/>
      <c r="AM2082" s="172"/>
      <c r="AN2082" s="172"/>
      <c r="AO2082" s="172"/>
      <c r="AP2082" s="172"/>
      <c r="AQ2082" s="172"/>
      <c r="AR2082" s="172"/>
      <c r="AS2082" s="172"/>
      <c r="AT2082" s="172"/>
      <c r="AU2082" s="172"/>
      <c r="AV2082" s="172"/>
      <c r="AW2082" s="172"/>
      <c r="AX2082" s="172"/>
      <c r="AY2082" s="172"/>
      <c r="AZ2082" s="172"/>
      <c r="BA2082" s="172"/>
      <c r="BB2082" s="172"/>
      <c r="BC2082" s="172"/>
      <c r="BD2082" s="172"/>
      <c r="BE2082" s="172"/>
      <c r="BF2082" s="172"/>
      <c r="BG2082" s="172"/>
      <c r="BH2082" s="172"/>
      <c r="BI2082" s="172"/>
      <c r="BJ2082" s="172"/>
      <c r="BK2082" s="172"/>
      <c r="BL2082" s="172"/>
      <c r="BM2082" s="172"/>
      <c r="BN2082" s="172"/>
    </row>
    <row r="2083" spans="20:66" s="156" customFormat="1">
      <c r="T2083" s="172"/>
      <c r="U2083" s="172"/>
      <c r="V2083" s="172"/>
      <c r="W2083" s="172"/>
      <c r="X2083" s="172"/>
      <c r="Y2083" s="172"/>
      <c r="Z2083" s="172"/>
      <c r="AA2083" s="172"/>
      <c r="AB2083" s="172"/>
      <c r="AC2083" s="172"/>
      <c r="AD2083" s="172"/>
      <c r="AE2083" s="172"/>
      <c r="AF2083" s="172"/>
      <c r="AG2083" s="172"/>
      <c r="AH2083" s="172"/>
      <c r="AI2083" s="172"/>
      <c r="AJ2083" s="172"/>
      <c r="AK2083" s="172"/>
      <c r="AL2083" s="172"/>
      <c r="AM2083" s="172"/>
      <c r="AN2083" s="172"/>
      <c r="AO2083" s="172"/>
      <c r="AP2083" s="172"/>
      <c r="AQ2083" s="172"/>
      <c r="AR2083" s="172"/>
      <c r="AS2083" s="172"/>
      <c r="AT2083" s="172"/>
      <c r="AU2083" s="172"/>
      <c r="AV2083" s="172"/>
      <c r="AW2083" s="172"/>
      <c r="AX2083" s="172"/>
      <c r="AY2083" s="172"/>
      <c r="AZ2083" s="172"/>
      <c r="BA2083" s="172"/>
      <c r="BB2083" s="172"/>
      <c r="BC2083" s="172"/>
      <c r="BD2083" s="172"/>
      <c r="BE2083" s="172"/>
      <c r="BF2083" s="172"/>
      <c r="BG2083" s="172"/>
      <c r="BH2083" s="172"/>
      <c r="BI2083" s="172"/>
      <c r="BJ2083" s="172"/>
      <c r="BK2083" s="172"/>
      <c r="BL2083" s="172"/>
      <c r="BM2083" s="172"/>
      <c r="BN2083" s="172"/>
    </row>
    <row r="2084" spans="20:66" s="156" customFormat="1">
      <c r="T2084" s="172"/>
      <c r="U2084" s="172"/>
      <c r="V2084" s="172"/>
      <c r="W2084" s="172"/>
      <c r="X2084" s="172"/>
      <c r="Y2084" s="172"/>
      <c r="Z2084" s="172"/>
      <c r="AA2084" s="172"/>
      <c r="AB2084" s="172"/>
      <c r="AC2084" s="172"/>
      <c r="AD2084" s="172"/>
      <c r="AE2084" s="172"/>
      <c r="AF2084" s="172"/>
      <c r="AG2084" s="172"/>
      <c r="AH2084" s="172"/>
      <c r="AI2084" s="172"/>
      <c r="AJ2084" s="172"/>
      <c r="AK2084" s="172"/>
      <c r="AL2084" s="172"/>
      <c r="AM2084" s="172"/>
      <c r="AN2084" s="172"/>
      <c r="AO2084" s="172"/>
      <c r="AP2084" s="172"/>
      <c r="AQ2084" s="172"/>
      <c r="AR2084" s="172"/>
      <c r="AS2084" s="172"/>
      <c r="AT2084" s="172"/>
      <c r="AU2084" s="172"/>
      <c r="AV2084" s="172"/>
      <c r="AW2084" s="172"/>
      <c r="AX2084" s="172"/>
      <c r="AY2084" s="172"/>
      <c r="AZ2084" s="172"/>
      <c r="BA2084" s="172"/>
      <c r="BB2084" s="172"/>
      <c r="BC2084" s="172"/>
      <c r="BD2084" s="172"/>
      <c r="BE2084" s="172"/>
      <c r="BF2084" s="172"/>
      <c r="BG2084" s="172"/>
      <c r="BH2084" s="172"/>
      <c r="BI2084" s="172"/>
      <c r="BJ2084" s="172"/>
      <c r="BK2084" s="172"/>
      <c r="BL2084" s="172"/>
      <c r="BM2084" s="172"/>
      <c r="BN2084" s="172"/>
    </row>
    <row r="2085" spans="20:66" s="156" customFormat="1">
      <c r="T2085" s="172"/>
      <c r="U2085" s="172"/>
      <c r="V2085" s="172"/>
      <c r="W2085" s="172"/>
      <c r="X2085" s="172"/>
      <c r="Y2085" s="172"/>
      <c r="Z2085" s="172"/>
      <c r="AA2085" s="172"/>
      <c r="AB2085" s="172"/>
      <c r="AC2085" s="172"/>
      <c r="AD2085" s="172"/>
      <c r="AE2085" s="172"/>
      <c r="AF2085" s="172"/>
      <c r="AG2085" s="172"/>
      <c r="AH2085" s="172"/>
      <c r="AI2085" s="172"/>
      <c r="AJ2085" s="172"/>
      <c r="AK2085" s="172"/>
      <c r="AL2085" s="172"/>
      <c r="AM2085" s="172"/>
      <c r="AN2085" s="172"/>
      <c r="AO2085" s="172"/>
      <c r="AP2085" s="172"/>
      <c r="AQ2085" s="172"/>
      <c r="AR2085" s="172"/>
      <c r="AS2085" s="172"/>
      <c r="AT2085" s="172"/>
      <c r="AU2085" s="172"/>
      <c r="AV2085" s="172"/>
      <c r="AW2085" s="172"/>
      <c r="AX2085" s="172"/>
      <c r="AY2085" s="172"/>
      <c r="AZ2085" s="172"/>
      <c r="BA2085" s="172"/>
      <c r="BB2085" s="172"/>
      <c r="BC2085" s="172"/>
      <c r="BD2085" s="172"/>
      <c r="BE2085" s="172"/>
      <c r="BF2085" s="172"/>
      <c r="BG2085" s="172"/>
      <c r="BH2085" s="172"/>
      <c r="BI2085" s="172"/>
      <c r="BJ2085" s="172"/>
      <c r="BK2085" s="172"/>
      <c r="BL2085" s="172"/>
      <c r="BM2085" s="172"/>
      <c r="BN2085" s="172"/>
    </row>
    <row r="2086" spans="20:66" s="156" customFormat="1">
      <c r="T2086" s="172"/>
      <c r="U2086" s="172"/>
      <c r="V2086" s="172"/>
      <c r="W2086" s="172"/>
      <c r="X2086" s="172"/>
      <c r="Y2086" s="172"/>
      <c r="Z2086" s="172"/>
      <c r="AA2086" s="172"/>
      <c r="AB2086" s="172"/>
      <c r="AC2086" s="172"/>
      <c r="AD2086" s="172"/>
      <c r="AE2086" s="172"/>
      <c r="AF2086" s="172"/>
      <c r="AG2086" s="172"/>
      <c r="AH2086" s="172"/>
      <c r="AI2086" s="172"/>
      <c r="AJ2086" s="172"/>
      <c r="AK2086" s="172"/>
      <c r="AL2086" s="172"/>
      <c r="AM2086" s="172"/>
      <c r="AN2086" s="172"/>
      <c r="AO2086" s="172"/>
      <c r="AP2086" s="172"/>
      <c r="AQ2086" s="172"/>
      <c r="AR2086" s="172"/>
      <c r="AS2086" s="172"/>
      <c r="AT2086" s="172"/>
      <c r="AU2086" s="172"/>
      <c r="AV2086" s="172"/>
      <c r="AW2086" s="172"/>
      <c r="AX2086" s="172"/>
      <c r="AY2086" s="172"/>
      <c r="AZ2086" s="172"/>
      <c r="BA2086" s="172"/>
      <c r="BB2086" s="172"/>
      <c r="BC2086" s="172"/>
      <c r="BD2086" s="172"/>
      <c r="BE2086" s="172"/>
      <c r="BF2086" s="172"/>
      <c r="BG2086" s="172"/>
      <c r="BH2086" s="172"/>
      <c r="BI2086" s="172"/>
      <c r="BJ2086" s="172"/>
      <c r="BK2086" s="172"/>
      <c r="BL2086" s="172"/>
      <c r="BM2086" s="172"/>
      <c r="BN2086" s="172"/>
    </row>
    <row r="2087" spans="20:66" s="156" customFormat="1">
      <c r="T2087" s="172"/>
      <c r="U2087" s="172"/>
      <c r="V2087" s="172"/>
      <c r="W2087" s="172"/>
      <c r="X2087" s="172"/>
      <c r="Y2087" s="172"/>
      <c r="Z2087" s="172"/>
      <c r="AA2087" s="172"/>
      <c r="AB2087" s="172"/>
      <c r="AC2087" s="172"/>
      <c r="AD2087" s="172"/>
      <c r="AE2087" s="172"/>
      <c r="AF2087" s="172"/>
      <c r="AG2087" s="172"/>
      <c r="AH2087" s="172"/>
      <c r="AI2087" s="172"/>
      <c r="AJ2087" s="172"/>
      <c r="AK2087" s="172"/>
      <c r="AL2087" s="172"/>
      <c r="AM2087" s="172"/>
      <c r="AN2087" s="172"/>
      <c r="AO2087" s="172"/>
      <c r="AP2087" s="172"/>
      <c r="AQ2087" s="172"/>
      <c r="AR2087" s="172"/>
      <c r="AS2087" s="172"/>
      <c r="AT2087" s="172"/>
      <c r="AU2087" s="172"/>
      <c r="AV2087" s="172"/>
      <c r="AW2087" s="172"/>
      <c r="AX2087" s="172"/>
      <c r="AY2087" s="172"/>
      <c r="AZ2087" s="172"/>
      <c r="BA2087" s="172"/>
      <c r="BB2087" s="172"/>
      <c r="BC2087" s="172"/>
      <c r="BD2087" s="172"/>
      <c r="BE2087" s="172"/>
      <c r="BF2087" s="172"/>
      <c r="BG2087" s="172"/>
      <c r="BH2087" s="172"/>
      <c r="BI2087" s="172"/>
      <c r="BJ2087" s="172"/>
      <c r="BK2087" s="172"/>
      <c r="BL2087" s="172"/>
      <c r="BM2087" s="172"/>
      <c r="BN2087" s="172"/>
    </row>
    <row r="2088" spans="20:66" s="156" customFormat="1">
      <c r="T2088" s="172"/>
      <c r="U2088" s="172"/>
      <c r="V2088" s="172"/>
      <c r="W2088" s="172"/>
      <c r="X2088" s="172"/>
      <c r="Y2088" s="172"/>
      <c r="Z2088" s="172"/>
      <c r="AA2088" s="172"/>
      <c r="AB2088" s="172"/>
      <c r="AC2088" s="172"/>
      <c r="AD2088" s="172"/>
      <c r="AE2088" s="172"/>
      <c r="AF2088" s="172"/>
      <c r="AG2088" s="172"/>
      <c r="AH2088" s="172"/>
      <c r="AI2088" s="172"/>
      <c r="AJ2088" s="172"/>
      <c r="AK2088" s="172"/>
      <c r="AL2088" s="172"/>
      <c r="AM2088" s="172"/>
      <c r="AN2088" s="172"/>
      <c r="AO2088" s="172"/>
      <c r="AP2088" s="172"/>
      <c r="AQ2088" s="172"/>
      <c r="AR2088" s="172"/>
      <c r="AS2088" s="172"/>
      <c r="AT2088" s="172"/>
      <c r="AU2088" s="172"/>
      <c r="AV2088" s="172"/>
      <c r="AW2088" s="172"/>
      <c r="AX2088" s="172"/>
      <c r="AY2088" s="172"/>
      <c r="AZ2088" s="172"/>
      <c r="BA2088" s="172"/>
      <c r="BB2088" s="172"/>
      <c r="BC2088" s="172"/>
      <c r="BD2088" s="172"/>
      <c r="BE2088" s="172"/>
      <c r="BF2088" s="172"/>
      <c r="BG2088" s="172"/>
      <c r="BH2088" s="172"/>
      <c r="BI2088" s="172"/>
      <c r="BJ2088" s="172"/>
      <c r="BK2088" s="172"/>
      <c r="BL2088" s="172"/>
      <c r="BM2088" s="172"/>
      <c r="BN2088" s="172"/>
    </row>
    <row r="2089" spans="20:66" s="156" customFormat="1">
      <c r="T2089" s="172"/>
      <c r="U2089" s="172"/>
      <c r="V2089" s="172"/>
      <c r="W2089" s="172"/>
      <c r="X2089" s="172"/>
      <c r="Y2089" s="172"/>
      <c r="Z2089" s="172"/>
      <c r="AA2089" s="172"/>
      <c r="AB2089" s="172"/>
      <c r="AC2089" s="172"/>
      <c r="AD2089" s="172"/>
      <c r="AE2089" s="172"/>
      <c r="AF2089" s="172"/>
      <c r="AG2089" s="172"/>
      <c r="AH2089" s="172"/>
      <c r="AI2089" s="172"/>
      <c r="AJ2089" s="172"/>
      <c r="AK2089" s="172"/>
      <c r="AL2089" s="172"/>
      <c r="AM2089" s="172"/>
      <c r="AN2089" s="172"/>
      <c r="AO2089" s="172"/>
      <c r="AP2089" s="172"/>
      <c r="AQ2089" s="172"/>
      <c r="AR2089" s="172"/>
      <c r="AS2089" s="172"/>
      <c r="AT2089" s="172"/>
      <c r="AU2089" s="172"/>
      <c r="AV2089" s="172"/>
      <c r="AW2089" s="172"/>
      <c r="AX2089" s="172"/>
      <c r="AY2089" s="172"/>
      <c r="AZ2089" s="172"/>
      <c r="BA2089" s="172"/>
      <c r="BB2089" s="172"/>
      <c r="BC2089" s="172"/>
      <c r="BD2089" s="172"/>
      <c r="BE2089" s="172"/>
      <c r="BF2089" s="172"/>
      <c r="BG2089" s="172"/>
      <c r="BH2089" s="172"/>
      <c r="BI2089" s="172"/>
      <c r="BJ2089" s="172"/>
      <c r="BK2089" s="172"/>
      <c r="BL2089" s="172"/>
      <c r="BM2089" s="172"/>
      <c r="BN2089" s="172"/>
    </row>
    <row r="2090" spans="20:66" s="156" customFormat="1">
      <c r="T2090" s="172"/>
      <c r="U2090" s="172"/>
      <c r="V2090" s="172"/>
      <c r="W2090" s="172"/>
      <c r="X2090" s="172"/>
      <c r="Y2090" s="172"/>
      <c r="Z2090" s="172"/>
      <c r="AA2090" s="172"/>
      <c r="AB2090" s="172"/>
      <c r="AC2090" s="172"/>
      <c r="AD2090" s="172"/>
      <c r="AE2090" s="172"/>
      <c r="AF2090" s="172"/>
      <c r="AG2090" s="172"/>
      <c r="AH2090" s="172"/>
      <c r="AI2090" s="172"/>
      <c r="AJ2090" s="172"/>
      <c r="AK2090" s="172"/>
      <c r="AL2090" s="172"/>
      <c r="AM2090" s="172"/>
      <c r="AN2090" s="172"/>
      <c r="AO2090" s="172"/>
      <c r="AP2090" s="172"/>
      <c r="AQ2090" s="172"/>
      <c r="AR2090" s="172"/>
      <c r="AS2090" s="172"/>
      <c r="AT2090" s="172"/>
      <c r="AU2090" s="172"/>
      <c r="AV2090" s="172"/>
      <c r="AW2090" s="172"/>
      <c r="AX2090" s="172"/>
      <c r="AY2090" s="172"/>
      <c r="AZ2090" s="172"/>
      <c r="BA2090" s="172"/>
      <c r="BB2090" s="172"/>
      <c r="BC2090" s="172"/>
      <c r="BD2090" s="172"/>
      <c r="BE2090" s="172"/>
      <c r="BF2090" s="172"/>
      <c r="BG2090" s="172"/>
      <c r="BH2090" s="172"/>
      <c r="BI2090" s="172"/>
      <c r="BJ2090" s="172"/>
      <c r="BK2090" s="172"/>
      <c r="BL2090" s="172"/>
      <c r="BM2090" s="172"/>
      <c r="BN2090" s="172"/>
    </row>
    <row r="2091" spans="20:66" s="156" customFormat="1">
      <c r="T2091" s="172"/>
      <c r="U2091" s="172"/>
      <c r="V2091" s="172"/>
      <c r="W2091" s="172"/>
      <c r="X2091" s="172"/>
      <c r="Y2091" s="172"/>
      <c r="Z2091" s="172"/>
      <c r="AA2091" s="172"/>
      <c r="AB2091" s="172"/>
      <c r="AC2091" s="172"/>
      <c r="AD2091" s="172"/>
      <c r="AE2091" s="172"/>
      <c r="AF2091" s="172"/>
      <c r="AG2091" s="172"/>
      <c r="AH2091" s="172"/>
      <c r="AI2091" s="172"/>
      <c r="AJ2091" s="172"/>
      <c r="AK2091" s="172"/>
      <c r="AL2091" s="172"/>
      <c r="AM2091" s="172"/>
      <c r="AN2091" s="172"/>
      <c r="AO2091" s="172"/>
      <c r="AP2091" s="172"/>
      <c r="AQ2091" s="172"/>
      <c r="AR2091" s="172"/>
      <c r="AS2091" s="172"/>
      <c r="AT2091" s="172"/>
      <c r="AU2091" s="172"/>
      <c r="AV2091" s="172"/>
      <c r="AW2091" s="172"/>
      <c r="AX2091" s="172"/>
      <c r="AY2091" s="172"/>
      <c r="AZ2091" s="172"/>
      <c r="BA2091" s="172"/>
      <c r="BB2091" s="172"/>
      <c r="BC2091" s="172"/>
      <c r="BD2091" s="172"/>
      <c r="BE2091" s="172"/>
      <c r="BF2091" s="172"/>
      <c r="BG2091" s="172"/>
      <c r="BH2091" s="172"/>
      <c r="BI2091" s="172"/>
      <c r="BJ2091" s="172"/>
      <c r="BK2091" s="172"/>
      <c r="BL2091" s="172"/>
      <c r="BM2091" s="172"/>
      <c r="BN2091" s="172"/>
    </row>
    <row r="2092" spans="20:66" s="156" customFormat="1">
      <c r="T2092" s="172"/>
      <c r="U2092" s="172"/>
      <c r="V2092" s="172"/>
      <c r="W2092" s="172"/>
      <c r="X2092" s="172"/>
      <c r="Y2092" s="172"/>
      <c r="Z2092" s="172"/>
      <c r="AA2092" s="172"/>
      <c r="AB2092" s="172"/>
      <c r="AC2092" s="172"/>
      <c r="AD2092" s="172"/>
      <c r="AE2092" s="172"/>
      <c r="AF2092" s="172"/>
      <c r="AG2092" s="172"/>
      <c r="AH2092" s="172"/>
      <c r="AI2092" s="172"/>
      <c r="AJ2092" s="172"/>
      <c r="AK2092" s="172"/>
      <c r="AL2092" s="172"/>
      <c r="AM2092" s="172"/>
      <c r="AN2092" s="172"/>
      <c r="AO2092" s="172"/>
      <c r="AP2092" s="172"/>
      <c r="AQ2092" s="172"/>
      <c r="AR2092" s="172"/>
      <c r="AS2092" s="172"/>
      <c r="AT2092" s="172"/>
      <c r="AU2092" s="172"/>
      <c r="AV2092" s="172"/>
      <c r="AW2092" s="172"/>
      <c r="AX2092" s="172"/>
      <c r="AY2092" s="172"/>
      <c r="AZ2092" s="172"/>
      <c r="BA2092" s="172"/>
      <c r="BB2092" s="172"/>
      <c r="BC2092" s="172"/>
      <c r="BD2092" s="172"/>
      <c r="BE2092" s="172"/>
      <c r="BF2092" s="172"/>
      <c r="BG2092" s="172"/>
      <c r="BH2092" s="172"/>
      <c r="BI2092" s="172"/>
      <c r="BJ2092" s="172"/>
      <c r="BK2092" s="172"/>
      <c r="BL2092" s="172"/>
      <c r="BM2092" s="172"/>
      <c r="BN2092" s="172"/>
    </row>
    <row r="2093" spans="20:66" s="156" customFormat="1">
      <c r="T2093" s="172"/>
      <c r="U2093" s="172"/>
      <c r="V2093" s="172"/>
      <c r="W2093" s="172"/>
      <c r="X2093" s="172"/>
      <c r="Y2093" s="172"/>
      <c r="Z2093" s="172"/>
      <c r="AA2093" s="172"/>
      <c r="AB2093" s="172"/>
      <c r="AC2093" s="172"/>
      <c r="AD2093" s="172"/>
      <c r="AE2093" s="172"/>
      <c r="AF2093" s="172"/>
      <c r="AG2093" s="172"/>
      <c r="AH2093" s="172"/>
      <c r="AI2093" s="172"/>
      <c r="AJ2093" s="172"/>
      <c r="AK2093" s="172"/>
      <c r="AL2093" s="172"/>
      <c r="AM2093" s="172"/>
      <c r="AN2093" s="172"/>
      <c r="AO2093" s="172"/>
      <c r="AP2093" s="172"/>
      <c r="AQ2093" s="172"/>
      <c r="AR2093" s="172"/>
      <c r="AS2093" s="172"/>
      <c r="AT2093" s="172"/>
      <c r="AU2093" s="172"/>
      <c r="AV2093" s="172"/>
      <c r="AW2093" s="172"/>
      <c r="AX2093" s="172"/>
      <c r="AY2093" s="172"/>
      <c r="AZ2093" s="172"/>
      <c r="BA2093" s="172"/>
      <c r="BB2093" s="172"/>
      <c r="BC2093" s="172"/>
      <c r="BD2093" s="172"/>
      <c r="BE2093" s="172"/>
      <c r="BF2093" s="172"/>
      <c r="BG2093" s="172"/>
      <c r="BH2093" s="172"/>
      <c r="BI2093" s="172"/>
      <c r="BJ2093" s="172"/>
      <c r="BK2093" s="172"/>
      <c r="BL2093" s="172"/>
      <c r="BM2093" s="172"/>
      <c r="BN2093" s="172"/>
    </row>
    <row r="2094" spans="20:66" s="156" customFormat="1">
      <c r="T2094" s="172"/>
      <c r="U2094" s="172"/>
      <c r="V2094" s="172"/>
      <c r="W2094" s="172"/>
      <c r="X2094" s="172"/>
      <c r="Y2094" s="172"/>
      <c r="Z2094" s="172"/>
      <c r="AA2094" s="172"/>
      <c r="AB2094" s="172"/>
      <c r="AC2094" s="172"/>
      <c r="AD2094" s="172"/>
      <c r="AE2094" s="172"/>
      <c r="AF2094" s="172"/>
      <c r="AG2094" s="172"/>
      <c r="AH2094" s="172"/>
      <c r="AI2094" s="172"/>
      <c r="AJ2094" s="172"/>
      <c r="AK2094" s="172"/>
      <c r="AL2094" s="172"/>
      <c r="AM2094" s="172"/>
      <c r="AN2094" s="172"/>
      <c r="AO2094" s="172"/>
      <c r="AP2094" s="172"/>
      <c r="AQ2094" s="172"/>
      <c r="AR2094" s="172"/>
      <c r="AS2094" s="172"/>
      <c r="AT2094" s="172"/>
      <c r="AU2094" s="172"/>
      <c r="AV2094" s="172"/>
      <c r="AW2094" s="172"/>
      <c r="AX2094" s="172"/>
      <c r="AY2094" s="172"/>
      <c r="AZ2094" s="172"/>
      <c r="BA2094" s="172"/>
      <c r="BB2094" s="172"/>
      <c r="BC2094" s="172"/>
      <c r="BD2094" s="172"/>
      <c r="BE2094" s="172"/>
      <c r="BF2094" s="172"/>
      <c r="BG2094" s="172"/>
      <c r="BH2094" s="172"/>
      <c r="BI2094" s="172"/>
      <c r="BJ2094" s="172"/>
      <c r="BK2094" s="172"/>
      <c r="BL2094" s="172"/>
      <c r="BM2094" s="172"/>
      <c r="BN2094" s="172"/>
    </row>
    <row r="2095" spans="20:66" s="156" customFormat="1">
      <c r="T2095" s="172"/>
      <c r="U2095" s="172"/>
      <c r="V2095" s="172"/>
      <c r="W2095" s="172"/>
      <c r="X2095" s="172"/>
      <c r="Y2095" s="172"/>
      <c r="Z2095" s="172"/>
      <c r="AA2095" s="172"/>
      <c r="AB2095" s="172"/>
      <c r="AC2095" s="172"/>
      <c r="AD2095" s="172"/>
      <c r="AE2095" s="172"/>
      <c r="AF2095" s="172"/>
      <c r="AG2095" s="172"/>
      <c r="AH2095" s="172"/>
      <c r="AI2095" s="172"/>
      <c r="AJ2095" s="172"/>
      <c r="AK2095" s="172"/>
      <c r="AL2095" s="172"/>
      <c r="AM2095" s="172"/>
      <c r="AN2095" s="172"/>
      <c r="AO2095" s="172"/>
      <c r="AP2095" s="172"/>
      <c r="AQ2095" s="172"/>
      <c r="AR2095" s="172"/>
      <c r="AS2095" s="172"/>
      <c r="AT2095" s="172"/>
      <c r="AU2095" s="172"/>
      <c r="AV2095" s="172"/>
      <c r="AW2095" s="172"/>
      <c r="AX2095" s="172"/>
      <c r="AY2095" s="172"/>
      <c r="AZ2095" s="172"/>
      <c r="BA2095" s="172"/>
      <c r="BB2095" s="172"/>
      <c r="BC2095" s="172"/>
      <c r="BD2095" s="172"/>
      <c r="BE2095" s="172"/>
      <c r="BF2095" s="172"/>
      <c r="BG2095" s="172"/>
      <c r="BH2095" s="172"/>
      <c r="BI2095" s="172"/>
      <c r="BJ2095" s="172"/>
      <c r="BK2095" s="172"/>
      <c r="BL2095" s="172"/>
      <c r="BM2095" s="172"/>
      <c r="BN2095" s="172"/>
    </row>
    <row r="2096" spans="20:66" s="156" customFormat="1">
      <c r="T2096" s="172"/>
      <c r="U2096" s="172"/>
      <c r="V2096" s="172"/>
      <c r="W2096" s="172"/>
      <c r="X2096" s="172"/>
      <c r="Y2096" s="172"/>
      <c r="Z2096" s="172"/>
      <c r="AA2096" s="172"/>
      <c r="AB2096" s="172"/>
      <c r="AC2096" s="172"/>
      <c r="AD2096" s="172"/>
      <c r="AE2096" s="172"/>
      <c r="AF2096" s="172"/>
      <c r="AG2096" s="172"/>
      <c r="AH2096" s="172"/>
      <c r="AI2096" s="172"/>
      <c r="AJ2096" s="172"/>
      <c r="AK2096" s="172"/>
      <c r="AL2096" s="172"/>
      <c r="AM2096" s="172"/>
      <c r="AN2096" s="172"/>
      <c r="AO2096" s="172"/>
      <c r="AP2096" s="172"/>
      <c r="AQ2096" s="172"/>
      <c r="AR2096" s="172"/>
      <c r="AS2096" s="172"/>
      <c r="AT2096" s="172"/>
      <c r="AU2096" s="172"/>
      <c r="AV2096" s="172"/>
      <c r="AW2096" s="172"/>
      <c r="AX2096" s="172"/>
      <c r="AY2096" s="172"/>
      <c r="AZ2096" s="172"/>
      <c r="BA2096" s="172"/>
      <c r="BB2096" s="172"/>
      <c r="BC2096" s="172"/>
      <c r="BD2096" s="172"/>
      <c r="BE2096" s="172"/>
      <c r="BF2096" s="172"/>
      <c r="BG2096" s="172"/>
      <c r="BH2096" s="172"/>
      <c r="BI2096" s="172"/>
      <c r="BJ2096" s="172"/>
      <c r="BK2096" s="172"/>
      <c r="BL2096" s="172"/>
      <c r="BM2096" s="172"/>
      <c r="BN2096" s="172"/>
    </row>
    <row r="2097" spans="20:66" s="156" customFormat="1">
      <c r="T2097" s="172"/>
      <c r="U2097" s="172"/>
      <c r="V2097" s="172"/>
      <c r="W2097" s="172"/>
      <c r="X2097" s="172"/>
      <c r="Y2097" s="172"/>
      <c r="Z2097" s="172"/>
      <c r="AA2097" s="172"/>
      <c r="AB2097" s="172"/>
      <c r="AC2097" s="172"/>
      <c r="AD2097" s="172"/>
      <c r="AE2097" s="172"/>
      <c r="AF2097" s="172"/>
      <c r="AG2097" s="172"/>
      <c r="AH2097" s="172"/>
      <c r="AI2097" s="172"/>
      <c r="AJ2097" s="172"/>
      <c r="AK2097" s="172"/>
      <c r="AL2097" s="172"/>
      <c r="AM2097" s="172"/>
      <c r="AN2097" s="172"/>
      <c r="AO2097" s="172"/>
      <c r="AP2097" s="172"/>
      <c r="AQ2097" s="172"/>
      <c r="AR2097" s="172"/>
      <c r="AS2097" s="172"/>
      <c r="AT2097" s="172"/>
      <c r="AU2097" s="172"/>
      <c r="AV2097" s="172"/>
      <c r="AW2097" s="172"/>
      <c r="AX2097" s="172"/>
      <c r="AY2097" s="172"/>
      <c r="AZ2097" s="172"/>
      <c r="BA2097" s="172"/>
      <c r="BB2097" s="172"/>
      <c r="BC2097" s="172"/>
      <c r="BD2097" s="172"/>
      <c r="BE2097" s="172"/>
      <c r="BF2097" s="172"/>
      <c r="BG2097" s="172"/>
      <c r="BH2097" s="172"/>
      <c r="BI2097" s="172"/>
      <c r="BJ2097" s="172"/>
      <c r="BK2097" s="172"/>
      <c r="BL2097" s="172"/>
      <c r="BM2097" s="172"/>
      <c r="BN2097" s="172"/>
    </row>
    <row r="2098" spans="20:66" s="156" customFormat="1">
      <c r="T2098" s="172"/>
      <c r="U2098" s="172"/>
      <c r="V2098" s="172"/>
      <c r="W2098" s="172"/>
      <c r="X2098" s="172"/>
      <c r="Y2098" s="172"/>
      <c r="Z2098" s="172"/>
      <c r="AA2098" s="172"/>
      <c r="AB2098" s="172"/>
      <c r="AC2098" s="172"/>
      <c r="AD2098" s="172"/>
      <c r="AE2098" s="172"/>
      <c r="AF2098" s="172"/>
      <c r="AG2098" s="172"/>
      <c r="AH2098" s="172"/>
      <c r="AI2098" s="172"/>
      <c r="AJ2098" s="172"/>
      <c r="AK2098" s="172"/>
      <c r="AL2098" s="172"/>
      <c r="AM2098" s="172"/>
      <c r="AN2098" s="172"/>
      <c r="AO2098" s="172"/>
      <c r="AP2098" s="172"/>
      <c r="AQ2098" s="172"/>
      <c r="AR2098" s="172"/>
      <c r="AS2098" s="172"/>
      <c r="AT2098" s="172"/>
      <c r="AU2098" s="172"/>
      <c r="AV2098" s="172"/>
      <c r="AW2098" s="172"/>
      <c r="AX2098" s="172"/>
      <c r="AY2098" s="172"/>
      <c r="AZ2098" s="172"/>
      <c r="BA2098" s="172"/>
      <c r="BB2098" s="172"/>
      <c r="BC2098" s="172"/>
      <c r="BD2098" s="172"/>
      <c r="BE2098" s="172"/>
      <c r="BF2098" s="172"/>
      <c r="BG2098" s="172"/>
      <c r="BH2098" s="172"/>
      <c r="BI2098" s="172"/>
      <c r="BJ2098" s="172"/>
      <c r="BK2098" s="172"/>
      <c r="BL2098" s="172"/>
      <c r="BM2098" s="172"/>
      <c r="BN2098" s="172"/>
    </row>
    <row r="2099" spans="20:66" s="156" customFormat="1">
      <c r="T2099" s="172"/>
      <c r="U2099" s="172"/>
      <c r="V2099" s="172"/>
      <c r="W2099" s="172"/>
      <c r="X2099" s="172"/>
      <c r="Y2099" s="172"/>
      <c r="Z2099" s="172"/>
      <c r="AA2099" s="172"/>
      <c r="AB2099" s="172"/>
      <c r="AC2099" s="172"/>
      <c r="AD2099" s="172"/>
      <c r="AE2099" s="172"/>
      <c r="AF2099" s="172"/>
      <c r="AG2099" s="172"/>
      <c r="AH2099" s="172"/>
      <c r="AI2099" s="172"/>
      <c r="AJ2099" s="172"/>
      <c r="AK2099" s="172"/>
      <c r="AL2099" s="172"/>
      <c r="AM2099" s="172"/>
      <c r="AN2099" s="172"/>
      <c r="AO2099" s="172"/>
      <c r="AP2099" s="172"/>
      <c r="AQ2099" s="172"/>
      <c r="AR2099" s="172"/>
      <c r="AS2099" s="172"/>
      <c r="AT2099" s="172"/>
      <c r="AU2099" s="172"/>
      <c r="AV2099" s="172"/>
      <c r="AW2099" s="172"/>
      <c r="AX2099" s="172"/>
      <c r="AY2099" s="172"/>
      <c r="AZ2099" s="172"/>
      <c r="BA2099" s="172"/>
      <c r="BB2099" s="172"/>
      <c r="BC2099" s="172"/>
      <c r="BD2099" s="172"/>
      <c r="BE2099" s="172"/>
      <c r="BF2099" s="172"/>
      <c r="BG2099" s="172"/>
      <c r="BH2099" s="172"/>
      <c r="BI2099" s="172"/>
      <c r="BJ2099" s="172"/>
      <c r="BK2099" s="172"/>
      <c r="BL2099" s="172"/>
      <c r="BM2099" s="172"/>
      <c r="BN2099" s="172"/>
    </row>
    <row r="2100" spans="20:66" s="156" customFormat="1">
      <c r="T2100" s="172"/>
      <c r="U2100" s="172"/>
      <c r="V2100" s="172"/>
      <c r="W2100" s="172"/>
      <c r="X2100" s="172"/>
      <c r="Y2100" s="172"/>
      <c r="Z2100" s="172"/>
      <c r="AA2100" s="172"/>
      <c r="AB2100" s="172"/>
      <c r="AC2100" s="172"/>
      <c r="AD2100" s="172"/>
      <c r="AE2100" s="172"/>
      <c r="AF2100" s="172"/>
      <c r="AG2100" s="172"/>
      <c r="AH2100" s="172"/>
      <c r="AI2100" s="172"/>
      <c r="AJ2100" s="172"/>
      <c r="AK2100" s="172"/>
      <c r="AL2100" s="172"/>
      <c r="AM2100" s="172"/>
      <c r="AN2100" s="172"/>
      <c r="AO2100" s="172"/>
      <c r="AP2100" s="172"/>
      <c r="AQ2100" s="172"/>
      <c r="AR2100" s="172"/>
      <c r="AS2100" s="172"/>
      <c r="AT2100" s="172"/>
      <c r="AU2100" s="172"/>
      <c r="AV2100" s="172"/>
      <c r="AW2100" s="172"/>
      <c r="AX2100" s="172"/>
      <c r="AY2100" s="172"/>
      <c r="AZ2100" s="172"/>
      <c r="BA2100" s="172"/>
      <c r="BB2100" s="172"/>
      <c r="BC2100" s="172"/>
      <c r="BD2100" s="172"/>
      <c r="BE2100" s="172"/>
      <c r="BF2100" s="172"/>
      <c r="BG2100" s="172"/>
      <c r="BH2100" s="172"/>
      <c r="BI2100" s="172"/>
      <c r="BJ2100" s="172"/>
      <c r="BK2100" s="172"/>
      <c r="BL2100" s="172"/>
      <c r="BM2100" s="172"/>
      <c r="BN2100" s="172"/>
    </row>
    <row r="2101" spans="20:66" s="156" customFormat="1">
      <c r="T2101" s="172"/>
      <c r="U2101" s="172"/>
      <c r="V2101" s="172"/>
      <c r="W2101" s="172"/>
      <c r="X2101" s="172"/>
      <c r="Y2101" s="172"/>
      <c r="Z2101" s="172"/>
      <c r="AA2101" s="172"/>
      <c r="AB2101" s="172"/>
      <c r="AC2101" s="172"/>
      <c r="AD2101" s="172"/>
      <c r="AE2101" s="172"/>
      <c r="AF2101" s="172"/>
      <c r="AG2101" s="172"/>
      <c r="AH2101" s="172"/>
      <c r="AI2101" s="172"/>
      <c r="AJ2101" s="172"/>
      <c r="AK2101" s="172"/>
      <c r="AL2101" s="172"/>
      <c r="AM2101" s="172"/>
      <c r="AN2101" s="172"/>
      <c r="AO2101" s="172"/>
      <c r="AP2101" s="172"/>
      <c r="AQ2101" s="172"/>
      <c r="AR2101" s="172"/>
      <c r="AS2101" s="172"/>
      <c r="AT2101" s="172"/>
      <c r="AU2101" s="172"/>
      <c r="AV2101" s="172"/>
      <c r="AW2101" s="172"/>
      <c r="AX2101" s="172"/>
      <c r="AY2101" s="172"/>
      <c r="AZ2101" s="172"/>
      <c r="BA2101" s="172"/>
      <c r="BB2101" s="172"/>
      <c r="BC2101" s="172"/>
      <c r="BD2101" s="172"/>
      <c r="BE2101" s="172"/>
      <c r="BF2101" s="172"/>
      <c r="BG2101" s="172"/>
      <c r="BH2101" s="172"/>
      <c r="BI2101" s="172"/>
      <c r="BJ2101" s="172"/>
      <c r="BK2101" s="172"/>
      <c r="BL2101" s="172"/>
      <c r="BM2101" s="172"/>
      <c r="BN2101" s="172"/>
    </row>
    <row r="2102" spans="20:66" s="156" customFormat="1">
      <c r="T2102" s="172"/>
      <c r="U2102" s="172"/>
      <c r="V2102" s="172"/>
      <c r="W2102" s="172"/>
      <c r="X2102" s="172"/>
      <c r="Y2102" s="172"/>
      <c r="Z2102" s="172"/>
      <c r="AA2102" s="172"/>
      <c r="AB2102" s="172"/>
      <c r="AC2102" s="172"/>
      <c r="AD2102" s="172"/>
      <c r="AE2102" s="172"/>
      <c r="AF2102" s="172"/>
      <c r="AG2102" s="172"/>
      <c r="AH2102" s="172"/>
      <c r="AI2102" s="172"/>
      <c r="AJ2102" s="172"/>
      <c r="AK2102" s="172"/>
      <c r="AL2102" s="172"/>
      <c r="AM2102" s="172"/>
      <c r="AN2102" s="172"/>
      <c r="AO2102" s="172"/>
      <c r="AP2102" s="172"/>
      <c r="AQ2102" s="172"/>
      <c r="AR2102" s="172"/>
      <c r="AS2102" s="172"/>
      <c r="AT2102" s="172"/>
      <c r="AU2102" s="172"/>
      <c r="AV2102" s="172"/>
      <c r="AW2102" s="172"/>
      <c r="AX2102" s="172"/>
      <c r="AY2102" s="172"/>
      <c r="AZ2102" s="172"/>
      <c r="BA2102" s="172"/>
      <c r="BB2102" s="172"/>
      <c r="BC2102" s="172"/>
      <c r="BD2102" s="172"/>
      <c r="BE2102" s="172"/>
      <c r="BF2102" s="172"/>
      <c r="BG2102" s="172"/>
      <c r="BH2102" s="172"/>
      <c r="BI2102" s="172"/>
      <c r="BJ2102" s="172"/>
      <c r="BK2102" s="172"/>
      <c r="BL2102" s="172"/>
      <c r="BM2102" s="172"/>
      <c r="BN2102" s="172"/>
    </row>
    <row r="2103" spans="20:66" s="156" customFormat="1">
      <c r="T2103" s="172"/>
      <c r="U2103" s="172"/>
      <c r="V2103" s="172"/>
      <c r="W2103" s="172"/>
      <c r="X2103" s="172"/>
      <c r="Y2103" s="172"/>
      <c r="Z2103" s="172"/>
      <c r="AA2103" s="172"/>
      <c r="AB2103" s="172"/>
      <c r="AC2103" s="172"/>
      <c r="AD2103" s="172"/>
      <c r="AE2103" s="172"/>
      <c r="AF2103" s="172"/>
      <c r="AG2103" s="172"/>
      <c r="AH2103" s="172"/>
      <c r="AI2103" s="172"/>
      <c r="AJ2103" s="172"/>
      <c r="AK2103" s="172"/>
      <c r="AL2103" s="172"/>
      <c r="AM2103" s="172"/>
      <c r="AN2103" s="172"/>
      <c r="AO2103" s="172"/>
      <c r="AP2103" s="172"/>
      <c r="AQ2103" s="172"/>
      <c r="AR2103" s="172"/>
      <c r="AS2103" s="172"/>
      <c r="AT2103" s="172"/>
      <c r="AU2103" s="172"/>
      <c r="AV2103" s="172"/>
      <c r="AW2103" s="172"/>
      <c r="AX2103" s="172"/>
      <c r="AY2103" s="172"/>
      <c r="AZ2103" s="172"/>
      <c r="BA2103" s="172"/>
      <c r="BB2103" s="172"/>
      <c r="BC2103" s="172"/>
      <c r="BD2103" s="172"/>
      <c r="BE2103" s="172"/>
      <c r="BF2103" s="172"/>
      <c r="BG2103" s="172"/>
      <c r="BH2103" s="172"/>
      <c r="BI2103" s="172"/>
      <c r="BJ2103" s="172"/>
      <c r="BK2103" s="172"/>
      <c r="BL2103" s="172"/>
      <c r="BM2103" s="172"/>
      <c r="BN2103" s="172"/>
    </row>
    <row r="2104" spans="20:66" s="156" customFormat="1">
      <c r="T2104" s="172"/>
      <c r="U2104" s="172"/>
      <c r="V2104" s="172"/>
      <c r="W2104" s="172"/>
      <c r="X2104" s="172"/>
      <c r="Y2104" s="172"/>
      <c r="Z2104" s="172"/>
      <c r="AA2104" s="172"/>
      <c r="AB2104" s="172"/>
      <c r="AC2104" s="172"/>
      <c r="AD2104" s="172"/>
      <c r="AE2104" s="172"/>
      <c r="AF2104" s="172"/>
      <c r="AG2104" s="172"/>
      <c r="AH2104" s="172"/>
      <c r="AI2104" s="172"/>
      <c r="AJ2104" s="172"/>
      <c r="AK2104" s="172"/>
      <c r="AL2104" s="172"/>
      <c r="AM2104" s="172"/>
      <c r="AN2104" s="172"/>
      <c r="AO2104" s="172"/>
      <c r="AP2104" s="172"/>
      <c r="AQ2104" s="172"/>
      <c r="AR2104" s="172"/>
      <c r="AS2104" s="172"/>
      <c r="AT2104" s="172"/>
      <c r="AU2104" s="172"/>
      <c r="AV2104" s="172"/>
      <c r="AW2104" s="172"/>
      <c r="AX2104" s="172"/>
      <c r="AY2104" s="172"/>
      <c r="AZ2104" s="172"/>
      <c r="BA2104" s="172"/>
      <c r="BB2104" s="172"/>
      <c r="BC2104" s="172"/>
      <c r="BD2104" s="172"/>
      <c r="BE2104" s="172"/>
      <c r="BF2104" s="172"/>
      <c r="BG2104" s="172"/>
      <c r="BH2104" s="172"/>
      <c r="BI2104" s="172"/>
      <c r="BJ2104" s="172"/>
      <c r="BK2104" s="172"/>
      <c r="BL2104" s="172"/>
      <c r="BM2104" s="172"/>
      <c r="BN2104" s="172"/>
    </row>
    <row r="2105" spans="20:66" s="156" customFormat="1">
      <c r="T2105" s="172"/>
      <c r="U2105" s="172"/>
      <c r="V2105" s="172"/>
      <c r="W2105" s="172"/>
      <c r="X2105" s="172"/>
      <c r="Y2105" s="172"/>
      <c r="Z2105" s="172"/>
      <c r="AA2105" s="172"/>
      <c r="AB2105" s="172"/>
      <c r="AC2105" s="172"/>
      <c r="AD2105" s="172"/>
      <c r="AE2105" s="172"/>
      <c r="AF2105" s="172"/>
      <c r="AG2105" s="172"/>
      <c r="AH2105" s="172"/>
      <c r="AI2105" s="172"/>
      <c r="AJ2105" s="172"/>
      <c r="AK2105" s="172"/>
      <c r="AL2105" s="172"/>
      <c r="AM2105" s="172"/>
      <c r="AN2105" s="172"/>
      <c r="AO2105" s="172"/>
      <c r="AP2105" s="172"/>
      <c r="AQ2105" s="172"/>
      <c r="AR2105" s="172"/>
      <c r="AS2105" s="172"/>
      <c r="AT2105" s="172"/>
      <c r="AU2105" s="172"/>
      <c r="AV2105" s="172"/>
      <c r="AW2105" s="172"/>
      <c r="AX2105" s="172"/>
      <c r="AY2105" s="172"/>
      <c r="AZ2105" s="172"/>
      <c r="BA2105" s="172"/>
      <c r="BB2105" s="172"/>
      <c r="BC2105" s="172"/>
      <c r="BD2105" s="172"/>
      <c r="BE2105" s="172"/>
      <c r="BF2105" s="172"/>
      <c r="BG2105" s="172"/>
      <c r="BH2105" s="172"/>
      <c r="BI2105" s="172"/>
      <c r="BJ2105" s="172"/>
      <c r="BK2105" s="172"/>
      <c r="BL2105" s="172"/>
      <c r="BM2105" s="172"/>
      <c r="BN2105" s="172"/>
    </row>
    <row r="2106" spans="20:66" s="156" customFormat="1">
      <c r="T2106" s="172"/>
      <c r="U2106" s="172"/>
      <c r="V2106" s="172"/>
      <c r="W2106" s="172"/>
      <c r="X2106" s="172"/>
      <c r="Y2106" s="172"/>
      <c r="Z2106" s="172"/>
      <c r="AA2106" s="172"/>
      <c r="AB2106" s="172"/>
      <c r="AC2106" s="172"/>
      <c r="AD2106" s="172"/>
      <c r="AE2106" s="172"/>
      <c r="AF2106" s="172"/>
      <c r="AG2106" s="172"/>
      <c r="AH2106" s="172"/>
      <c r="AI2106" s="172"/>
      <c r="AJ2106" s="172"/>
      <c r="AK2106" s="172"/>
      <c r="AL2106" s="172"/>
      <c r="AM2106" s="172"/>
      <c r="AN2106" s="172"/>
      <c r="AO2106" s="172"/>
      <c r="AP2106" s="172"/>
      <c r="AQ2106" s="172"/>
      <c r="AR2106" s="172"/>
      <c r="AS2106" s="172"/>
      <c r="AT2106" s="172"/>
      <c r="AU2106" s="172"/>
      <c r="AV2106" s="172"/>
      <c r="AW2106" s="172"/>
      <c r="AX2106" s="172"/>
      <c r="AY2106" s="172"/>
      <c r="AZ2106" s="172"/>
      <c r="BA2106" s="172"/>
      <c r="BB2106" s="172"/>
      <c r="BC2106" s="172"/>
      <c r="BD2106" s="172"/>
      <c r="BE2106" s="172"/>
      <c r="BF2106" s="172"/>
      <c r="BG2106" s="172"/>
      <c r="BH2106" s="172"/>
      <c r="BI2106" s="172"/>
      <c r="BJ2106" s="172"/>
      <c r="BK2106" s="172"/>
      <c r="BL2106" s="172"/>
      <c r="BM2106" s="172"/>
      <c r="BN2106" s="172"/>
    </row>
    <row r="2107" spans="20:66" s="156" customFormat="1">
      <c r="T2107" s="172"/>
      <c r="U2107" s="172"/>
      <c r="V2107" s="172"/>
      <c r="W2107" s="172"/>
      <c r="X2107" s="172"/>
      <c r="Y2107" s="172"/>
      <c r="Z2107" s="172"/>
      <c r="AA2107" s="172"/>
      <c r="AB2107" s="172"/>
      <c r="AC2107" s="172"/>
      <c r="AD2107" s="172"/>
      <c r="AE2107" s="172"/>
      <c r="AF2107" s="172"/>
      <c r="AG2107" s="172"/>
      <c r="AH2107" s="172"/>
      <c r="AI2107" s="172"/>
      <c r="AJ2107" s="172"/>
      <c r="AK2107" s="172"/>
      <c r="AL2107" s="172"/>
      <c r="AM2107" s="172"/>
      <c r="AN2107" s="172"/>
      <c r="AO2107" s="172"/>
      <c r="AP2107" s="172"/>
      <c r="AQ2107" s="172"/>
      <c r="AR2107" s="172"/>
      <c r="AS2107" s="172"/>
      <c r="AT2107" s="172"/>
      <c r="AU2107" s="172"/>
      <c r="AV2107" s="172"/>
      <c r="AW2107" s="172"/>
      <c r="AX2107" s="172"/>
      <c r="AY2107" s="172"/>
      <c r="AZ2107" s="172"/>
      <c r="BA2107" s="172"/>
      <c r="BB2107" s="172"/>
      <c r="BC2107" s="172"/>
      <c r="BD2107" s="172"/>
      <c r="BE2107" s="172"/>
      <c r="BF2107" s="172"/>
      <c r="BG2107" s="172"/>
      <c r="BH2107" s="172"/>
      <c r="BI2107" s="172"/>
      <c r="BJ2107" s="172"/>
      <c r="BK2107" s="172"/>
      <c r="BL2107" s="172"/>
      <c r="BM2107" s="172"/>
      <c r="BN2107" s="172"/>
    </row>
    <row r="2108" spans="20:66" s="156" customFormat="1">
      <c r="T2108" s="172"/>
      <c r="U2108" s="172"/>
      <c r="V2108" s="172"/>
      <c r="W2108" s="172"/>
      <c r="X2108" s="172"/>
      <c r="Y2108" s="172"/>
      <c r="Z2108" s="172"/>
      <c r="AA2108" s="172"/>
      <c r="AB2108" s="172"/>
      <c r="AC2108" s="172"/>
      <c r="AD2108" s="172"/>
      <c r="AE2108" s="172"/>
      <c r="AF2108" s="172"/>
      <c r="AG2108" s="172"/>
      <c r="AH2108" s="172"/>
      <c r="AI2108" s="172"/>
      <c r="AJ2108" s="172"/>
      <c r="AK2108" s="172"/>
      <c r="AL2108" s="172"/>
      <c r="AM2108" s="172"/>
      <c r="AN2108" s="172"/>
      <c r="AO2108" s="172"/>
      <c r="AP2108" s="172"/>
      <c r="AQ2108" s="172"/>
      <c r="AR2108" s="172"/>
      <c r="AS2108" s="172"/>
      <c r="AT2108" s="172"/>
      <c r="AU2108" s="172"/>
      <c r="AV2108" s="172"/>
      <c r="AW2108" s="172"/>
      <c r="AX2108" s="172"/>
      <c r="AY2108" s="172"/>
      <c r="AZ2108" s="172"/>
      <c r="BA2108" s="172"/>
      <c r="BB2108" s="172"/>
      <c r="BC2108" s="172"/>
      <c r="BD2108" s="172"/>
      <c r="BE2108" s="172"/>
      <c r="BF2108" s="172"/>
      <c r="BG2108" s="172"/>
      <c r="BH2108" s="172"/>
      <c r="BI2108" s="172"/>
      <c r="BJ2108" s="172"/>
      <c r="BK2108" s="172"/>
      <c r="BL2108" s="172"/>
      <c r="BM2108" s="172"/>
      <c r="BN2108" s="172"/>
    </row>
    <row r="2109" spans="20:66" s="156" customFormat="1">
      <c r="T2109" s="172"/>
      <c r="U2109" s="172"/>
      <c r="V2109" s="172"/>
      <c r="W2109" s="172"/>
      <c r="X2109" s="172"/>
      <c r="Y2109" s="172"/>
      <c r="Z2109" s="172"/>
      <c r="AA2109" s="172"/>
      <c r="AB2109" s="172"/>
      <c r="AC2109" s="172"/>
      <c r="AD2109" s="172"/>
      <c r="AE2109" s="172"/>
      <c r="AF2109" s="172"/>
      <c r="AG2109" s="172"/>
      <c r="AH2109" s="172"/>
      <c r="AI2109" s="172"/>
      <c r="AJ2109" s="172"/>
      <c r="AK2109" s="172"/>
      <c r="AL2109" s="172"/>
      <c r="AM2109" s="172"/>
      <c r="AN2109" s="172"/>
      <c r="AO2109" s="172"/>
      <c r="AP2109" s="172"/>
      <c r="AQ2109" s="172"/>
      <c r="AR2109" s="172"/>
      <c r="AS2109" s="172"/>
      <c r="AT2109" s="172"/>
      <c r="AU2109" s="172"/>
      <c r="AV2109" s="172"/>
      <c r="AW2109" s="172"/>
      <c r="AX2109" s="172"/>
      <c r="AY2109" s="172"/>
      <c r="AZ2109" s="172"/>
      <c r="BA2109" s="172"/>
      <c r="BB2109" s="172"/>
      <c r="BC2109" s="172"/>
      <c r="BD2109" s="172"/>
      <c r="BE2109" s="172"/>
      <c r="BF2109" s="172"/>
      <c r="BG2109" s="172"/>
      <c r="BH2109" s="172"/>
      <c r="BI2109" s="172"/>
      <c r="BJ2109" s="172"/>
      <c r="BK2109" s="172"/>
      <c r="BL2109" s="172"/>
      <c r="BM2109" s="172"/>
      <c r="BN2109" s="172"/>
    </row>
    <row r="2110" spans="20:66" s="156" customFormat="1">
      <c r="T2110" s="172"/>
      <c r="U2110" s="172"/>
      <c r="V2110" s="172"/>
      <c r="W2110" s="172"/>
      <c r="X2110" s="172"/>
      <c r="Y2110" s="172"/>
      <c r="Z2110" s="172"/>
      <c r="AA2110" s="172"/>
      <c r="AB2110" s="172"/>
      <c r="AC2110" s="172"/>
      <c r="AD2110" s="172"/>
      <c r="AE2110" s="172"/>
      <c r="AF2110" s="172"/>
      <c r="AG2110" s="172"/>
      <c r="AH2110" s="172"/>
      <c r="AI2110" s="172"/>
      <c r="AJ2110" s="172"/>
      <c r="AK2110" s="172"/>
      <c r="AL2110" s="172"/>
      <c r="AM2110" s="172"/>
      <c r="AN2110" s="172"/>
      <c r="AO2110" s="172"/>
      <c r="AP2110" s="172"/>
      <c r="AQ2110" s="172"/>
      <c r="AR2110" s="172"/>
      <c r="AS2110" s="172"/>
      <c r="AT2110" s="172"/>
      <c r="AU2110" s="172"/>
      <c r="AV2110" s="172"/>
      <c r="AW2110" s="172"/>
      <c r="AX2110" s="172"/>
      <c r="AY2110" s="172"/>
      <c r="AZ2110" s="172"/>
      <c r="BA2110" s="172"/>
      <c r="BB2110" s="172"/>
      <c r="BC2110" s="172"/>
      <c r="BD2110" s="172"/>
      <c r="BE2110" s="172"/>
      <c r="BF2110" s="172"/>
      <c r="BG2110" s="172"/>
      <c r="BH2110" s="172"/>
      <c r="BI2110" s="172"/>
      <c r="BJ2110" s="172"/>
      <c r="BK2110" s="172"/>
      <c r="BL2110" s="172"/>
      <c r="BM2110" s="172"/>
      <c r="BN2110" s="172"/>
    </row>
    <row r="2111" spans="20:66" s="156" customFormat="1">
      <c r="T2111" s="172"/>
      <c r="U2111" s="172"/>
      <c r="V2111" s="172"/>
      <c r="W2111" s="172"/>
      <c r="X2111" s="172"/>
      <c r="Y2111" s="172"/>
      <c r="Z2111" s="172"/>
      <c r="AA2111" s="172"/>
      <c r="AB2111" s="172"/>
      <c r="AC2111" s="172"/>
      <c r="AD2111" s="172"/>
      <c r="AE2111" s="172"/>
      <c r="AF2111" s="172"/>
      <c r="AG2111" s="172"/>
      <c r="AH2111" s="172"/>
      <c r="AI2111" s="172"/>
      <c r="AJ2111" s="172"/>
      <c r="AK2111" s="172"/>
      <c r="AL2111" s="172"/>
      <c r="AM2111" s="172"/>
      <c r="AN2111" s="172"/>
      <c r="AO2111" s="172"/>
      <c r="AP2111" s="172"/>
      <c r="AQ2111" s="172"/>
      <c r="AR2111" s="172"/>
      <c r="AS2111" s="172"/>
      <c r="AT2111" s="172"/>
      <c r="AU2111" s="172"/>
      <c r="AV2111" s="172"/>
      <c r="AW2111" s="172"/>
      <c r="AX2111" s="172"/>
      <c r="AY2111" s="172"/>
      <c r="AZ2111" s="172"/>
      <c r="BA2111" s="172"/>
      <c r="BB2111" s="172"/>
      <c r="BC2111" s="172"/>
      <c r="BD2111" s="172"/>
      <c r="BE2111" s="172"/>
      <c r="BF2111" s="172"/>
      <c r="BG2111" s="172"/>
      <c r="BH2111" s="172"/>
      <c r="BI2111" s="172"/>
      <c r="BJ2111" s="172"/>
      <c r="BK2111" s="172"/>
      <c r="BL2111" s="172"/>
      <c r="BM2111" s="172"/>
      <c r="BN2111" s="172"/>
    </row>
    <row r="2112" spans="20:66" s="156" customFormat="1">
      <c r="T2112" s="172"/>
      <c r="U2112" s="172"/>
      <c r="V2112" s="172"/>
      <c r="W2112" s="172"/>
      <c r="X2112" s="172"/>
      <c r="Y2112" s="172"/>
      <c r="Z2112" s="172"/>
      <c r="AA2112" s="172"/>
      <c r="AB2112" s="172"/>
      <c r="AC2112" s="172"/>
      <c r="AD2112" s="172"/>
      <c r="AE2112" s="172"/>
      <c r="AF2112" s="172"/>
      <c r="AG2112" s="172"/>
      <c r="AH2112" s="172"/>
      <c r="AI2112" s="172"/>
      <c r="AJ2112" s="172"/>
      <c r="AK2112" s="172"/>
      <c r="AL2112" s="172"/>
      <c r="AM2112" s="172"/>
      <c r="AN2112" s="172"/>
      <c r="AO2112" s="172"/>
      <c r="AP2112" s="172"/>
      <c r="AQ2112" s="172"/>
      <c r="AR2112" s="172"/>
      <c r="AS2112" s="172"/>
      <c r="AT2112" s="172"/>
      <c r="AU2112" s="172"/>
      <c r="AV2112" s="172"/>
      <c r="AW2112" s="172"/>
      <c r="AX2112" s="172"/>
      <c r="AY2112" s="172"/>
      <c r="AZ2112" s="172"/>
      <c r="BA2112" s="172"/>
      <c r="BB2112" s="172"/>
      <c r="BC2112" s="172"/>
      <c r="BD2112" s="172"/>
      <c r="BE2112" s="172"/>
      <c r="BF2112" s="172"/>
      <c r="BG2112" s="172"/>
      <c r="BH2112" s="172"/>
      <c r="BI2112" s="172"/>
      <c r="BJ2112" s="172"/>
      <c r="BK2112" s="172"/>
      <c r="BL2112" s="172"/>
      <c r="BM2112" s="172"/>
      <c r="BN2112" s="172"/>
    </row>
    <row r="2113" spans="20:66" s="156" customFormat="1">
      <c r="T2113" s="172"/>
      <c r="U2113" s="172"/>
      <c r="V2113" s="172"/>
      <c r="W2113" s="172"/>
      <c r="X2113" s="172"/>
      <c r="Y2113" s="172"/>
      <c r="Z2113" s="172"/>
      <c r="AA2113" s="172"/>
      <c r="AB2113" s="172"/>
      <c r="AC2113" s="172"/>
      <c r="AD2113" s="172"/>
      <c r="AE2113" s="172"/>
      <c r="AF2113" s="172"/>
      <c r="AG2113" s="172"/>
      <c r="AH2113" s="172"/>
      <c r="AI2113" s="172"/>
      <c r="AJ2113" s="172"/>
      <c r="AK2113" s="172"/>
      <c r="AL2113" s="172"/>
      <c r="AM2113" s="172"/>
      <c r="AN2113" s="172"/>
      <c r="AO2113" s="172"/>
      <c r="AP2113" s="172"/>
      <c r="AQ2113" s="172"/>
      <c r="AR2113" s="172"/>
      <c r="AS2113" s="172"/>
      <c r="AT2113" s="172"/>
      <c r="AU2113" s="172"/>
      <c r="AV2113" s="172"/>
      <c r="AW2113" s="172"/>
      <c r="AX2113" s="172"/>
      <c r="AY2113" s="172"/>
      <c r="AZ2113" s="172"/>
      <c r="BA2113" s="172"/>
      <c r="BB2113" s="172"/>
      <c r="BC2113" s="172"/>
      <c r="BD2113" s="172"/>
      <c r="BE2113" s="172"/>
      <c r="BF2113" s="172"/>
      <c r="BG2113" s="172"/>
      <c r="BH2113" s="172"/>
      <c r="BI2113" s="172"/>
      <c r="BJ2113" s="172"/>
      <c r="BK2113" s="172"/>
      <c r="BL2113" s="172"/>
      <c r="BM2113" s="172"/>
      <c r="BN2113" s="172"/>
    </row>
    <row r="2114" spans="20:66" s="156" customFormat="1">
      <c r="T2114" s="172"/>
      <c r="U2114" s="172"/>
      <c r="V2114" s="172"/>
      <c r="W2114" s="172"/>
      <c r="X2114" s="172"/>
      <c r="Y2114" s="172"/>
      <c r="Z2114" s="172"/>
      <c r="AA2114" s="172"/>
      <c r="AB2114" s="172"/>
      <c r="AC2114" s="172"/>
      <c r="AD2114" s="172"/>
      <c r="AE2114" s="172"/>
      <c r="AF2114" s="172"/>
      <c r="AG2114" s="172"/>
      <c r="AH2114" s="172"/>
      <c r="AI2114" s="172"/>
      <c r="AJ2114" s="172"/>
      <c r="AK2114" s="172"/>
      <c r="AL2114" s="172"/>
      <c r="AM2114" s="172"/>
      <c r="AN2114" s="172"/>
      <c r="AO2114" s="172"/>
      <c r="AP2114" s="172"/>
      <c r="AQ2114" s="172"/>
      <c r="AR2114" s="172"/>
      <c r="AS2114" s="172"/>
      <c r="AT2114" s="172"/>
      <c r="AU2114" s="172"/>
      <c r="AV2114" s="172"/>
      <c r="AW2114" s="172"/>
      <c r="AX2114" s="172"/>
      <c r="AY2114" s="172"/>
      <c r="AZ2114" s="172"/>
      <c r="BA2114" s="172"/>
      <c r="BB2114" s="172"/>
      <c r="BC2114" s="172"/>
      <c r="BD2114" s="172"/>
      <c r="BE2114" s="172"/>
      <c r="BF2114" s="172"/>
      <c r="BG2114" s="172"/>
      <c r="BH2114" s="172"/>
      <c r="BI2114" s="172"/>
      <c r="BJ2114" s="172"/>
      <c r="BK2114" s="172"/>
      <c r="BL2114" s="172"/>
      <c r="BM2114" s="172"/>
      <c r="BN2114" s="172"/>
    </row>
    <row r="2115" spans="20:66" s="156" customFormat="1">
      <c r="T2115" s="172"/>
      <c r="U2115" s="172"/>
      <c r="V2115" s="172"/>
      <c r="W2115" s="172"/>
      <c r="X2115" s="172"/>
      <c r="Y2115" s="172"/>
      <c r="Z2115" s="172"/>
      <c r="AA2115" s="172"/>
      <c r="AB2115" s="172"/>
      <c r="AC2115" s="172"/>
      <c r="AD2115" s="172"/>
      <c r="AE2115" s="172"/>
      <c r="AF2115" s="172"/>
      <c r="AG2115" s="172"/>
      <c r="AH2115" s="172"/>
      <c r="AI2115" s="172"/>
      <c r="AJ2115" s="172"/>
      <c r="AK2115" s="172"/>
      <c r="AL2115" s="172"/>
      <c r="AM2115" s="172"/>
      <c r="AN2115" s="172"/>
      <c r="AO2115" s="172"/>
      <c r="AP2115" s="172"/>
      <c r="AQ2115" s="172"/>
      <c r="AR2115" s="172"/>
      <c r="AS2115" s="172"/>
      <c r="AT2115" s="172"/>
      <c r="AU2115" s="172"/>
      <c r="AV2115" s="172"/>
      <c r="AW2115" s="172"/>
      <c r="AX2115" s="172"/>
      <c r="AY2115" s="172"/>
      <c r="AZ2115" s="172"/>
      <c r="BA2115" s="172"/>
      <c r="BB2115" s="172"/>
      <c r="BC2115" s="172"/>
      <c r="BD2115" s="172"/>
      <c r="BE2115" s="172"/>
      <c r="BF2115" s="172"/>
      <c r="BG2115" s="172"/>
      <c r="BH2115" s="172"/>
      <c r="BI2115" s="172"/>
      <c r="BJ2115" s="172"/>
      <c r="BK2115" s="172"/>
      <c r="BL2115" s="172"/>
      <c r="BM2115" s="172"/>
      <c r="BN2115" s="172"/>
    </row>
    <row r="2116" spans="20:66" s="156" customFormat="1">
      <c r="T2116" s="172"/>
      <c r="U2116" s="172"/>
      <c r="V2116" s="172"/>
      <c r="W2116" s="172"/>
      <c r="X2116" s="172"/>
      <c r="Y2116" s="172"/>
      <c r="Z2116" s="172"/>
      <c r="AA2116" s="172"/>
      <c r="AB2116" s="172"/>
      <c r="AC2116" s="172"/>
      <c r="AD2116" s="172"/>
      <c r="AE2116" s="172"/>
      <c r="AF2116" s="172"/>
      <c r="AG2116" s="172"/>
      <c r="AH2116" s="172"/>
      <c r="AI2116" s="172"/>
      <c r="AJ2116" s="172"/>
      <c r="AK2116" s="172"/>
      <c r="AL2116" s="172"/>
      <c r="AM2116" s="172"/>
      <c r="AN2116" s="172"/>
      <c r="AO2116" s="172"/>
      <c r="AP2116" s="172"/>
      <c r="AQ2116" s="172"/>
      <c r="AR2116" s="172"/>
      <c r="AS2116" s="172"/>
      <c r="AT2116" s="172"/>
      <c r="AU2116" s="172"/>
      <c r="AV2116" s="172"/>
      <c r="AW2116" s="172"/>
      <c r="AX2116" s="172"/>
      <c r="AY2116" s="172"/>
      <c r="AZ2116" s="172"/>
      <c r="BA2116" s="172"/>
      <c r="BB2116" s="172"/>
      <c r="BC2116" s="172"/>
      <c r="BD2116" s="172"/>
      <c r="BE2116" s="172"/>
      <c r="BF2116" s="172"/>
      <c r="BG2116" s="172"/>
      <c r="BH2116" s="172"/>
      <c r="BI2116" s="172"/>
      <c r="BJ2116" s="172"/>
      <c r="BK2116" s="172"/>
      <c r="BL2116" s="172"/>
      <c r="BM2116" s="172"/>
      <c r="BN2116" s="172"/>
    </row>
    <row r="2117" spans="20:66" s="156" customFormat="1">
      <c r="T2117" s="172"/>
      <c r="U2117" s="172"/>
      <c r="V2117" s="172"/>
      <c r="W2117" s="172"/>
      <c r="X2117" s="172"/>
      <c r="Y2117" s="172"/>
      <c r="Z2117" s="172"/>
      <c r="AA2117" s="172"/>
      <c r="AB2117" s="172"/>
      <c r="AC2117" s="172"/>
      <c r="AD2117" s="172"/>
      <c r="AE2117" s="172"/>
      <c r="AF2117" s="172"/>
      <c r="AG2117" s="172"/>
      <c r="AH2117" s="172"/>
      <c r="AI2117" s="172"/>
      <c r="AJ2117" s="172"/>
      <c r="AK2117" s="172"/>
      <c r="AL2117" s="172"/>
      <c r="AM2117" s="172"/>
      <c r="AN2117" s="172"/>
      <c r="AO2117" s="172"/>
      <c r="AP2117" s="172"/>
      <c r="AQ2117" s="172"/>
      <c r="AR2117" s="172"/>
      <c r="AS2117" s="172"/>
      <c r="AT2117" s="172"/>
      <c r="AU2117" s="172"/>
      <c r="AV2117" s="172"/>
      <c r="AW2117" s="172"/>
      <c r="AX2117" s="172"/>
      <c r="AY2117" s="172"/>
      <c r="AZ2117" s="172"/>
      <c r="BA2117" s="172"/>
      <c r="BB2117" s="172"/>
      <c r="BC2117" s="172"/>
      <c r="BD2117" s="172"/>
      <c r="BE2117" s="172"/>
      <c r="BF2117" s="172"/>
      <c r="BG2117" s="172"/>
      <c r="BH2117" s="172"/>
      <c r="BI2117" s="172"/>
      <c r="BJ2117" s="172"/>
      <c r="BK2117" s="172"/>
      <c r="BL2117" s="172"/>
      <c r="BM2117" s="172"/>
      <c r="BN2117" s="172"/>
    </row>
    <row r="2118" spans="20:66" s="156" customFormat="1">
      <c r="T2118" s="172"/>
      <c r="U2118" s="172"/>
      <c r="V2118" s="172"/>
      <c r="W2118" s="172"/>
      <c r="X2118" s="172"/>
      <c r="Y2118" s="172"/>
      <c r="Z2118" s="172"/>
      <c r="AA2118" s="172"/>
      <c r="AB2118" s="172"/>
      <c r="AC2118" s="172"/>
      <c r="AD2118" s="172"/>
      <c r="AE2118" s="172"/>
      <c r="AF2118" s="172"/>
      <c r="AG2118" s="172"/>
      <c r="AH2118" s="172"/>
      <c r="AI2118" s="172"/>
      <c r="AJ2118" s="172"/>
      <c r="AK2118" s="172"/>
      <c r="AL2118" s="172"/>
      <c r="AM2118" s="172"/>
      <c r="AN2118" s="172"/>
      <c r="AO2118" s="172"/>
      <c r="AP2118" s="172"/>
      <c r="AQ2118" s="172"/>
      <c r="AR2118" s="172"/>
      <c r="AS2118" s="172"/>
      <c r="AT2118" s="172"/>
      <c r="AU2118" s="172"/>
      <c r="AV2118" s="172"/>
      <c r="AW2118" s="172"/>
      <c r="AX2118" s="172"/>
      <c r="AY2118" s="172"/>
      <c r="AZ2118" s="172"/>
      <c r="BA2118" s="172"/>
      <c r="BB2118" s="172"/>
      <c r="BC2118" s="172"/>
      <c r="BD2118" s="172"/>
      <c r="BE2118" s="172"/>
      <c r="BF2118" s="172"/>
      <c r="BG2118" s="172"/>
      <c r="BH2118" s="172"/>
      <c r="BI2118" s="172"/>
      <c r="BJ2118" s="172"/>
      <c r="BK2118" s="172"/>
      <c r="BL2118" s="172"/>
      <c r="BM2118" s="172"/>
      <c r="BN2118" s="172"/>
    </row>
    <row r="2119" spans="20:66" s="156" customFormat="1">
      <c r="T2119" s="172"/>
      <c r="U2119" s="172"/>
      <c r="V2119" s="172"/>
      <c r="W2119" s="172"/>
      <c r="X2119" s="172"/>
      <c r="Y2119" s="172"/>
      <c r="Z2119" s="172"/>
      <c r="AA2119" s="172"/>
      <c r="AB2119" s="172"/>
      <c r="AC2119" s="172"/>
      <c r="AD2119" s="172"/>
      <c r="AE2119" s="172"/>
      <c r="AF2119" s="172"/>
      <c r="AG2119" s="172"/>
      <c r="AH2119" s="172"/>
      <c r="AI2119" s="172"/>
      <c r="AJ2119" s="172"/>
      <c r="AK2119" s="172"/>
      <c r="AL2119" s="172"/>
      <c r="AM2119" s="172"/>
      <c r="AN2119" s="172"/>
      <c r="AO2119" s="172"/>
      <c r="AP2119" s="172"/>
      <c r="AQ2119" s="172"/>
      <c r="AR2119" s="172"/>
      <c r="AS2119" s="172"/>
      <c r="AT2119" s="172"/>
      <c r="AU2119" s="172"/>
      <c r="AV2119" s="172"/>
      <c r="AW2119" s="172"/>
      <c r="AX2119" s="172"/>
      <c r="AY2119" s="172"/>
      <c r="AZ2119" s="172"/>
      <c r="BA2119" s="172"/>
      <c r="BB2119" s="172"/>
      <c r="BC2119" s="172"/>
      <c r="BD2119" s="172"/>
      <c r="BE2119" s="172"/>
      <c r="BF2119" s="172"/>
      <c r="BG2119" s="172"/>
      <c r="BH2119" s="172"/>
      <c r="BI2119" s="172"/>
      <c r="BJ2119" s="172"/>
      <c r="BK2119" s="172"/>
      <c r="BL2119" s="172"/>
      <c r="BM2119" s="172"/>
      <c r="BN2119" s="172"/>
    </row>
    <row r="2120" spans="20:66" s="156" customFormat="1">
      <c r="T2120" s="172"/>
      <c r="U2120" s="172"/>
      <c r="V2120" s="172"/>
      <c r="W2120" s="172"/>
      <c r="X2120" s="172"/>
      <c r="Y2120" s="172"/>
      <c r="Z2120" s="172"/>
      <c r="AA2120" s="172"/>
      <c r="AB2120" s="172"/>
      <c r="AC2120" s="172"/>
      <c r="AD2120" s="172"/>
      <c r="AE2120" s="172"/>
      <c r="AF2120" s="172"/>
      <c r="AG2120" s="172"/>
      <c r="AH2120" s="172"/>
      <c r="AI2120" s="172"/>
      <c r="AJ2120" s="172"/>
      <c r="AK2120" s="172"/>
      <c r="AL2120" s="172"/>
      <c r="AM2120" s="172"/>
      <c r="AN2120" s="172"/>
      <c r="AO2120" s="172"/>
      <c r="AP2120" s="172"/>
      <c r="AQ2120" s="172"/>
      <c r="AR2120" s="172"/>
      <c r="AS2120" s="172"/>
      <c r="AT2120" s="172"/>
      <c r="AU2120" s="172"/>
      <c r="AV2120" s="172"/>
      <c r="AW2120" s="172"/>
      <c r="AX2120" s="172"/>
      <c r="AY2120" s="172"/>
      <c r="AZ2120" s="172"/>
      <c r="BA2120" s="172"/>
      <c r="BB2120" s="172"/>
      <c r="BC2120" s="172"/>
      <c r="BD2120" s="172"/>
      <c r="BE2120" s="172"/>
      <c r="BF2120" s="172"/>
      <c r="BG2120" s="172"/>
      <c r="BH2120" s="172"/>
      <c r="BI2120" s="172"/>
      <c r="BJ2120" s="172"/>
      <c r="BK2120" s="172"/>
      <c r="BL2120" s="172"/>
      <c r="BM2120" s="172"/>
      <c r="BN2120" s="172"/>
    </row>
    <row r="2121" spans="20:66" s="156" customFormat="1">
      <c r="T2121" s="172"/>
      <c r="U2121" s="172"/>
      <c r="V2121" s="172"/>
      <c r="W2121" s="172"/>
      <c r="X2121" s="172"/>
      <c r="Y2121" s="172"/>
      <c r="Z2121" s="172"/>
      <c r="AA2121" s="172"/>
      <c r="AB2121" s="172"/>
      <c r="AC2121" s="172"/>
      <c r="AD2121" s="172"/>
      <c r="AE2121" s="172"/>
      <c r="AF2121" s="172"/>
      <c r="AG2121" s="172"/>
      <c r="AH2121" s="172"/>
      <c r="AI2121" s="172"/>
      <c r="AJ2121" s="172"/>
      <c r="AK2121" s="172"/>
      <c r="AL2121" s="172"/>
      <c r="AM2121" s="172"/>
      <c r="AN2121" s="172"/>
      <c r="AO2121" s="172"/>
      <c r="AP2121" s="172"/>
      <c r="AQ2121" s="172"/>
      <c r="AR2121" s="172"/>
      <c r="AS2121" s="172"/>
      <c r="AT2121" s="172"/>
      <c r="AU2121" s="172"/>
      <c r="AV2121" s="172"/>
      <c r="AW2121" s="172"/>
      <c r="AX2121" s="172"/>
      <c r="AY2121" s="172"/>
      <c r="AZ2121" s="172"/>
      <c r="BA2121" s="172"/>
      <c r="BB2121" s="172"/>
      <c r="BC2121" s="172"/>
      <c r="BD2121" s="172"/>
      <c r="BE2121" s="172"/>
      <c r="BF2121" s="172"/>
      <c r="BG2121" s="172"/>
      <c r="BH2121" s="172"/>
      <c r="BI2121" s="172"/>
      <c r="BJ2121" s="172"/>
      <c r="BK2121" s="172"/>
      <c r="BL2121" s="172"/>
      <c r="BM2121" s="172"/>
      <c r="BN2121" s="172"/>
    </row>
    <row r="2122" spans="20:66" s="156" customFormat="1">
      <c r="T2122" s="172"/>
      <c r="U2122" s="172"/>
      <c r="V2122" s="172"/>
      <c r="W2122" s="172"/>
      <c r="X2122" s="172"/>
      <c r="Y2122" s="172"/>
      <c r="Z2122" s="172"/>
      <c r="AA2122" s="172"/>
      <c r="AB2122" s="172"/>
      <c r="AC2122" s="172"/>
      <c r="AD2122" s="172"/>
      <c r="AE2122" s="172"/>
      <c r="AF2122" s="172"/>
      <c r="AG2122" s="172"/>
      <c r="AH2122" s="172"/>
      <c r="AI2122" s="172"/>
      <c r="AJ2122" s="172"/>
      <c r="AK2122" s="172"/>
      <c r="AL2122" s="172"/>
      <c r="AM2122" s="172"/>
      <c r="AN2122" s="172"/>
      <c r="AO2122" s="172"/>
      <c r="AP2122" s="172"/>
      <c r="AQ2122" s="172"/>
      <c r="AR2122" s="172"/>
      <c r="AS2122" s="172"/>
      <c r="AT2122" s="172"/>
      <c r="AU2122" s="172"/>
      <c r="AV2122" s="172"/>
      <c r="AW2122" s="172"/>
      <c r="AX2122" s="172"/>
      <c r="AY2122" s="172"/>
      <c r="AZ2122" s="172"/>
      <c r="BA2122" s="172"/>
      <c r="BB2122" s="172"/>
      <c r="BC2122" s="172"/>
      <c r="BD2122" s="172"/>
      <c r="BE2122" s="172"/>
      <c r="BF2122" s="172"/>
      <c r="BG2122" s="172"/>
      <c r="BH2122" s="172"/>
      <c r="BI2122" s="172"/>
      <c r="BJ2122" s="172"/>
      <c r="BK2122" s="172"/>
      <c r="BL2122" s="172"/>
      <c r="BM2122" s="172"/>
      <c r="BN2122" s="172"/>
    </row>
    <row r="2123" spans="20:66" s="156" customFormat="1">
      <c r="T2123" s="172"/>
      <c r="U2123" s="172"/>
      <c r="V2123" s="172"/>
      <c r="W2123" s="172"/>
      <c r="X2123" s="172"/>
      <c r="Y2123" s="172"/>
      <c r="Z2123" s="172"/>
      <c r="AA2123" s="172"/>
      <c r="AB2123" s="172"/>
      <c r="AC2123" s="172"/>
      <c r="AD2123" s="172"/>
      <c r="AE2123" s="172"/>
      <c r="AF2123" s="172"/>
      <c r="AG2123" s="172"/>
      <c r="AH2123" s="172"/>
      <c r="AI2123" s="172"/>
      <c r="AJ2123" s="172"/>
      <c r="AK2123" s="172"/>
      <c r="AL2123" s="172"/>
      <c r="AM2123" s="172"/>
      <c r="AN2123" s="172"/>
      <c r="AO2123" s="172"/>
      <c r="AP2123" s="172"/>
      <c r="AQ2123" s="172"/>
      <c r="AR2123" s="172"/>
      <c r="AS2123" s="172"/>
      <c r="AT2123" s="172"/>
      <c r="AU2123" s="172"/>
      <c r="AV2123" s="172"/>
      <c r="AW2123" s="172"/>
      <c r="AX2123" s="172"/>
      <c r="AY2123" s="172"/>
      <c r="AZ2123" s="172"/>
      <c r="BA2123" s="172"/>
      <c r="BB2123" s="172"/>
      <c r="BC2123" s="172"/>
      <c r="BD2123" s="172"/>
      <c r="BE2123" s="172"/>
      <c r="BF2123" s="172"/>
      <c r="BG2123" s="172"/>
      <c r="BH2123" s="172"/>
      <c r="BI2123" s="172"/>
      <c r="BJ2123" s="172"/>
      <c r="BK2123" s="172"/>
      <c r="BL2123" s="172"/>
      <c r="BM2123" s="172"/>
      <c r="BN2123" s="172"/>
    </row>
    <row r="2124" spans="20:66" s="156" customFormat="1">
      <c r="T2124" s="172"/>
      <c r="U2124" s="172"/>
      <c r="V2124" s="172"/>
      <c r="W2124" s="172"/>
      <c r="X2124" s="172"/>
      <c r="Y2124" s="172"/>
      <c r="Z2124" s="172"/>
      <c r="AA2124" s="172"/>
      <c r="AB2124" s="172"/>
      <c r="AC2124" s="172"/>
      <c r="AD2124" s="172"/>
      <c r="AE2124" s="172"/>
      <c r="AF2124" s="172"/>
      <c r="AG2124" s="172"/>
      <c r="AH2124" s="172"/>
      <c r="AI2124" s="172"/>
      <c r="AJ2124" s="172"/>
      <c r="AK2124" s="172"/>
      <c r="AL2124" s="172"/>
      <c r="AM2124" s="172"/>
      <c r="AN2124" s="172"/>
      <c r="AO2124" s="172"/>
      <c r="AP2124" s="172"/>
      <c r="AQ2124" s="172"/>
      <c r="AR2124" s="172"/>
      <c r="AS2124" s="172"/>
      <c r="AT2124" s="172"/>
      <c r="AU2124" s="172"/>
      <c r="AV2124" s="172"/>
      <c r="AW2124" s="172"/>
      <c r="AX2124" s="172"/>
      <c r="AY2124" s="172"/>
      <c r="AZ2124" s="172"/>
      <c r="BA2124" s="172"/>
      <c r="BB2124" s="172"/>
      <c r="BC2124" s="172"/>
      <c r="BD2124" s="172"/>
      <c r="BE2124" s="172"/>
      <c r="BF2124" s="172"/>
      <c r="BG2124" s="172"/>
      <c r="BH2124" s="172"/>
      <c r="BI2124" s="172"/>
      <c r="BJ2124" s="172"/>
      <c r="BK2124" s="172"/>
      <c r="BL2124" s="172"/>
      <c r="BM2124" s="172"/>
      <c r="BN2124" s="172"/>
    </row>
    <row r="2125" spans="20:66" s="156" customFormat="1">
      <c r="T2125" s="172"/>
      <c r="U2125" s="172"/>
      <c r="V2125" s="172"/>
      <c r="W2125" s="172"/>
      <c r="X2125" s="172"/>
      <c r="Y2125" s="172"/>
      <c r="Z2125" s="172"/>
      <c r="AA2125" s="172"/>
      <c r="AB2125" s="172"/>
      <c r="AC2125" s="172"/>
      <c r="AD2125" s="172"/>
      <c r="AE2125" s="172"/>
      <c r="AF2125" s="172"/>
      <c r="AG2125" s="172"/>
      <c r="AH2125" s="172"/>
      <c r="AI2125" s="172"/>
      <c r="AJ2125" s="172"/>
      <c r="AK2125" s="172"/>
      <c r="AL2125" s="172"/>
      <c r="AM2125" s="172"/>
      <c r="AN2125" s="172"/>
      <c r="AO2125" s="172"/>
      <c r="AP2125" s="172"/>
      <c r="AQ2125" s="172"/>
      <c r="AR2125" s="172"/>
      <c r="AS2125" s="172"/>
      <c r="AT2125" s="172"/>
      <c r="AU2125" s="172"/>
      <c r="AV2125" s="172"/>
      <c r="AW2125" s="172"/>
      <c r="AX2125" s="172"/>
      <c r="AY2125" s="172"/>
      <c r="AZ2125" s="172"/>
      <c r="BA2125" s="172"/>
      <c r="BB2125" s="172"/>
      <c r="BC2125" s="172"/>
      <c r="BD2125" s="172"/>
      <c r="BE2125" s="172"/>
      <c r="BF2125" s="172"/>
      <c r="BG2125" s="172"/>
      <c r="BH2125" s="172"/>
      <c r="BI2125" s="172"/>
      <c r="BJ2125" s="172"/>
      <c r="BK2125" s="172"/>
      <c r="BL2125" s="172"/>
      <c r="BM2125" s="172"/>
      <c r="BN2125" s="172"/>
    </row>
    <row r="2126" spans="20:66" s="156" customFormat="1">
      <c r="T2126" s="172"/>
      <c r="U2126" s="172"/>
      <c r="V2126" s="172"/>
      <c r="W2126" s="172"/>
      <c r="X2126" s="172"/>
      <c r="Y2126" s="172"/>
      <c r="Z2126" s="172"/>
      <c r="AA2126" s="172"/>
      <c r="AB2126" s="172"/>
      <c r="AC2126" s="172"/>
      <c r="AD2126" s="172"/>
      <c r="AE2126" s="172"/>
      <c r="AF2126" s="172"/>
      <c r="AG2126" s="172"/>
      <c r="AH2126" s="172"/>
      <c r="AI2126" s="172"/>
      <c r="AJ2126" s="172"/>
      <c r="AK2126" s="172"/>
      <c r="AL2126" s="172"/>
      <c r="AM2126" s="172"/>
      <c r="AN2126" s="172"/>
      <c r="AO2126" s="172"/>
      <c r="AP2126" s="172"/>
      <c r="AQ2126" s="172"/>
      <c r="AR2126" s="172"/>
      <c r="AS2126" s="172"/>
      <c r="AT2126" s="172"/>
      <c r="AU2126" s="172"/>
      <c r="AV2126" s="172"/>
      <c r="AW2126" s="172"/>
      <c r="AX2126" s="172"/>
      <c r="AY2126" s="172"/>
      <c r="AZ2126" s="172"/>
      <c r="BA2126" s="172"/>
      <c r="BB2126" s="172"/>
      <c r="BC2126" s="172"/>
      <c r="BD2126" s="172"/>
      <c r="BE2126" s="172"/>
      <c r="BF2126" s="172"/>
      <c r="BG2126" s="172"/>
      <c r="BH2126" s="172"/>
      <c r="BI2126" s="172"/>
      <c r="BJ2126" s="172"/>
      <c r="BK2126" s="172"/>
      <c r="BL2126" s="172"/>
      <c r="BM2126" s="172"/>
      <c r="BN2126" s="172"/>
    </row>
    <row r="2127" spans="20:66" s="156" customFormat="1">
      <c r="T2127" s="172"/>
      <c r="U2127" s="172"/>
      <c r="V2127" s="172"/>
      <c r="W2127" s="172"/>
      <c r="X2127" s="172"/>
      <c r="Y2127" s="172"/>
      <c r="Z2127" s="172"/>
      <c r="AA2127" s="172"/>
      <c r="AB2127" s="172"/>
      <c r="AC2127" s="172"/>
      <c r="AD2127" s="172"/>
      <c r="AE2127" s="172"/>
      <c r="AF2127" s="172"/>
      <c r="AG2127" s="172"/>
      <c r="AH2127" s="172"/>
      <c r="AI2127" s="172"/>
      <c r="AJ2127" s="172"/>
      <c r="AK2127" s="172"/>
      <c r="AL2127" s="172"/>
      <c r="AM2127" s="172"/>
      <c r="AN2127" s="172"/>
      <c r="AO2127" s="172"/>
      <c r="AP2127" s="172"/>
      <c r="AQ2127" s="172"/>
      <c r="AR2127" s="172"/>
      <c r="AS2127" s="172"/>
      <c r="AT2127" s="172"/>
      <c r="AU2127" s="172"/>
      <c r="AV2127" s="172"/>
      <c r="AW2127" s="172"/>
      <c r="AX2127" s="172"/>
      <c r="AY2127" s="172"/>
      <c r="AZ2127" s="172"/>
      <c r="BA2127" s="172"/>
      <c r="BB2127" s="172"/>
      <c r="BC2127" s="172"/>
      <c r="BD2127" s="172"/>
      <c r="BE2127" s="172"/>
      <c r="BF2127" s="172"/>
      <c r="BG2127" s="172"/>
      <c r="BH2127" s="172"/>
      <c r="BI2127" s="172"/>
      <c r="BJ2127" s="172"/>
      <c r="BK2127" s="172"/>
      <c r="BL2127" s="172"/>
      <c r="BM2127" s="172"/>
      <c r="BN2127" s="172"/>
    </row>
    <row r="2128" spans="20:66" s="156" customFormat="1">
      <c r="T2128" s="172"/>
      <c r="U2128" s="172"/>
      <c r="V2128" s="172"/>
      <c r="W2128" s="172"/>
      <c r="X2128" s="172"/>
      <c r="Y2128" s="172"/>
      <c r="Z2128" s="172"/>
      <c r="AA2128" s="172"/>
      <c r="AB2128" s="172"/>
      <c r="AC2128" s="172"/>
      <c r="AD2128" s="172"/>
      <c r="AE2128" s="172"/>
      <c r="AF2128" s="172"/>
      <c r="AG2128" s="172"/>
      <c r="AH2128" s="172"/>
      <c r="AI2128" s="172"/>
      <c r="AJ2128" s="172"/>
      <c r="AK2128" s="172"/>
      <c r="AL2128" s="172"/>
      <c r="AM2128" s="172"/>
      <c r="AN2128" s="172"/>
      <c r="AO2128" s="172"/>
      <c r="AP2128" s="172"/>
      <c r="AQ2128" s="172"/>
      <c r="AR2128" s="172"/>
      <c r="AS2128" s="172"/>
      <c r="AT2128" s="172"/>
      <c r="AU2128" s="172"/>
      <c r="AV2128" s="172"/>
      <c r="AW2128" s="172"/>
      <c r="AX2128" s="172"/>
      <c r="AY2128" s="172"/>
      <c r="AZ2128" s="172"/>
      <c r="BA2128" s="172"/>
      <c r="BB2128" s="172"/>
      <c r="BC2128" s="172"/>
      <c r="BD2128" s="172"/>
      <c r="BE2128" s="172"/>
      <c r="BF2128" s="172"/>
      <c r="BG2128" s="172"/>
      <c r="BH2128" s="172"/>
      <c r="BI2128" s="172"/>
      <c r="BJ2128" s="172"/>
      <c r="BK2128" s="172"/>
      <c r="BL2128" s="172"/>
      <c r="BM2128" s="172"/>
      <c r="BN2128" s="172"/>
    </row>
    <row r="2129" spans="20:66" s="156" customFormat="1">
      <c r="T2129" s="172"/>
      <c r="U2129" s="172"/>
      <c r="V2129" s="172"/>
      <c r="W2129" s="172"/>
      <c r="X2129" s="172"/>
      <c r="Y2129" s="172"/>
      <c r="Z2129" s="172"/>
      <c r="AA2129" s="172"/>
      <c r="AB2129" s="172"/>
      <c r="AC2129" s="172"/>
      <c r="AD2129" s="172"/>
      <c r="AE2129" s="172"/>
      <c r="AF2129" s="172"/>
      <c r="AG2129" s="172"/>
      <c r="AH2129" s="172"/>
      <c r="AI2129" s="172"/>
      <c r="AJ2129" s="172"/>
      <c r="AK2129" s="172"/>
      <c r="AL2129" s="172"/>
      <c r="AM2129" s="172"/>
      <c r="AN2129" s="172"/>
      <c r="AO2129" s="172"/>
      <c r="AP2129" s="172"/>
      <c r="AQ2129" s="172"/>
      <c r="AR2129" s="172"/>
      <c r="AS2129" s="172"/>
      <c r="AT2129" s="172"/>
      <c r="AU2129" s="172"/>
      <c r="AV2129" s="172"/>
      <c r="AW2129" s="172"/>
      <c r="AX2129" s="172"/>
      <c r="AY2129" s="172"/>
      <c r="AZ2129" s="172"/>
      <c r="BA2129" s="172"/>
      <c r="BB2129" s="172"/>
      <c r="BC2129" s="172"/>
      <c r="BD2129" s="172"/>
      <c r="BE2129" s="172"/>
      <c r="BF2129" s="172"/>
      <c r="BG2129" s="172"/>
      <c r="BH2129" s="172"/>
      <c r="BI2129" s="172"/>
      <c r="BJ2129" s="172"/>
      <c r="BK2129" s="172"/>
      <c r="BL2129" s="172"/>
      <c r="BM2129" s="172"/>
      <c r="BN2129" s="172"/>
    </row>
    <row r="2130" spans="20:66" s="156" customFormat="1">
      <c r="T2130" s="172"/>
      <c r="U2130" s="172"/>
      <c r="V2130" s="172"/>
      <c r="W2130" s="172"/>
      <c r="X2130" s="172"/>
      <c r="Y2130" s="172"/>
      <c r="Z2130" s="172"/>
      <c r="AA2130" s="172"/>
      <c r="AB2130" s="172"/>
      <c r="AC2130" s="172"/>
      <c r="AD2130" s="172"/>
      <c r="AE2130" s="172"/>
      <c r="AF2130" s="172"/>
      <c r="AG2130" s="172"/>
      <c r="AH2130" s="172"/>
      <c r="AI2130" s="172"/>
      <c r="AJ2130" s="172"/>
      <c r="AK2130" s="172"/>
      <c r="AL2130" s="172"/>
      <c r="AM2130" s="172"/>
      <c r="AN2130" s="172"/>
      <c r="AO2130" s="172"/>
      <c r="AP2130" s="172"/>
      <c r="AQ2130" s="172"/>
      <c r="AR2130" s="172"/>
      <c r="AS2130" s="172"/>
      <c r="AT2130" s="172"/>
      <c r="AU2130" s="172"/>
      <c r="AV2130" s="172"/>
      <c r="AW2130" s="172"/>
      <c r="AX2130" s="172"/>
      <c r="AY2130" s="172"/>
      <c r="AZ2130" s="172"/>
      <c r="BA2130" s="172"/>
      <c r="BB2130" s="172"/>
      <c r="BC2130" s="172"/>
      <c r="BD2130" s="172"/>
      <c r="BE2130" s="172"/>
      <c r="BF2130" s="172"/>
      <c r="BG2130" s="172"/>
      <c r="BH2130" s="172"/>
      <c r="BI2130" s="172"/>
      <c r="BJ2130" s="172"/>
      <c r="BK2130" s="172"/>
      <c r="BL2130" s="172"/>
      <c r="BM2130" s="172"/>
      <c r="BN2130" s="172"/>
    </row>
    <row r="2131" spans="20:66" s="156" customFormat="1">
      <c r="T2131" s="172"/>
      <c r="U2131" s="172"/>
      <c r="V2131" s="172"/>
      <c r="W2131" s="172"/>
      <c r="X2131" s="172"/>
      <c r="Y2131" s="172"/>
      <c r="Z2131" s="172"/>
      <c r="AA2131" s="172"/>
      <c r="AB2131" s="172"/>
      <c r="AC2131" s="172"/>
      <c r="AD2131" s="172"/>
      <c r="AE2131" s="172"/>
      <c r="AF2131" s="172"/>
      <c r="AG2131" s="172"/>
      <c r="AH2131" s="172"/>
      <c r="AI2131" s="172"/>
      <c r="AJ2131" s="172"/>
      <c r="AK2131" s="172"/>
      <c r="AL2131" s="172"/>
      <c r="AM2131" s="172"/>
      <c r="AN2131" s="172"/>
      <c r="AO2131" s="172"/>
      <c r="AP2131" s="172"/>
      <c r="AQ2131" s="172"/>
      <c r="AR2131" s="172"/>
      <c r="AS2131" s="172"/>
      <c r="AT2131" s="172"/>
      <c r="AU2131" s="172"/>
      <c r="AV2131" s="172"/>
      <c r="AW2131" s="172"/>
      <c r="AX2131" s="172"/>
      <c r="AY2131" s="172"/>
      <c r="AZ2131" s="172"/>
      <c r="BA2131" s="172"/>
      <c r="BB2131" s="172"/>
      <c r="BC2131" s="172"/>
      <c r="BD2131" s="172"/>
      <c r="BE2131" s="172"/>
      <c r="BF2131" s="172"/>
      <c r="BG2131" s="172"/>
      <c r="BH2131" s="172"/>
      <c r="BI2131" s="172"/>
      <c r="BJ2131" s="172"/>
      <c r="BK2131" s="172"/>
      <c r="BL2131" s="172"/>
      <c r="BM2131" s="172"/>
      <c r="BN2131" s="172"/>
    </row>
    <row r="2132" spans="20:66" s="156" customFormat="1">
      <c r="T2132" s="172"/>
      <c r="U2132" s="172"/>
      <c r="V2132" s="172"/>
      <c r="W2132" s="172"/>
      <c r="X2132" s="172"/>
      <c r="Y2132" s="172"/>
      <c r="Z2132" s="172"/>
      <c r="AA2132" s="172"/>
      <c r="AB2132" s="172"/>
      <c r="AC2132" s="172"/>
      <c r="AD2132" s="172"/>
      <c r="AE2132" s="172"/>
      <c r="AF2132" s="172"/>
      <c r="AG2132" s="172"/>
      <c r="AH2132" s="172"/>
      <c r="AI2132" s="172"/>
      <c r="AJ2132" s="172"/>
      <c r="AK2132" s="172"/>
      <c r="AL2132" s="172"/>
      <c r="AM2132" s="172"/>
      <c r="AN2132" s="172"/>
      <c r="AO2132" s="172"/>
      <c r="AP2132" s="172"/>
      <c r="AQ2132" s="172"/>
      <c r="AR2132" s="172"/>
      <c r="AS2132" s="172"/>
      <c r="AT2132" s="172"/>
      <c r="AU2132" s="172"/>
      <c r="AV2132" s="172"/>
      <c r="AW2132" s="172"/>
      <c r="AX2132" s="172"/>
      <c r="AY2132" s="172"/>
      <c r="AZ2132" s="172"/>
      <c r="BA2132" s="172"/>
      <c r="BB2132" s="172"/>
      <c r="BC2132" s="172"/>
      <c r="BD2132" s="172"/>
      <c r="BE2132" s="172"/>
      <c r="BF2132" s="172"/>
      <c r="BG2132" s="172"/>
      <c r="BH2132" s="172"/>
      <c r="BI2132" s="172"/>
      <c r="BJ2132" s="172"/>
      <c r="BK2132" s="172"/>
      <c r="BL2132" s="172"/>
      <c r="BM2132" s="172"/>
      <c r="BN2132" s="172"/>
    </row>
    <row r="2133" spans="20:66" s="156" customFormat="1">
      <c r="T2133" s="172"/>
      <c r="U2133" s="172"/>
      <c r="V2133" s="172"/>
      <c r="W2133" s="172"/>
      <c r="X2133" s="172"/>
      <c r="Y2133" s="172"/>
      <c r="Z2133" s="172"/>
      <c r="AA2133" s="172"/>
      <c r="AB2133" s="172"/>
      <c r="AC2133" s="172"/>
      <c r="AD2133" s="172"/>
      <c r="AE2133" s="172"/>
      <c r="AF2133" s="172"/>
      <c r="AG2133" s="172"/>
      <c r="AH2133" s="172"/>
      <c r="AI2133" s="172"/>
      <c r="AJ2133" s="172"/>
      <c r="AK2133" s="172"/>
      <c r="AL2133" s="172"/>
      <c r="AM2133" s="172"/>
      <c r="AN2133" s="172"/>
      <c r="AO2133" s="172"/>
      <c r="AP2133" s="172"/>
      <c r="AQ2133" s="172"/>
      <c r="AR2133" s="172"/>
      <c r="AS2133" s="172"/>
      <c r="AT2133" s="172"/>
      <c r="AU2133" s="172"/>
      <c r="AV2133" s="172"/>
      <c r="AW2133" s="172"/>
      <c r="AX2133" s="172"/>
      <c r="AY2133" s="172"/>
      <c r="AZ2133" s="172"/>
      <c r="BA2133" s="172"/>
      <c r="BB2133" s="172"/>
      <c r="BC2133" s="172"/>
      <c r="BD2133" s="172"/>
      <c r="BE2133" s="172"/>
      <c r="BF2133" s="172"/>
      <c r="BG2133" s="172"/>
      <c r="BH2133" s="172"/>
      <c r="BI2133" s="172"/>
      <c r="BJ2133" s="172"/>
      <c r="BK2133" s="172"/>
      <c r="BL2133" s="172"/>
      <c r="BM2133" s="172"/>
      <c r="BN2133" s="172"/>
    </row>
    <row r="2134" spans="20:66" s="156" customFormat="1">
      <c r="T2134" s="172"/>
      <c r="U2134" s="172"/>
      <c r="V2134" s="172"/>
      <c r="W2134" s="172"/>
      <c r="X2134" s="172"/>
      <c r="Y2134" s="172"/>
      <c r="Z2134" s="172"/>
      <c r="AA2134" s="172"/>
      <c r="AB2134" s="172"/>
      <c r="AC2134" s="172"/>
      <c r="AD2134" s="172"/>
      <c r="AE2134" s="172"/>
      <c r="AF2134" s="172"/>
      <c r="AG2134" s="172"/>
      <c r="AH2134" s="172"/>
      <c r="AI2134" s="172"/>
      <c r="AJ2134" s="172"/>
      <c r="AK2134" s="172"/>
      <c r="AL2134" s="172"/>
      <c r="AM2134" s="172"/>
      <c r="AN2134" s="172"/>
      <c r="AO2134" s="172"/>
      <c r="AP2134" s="172"/>
      <c r="AQ2134" s="172"/>
      <c r="AR2134" s="172"/>
      <c r="AS2134" s="172"/>
      <c r="AT2134" s="172"/>
      <c r="AU2134" s="172"/>
      <c r="AV2134" s="172"/>
      <c r="AW2134" s="172"/>
      <c r="AX2134" s="172"/>
      <c r="AY2134" s="172"/>
      <c r="AZ2134" s="172"/>
      <c r="BA2134" s="172"/>
      <c r="BB2134" s="172"/>
      <c r="BC2134" s="172"/>
      <c r="BD2134" s="172"/>
      <c r="BE2134" s="172"/>
      <c r="BF2134" s="172"/>
      <c r="BG2134" s="172"/>
      <c r="BH2134" s="172"/>
      <c r="BI2134" s="172"/>
      <c r="BJ2134" s="172"/>
      <c r="BK2134" s="172"/>
      <c r="BL2134" s="172"/>
      <c r="BM2134" s="172"/>
      <c r="BN2134" s="172"/>
    </row>
    <row r="2135" spans="20:66" s="156" customFormat="1">
      <c r="T2135" s="172"/>
      <c r="U2135" s="172"/>
      <c r="V2135" s="172"/>
      <c r="W2135" s="172"/>
      <c r="X2135" s="172"/>
      <c r="Y2135" s="172"/>
      <c r="Z2135" s="172"/>
      <c r="AA2135" s="172"/>
      <c r="AB2135" s="172"/>
      <c r="AC2135" s="172"/>
      <c r="AD2135" s="172"/>
      <c r="AE2135" s="172"/>
      <c r="AF2135" s="172"/>
      <c r="AG2135" s="172"/>
      <c r="AH2135" s="172"/>
      <c r="AI2135" s="172"/>
      <c r="AJ2135" s="172"/>
      <c r="AK2135" s="172"/>
      <c r="AL2135" s="172"/>
      <c r="AM2135" s="172"/>
      <c r="AN2135" s="172"/>
      <c r="AO2135" s="172"/>
      <c r="AP2135" s="172"/>
      <c r="AQ2135" s="172"/>
      <c r="AR2135" s="172"/>
      <c r="AS2135" s="172"/>
      <c r="AT2135" s="172"/>
      <c r="AU2135" s="172"/>
      <c r="AV2135" s="172"/>
      <c r="AW2135" s="172"/>
      <c r="AX2135" s="172"/>
      <c r="AY2135" s="172"/>
      <c r="AZ2135" s="172"/>
      <c r="BA2135" s="172"/>
      <c r="BB2135" s="172"/>
      <c r="BC2135" s="172"/>
      <c r="BD2135" s="172"/>
      <c r="BE2135" s="172"/>
      <c r="BF2135" s="172"/>
      <c r="BG2135" s="172"/>
      <c r="BH2135" s="172"/>
      <c r="BI2135" s="172"/>
      <c r="BJ2135" s="172"/>
      <c r="BK2135" s="172"/>
      <c r="BL2135" s="172"/>
      <c r="BM2135" s="172"/>
      <c r="BN2135" s="172"/>
    </row>
    <row r="2136" spans="20:66" s="156" customFormat="1">
      <c r="T2136" s="172"/>
      <c r="U2136" s="172"/>
      <c r="V2136" s="172"/>
      <c r="W2136" s="172"/>
      <c r="X2136" s="172"/>
      <c r="Y2136" s="172"/>
      <c r="Z2136" s="172"/>
      <c r="AA2136" s="172"/>
      <c r="AB2136" s="172"/>
      <c r="AC2136" s="172"/>
      <c r="AD2136" s="172"/>
      <c r="AE2136" s="172"/>
      <c r="AF2136" s="172"/>
      <c r="AG2136" s="172"/>
      <c r="AH2136" s="172"/>
      <c r="AI2136" s="172"/>
      <c r="AJ2136" s="172"/>
      <c r="AK2136" s="172"/>
      <c r="AL2136" s="172"/>
      <c r="AM2136" s="172"/>
      <c r="AN2136" s="172"/>
      <c r="AO2136" s="172"/>
      <c r="AP2136" s="172"/>
      <c r="AQ2136" s="172"/>
      <c r="AR2136" s="172"/>
      <c r="AS2136" s="172"/>
      <c r="AT2136" s="172"/>
      <c r="AU2136" s="172"/>
      <c r="AV2136" s="172"/>
      <c r="AW2136" s="172"/>
      <c r="AX2136" s="172"/>
      <c r="AY2136" s="172"/>
      <c r="AZ2136" s="172"/>
      <c r="BA2136" s="172"/>
      <c r="BB2136" s="172"/>
      <c r="BC2136" s="172"/>
      <c r="BD2136" s="172"/>
      <c r="BE2136" s="172"/>
      <c r="BF2136" s="172"/>
      <c r="BG2136" s="172"/>
      <c r="BH2136" s="172"/>
      <c r="BI2136" s="172"/>
      <c r="BJ2136" s="172"/>
      <c r="BK2136" s="172"/>
      <c r="BL2136" s="172"/>
      <c r="BM2136" s="172"/>
      <c r="BN2136" s="172"/>
    </row>
    <row r="2137" spans="20:66" s="156" customFormat="1">
      <c r="T2137" s="172"/>
      <c r="U2137" s="172"/>
      <c r="V2137" s="172"/>
      <c r="W2137" s="172"/>
      <c r="X2137" s="172"/>
      <c r="Y2137" s="172"/>
      <c r="Z2137" s="172"/>
      <c r="AA2137" s="172"/>
      <c r="AB2137" s="172"/>
      <c r="AC2137" s="172"/>
      <c r="AD2137" s="172"/>
      <c r="AE2137" s="172"/>
      <c r="AF2137" s="172"/>
      <c r="AG2137" s="172"/>
      <c r="AH2137" s="172"/>
      <c r="AI2137" s="172"/>
      <c r="AJ2137" s="172"/>
      <c r="AK2137" s="172"/>
      <c r="AL2137" s="172"/>
      <c r="AM2137" s="172"/>
      <c r="AN2137" s="172"/>
      <c r="AO2137" s="172"/>
      <c r="AP2137" s="172"/>
      <c r="AQ2137" s="172"/>
      <c r="AR2137" s="172"/>
      <c r="AS2137" s="172"/>
      <c r="AT2137" s="172"/>
      <c r="AU2137" s="172"/>
      <c r="AV2137" s="172"/>
      <c r="AW2137" s="172"/>
      <c r="AX2137" s="172"/>
      <c r="AY2137" s="172"/>
      <c r="AZ2137" s="172"/>
      <c r="BA2137" s="172"/>
      <c r="BB2137" s="172"/>
      <c r="BC2137" s="172"/>
      <c r="BD2137" s="172"/>
      <c r="BE2137" s="172"/>
      <c r="BF2137" s="172"/>
      <c r="BG2137" s="172"/>
      <c r="BH2137" s="172"/>
      <c r="BI2137" s="172"/>
      <c r="BJ2137" s="172"/>
      <c r="BK2137" s="172"/>
      <c r="BL2137" s="172"/>
      <c r="BM2137" s="172"/>
      <c r="BN2137" s="172"/>
    </row>
    <row r="2138" spans="20:66" s="156" customFormat="1">
      <c r="T2138" s="172"/>
      <c r="U2138" s="172"/>
      <c r="V2138" s="172"/>
      <c r="W2138" s="172"/>
      <c r="X2138" s="172"/>
      <c r="Y2138" s="172"/>
      <c r="Z2138" s="172"/>
      <c r="AA2138" s="172"/>
      <c r="AB2138" s="172"/>
      <c r="AC2138" s="172"/>
      <c r="AD2138" s="172"/>
      <c r="AE2138" s="172"/>
      <c r="AF2138" s="172"/>
      <c r="AG2138" s="172"/>
      <c r="AH2138" s="172"/>
      <c r="AI2138" s="172"/>
      <c r="AJ2138" s="172"/>
      <c r="AK2138" s="172"/>
      <c r="AL2138" s="172"/>
      <c r="AM2138" s="172"/>
      <c r="AN2138" s="172"/>
      <c r="AO2138" s="172"/>
      <c r="AP2138" s="172"/>
      <c r="AQ2138" s="172"/>
      <c r="AR2138" s="172"/>
      <c r="AS2138" s="172"/>
      <c r="AT2138" s="172"/>
      <c r="AU2138" s="172"/>
      <c r="AV2138" s="172"/>
      <c r="AW2138" s="172"/>
      <c r="AX2138" s="172"/>
      <c r="AY2138" s="172"/>
      <c r="AZ2138" s="172"/>
      <c r="BA2138" s="172"/>
      <c r="BB2138" s="172"/>
      <c r="BC2138" s="172"/>
      <c r="BD2138" s="172"/>
      <c r="BE2138" s="172"/>
      <c r="BF2138" s="172"/>
      <c r="BG2138" s="172"/>
      <c r="BH2138" s="172"/>
      <c r="BI2138" s="172"/>
      <c r="BJ2138" s="172"/>
      <c r="BK2138" s="172"/>
      <c r="BL2138" s="172"/>
      <c r="BM2138" s="172"/>
      <c r="BN2138" s="172"/>
    </row>
    <row r="2139" spans="20:66" s="156" customFormat="1">
      <c r="T2139" s="172"/>
      <c r="U2139" s="172"/>
      <c r="V2139" s="172"/>
      <c r="W2139" s="172"/>
      <c r="X2139" s="172"/>
      <c r="Y2139" s="172"/>
      <c r="Z2139" s="172"/>
      <c r="AA2139" s="172"/>
      <c r="AB2139" s="172"/>
      <c r="AC2139" s="172"/>
      <c r="AD2139" s="172"/>
      <c r="AE2139" s="172"/>
      <c r="AF2139" s="172"/>
      <c r="AG2139" s="172"/>
      <c r="AH2139" s="172"/>
      <c r="AI2139" s="172"/>
      <c r="AJ2139" s="172"/>
      <c r="AK2139" s="172"/>
      <c r="AL2139" s="172"/>
      <c r="AM2139" s="172"/>
      <c r="AN2139" s="172"/>
      <c r="AO2139" s="172"/>
      <c r="AP2139" s="172"/>
      <c r="AQ2139" s="172"/>
      <c r="AR2139" s="172"/>
      <c r="AS2139" s="172"/>
      <c r="AT2139" s="172"/>
      <c r="AU2139" s="172"/>
      <c r="AV2139" s="172"/>
      <c r="AW2139" s="172"/>
      <c r="AX2139" s="172"/>
      <c r="AY2139" s="172"/>
      <c r="AZ2139" s="172"/>
      <c r="BA2139" s="172"/>
      <c r="BB2139" s="172"/>
      <c r="BC2139" s="172"/>
      <c r="BD2139" s="172"/>
      <c r="BE2139" s="172"/>
      <c r="BF2139" s="172"/>
      <c r="BG2139" s="172"/>
      <c r="BH2139" s="172"/>
      <c r="BI2139" s="172"/>
      <c r="BJ2139" s="172"/>
      <c r="BK2139" s="172"/>
      <c r="BL2139" s="172"/>
      <c r="BM2139" s="172"/>
      <c r="BN2139" s="172"/>
    </row>
    <row r="2140" spans="20:66" s="156" customFormat="1">
      <c r="T2140" s="172"/>
      <c r="U2140" s="172"/>
      <c r="V2140" s="172"/>
      <c r="W2140" s="172"/>
      <c r="X2140" s="172"/>
      <c r="Y2140" s="172"/>
      <c r="Z2140" s="172"/>
      <c r="AA2140" s="172"/>
      <c r="AB2140" s="172"/>
      <c r="AC2140" s="172"/>
      <c r="AD2140" s="172"/>
      <c r="AE2140" s="172"/>
      <c r="AF2140" s="172"/>
      <c r="AG2140" s="172"/>
      <c r="AH2140" s="172"/>
      <c r="AI2140" s="172"/>
      <c r="AJ2140" s="172"/>
      <c r="AK2140" s="172"/>
      <c r="AL2140" s="172"/>
      <c r="AM2140" s="172"/>
      <c r="AN2140" s="172"/>
      <c r="AO2140" s="172"/>
      <c r="AP2140" s="172"/>
      <c r="AQ2140" s="172"/>
      <c r="AR2140" s="172"/>
      <c r="AS2140" s="172"/>
      <c r="AT2140" s="172"/>
      <c r="AU2140" s="172"/>
      <c r="AV2140" s="172"/>
      <c r="AW2140" s="172"/>
      <c r="AX2140" s="172"/>
      <c r="AY2140" s="172"/>
      <c r="AZ2140" s="172"/>
      <c r="BA2140" s="172"/>
      <c r="BB2140" s="172"/>
      <c r="BC2140" s="172"/>
      <c r="BD2140" s="172"/>
      <c r="BE2140" s="172"/>
      <c r="BF2140" s="172"/>
      <c r="BG2140" s="172"/>
      <c r="BH2140" s="172"/>
      <c r="BI2140" s="172"/>
      <c r="BJ2140" s="172"/>
      <c r="BK2140" s="172"/>
      <c r="BL2140" s="172"/>
      <c r="BM2140" s="172"/>
      <c r="BN2140" s="172"/>
    </row>
    <row r="2141" spans="20:66" s="156" customFormat="1">
      <c r="T2141" s="172"/>
      <c r="U2141" s="172"/>
      <c r="V2141" s="172"/>
      <c r="W2141" s="172"/>
      <c r="X2141" s="172"/>
      <c r="Y2141" s="172"/>
      <c r="Z2141" s="172"/>
      <c r="AA2141" s="172"/>
      <c r="AB2141" s="172"/>
      <c r="AC2141" s="172"/>
      <c r="AD2141" s="172"/>
      <c r="AE2141" s="172"/>
      <c r="AF2141" s="172"/>
      <c r="AG2141" s="172"/>
      <c r="AH2141" s="172"/>
      <c r="AI2141" s="172"/>
      <c r="AJ2141" s="172"/>
      <c r="AK2141" s="172"/>
      <c r="AL2141" s="172"/>
      <c r="AM2141" s="172"/>
      <c r="AN2141" s="172"/>
      <c r="AO2141" s="172"/>
      <c r="AP2141" s="172"/>
      <c r="AQ2141" s="172"/>
      <c r="AR2141" s="172"/>
      <c r="AS2141" s="172"/>
      <c r="AT2141" s="172"/>
      <c r="AU2141" s="172"/>
      <c r="AV2141" s="172"/>
      <c r="AW2141" s="172"/>
      <c r="AX2141" s="172"/>
      <c r="AY2141" s="172"/>
      <c r="AZ2141" s="172"/>
      <c r="BA2141" s="172"/>
      <c r="BB2141" s="172"/>
      <c r="BC2141" s="172"/>
      <c r="BD2141" s="172"/>
      <c r="BE2141" s="172"/>
      <c r="BF2141" s="172"/>
      <c r="BG2141" s="172"/>
      <c r="BH2141" s="172"/>
      <c r="BI2141" s="172"/>
      <c r="BJ2141" s="172"/>
      <c r="BK2141" s="172"/>
      <c r="BL2141" s="172"/>
      <c r="BM2141" s="172"/>
      <c r="BN2141" s="172"/>
    </row>
    <row r="2142" spans="20:66" s="156" customFormat="1">
      <c r="T2142" s="172"/>
      <c r="U2142" s="172"/>
      <c r="V2142" s="172"/>
      <c r="W2142" s="172"/>
      <c r="X2142" s="172"/>
      <c r="Y2142" s="172"/>
      <c r="Z2142" s="172"/>
      <c r="AA2142" s="172"/>
      <c r="AB2142" s="172"/>
      <c r="AC2142" s="172"/>
      <c r="AD2142" s="172"/>
      <c r="AE2142" s="172"/>
      <c r="AF2142" s="172"/>
      <c r="AG2142" s="172"/>
      <c r="AH2142" s="172"/>
      <c r="AI2142" s="172"/>
      <c r="AJ2142" s="172"/>
      <c r="AK2142" s="172"/>
      <c r="AL2142" s="172"/>
      <c r="AM2142" s="172"/>
      <c r="AN2142" s="172"/>
      <c r="AO2142" s="172"/>
      <c r="AP2142" s="172"/>
      <c r="AQ2142" s="172"/>
      <c r="AR2142" s="172"/>
      <c r="AS2142" s="172"/>
      <c r="AT2142" s="172"/>
      <c r="AU2142" s="172"/>
      <c r="AV2142" s="172"/>
      <c r="AW2142" s="172"/>
      <c r="AX2142" s="172"/>
      <c r="AY2142" s="172"/>
      <c r="AZ2142" s="172"/>
      <c r="BA2142" s="172"/>
      <c r="BB2142" s="172"/>
      <c r="BC2142" s="172"/>
      <c r="BD2142" s="172"/>
      <c r="BE2142" s="172"/>
      <c r="BF2142" s="172"/>
      <c r="BG2142" s="172"/>
      <c r="BH2142" s="172"/>
      <c r="BI2142" s="172"/>
      <c r="BJ2142" s="172"/>
      <c r="BK2142" s="172"/>
      <c r="BL2142" s="172"/>
      <c r="BM2142" s="172"/>
      <c r="BN2142" s="172"/>
    </row>
    <row r="2143" spans="20:66" s="156" customFormat="1">
      <c r="T2143" s="172"/>
      <c r="U2143" s="172"/>
      <c r="V2143" s="172"/>
      <c r="W2143" s="172"/>
      <c r="X2143" s="172"/>
      <c r="Y2143" s="172"/>
      <c r="Z2143" s="172"/>
      <c r="AA2143" s="172"/>
      <c r="AB2143" s="172"/>
      <c r="AC2143" s="172"/>
      <c r="AD2143" s="172"/>
      <c r="AE2143" s="172"/>
      <c r="AF2143" s="172"/>
      <c r="AG2143" s="172"/>
      <c r="AH2143" s="172"/>
      <c r="AI2143" s="172"/>
      <c r="AJ2143" s="172"/>
      <c r="AK2143" s="172"/>
      <c r="AL2143" s="172"/>
      <c r="AM2143" s="172"/>
      <c r="AN2143" s="172"/>
      <c r="AO2143" s="172"/>
      <c r="AP2143" s="172"/>
      <c r="AQ2143" s="172"/>
      <c r="AR2143" s="172"/>
      <c r="AS2143" s="172"/>
      <c r="AT2143" s="172"/>
      <c r="AU2143" s="172"/>
      <c r="AV2143" s="172"/>
      <c r="AW2143" s="172"/>
      <c r="AX2143" s="172"/>
      <c r="AY2143" s="172"/>
      <c r="AZ2143" s="172"/>
      <c r="BA2143" s="172"/>
      <c r="BB2143" s="172"/>
      <c r="BC2143" s="172"/>
      <c r="BD2143" s="172"/>
      <c r="BE2143" s="172"/>
      <c r="BF2143" s="172"/>
      <c r="BG2143" s="172"/>
      <c r="BH2143" s="172"/>
      <c r="BI2143" s="172"/>
      <c r="BJ2143" s="172"/>
      <c r="BK2143" s="172"/>
      <c r="BL2143" s="172"/>
      <c r="BM2143" s="172"/>
      <c r="BN2143" s="172"/>
    </row>
    <row r="2144" spans="20:66" s="156" customFormat="1">
      <c r="T2144" s="172"/>
      <c r="U2144" s="172"/>
      <c r="V2144" s="172"/>
      <c r="W2144" s="172"/>
      <c r="X2144" s="172"/>
      <c r="Y2144" s="172"/>
      <c r="Z2144" s="172"/>
      <c r="AA2144" s="172"/>
      <c r="AB2144" s="172"/>
      <c r="AC2144" s="172"/>
      <c r="AD2144" s="172"/>
      <c r="AE2144" s="172"/>
      <c r="AF2144" s="172"/>
      <c r="AG2144" s="172"/>
      <c r="AH2144" s="172"/>
      <c r="AI2144" s="172"/>
      <c r="AJ2144" s="172"/>
      <c r="AK2144" s="172"/>
      <c r="AL2144" s="172"/>
      <c r="AM2144" s="172"/>
      <c r="AN2144" s="172"/>
      <c r="AO2144" s="172"/>
      <c r="AP2144" s="172"/>
      <c r="AQ2144" s="172"/>
      <c r="AR2144" s="172"/>
      <c r="AS2144" s="172"/>
      <c r="AT2144" s="172"/>
      <c r="AU2144" s="172"/>
      <c r="AV2144" s="172"/>
      <c r="AW2144" s="172"/>
      <c r="AX2144" s="172"/>
      <c r="AY2144" s="172"/>
      <c r="AZ2144" s="172"/>
      <c r="BA2144" s="172"/>
      <c r="BB2144" s="172"/>
      <c r="BC2144" s="172"/>
      <c r="BD2144" s="172"/>
      <c r="BE2144" s="172"/>
      <c r="BF2144" s="172"/>
      <c r="BG2144" s="172"/>
      <c r="BH2144" s="172"/>
      <c r="BI2144" s="172"/>
      <c r="BJ2144" s="172"/>
      <c r="BK2144" s="172"/>
      <c r="BL2144" s="172"/>
      <c r="BM2144" s="172"/>
      <c r="BN2144" s="172"/>
    </row>
    <row r="2145" spans="20:66" s="156" customFormat="1">
      <c r="T2145" s="172"/>
      <c r="U2145" s="172"/>
      <c r="V2145" s="172"/>
      <c r="W2145" s="172"/>
      <c r="X2145" s="172"/>
      <c r="Y2145" s="172"/>
      <c r="Z2145" s="172"/>
      <c r="AA2145" s="172"/>
      <c r="AB2145" s="172"/>
      <c r="AC2145" s="172"/>
      <c r="AD2145" s="172"/>
      <c r="AE2145" s="172"/>
      <c r="AF2145" s="172"/>
      <c r="AG2145" s="172"/>
      <c r="AH2145" s="172"/>
      <c r="AI2145" s="172"/>
      <c r="AJ2145" s="172"/>
      <c r="AK2145" s="172"/>
      <c r="AL2145" s="172"/>
      <c r="AM2145" s="172"/>
      <c r="AN2145" s="172"/>
      <c r="AO2145" s="172"/>
      <c r="AP2145" s="172"/>
      <c r="AQ2145" s="172"/>
      <c r="AR2145" s="172"/>
      <c r="AS2145" s="172"/>
      <c r="AT2145" s="172"/>
      <c r="AU2145" s="172"/>
      <c r="AV2145" s="172"/>
      <c r="AW2145" s="172"/>
      <c r="AX2145" s="172"/>
      <c r="AY2145" s="172"/>
      <c r="AZ2145" s="172"/>
      <c r="BA2145" s="172"/>
      <c r="BB2145" s="172"/>
      <c r="BC2145" s="172"/>
      <c r="BD2145" s="172"/>
      <c r="BE2145" s="172"/>
      <c r="BF2145" s="172"/>
      <c r="BG2145" s="172"/>
      <c r="BH2145" s="172"/>
      <c r="BI2145" s="172"/>
      <c r="BJ2145" s="172"/>
      <c r="BK2145" s="172"/>
      <c r="BL2145" s="172"/>
      <c r="BM2145" s="172"/>
      <c r="BN2145" s="172"/>
    </row>
    <row r="2146" spans="20:66" s="156" customFormat="1">
      <c r="T2146" s="172"/>
      <c r="U2146" s="172"/>
      <c r="V2146" s="172"/>
      <c r="W2146" s="172"/>
      <c r="X2146" s="172"/>
      <c r="Y2146" s="172"/>
      <c r="Z2146" s="172"/>
      <c r="AA2146" s="172"/>
      <c r="AB2146" s="172"/>
      <c r="AC2146" s="172"/>
      <c r="AD2146" s="172"/>
      <c r="AE2146" s="172"/>
      <c r="AF2146" s="172"/>
      <c r="AG2146" s="172"/>
      <c r="AH2146" s="172"/>
      <c r="AI2146" s="172"/>
      <c r="AJ2146" s="172"/>
      <c r="AK2146" s="172"/>
      <c r="AL2146" s="172"/>
      <c r="AM2146" s="172"/>
      <c r="AN2146" s="172"/>
      <c r="AO2146" s="172"/>
      <c r="AP2146" s="172"/>
      <c r="AQ2146" s="172"/>
      <c r="AR2146" s="172"/>
      <c r="AS2146" s="172"/>
      <c r="AT2146" s="172"/>
      <c r="AU2146" s="172"/>
      <c r="AV2146" s="172"/>
      <c r="AW2146" s="172"/>
      <c r="AX2146" s="172"/>
      <c r="AY2146" s="172"/>
      <c r="AZ2146" s="172"/>
      <c r="BA2146" s="172"/>
      <c r="BB2146" s="172"/>
      <c r="BC2146" s="172"/>
      <c r="BD2146" s="172"/>
      <c r="BE2146" s="172"/>
      <c r="BF2146" s="172"/>
      <c r="BG2146" s="172"/>
      <c r="BH2146" s="172"/>
      <c r="BI2146" s="172"/>
      <c r="BJ2146" s="172"/>
      <c r="BK2146" s="172"/>
      <c r="BL2146" s="172"/>
      <c r="BM2146" s="172"/>
      <c r="BN2146" s="172"/>
    </row>
    <row r="2147" spans="20:66" s="156" customFormat="1">
      <c r="T2147" s="172"/>
      <c r="U2147" s="172"/>
      <c r="V2147" s="172"/>
      <c r="W2147" s="172"/>
      <c r="X2147" s="172"/>
      <c r="Y2147" s="172"/>
      <c r="Z2147" s="172"/>
      <c r="AA2147" s="172"/>
      <c r="AB2147" s="172"/>
      <c r="AC2147" s="172"/>
      <c r="AD2147" s="172"/>
      <c r="AE2147" s="172"/>
      <c r="AF2147" s="172"/>
      <c r="AG2147" s="172"/>
      <c r="AH2147" s="172"/>
      <c r="AI2147" s="172"/>
      <c r="AJ2147" s="172"/>
      <c r="AK2147" s="172"/>
      <c r="AL2147" s="172"/>
      <c r="AM2147" s="172"/>
      <c r="AN2147" s="172"/>
      <c r="AO2147" s="172"/>
      <c r="AP2147" s="172"/>
      <c r="AQ2147" s="172"/>
      <c r="AR2147" s="172"/>
      <c r="AS2147" s="172"/>
      <c r="AT2147" s="172"/>
      <c r="AU2147" s="172"/>
      <c r="AV2147" s="172"/>
      <c r="AW2147" s="172"/>
      <c r="AX2147" s="172"/>
      <c r="AY2147" s="172"/>
      <c r="AZ2147" s="172"/>
      <c r="BA2147" s="172"/>
      <c r="BB2147" s="172"/>
      <c r="BC2147" s="172"/>
      <c r="BD2147" s="172"/>
      <c r="BE2147" s="172"/>
      <c r="BF2147" s="172"/>
      <c r="BG2147" s="172"/>
      <c r="BH2147" s="172"/>
      <c r="BI2147" s="172"/>
      <c r="BJ2147" s="172"/>
      <c r="BK2147" s="172"/>
      <c r="BL2147" s="172"/>
      <c r="BM2147" s="172"/>
      <c r="BN2147" s="172"/>
    </row>
    <row r="2148" spans="20:66" s="156" customFormat="1">
      <c r="T2148" s="172"/>
      <c r="U2148" s="172"/>
      <c r="V2148" s="172"/>
      <c r="W2148" s="172"/>
      <c r="X2148" s="172"/>
      <c r="Y2148" s="172"/>
      <c r="Z2148" s="172"/>
      <c r="AA2148" s="172"/>
      <c r="AB2148" s="172"/>
      <c r="AC2148" s="172"/>
      <c r="AD2148" s="172"/>
      <c r="AE2148" s="172"/>
      <c r="AF2148" s="172"/>
      <c r="AG2148" s="172"/>
      <c r="AH2148" s="172"/>
      <c r="AI2148" s="172"/>
      <c r="AJ2148" s="172"/>
      <c r="AK2148" s="172"/>
      <c r="AL2148" s="172"/>
      <c r="AM2148" s="172"/>
      <c r="AN2148" s="172"/>
      <c r="AO2148" s="172"/>
      <c r="AP2148" s="172"/>
      <c r="AQ2148" s="172"/>
      <c r="AR2148" s="172"/>
      <c r="AS2148" s="172"/>
      <c r="AT2148" s="172"/>
      <c r="AU2148" s="172"/>
      <c r="AV2148" s="172"/>
      <c r="AW2148" s="172"/>
      <c r="AX2148" s="172"/>
      <c r="AY2148" s="172"/>
      <c r="AZ2148" s="172"/>
      <c r="BA2148" s="172"/>
      <c r="BB2148" s="172"/>
      <c r="BC2148" s="172"/>
      <c r="BD2148" s="172"/>
      <c r="BE2148" s="172"/>
      <c r="BF2148" s="172"/>
      <c r="BG2148" s="172"/>
      <c r="BH2148" s="172"/>
      <c r="BI2148" s="172"/>
      <c r="BJ2148" s="172"/>
      <c r="BK2148" s="172"/>
      <c r="BL2148" s="172"/>
      <c r="BM2148" s="172"/>
      <c r="BN2148" s="172"/>
    </row>
    <row r="2149" spans="20:66" s="156" customFormat="1">
      <c r="T2149" s="172"/>
      <c r="U2149" s="172"/>
      <c r="V2149" s="172"/>
      <c r="W2149" s="172"/>
      <c r="X2149" s="172"/>
      <c r="Y2149" s="172"/>
      <c r="Z2149" s="172"/>
      <c r="AA2149" s="172"/>
      <c r="AB2149" s="172"/>
      <c r="AC2149" s="172"/>
      <c r="AD2149" s="172"/>
      <c r="AE2149" s="172"/>
      <c r="AF2149" s="172"/>
      <c r="AG2149" s="172"/>
      <c r="AH2149" s="172"/>
      <c r="AI2149" s="172"/>
      <c r="AJ2149" s="172"/>
      <c r="AK2149" s="172"/>
      <c r="AL2149" s="172"/>
      <c r="AM2149" s="172"/>
      <c r="AN2149" s="172"/>
      <c r="AO2149" s="172"/>
      <c r="AP2149" s="172"/>
      <c r="AQ2149" s="172"/>
      <c r="AR2149" s="172"/>
      <c r="AS2149" s="172"/>
      <c r="AT2149" s="172"/>
      <c r="AU2149" s="172"/>
      <c r="AV2149" s="172"/>
      <c r="AW2149" s="172"/>
      <c r="AX2149" s="172"/>
      <c r="AY2149" s="172"/>
      <c r="AZ2149" s="172"/>
      <c r="BA2149" s="172"/>
      <c r="BB2149" s="172"/>
      <c r="BC2149" s="172"/>
      <c r="BD2149" s="172"/>
      <c r="BE2149" s="172"/>
      <c r="BF2149" s="172"/>
      <c r="BG2149" s="172"/>
      <c r="BH2149" s="172"/>
      <c r="BI2149" s="172"/>
      <c r="BJ2149" s="172"/>
      <c r="BK2149" s="172"/>
      <c r="BL2149" s="172"/>
      <c r="BM2149" s="172"/>
      <c r="BN2149" s="172"/>
    </row>
    <row r="2150" spans="20:66" s="156" customFormat="1">
      <c r="T2150" s="172"/>
      <c r="U2150" s="172"/>
      <c r="V2150" s="172"/>
      <c r="W2150" s="172"/>
      <c r="X2150" s="172"/>
      <c r="Y2150" s="172"/>
      <c r="Z2150" s="172"/>
      <c r="AA2150" s="172"/>
      <c r="AB2150" s="172"/>
      <c r="AC2150" s="172"/>
      <c r="AD2150" s="172"/>
      <c r="AE2150" s="172"/>
      <c r="AF2150" s="172"/>
      <c r="AG2150" s="172"/>
      <c r="AH2150" s="172"/>
      <c r="AI2150" s="172"/>
      <c r="AJ2150" s="172"/>
      <c r="AK2150" s="172"/>
      <c r="AL2150" s="172"/>
      <c r="AM2150" s="172"/>
      <c r="AN2150" s="172"/>
      <c r="AO2150" s="172"/>
      <c r="AP2150" s="172"/>
      <c r="AQ2150" s="172"/>
      <c r="AR2150" s="172"/>
      <c r="AS2150" s="172"/>
      <c r="AT2150" s="172"/>
      <c r="AU2150" s="172"/>
      <c r="AV2150" s="172"/>
      <c r="AW2150" s="172"/>
      <c r="AX2150" s="172"/>
      <c r="AY2150" s="172"/>
      <c r="AZ2150" s="172"/>
      <c r="BA2150" s="172"/>
      <c r="BB2150" s="172"/>
      <c r="BC2150" s="172"/>
      <c r="BD2150" s="172"/>
      <c r="BE2150" s="172"/>
      <c r="BF2150" s="172"/>
      <c r="BG2150" s="172"/>
      <c r="BH2150" s="172"/>
      <c r="BI2150" s="172"/>
      <c r="BJ2150" s="172"/>
      <c r="BK2150" s="172"/>
      <c r="BL2150" s="172"/>
      <c r="BM2150" s="172"/>
      <c r="BN2150" s="172"/>
    </row>
    <row r="2151" spans="20:66" s="156" customFormat="1">
      <c r="T2151" s="172"/>
      <c r="U2151" s="172"/>
      <c r="V2151" s="172"/>
      <c r="W2151" s="172"/>
      <c r="X2151" s="172"/>
      <c r="Y2151" s="172"/>
      <c r="Z2151" s="172"/>
      <c r="AA2151" s="172"/>
      <c r="AB2151" s="172"/>
      <c r="AC2151" s="172"/>
      <c r="AD2151" s="172"/>
      <c r="AE2151" s="172"/>
      <c r="AF2151" s="172"/>
      <c r="AG2151" s="172"/>
      <c r="AH2151" s="172"/>
      <c r="AI2151" s="172"/>
      <c r="AJ2151" s="172"/>
      <c r="AK2151" s="172"/>
      <c r="AL2151" s="172"/>
      <c r="AM2151" s="172"/>
      <c r="AN2151" s="172"/>
      <c r="AO2151" s="172"/>
      <c r="AP2151" s="172"/>
      <c r="AQ2151" s="172"/>
      <c r="AR2151" s="172"/>
      <c r="AS2151" s="172"/>
      <c r="AT2151" s="172"/>
      <c r="AU2151" s="172"/>
      <c r="AV2151" s="172"/>
      <c r="AW2151" s="172"/>
      <c r="AX2151" s="172"/>
      <c r="AY2151" s="172"/>
      <c r="AZ2151" s="172"/>
      <c r="BA2151" s="172"/>
      <c r="BB2151" s="172"/>
      <c r="BC2151" s="172"/>
      <c r="BD2151" s="172"/>
      <c r="BE2151" s="172"/>
      <c r="BF2151" s="172"/>
      <c r="BG2151" s="172"/>
      <c r="BH2151" s="172"/>
      <c r="BI2151" s="172"/>
      <c r="BJ2151" s="172"/>
      <c r="BK2151" s="172"/>
      <c r="BL2151" s="172"/>
      <c r="BM2151" s="172"/>
      <c r="BN2151" s="172"/>
    </row>
    <row r="2152" spans="20:66" s="156" customFormat="1">
      <c r="T2152" s="172"/>
      <c r="U2152" s="172"/>
      <c r="V2152" s="172"/>
      <c r="W2152" s="172"/>
      <c r="X2152" s="172"/>
      <c r="Y2152" s="172"/>
      <c r="Z2152" s="172"/>
      <c r="AA2152" s="172"/>
      <c r="AB2152" s="172"/>
      <c r="AC2152" s="172"/>
      <c r="AD2152" s="172"/>
      <c r="AE2152" s="172"/>
      <c r="AF2152" s="172"/>
      <c r="AG2152" s="172"/>
      <c r="AH2152" s="172"/>
      <c r="AI2152" s="172"/>
      <c r="AJ2152" s="172"/>
      <c r="AK2152" s="172"/>
      <c r="AL2152" s="172"/>
      <c r="AM2152" s="172"/>
      <c r="AN2152" s="172"/>
      <c r="AO2152" s="172"/>
      <c r="AP2152" s="172"/>
      <c r="AQ2152" s="172"/>
      <c r="AR2152" s="172"/>
      <c r="AS2152" s="172"/>
      <c r="AT2152" s="172"/>
      <c r="AU2152" s="172"/>
      <c r="AV2152" s="172"/>
      <c r="AW2152" s="172"/>
      <c r="AX2152" s="172"/>
      <c r="AY2152" s="172"/>
      <c r="AZ2152" s="172"/>
      <c r="BA2152" s="172"/>
      <c r="BB2152" s="172"/>
      <c r="BC2152" s="172"/>
      <c r="BD2152" s="172"/>
      <c r="BE2152" s="172"/>
      <c r="BF2152" s="172"/>
      <c r="BG2152" s="172"/>
      <c r="BH2152" s="172"/>
      <c r="BI2152" s="172"/>
      <c r="BJ2152" s="172"/>
      <c r="BK2152" s="172"/>
      <c r="BL2152" s="172"/>
      <c r="BM2152" s="172"/>
      <c r="BN2152" s="172"/>
    </row>
    <row r="2153" spans="20:66" s="156" customFormat="1">
      <c r="T2153" s="172"/>
      <c r="U2153" s="172"/>
      <c r="V2153" s="172"/>
      <c r="W2153" s="172"/>
      <c r="X2153" s="172"/>
      <c r="Y2153" s="172"/>
      <c r="Z2153" s="172"/>
      <c r="AA2153" s="172"/>
      <c r="AB2153" s="172"/>
      <c r="AC2153" s="172"/>
      <c r="AD2153" s="172"/>
      <c r="AE2153" s="172"/>
      <c r="AF2153" s="172"/>
      <c r="AG2153" s="172"/>
      <c r="AH2153" s="172"/>
      <c r="AI2153" s="172"/>
      <c r="AJ2153" s="172"/>
      <c r="AK2153" s="172"/>
      <c r="AL2153" s="172"/>
      <c r="AM2153" s="172"/>
      <c r="AN2153" s="172"/>
      <c r="AO2153" s="172"/>
      <c r="AP2153" s="172"/>
      <c r="AQ2153" s="172"/>
      <c r="AR2153" s="172"/>
      <c r="AS2153" s="172"/>
      <c r="AT2153" s="172"/>
      <c r="AU2153" s="172"/>
      <c r="AV2153" s="172"/>
      <c r="AW2153" s="172"/>
      <c r="AX2153" s="172"/>
      <c r="AY2153" s="172"/>
      <c r="AZ2153" s="172"/>
      <c r="BA2153" s="172"/>
      <c r="BB2153" s="172"/>
      <c r="BC2153" s="172"/>
      <c r="BD2153" s="172"/>
      <c r="BE2153" s="172"/>
      <c r="BF2153" s="172"/>
      <c r="BG2153" s="172"/>
      <c r="BH2153" s="172"/>
      <c r="BI2153" s="172"/>
      <c r="BJ2153" s="172"/>
      <c r="BK2153" s="172"/>
      <c r="BL2153" s="172"/>
      <c r="BM2153" s="172"/>
      <c r="BN2153" s="172"/>
    </row>
    <row r="2154" spans="20:66" s="156" customFormat="1">
      <c r="T2154" s="172"/>
      <c r="U2154" s="172"/>
      <c r="V2154" s="172"/>
      <c r="W2154" s="172"/>
      <c r="X2154" s="172"/>
      <c r="Y2154" s="172"/>
      <c r="Z2154" s="172"/>
      <c r="AA2154" s="172"/>
      <c r="AB2154" s="172"/>
      <c r="AC2154" s="172"/>
      <c r="AD2154" s="172"/>
      <c r="AE2154" s="172"/>
      <c r="AF2154" s="172"/>
      <c r="AG2154" s="172"/>
      <c r="AH2154" s="172"/>
      <c r="AI2154" s="172"/>
      <c r="AJ2154" s="172"/>
      <c r="AK2154" s="172"/>
      <c r="AL2154" s="172"/>
      <c r="AM2154" s="172"/>
      <c r="AN2154" s="172"/>
      <c r="AO2154" s="172"/>
      <c r="AP2154" s="172"/>
      <c r="AQ2154" s="172"/>
      <c r="AR2154" s="172"/>
      <c r="AS2154" s="172"/>
      <c r="AT2154" s="172"/>
      <c r="AU2154" s="172"/>
      <c r="AV2154" s="172"/>
      <c r="AW2154" s="172"/>
      <c r="AX2154" s="172"/>
      <c r="AY2154" s="172"/>
      <c r="AZ2154" s="172"/>
      <c r="BA2154" s="172"/>
      <c r="BB2154" s="172"/>
      <c r="BC2154" s="172"/>
      <c r="BD2154" s="172"/>
      <c r="BE2154" s="172"/>
      <c r="BF2154" s="172"/>
      <c r="BG2154" s="172"/>
      <c r="BH2154" s="172"/>
      <c r="BI2154" s="172"/>
      <c r="BJ2154" s="172"/>
      <c r="BK2154" s="172"/>
      <c r="BL2154" s="172"/>
      <c r="BM2154" s="172"/>
      <c r="BN2154" s="172"/>
    </row>
    <row r="2155" spans="20:66" s="156" customFormat="1">
      <c r="T2155" s="172"/>
      <c r="U2155" s="172"/>
      <c r="V2155" s="172"/>
      <c r="W2155" s="172"/>
      <c r="X2155" s="172"/>
      <c r="Y2155" s="172"/>
      <c r="Z2155" s="172"/>
      <c r="AA2155" s="172"/>
      <c r="AB2155" s="172"/>
      <c r="AC2155" s="172"/>
      <c r="AD2155" s="172"/>
      <c r="AE2155" s="172"/>
      <c r="AF2155" s="172"/>
      <c r="AG2155" s="172"/>
      <c r="AH2155" s="172"/>
      <c r="AI2155" s="172"/>
      <c r="AJ2155" s="172"/>
      <c r="AK2155" s="172"/>
      <c r="AL2155" s="172"/>
      <c r="AM2155" s="172"/>
      <c r="AN2155" s="172"/>
      <c r="AO2155" s="172"/>
      <c r="AP2155" s="172"/>
      <c r="AQ2155" s="172"/>
      <c r="AR2155" s="172"/>
      <c r="AS2155" s="172"/>
      <c r="AT2155" s="172"/>
      <c r="AU2155" s="172"/>
      <c r="AV2155" s="172"/>
      <c r="AW2155" s="172"/>
      <c r="AX2155" s="172"/>
      <c r="AY2155" s="172"/>
      <c r="AZ2155" s="172"/>
      <c r="BA2155" s="172"/>
      <c r="BB2155" s="172"/>
      <c r="BC2155" s="172"/>
      <c r="BD2155" s="172"/>
      <c r="BE2155" s="172"/>
      <c r="BF2155" s="172"/>
      <c r="BG2155" s="172"/>
      <c r="BH2155" s="172"/>
      <c r="BI2155" s="172"/>
      <c r="BJ2155" s="172"/>
      <c r="BK2155" s="172"/>
      <c r="BL2155" s="172"/>
      <c r="BM2155" s="172"/>
      <c r="BN2155" s="172"/>
    </row>
    <row r="2156" spans="20:66" s="156" customFormat="1">
      <c r="T2156" s="172"/>
      <c r="U2156" s="172"/>
      <c r="V2156" s="172"/>
      <c r="W2156" s="172"/>
      <c r="X2156" s="172"/>
      <c r="Y2156" s="172"/>
      <c r="Z2156" s="172"/>
      <c r="AA2156" s="172"/>
      <c r="AB2156" s="172"/>
      <c r="AC2156" s="172"/>
      <c r="AD2156" s="172"/>
      <c r="AE2156" s="172"/>
      <c r="AF2156" s="172"/>
      <c r="AG2156" s="172"/>
      <c r="AH2156" s="172"/>
      <c r="AI2156" s="172"/>
      <c r="AJ2156" s="172"/>
      <c r="AK2156" s="172"/>
      <c r="AL2156" s="172"/>
      <c r="AM2156" s="172"/>
      <c r="AN2156" s="172"/>
      <c r="AO2156" s="172"/>
      <c r="AP2156" s="172"/>
      <c r="AQ2156" s="172"/>
      <c r="AR2156" s="172"/>
      <c r="AS2156" s="172"/>
      <c r="AT2156" s="172"/>
      <c r="AU2156" s="172"/>
      <c r="AV2156" s="172"/>
      <c r="AW2156" s="172"/>
      <c r="AX2156" s="172"/>
      <c r="AY2156" s="172"/>
      <c r="AZ2156" s="172"/>
      <c r="BA2156" s="172"/>
      <c r="BB2156" s="172"/>
      <c r="BC2156" s="172"/>
      <c r="BD2156" s="172"/>
      <c r="BE2156" s="172"/>
      <c r="BF2156" s="172"/>
      <c r="BG2156" s="172"/>
      <c r="BH2156" s="172"/>
      <c r="BI2156" s="172"/>
      <c r="BJ2156" s="172"/>
      <c r="BK2156" s="172"/>
      <c r="BL2156" s="172"/>
      <c r="BM2156" s="172"/>
      <c r="BN2156" s="172"/>
    </row>
    <row r="2157" spans="20:66" s="156" customFormat="1">
      <c r="T2157" s="172"/>
      <c r="U2157" s="172"/>
      <c r="V2157" s="172"/>
      <c r="W2157" s="172"/>
      <c r="X2157" s="172"/>
      <c r="Y2157" s="172"/>
      <c r="Z2157" s="172"/>
      <c r="AA2157" s="172"/>
      <c r="AB2157" s="172"/>
      <c r="AC2157" s="172"/>
      <c r="AD2157" s="172"/>
      <c r="AE2157" s="172"/>
      <c r="AF2157" s="172"/>
      <c r="AG2157" s="172"/>
      <c r="AH2157" s="172"/>
      <c r="AI2157" s="172"/>
      <c r="AJ2157" s="172"/>
      <c r="AK2157" s="172"/>
      <c r="AL2157" s="172"/>
      <c r="AM2157" s="172"/>
      <c r="AN2157" s="172"/>
      <c r="AO2157" s="172"/>
      <c r="AP2157" s="172"/>
      <c r="AQ2157" s="172"/>
      <c r="AR2157" s="172"/>
      <c r="AS2157" s="172"/>
      <c r="AT2157" s="172"/>
      <c r="AU2157" s="172"/>
      <c r="AV2157" s="172"/>
      <c r="AW2157" s="172"/>
      <c r="AX2157" s="172"/>
      <c r="AY2157" s="172"/>
      <c r="AZ2157" s="172"/>
      <c r="BA2157" s="172"/>
      <c r="BB2157" s="172"/>
      <c r="BC2157" s="172"/>
      <c r="BD2157" s="172"/>
      <c r="BE2157" s="172"/>
      <c r="BF2157" s="172"/>
      <c r="BG2157" s="172"/>
      <c r="BH2157" s="172"/>
      <c r="BI2157" s="172"/>
      <c r="BJ2157" s="172"/>
      <c r="BK2157" s="172"/>
      <c r="BL2157" s="172"/>
      <c r="BM2157" s="172"/>
      <c r="BN2157" s="172"/>
    </row>
    <row r="2158" spans="20:66" s="156" customFormat="1">
      <c r="T2158" s="172"/>
      <c r="U2158" s="172"/>
      <c r="V2158" s="172"/>
      <c r="W2158" s="172"/>
      <c r="X2158" s="172"/>
      <c r="Y2158" s="172"/>
      <c r="Z2158" s="172"/>
      <c r="AA2158" s="172"/>
      <c r="AB2158" s="172"/>
      <c r="AC2158" s="172"/>
      <c r="AD2158" s="172"/>
      <c r="AE2158" s="172"/>
      <c r="AF2158" s="172"/>
      <c r="AG2158" s="172"/>
      <c r="AH2158" s="172"/>
      <c r="AI2158" s="172"/>
      <c r="AJ2158" s="172"/>
      <c r="AK2158" s="172"/>
      <c r="AL2158" s="172"/>
      <c r="AM2158" s="172"/>
      <c r="AN2158" s="172"/>
      <c r="AO2158" s="172"/>
      <c r="AP2158" s="172"/>
      <c r="AQ2158" s="172"/>
      <c r="AR2158" s="172"/>
      <c r="AS2158" s="172"/>
      <c r="AT2158" s="172"/>
      <c r="AU2158" s="172"/>
      <c r="AV2158" s="172"/>
      <c r="AW2158" s="172"/>
      <c r="AX2158" s="172"/>
      <c r="AY2158" s="172"/>
      <c r="AZ2158" s="172"/>
      <c r="BA2158" s="172"/>
      <c r="BB2158" s="172"/>
      <c r="BC2158" s="172"/>
      <c r="BD2158" s="172"/>
      <c r="BE2158" s="172"/>
      <c r="BF2158" s="172"/>
      <c r="BG2158" s="172"/>
      <c r="BH2158" s="172"/>
      <c r="BI2158" s="172"/>
      <c r="BJ2158" s="172"/>
      <c r="BK2158" s="172"/>
      <c r="BL2158" s="172"/>
      <c r="BM2158" s="172"/>
      <c r="BN2158" s="172"/>
    </row>
    <row r="2159" spans="20:66" s="156" customFormat="1">
      <c r="T2159" s="172"/>
      <c r="U2159" s="172"/>
      <c r="V2159" s="172"/>
      <c r="W2159" s="172"/>
      <c r="X2159" s="172"/>
      <c r="Y2159" s="172"/>
      <c r="Z2159" s="172"/>
      <c r="AA2159" s="172"/>
      <c r="AB2159" s="172"/>
      <c r="AC2159" s="172"/>
      <c r="AD2159" s="172"/>
      <c r="AE2159" s="172"/>
      <c r="AF2159" s="172"/>
      <c r="AG2159" s="172"/>
      <c r="AH2159" s="172"/>
      <c r="AI2159" s="172"/>
      <c r="AJ2159" s="172"/>
      <c r="AK2159" s="172"/>
      <c r="AL2159" s="172"/>
      <c r="AM2159" s="172"/>
      <c r="AN2159" s="172"/>
      <c r="AO2159" s="172"/>
      <c r="AP2159" s="172"/>
      <c r="AQ2159" s="172"/>
      <c r="AR2159" s="172"/>
      <c r="AS2159" s="172"/>
      <c r="AT2159" s="172"/>
      <c r="AU2159" s="172"/>
      <c r="AV2159" s="172"/>
      <c r="AW2159" s="172"/>
      <c r="AX2159" s="172"/>
      <c r="AY2159" s="172"/>
      <c r="AZ2159" s="172"/>
      <c r="BA2159" s="172"/>
      <c r="BB2159" s="172"/>
      <c r="BC2159" s="172"/>
      <c r="BD2159" s="172"/>
      <c r="BE2159" s="172"/>
      <c r="BF2159" s="172"/>
      <c r="BG2159" s="172"/>
      <c r="BH2159" s="172"/>
      <c r="BI2159" s="172"/>
      <c r="BJ2159" s="172"/>
      <c r="BK2159" s="172"/>
      <c r="BL2159" s="172"/>
      <c r="BM2159" s="172"/>
      <c r="BN2159" s="172"/>
    </row>
    <row r="2160" spans="20:66" s="156" customFormat="1">
      <c r="T2160" s="172"/>
      <c r="U2160" s="172"/>
      <c r="V2160" s="172"/>
      <c r="W2160" s="172"/>
      <c r="X2160" s="172"/>
      <c r="Y2160" s="172"/>
      <c r="Z2160" s="172"/>
      <c r="AA2160" s="172"/>
      <c r="AB2160" s="172"/>
      <c r="AC2160" s="172"/>
      <c r="AD2160" s="172"/>
      <c r="AE2160" s="172"/>
      <c r="AF2160" s="172"/>
      <c r="AG2160" s="172"/>
      <c r="AH2160" s="172"/>
      <c r="AI2160" s="172"/>
      <c r="AJ2160" s="172"/>
      <c r="AK2160" s="172"/>
      <c r="AL2160" s="172"/>
      <c r="AM2160" s="172"/>
      <c r="AN2160" s="172"/>
      <c r="AO2160" s="172"/>
      <c r="AP2160" s="172"/>
      <c r="AQ2160" s="172"/>
      <c r="AR2160" s="172"/>
      <c r="AS2160" s="172"/>
      <c r="AT2160" s="172"/>
      <c r="AU2160" s="172"/>
      <c r="AV2160" s="172"/>
      <c r="AW2160" s="172"/>
      <c r="AX2160" s="172"/>
      <c r="AY2160" s="172"/>
      <c r="AZ2160" s="172"/>
      <c r="BA2160" s="172"/>
      <c r="BB2160" s="172"/>
      <c r="BC2160" s="172"/>
      <c r="BD2160" s="172"/>
      <c r="BE2160" s="172"/>
      <c r="BF2160" s="172"/>
      <c r="BG2160" s="172"/>
      <c r="BH2160" s="172"/>
      <c r="BI2160" s="172"/>
      <c r="BJ2160" s="172"/>
      <c r="BK2160" s="172"/>
      <c r="BL2160" s="172"/>
      <c r="BM2160" s="172"/>
      <c r="BN2160" s="172"/>
    </row>
    <row r="2161" spans="20:66" s="156" customFormat="1">
      <c r="T2161" s="172"/>
      <c r="U2161" s="172"/>
      <c r="V2161" s="172"/>
      <c r="W2161" s="172"/>
      <c r="X2161" s="172"/>
      <c r="Y2161" s="172"/>
      <c r="Z2161" s="172"/>
      <c r="AA2161" s="172"/>
      <c r="AB2161" s="172"/>
      <c r="AC2161" s="172"/>
      <c r="AD2161" s="172"/>
      <c r="AE2161" s="172"/>
      <c r="AF2161" s="172"/>
      <c r="AG2161" s="172"/>
      <c r="AH2161" s="172"/>
      <c r="AI2161" s="172"/>
      <c r="AJ2161" s="172"/>
      <c r="AK2161" s="172"/>
      <c r="AL2161" s="172"/>
      <c r="AM2161" s="172"/>
      <c r="AN2161" s="172"/>
      <c r="AO2161" s="172"/>
      <c r="AP2161" s="172"/>
      <c r="AQ2161" s="172"/>
      <c r="AR2161" s="172"/>
      <c r="AS2161" s="172"/>
      <c r="AT2161" s="172"/>
      <c r="AU2161" s="172"/>
      <c r="AV2161" s="172"/>
      <c r="AW2161" s="172"/>
      <c r="AX2161" s="172"/>
      <c r="AY2161" s="172"/>
      <c r="AZ2161" s="172"/>
      <c r="BA2161" s="172"/>
      <c r="BB2161" s="172"/>
      <c r="BC2161" s="172"/>
      <c r="BD2161" s="172"/>
      <c r="BE2161" s="172"/>
      <c r="BF2161" s="172"/>
      <c r="BG2161" s="172"/>
      <c r="BH2161" s="172"/>
      <c r="BI2161" s="172"/>
      <c r="BJ2161" s="172"/>
      <c r="BK2161" s="172"/>
      <c r="BL2161" s="172"/>
      <c r="BM2161" s="172"/>
      <c r="BN2161" s="172"/>
    </row>
    <row r="2162" spans="20:66" s="156" customFormat="1">
      <c r="T2162" s="172"/>
      <c r="U2162" s="172"/>
      <c r="V2162" s="172"/>
      <c r="W2162" s="172"/>
      <c r="X2162" s="172"/>
      <c r="Y2162" s="172"/>
      <c r="Z2162" s="172"/>
      <c r="AA2162" s="172"/>
      <c r="AB2162" s="172"/>
      <c r="AC2162" s="172"/>
      <c r="AD2162" s="172"/>
      <c r="AE2162" s="172"/>
      <c r="AF2162" s="172"/>
      <c r="AG2162" s="172"/>
      <c r="AH2162" s="172"/>
      <c r="AI2162" s="172"/>
      <c r="AJ2162" s="172"/>
      <c r="AK2162" s="172"/>
      <c r="AL2162" s="172"/>
      <c r="AM2162" s="172"/>
      <c r="AN2162" s="172"/>
      <c r="AO2162" s="172"/>
      <c r="AP2162" s="172"/>
      <c r="AQ2162" s="172"/>
      <c r="AR2162" s="172"/>
      <c r="AS2162" s="172"/>
      <c r="AT2162" s="172"/>
      <c r="AU2162" s="172"/>
      <c r="AV2162" s="172"/>
      <c r="AW2162" s="172"/>
      <c r="AX2162" s="172"/>
      <c r="AY2162" s="172"/>
      <c r="AZ2162" s="172"/>
      <c r="BA2162" s="172"/>
      <c r="BB2162" s="172"/>
      <c r="BC2162" s="172"/>
      <c r="BD2162" s="172"/>
      <c r="BE2162" s="172"/>
      <c r="BF2162" s="172"/>
      <c r="BG2162" s="172"/>
      <c r="BH2162" s="172"/>
      <c r="BI2162" s="172"/>
      <c r="BJ2162" s="172"/>
      <c r="BK2162" s="172"/>
      <c r="BL2162" s="172"/>
      <c r="BM2162" s="172"/>
      <c r="BN2162" s="172"/>
    </row>
    <row r="2163" spans="20:66" s="156" customFormat="1">
      <c r="T2163" s="172"/>
      <c r="U2163" s="172"/>
      <c r="V2163" s="172"/>
      <c r="W2163" s="172"/>
      <c r="X2163" s="172"/>
      <c r="Y2163" s="172"/>
      <c r="Z2163" s="172"/>
      <c r="AA2163" s="172"/>
      <c r="AB2163" s="172"/>
      <c r="AC2163" s="172"/>
      <c r="AD2163" s="172"/>
      <c r="AE2163" s="172"/>
      <c r="AF2163" s="172"/>
      <c r="AG2163" s="172"/>
      <c r="AH2163" s="172"/>
      <c r="AI2163" s="172"/>
      <c r="AJ2163" s="172"/>
      <c r="AK2163" s="172"/>
      <c r="AL2163" s="172"/>
      <c r="AM2163" s="172"/>
      <c r="AN2163" s="172"/>
      <c r="AO2163" s="172"/>
      <c r="AP2163" s="172"/>
      <c r="AQ2163" s="172"/>
      <c r="AR2163" s="172"/>
      <c r="AS2163" s="172"/>
      <c r="AT2163" s="172"/>
      <c r="AU2163" s="172"/>
      <c r="AV2163" s="172"/>
      <c r="AW2163" s="172"/>
      <c r="AX2163" s="172"/>
      <c r="AY2163" s="172"/>
      <c r="AZ2163" s="172"/>
      <c r="BA2163" s="172"/>
      <c r="BB2163" s="172"/>
      <c r="BC2163" s="172"/>
      <c r="BD2163" s="172"/>
      <c r="BE2163" s="172"/>
      <c r="BF2163" s="172"/>
      <c r="BG2163" s="172"/>
      <c r="BH2163" s="172"/>
      <c r="BI2163" s="172"/>
      <c r="BJ2163" s="172"/>
      <c r="BK2163" s="172"/>
      <c r="BL2163" s="172"/>
      <c r="BM2163" s="172"/>
      <c r="BN2163" s="172"/>
    </row>
    <row r="2164" spans="20:66" s="156" customFormat="1">
      <c r="T2164" s="172"/>
      <c r="U2164" s="172"/>
      <c r="V2164" s="172"/>
      <c r="W2164" s="172"/>
      <c r="X2164" s="172"/>
      <c r="Y2164" s="172"/>
      <c r="Z2164" s="172"/>
      <c r="AA2164" s="172"/>
      <c r="AB2164" s="172"/>
      <c r="AC2164" s="172"/>
      <c r="AD2164" s="172"/>
      <c r="AE2164" s="172"/>
      <c r="AF2164" s="172"/>
      <c r="AG2164" s="172"/>
      <c r="AH2164" s="172"/>
      <c r="AI2164" s="172"/>
      <c r="AJ2164" s="172"/>
      <c r="AK2164" s="172"/>
      <c r="AL2164" s="172"/>
      <c r="AM2164" s="172"/>
      <c r="AN2164" s="172"/>
      <c r="AO2164" s="172"/>
      <c r="AP2164" s="172"/>
      <c r="AQ2164" s="172"/>
      <c r="AR2164" s="172"/>
      <c r="AS2164" s="172"/>
      <c r="AT2164" s="172"/>
      <c r="AU2164" s="172"/>
      <c r="AV2164" s="172"/>
      <c r="AW2164" s="172"/>
      <c r="AX2164" s="172"/>
      <c r="AY2164" s="172"/>
      <c r="AZ2164" s="172"/>
      <c r="BA2164" s="172"/>
      <c r="BB2164" s="172"/>
      <c r="BC2164" s="172"/>
      <c r="BD2164" s="172"/>
      <c r="BE2164" s="172"/>
      <c r="BF2164" s="172"/>
      <c r="BG2164" s="172"/>
      <c r="BH2164" s="172"/>
      <c r="BI2164" s="172"/>
      <c r="BJ2164" s="172"/>
      <c r="BK2164" s="172"/>
      <c r="BL2164" s="172"/>
      <c r="BM2164" s="172"/>
      <c r="BN2164" s="172"/>
    </row>
    <row r="2165" spans="20:66" s="156" customFormat="1">
      <c r="T2165" s="172"/>
      <c r="U2165" s="172"/>
      <c r="V2165" s="172"/>
      <c r="W2165" s="172"/>
      <c r="X2165" s="172"/>
      <c r="Y2165" s="172"/>
      <c r="Z2165" s="172"/>
      <c r="AA2165" s="172"/>
      <c r="AB2165" s="172"/>
      <c r="AC2165" s="172"/>
      <c r="AD2165" s="172"/>
      <c r="AE2165" s="172"/>
      <c r="AF2165" s="172"/>
      <c r="AG2165" s="172"/>
      <c r="AH2165" s="172"/>
      <c r="AI2165" s="172"/>
      <c r="AJ2165" s="172"/>
      <c r="AK2165" s="172"/>
      <c r="AL2165" s="172"/>
      <c r="AM2165" s="172"/>
      <c r="AN2165" s="172"/>
      <c r="AO2165" s="172"/>
      <c r="AP2165" s="172"/>
      <c r="AQ2165" s="172"/>
      <c r="AR2165" s="172"/>
      <c r="AS2165" s="172"/>
      <c r="AT2165" s="172"/>
      <c r="AU2165" s="172"/>
      <c r="AV2165" s="172"/>
      <c r="AW2165" s="172"/>
      <c r="AX2165" s="172"/>
      <c r="AY2165" s="172"/>
      <c r="AZ2165" s="172"/>
      <c r="BA2165" s="172"/>
      <c r="BB2165" s="172"/>
      <c r="BC2165" s="172"/>
      <c r="BD2165" s="172"/>
      <c r="BE2165" s="172"/>
      <c r="BF2165" s="172"/>
      <c r="BG2165" s="172"/>
      <c r="BH2165" s="172"/>
      <c r="BI2165" s="172"/>
      <c r="BJ2165" s="172"/>
      <c r="BK2165" s="172"/>
      <c r="BL2165" s="172"/>
      <c r="BM2165" s="172"/>
      <c r="BN2165" s="172"/>
    </row>
    <row r="2166" spans="20:66" s="156" customFormat="1">
      <c r="T2166" s="172"/>
      <c r="U2166" s="172"/>
      <c r="V2166" s="172"/>
      <c r="W2166" s="172"/>
      <c r="X2166" s="172"/>
      <c r="Y2166" s="172"/>
      <c r="Z2166" s="172"/>
      <c r="AA2166" s="172"/>
      <c r="AB2166" s="172"/>
      <c r="AC2166" s="172"/>
      <c r="AD2166" s="172"/>
      <c r="AE2166" s="172"/>
      <c r="AF2166" s="172"/>
      <c r="AG2166" s="172"/>
      <c r="AH2166" s="172"/>
      <c r="AI2166" s="172"/>
      <c r="AJ2166" s="172"/>
      <c r="AK2166" s="172"/>
      <c r="AL2166" s="172"/>
      <c r="AM2166" s="172"/>
      <c r="AN2166" s="172"/>
      <c r="AO2166" s="172"/>
      <c r="AP2166" s="172"/>
      <c r="AQ2166" s="172"/>
      <c r="AR2166" s="172"/>
      <c r="AS2166" s="172"/>
      <c r="AT2166" s="172"/>
      <c r="AU2166" s="172"/>
      <c r="AV2166" s="172"/>
      <c r="AW2166" s="172"/>
      <c r="AX2166" s="172"/>
      <c r="AY2166" s="172"/>
      <c r="AZ2166" s="172"/>
      <c r="BA2166" s="172"/>
      <c r="BB2166" s="172"/>
      <c r="BC2166" s="172"/>
      <c r="BD2166" s="172"/>
      <c r="BE2166" s="172"/>
      <c r="BF2166" s="172"/>
      <c r="BG2166" s="172"/>
      <c r="BH2166" s="172"/>
      <c r="BI2166" s="172"/>
      <c r="BJ2166" s="172"/>
      <c r="BK2166" s="172"/>
      <c r="BL2166" s="172"/>
      <c r="BM2166" s="172"/>
      <c r="BN2166" s="172"/>
    </row>
    <row r="2167" spans="20:66" s="156" customFormat="1">
      <c r="T2167" s="172"/>
      <c r="U2167" s="172"/>
      <c r="V2167" s="172"/>
      <c r="W2167" s="172"/>
      <c r="X2167" s="172"/>
      <c r="Y2167" s="172"/>
      <c r="Z2167" s="172"/>
      <c r="AA2167" s="172"/>
      <c r="AB2167" s="172"/>
      <c r="AC2167" s="172"/>
      <c r="AD2167" s="172"/>
      <c r="AE2167" s="172"/>
      <c r="AF2167" s="172"/>
      <c r="AG2167" s="172"/>
      <c r="AH2167" s="172"/>
      <c r="AI2167" s="172"/>
      <c r="AJ2167" s="172"/>
      <c r="AK2167" s="172"/>
      <c r="AL2167" s="172"/>
      <c r="AM2167" s="172"/>
      <c r="AN2167" s="172"/>
      <c r="AO2167" s="172"/>
      <c r="AP2167" s="172"/>
      <c r="AQ2167" s="172"/>
      <c r="AR2167" s="172"/>
      <c r="AS2167" s="172"/>
      <c r="AT2167" s="172"/>
      <c r="AU2167" s="172"/>
      <c r="AV2167" s="172"/>
      <c r="AW2167" s="172"/>
      <c r="AX2167" s="172"/>
      <c r="AY2167" s="172"/>
      <c r="AZ2167" s="172"/>
      <c r="BA2167" s="172"/>
      <c r="BB2167" s="172"/>
      <c r="BC2167" s="172"/>
      <c r="BD2167" s="172"/>
      <c r="BE2167" s="172"/>
      <c r="BF2167" s="172"/>
      <c r="BG2167" s="172"/>
      <c r="BH2167" s="172"/>
      <c r="BI2167" s="172"/>
      <c r="BJ2167" s="172"/>
      <c r="BK2167" s="172"/>
      <c r="BL2167" s="172"/>
      <c r="BM2167" s="172"/>
      <c r="BN2167" s="172"/>
    </row>
    <row r="2168" spans="20:66" s="156" customFormat="1">
      <c r="T2168" s="172"/>
      <c r="U2168" s="172"/>
      <c r="V2168" s="172"/>
      <c r="W2168" s="172"/>
      <c r="X2168" s="172"/>
      <c r="Y2168" s="172"/>
      <c r="Z2168" s="172"/>
      <c r="AA2168" s="172"/>
      <c r="AB2168" s="172"/>
      <c r="AC2168" s="172"/>
      <c r="AD2168" s="172"/>
      <c r="AE2168" s="172"/>
      <c r="AF2168" s="172"/>
      <c r="AG2168" s="172"/>
      <c r="AH2168" s="172"/>
      <c r="AI2168" s="172"/>
      <c r="AJ2168" s="172"/>
      <c r="AK2168" s="172"/>
      <c r="AL2168" s="172"/>
      <c r="AM2168" s="172"/>
      <c r="AN2168" s="172"/>
      <c r="AO2168" s="172"/>
      <c r="AP2168" s="172"/>
      <c r="AQ2168" s="172"/>
      <c r="AR2168" s="172"/>
      <c r="AS2168" s="172"/>
      <c r="AT2168" s="172"/>
      <c r="AU2168" s="172"/>
      <c r="AV2168" s="172"/>
      <c r="AW2168" s="172"/>
      <c r="AX2168" s="172"/>
      <c r="AY2168" s="172"/>
      <c r="AZ2168" s="172"/>
      <c r="BA2168" s="172"/>
      <c r="BB2168" s="172"/>
      <c r="BC2168" s="172"/>
      <c r="BD2168" s="172"/>
      <c r="BE2168" s="172"/>
      <c r="BF2168" s="172"/>
      <c r="BG2168" s="172"/>
      <c r="BH2168" s="172"/>
      <c r="BI2168" s="172"/>
      <c r="BJ2168" s="172"/>
      <c r="BK2168" s="172"/>
      <c r="BL2168" s="172"/>
      <c r="BM2168" s="172"/>
      <c r="BN2168" s="172"/>
    </row>
    <row r="2169" spans="20:66" s="156" customFormat="1">
      <c r="T2169" s="172"/>
      <c r="U2169" s="172"/>
      <c r="V2169" s="172"/>
      <c r="W2169" s="172"/>
      <c r="X2169" s="172"/>
      <c r="Y2169" s="172"/>
      <c r="Z2169" s="172"/>
      <c r="AA2169" s="172"/>
      <c r="AB2169" s="172"/>
      <c r="AC2169" s="172"/>
      <c r="AD2169" s="172"/>
      <c r="AE2169" s="172"/>
      <c r="AF2169" s="172"/>
      <c r="AG2169" s="172"/>
      <c r="AH2169" s="172"/>
      <c r="AI2169" s="172"/>
      <c r="AJ2169" s="172"/>
      <c r="AK2169" s="172"/>
      <c r="AL2169" s="172"/>
      <c r="AM2169" s="172"/>
      <c r="AN2169" s="172"/>
      <c r="AO2169" s="172"/>
      <c r="AP2169" s="172"/>
      <c r="AQ2169" s="172"/>
      <c r="AR2169" s="172"/>
      <c r="AS2169" s="172"/>
      <c r="AT2169" s="172"/>
      <c r="AU2169" s="172"/>
      <c r="AV2169" s="172"/>
      <c r="AW2169" s="172"/>
      <c r="AX2169" s="172"/>
      <c r="AY2169" s="172"/>
      <c r="AZ2169" s="172"/>
      <c r="BA2169" s="172"/>
      <c r="BB2169" s="172"/>
      <c r="BC2169" s="172"/>
      <c r="BD2169" s="172"/>
      <c r="BE2169" s="172"/>
      <c r="BF2169" s="172"/>
      <c r="BG2169" s="172"/>
      <c r="BH2169" s="172"/>
      <c r="BI2169" s="172"/>
      <c r="BJ2169" s="172"/>
      <c r="BK2169" s="172"/>
      <c r="BL2169" s="172"/>
      <c r="BM2169" s="172"/>
      <c r="BN2169" s="172"/>
    </row>
    <row r="2170" spans="20:66" s="156" customFormat="1">
      <c r="T2170" s="172"/>
      <c r="U2170" s="172"/>
      <c r="V2170" s="172"/>
      <c r="W2170" s="172"/>
      <c r="X2170" s="172"/>
      <c r="Y2170" s="172"/>
      <c r="Z2170" s="172"/>
      <c r="AA2170" s="172"/>
      <c r="AB2170" s="172"/>
      <c r="AC2170" s="172"/>
      <c r="AD2170" s="172"/>
      <c r="AE2170" s="172"/>
      <c r="AF2170" s="172"/>
      <c r="AG2170" s="172"/>
      <c r="AH2170" s="172"/>
      <c r="AI2170" s="172"/>
      <c r="AJ2170" s="172"/>
      <c r="AK2170" s="172"/>
      <c r="AL2170" s="172"/>
      <c r="AM2170" s="172"/>
      <c r="AN2170" s="172"/>
      <c r="AO2170" s="172"/>
      <c r="AP2170" s="172"/>
      <c r="AQ2170" s="172"/>
      <c r="AR2170" s="172"/>
      <c r="AS2170" s="172"/>
      <c r="AT2170" s="172"/>
      <c r="AU2170" s="172"/>
      <c r="AV2170" s="172"/>
      <c r="AW2170" s="172"/>
      <c r="AX2170" s="172"/>
      <c r="AY2170" s="172"/>
      <c r="AZ2170" s="172"/>
      <c r="BA2170" s="172"/>
      <c r="BB2170" s="172"/>
      <c r="BC2170" s="172"/>
      <c r="BD2170" s="172"/>
      <c r="BE2170" s="172"/>
      <c r="BF2170" s="172"/>
      <c r="BG2170" s="172"/>
      <c r="BH2170" s="172"/>
      <c r="BI2170" s="172"/>
      <c r="BJ2170" s="172"/>
      <c r="BK2170" s="172"/>
      <c r="BL2170" s="172"/>
      <c r="BM2170" s="172"/>
      <c r="BN2170" s="172"/>
    </row>
    <row r="2171" spans="20:66" s="156" customFormat="1">
      <c r="T2171" s="172"/>
      <c r="U2171" s="172"/>
      <c r="V2171" s="172"/>
      <c r="W2171" s="172"/>
      <c r="X2171" s="172"/>
      <c r="Y2171" s="172"/>
      <c r="Z2171" s="172"/>
      <c r="AA2171" s="172"/>
      <c r="AB2171" s="172"/>
      <c r="AC2171" s="172"/>
      <c r="AD2171" s="172"/>
      <c r="AE2171" s="172"/>
      <c r="AF2171" s="172"/>
      <c r="AG2171" s="172"/>
      <c r="AH2171" s="172"/>
      <c r="AI2171" s="172"/>
      <c r="AJ2171" s="172"/>
      <c r="AK2171" s="172"/>
      <c r="AL2171" s="172"/>
      <c r="AM2171" s="172"/>
      <c r="AN2171" s="172"/>
      <c r="AO2171" s="172"/>
      <c r="AP2171" s="172"/>
      <c r="AQ2171" s="172"/>
      <c r="AR2171" s="172"/>
      <c r="AS2171" s="172"/>
      <c r="AT2171" s="172"/>
      <c r="AU2171" s="172"/>
      <c r="AV2171" s="172"/>
      <c r="AW2171" s="172"/>
      <c r="AX2171" s="172"/>
      <c r="AY2171" s="172"/>
      <c r="AZ2171" s="172"/>
      <c r="BA2171" s="172"/>
      <c r="BB2171" s="172"/>
      <c r="BC2171" s="172"/>
      <c r="BD2171" s="172"/>
      <c r="BE2171" s="172"/>
      <c r="BF2171" s="172"/>
      <c r="BG2171" s="172"/>
      <c r="BH2171" s="172"/>
      <c r="BI2171" s="172"/>
      <c r="BJ2171" s="172"/>
      <c r="BK2171" s="172"/>
      <c r="BL2171" s="172"/>
      <c r="BM2171" s="172"/>
      <c r="BN2171" s="172"/>
    </row>
    <row r="2172" spans="20:66" s="156" customFormat="1">
      <c r="T2172" s="172"/>
      <c r="U2172" s="172"/>
      <c r="V2172" s="172"/>
      <c r="W2172" s="172"/>
      <c r="X2172" s="172"/>
      <c r="Y2172" s="172"/>
      <c r="Z2172" s="172"/>
      <c r="AA2172" s="172"/>
      <c r="AB2172" s="172"/>
      <c r="AC2172" s="172"/>
      <c r="AD2172" s="172"/>
      <c r="AE2172" s="172"/>
      <c r="AF2172" s="172"/>
      <c r="AG2172" s="172"/>
      <c r="AH2172" s="172"/>
      <c r="AI2172" s="172"/>
      <c r="AJ2172" s="172"/>
      <c r="AK2172" s="172"/>
      <c r="AL2172" s="172"/>
      <c r="AM2172" s="172"/>
      <c r="AN2172" s="172"/>
      <c r="AO2172" s="172"/>
      <c r="AP2172" s="172"/>
      <c r="AQ2172" s="172"/>
      <c r="AR2172" s="172"/>
      <c r="AS2172" s="172"/>
      <c r="AT2172" s="172"/>
      <c r="AU2172" s="172"/>
      <c r="AV2172" s="172"/>
      <c r="AW2172" s="172"/>
      <c r="AX2172" s="172"/>
      <c r="AY2172" s="172"/>
      <c r="AZ2172" s="172"/>
      <c r="BA2172" s="172"/>
      <c r="BB2172" s="172"/>
      <c r="BC2172" s="172"/>
      <c r="BD2172" s="172"/>
      <c r="BE2172" s="172"/>
      <c r="BF2172" s="172"/>
      <c r="BG2172" s="172"/>
      <c r="BH2172" s="172"/>
      <c r="BI2172" s="172"/>
      <c r="BJ2172" s="172"/>
      <c r="BK2172" s="172"/>
      <c r="BL2172" s="172"/>
      <c r="BM2172" s="172"/>
      <c r="BN2172" s="172"/>
    </row>
    <row r="2173" spans="20:66" s="156" customFormat="1">
      <c r="T2173" s="172"/>
      <c r="U2173" s="172"/>
      <c r="V2173" s="172"/>
      <c r="W2173" s="172"/>
      <c r="X2173" s="172"/>
      <c r="Y2173" s="172"/>
      <c r="Z2173" s="172"/>
      <c r="AA2173" s="172"/>
      <c r="AB2173" s="172"/>
      <c r="AC2173" s="172"/>
      <c r="AD2173" s="172"/>
      <c r="AE2173" s="172"/>
      <c r="AF2173" s="172"/>
      <c r="AG2173" s="172"/>
      <c r="AH2173" s="172"/>
      <c r="AI2173" s="172"/>
      <c r="AJ2173" s="172"/>
      <c r="AK2173" s="172"/>
      <c r="AL2173" s="172"/>
      <c r="AM2173" s="172"/>
      <c r="AN2173" s="172"/>
      <c r="AO2173" s="172"/>
      <c r="AP2173" s="172"/>
      <c r="AQ2173" s="172"/>
      <c r="AR2173" s="172"/>
      <c r="AS2173" s="172"/>
      <c r="AT2173" s="172"/>
      <c r="AU2173" s="172"/>
      <c r="AV2173" s="172"/>
      <c r="AW2173" s="172"/>
      <c r="AX2173" s="172"/>
      <c r="AY2173" s="172"/>
      <c r="AZ2173" s="172"/>
      <c r="BA2173" s="172"/>
      <c r="BB2173" s="172"/>
      <c r="BC2173" s="172"/>
      <c r="BD2173" s="172"/>
      <c r="BE2173" s="172"/>
      <c r="BF2173" s="172"/>
      <c r="BG2173" s="172"/>
      <c r="BH2173" s="172"/>
      <c r="BI2173" s="172"/>
      <c r="BJ2173" s="172"/>
      <c r="BK2173" s="172"/>
      <c r="BL2173" s="172"/>
      <c r="BM2173" s="172"/>
      <c r="BN2173" s="172"/>
    </row>
    <row r="2174" spans="20:66" s="156" customFormat="1">
      <c r="T2174" s="172"/>
      <c r="U2174" s="172"/>
      <c r="V2174" s="172"/>
      <c r="W2174" s="172"/>
      <c r="X2174" s="172"/>
      <c r="Y2174" s="172"/>
      <c r="Z2174" s="172"/>
      <c r="AA2174" s="172"/>
      <c r="AB2174" s="172"/>
      <c r="AC2174" s="172"/>
      <c r="AD2174" s="172"/>
      <c r="AE2174" s="172"/>
      <c r="AF2174" s="172"/>
      <c r="AG2174" s="172"/>
      <c r="AH2174" s="172"/>
      <c r="AI2174" s="172"/>
      <c r="AJ2174" s="172"/>
      <c r="AK2174" s="172"/>
      <c r="AL2174" s="172"/>
      <c r="AM2174" s="172"/>
      <c r="AN2174" s="172"/>
      <c r="AO2174" s="172"/>
      <c r="AP2174" s="172"/>
      <c r="AQ2174" s="172"/>
      <c r="AR2174" s="172"/>
      <c r="AS2174" s="172"/>
      <c r="AT2174" s="172"/>
      <c r="AU2174" s="172"/>
      <c r="AV2174" s="172"/>
      <c r="AW2174" s="172"/>
      <c r="AX2174" s="172"/>
      <c r="AY2174" s="172"/>
      <c r="AZ2174" s="172"/>
      <c r="BA2174" s="172"/>
      <c r="BB2174" s="172"/>
      <c r="BC2174" s="172"/>
      <c r="BD2174" s="172"/>
      <c r="BE2174" s="172"/>
      <c r="BF2174" s="172"/>
      <c r="BG2174" s="172"/>
      <c r="BH2174" s="172"/>
      <c r="BI2174" s="172"/>
      <c r="BJ2174" s="172"/>
      <c r="BK2174" s="172"/>
      <c r="BL2174" s="172"/>
      <c r="BM2174" s="172"/>
      <c r="BN2174" s="172"/>
    </row>
    <row r="2175" spans="20:66" s="156" customFormat="1">
      <c r="T2175" s="172"/>
      <c r="U2175" s="172"/>
      <c r="V2175" s="172"/>
      <c r="W2175" s="172"/>
      <c r="X2175" s="172"/>
      <c r="Y2175" s="172"/>
      <c r="Z2175" s="172"/>
      <c r="AA2175" s="172"/>
      <c r="AB2175" s="172"/>
      <c r="AC2175" s="172"/>
      <c r="AD2175" s="172"/>
      <c r="AE2175" s="172"/>
      <c r="AF2175" s="172"/>
      <c r="AG2175" s="172"/>
      <c r="AH2175" s="172"/>
      <c r="AI2175" s="172"/>
      <c r="AJ2175" s="172"/>
      <c r="AK2175" s="172"/>
      <c r="AL2175" s="172"/>
      <c r="AM2175" s="172"/>
      <c r="AN2175" s="172"/>
      <c r="AO2175" s="172"/>
      <c r="AP2175" s="172"/>
      <c r="AQ2175" s="172"/>
      <c r="AR2175" s="172"/>
      <c r="AS2175" s="172"/>
      <c r="AT2175" s="172"/>
      <c r="AU2175" s="172"/>
      <c r="AV2175" s="172"/>
      <c r="AW2175" s="172"/>
      <c r="AX2175" s="172"/>
      <c r="AY2175" s="172"/>
      <c r="AZ2175" s="172"/>
      <c r="BA2175" s="172"/>
      <c r="BB2175" s="172"/>
      <c r="BC2175" s="172"/>
      <c r="BD2175" s="172"/>
      <c r="BE2175" s="172"/>
      <c r="BF2175" s="172"/>
      <c r="BG2175" s="172"/>
      <c r="BH2175" s="172"/>
      <c r="BI2175" s="172"/>
      <c r="BJ2175" s="172"/>
      <c r="BK2175" s="172"/>
      <c r="BL2175" s="172"/>
      <c r="BM2175" s="172"/>
      <c r="BN2175" s="172"/>
    </row>
    <row r="2176" spans="20:66" s="156" customFormat="1">
      <c r="T2176" s="172"/>
      <c r="U2176" s="172"/>
      <c r="V2176" s="172"/>
      <c r="W2176" s="172"/>
      <c r="X2176" s="172"/>
      <c r="Y2176" s="172"/>
      <c r="Z2176" s="172"/>
      <c r="AA2176" s="172"/>
      <c r="AB2176" s="172"/>
      <c r="AC2176" s="172"/>
      <c r="AD2176" s="172"/>
      <c r="AE2176" s="172"/>
      <c r="AF2176" s="172"/>
      <c r="AG2176" s="172"/>
      <c r="AH2176" s="172"/>
      <c r="AI2176" s="172"/>
      <c r="AJ2176" s="172"/>
      <c r="AK2176" s="172"/>
      <c r="AL2176" s="172"/>
      <c r="AM2176" s="172"/>
      <c r="AN2176" s="172"/>
      <c r="AO2176" s="172"/>
      <c r="AP2176" s="172"/>
      <c r="AQ2176" s="172"/>
      <c r="AR2176" s="172"/>
      <c r="AS2176" s="172"/>
      <c r="AT2176" s="172"/>
      <c r="AU2176" s="172"/>
      <c r="AV2176" s="172"/>
      <c r="AW2176" s="172"/>
      <c r="AX2176" s="172"/>
      <c r="AY2176" s="172"/>
      <c r="AZ2176" s="172"/>
      <c r="BA2176" s="172"/>
      <c r="BB2176" s="172"/>
      <c r="BC2176" s="172"/>
      <c r="BD2176" s="172"/>
      <c r="BE2176" s="172"/>
      <c r="BF2176" s="172"/>
      <c r="BG2176" s="172"/>
      <c r="BH2176" s="172"/>
      <c r="BI2176" s="172"/>
      <c r="BJ2176" s="172"/>
      <c r="BK2176" s="172"/>
      <c r="BL2176" s="172"/>
      <c r="BM2176" s="172"/>
      <c r="BN2176" s="172"/>
    </row>
    <row r="2177" spans="20:66" s="156" customFormat="1">
      <c r="T2177" s="172"/>
      <c r="U2177" s="172"/>
      <c r="V2177" s="172"/>
      <c r="W2177" s="172"/>
      <c r="X2177" s="172"/>
      <c r="Y2177" s="172"/>
      <c r="Z2177" s="172"/>
      <c r="AA2177" s="172"/>
      <c r="AB2177" s="172"/>
      <c r="AC2177" s="172"/>
      <c r="AD2177" s="172"/>
      <c r="AE2177" s="172"/>
      <c r="AF2177" s="172"/>
      <c r="AG2177" s="172"/>
      <c r="AH2177" s="172"/>
      <c r="AI2177" s="172"/>
      <c r="AJ2177" s="172"/>
      <c r="AK2177" s="172"/>
      <c r="AL2177" s="172"/>
      <c r="AM2177" s="172"/>
      <c r="AN2177" s="172"/>
      <c r="AO2177" s="172"/>
      <c r="AP2177" s="172"/>
      <c r="AQ2177" s="172"/>
      <c r="AR2177" s="172"/>
      <c r="AS2177" s="172"/>
      <c r="AT2177" s="172"/>
      <c r="AU2177" s="172"/>
      <c r="AV2177" s="172"/>
      <c r="AW2177" s="172"/>
      <c r="AX2177" s="172"/>
      <c r="AY2177" s="172"/>
      <c r="AZ2177" s="172"/>
      <c r="BA2177" s="172"/>
      <c r="BB2177" s="172"/>
      <c r="BC2177" s="172"/>
      <c r="BD2177" s="172"/>
      <c r="BE2177" s="172"/>
      <c r="BF2177" s="172"/>
      <c r="BG2177" s="172"/>
      <c r="BH2177" s="172"/>
      <c r="BI2177" s="172"/>
      <c r="BJ2177" s="172"/>
      <c r="BK2177" s="172"/>
      <c r="BL2177" s="172"/>
      <c r="BM2177" s="172"/>
      <c r="BN2177" s="172"/>
    </row>
    <row r="2178" spans="20:66" s="156" customFormat="1">
      <c r="T2178" s="172"/>
      <c r="U2178" s="172"/>
      <c r="V2178" s="172"/>
      <c r="W2178" s="172"/>
      <c r="X2178" s="172"/>
      <c r="Y2178" s="172"/>
      <c r="Z2178" s="172"/>
      <c r="AA2178" s="172"/>
      <c r="AB2178" s="172"/>
      <c r="AC2178" s="172"/>
      <c r="AD2178" s="172"/>
      <c r="AE2178" s="172"/>
      <c r="AF2178" s="172"/>
      <c r="AG2178" s="172"/>
      <c r="AH2178" s="172"/>
      <c r="AI2178" s="172"/>
      <c r="AJ2178" s="172"/>
      <c r="AK2178" s="172"/>
      <c r="AL2178" s="172"/>
      <c r="AM2178" s="172"/>
      <c r="AN2178" s="172"/>
      <c r="AO2178" s="172"/>
      <c r="AP2178" s="172"/>
      <c r="AQ2178" s="172"/>
      <c r="AR2178" s="172"/>
      <c r="AS2178" s="172"/>
      <c r="AT2178" s="172"/>
      <c r="AU2178" s="172"/>
      <c r="AV2178" s="172"/>
      <c r="AW2178" s="172"/>
      <c r="AX2178" s="172"/>
      <c r="AY2178" s="172"/>
      <c r="AZ2178" s="172"/>
      <c r="BA2178" s="172"/>
      <c r="BB2178" s="172"/>
      <c r="BC2178" s="172"/>
      <c r="BD2178" s="172"/>
      <c r="BE2178" s="172"/>
      <c r="BF2178" s="172"/>
      <c r="BG2178" s="172"/>
      <c r="BH2178" s="172"/>
      <c r="BI2178" s="172"/>
      <c r="BJ2178" s="172"/>
      <c r="BK2178" s="172"/>
      <c r="BL2178" s="172"/>
      <c r="BM2178" s="172"/>
      <c r="BN2178" s="172"/>
    </row>
    <row r="2179" spans="20:66" s="156" customFormat="1">
      <c r="T2179" s="172"/>
      <c r="U2179" s="172"/>
      <c r="V2179" s="172"/>
      <c r="W2179" s="172"/>
      <c r="X2179" s="172"/>
      <c r="Y2179" s="172"/>
      <c r="Z2179" s="172"/>
      <c r="AA2179" s="172"/>
      <c r="AB2179" s="172"/>
      <c r="AC2179" s="172"/>
      <c r="AD2179" s="172"/>
      <c r="AE2179" s="172"/>
      <c r="AF2179" s="172"/>
      <c r="AG2179" s="172"/>
      <c r="AH2179" s="172"/>
      <c r="AI2179" s="172"/>
      <c r="AJ2179" s="172"/>
      <c r="AK2179" s="172"/>
      <c r="AL2179" s="172"/>
      <c r="AM2179" s="172"/>
      <c r="AN2179" s="172"/>
      <c r="AO2179" s="172"/>
      <c r="AP2179" s="172"/>
      <c r="AQ2179" s="172"/>
      <c r="AR2179" s="172"/>
      <c r="AS2179" s="172"/>
      <c r="AT2179" s="172"/>
      <c r="AU2179" s="172"/>
      <c r="AV2179" s="172"/>
      <c r="AW2179" s="172"/>
      <c r="AX2179" s="172"/>
      <c r="AY2179" s="172"/>
      <c r="AZ2179" s="172"/>
      <c r="BA2179" s="172"/>
      <c r="BB2179" s="172"/>
      <c r="BC2179" s="172"/>
      <c r="BD2179" s="172"/>
      <c r="BE2179" s="172"/>
      <c r="BF2179" s="172"/>
      <c r="BG2179" s="172"/>
      <c r="BH2179" s="172"/>
      <c r="BI2179" s="172"/>
      <c r="BJ2179" s="172"/>
      <c r="BK2179" s="172"/>
      <c r="BL2179" s="172"/>
      <c r="BM2179" s="172"/>
      <c r="BN2179" s="172"/>
    </row>
    <row r="2180" spans="20:66" s="156" customFormat="1">
      <c r="T2180" s="172"/>
      <c r="U2180" s="172"/>
      <c r="V2180" s="172"/>
      <c r="W2180" s="172"/>
      <c r="X2180" s="172"/>
      <c r="Y2180" s="172"/>
      <c r="Z2180" s="172"/>
      <c r="AA2180" s="172"/>
      <c r="AB2180" s="172"/>
      <c r="AC2180" s="172"/>
      <c r="AD2180" s="172"/>
      <c r="AE2180" s="172"/>
      <c r="AF2180" s="172"/>
      <c r="AG2180" s="172"/>
      <c r="AH2180" s="172"/>
      <c r="AI2180" s="172"/>
      <c r="AJ2180" s="172"/>
      <c r="AK2180" s="172"/>
      <c r="AL2180" s="172"/>
      <c r="AM2180" s="172"/>
      <c r="AN2180" s="172"/>
      <c r="AO2180" s="172"/>
      <c r="AP2180" s="172"/>
      <c r="AQ2180" s="172"/>
      <c r="AR2180" s="172"/>
      <c r="AS2180" s="172"/>
      <c r="AT2180" s="172"/>
      <c r="AU2180" s="172"/>
      <c r="AV2180" s="172"/>
      <c r="AW2180" s="172"/>
      <c r="AX2180" s="172"/>
      <c r="AY2180" s="172"/>
      <c r="AZ2180" s="172"/>
      <c r="BA2180" s="172"/>
      <c r="BB2180" s="172"/>
      <c r="BC2180" s="172"/>
      <c r="BD2180" s="172"/>
      <c r="BE2180" s="172"/>
      <c r="BF2180" s="172"/>
      <c r="BG2180" s="172"/>
      <c r="BH2180" s="172"/>
      <c r="BI2180" s="172"/>
      <c r="BJ2180" s="172"/>
      <c r="BK2180" s="172"/>
      <c r="BL2180" s="172"/>
      <c r="BM2180" s="172"/>
      <c r="BN2180" s="172"/>
    </row>
    <row r="2181" spans="20:66" s="156" customFormat="1">
      <c r="T2181" s="172"/>
      <c r="U2181" s="172"/>
      <c r="V2181" s="172"/>
      <c r="W2181" s="172"/>
      <c r="X2181" s="172"/>
      <c r="Y2181" s="172"/>
      <c r="Z2181" s="172"/>
      <c r="AA2181" s="172"/>
      <c r="AB2181" s="172"/>
      <c r="AC2181" s="172"/>
      <c r="AD2181" s="172"/>
      <c r="AE2181" s="172"/>
      <c r="AF2181" s="172"/>
      <c r="AG2181" s="172"/>
      <c r="AH2181" s="172"/>
      <c r="AI2181" s="172"/>
      <c r="AJ2181" s="172"/>
      <c r="AK2181" s="172"/>
      <c r="AL2181" s="172"/>
      <c r="AM2181" s="172"/>
      <c r="AN2181" s="172"/>
      <c r="AO2181" s="172"/>
      <c r="AP2181" s="172"/>
      <c r="AQ2181" s="172"/>
      <c r="AR2181" s="172"/>
      <c r="AS2181" s="172"/>
      <c r="AT2181" s="172"/>
      <c r="AU2181" s="172"/>
      <c r="AV2181" s="172"/>
      <c r="AW2181" s="172"/>
      <c r="AX2181" s="172"/>
      <c r="AY2181" s="172"/>
      <c r="AZ2181" s="172"/>
      <c r="BA2181" s="172"/>
      <c r="BB2181" s="172"/>
      <c r="BC2181" s="172"/>
      <c r="BD2181" s="172"/>
      <c r="BE2181" s="172"/>
      <c r="BF2181" s="172"/>
      <c r="BG2181" s="172"/>
      <c r="BH2181" s="172"/>
      <c r="BI2181" s="172"/>
      <c r="BJ2181" s="172"/>
      <c r="BK2181" s="172"/>
      <c r="BL2181" s="172"/>
      <c r="BM2181" s="172"/>
      <c r="BN2181" s="172"/>
    </row>
    <row r="2182" spans="20:66" s="156" customFormat="1">
      <c r="T2182" s="172"/>
      <c r="U2182" s="172"/>
      <c r="V2182" s="172"/>
      <c r="W2182" s="172"/>
      <c r="X2182" s="172"/>
      <c r="Y2182" s="172"/>
      <c r="Z2182" s="172"/>
      <c r="AA2182" s="172"/>
      <c r="AB2182" s="172"/>
      <c r="AC2182" s="172"/>
      <c r="AD2182" s="172"/>
      <c r="AE2182" s="172"/>
      <c r="AF2182" s="172"/>
      <c r="AG2182" s="172"/>
      <c r="AH2182" s="172"/>
      <c r="AI2182" s="172"/>
      <c r="AJ2182" s="172"/>
      <c r="AK2182" s="172"/>
      <c r="AL2182" s="172"/>
      <c r="AM2182" s="172"/>
      <c r="AN2182" s="172"/>
      <c r="AO2182" s="172"/>
      <c r="AP2182" s="172"/>
      <c r="AQ2182" s="172"/>
      <c r="AR2182" s="172"/>
      <c r="AS2182" s="172"/>
      <c r="AT2182" s="172"/>
      <c r="AU2182" s="172"/>
      <c r="AV2182" s="172"/>
      <c r="AW2182" s="172"/>
      <c r="AX2182" s="172"/>
      <c r="AY2182" s="172"/>
      <c r="AZ2182" s="172"/>
      <c r="BA2182" s="172"/>
      <c r="BB2182" s="172"/>
      <c r="BC2182" s="172"/>
      <c r="BD2182" s="172"/>
      <c r="BE2182" s="172"/>
      <c r="BF2182" s="172"/>
      <c r="BG2182" s="172"/>
      <c r="BH2182" s="172"/>
      <c r="BI2182" s="172"/>
      <c r="BJ2182" s="172"/>
      <c r="BK2182" s="172"/>
      <c r="BL2182" s="172"/>
      <c r="BM2182" s="172"/>
      <c r="BN2182" s="172"/>
    </row>
    <row r="2183" spans="20:66" s="156" customFormat="1">
      <c r="T2183" s="172"/>
      <c r="U2183" s="172"/>
      <c r="V2183" s="172"/>
      <c r="W2183" s="172"/>
      <c r="X2183" s="172"/>
      <c r="Y2183" s="172"/>
      <c r="Z2183" s="172"/>
      <c r="AA2183" s="172"/>
      <c r="AB2183" s="172"/>
      <c r="AC2183" s="172"/>
      <c r="AD2183" s="172"/>
      <c r="AE2183" s="172"/>
      <c r="AF2183" s="172"/>
      <c r="AG2183" s="172"/>
      <c r="AH2183" s="172"/>
      <c r="AI2183" s="172"/>
      <c r="AJ2183" s="172"/>
      <c r="AK2183" s="172"/>
      <c r="AL2183" s="172"/>
      <c r="AM2183" s="172"/>
      <c r="AN2183" s="172"/>
      <c r="AO2183" s="172"/>
      <c r="AP2183" s="172"/>
      <c r="AQ2183" s="172"/>
      <c r="AR2183" s="172"/>
      <c r="AS2183" s="172"/>
      <c r="AT2183" s="172"/>
      <c r="AU2183" s="172"/>
      <c r="AV2183" s="172"/>
      <c r="AW2183" s="172"/>
      <c r="AX2183" s="172"/>
      <c r="AY2183" s="172"/>
      <c r="AZ2183" s="172"/>
      <c r="BA2183" s="172"/>
      <c r="BB2183" s="172"/>
      <c r="BC2183" s="172"/>
      <c r="BD2183" s="172"/>
      <c r="BE2183" s="172"/>
      <c r="BF2183" s="172"/>
      <c r="BG2183" s="172"/>
      <c r="BH2183" s="172"/>
      <c r="BI2183" s="172"/>
      <c r="BJ2183" s="172"/>
      <c r="BK2183" s="172"/>
      <c r="BL2183" s="172"/>
      <c r="BM2183" s="172"/>
      <c r="BN2183" s="172"/>
    </row>
    <row r="2184" spans="20:66" s="156" customFormat="1">
      <c r="T2184" s="172"/>
      <c r="U2184" s="172"/>
      <c r="V2184" s="172"/>
      <c r="W2184" s="172"/>
      <c r="X2184" s="172"/>
      <c r="Y2184" s="172"/>
      <c r="Z2184" s="172"/>
      <c r="AA2184" s="172"/>
      <c r="AB2184" s="172"/>
      <c r="AC2184" s="172"/>
      <c r="AD2184" s="172"/>
      <c r="AE2184" s="172"/>
      <c r="AF2184" s="172"/>
      <c r="AG2184" s="172"/>
      <c r="AH2184" s="172"/>
      <c r="AI2184" s="172"/>
      <c r="AJ2184" s="172"/>
      <c r="AK2184" s="172"/>
      <c r="AL2184" s="172"/>
      <c r="AM2184" s="172"/>
      <c r="AN2184" s="172"/>
      <c r="AO2184" s="172"/>
      <c r="AP2184" s="172"/>
      <c r="AQ2184" s="172"/>
      <c r="AR2184" s="172"/>
      <c r="AS2184" s="172"/>
      <c r="AT2184" s="172"/>
      <c r="AU2184" s="172"/>
      <c r="AV2184" s="172"/>
      <c r="AW2184" s="172"/>
      <c r="AX2184" s="172"/>
      <c r="AY2184" s="172"/>
      <c r="AZ2184" s="172"/>
      <c r="BA2184" s="172"/>
      <c r="BB2184" s="172"/>
      <c r="BC2184" s="172"/>
      <c r="BD2184" s="172"/>
      <c r="BE2184" s="172"/>
      <c r="BF2184" s="172"/>
      <c r="BG2184" s="172"/>
      <c r="BH2184" s="172"/>
      <c r="BI2184" s="172"/>
      <c r="BJ2184" s="172"/>
      <c r="BK2184" s="172"/>
      <c r="BL2184" s="172"/>
      <c r="BM2184" s="172"/>
      <c r="BN2184" s="172"/>
    </row>
    <row r="2185" spans="20:66" s="156" customFormat="1">
      <c r="T2185" s="172"/>
      <c r="U2185" s="172"/>
      <c r="V2185" s="172"/>
      <c r="W2185" s="172"/>
      <c r="X2185" s="172"/>
      <c r="Y2185" s="172"/>
      <c r="Z2185" s="172"/>
      <c r="AA2185" s="172"/>
      <c r="AB2185" s="172"/>
      <c r="AC2185" s="172"/>
      <c r="AD2185" s="172"/>
      <c r="AE2185" s="172"/>
      <c r="AF2185" s="172"/>
      <c r="AG2185" s="172"/>
      <c r="AH2185" s="172"/>
      <c r="AI2185" s="172"/>
      <c r="AJ2185" s="172"/>
      <c r="AK2185" s="172"/>
      <c r="AL2185" s="172"/>
      <c r="AM2185" s="172"/>
      <c r="AN2185" s="172"/>
      <c r="AO2185" s="172"/>
      <c r="AP2185" s="172"/>
      <c r="AQ2185" s="172"/>
      <c r="AR2185" s="172"/>
      <c r="AS2185" s="172"/>
      <c r="AT2185" s="172"/>
      <c r="AU2185" s="172"/>
      <c r="AV2185" s="172"/>
      <c r="AW2185" s="172"/>
      <c r="AX2185" s="172"/>
      <c r="AY2185" s="172"/>
      <c r="AZ2185" s="172"/>
      <c r="BA2185" s="172"/>
      <c r="BB2185" s="172"/>
      <c r="BC2185" s="172"/>
      <c r="BD2185" s="172"/>
      <c r="BE2185" s="172"/>
      <c r="BF2185" s="172"/>
      <c r="BG2185" s="172"/>
      <c r="BH2185" s="172"/>
      <c r="BI2185" s="172"/>
      <c r="BJ2185" s="172"/>
      <c r="BK2185" s="172"/>
      <c r="BL2185" s="172"/>
      <c r="BM2185" s="172"/>
      <c r="BN2185" s="172"/>
    </row>
    <row r="2186" spans="20:66" s="156" customFormat="1">
      <c r="T2186" s="172"/>
      <c r="U2186" s="172"/>
      <c r="V2186" s="172"/>
      <c r="W2186" s="172"/>
      <c r="X2186" s="172"/>
      <c r="Y2186" s="172"/>
      <c r="Z2186" s="172"/>
      <c r="AA2186" s="172"/>
      <c r="AB2186" s="172"/>
      <c r="AC2186" s="172"/>
      <c r="AD2186" s="172"/>
      <c r="AE2186" s="172"/>
      <c r="AF2186" s="172"/>
      <c r="AG2186" s="172"/>
      <c r="AH2186" s="172"/>
      <c r="AI2186" s="172"/>
      <c r="AJ2186" s="172"/>
      <c r="AK2186" s="172"/>
      <c r="AL2186" s="172"/>
      <c r="AM2186" s="172"/>
      <c r="AN2186" s="172"/>
      <c r="AO2186" s="172"/>
      <c r="AP2186" s="172"/>
      <c r="AQ2186" s="172"/>
      <c r="AR2186" s="172"/>
      <c r="AS2186" s="172"/>
      <c r="AT2186" s="172"/>
      <c r="AU2186" s="172"/>
      <c r="AV2186" s="172"/>
      <c r="AW2186" s="172"/>
      <c r="AX2186" s="172"/>
      <c r="AY2186" s="172"/>
      <c r="AZ2186" s="172"/>
      <c r="BA2186" s="172"/>
      <c r="BB2186" s="172"/>
      <c r="BC2186" s="172"/>
      <c r="BD2186" s="172"/>
      <c r="BE2186" s="172"/>
      <c r="BF2186" s="172"/>
      <c r="BG2186" s="172"/>
      <c r="BH2186" s="172"/>
      <c r="BI2186" s="172"/>
      <c r="BJ2186" s="172"/>
      <c r="BK2186" s="172"/>
      <c r="BL2186" s="172"/>
      <c r="BM2186" s="172"/>
      <c r="BN2186" s="172"/>
    </row>
    <row r="2187" spans="20:66" s="156" customFormat="1">
      <c r="T2187" s="172"/>
      <c r="U2187" s="172"/>
      <c r="V2187" s="172"/>
      <c r="W2187" s="172"/>
      <c r="X2187" s="172"/>
      <c r="Y2187" s="172"/>
      <c r="Z2187" s="172"/>
      <c r="AA2187" s="172"/>
      <c r="AB2187" s="172"/>
      <c r="AC2187" s="172"/>
      <c r="AD2187" s="172"/>
      <c r="AE2187" s="172"/>
      <c r="AF2187" s="172"/>
      <c r="AG2187" s="172"/>
      <c r="AH2187" s="172"/>
      <c r="AI2187" s="172"/>
      <c r="AJ2187" s="172"/>
      <c r="AK2187" s="172"/>
      <c r="AL2187" s="172"/>
      <c r="AM2187" s="172"/>
      <c r="AN2187" s="172"/>
      <c r="AO2187" s="172"/>
      <c r="AP2187" s="172"/>
      <c r="AQ2187" s="172"/>
      <c r="AR2187" s="172"/>
      <c r="AS2187" s="172"/>
      <c r="AT2187" s="172"/>
      <c r="AU2187" s="172"/>
      <c r="AV2187" s="172"/>
      <c r="AW2187" s="172"/>
      <c r="AX2187" s="172"/>
      <c r="AY2187" s="172"/>
      <c r="AZ2187" s="172"/>
      <c r="BA2187" s="172"/>
      <c r="BB2187" s="172"/>
      <c r="BC2187" s="172"/>
      <c r="BD2187" s="172"/>
      <c r="BE2187" s="172"/>
      <c r="BF2187" s="172"/>
      <c r="BG2187" s="172"/>
      <c r="BH2187" s="172"/>
      <c r="BI2187" s="172"/>
      <c r="BJ2187" s="172"/>
      <c r="BK2187" s="172"/>
      <c r="BL2187" s="172"/>
      <c r="BM2187" s="172"/>
      <c r="BN2187" s="172"/>
    </row>
    <row r="2188" spans="20:66" s="156" customFormat="1">
      <c r="T2188" s="172"/>
      <c r="U2188" s="172"/>
      <c r="V2188" s="172"/>
      <c r="W2188" s="172"/>
      <c r="X2188" s="172"/>
      <c r="Y2188" s="172"/>
      <c r="Z2188" s="172"/>
      <c r="AA2188" s="172"/>
      <c r="AB2188" s="172"/>
      <c r="AC2188" s="172"/>
      <c r="AD2188" s="172"/>
      <c r="AE2188" s="172"/>
      <c r="AF2188" s="172"/>
      <c r="AG2188" s="172"/>
      <c r="AH2188" s="172"/>
      <c r="AI2188" s="172"/>
      <c r="AJ2188" s="172"/>
      <c r="AK2188" s="172"/>
      <c r="AL2188" s="172"/>
      <c r="AM2188" s="172"/>
      <c r="AN2188" s="172"/>
      <c r="AO2188" s="172"/>
      <c r="AP2188" s="172"/>
      <c r="AQ2188" s="172"/>
      <c r="AR2188" s="172"/>
      <c r="AS2188" s="172"/>
      <c r="AT2188" s="172"/>
      <c r="AU2188" s="172"/>
      <c r="AV2188" s="172"/>
      <c r="AW2188" s="172"/>
      <c r="AX2188" s="172"/>
      <c r="AY2188" s="172"/>
      <c r="AZ2188" s="172"/>
      <c r="BA2188" s="172"/>
      <c r="BB2188" s="172"/>
      <c r="BC2188" s="172"/>
      <c r="BD2188" s="172"/>
      <c r="BE2188" s="172"/>
      <c r="BF2188" s="172"/>
      <c r="BG2188" s="172"/>
      <c r="BH2188" s="172"/>
      <c r="BI2188" s="172"/>
      <c r="BJ2188" s="172"/>
      <c r="BK2188" s="172"/>
      <c r="BL2188" s="172"/>
      <c r="BM2188" s="172"/>
      <c r="BN2188" s="172"/>
    </row>
    <row r="2189" spans="20:66" s="156" customFormat="1">
      <c r="T2189" s="172"/>
      <c r="U2189" s="172"/>
      <c r="V2189" s="172"/>
      <c r="W2189" s="172"/>
      <c r="X2189" s="172"/>
      <c r="Y2189" s="172"/>
      <c r="Z2189" s="172"/>
      <c r="AA2189" s="172"/>
      <c r="AB2189" s="172"/>
      <c r="AC2189" s="172"/>
      <c r="AD2189" s="172"/>
      <c r="AE2189" s="172"/>
      <c r="AF2189" s="172"/>
      <c r="AG2189" s="172"/>
      <c r="AH2189" s="172"/>
      <c r="AI2189" s="172"/>
      <c r="AJ2189" s="172"/>
      <c r="AK2189" s="172"/>
      <c r="AL2189" s="172"/>
      <c r="AM2189" s="172"/>
      <c r="AN2189" s="172"/>
      <c r="AO2189" s="172"/>
      <c r="AP2189" s="172"/>
      <c r="AQ2189" s="172"/>
      <c r="AR2189" s="172"/>
      <c r="AS2189" s="172"/>
      <c r="AT2189" s="172"/>
      <c r="AU2189" s="172"/>
      <c r="AV2189" s="172"/>
      <c r="AW2189" s="172"/>
      <c r="AX2189" s="172"/>
      <c r="AY2189" s="172"/>
      <c r="AZ2189" s="172"/>
      <c r="BA2189" s="172"/>
      <c r="BB2189" s="172"/>
      <c r="BC2189" s="172"/>
      <c r="BD2189" s="172"/>
      <c r="BE2189" s="172"/>
      <c r="BF2189" s="172"/>
      <c r="BG2189" s="172"/>
      <c r="BH2189" s="172"/>
      <c r="BI2189" s="172"/>
      <c r="BJ2189" s="172"/>
      <c r="BK2189" s="172"/>
      <c r="BL2189" s="172"/>
      <c r="BM2189" s="172"/>
      <c r="BN2189" s="172"/>
    </row>
    <row r="2190" spans="20:66" s="156" customFormat="1">
      <c r="T2190" s="172"/>
      <c r="U2190" s="172"/>
      <c r="V2190" s="172"/>
      <c r="W2190" s="172"/>
      <c r="X2190" s="172"/>
      <c r="Y2190" s="172"/>
      <c r="Z2190" s="172"/>
      <c r="AA2190" s="172"/>
      <c r="AB2190" s="172"/>
      <c r="AC2190" s="172"/>
      <c r="AD2190" s="172"/>
      <c r="AE2190" s="172"/>
      <c r="AF2190" s="172"/>
      <c r="AG2190" s="172"/>
      <c r="AH2190" s="172"/>
      <c r="AI2190" s="172"/>
      <c r="AJ2190" s="172"/>
      <c r="AK2190" s="172"/>
      <c r="AL2190" s="172"/>
      <c r="AM2190" s="172"/>
      <c r="AN2190" s="172"/>
      <c r="AO2190" s="172"/>
      <c r="AP2190" s="172"/>
      <c r="AQ2190" s="172"/>
      <c r="AR2190" s="172"/>
      <c r="AS2190" s="172"/>
      <c r="AT2190" s="172"/>
      <c r="AU2190" s="172"/>
      <c r="AV2190" s="172"/>
      <c r="AW2190" s="172"/>
      <c r="AX2190" s="172"/>
      <c r="AY2190" s="172"/>
      <c r="AZ2190" s="172"/>
      <c r="BA2190" s="172"/>
      <c r="BB2190" s="172"/>
      <c r="BC2190" s="172"/>
      <c r="BD2190" s="172"/>
      <c r="BE2190" s="172"/>
      <c r="BF2190" s="172"/>
      <c r="BG2190" s="172"/>
      <c r="BH2190" s="172"/>
      <c r="BI2190" s="172"/>
      <c r="BJ2190" s="172"/>
      <c r="BK2190" s="172"/>
      <c r="BL2190" s="172"/>
      <c r="BM2190" s="172"/>
      <c r="BN2190" s="172"/>
    </row>
    <row r="2191" spans="20:66" s="156" customFormat="1">
      <c r="T2191" s="172"/>
      <c r="U2191" s="172"/>
      <c r="V2191" s="172"/>
      <c r="W2191" s="172"/>
      <c r="X2191" s="172"/>
      <c r="Y2191" s="172"/>
      <c r="Z2191" s="172"/>
      <c r="AA2191" s="172"/>
      <c r="AB2191" s="172"/>
      <c r="AC2191" s="172"/>
      <c r="AD2191" s="172"/>
      <c r="AE2191" s="172"/>
      <c r="AF2191" s="172"/>
      <c r="AG2191" s="172"/>
      <c r="AH2191" s="172"/>
      <c r="AI2191" s="172"/>
      <c r="AJ2191" s="172"/>
      <c r="AK2191" s="172"/>
      <c r="AL2191" s="172"/>
      <c r="AM2191" s="172"/>
      <c r="AN2191" s="172"/>
      <c r="AO2191" s="172"/>
      <c r="AP2191" s="172"/>
      <c r="AQ2191" s="172"/>
      <c r="AR2191" s="172"/>
      <c r="AS2191" s="172"/>
      <c r="AT2191" s="172"/>
      <c r="AU2191" s="172"/>
      <c r="AV2191" s="172"/>
      <c r="AW2191" s="172"/>
      <c r="AX2191" s="172"/>
      <c r="AY2191" s="172"/>
      <c r="AZ2191" s="172"/>
      <c r="BA2191" s="172"/>
      <c r="BB2191" s="172"/>
      <c r="BC2191" s="172"/>
      <c r="BD2191" s="172"/>
      <c r="BE2191" s="172"/>
      <c r="BF2191" s="172"/>
      <c r="BG2191" s="172"/>
      <c r="BH2191" s="172"/>
      <c r="BI2191" s="172"/>
      <c r="BJ2191" s="172"/>
      <c r="BK2191" s="172"/>
      <c r="BL2191" s="172"/>
      <c r="BM2191" s="172"/>
      <c r="BN2191" s="172"/>
    </row>
    <row r="2192" spans="20:66" s="156" customFormat="1">
      <c r="T2192" s="172"/>
      <c r="U2192" s="172"/>
      <c r="V2192" s="172"/>
      <c r="W2192" s="172"/>
      <c r="X2192" s="172"/>
      <c r="Y2192" s="172"/>
      <c r="Z2192" s="172"/>
      <c r="AA2192" s="172"/>
      <c r="AB2192" s="172"/>
      <c r="AC2192" s="172"/>
      <c r="AD2192" s="172"/>
      <c r="AE2192" s="172"/>
      <c r="AF2192" s="172"/>
      <c r="AG2192" s="172"/>
      <c r="AH2192" s="172"/>
      <c r="AI2192" s="172"/>
      <c r="AJ2192" s="172"/>
      <c r="AK2192" s="172"/>
      <c r="AL2192" s="172"/>
      <c r="AM2192" s="172"/>
      <c r="AN2192" s="172"/>
      <c r="AO2192" s="172"/>
      <c r="AP2192" s="172"/>
      <c r="AQ2192" s="172"/>
      <c r="AR2192" s="172"/>
      <c r="AS2192" s="172"/>
      <c r="AT2192" s="172"/>
      <c r="AU2192" s="172"/>
      <c r="AV2192" s="172"/>
      <c r="AW2192" s="172"/>
      <c r="AX2192" s="172"/>
      <c r="AY2192" s="172"/>
      <c r="AZ2192" s="172"/>
      <c r="BA2192" s="172"/>
      <c r="BB2192" s="172"/>
      <c r="BC2192" s="172"/>
      <c r="BD2192" s="172"/>
      <c r="BE2192" s="172"/>
      <c r="BF2192" s="172"/>
      <c r="BG2192" s="172"/>
      <c r="BH2192" s="172"/>
      <c r="BI2192" s="172"/>
      <c r="BJ2192" s="172"/>
      <c r="BK2192" s="172"/>
      <c r="BL2192" s="172"/>
      <c r="BM2192" s="172"/>
      <c r="BN2192" s="172"/>
    </row>
    <row r="2193" spans="20:66" s="156" customFormat="1">
      <c r="T2193" s="172"/>
      <c r="U2193" s="172"/>
      <c r="V2193" s="172"/>
      <c r="W2193" s="172"/>
      <c r="X2193" s="172"/>
      <c r="Y2193" s="172"/>
      <c r="Z2193" s="172"/>
      <c r="AA2193" s="172"/>
      <c r="AB2193" s="172"/>
      <c r="AC2193" s="172"/>
      <c r="AD2193" s="172"/>
      <c r="AE2193" s="172"/>
      <c r="AF2193" s="172"/>
      <c r="AG2193" s="172"/>
      <c r="AH2193" s="172"/>
      <c r="AI2193" s="172"/>
      <c r="AJ2193" s="172"/>
      <c r="AK2193" s="172"/>
      <c r="AL2193" s="172"/>
      <c r="AM2193" s="172"/>
      <c r="AN2193" s="172"/>
      <c r="AO2193" s="172"/>
      <c r="AP2193" s="172"/>
      <c r="AQ2193" s="172"/>
      <c r="AR2193" s="172"/>
      <c r="AS2193" s="172"/>
      <c r="AT2193" s="172"/>
      <c r="AU2193" s="172"/>
      <c r="AV2193" s="172"/>
      <c r="AW2193" s="172"/>
      <c r="AX2193" s="172"/>
      <c r="AY2193" s="172"/>
      <c r="AZ2193" s="172"/>
      <c r="BA2193" s="172"/>
      <c r="BB2193" s="172"/>
      <c r="BC2193" s="172"/>
      <c r="BD2193" s="172"/>
      <c r="BE2193" s="172"/>
      <c r="BF2193" s="172"/>
      <c r="BG2193" s="172"/>
      <c r="BH2193" s="172"/>
      <c r="BI2193" s="172"/>
      <c r="BJ2193" s="172"/>
      <c r="BK2193" s="172"/>
      <c r="BL2193" s="172"/>
      <c r="BM2193" s="172"/>
      <c r="BN2193" s="172"/>
    </row>
    <row r="2194" spans="20:66" s="156" customFormat="1">
      <c r="T2194" s="172"/>
      <c r="U2194" s="172"/>
      <c r="V2194" s="172"/>
      <c r="W2194" s="172"/>
      <c r="X2194" s="172"/>
      <c r="Y2194" s="172"/>
      <c r="Z2194" s="172"/>
      <c r="AA2194" s="172"/>
      <c r="AB2194" s="172"/>
      <c r="AC2194" s="172"/>
      <c r="AD2194" s="172"/>
      <c r="AE2194" s="172"/>
      <c r="AF2194" s="172"/>
      <c r="AG2194" s="172"/>
      <c r="AH2194" s="172"/>
      <c r="AI2194" s="172"/>
      <c r="AJ2194" s="172"/>
      <c r="AK2194" s="172"/>
      <c r="AL2194" s="172"/>
      <c r="AM2194" s="172"/>
      <c r="AN2194" s="172"/>
      <c r="AO2194" s="172"/>
      <c r="AP2194" s="172"/>
      <c r="AQ2194" s="172"/>
      <c r="AR2194" s="172"/>
      <c r="AS2194" s="172"/>
      <c r="AT2194" s="172"/>
      <c r="AU2194" s="172"/>
      <c r="AV2194" s="172"/>
      <c r="AW2194" s="172"/>
      <c r="AX2194" s="172"/>
      <c r="AY2194" s="172"/>
      <c r="AZ2194" s="172"/>
      <c r="BA2194" s="172"/>
      <c r="BB2194" s="172"/>
      <c r="BC2194" s="172"/>
      <c r="BD2194" s="172"/>
      <c r="BE2194" s="172"/>
      <c r="BF2194" s="172"/>
      <c r="BG2194" s="172"/>
      <c r="BH2194" s="172"/>
      <c r="BI2194" s="172"/>
      <c r="BJ2194" s="172"/>
      <c r="BK2194" s="172"/>
      <c r="BL2194" s="172"/>
      <c r="BM2194" s="172"/>
      <c r="BN2194" s="172"/>
    </row>
    <row r="2195" spans="20:66" s="156" customFormat="1">
      <c r="T2195" s="172"/>
      <c r="U2195" s="172"/>
      <c r="V2195" s="172"/>
      <c r="W2195" s="172"/>
      <c r="X2195" s="172"/>
      <c r="Y2195" s="172"/>
      <c r="Z2195" s="172"/>
      <c r="AA2195" s="172"/>
      <c r="AB2195" s="172"/>
      <c r="AC2195" s="172"/>
      <c r="AD2195" s="172"/>
      <c r="AE2195" s="172"/>
      <c r="AF2195" s="172"/>
      <c r="AG2195" s="172"/>
      <c r="AH2195" s="172"/>
      <c r="AI2195" s="172"/>
      <c r="AJ2195" s="172"/>
      <c r="AK2195" s="172"/>
      <c r="AL2195" s="172"/>
      <c r="AM2195" s="172"/>
      <c r="AN2195" s="172"/>
      <c r="AO2195" s="172"/>
      <c r="AP2195" s="172"/>
      <c r="AQ2195" s="172"/>
      <c r="AR2195" s="172"/>
      <c r="AS2195" s="172"/>
      <c r="AT2195" s="172"/>
      <c r="AU2195" s="172"/>
      <c r="AV2195" s="172"/>
      <c r="AW2195" s="172"/>
      <c r="AX2195" s="172"/>
      <c r="AY2195" s="172"/>
      <c r="AZ2195" s="172"/>
      <c r="BA2195" s="172"/>
      <c r="BB2195" s="172"/>
      <c r="BC2195" s="172"/>
      <c r="BD2195" s="172"/>
      <c r="BE2195" s="172"/>
      <c r="BF2195" s="172"/>
      <c r="BG2195" s="172"/>
      <c r="BH2195" s="172"/>
      <c r="BI2195" s="172"/>
      <c r="BJ2195" s="172"/>
      <c r="BK2195" s="172"/>
      <c r="BL2195" s="172"/>
      <c r="BM2195" s="172"/>
      <c r="BN2195" s="172"/>
    </row>
    <row r="2196" spans="20:66" s="156" customFormat="1">
      <c r="T2196" s="172"/>
      <c r="U2196" s="172"/>
      <c r="V2196" s="172"/>
      <c r="W2196" s="172"/>
      <c r="X2196" s="172"/>
      <c r="Y2196" s="172"/>
      <c r="Z2196" s="172"/>
      <c r="AA2196" s="172"/>
      <c r="AB2196" s="172"/>
      <c r="AC2196" s="172"/>
      <c r="AD2196" s="172"/>
      <c r="AE2196" s="172"/>
      <c r="AF2196" s="172"/>
      <c r="AG2196" s="172"/>
      <c r="AH2196" s="172"/>
      <c r="AI2196" s="172"/>
      <c r="AJ2196" s="172"/>
      <c r="AK2196" s="172"/>
      <c r="AL2196" s="172"/>
      <c r="AM2196" s="172"/>
      <c r="AN2196" s="172"/>
      <c r="AO2196" s="172"/>
      <c r="AP2196" s="172"/>
      <c r="AQ2196" s="172"/>
      <c r="AR2196" s="172"/>
      <c r="AS2196" s="172"/>
      <c r="AT2196" s="172"/>
      <c r="AU2196" s="172"/>
      <c r="AV2196" s="172"/>
      <c r="AW2196" s="172"/>
      <c r="AX2196" s="172"/>
      <c r="AY2196" s="172"/>
      <c r="AZ2196" s="172"/>
      <c r="BA2196" s="172"/>
      <c r="BB2196" s="172"/>
      <c r="BC2196" s="172"/>
      <c r="BD2196" s="172"/>
      <c r="BE2196" s="172"/>
      <c r="BF2196" s="172"/>
      <c r="BG2196" s="172"/>
      <c r="BH2196" s="172"/>
      <c r="BI2196" s="172"/>
      <c r="BJ2196" s="172"/>
      <c r="BK2196" s="172"/>
      <c r="BL2196" s="172"/>
      <c r="BM2196" s="172"/>
      <c r="BN2196" s="172"/>
    </row>
    <row r="2197" spans="20:66" s="156" customFormat="1">
      <c r="T2197" s="172"/>
      <c r="U2197" s="172"/>
      <c r="V2197" s="172"/>
      <c r="W2197" s="172"/>
      <c r="X2197" s="172"/>
      <c r="Y2197" s="172"/>
      <c r="Z2197" s="172"/>
      <c r="AA2197" s="172"/>
      <c r="AB2197" s="172"/>
      <c r="AC2197" s="172"/>
      <c r="AD2197" s="172"/>
      <c r="AE2197" s="172"/>
      <c r="AF2197" s="172"/>
      <c r="AG2197" s="172"/>
      <c r="AH2197" s="172"/>
      <c r="AI2197" s="172"/>
      <c r="AJ2197" s="172"/>
      <c r="AK2197" s="172"/>
      <c r="AL2197" s="172"/>
      <c r="AM2197" s="172"/>
      <c r="AN2197" s="172"/>
      <c r="AO2197" s="172"/>
      <c r="AP2197" s="172"/>
      <c r="AQ2197" s="172"/>
      <c r="AR2197" s="172"/>
      <c r="AS2197" s="172"/>
      <c r="AT2197" s="172"/>
      <c r="AU2197" s="172"/>
      <c r="AV2197" s="172"/>
      <c r="AW2197" s="172"/>
      <c r="AX2197" s="172"/>
      <c r="AY2197" s="172"/>
      <c r="AZ2197" s="172"/>
      <c r="BA2197" s="172"/>
      <c r="BB2197" s="172"/>
      <c r="BC2197" s="172"/>
      <c r="BD2197" s="172"/>
      <c r="BE2197" s="172"/>
      <c r="BF2197" s="172"/>
      <c r="BG2197" s="172"/>
      <c r="BH2197" s="172"/>
      <c r="BI2197" s="172"/>
      <c r="BJ2197" s="172"/>
      <c r="BK2197" s="172"/>
      <c r="BL2197" s="172"/>
      <c r="BM2197" s="172"/>
      <c r="BN2197" s="172"/>
    </row>
    <row r="2198" spans="20:66" s="156" customFormat="1">
      <c r="T2198" s="172"/>
      <c r="U2198" s="172"/>
      <c r="V2198" s="172"/>
      <c r="W2198" s="172"/>
      <c r="X2198" s="172"/>
      <c r="Y2198" s="172"/>
      <c r="Z2198" s="172"/>
      <c r="AA2198" s="172"/>
      <c r="AB2198" s="172"/>
      <c r="AC2198" s="172"/>
      <c r="AD2198" s="172"/>
      <c r="AE2198" s="172"/>
      <c r="AF2198" s="172"/>
      <c r="AG2198" s="172"/>
      <c r="AH2198" s="172"/>
      <c r="AI2198" s="172"/>
      <c r="AJ2198" s="172"/>
      <c r="AK2198" s="172"/>
      <c r="AL2198" s="172"/>
      <c r="AM2198" s="172"/>
      <c r="AN2198" s="172"/>
      <c r="AO2198" s="172"/>
      <c r="AP2198" s="172"/>
      <c r="AQ2198" s="172"/>
      <c r="AR2198" s="172"/>
      <c r="AS2198" s="172"/>
      <c r="AT2198" s="172"/>
      <c r="AU2198" s="172"/>
      <c r="AV2198" s="172"/>
      <c r="AW2198" s="172"/>
      <c r="AX2198" s="172"/>
      <c r="AY2198" s="172"/>
      <c r="AZ2198" s="172"/>
      <c r="BA2198" s="172"/>
      <c r="BB2198" s="172"/>
      <c r="BC2198" s="172"/>
      <c r="BD2198" s="172"/>
      <c r="BE2198" s="172"/>
      <c r="BF2198" s="172"/>
      <c r="BG2198" s="172"/>
      <c r="BH2198" s="172"/>
      <c r="BI2198" s="172"/>
      <c r="BJ2198" s="172"/>
      <c r="BK2198" s="172"/>
      <c r="BL2198" s="172"/>
      <c r="BM2198" s="172"/>
      <c r="BN2198" s="172"/>
    </row>
    <row r="2199" spans="20:66" s="156" customFormat="1">
      <c r="T2199" s="172"/>
      <c r="U2199" s="172"/>
      <c r="V2199" s="172"/>
      <c r="W2199" s="172"/>
      <c r="X2199" s="172"/>
      <c r="Y2199" s="172"/>
      <c r="Z2199" s="172"/>
      <c r="AA2199" s="172"/>
      <c r="AB2199" s="172"/>
      <c r="AC2199" s="172"/>
      <c r="AD2199" s="172"/>
      <c r="AE2199" s="172"/>
      <c r="AF2199" s="172"/>
      <c r="AG2199" s="172"/>
      <c r="AH2199" s="172"/>
      <c r="AI2199" s="172"/>
      <c r="AJ2199" s="172"/>
      <c r="AK2199" s="172"/>
      <c r="AL2199" s="172"/>
      <c r="AM2199" s="172"/>
      <c r="AN2199" s="172"/>
      <c r="AO2199" s="172"/>
      <c r="AP2199" s="172"/>
      <c r="AQ2199" s="172"/>
      <c r="AR2199" s="172"/>
      <c r="AS2199" s="172"/>
      <c r="AT2199" s="172"/>
      <c r="AU2199" s="172"/>
      <c r="AV2199" s="172"/>
      <c r="AW2199" s="172"/>
      <c r="AX2199" s="172"/>
      <c r="AY2199" s="172"/>
      <c r="AZ2199" s="172"/>
      <c r="BA2199" s="172"/>
      <c r="BB2199" s="172"/>
      <c r="BC2199" s="172"/>
      <c r="BD2199" s="172"/>
      <c r="BE2199" s="172"/>
      <c r="BF2199" s="172"/>
      <c r="BG2199" s="172"/>
      <c r="BH2199" s="172"/>
      <c r="BI2199" s="172"/>
      <c r="BJ2199" s="172"/>
      <c r="BK2199" s="172"/>
      <c r="BL2199" s="172"/>
      <c r="BM2199" s="172"/>
      <c r="BN2199" s="172"/>
    </row>
    <row r="2200" spans="20:66" s="156" customFormat="1">
      <c r="T2200" s="172"/>
      <c r="U2200" s="172"/>
      <c r="V2200" s="172"/>
      <c r="W2200" s="172"/>
      <c r="X2200" s="172"/>
      <c r="Y2200" s="172"/>
      <c r="Z2200" s="172"/>
      <c r="AA2200" s="172"/>
      <c r="AB2200" s="172"/>
      <c r="AC2200" s="172"/>
      <c r="AD2200" s="172"/>
      <c r="AE2200" s="172"/>
      <c r="AF2200" s="172"/>
      <c r="AG2200" s="172"/>
      <c r="AH2200" s="172"/>
      <c r="AI2200" s="172"/>
      <c r="AJ2200" s="172"/>
      <c r="AK2200" s="172"/>
      <c r="AL2200" s="172"/>
      <c r="AM2200" s="172"/>
      <c r="AN2200" s="172"/>
      <c r="AO2200" s="172"/>
      <c r="AP2200" s="172"/>
      <c r="AQ2200" s="172"/>
      <c r="AR2200" s="172"/>
      <c r="AS2200" s="172"/>
      <c r="AT2200" s="172"/>
      <c r="AU2200" s="172"/>
      <c r="AV2200" s="172"/>
      <c r="AW2200" s="172"/>
      <c r="AX2200" s="172"/>
      <c r="AY2200" s="172"/>
      <c r="AZ2200" s="172"/>
      <c r="BA2200" s="172"/>
      <c r="BB2200" s="172"/>
      <c r="BC2200" s="172"/>
      <c r="BD2200" s="172"/>
      <c r="BE2200" s="172"/>
      <c r="BF2200" s="172"/>
      <c r="BG2200" s="172"/>
      <c r="BH2200" s="172"/>
      <c r="BI2200" s="172"/>
      <c r="BJ2200" s="172"/>
      <c r="BK2200" s="172"/>
      <c r="BL2200" s="172"/>
      <c r="BM2200" s="172"/>
      <c r="BN2200" s="172"/>
    </row>
    <row r="2201" spans="20:66" s="156" customFormat="1">
      <c r="T2201" s="172"/>
      <c r="U2201" s="172"/>
      <c r="V2201" s="172"/>
      <c r="W2201" s="172"/>
      <c r="X2201" s="172"/>
      <c r="Y2201" s="172"/>
      <c r="Z2201" s="172"/>
      <c r="AA2201" s="172"/>
      <c r="AB2201" s="172"/>
      <c r="AC2201" s="172"/>
      <c r="AD2201" s="172"/>
      <c r="AE2201" s="172"/>
      <c r="AF2201" s="172"/>
      <c r="AG2201" s="172"/>
      <c r="AH2201" s="172"/>
      <c r="AI2201" s="172"/>
      <c r="AJ2201" s="172"/>
      <c r="AK2201" s="172"/>
      <c r="AL2201" s="172"/>
      <c r="AM2201" s="172"/>
      <c r="AN2201" s="172"/>
      <c r="AO2201" s="172"/>
      <c r="AP2201" s="172"/>
      <c r="AQ2201" s="172"/>
      <c r="AR2201" s="172"/>
      <c r="AS2201" s="172"/>
      <c r="AT2201" s="172"/>
      <c r="AU2201" s="172"/>
      <c r="AV2201" s="172"/>
      <c r="AW2201" s="172"/>
      <c r="AX2201" s="172"/>
      <c r="AY2201" s="172"/>
      <c r="AZ2201" s="172"/>
      <c r="BA2201" s="172"/>
      <c r="BB2201" s="172"/>
      <c r="BC2201" s="172"/>
      <c r="BD2201" s="172"/>
      <c r="BE2201" s="172"/>
      <c r="BF2201" s="172"/>
      <c r="BG2201" s="172"/>
      <c r="BH2201" s="172"/>
      <c r="BI2201" s="172"/>
      <c r="BJ2201" s="172"/>
      <c r="BK2201" s="172"/>
      <c r="BL2201" s="172"/>
      <c r="BM2201" s="172"/>
      <c r="BN2201" s="172"/>
    </row>
    <row r="2202" spans="20:66" s="156" customFormat="1">
      <c r="T2202" s="172"/>
      <c r="U2202" s="172"/>
      <c r="V2202" s="172"/>
      <c r="W2202" s="172"/>
      <c r="X2202" s="172"/>
      <c r="Y2202" s="172"/>
      <c r="Z2202" s="172"/>
      <c r="AA2202" s="172"/>
      <c r="AB2202" s="172"/>
      <c r="AC2202" s="172"/>
      <c r="AD2202" s="172"/>
      <c r="AE2202" s="172"/>
      <c r="AF2202" s="172"/>
      <c r="AG2202" s="172"/>
      <c r="AH2202" s="172"/>
      <c r="AI2202" s="172"/>
      <c r="AJ2202" s="172"/>
      <c r="AK2202" s="172"/>
      <c r="AL2202" s="172"/>
      <c r="AM2202" s="172"/>
      <c r="AN2202" s="172"/>
      <c r="AO2202" s="172"/>
      <c r="AP2202" s="172"/>
      <c r="AQ2202" s="172"/>
      <c r="AR2202" s="172"/>
      <c r="AS2202" s="172"/>
      <c r="AT2202" s="172"/>
      <c r="AU2202" s="172"/>
      <c r="AV2202" s="172"/>
      <c r="AW2202" s="172"/>
      <c r="AX2202" s="172"/>
      <c r="AY2202" s="172"/>
      <c r="AZ2202" s="172"/>
      <c r="BA2202" s="172"/>
      <c r="BB2202" s="172"/>
      <c r="BC2202" s="172"/>
      <c r="BD2202" s="172"/>
      <c r="BE2202" s="172"/>
      <c r="BF2202" s="172"/>
      <c r="BG2202" s="172"/>
      <c r="BH2202" s="172"/>
      <c r="BI2202" s="172"/>
      <c r="BJ2202" s="172"/>
      <c r="BK2202" s="172"/>
      <c r="BL2202" s="172"/>
      <c r="BM2202" s="172"/>
      <c r="BN2202" s="172"/>
    </row>
    <row r="2203" spans="20:66" s="156" customFormat="1">
      <c r="T2203" s="172"/>
      <c r="U2203" s="172"/>
      <c r="V2203" s="172"/>
      <c r="W2203" s="172"/>
      <c r="X2203" s="172"/>
      <c r="Y2203" s="172"/>
      <c r="Z2203" s="172"/>
      <c r="AA2203" s="172"/>
      <c r="AB2203" s="172"/>
      <c r="AC2203" s="172"/>
      <c r="AD2203" s="172"/>
      <c r="AE2203" s="172"/>
      <c r="AF2203" s="172"/>
      <c r="AG2203" s="172"/>
      <c r="AH2203" s="172"/>
      <c r="AI2203" s="172"/>
      <c r="AJ2203" s="172"/>
      <c r="AK2203" s="172"/>
      <c r="AL2203" s="172"/>
      <c r="AM2203" s="172"/>
      <c r="AN2203" s="172"/>
      <c r="AO2203" s="172"/>
      <c r="AP2203" s="172"/>
      <c r="AQ2203" s="172"/>
      <c r="AR2203" s="172"/>
      <c r="AS2203" s="172"/>
      <c r="AT2203" s="172"/>
      <c r="AU2203" s="172"/>
      <c r="AV2203" s="172"/>
      <c r="AW2203" s="172"/>
      <c r="AX2203" s="172"/>
      <c r="AY2203" s="172"/>
      <c r="AZ2203" s="172"/>
      <c r="BA2203" s="172"/>
      <c r="BB2203" s="172"/>
      <c r="BC2203" s="172"/>
      <c r="BD2203" s="172"/>
      <c r="BE2203" s="172"/>
      <c r="BF2203" s="172"/>
      <c r="BG2203" s="172"/>
      <c r="BH2203" s="172"/>
      <c r="BI2203" s="172"/>
      <c r="BJ2203" s="172"/>
      <c r="BK2203" s="172"/>
      <c r="BL2203" s="172"/>
      <c r="BM2203" s="172"/>
      <c r="BN2203" s="172"/>
    </row>
    <row r="2204" spans="20:66" s="156" customFormat="1">
      <c r="T2204" s="172"/>
      <c r="U2204" s="172"/>
      <c r="V2204" s="172"/>
      <c r="W2204" s="172"/>
      <c r="X2204" s="172"/>
      <c r="Y2204" s="172"/>
      <c r="Z2204" s="172"/>
      <c r="AA2204" s="172"/>
      <c r="AB2204" s="172"/>
      <c r="AC2204" s="172"/>
      <c r="AD2204" s="172"/>
      <c r="AE2204" s="172"/>
      <c r="AF2204" s="172"/>
      <c r="AG2204" s="172"/>
      <c r="AH2204" s="172"/>
      <c r="AI2204" s="172"/>
      <c r="AJ2204" s="172"/>
      <c r="AK2204" s="172"/>
      <c r="AL2204" s="172"/>
      <c r="AM2204" s="172"/>
      <c r="AN2204" s="172"/>
      <c r="AO2204" s="172"/>
      <c r="AP2204" s="172"/>
      <c r="AQ2204" s="172"/>
      <c r="AR2204" s="172"/>
      <c r="AS2204" s="172"/>
      <c r="AT2204" s="172"/>
      <c r="AU2204" s="172"/>
      <c r="AV2204" s="172"/>
      <c r="AW2204" s="172"/>
      <c r="AX2204" s="172"/>
      <c r="AY2204" s="172"/>
      <c r="AZ2204" s="172"/>
      <c r="BA2204" s="172"/>
      <c r="BB2204" s="172"/>
      <c r="BC2204" s="172"/>
      <c r="BD2204" s="172"/>
      <c r="BE2204" s="172"/>
      <c r="BF2204" s="172"/>
      <c r="BG2204" s="172"/>
      <c r="BH2204" s="172"/>
      <c r="BI2204" s="172"/>
      <c r="BJ2204" s="172"/>
      <c r="BK2204" s="172"/>
      <c r="BL2204" s="172"/>
      <c r="BM2204" s="172"/>
      <c r="BN2204" s="172"/>
    </row>
    <row r="2205" spans="20:66" s="156" customFormat="1">
      <c r="T2205" s="172"/>
      <c r="U2205" s="172"/>
      <c r="V2205" s="172"/>
      <c r="W2205" s="172"/>
      <c r="X2205" s="172"/>
      <c r="Y2205" s="172"/>
      <c r="Z2205" s="172"/>
      <c r="AA2205" s="172"/>
      <c r="AB2205" s="172"/>
      <c r="AC2205" s="172"/>
      <c r="AD2205" s="172"/>
      <c r="AE2205" s="172"/>
      <c r="AF2205" s="172"/>
      <c r="AG2205" s="172"/>
      <c r="AH2205" s="172"/>
      <c r="AI2205" s="172"/>
      <c r="AJ2205" s="172"/>
      <c r="AK2205" s="172"/>
      <c r="AL2205" s="172"/>
      <c r="AM2205" s="172"/>
      <c r="AN2205" s="172"/>
      <c r="AO2205" s="172"/>
      <c r="AP2205" s="172"/>
      <c r="AQ2205" s="172"/>
      <c r="AR2205" s="172"/>
      <c r="AS2205" s="172"/>
      <c r="AT2205" s="172"/>
      <c r="AU2205" s="172"/>
      <c r="AV2205" s="172"/>
      <c r="AW2205" s="172"/>
      <c r="AX2205" s="172"/>
      <c r="AY2205" s="172"/>
      <c r="AZ2205" s="172"/>
      <c r="BA2205" s="172"/>
      <c r="BB2205" s="172"/>
      <c r="BC2205" s="172"/>
      <c r="BD2205" s="172"/>
      <c r="BE2205" s="172"/>
      <c r="BF2205" s="172"/>
      <c r="BG2205" s="172"/>
      <c r="BH2205" s="172"/>
      <c r="BI2205" s="172"/>
      <c r="BJ2205" s="172"/>
      <c r="BK2205" s="172"/>
      <c r="BL2205" s="172"/>
      <c r="BM2205" s="172"/>
      <c r="BN2205" s="172"/>
    </row>
    <row r="2206" spans="20:66" s="156" customFormat="1">
      <c r="T2206" s="172"/>
      <c r="U2206" s="172"/>
      <c r="V2206" s="172"/>
      <c r="W2206" s="172"/>
      <c r="X2206" s="172"/>
      <c r="Y2206" s="172"/>
      <c r="Z2206" s="172"/>
      <c r="AA2206" s="172"/>
      <c r="AB2206" s="172"/>
      <c r="AC2206" s="172"/>
      <c r="AD2206" s="172"/>
      <c r="AE2206" s="172"/>
      <c r="AF2206" s="172"/>
      <c r="AG2206" s="172"/>
      <c r="AH2206" s="172"/>
      <c r="AI2206" s="172"/>
      <c r="AJ2206" s="172"/>
      <c r="AK2206" s="172"/>
      <c r="AL2206" s="172"/>
      <c r="AM2206" s="172"/>
      <c r="AN2206" s="172"/>
      <c r="AO2206" s="172"/>
      <c r="AP2206" s="172"/>
      <c r="AQ2206" s="172"/>
      <c r="AR2206" s="172"/>
      <c r="AS2206" s="172"/>
      <c r="AT2206" s="172"/>
      <c r="AU2206" s="172"/>
      <c r="AV2206" s="172"/>
      <c r="AW2206" s="172"/>
      <c r="AX2206" s="172"/>
      <c r="AY2206" s="172"/>
      <c r="AZ2206" s="172"/>
      <c r="BA2206" s="172"/>
      <c r="BB2206" s="172"/>
      <c r="BC2206" s="172"/>
      <c r="BD2206" s="172"/>
      <c r="BE2206" s="172"/>
      <c r="BF2206" s="172"/>
      <c r="BG2206" s="172"/>
      <c r="BH2206" s="172"/>
      <c r="BI2206" s="172"/>
      <c r="BJ2206" s="172"/>
      <c r="BK2206" s="172"/>
      <c r="BL2206" s="172"/>
      <c r="BM2206" s="172"/>
      <c r="BN2206" s="172"/>
    </row>
    <row r="2207" spans="20:66" s="156" customFormat="1">
      <c r="T2207" s="172"/>
      <c r="U2207" s="172"/>
      <c r="V2207" s="172"/>
      <c r="W2207" s="172"/>
      <c r="X2207" s="172"/>
      <c r="Y2207" s="172"/>
      <c r="Z2207" s="172"/>
      <c r="AA2207" s="172"/>
      <c r="AB2207" s="172"/>
      <c r="AC2207" s="172"/>
      <c r="AD2207" s="172"/>
      <c r="AE2207" s="172"/>
      <c r="AF2207" s="172"/>
      <c r="AG2207" s="172"/>
      <c r="AH2207" s="172"/>
      <c r="AI2207" s="172"/>
      <c r="AJ2207" s="172"/>
      <c r="AK2207" s="172"/>
      <c r="AL2207" s="172"/>
      <c r="AM2207" s="172"/>
      <c r="AN2207" s="172"/>
      <c r="AO2207" s="172"/>
      <c r="AP2207" s="172"/>
      <c r="AQ2207" s="172"/>
      <c r="AR2207" s="172"/>
      <c r="AS2207" s="172"/>
      <c r="AT2207" s="172"/>
      <c r="AU2207" s="172"/>
      <c r="AV2207" s="172"/>
      <c r="AW2207" s="172"/>
      <c r="AX2207" s="172"/>
      <c r="AY2207" s="172"/>
      <c r="AZ2207" s="172"/>
      <c r="BA2207" s="172"/>
      <c r="BB2207" s="172"/>
      <c r="BC2207" s="172"/>
      <c r="BD2207" s="172"/>
      <c r="BE2207" s="172"/>
      <c r="BF2207" s="172"/>
      <c r="BG2207" s="172"/>
      <c r="BH2207" s="172"/>
      <c r="BI2207" s="172"/>
      <c r="BJ2207" s="172"/>
      <c r="BK2207" s="172"/>
      <c r="BL2207" s="172"/>
      <c r="BM2207" s="172"/>
      <c r="BN2207" s="172"/>
    </row>
    <row r="2208" spans="20:66" s="156" customFormat="1">
      <c r="T2208" s="172"/>
      <c r="U2208" s="172"/>
      <c r="V2208" s="172"/>
      <c r="W2208" s="172"/>
      <c r="X2208" s="172"/>
      <c r="Y2208" s="172"/>
      <c r="Z2208" s="172"/>
      <c r="AA2208" s="172"/>
      <c r="AB2208" s="172"/>
      <c r="AC2208" s="172"/>
      <c r="AD2208" s="172"/>
      <c r="AE2208" s="172"/>
      <c r="AF2208" s="172"/>
      <c r="AG2208" s="172"/>
      <c r="AH2208" s="172"/>
      <c r="AI2208" s="172"/>
      <c r="AJ2208" s="172"/>
      <c r="AK2208" s="172"/>
      <c r="AL2208" s="172"/>
      <c r="AM2208" s="172"/>
      <c r="AN2208" s="172"/>
      <c r="AO2208" s="172"/>
      <c r="AP2208" s="172"/>
      <c r="AQ2208" s="172"/>
      <c r="AR2208" s="172"/>
      <c r="AS2208" s="172"/>
      <c r="AT2208" s="172"/>
      <c r="AU2208" s="172"/>
      <c r="AV2208" s="172"/>
      <c r="AW2208" s="172"/>
      <c r="AX2208" s="172"/>
      <c r="AY2208" s="172"/>
      <c r="AZ2208" s="172"/>
      <c r="BA2208" s="172"/>
      <c r="BB2208" s="172"/>
      <c r="BC2208" s="172"/>
      <c r="BD2208" s="172"/>
      <c r="BE2208" s="172"/>
      <c r="BF2208" s="172"/>
      <c r="BG2208" s="172"/>
      <c r="BH2208" s="172"/>
      <c r="BI2208" s="172"/>
      <c r="BJ2208" s="172"/>
      <c r="BK2208" s="172"/>
      <c r="BL2208" s="172"/>
      <c r="BM2208" s="172"/>
      <c r="BN2208" s="172"/>
    </row>
    <row r="2209" spans="20:66" s="156" customFormat="1">
      <c r="T2209" s="172"/>
      <c r="U2209" s="172"/>
      <c r="V2209" s="172"/>
      <c r="W2209" s="172"/>
      <c r="X2209" s="172"/>
      <c r="Y2209" s="172"/>
      <c r="Z2209" s="172"/>
      <c r="AA2209" s="172"/>
      <c r="AB2209" s="172"/>
      <c r="AC2209" s="172"/>
      <c r="AD2209" s="172"/>
      <c r="AE2209" s="172"/>
      <c r="AF2209" s="172"/>
      <c r="AG2209" s="172"/>
      <c r="AH2209" s="172"/>
      <c r="AI2209" s="172"/>
      <c r="AJ2209" s="172"/>
      <c r="AK2209" s="172"/>
      <c r="AL2209" s="172"/>
      <c r="AM2209" s="172"/>
      <c r="AN2209" s="172"/>
      <c r="AO2209" s="172"/>
      <c r="AP2209" s="172"/>
      <c r="AQ2209" s="172"/>
      <c r="AR2209" s="172"/>
      <c r="AS2209" s="172"/>
      <c r="AT2209" s="172"/>
      <c r="AU2209" s="172"/>
      <c r="AV2209" s="172"/>
      <c r="AW2209" s="172"/>
      <c r="AX2209" s="172"/>
      <c r="AY2209" s="172"/>
      <c r="AZ2209" s="172"/>
      <c r="BA2209" s="172"/>
      <c r="BB2209" s="172"/>
      <c r="BC2209" s="172"/>
      <c r="BD2209" s="172"/>
      <c r="BE2209" s="172"/>
      <c r="BF2209" s="172"/>
      <c r="BG2209" s="172"/>
      <c r="BH2209" s="172"/>
      <c r="BI2209" s="172"/>
      <c r="BJ2209" s="172"/>
      <c r="BK2209" s="172"/>
      <c r="BL2209" s="172"/>
      <c r="BM2209" s="172"/>
      <c r="BN2209" s="172"/>
    </row>
    <row r="2210" spans="20:66" s="156" customFormat="1">
      <c r="T2210" s="172"/>
      <c r="U2210" s="172"/>
      <c r="V2210" s="172"/>
      <c r="W2210" s="172"/>
      <c r="X2210" s="172"/>
      <c r="Y2210" s="172"/>
      <c r="Z2210" s="172"/>
      <c r="AA2210" s="172"/>
      <c r="AB2210" s="172"/>
      <c r="AC2210" s="172"/>
      <c r="AD2210" s="172"/>
      <c r="AE2210" s="172"/>
      <c r="AF2210" s="172"/>
      <c r="AG2210" s="172"/>
      <c r="AH2210" s="172"/>
      <c r="AI2210" s="172"/>
      <c r="AJ2210" s="172"/>
      <c r="AK2210" s="172"/>
      <c r="AL2210" s="172"/>
      <c r="AM2210" s="172"/>
      <c r="AN2210" s="172"/>
      <c r="AO2210" s="172"/>
      <c r="AP2210" s="172"/>
      <c r="AQ2210" s="172"/>
      <c r="AR2210" s="172"/>
      <c r="AS2210" s="172"/>
      <c r="AT2210" s="172"/>
      <c r="AU2210" s="172"/>
      <c r="AV2210" s="172"/>
      <c r="AW2210" s="172"/>
      <c r="AX2210" s="172"/>
      <c r="AY2210" s="172"/>
      <c r="AZ2210" s="172"/>
      <c r="BA2210" s="172"/>
      <c r="BB2210" s="172"/>
      <c r="BC2210" s="172"/>
      <c r="BD2210" s="172"/>
      <c r="BE2210" s="172"/>
      <c r="BF2210" s="172"/>
      <c r="BG2210" s="172"/>
      <c r="BH2210" s="172"/>
      <c r="BI2210" s="172"/>
      <c r="BJ2210" s="172"/>
      <c r="BK2210" s="172"/>
      <c r="BL2210" s="172"/>
      <c r="BM2210" s="172"/>
      <c r="BN2210" s="172"/>
    </row>
    <row r="2211" spans="20:66" s="156" customFormat="1">
      <c r="T2211" s="172"/>
      <c r="U2211" s="172"/>
      <c r="V2211" s="172"/>
      <c r="W2211" s="172"/>
      <c r="X2211" s="172"/>
      <c r="Y2211" s="172"/>
      <c r="Z2211" s="172"/>
      <c r="AA2211" s="172"/>
      <c r="AB2211" s="172"/>
      <c r="AC2211" s="172"/>
      <c r="AD2211" s="172"/>
      <c r="AE2211" s="172"/>
      <c r="AF2211" s="172"/>
      <c r="AG2211" s="172"/>
      <c r="AH2211" s="172"/>
      <c r="AI2211" s="172"/>
      <c r="AJ2211" s="172"/>
      <c r="AK2211" s="172"/>
      <c r="AL2211" s="172"/>
      <c r="AM2211" s="172"/>
      <c r="AN2211" s="172"/>
      <c r="AO2211" s="172"/>
      <c r="AP2211" s="172"/>
      <c r="AQ2211" s="172"/>
      <c r="AR2211" s="172"/>
      <c r="AS2211" s="172"/>
      <c r="AT2211" s="172"/>
      <c r="AU2211" s="172"/>
      <c r="AV2211" s="172"/>
      <c r="AW2211" s="172"/>
      <c r="AX2211" s="172"/>
      <c r="AY2211" s="172"/>
      <c r="AZ2211" s="172"/>
      <c r="BA2211" s="172"/>
      <c r="BB2211" s="172"/>
      <c r="BC2211" s="172"/>
      <c r="BD2211" s="172"/>
      <c r="BE2211" s="172"/>
      <c r="BF2211" s="172"/>
      <c r="BG2211" s="172"/>
      <c r="BH2211" s="172"/>
      <c r="BI2211" s="172"/>
      <c r="BJ2211" s="172"/>
      <c r="BK2211" s="172"/>
      <c r="BL2211" s="172"/>
      <c r="BM2211" s="172"/>
      <c r="BN2211" s="172"/>
    </row>
    <row r="2212" spans="20:66" s="156" customFormat="1">
      <c r="T2212" s="172"/>
      <c r="U2212" s="172"/>
      <c r="V2212" s="172"/>
      <c r="W2212" s="172"/>
      <c r="X2212" s="172"/>
      <c r="Y2212" s="172"/>
      <c r="Z2212" s="172"/>
      <c r="AA2212" s="172"/>
      <c r="AB2212" s="172"/>
      <c r="AC2212" s="172"/>
      <c r="AD2212" s="172"/>
      <c r="AE2212" s="172"/>
      <c r="AF2212" s="172"/>
      <c r="AG2212" s="172"/>
      <c r="AH2212" s="172"/>
      <c r="AI2212" s="172"/>
      <c r="AJ2212" s="172"/>
      <c r="AK2212" s="172"/>
      <c r="AL2212" s="172"/>
      <c r="AM2212" s="172"/>
      <c r="AN2212" s="172"/>
      <c r="AO2212" s="172"/>
      <c r="AP2212" s="172"/>
      <c r="AQ2212" s="172"/>
      <c r="AR2212" s="172"/>
      <c r="AS2212" s="172"/>
      <c r="AT2212" s="172"/>
      <c r="AU2212" s="172"/>
      <c r="AV2212" s="172"/>
      <c r="AW2212" s="172"/>
      <c r="AX2212" s="172"/>
      <c r="AY2212" s="172"/>
      <c r="AZ2212" s="172"/>
      <c r="BA2212" s="172"/>
      <c r="BB2212" s="172"/>
      <c r="BC2212" s="172"/>
      <c r="BD2212" s="172"/>
      <c r="BE2212" s="172"/>
      <c r="BF2212" s="172"/>
      <c r="BG2212" s="172"/>
      <c r="BH2212" s="172"/>
      <c r="BI2212" s="172"/>
      <c r="BJ2212" s="172"/>
      <c r="BK2212" s="172"/>
      <c r="BL2212" s="172"/>
      <c r="BM2212" s="172"/>
      <c r="BN2212" s="172"/>
    </row>
    <row r="2213" spans="20:66" s="156" customFormat="1">
      <c r="T2213" s="172"/>
      <c r="U2213" s="172"/>
      <c r="V2213" s="172"/>
      <c r="W2213" s="172"/>
      <c r="X2213" s="172"/>
      <c r="Y2213" s="172"/>
      <c r="Z2213" s="172"/>
      <c r="AA2213" s="172"/>
      <c r="AB2213" s="172"/>
      <c r="AC2213" s="172"/>
      <c r="AD2213" s="172"/>
      <c r="AE2213" s="172"/>
      <c r="AF2213" s="172"/>
      <c r="AG2213" s="172"/>
      <c r="AH2213" s="172"/>
      <c r="AI2213" s="172"/>
      <c r="AJ2213" s="172"/>
      <c r="AK2213" s="172"/>
      <c r="AL2213" s="172"/>
      <c r="AM2213" s="172"/>
      <c r="AN2213" s="172"/>
      <c r="AO2213" s="172"/>
      <c r="AP2213" s="172"/>
      <c r="AQ2213" s="172"/>
      <c r="AR2213" s="172"/>
      <c r="AS2213" s="172"/>
      <c r="AT2213" s="172"/>
      <c r="AU2213" s="172"/>
      <c r="AV2213" s="172"/>
      <c r="AW2213" s="172"/>
      <c r="AX2213" s="172"/>
      <c r="AY2213" s="172"/>
      <c r="AZ2213" s="172"/>
      <c r="BA2213" s="172"/>
      <c r="BB2213" s="172"/>
      <c r="BC2213" s="172"/>
      <c r="BD2213" s="172"/>
      <c r="BE2213" s="172"/>
      <c r="BF2213" s="172"/>
      <c r="BG2213" s="172"/>
      <c r="BH2213" s="172"/>
      <c r="BI2213" s="172"/>
      <c r="BJ2213" s="172"/>
      <c r="BK2213" s="172"/>
      <c r="BL2213" s="172"/>
      <c r="BM2213" s="172"/>
      <c r="BN2213" s="172"/>
    </row>
    <row r="2214" spans="20:66" s="156" customFormat="1">
      <c r="T2214" s="172"/>
      <c r="U2214" s="172"/>
      <c r="V2214" s="172"/>
      <c r="W2214" s="172"/>
      <c r="X2214" s="172"/>
      <c r="Y2214" s="172"/>
      <c r="Z2214" s="172"/>
      <c r="AA2214" s="172"/>
      <c r="AB2214" s="172"/>
      <c r="AC2214" s="172"/>
      <c r="AD2214" s="172"/>
      <c r="AE2214" s="172"/>
      <c r="AF2214" s="172"/>
      <c r="AG2214" s="172"/>
      <c r="AH2214" s="172"/>
      <c r="AI2214" s="172"/>
      <c r="AJ2214" s="172"/>
      <c r="AK2214" s="172"/>
      <c r="AL2214" s="172"/>
      <c r="AM2214" s="172"/>
      <c r="AN2214" s="172"/>
      <c r="AO2214" s="172"/>
      <c r="AP2214" s="172"/>
      <c r="AQ2214" s="172"/>
      <c r="AR2214" s="172"/>
      <c r="AS2214" s="172"/>
      <c r="AT2214" s="172"/>
      <c r="AU2214" s="172"/>
      <c r="AV2214" s="172"/>
      <c r="AW2214" s="172"/>
      <c r="AX2214" s="172"/>
      <c r="AY2214" s="172"/>
      <c r="AZ2214" s="172"/>
      <c r="BA2214" s="172"/>
      <c r="BB2214" s="172"/>
      <c r="BC2214" s="172"/>
      <c r="BD2214" s="172"/>
      <c r="BE2214" s="172"/>
      <c r="BF2214" s="172"/>
      <c r="BG2214" s="172"/>
      <c r="BH2214" s="172"/>
      <c r="BI2214" s="172"/>
      <c r="BJ2214" s="172"/>
      <c r="BK2214" s="172"/>
      <c r="BL2214" s="172"/>
      <c r="BM2214" s="172"/>
      <c r="BN2214" s="172"/>
    </row>
    <row r="2215" spans="20:66" s="156" customFormat="1">
      <c r="T2215" s="172"/>
      <c r="U2215" s="172"/>
      <c r="V2215" s="172"/>
      <c r="W2215" s="172"/>
      <c r="X2215" s="172"/>
      <c r="Y2215" s="172"/>
      <c r="Z2215" s="172"/>
      <c r="AA2215" s="172"/>
      <c r="AB2215" s="172"/>
      <c r="AC2215" s="172"/>
      <c r="AD2215" s="172"/>
      <c r="AE2215" s="172"/>
      <c r="AF2215" s="172"/>
      <c r="AG2215" s="172"/>
      <c r="AH2215" s="172"/>
      <c r="AI2215" s="172"/>
      <c r="AJ2215" s="172"/>
      <c r="AK2215" s="172"/>
      <c r="AL2215" s="172"/>
      <c r="AM2215" s="172"/>
      <c r="AN2215" s="172"/>
      <c r="AO2215" s="172"/>
      <c r="AP2215" s="172"/>
      <c r="AQ2215" s="172"/>
      <c r="AR2215" s="172"/>
      <c r="AS2215" s="172"/>
      <c r="AT2215" s="172"/>
      <c r="AU2215" s="172"/>
      <c r="AV2215" s="172"/>
      <c r="AW2215" s="172"/>
      <c r="AX2215" s="172"/>
      <c r="AY2215" s="172"/>
      <c r="AZ2215" s="172"/>
      <c r="BA2215" s="172"/>
      <c r="BB2215" s="172"/>
      <c r="BC2215" s="172"/>
      <c r="BD2215" s="172"/>
      <c r="BE2215" s="172"/>
      <c r="BF2215" s="172"/>
      <c r="BG2215" s="172"/>
      <c r="BH2215" s="172"/>
      <c r="BI2215" s="172"/>
      <c r="BJ2215" s="172"/>
      <c r="BK2215" s="172"/>
      <c r="BL2215" s="172"/>
      <c r="BM2215" s="172"/>
      <c r="BN2215" s="172"/>
    </row>
    <row r="2216" spans="20:66" s="156" customFormat="1">
      <c r="T2216" s="172"/>
      <c r="U2216" s="172"/>
      <c r="V2216" s="172"/>
      <c r="W2216" s="172"/>
      <c r="X2216" s="172"/>
      <c r="Y2216" s="172"/>
      <c r="Z2216" s="172"/>
      <c r="AA2216" s="172"/>
      <c r="AB2216" s="172"/>
      <c r="AC2216" s="172"/>
      <c r="AD2216" s="172"/>
      <c r="AE2216" s="172"/>
      <c r="AF2216" s="172"/>
      <c r="AG2216" s="172"/>
      <c r="AH2216" s="172"/>
      <c r="AI2216" s="172"/>
      <c r="AJ2216" s="172"/>
      <c r="AK2216" s="172"/>
      <c r="AL2216" s="172"/>
      <c r="AM2216" s="172"/>
      <c r="AN2216" s="172"/>
      <c r="AO2216" s="172"/>
      <c r="AP2216" s="172"/>
      <c r="AQ2216" s="172"/>
      <c r="AR2216" s="172"/>
      <c r="AS2216" s="172"/>
      <c r="AT2216" s="172"/>
      <c r="AU2216" s="172"/>
      <c r="AV2216" s="172"/>
      <c r="AW2216" s="172"/>
      <c r="AX2216" s="172"/>
      <c r="AY2216" s="172"/>
      <c r="AZ2216" s="172"/>
      <c r="BA2216" s="172"/>
      <c r="BB2216" s="172"/>
      <c r="BC2216" s="172"/>
      <c r="BD2216" s="172"/>
      <c r="BE2216" s="172"/>
      <c r="BF2216" s="172"/>
      <c r="BG2216" s="172"/>
      <c r="BH2216" s="172"/>
      <c r="BI2216" s="172"/>
      <c r="BJ2216" s="172"/>
      <c r="BK2216" s="172"/>
      <c r="BL2216" s="172"/>
      <c r="BM2216" s="172"/>
      <c r="BN2216" s="172"/>
    </row>
    <row r="2217" spans="20:66" s="156" customFormat="1">
      <c r="T2217" s="172"/>
      <c r="U2217" s="172"/>
      <c r="V2217" s="172"/>
      <c r="W2217" s="172"/>
      <c r="X2217" s="172"/>
      <c r="Y2217" s="172"/>
      <c r="Z2217" s="172"/>
      <c r="AA2217" s="172"/>
      <c r="AB2217" s="172"/>
      <c r="AC2217" s="172"/>
      <c r="AD2217" s="172"/>
      <c r="AE2217" s="172"/>
      <c r="AF2217" s="172"/>
      <c r="AG2217" s="172"/>
      <c r="AH2217" s="172"/>
      <c r="AI2217" s="172"/>
      <c r="AJ2217" s="172"/>
      <c r="AK2217" s="172"/>
      <c r="AL2217" s="172"/>
      <c r="AM2217" s="172"/>
      <c r="AN2217" s="172"/>
      <c r="AO2217" s="172"/>
      <c r="AP2217" s="172"/>
      <c r="AQ2217" s="172"/>
      <c r="AR2217" s="172"/>
      <c r="AS2217" s="172"/>
      <c r="AT2217" s="172"/>
      <c r="AU2217" s="172"/>
      <c r="AV2217" s="172"/>
      <c r="AW2217" s="172"/>
      <c r="AX2217" s="172"/>
      <c r="AY2217" s="172"/>
      <c r="AZ2217" s="172"/>
      <c r="BA2217" s="172"/>
      <c r="BB2217" s="172"/>
      <c r="BC2217" s="172"/>
      <c r="BD2217" s="172"/>
      <c r="BE2217" s="172"/>
      <c r="BF2217" s="172"/>
      <c r="BG2217" s="172"/>
      <c r="BH2217" s="172"/>
      <c r="BI2217" s="172"/>
      <c r="BJ2217" s="172"/>
      <c r="BK2217" s="172"/>
      <c r="BL2217" s="172"/>
      <c r="BM2217" s="172"/>
      <c r="BN2217" s="172"/>
    </row>
    <row r="2218" spans="20:66" s="156" customFormat="1">
      <c r="T2218" s="172"/>
      <c r="U2218" s="172"/>
      <c r="V2218" s="172"/>
      <c r="W2218" s="172"/>
      <c r="X2218" s="172"/>
      <c r="Y2218" s="172"/>
      <c r="Z2218" s="172"/>
      <c r="AA2218" s="172"/>
      <c r="AB2218" s="172"/>
      <c r="AC2218" s="172"/>
      <c r="AD2218" s="172"/>
      <c r="AE2218" s="172"/>
      <c r="AF2218" s="172"/>
      <c r="AG2218" s="172"/>
      <c r="AH2218" s="172"/>
      <c r="AI2218" s="172"/>
      <c r="AJ2218" s="172"/>
      <c r="AK2218" s="172"/>
      <c r="AL2218" s="172"/>
      <c r="AM2218" s="172"/>
      <c r="AN2218" s="172"/>
      <c r="AO2218" s="172"/>
      <c r="AP2218" s="172"/>
      <c r="AQ2218" s="172"/>
      <c r="AR2218" s="172"/>
      <c r="AS2218" s="172"/>
      <c r="AT2218" s="172"/>
      <c r="AU2218" s="172"/>
      <c r="AV2218" s="172"/>
      <c r="AW2218" s="172"/>
      <c r="AX2218" s="172"/>
      <c r="AY2218" s="172"/>
      <c r="AZ2218" s="172"/>
      <c r="BA2218" s="172"/>
      <c r="BB2218" s="172"/>
      <c r="BC2218" s="172"/>
      <c r="BD2218" s="172"/>
      <c r="BE2218" s="172"/>
      <c r="BF2218" s="172"/>
      <c r="BG2218" s="172"/>
      <c r="BH2218" s="172"/>
      <c r="BI2218" s="172"/>
      <c r="BJ2218" s="172"/>
      <c r="BK2218" s="172"/>
      <c r="BL2218" s="172"/>
      <c r="BM2218" s="172"/>
      <c r="BN2218" s="172"/>
    </row>
    <row r="2219" spans="20:66" s="156" customFormat="1">
      <c r="T2219" s="172"/>
      <c r="U2219" s="172"/>
      <c r="V2219" s="172"/>
      <c r="W2219" s="172"/>
      <c r="X2219" s="172"/>
      <c r="Y2219" s="172"/>
      <c r="Z2219" s="172"/>
      <c r="AA2219" s="172"/>
      <c r="AB2219" s="172"/>
      <c r="AC2219" s="172"/>
      <c r="AD2219" s="172"/>
      <c r="AE2219" s="172"/>
      <c r="AF2219" s="172"/>
      <c r="AG2219" s="172"/>
      <c r="AH2219" s="172"/>
      <c r="AI2219" s="172"/>
      <c r="AJ2219" s="172"/>
      <c r="AK2219" s="172"/>
      <c r="AL2219" s="172"/>
      <c r="AM2219" s="172"/>
      <c r="AN2219" s="172"/>
      <c r="AO2219" s="172"/>
      <c r="AP2219" s="172"/>
      <c r="AQ2219" s="172"/>
      <c r="AR2219" s="172"/>
      <c r="AS2219" s="172"/>
      <c r="AT2219" s="172"/>
      <c r="AU2219" s="172"/>
      <c r="AV2219" s="172"/>
      <c r="AW2219" s="172"/>
      <c r="AX2219" s="172"/>
      <c r="AY2219" s="172"/>
      <c r="AZ2219" s="172"/>
      <c r="BA2219" s="172"/>
      <c r="BB2219" s="172"/>
      <c r="BC2219" s="172"/>
      <c r="BD2219" s="172"/>
      <c r="BE2219" s="172"/>
      <c r="BF2219" s="172"/>
      <c r="BG2219" s="172"/>
      <c r="BH2219" s="172"/>
      <c r="BI2219" s="172"/>
      <c r="BJ2219" s="172"/>
      <c r="BK2219" s="172"/>
      <c r="BL2219" s="172"/>
      <c r="BM2219" s="172"/>
      <c r="BN2219" s="172"/>
    </row>
    <row r="2220" spans="20:66" s="156" customFormat="1">
      <c r="T2220" s="172"/>
      <c r="U2220" s="172"/>
      <c r="V2220" s="172"/>
      <c r="W2220" s="172"/>
      <c r="X2220" s="172"/>
      <c r="Y2220" s="172"/>
      <c r="Z2220" s="172"/>
      <c r="AA2220" s="172"/>
      <c r="AB2220" s="172"/>
      <c r="AC2220" s="172"/>
      <c r="AD2220" s="172"/>
      <c r="AE2220" s="172"/>
      <c r="AF2220" s="172"/>
      <c r="AG2220" s="172"/>
      <c r="AH2220" s="172"/>
      <c r="AI2220" s="172"/>
      <c r="AJ2220" s="172"/>
      <c r="AK2220" s="172"/>
      <c r="AL2220" s="172"/>
      <c r="AM2220" s="172"/>
      <c r="AN2220" s="172"/>
      <c r="AO2220" s="172"/>
      <c r="AP2220" s="172"/>
      <c r="AQ2220" s="172"/>
      <c r="AR2220" s="172"/>
      <c r="AS2220" s="172"/>
      <c r="AT2220" s="172"/>
      <c r="AU2220" s="172"/>
      <c r="AV2220" s="172"/>
      <c r="AW2220" s="172"/>
      <c r="AX2220" s="172"/>
      <c r="AY2220" s="172"/>
      <c r="AZ2220" s="172"/>
      <c r="BA2220" s="172"/>
      <c r="BB2220" s="172"/>
      <c r="BC2220" s="172"/>
      <c r="BD2220" s="172"/>
      <c r="BE2220" s="172"/>
      <c r="BF2220" s="172"/>
      <c r="BG2220" s="172"/>
      <c r="BH2220" s="172"/>
      <c r="BI2220" s="172"/>
      <c r="BJ2220" s="172"/>
      <c r="BK2220" s="172"/>
      <c r="BL2220" s="172"/>
      <c r="BM2220" s="172"/>
      <c r="BN2220" s="172"/>
    </row>
    <row r="2221" spans="20:66" s="156" customFormat="1">
      <c r="T2221" s="172"/>
      <c r="U2221" s="172"/>
      <c r="V2221" s="172"/>
      <c r="W2221" s="172"/>
      <c r="X2221" s="172"/>
      <c r="Y2221" s="172"/>
      <c r="Z2221" s="172"/>
      <c r="AA2221" s="172"/>
      <c r="AB2221" s="172"/>
      <c r="AC2221" s="172"/>
      <c r="AD2221" s="172"/>
      <c r="AE2221" s="172"/>
      <c r="AF2221" s="172"/>
      <c r="AG2221" s="172"/>
      <c r="AH2221" s="172"/>
      <c r="AI2221" s="172"/>
      <c r="AJ2221" s="172"/>
      <c r="AK2221" s="172"/>
      <c r="AL2221" s="172"/>
      <c r="AM2221" s="172"/>
      <c r="AN2221" s="172"/>
      <c r="AO2221" s="172"/>
      <c r="AP2221" s="172"/>
      <c r="AQ2221" s="172"/>
      <c r="AR2221" s="172"/>
      <c r="AS2221" s="172"/>
      <c r="AT2221" s="172"/>
      <c r="AU2221" s="172"/>
      <c r="AV2221" s="172"/>
      <c r="AW2221" s="172"/>
      <c r="AX2221" s="172"/>
      <c r="AY2221" s="172"/>
      <c r="AZ2221" s="172"/>
      <c r="BA2221" s="172"/>
      <c r="BB2221" s="172"/>
      <c r="BC2221" s="172"/>
      <c r="BD2221" s="172"/>
      <c r="BE2221" s="172"/>
      <c r="BF2221" s="172"/>
      <c r="BG2221" s="172"/>
      <c r="BH2221" s="172"/>
      <c r="BI2221" s="172"/>
      <c r="BJ2221" s="172"/>
      <c r="BK2221" s="172"/>
      <c r="BL2221" s="172"/>
      <c r="BM2221" s="172"/>
      <c r="BN2221" s="172"/>
    </row>
    <row r="2222" spans="20:66" s="156" customFormat="1">
      <c r="T2222" s="172"/>
      <c r="U2222" s="172"/>
      <c r="V2222" s="172"/>
      <c r="W2222" s="172"/>
      <c r="X2222" s="172"/>
      <c r="Y2222" s="172"/>
      <c r="Z2222" s="172"/>
      <c r="AA2222" s="172"/>
      <c r="AB2222" s="172"/>
      <c r="AC2222" s="172"/>
      <c r="AD2222" s="172"/>
      <c r="AE2222" s="172"/>
      <c r="AF2222" s="172"/>
      <c r="AG2222" s="172"/>
      <c r="AH2222" s="172"/>
      <c r="AI2222" s="172"/>
      <c r="AJ2222" s="172"/>
      <c r="AK2222" s="172"/>
      <c r="AL2222" s="172"/>
      <c r="AM2222" s="172"/>
      <c r="AN2222" s="172"/>
      <c r="AO2222" s="172"/>
      <c r="AP2222" s="172"/>
      <c r="AQ2222" s="172"/>
      <c r="AR2222" s="172"/>
      <c r="AS2222" s="172"/>
      <c r="AT2222" s="172"/>
      <c r="AU2222" s="172"/>
      <c r="AV2222" s="172"/>
      <c r="AW2222" s="172"/>
      <c r="AX2222" s="172"/>
      <c r="AY2222" s="172"/>
      <c r="AZ2222" s="172"/>
      <c r="BA2222" s="172"/>
      <c r="BB2222" s="172"/>
      <c r="BC2222" s="172"/>
      <c r="BD2222" s="172"/>
      <c r="BE2222" s="172"/>
      <c r="BF2222" s="172"/>
      <c r="BG2222" s="172"/>
      <c r="BH2222" s="172"/>
      <c r="BI2222" s="172"/>
      <c r="BJ2222" s="172"/>
      <c r="BK2222" s="172"/>
      <c r="BL2222" s="172"/>
      <c r="BM2222" s="172"/>
      <c r="BN2222" s="172"/>
    </row>
    <row r="2223" spans="20:66" s="156" customFormat="1">
      <c r="T2223" s="172"/>
      <c r="U2223" s="172"/>
      <c r="V2223" s="172"/>
      <c r="W2223" s="172"/>
      <c r="X2223" s="172"/>
      <c r="Y2223" s="172"/>
      <c r="Z2223" s="172"/>
      <c r="AA2223" s="172"/>
      <c r="AB2223" s="172"/>
      <c r="AC2223" s="172"/>
      <c r="AD2223" s="172"/>
      <c r="AE2223" s="172"/>
      <c r="AF2223" s="172"/>
      <c r="AG2223" s="172"/>
      <c r="AH2223" s="172"/>
      <c r="AI2223" s="172"/>
      <c r="AJ2223" s="172"/>
      <c r="AK2223" s="172"/>
      <c r="AL2223" s="172"/>
      <c r="AM2223" s="172"/>
      <c r="AN2223" s="172"/>
      <c r="AO2223" s="172"/>
      <c r="AP2223" s="172"/>
      <c r="AQ2223" s="172"/>
      <c r="AR2223" s="172"/>
      <c r="AS2223" s="172"/>
      <c r="AT2223" s="172"/>
      <c r="AU2223" s="172"/>
      <c r="AV2223" s="172"/>
      <c r="AW2223" s="172"/>
      <c r="AX2223" s="172"/>
      <c r="AY2223" s="172"/>
      <c r="AZ2223" s="172"/>
      <c r="BA2223" s="172"/>
      <c r="BB2223" s="172"/>
      <c r="BC2223" s="172"/>
      <c r="BD2223" s="172"/>
      <c r="BE2223" s="172"/>
      <c r="BF2223" s="172"/>
      <c r="BG2223" s="172"/>
      <c r="BH2223" s="172"/>
      <c r="BI2223" s="172"/>
      <c r="BJ2223" s="172"/>
      <c r="BK2223" s="172"/>
      <c r="BL2223" s="172"/>
      <c r="BM2223" s="172"/>
      <c r="BN2223" s="172"/>
    </row>
    <row r="2224" spans="20:66" s="156" customFormat="1">
      <c r="T2224" s="172"/>
      <c r="U2224" s="172"/>
      <c r="V2224" s="172"/>
      <c r="W2224" s="172"/>
      <c r="X2224" s="172"/>
      <c r="Y2224" s="172"/>
      <c r="Z2224" s="172"/>
      <c r="AA2224" s="172"/>
      <c r="AB2224" s="172"/>
      <c r="AC2224" s="172"/>
      <c r="AD2224" s="172"/>
      <c r="AE2224" s="172"/>
      <c r="AF2224" s="172"/>
      <c r="AG2224" s="172"/>
      <c r="AH2224" s="172"/>
      <c r="AI2224" s="172"/>
      <c r="AJ2224" s="172"/>
      <c r="AK2224" s="172"/>
      <c r="AL2224" s="172"/>
      <c r="AM2224" s="172"/>
      <c r="AN2224" s="172"/>
      <c r="AO2224" s="172"/>
      <c r="AP2224" s="172"/>
      <c r="AQ2224" s="172"/>
      <c r="AR2224" s="172"/>
      <c r="AS2224" s="172"/>
      <c r="AT2224" s="172"/>
      <c r="AU2224" s="172"/>
      <c r="AV2224" s="172"/>
      <c r="AW2224" s="172"/>
      <c r="AX2224" s="172"/>
      <c r="AY2224" s="172"/>
      <c r="AZ2224" s="172"/>
      <c r="BA2224" s="172"/>
      <c r="BB2224" s="172"/>
      <c r="BC2224" s="172"/>
      <c r="BD2224" s="172"/>
      <c r="BE2224" s="172"/>
      <c r="BF2224" s="172"/>
      <c r="BG2224" s="172"/>
      <c r="BH2224" s="172"/>
      <c r="BI2224" s="172"/>
      <c r="BJ2224" s="172"/>
      <c r="BK2224" s="172"/>
      <c r="BL2224" s="172"/>
      <c r="BM2224" s="172"/>
      <c r="BN2224" s="172"/>
    </row>
    <row r="2225" spans="20:66" s="156" customFormat="1">
      <c r="T2225" s="172"/>
      <c r="U2225" s="172"/>
      <c r="V2225" s="172"/>
      <c r="W2225" s="172"/>
      <c r="X2225" s="172"/>
      <c r="Y2225" s="172"/>
      <c r="Z2225" s="172"/>
      <c r="AA2225" s="172"/>
      <c r="AB2225" s="172"/>
      <c r="AC2225" s="172"/>
      <c r="AD2225" s="172"/>
      <c r="AE2225" s="172"/>
      <c r="AF2225" s="172"/>
      <c r="AG2225" s="172"/>
      <c r="AH2225" s="172"/>
      <c r="AI2225" s="172"/>
      <c r="AJ2225" s="172"/>
      <c r="AK2225" s="172"/>
      <c r="AL2225" s="172"/>
      <c r="AM2225" s="172"/>
      <c r="AN2225" s="172"/>
      <c r="AO2225" s="172"/>
      <c r="AP2225" s="172"/>
      <c r="AQ2225" s="172"/>
      <c r="AR2225" s="172"/>
      <c r="AS2225" s="172"/>
      <c r="AT2225" s="172"/>
      <c r="AU2225" s="172"/>
      <c r="AV2225" s="172"/>
      <c r="AW2225" s="172"/>
      <c r="AX2225" s="172"/>
      <c r="AY2225" s="172"/>
      <c r="AZ2225" s="172"/>
      <c r="BA2225" s="172"/>
      <c r="BB2225" s="172"/>
      <c r="BC2225" s="172"/>
      <c r="BD2225" s="172"/>
      <c r="BE2225" s="172"/>
      <c r="BF2225" s="172"/>
      <c r="BG2225" s="172"/>
      <c r="BH2225" s="172"/>
      <c r="BI2225" s="172"/>
      <c r="BJ2225" s="172"/>
      <c r="BK2225" s="172"/>
      <c r="BL2225" s="172"/>
      <c r="BM2225" s="172"/>
      <c r="BN2225" s="172"/>
    </row>
    <row r="2226" spans="20:66" s="156" customFormat="1">
      <c r="T2226" s="172"/>
      <c r="U2226" s="172"/>
      <c r="V2226" s="172"/>
      <c r="W2226" s="172"/>
      <c r="X2226" s="172"/>
      <c r="Y2226" s="172"/>
      <c r="Z2226" s="172"/>
      <c r="AA2226" s="172"/>
      <c r="AB2226" s="172"/>
      <c r="AC2226" s="172"/>
      <c r="AD2226" s="172"/>
      <c r="AE2226" s="172"/>
      <c r="AF2226" s="172"/>
      <c r="AG2226" s="172"/>
      <c r="AH2226" s="172"/>
      <c r="AI2226" s="172"/>
      <c r="AJ2226" s="172"/>
      <c r="AK2226" s="172"/>
      <c r="AL2226" s="172"/>
      <c r="AM2226" s="172"/>
      <c r="AN2226" s="172"/>
      <c r="AO2226" s="172"/>
      <c r="AP2226" s="172"/>
      <c r="AQ2226" s="172"/>
      <c r="AR2226" s="172"/>
      <c r="AS2226" s="172"/>
      <c r="AT2226" s="172"/>
      <c r="AU2226" s="172"/>
      <c r="AV2226" s="172"/>
      <c r="AW2226" s="172"/>
      <c r="AX2226" s="172"/>
      <c r="AY2226" s="172"/>
      <c r="AZ2226" s="172"/>
      <c r="BA2226" s="172"/>
      <c r="BB2226" s="172"/>
      <c r="BC2226" s="172"/>
      <c r="BD2226" s="172"/>
      <c r="BE2226" s="172"/>
      <c r="BF2226" s="172"/>
      <c r="BG2226" s="172"/>
      <c r="BH2226" s="172"/>
      <c r="BI2226" s="172"/>
      <c r="BJ2226" s="172"/>
      <c r="BK2226" s="172"/>
      <c r="BL2226" s="172"/>
      <c r="BM2226" s="172"/>
      <c r="BN2226" s="172"/>
    </row>
    <row r="2227" spans="20:66" s="156" customFormat="1">
      <c r="T2227" s="172"/>
      <c r="U2227" s="172"/>
      <c r="V2227" s="172"/>
      <c r="W2227" s="172"/>
      <c r="X2227" s="172"/>
      <c r="Y2227" s="172"/>
      <c r="Z2227" s="172"/>
      <c r="AA2227" s="172"/>
      <c r="AB2227" s="172"/>
      <c r="AC2227" s="172"/>
      <c r="AD2227" s="172"/>
      <c r="AE2227" s="172"/>
      <c r="AF2227" s="172"/>
      <c r="AG2227" s="172"/>
      <c r="AH2227" s="172"/>
      <c r="AI2227" s="172"/>
      <c r="AJ2227" s="172"/>
      <c r="AK2227" s="172"/>
      <c r="AL2227" s="172"/>
      <c r="AM2227" s="172"/>
      <c r="AN2227" s="172"/>
      <c r="AO2227" s="172"/>
      <c r="AP2227" s="172"/>
      <c r="AQ2227" s="172"/>
      <c r="AR2227" s="172"/>
      <c r="AS2227" s="172"/>
      <c r="AT2227" s="172"/>
      <c r="AU2227" s="172"/>
      <c r="AV2227" s="172"/>
      <c r="AW2227" s="172"/>
      <c r="AX2227" s="172"/>
      <c r="AY2227" s="172"/>
      <c r="AZ2227" s="172"/>
      <c r="BA2227" s="172"/>
      <c r="BB2227" s="172"/>
      <c r="BC2227" s="172"/>
      <c r="BD2227" s="172"/>
      <c r="BE2227" s="172"/>
      <c r="BF2227" s="172"/>
      <c r="BG2227" s="172"/>
      <c r="BH2227" s="172"/>
      <c r="BI2227" s="172"/>
      <c r="BJ2227" s="172"/>
      <c r="BK2227" s="172"/>
      <c r="BL2227" s="172"/>
      <c r="BM2227" s="172"/>
      <c r="BN2227" s="172"/>
    </row>
    <row r="2228" spans="20:66" s="156" customFormat="1">
      <c r="T2228" s="172"/>
      <c r="U2228" s="172"/>
      <c r="V2228" s="172"/>
      <c r="W2228" s="172"/>
      <c r="X2228" s="172"/>
      <c r="Y2228" s="172"/>
      <c r="Z2228" s="172"/>
      <c r="AA2228" s="172"/>
      <c r="AB2228" s="172"/>
      <c r="AC2228" s="172"/>
      <c r="AD2228" s="172"/>
      <c r="AE2228" s="172"/>
      <c r="AF2228" s="172"/>
      <c r="AG2228" s="172"/>
      <c r="AH2228" s="172"/>
      <c r="AI2228" s="172"/>
      <c r="AJ2228" s="172"/>
      <c r="AK2228" s="172"/>
      <c r="AL2228" s="172"/>
      <c r="AM2228" s="172"/>
      <c r="AN2228" s="172"/>
      <c r="AO2228" s="172"/>
      <c r="AP2228" s="172"/>
      <c r="AQ2228" s="172"/>
      <c r="AR2228" s="172"/>
      <c r="AS2228" s="172"/>
      <c r="AT2228" s="172"/>
      <c r="AU2228" s="172"/>
      <c r="AV2228" s="172"/>
      <c r="AW2228" s="172"/>
      <c r="AX2228" s="172"/>
      <c r="AY2228" s="172"/>
      <c r="AZ2228" s="172"/>
      <c r="BA2228" s="172"/>
      <c r="BB2228" s="172"/>
      <c r="BC2228" s="172"/>
      <c r="BD2228" s="172"/>
      <c r="BE2228" s="172"/>
      <c r="BF2228" s="172"/>
      <c r="BG2228" s="172"/>
      <c r="BH2228" s="172"/>
      <c r="BI2228" s="172"/>
      <c r="BJ2228" s="172"/>
      <c r="BK2228" s="172"/>
      <c r="BL2228" s="172"/>
      <c r="BM2228" s="172"/>
      <c r="BN2228" s="172"/>
    </row>
    <row r="2229" spans="20:66" s="156" customFormat="1">
      <c r="T2229" s="172"/>
      <c r="U2229" s="172"/>
      <c r="V2229" s="172"/>
      <c r="W2229" s="172"/>
      <c r="X2229" s="172"/>
      <c r="Y2229" s="172"/>
      <c r="Z2229" s="172"/>
      <c r="AA2229" s="172"/>
      <c r="AB2229" s="172"/>
      <c r="AC2229" s="172"/>
      <c r="AD2229" s="172"/>
      <c r="AE2229" s="172"/>
      <c r="AF2229" s="172"/>
      <c r="AG2229" s="172"/>
      <c r="AH2229" s="172"/>
      <c r="AI2229" s="172"/>
      <c r="AJ2229" s="172"/>
      <c r="AK2229" s="172"/>
      <c r="AL2229" s="172"/>
      <c r="AM2229" s="172"/>
      <c r="AN2229" s="172"/>
      <c r="AO2229" s="172"/>
      <c r="AP2229" s="172"/>
      <c r="AQ2229" s="172"/>
      <c r="AR2229" s="172"/>
      <c r="AS2229" s="172"/>
      <c r="AT2229" s="172"/>
      <c r="AU2229" s="172"/>
      <c r="AV2229" s="172"/>
      <c r="AW2229" s="172"/>
      <c r="AX2229" s="172"/>
      <c r="AY2229" s="172"/>
      <c r="AZ2229" s="172"/>
      <c r="BA2229" s="172"/>
      <c r="BB2229" s="172"/>
      <c r="BC2229" s="172"/>
      <c r="BD2229" s="172"/>
      <c r="BE2229" s="172"/>
      <c r="BF2229" s="172"/>
      <c r="BG2229" s="172"/>
      <c r="BH2229" s="172"/>
      <c r="BI2229" s="172"/>
      <c r="BJ2229" s="172"/>
      <c r="BK2229" s="172"/>
      <c r="BL2229" s="172"/>
      <c r="BM2229" s="172"/>
      <c r="BN2229" s="172"/>
    </row>
    <row r="2230" spans="20:66" s="156" customFormat="1">
      <c r="T2230" s="172"/>
      <c r="U2230" s="172"/>
      <c r="V2230" s="172"/>
      <c r="W2230" s="172"/>
      <c r="X2230" s="172"/>
      <c r="Y2230" s="172"/>
      <c r="Z2230" s="172"/>
      <c r="AA2230" s="172"/>
      <c r="AB2230" s="172"/>
      <c r="AC2230" s="172"/>
      <c r="AD2230" s="172"/>
      <c r="AE2230" s="172"/>
      <c r="AF2230" s="172"/>
      <c r="AG2230" s="172"/>
      <c r="AH2230" s="172"/>
      <c r="AI2230" s="172"/>
      <c r="AJ2230" s="172"/>
      <c r="AK2230" s="172"/>
      <c r="AL2230" s="172"/>
      <c r="AM2230" s="172"/>
      <c r="AN2230" s="172"/>
      <c r="AO2230" s="172"/>
      <c r="AP2230" s="172"/>
      <c r="AQ2230" s="172"/>
      <c r="AR2230" s="172"/>
      <c r="AS2230" s="172"/>
      <c r="AT2230" s="172"/>
      <c r="AU2230" s="172"/>
      <c r="AV2230" s="172"/>
      <c r="AW2230" s="172"/>
      <c r="AX2230" s="172"/>
      <c r="AY2230" s="172"/>
      <c r="AZ2230" s="172"/>
      <c r="BA2230" s="172"/>
      <c r="BB2230" s="172"/>
      <c r="BC2230" s="172"/>
      <c r="BD2230" s="172"/>
      <c r="BE2230" s="172"/>
      <c r="BF2230" s="172"/>
      <c r="BG2230" s="172"/>
      <c r="BH2230" s="172"/>
      <c r="BI2230" s="172"/>
      <c r="BJ2230" s="172"/>
      <c r="BK2230" s="172"/>
      <c r="BL2230" s="172"/>
      <c r="BM2230" s="172"/>
      <c r="BN2230" s="172"/>
    </row>
    <row r="2231" spans="20:66" s="156" customFormat="1">
      <c r="T2231" s="172"/>
      <c r="U2231" s="172"/>
      <c r="V2231" s="172"/>
      <c r="W2231" s="172"/>
      <c r="X2231" s="172"/>
      <c r="Y2231" s="172"/>
      <c r="Z2231" s="172"/>
      <c r="AA2231" s="172"/>
      <c r="AB2231" s="172"/>
      <c r="AC2231" s="172"/>
      <c r="AD2231" s="172"/>
      <c r="AE2231" s="172"/>
      <c r="AF2231" s="172"/>
      <c r="AG2231" s="172"/>
      <c r="AH2231" s="172"/>
      <c r="AI2231" s="172"/>
      <c r="AJ2231" s="172"/>
      <c r="AK2231" s="172"/>
      <c r="AL2231" s="172"/>
      <c r="AM2231" s="172"/>
      <c r="AN2231" s="172"/>
      <c r="AO2231" s="172"/>
      <c r="AP2231" s="172"/>
      <c r="AQ2231" s="172"/>
      <c r="AR2231" s="172"/>
      <c r="AS2231" s="172"/>
      <c r="AT2231" s="172"/>
      <c r="AU2231" s="172"/>
      <c r="AV2231" s="172"/>
      <c r="AW2231" s="172"/>
      <c r="AX2231" s="172"/>
      <c r="AY2231" s="172"/>
      <c r="AZ2231" s="172"/>
      <c r="BA2231" s="172"/>
      <c r="BB2231" s="172"/>
      <c r="BC2231" s="172"/>
      <c r="BD2231" s="172"/>
      <c r="BE2231" s="172"/>
      <c r="BF2231" s="172"/>
      <c r="BG2231" s="172"/>
      <c r="BH2231" s="172"/>
      <c r="BI2231" s="172"/>
      <c r="BJ2231" s="172"/>
      <c r="BK2231" s="172"/>
      <c r="BL2231" s="172"/>
      <c r="BM2231" s="172"/>
      <c r="BN2231" s="172"/>
    </row>
    <row r="2232" spans="20:66" s="156" customFormat="1">
      <c r="T2232" s="172"/>
      <c r="U2232" s="172"/>
      <c r="V2232" s="172"/>
      <c r="W2232" s="172"/>
      <c r="X2232" s="172"/>
      <c r="Y2232" s="172"/>
      <c r="Z2232" s="172"/>
      <c r="AA2232" s="172"/>
      <c r="AB2232" s="172"/>
      <c r="AC2232" s="172"/>
      <c r="AD2232" s="172"/>
      <c r="AE2232" s="172"/>
      <c r="AF2232" s="172"/>
      <c r="AG2232" s="172"/>
      <c r="AH2232" s="172"/>
      <c r="AI2232" s="172"/>
      <c r="AJ2232" s="172"/>
      <c r="AK2232" s="172"/>
      <c r="AL2232" s="172"/>
      <c r="AM2232" s="172"/>
      <c r="AN2232" s="172"/>
      <c r="AO2232" s="172"/>
      <c r="AP2232" s="172"/>
      <c r="AQ2232" s="172"/>
      <c r="AR2232" s="172"/>
      <c r="AS2232" s="172"/>
      <c r="AT2232" s="172"/>
      <c r="AU2232" s="172"/>
      <c r="AV2232" s="172"/>
      <c r="AW2232" s="172"/>
      <c r="AX2232" s="172"/>
      <c r="AY2232" s="172"/>
      <c r="AZ2232" s="172"/>
      <c r="BA2232" s="172"/>
      <c r="BB2232" s="172"/>
      <c r="BC2232" s="172"/>
      <c r="BD2232" s="172"/>
      <c r="BE2232" s="172"/>
      <c r="BF2232" s="172"/>
      <c r="BG2232" s="172"/>
      <c r="BH2232" s="172"/>
      <c r="BI2232" s="172"/>
      <c r="BJ2232" s="172"/>
      <c r="BK2232" s="172"/>
      <c r="BL2232" s="172"/>
      <c r="BM2232" s="172"/>
      <c r="BN2232" s="172"/>
    </row>
    <row r="2233" spans="20:66" s="156" customFormat="1">
      <c r="T2233" s="172"/>
      <c r="U2233" s="172"/>
      <c r="V2233" s="172"/>
      <c r="W2233" s="172"/>
      <c r="X2233" s="172"/>
      <c r="Y2233" s="172"/>
      <c r="Z2233" s="172"/>
      <c r="AA2233" s="172"/>
      <c r="AB2233" s="172"/>
      <c r="AC2233" s="172"/>
      <c r="AD2233" s="172"/>
      <c r="AE2233" s="172"/>
      <c r="AF2233" s="172"/>
      <c r="AG2233" s="172"/>
      <c r="AH2233" s="172"/>
      <c r="AI2233" s="172"/>
      <c r="AJ2233" s="172"/>
      <c r="AK2233" s="172"/>
      <c r="AL2233" s="172"/>
      <c r="AM2233" s="172"/>
      <c r="AN2233" s="172"/>
      <c r="AO2233" s="172"/>
      <c r="AP2233" s="172"/>
      <c r="AQ2233" s="172"/>
      <c r="AR2233" s="172"/>
      <c r="AS2233" s="172"/>
      <c r="AT2233" s="172"/>
      <c r="AU2233" s="172"/>
      <c r="AV2233" s="172"/>
      <c r="AW2233" s="172"/>
      <c r="AX2233" s="172"/>
      <c r="AY2233" s="172"/>
      <c r="AZ2233" s="172"/>
      <c r="BA2233" s="172"/>
      <c r="BB2233" s="172"/>
      <c r="BC2233" s="172"/>
      <c r="BD2233" s="172"/>
      <c r="BE2233" s="172"/>
      <c r="BF2233" s="172"/>
      <c r="BG2233" s="172"/>
      <c r="BH2233" s="172"/>
      <c r="BI2233" s="172"/>
      <c r="BJ2233" s="172"/>
      <c r="BK2233" s="172"/>
      <c r="BL2233" s="172"/>
      <c r="BM2233" s="172"/>
      <c r="BN2233" s="172"/>
    </row>
    <row r="2234" spans="20:66" s="156" customFormat="1">
      <c r="T2234" s="172"/>
      <c r="U2234" s="172"/>
      <c r="V2234" s="172"/>
      <c r="W2234" s="172"/>
      <c r="X2234" s="172"/>
      <c r="Y2234" s="172"/>
      <c r="Z2234" s="172"/>
      <c r="AA2234" s="172"/>
      <c r="AB2234" s="172"/>
      <c r="AC2234" s="172"/>
      <c r="AD2234" s="172"/>
      <c r="AE2234" s="172"/>
      <c r="AF2234" s="172"/>
      <c r="AG2234" s="172"/>
      <c r="AH2234" s="172"/>
      <c r="AI2234" s="172"/>
      <c r="AJ2234" s="172"/>
      <c r="AK2234" s="172"/>
      <c r="AL2234" s="172"/>
      <c r="AM2234" s="172"/>
      <c r="AN2234" s="172"/>
      <c r="AO2234" s="172"/>
      <c r="AP2234" s="172"/>
      <c r="AQ2234" s="172"/>
      <c r="AR2234" s="172"/>
      <c r="AS2234" s="172"/>
      <c r="AT2234" s="172"/>
      <c r="AU2234" s="172"/>
      <c r="AV2234" s="172"/>
      <c r="AW2234" s="172"/>
      <c r="AX2234" s="172"/>
      <c r="AY2234" s="172"/>
      <c r="AZ2234" s="172"/>
      <c r="BA2234" s="172"/>
      <c r="BB2234" s="172"/>
      <c r="BC2234" s="172"/>
      <c r="BD2234" s="172"/>
      <c r="BE2234" s="172"/>
      <c r="BF2234" s="172"/>
      <c r="BG2234" s="172"/>
      <c r="BH2234" s="172"/>
      <c r="BI2234" s="172"/>
      <c r="BJ2234" s="172"/>
      <c r="BK2234" s="172"/>
      <c r="BL2234" s="172"/>
      <c r="BM2234" s="172"/>
      <c r="BN2234" s="172"/>
    </row>
    <row r="2235" spans="20:66" s="156" customFormat="1">
      <c r="T2235" s="172"/>
      <c r="U2235" s="172"/>
      <c r="V2235" s="172"/>
      <c r="W2235" s="172"/>
      <c r="X2235" s="172"/>
      <c r="Y2235" s="172"/>
      <c r="Z2235" s="172"/>
      <c r="AA2235" s="172"/>
      <c r="AB2235" s="172"/>
      <c r="AC2235" s="172"/>
      <c r="AD2235" s="172"/>
      <c r="AE2235" s="172"/>
      <c r="AF2235" s="172"/>
      <c r="AG2235" s="172"/>
      <c r="AH2235" s="172"/>
      <c r="AI2235" s="172"/>
      <c r="AJ2235" s="172"/>
      <c r="AK2235" s="172"/>
      <c r="AL2235" s="172"/>
      <c r="AM2235" s="172"/>
      <c r="AN2235" s="172"/>
      <c r="AO2235" s="172"/>
      <c r="AP2235" s="172"/>
      <c r="AQ2235" s="172"/>
      <c r="AR2235" s="172"/>
      <c r="AS2235" s="172"/>
      <c r="AT2235" s="172"/>
      <c r="AU2235" s="172"/>
      <c r="AV2235" s="172"/>
      <c r="AW2235" s="172"/>
      <c r="AX2235" s="172"/>
      <c r="AY2235" s="172"/>
      <c r="AZ2235" s="172"/>
      <c r="BA2235" s="172"/>
      <c r="BB2235" s="172"/>
      <c r="BC2235" s="172"/>
      <c r="BD2235" s="172"/>
      <c r="BE2235" s="172"/>
      <c r="BF2235" s="172"/>
      <c r="BG2235" s="172"/>
      <c r="BH2235" s="172"/>
      <c r="BI2235" s="172"/>
      <c r="BJ2235" s="172"/>
      <c r="BK2235" s="172"/>
      <c r="BL2235" s="172"/>
      <c r="BM2235" s="172"/>
      <c r="BN2235" s="172"/>
    </row>
    <row r="2236" spans="20:66" s="156" customFormat="1">
      <c r="T2236" s="172"/>
      <c r="U2236" s="172"/>
      <c r="V2236" s="172"/>
      <c r="W2236" s="172"/>
      <c r="X2236" s="172"/>
      <c r="Y2236" s="172"/>
      <c r="Z2236" s="172"/>
      <c r="AA2236" s="172"/>
      <c r="AB2236" s="172"/>
      <c r="AC2236" s="172"/>
      <c r="AD2236" s="172"/>
      <c r="AE2236" s="172"/>
      <c r="AF2236" s="172"/>
      <c r="AG2236" s="172"/>
      <c r="AH2236" s="172"/>
      <c r="AI2236" s="172"/>
      <c r="AJ2236" s="172"/>
      <c r="AK2236" s="172"/>
      <c r="AL2236" s="172"/>
      <c r="AM2236" s="172"/>
      <c r="AN2236" s="172"/>
      <c r="AO2236" s="172"/>
      <c r="AP2236" s="172"/>
      <c r="AQ2236" s="172"/>
      <c r="AR2236" s="172"/>
      <c r="AS2236" s="172"/>
      <c r="AT2236" s="172"/>
      <c r="AU2236" s="172"/>
      <c r="AV2236" s="172"/>
      <c r="AW2236" s="172"/>
      <c r="AX2236" s="172"/>
      <c r="AY2236" s="172"/>
      <c r="AZ2236" s="172"/>
      <c r="BA2236" s="172"/>
      <c r="BB2236" s="172"/>
      <c r="BC2236" s="172"/>
      <c r="BD2236" s="172"/>
      <c r="BE2236" s="172"/>
      <c r="BF2236" s="172"/>
      <c r="BG2236" s="172"/>
      <c r="BH2236" s="172"/>
      <c r="BI2236" s="172"/>
      <c r="BJ2236" s="172"/>
      <c r="BK2236" s="172"/>
      <c r="BL2236" s="172"/>
      <c r="BM2236" s="172"/>
      <c r="BN2236" s="172"/>
    </row>
    <row r="2237" spans="20:66" s="156" customFormat="1">
      <c r="T2237" s="172"/>
      <c r="U2237" s="172"/>
      <c r="V2237" s="172"/>
      <c r="W2237" s="172"/>
      <c r="X2237" s="172"/>
      <c r="Y2237" s="172"/>
      <c r="Z2237" s="172"/>
      <c r="AA2237" s="172"/>
      <c r="AB2237" s="172"/>
      <c r="AC2237" s="172"/>
      <c r="AD2237" s="172"/>
      <c r="AE2237" s="172"/>
      <c r="AF2237" s="172"/>
      <c r="AG2237" s="172"/>
      <c r="AH2237" s="172"/>
      <c r="AI2237" s="172"/>
      <c r="AJ2237" s="172"/>
      <c r="AK2237" s="172"/>
      <c r="AL2237" s="172"/>
      <c r="AM2237" s="172"/>
      <c r="AN2237" s="172"/>
      <c r="AO2237" s="172"/>
      <c r="AP2237" s="172"/>
      <c r="AQ2237" s="172"/>
      <c r="AR2237" s="172"/>
      <c r="AS2237" s="172"/>
      <c r="AT2237" s="172"/>
      <c r="AU2237" s="172"/>
      <c r="AV2237" s="172"/>
      <c r="AW2237" s="172"/>
      <c r="AX2237" s="172"/>
      <c r="AY2237" s="172"/>
      <c r="AZ2237" s="172"/>
      <c r="BA2237" s="172"/>
      <c r="BB2237" s="172"/>
      <c r="BC2237" s="172"/>
      <c r="BD2237" s="172"/>
      <c r="BE2237" s="172"/>
      <c r="BF2237" s="172"/>
      <c r="BG2237" s="172"/>
      <c r="BH2237" s="172"/>
      <c r="BI2237" s="172"/>
      <c r="BJ2237" s="172"/>
      <c r="BK2237" s="172"/>
      <c r="BL2237" s="172"/>
      <c r="BM2237" s="172"/>
      <c r="BN2237" s="172"/>
    </row>
    <row r="2238" spans="20:66" s="156" customFormat="1">
      <c r="T2238" s="172"/>
      <c r="U2238" s="172"/>
      <c r="V2238" s="172"/>
      <c r="W2238" s="172"/>
      <c r="X2238" s="172"/>
      <c r="Y2238" s="172"/>
      <c r="Z2238" s="172"/>
      <c r="AA2238" s="172"/>
      <c r="AB2238" s="172"/>
      <c r="AC2238" s="172"/>
      <c r="AD2238" s="172"/>
      <c r="AE2238" s="172"/>
      <c r="AF2238" s="172"/>
      <c r="AG2238" s="172"/>
      <c r="AH2238" s="172"/>
      <c r="AI2238" s="172"/>
      <c r="AJ2238" s="172"/>
      <c r="AK2238" s="172"/>
      <c r="AL2238" s="172"/>
      <c r="AM2238" s="172"/>
      <c r="AN2238" s="172"/>
      <c r="AO2238" s="172"/>
      <c r="AP2238" s="172"/>
      <c r="AQ2238" s="172"/>
      <c r="AR2238" s="172"/>
      <c r="AS2238" s="172"/>
      <c r="AT2238" s="172"/>
      <c r="AU2238" s="172"/>
      <c r="AV2238" s="172"/>
      <c r="AW2238" s="172"/>
      <c r="AX2238" s="172"/>
      <c r="AY2238" s="172"/>
      <c r="AZ2238" s="172"/>
      <c r="BA2238" s="172"/>
      <c r="BB2238" s="172"/>
      <c r="BC2238" s="172"/>
      <c r="BD2238" s="172"/>
      <c r="BE2238" s="172"/>
      <c r="BF2238" s="172"/>
      <c r="BG2238" s="172"/>
      <c r="BH2238" s="172"/>
      <c r="BI2238" s="172"/>
      <c r="BJ2238" s="172"/>
      <c r="BK2238" s="172"/>
      <c r="BL2238" s="172"/>
      <c r="BM2238" s="172"/>
      <c r="BN2238" s="172"/>
    </row>
    <row r="2239" spans="20:66" s="156" customFormat="1">
      <c r="T2239" s="172"/>
      <c r="U2239" s="172"/>
      <c r="V2239" s="172"/>
      <c r="W2239" s="172"/>
      <c r="X2239" s="172"/>
      <c r="Y2239" s="172"/>
      <c r="Z2239" s="172"/>
      <c r="AA2239" s="172"/>
      <c r="AB2239" s="172"/>
      <c r="AC2239" s="172"/>
      <c r="AD2239" s="172"/>
      <c r="AE2239" s="172"/>
      <c r="AF2239" s="172"/>
      <c r="AG2239" s="172"/>
      <c r="AH2239" s="172"/>
      <c r="AI2239" s="172"/>
      <c r="AJ2239" s="172"/>
      <c r="AK2239" s="172"/>
      <c r="AL2239" s="172"/>
      <c r="AM2239" s="172"/>
      <c r="AN2239" s="172"/>
      <c r="AO2239" s="172"/>
      <c r="AP2239" s="172"/>
      <c r="AQ2239" s="172"/>
      <c r="AR2239" s="172"/>
      <c r="AS2239" s="172"/>
      <c r="AT2239" s="172"/>
      <c r="AU2239" s="172"/>
      <c r="AV2239" s="172"/>
      <c r="AW2239" s="172"/>
      <c r="AX2239" s="172"/>
      <c r="AY2239" s="172"/>
      <c r="AZ2239" s="172"/>
      <c r="BA2239" s="172"/>
      <c r="BB2239" s="172"/>
      <c r="BC2239" s="172"/>
      <c r="BD2239" s="172"/>
      <c r="BE2239" s="172"/>
      <c r="BF2239" s="172"/>
      <c r="BG2239" s="172"/>
      <c r="BH2239" s="172"/>
      <c r="BI2239" s="172"/>
      <c r="BJ2239" s="172"/>
      <c r="BK2239" s="172"/>
      <c r="BL2239" s="172"/>
      <c r="BM2239" s="172"/>
      <c r="BN2239" s="172"/>
    </row>
    <row r="2240" spans="20:66" s="156" customFormat="1">
      <c r="T2240" s="172"/>
      <c r="U2240" s="172"/>
      <c r="V2240" s="172"/>
      <c r="W2240" s="172"/>
      <c r="X2240" s="172"/>
      <c r="Y2240" s="172"/>
      <c r="Z2240" s="172"/>
      <c r="AA2240" s="172"/>
      <c r="AB2240" s="172"/>
      <c r="AC2240" s="172"/>
      <c r="AD2240" s="172"/>
      <c r="AE2240" s="172"/>
      <c r="AF2240" s="172"/>
      <c r="AG2240" s="172"/>
      <c r="AH2240" s="172"/>
      <c r="AI2240" s="172"/>
      <c r="AJ2240" s="172"/>
      <c r="AK2240" s="172"/>
      <c r="AL2240" s="172"/>
      <c r="AM2240" s="172"/>
      <c r="AN2240" s="172"/>
      <c r="AO2240" s="172"/>
      <c r="AP2240" s="172"/>
      <c r="AQ2240" s="172"/>
      <c r="AR2240" s="172"/>
      <c r="AS2240" s="172"/>
      <c r="AT2240" s="172"/>
      <c r="AU2240" s="172"/>
      <c r="AV2240" s="172"/>
      <c r="AW2240" s="172"/>
      <c r="AX2240" s="172"/>
      <c r="AY2240" s="172"/>
      <c r="AZ2240" s="172"/>
      <c r="BA2240" s="172"/>
      <c r="BB2240" s="172"/>
      <c r="BC2240" s="172"/>
      <c r="BD2240" s="172"/>
      <c r="BE2240" s="172"/>
      <c r="BF2240" s="172"/>
      <c r="BG2240" s="172"/>
      <c r="BH2240" s="172"/>
      <c r="BI2240" s="172"/>
      <c r="BJ2240" s="172"/>
      <c r="BK2240" s="172"/>
      <c r="BL2240" s="172"/>
      <c r="BM2240" s="172"/>
      <c r="BN2240" s="172"/>
    </row>
    <row r="2241" spans="20:66" s="156" customFormat="1">
      <c r="T2241" s="172"/>
      <c r="U2241" s="172"/>
      <c r="V2241" s="172"/>
      <c r="W2241" s="172"/>
      <c r="X2241" s="172"/>
      <c r="Y2241" s="172"/>
      <c r="Z2241" s="172"/>
      <c r="AA2241" s="172"/>
      <c r="AB2241" s="172"/>
      <c r="AC2241" s="172"/>
      <c r="AD2241" s="172"/>
      <c r="AE2241" s="172"/>
      <c r="AF2241" s="172"/>
      <c r="AG2241" s="172"/>
      <c r="AH2241" s="172"/>
      <c r="AI2241" s="172"/>
      <c r="AJ2241" s="172"/>
      <c r="AK2241" s="172"/>
      <c r="AL2241" s="172"/>
      <c r="AM2241" s="172"/>
      <c r="AN2241" s="172"/>
      <c r="AO2241" s="172"/>
      <c r="AP2241" s="172"/>
      <c r="AQ2241" s="172"/>
      <c r="AR2241" s="172"/>
      <c r="AS2241" s="172"/>
      <c r="AT2241" s="172"/>
      <c r="AU2241" s="172"/>
      <c r="AV2241" s="172"/>
      <c r="AW2241" s="172"/>
      <c r="AX2241" s="172"/>
      <c r="AY2241" s="172"/>
      <c r="AZ2241" s="172"/>
      <c r="BA2241" s="172"/>
      <c r="BB2241" s="172"/>
      <c r="BC2241" s="172"/>
      <c r="BD2241" s="172"/>
      <c r="BE2241" s="172"/>
      <c r="BF2241" s="172"/>
      <c r="BG2241" s="172"/>
      <c r="BH2241" s="172"/>
      <c r="BI2241" s="172"/>
      <c r="BJ2241" s="172"/>
      <c r="BK2241" s="172"/>
      <c r="BL2241" s="172"/>
      <c r="BM2241" s="172"/>
      <c r="BN2241" s="172"/>
    </row>
    <row r="2242" spans="20:66" s="156" customFormat="1">
      <c r="T2242" s="172"/>
      <c r="U2242" s="172"/>
      <c r="V2242" s="172"/>
      <c r="W2242" s="172"/>
      <c r="X2242" s="172"/>
      <c r="Y2242" s="172"/>
      <c r="Z2242" s="172"/>
      <c r="AA2242" s="172"/>
      <c r="AB2242" s="172"/>
      <c r="AC2242" s="172"/>
      <c r="AD2242" s="172"/>
      <c r="AE2242" s="172"/>
      <c r="AF2242" s="172"/>
      <c r="AG2242" s="172"/>
      <c r="AH2242" s="172"/>
      <c r="AI2242" s="172"/>
      <c r="AJ2242" s="172"/>
      <c r="AK2242" s="172"/>
      <c r="AL2242" s="172"/>
      <c r="AM2242" s="172"/>
      <c r="AN2242" s="172"/>
      <c r="AO2242" s="172"/>
      <c r="AP2242" s="172"/>
      <c r="AQ2242" s="172"/>
      <c r="AR2242" s="172"/>
      <c r="AS2242" s="172"/>
      <c r="AT2242" s="172"/>
      <c r="AU2242" s="172"/>
      <c r="AV2242" s="172"/>
      <c r="AW2242" s="172"/>
      <c r="AX2242" s="172"/>
      <c r="AY2242" s="172"/>
      <c r="AZ2242" s="172"/>
      <c r="BA2242" s="172"/>
      <c r="BB2242" s="172"/>
      <c r="BC2242" s="172"/>
      <c r="BD2242" s="172"/>
      <c r="BE2242" s="172"/>
      <c r="BF2242" s="172"/>
      <c r="BG2242" s="172"/>
      <c r="BH2242" s="172"/>
      <c r="BI2242" s="172"/>
      <c r="BJ2242" s="172"/>
      <c r="BK2242" s="172"/>
      <c r="BL2242" s="172"/>
      <c r="BM2242" s="172"/>
      <c r="BN2242" s="172"/>
    </row>
    <row r="2243" spans="20:66" s="156" customFormat="1">
      <c r="T2243" s="172"/>
      <c r="U2243" s="172"/>
      <c r="V2243" s="172"/>
      <c r="W2243" s="172"/>
      <c r="X2243" s="172"/>
      <c r="Y2243" s="172"/>
      <c r="Z2243" s="172"/>
      <c r="AA2243" s="172"/>
      <c r="AB2243" s="172"/>
      <c r="AC2243" s="172"/>
      <c r="AD2243" s="172"/>
      <c r="AE2243" s="172"/>
      <c r="AF2243" s="172"/>
      <c r="AG2243" s="172"/>
      <c r="AH2243" s="172"/>
      <c r="AI2243" s="172"/>
      <c r="AJ2243" s="172"/>
      <c r="AK2243" s="172"/>
      <c r="AL2243" s="172"/>
      <c r="AM2243" s="172"/>
      <c r="AN2243" s="172"/>
      <c r="AO2243" s="172"/>
      <c r="AP2243" s="172"/>
      <c r="AQ2243" s="172"/>
      <c r="AR2243" s="172"/>
      <c r="AS2243" s="172"/>
      <c r="AT2243" s="172"/>
      <c r="AU2243" s="172"/>
      <c r="AV2243" s="172"/>
      <c r="AW2243" s="172"/>
      <c r="AX2243" s="172"/>
      <c r="AY2243" s="172"/>
      <c r="AZ2243" s="172"/>
      <c r="BA2243" s="172"/>
      <c r="BB2243" s="172"/>
      <c r="BC2243" s="172"/>
      <c r="BD2243" s="172"/>
      <c r="BE2243" s="172"/>
      <c r="BF2243" s="172"/>
      <c r="BG2243" s="172"/>
      <c r="BH2243" s="172"/>
      <c r="BI2243" s="172"/>
      <c r="BJ2243" s="172"/>
      <c r="BK2243" s="172"/>
      <c r="BL2243" s="172"/>
      <c r="BM2243" s="172"/>
      <c r="BN2243" s="172"/>
    </row>
    <row r="2244" spans="20:66" s="156" customFormat="1">
      <c r="T2244" s="172"/>
      <c r="U2244" s="172"/>
      <c r="V2244" s="172"/>
      <c r="W2244" s="172"/>
      <c r="X2244" s="172"/>
      <c r="Y2244" s="172"/>
      <c r="Z2244" s="172"/>
      <c r="AA2244" s="172"/>
      <c r="AB2244" s="172"/>
      <c r="AC2244" s="172"/>
      <c r="AD2244" s="172"/>
      <c r="AE2244" s="172"/>
      <c r="AF2244" s="172"/>
      <c r="AG2244" s="172"/>
      <c r="AH2244" s="172"/>
      <c r="AI2244" s="172"/>
      <c r="AJ2244" s="172"/>
      <c r="AK2244" s="172"/>
      <c r="AL2244" s="172"/>
      <c r="AM2244" s="172"/>
      <c r="AN2244" s="172"/>
      <c r="AO2244" s="172"/>
      <c r="AP2244" s="172"/>
      <c r="AQ2244" s="172"/>
      <c r="AR2244" s="172"/>
      <c r="AS2244" s="172"/>
      <c r="AT2244" s="172"/>
      <c r="AU2244" s="172"/>
      <c r="AV2244" s="172"/>
      <c r="AW2244" s="172"/>
      <c r="AX2244" s="172"/>
      <c r="AY2244" s="172"/>
      <c r="AZ2244" s="172"/>
      <c r="BA2244" s="172"/>
      <c r="BB2244" s="172"/>
      <c r="BC2244" s="172"/>
      <c r="BD2244" s="172"/>
      <c r="BE2244" s="172"/>
      <c r="BF2244" s="172"/>
      <c r="BG2244" s="172"/>
      <c r="BH2244" s="172"/>
      <c r="BI2244" s="172"/>
      <c r="BJ2244" s="172"/>
      <c r="BK2244" s="172"/>
      <c r="BL2244" s="172"/>
      <c r="BM2244" s="172"/>
      <c r="BN2244" s="172"/>
    </row>
    <row r="2245" spans="20:66" s="156" customFormat="1">
      <c r="T2245" s="172"/>
      <c r="U2245" s="172"/>
      <c r="V2245" s="172"/>
      <c r="W2245" s="172"/>
      <c r="X2245" s="172"/>
      <c r="Y2245" s="172"/>
      <c r="Z2245" s="172"/>
      <c r="AA2245" s="172"/>
      <c r="AB2245" s="172"/>
      <c r="AC2245" s="172"/>
      <c r="AD2245" s="172"/>
      <c r="AE2245" s="172"/>
      <c r="AF2245" s="172"/>
      <c r="AG2245" s="172"/>
      <c r="AH2245" s="172"/>
      <c r="AI2245" s="172"/>
      <c r="AJ2245" s="172"/>
      <c r="AK2245" s="172"/>
      <c r="AL2245" s="172"/>
      <c r="AM2245" s="172"/>
      <c r="AN2245" s="172"/>
      <c r="AO2245" s="172"/>
      <c r="AP2245" s="172"/>
      <c r="AQ2245" s="172"/>
      <c r="AR2245" s="172"/>
      <c r="AS2245" s="172"/>
      <c r="AT2245" s="172"/>
      <c r="AU2245" s="172"/>
      <c r="AV2245" s="172"/>
      <c r="AW2245" s="172"/>
      <c r="AX2245" s="172"/>
      <c r="AY2245" s="172"/>
      <c r="AZ2245" s="172"/>
      <c r="BA2245" s="172"/>
      <c r="BB2245" s="172"/>
      <c r="BC2245" s="172"/>
      <c r="BD2245" s="172"/>
      <c r="BE2245" s="172"/>
      <c r="BF2245" s="172"/>
      <c r="BG2245" s="172"/>
      <c r="BH2245" s="172"/>
      <c r="BI2245" s="172"/>
      <c r="BJ2245" s="172"/>
      <c r="BK2245" s="172"/>
      <c r="BL2245" s="172"/>
      <c r="BM2245" s="172"/>
      <c r="BN2245" s="172"/>
    </row>
    <row r="2246" spans="20:66" s="156" customFormat="1">
      <c r="T2246" s="172"/>
      <c r="U2246" s="172"/>
      <c r="V2246" s="172"/>
      <c r="W2246" s="172"/>
      <c r="X2246" s="172"/>
      <c r="Y2246" s="172"/>
      <c r="Z2246" s="172"/>
      <c r="AA2246" s="172"/>
      <c r="AB2246" s="172"/>
      <c r="AC2246" s="172"/>
      <c r="AD2246" s="172"/>
      <c r="AE2246" s="172"/>
      <c r="AF2246" s="172"/>
      <c r="AG2246" s="172"/>
      <c r="AH2246" s="172"/>
      <c r="AI2246" s="172"/>
      <c r="AJ2246" s="172"/>
      <c r="AK2246" s="172"/>
      <c r="AL2246" s="172"/>
      <c r="AM2246" s="172"/>
      <c r="AN2246" s="172"/>
      <c r="AO2246" s="172"/>
      <c r="AP2246" s="172"/>
      <c r="AQ2246" s="172"/>
      <c r="AR2246" s="172"/>
      <c r="AS2246" s="172"/>
      <c r="AT2246" s="172"/>
      <c r="AU2246" s="172"/>
      <c r="AV2246" s="172"/>
      <c r="AW2246" s="172"/>
      <c r="AX2246" s="172"/>
      <c r="AY2246" s="172"/>
      <c r="AZ2246" s="172"/>
      <c r="BA2246" s="172"/>
      <c r="BB2246" s="172"/>
      <c r="BC2246" s="172"/>
      <c r="BD2246" s="172"/>
      <c r="BE2246" s="172"/>
      <c r="BF2246" s="172"/>
      <c r="BG2246" s="172"/>
      <c r="BH2246" s="172"/>
      <c r="BI2246" s="172"/>
      <c r="BJ2246" s="172"/>
      <c r="BK2246" s="172"/>
      <c r="BL2246" s="172"/>
      <c r="BM2246" s="172"/>
      <c r="BN2246" s="172"/>
    </row>
    <row r="2247" spans="20:66" s="156" customFormat="1">
      <c r="T2247" s="172"/>
      <c r="U2247" s="172"/>
      <c r="V2247" s="172"/>
      <c r="W2247" s="172"/>
      <c r="X2247" s="172"/>
      <c r="Y2247" s="172"/>
      <c r="Z2247" s="172"/>
      <c r="AA2247" s="172"/>
      <c r="AB2247" s="172"/>
      <c r="AC2247" s="172"/>
      <c r="AD2247" s="172"/>
      <c r="AE2247" s="172"/>
      <c r="AF2247" s="172"/>
      <c r="AG2247" s="172"/>
      <c r="AH2247" s="172"/>
      <c r="AI2247" s="172"/>
      <c r="AJ2247" s="172"/>
      <c r="AK2247" s="172"/>
      <c r="AL2247" s="172"/>
      <c r="AM2247" s="172"/>
      <c r="AN2247" s="172"/>
      <c r="AO2247" s="172"/>
      <c r="AP2247" s="172"/>
      <c r="AQ2247" s="172"/>
      <c r="AR2247" s="172"/>
      <c r="AS2247" s="172"/>
      <c r="AT2247" s="172"/>
      <c r="AU2247" s="172"/>
      <c r="AV2247" s="172"/>
      <c r="AW2247" s="172"/>
      <c r="AX2247" s="172"/>
      <c r="AY2247" s="172"/>
      <c r="AZ2247" s="172"/>
      <c r="BA2247" s="172"/>
      <c r="BB2247" s="172"/>
      <c r="BC2247" s="172"/>
      <c r="BD2247" s="172"/>
      <c r="BE2247" s="172"/>
      <c r="BF2247" s="172"/>
      <c r="BG2247" s="172"/>
      <c r="BH2247" s="172"/>
      <c r="BI2247" s="172"/>
      <c r="BJ2247" s="172"/>
      <c r="BK2247" s="172"/>
      <c r="BL2247" s="172"/>
      <c r="BM2247" s="172"/>
      <c r="BN2247" s="172"/>
    </row>
    <row r="2248" spans="20:66" s="156" customFormat="1">
      <c r="T2248" s="172"/>
      <c r="U2248" s="172"/>
      <c r="V2248" s="172"/>
      <c r="W2248" s="172"/>
      <c r="X2248" s="172"/>
      <c r="Y2248" s="172"/>
      <c r="Z2248" s="172"/>
      <c r="AA2248" s="172"/>
      <c r="AB2248" s="172"/>
      <c r="AC2248" s="172"/>
      <c r="AD2248" s="172"/>
      <c r="AE2248" s="172"/>
      <c r="AF2248" s="172"/>
      <c r="AG2248" s="172"/>
      <c r="AH2248" s="172"/>
      <c r="AI2248" s="172"/>
      <c r="AJ2248" s="172"/>
      <c r="AK2248" s="172"/>
      <c r="AL2248" s="172"/>
      <c r="AM2248" s="172"/>
      <c r="AN2248" s="172"/>
      <c r="AO2248" s="172"/>
      <c r="AP2248" s="172"/>
      <c r="AQ2248" s="172"/>
      <c r="AR2248" s="172"/>
      <c r="AS2248" s="172"/>
      <c r="AT2248" s="172"/>
      <c r="AU2248" s="172"/>
      <c r="AV2248" s="172"/>
      <c r="AW2248" s="172"/>
      <c r="AX2248" s="172"/>
      <c r="AY2248" s="172"/>
      <c r="AZ2248" s="172"/>
      <c r="BA2248" s="172"/>
      <c r="BB2248" s="172"/>
      <c r="BC2248" s="172"/>
      <c r="BD2248" s="172"/>
      <c r="BE2248" s="172"/>
      <c r="BF2248" s="172"/>
      <c r="BG2248" s="172"/>
      <c r="BH2248" s="172"/>
      <c r="BI2248" s="172"/>
      <c r="BJ2248" s="172"/>
      <c r="BK2248" s="172"/>
      <c r="BL2248" s="172"/>
      <c r="BM2248" s="172"/>
      <c r="BN2248" s="172"/>
    </row>
    <row r="2249" spans="20:66" s="156" customFormat="1">
      <c r="T2249" s="172"/>
      <c r="U2249" s="172"/>
      <c r="V2249" s="172"/>
      <c r="W2249" s="172"/>
      <c r="X2249" s="172"/>
      <c r="Y2249" s="172"/>
      <c r="Z2249" s="172"/>
      <c r="AA2249" s="172"/>
      <c r="AB2249" s="172"/>
      <c r="AC2249" s="172"/>
      <c r="AD2249" s="172"/>
      <c r="AE2249" s="172"/>
      <c r="AF2249" s="172"/>
      <c r="AG2249" s="172"/>
      <c r="AH2249" s="172"/>
      <c r="AI2249" s="172"/>
      <c r="AJ2249" s="172"/>
      <c r="AK2249" s="172"/>
      <c r="AL2249" s="172"/>
      <c r="AM2249" s="172"/>
      <c r="AN2249" s="172"/>
      <c r="AO2249" s="172"/>
      <c r="AP2249" s="172"/>
      <c r="AQ2249" s="172"/>
      <c r="AR2249" s="172"/>
      <c r="AS2249" s="172"/>
      <c r="AT2249" s="172"/>
      <c r="AU2249" s="172"/>
      <c r="AV2249" s="172"/>
      <c r="AW2249" s="172"/>
      <c r="AX2249" s="172"/>
      <c r="AY2249" s="172"/>
      <c r="AZ2249" s="172"/>
      <c r="BA2249" s="172"/>
      <c r="BB2249" s="172"/>
      <c r="BC2249" s="172"/>
      <c r="BD2249" s="172"/>
      <c r="BE2249" s="172"/>
      <c r="BF2249" s="172"/>
      <c r="BG2249" s="172"/>
      <c r="BH2249" s="172"/>
      <c r="BI2249" s="172"/>
      <c r="BJ2249" s="172"/>
      <c r="BK2249" s="172"/>
      <c r="BL2249" s="172"/>
      <c r="BM2249" s="172"/>
      <c r="BN2249" s="172"/>
    </row>
    <row r="2250" spans="20:66" s="156" customFormat="1">
      <c r="T2250" s="172"/>
      <c r="U2250" s="172"/>
      <c r="V2250" s="172"/>
      <c r="W2250" s="172"/>
      <c r="X2250" s="172"/>
      <c r="Y2250" s="172"/>
      <c r="Z2250" s="172"/>
      <c r="AA2250" s="172"/>
      <c r="AB2250" s="172"/>
      <c r="AC2250" s="172"/>
      <c r="AD2250" s="172"/>
      <c r="AE2250" s="172"/>
      <c r="AF2250" s="172"/>
      <c r="AG2250" s="172"/>
      <c r="AH2250" s="172"/>
      <c r="AI2250" s="172"/>
      <c r="AJ2250" s="172"/>
      <c r="AK2250" s="172"/>
      <c r="AL2250" s="172"/>
      <c r="AM2250" s="172"/>
      <c r="AN2250" s="172"/>
      <c r="AO2250" s="172"/>
      <c r="AP2250" s="172"/>
      <c r="AQ2250" s="172"/>
      <c r="AR2250" s="172"/>
      <c r="AS2250" s="172"/>
      <c r="AT2250" s="172"/>
      <c r="AU2250" s="172"/>
      <c r="AV2250" s="172"/>
      <c r="AW2250" s="172"/>
      <c r="AX2250" s="172"/>
      <c r="AY2250" s="172"/>
      <c r="AZ2250" s="172"/>
      <c r="BA2250" s="172"/>
      <c r="BB2250" s="172"/>
      <c r="BC2250" s="172"/>
      <c r="BD2250" s="172"/>
      <c r="BE2250" s="172"/>
      <c r="BF2250" s="172"/>
      <c r="BG2250" s="172"/>
      <c r="BH2250" s="172"/>
      <c r="BI2250" s="172"/>
      <c r="BJ2250" s="172"/>
      <c r="BK2250" s="172"/>
      <c r="BL2250" s="172"/>
      <c r="BM2250" s="172"/>
      <c r="BN2250" s="172"/>
    </row>
    <row r="2251" spans="20:66" s="156" customFormat="1">
      <c r="T2251" s="172"/>
      <c r="U2251" s="172"/>
      <c r="V2251" s="172"/>
      <c r="W2251" s="172"/>
      <c r="X2251" s="172"/>
      <c r="Y2251" s="172"/>
      <c r="Z2251" s="172"/>
      <c r="AA2251" s="172"/>
      <c r="AB2251" s="172"/>
      <c r="AC2251" s="172"/>
      <c r="AD2251" s="172"/>
      <c r="AE2251" s="172"/>
      <c r="AF2251" s="172"/>
      <c r="AG2251" s="172"/>
      <c r="AH2251" s="172"/>
      <c r="AI2251" s="172"/>
      <c r="AJ2251" s="172"/>
      <c r="AK2251" s="172"/>
      <c r="AL2251" s="172"/>
      <c r="AM2251" s="172"/>
      <c r="AN2251" s="172"/>
      <c r="AO2251" s="172"/>
      <c r="AP2251" s="172"/>
      <c r="AQ2251" s="172"/>
      <c r="AR2251" s="172"/>
      <c r="AS2251" s="172"/>
      <c r="AT2251" s="172"/>
      <c r="AU2251" s="172"/>
      <c r="AV2251" s="172"/>
      <c r="AW2251" s="172"/>
      <c r="AX2251" s="172"/>
      <c r="AY2251" s="172"/>
      <c r="AZ2251" s="172"/>
      <c r="BA2251" s="172"/>
      <c r="BB2251" s="172"/>
      <c r="BC2251" s="172"/>
      <c r="BD2251" s="172"/>
      <c r="BE2251" s="172"/>
      <c r="BF2251" s="172"/>
      <c r="BG2251" s="172"/>
      <c r="BH2251" s="172"/>
      <c r="BI2251" s="172"/>
      <c r="BJ2251" s="172"/>
      <c r="BK2251" s="172"/>
      <c r="BL2251" s="172"/>
      <c r="BM2251" s="172"/>
      <c r="BN2251" s="172"/>
    </row>
    <row r="2252" spans="20:66" s="156" customFormat="1">
      <c r="T2252" s="172"/>
      <c r="U2252" s="172"/>
      <c r="V2252" s="172"/>
      <c r="W2252" s="172"/>
      <c r="X2252" s="172"/>
      <c r="Y2252" s="172"/>
      <c r="Z2252" s="172"/>
      <c r="AA2252" s="172"/>
      <c r="AB2252" s="172"/>
      <c r="AC2252" s="172"/>
      <c r="AD2252" s="172"/>
      <c r="AE2252" s="172"/>
      <c r="AF2252" s="172"/>
      <c r="AG2252" s="172"/>
      <c r="AH2252" s="172"/>
      <c r="AI2252" s="172"/>
      <c r="AJ2252" s="172"/>
      <c r="AK2252" s="172"/>
      <c r="AL2252" s="172"/>
      <c r="AM2252" s="172"/>
      <c r="AN2252" s="172"/>
      <c r="AO2252" s="172"/>
      <c r="AP2252" s="172"/>
      <c r="AQ2252" s="172"/>
      <c r="AR2252" s="172"/>
      <c r="AS2252" s="172"/>
      <c r="AT2252" s="172"/>
      <c r="AU2252" s="172"/>
      <c r="AV2252" s="172"/>
      <c r="AW2252" s="172"/>
      <c r="AX2252" s="172"/>
      <c r="AY2252" s="172"/>
      <c r="AZ2252" s="172"/>
      <c r="BA2252" s="172"/>
      <c r="BB2252" s="172"/>
      <c r="BC2252" s="172"/>
      <c r="BD2252" s="172"/>
      <c r="BE2252" s="172"/>
      <c r="BF2252" s="172"/>
      <c r="BG2252" s="172"/>
      <c r="BH2252" s="172"/>
      <c r="BI2252" s="172"/>
      <c r="BJ2252" s="172"/>
      <c r="BK2252" s="172"/>
      <c r="BL2252" s="172"/>
      <c r="BM2252" s="172"/>
      <c r="BN2252" s="172"/>
    </row>
    <row r="2253" spans="20:66" s="156" customFormat="1">
      <c r="T2253" s="172"/>
      <c r="U2253" s="172"/>
      <c r="V2253" s="172"/>
      <c r="W2253" s="172"/>
      <c r="X2253" s="172"/>
      <c r="Y2253" s="172"/>
      <c r="Z2253" s="172"/>
      <c r="AA2253" s="172"/>
      <c r="AB2253" s="172"/>
      <c r="AC2253" s="172"/>
      <c r="AD2253" s="172"/>
      <c r="AE2253" s="172"/>
      <c r="AF2253" s="172"/>
      <c r="AG2253" s="172"/>
      <c r="AH2253" s="172"/>
      <c r="AI2253" s="172"/>
      <c r="AJ2253" s="172"/>
      <c r="AK2253" s="172"/>
      <c r="AL2253" s="172"/>
      <c r="AM2253" s="172"/>
      <c r="AN2253" s="172"/>
      <c r="AO2253" s="172"/>
      <c r="AP2253" s="172"/>
      <c r="AQ2253" s="172"/>
      <c r="AR2253" s="172"/>
      <c r="AS2253" s="172"/>
      <c r="AT2253" s="172"/>
      <c r="AU2253" s="172"/>
      <c r="AV2253" s="172"/>
      <c r="AW2253" s="172"/>
      <c r="AX2253" s="172"/>
      <c r="AY2253" s="172"/>
      <c r="AZ2253" s="172"/>
      <c r="BA2253" s="172"/>
      <c r="BB2253" s="172"/>
      <c r="BC2253" s="172"/>
      <c r="BD2253" s="172"/>
      <c r="BE2253" s="172"/>
      <c r="BF2253" s="172"/>
      <c r="BG2253" s="172"/>
      <c r="BH2253" s="172"/>
      <c r="BI2253" s="172"/>
      <c r="BJ2253" s="172"/>
      <c r="BK2253" s="172"/>
      <c r="BL2253" s="172"/>
      <c r="BM2253" s="172"/>
      <c r="BN2253" s="172"/>
    </row>
    <row r="2254" spans="20:66" s="156" customFormat="1">
      <c r="T2254" s="172"/>
      <c r="U2254" s="172"/>
      <c r="V2254" s="172"/>
      <c r="W2254" s="172"/>
      <c r="X2254" s="172"/>
      <c r="Y2254" s="172"/>
      <c r="Z2254" s="172"/>
      <c r="AA2254" s="172"/>
      <c r="AB2254" s="172"/>
      <c r="AC2254" s="172"/>
      <c r="AD2254" s="172"/>
      <c r="AE2254" s="172"/>
      <c r="AF2254" s="172"/>
      <c r="AG2254" s="172"/>
      <c r="AH2254" s="172"/>
      <c r="AI2254" s="172"/>
      <c r="AJ2254" s="172"/>
      <c r="AK2254" s="172"/>
      <c r="AL2254" s="172"/>
      <c r="AM2254" s="172"/>
      <c r="AN2254" s="172"/>
      <c r="AO2254" s="172"/>
      <c r="AP2254" s="172"/>
      <c r="AQ2254" s="172"/>
      <c r="AR2254" s="172"/>
      <c r="AS2254" s="172"/>
      <c r="AT2254" s="172"/>
      <c r="AU2254" s="172"/>
      <c r="AV2254" s="172"/>
      <c r="AW2254" s="172"/>
      <c r="AX2254" s="172"/>
      <c r="AY2254" s="172"/>
      <c r="AZ2254" s="172"/>
      <c r="BA2254" s="172"/>
      <c r="BB2254" s="172"/>
      <c r="BC2254" s="172"/>
      <c r="BD2254" s="172"/>
      <c r="BE2254" s="172"/>
      <c r="BF2254" s="172"/>
      <c r="BG2254" s="172"/>
      <c r="BH2254" s="172"/>
      <c r="BI2254" s="172"/>
      <c r="BJ2254" s="172"/>
      <c r="BK2254" s="172"/>
      <c r="BL2254" s="172"/>
      <c r="BM2254" s="172"/>
      <c r="BN2254" s="172"/>
    </row>
    <row r="2255" spans="20:66" s="156" customFormat="1">
      <c r="T2255" s="172"/>
      <c r="U2255" s="172"/>
      <c r="V2255" s="172"/>
      <c r="W2255" s="172"/>
      <c r="X2255" s="172"/>
      <c r="Y2255" s="172"/>
      <c r="Z2255" s="172"/>
      <c r="AA2255" s="172"/>
      <c r="AB2255" s="172"/>
      <c r="AC2255" s="172"/>
      <c r="AD2255" s="172"/>
      <c r="AE2255" s="172"/>
      <c r="AF2255" s="172"/>
      <c r="AG2255" s="172"/>
      <c r="AH2255" s="172"/>
      <c r="AI2255" s="172"/>
      <c r="AJ2255" s="172"/>
      <c r="AK2255" s="172"/>
      <c r="AL2255" s="172"/>
      <c r="AM2255" s="172"/>
      <c r="AN2255" s="172"/>
      <c r="AO2255" s="172"/>
      <c r="AP2255" s="172"/>
      <c r="AQ2255" s="172"/>
      <c r="AR2255" s="172"/>
      <c r="AS2255" s="172"/>
      <c r="AT2255" s="172"/>
      <c r="AU2255" s="172"/>
      <c r="AV2255" s="172"/>
      <c r="AW2255" s="172"/>
      <c r="AX2255" s="172"/>
      <c r="AY2255" s="172"/>
      <c r="AZ2255" s="172"/>
      <c r="BA2255" s="172"/>
      <c r="BB2255" s="172"/>
      <c r="BC2255" s="172"/>
      <c r="BD2255" s="172"/>
      <c r="BE2255" s="172"/>
      <c r="BF2255" s="172"/>
      <c r="BG2255" s="172"/>
      <c r="BH2255" s="172"/>
      <c r="BI2255" s="172"/>
      <c r="BJ2255" s="172"/>
      <c r="BK2255" s="172"/>
      <c r="BL2255" s="172"/>
      <c r="BM2255" s="172"/>
      <c r="BN2255" s="172"/>
    </row>
    <row r="2256" spans="20:66" s="156" customFormat="1">
      <c r="T2256" s="172"/>
      <c r="U2256" s="172"/>
      <c r="V2256" s="172"/>
      <c r="W2256" s="172"/>
      <c r="X2256" s="172"/>
      <c r="Y2256" s="172"/>
      <c r="Z2256" s="172"/>
      <c r="AA2256" s="172"/>
      <c r="AB2256" s="172"/>
      <c r="AC2256" s="172"/>
      <c r="AD2256" s="172"/>
      <c r="AE2256" s="172"/>
      <c r="AF2256" s="172"/>
      <c r="AG2256" s="172"/>
      <c r="AH2256" s="172"/>
      <c r="AI2256" s="172"/>
      <c r="AJ2256" s="172"/>
      <c r="AK2256" s="172"/>
      <c r="AL2256" s="172"/>
      <c r="AM2256" s="172"/>
      <c r="AN2256" s="172"/>
      <c r="AO2256" s="172"/>
      <c r="AP2256" s="172"/>
      <c r="AQ2256" s="172"/>
      <c r="AR2256" s="172"/>
      <c r="AS2256" s="172"/>
      <c r="AT2256" s="172"/>
      <c r="AU2256" s="172"/>
      <c r="AV2256" s="172"/>
      <c r="AW2256" s="172"/>
      <c r="AX2256" s="172"/>
      <c r="AY2256" s="172"/>
      <c r="AZ2256" s="172"/>
      <c r="BA2256" s="172"/>
      <c r="BB2256" s="172"/>
      <c r="BC2256" s="172"/>
      <c r="BD2256" s="172"/>
      <c r="BE2256" s="172"/>
      <c r="BF2256" s="172"/>
      <c r="BG2256" s="172"/>
      <c r="BH2256" s="172"/>
      <c r="BI2256" s="172"/>
      <c r="BJ2256" s="172"/>
      <c r="BK2256" s="172"/>
      <c r="BL2256" s="172"/>
      <c r="BM2256" s="172"/>
      <c r="BN2256" s="172"/>
    </row>
    <row r="2257" spans="20:66" s="156" customFormat="1">
      <c r="T2257" s="172"/>
      <c r="U2257" s="172"/>
      <c r="V2257" s="172"/>
      <c r="W2257" s="172"/>
      <c r="X2257" s="172"/>
      <c r="Y2257" s="172"/>
      <c r="Z2257" s="172"/>
      <c r="AA2257" s="172"/>
      <c r="AB2257" s="172"/>
      <c r="AC2257" s="172"/>
      <c r="AD2257" s="172"/>
      <c r="AE2257" s="172"/>
      <c r="AF2257" s="172"/>
      <c r="AG2257" s="172"/>
      <c r="AH2257" s="172"/>
      <c r="AI2257" s="172"/>
      <c r="AJ2257" s="172"/>
      <c r="AK2257" s="172"/>
      <c r="AL2257" s="172"/>
      <c r="AM2257" s="172"/>
      <c r="AN2257" s="172"/>
      <c r="AO2257" s="172"/>
      <c r="AP2257" s="172"/>
      <c r="AQ2257" s="172"/>
      <c r="AR2257" s="172"/>
      <c r="AS2257" s="172"/>
      <c r="AT2257" s="172"/>
      <c r="AU2257" s="172"/>
      <c r="AV2257" s="172"/>
      <c r="AW2257" s="172"/>
      <c r="AX2257" s="172"/>
      <c r="AY2257" s="172"/>
      <c r="AZ2257" s="172"/>
      <c r="BA2257" s="172"/>
      <c r="BB2257" s="172"/>
      <c r="BC2257" s="172"/>
      <c r="BD2257" s="172"/>
      <c r="BE2257" s="172"/>
      <c r="BF2257" s="172"/>
      <c r="BG2257" s="172"/>
      <c r="BH2257" s="172"/>
      <c r="BI2257" s="172"/>
      <c r="BJ2257" s="172"/>
      <c r="BK2257" s="172"/>
      <c r="BL2257" s="172"/>
      <c r="BM2257" s="172"/>
      <c r="BN2257" s="172"/>
    </row>
    <row r="2258" spans="20:66" s="156" customFormat="1">
      <c r="T2258" s="172"/>
      <c r="U2258" s="172"/>
      <c r="V2258" s="172"/>
      <c r="W2258" s="172"/>
      <c r="X2258" s="172"/>
      <c r="Y2258" s="172"/>
      <c r="Z2258" s="172"/>
      <c r="AA2258" s="172"/>
      <c r="AB2258" s="172"/>
      <c r="AC2258" s="172"/>
      <c r="AD2258" s="172"/>
      <c r="AE2258" s="172"/>
      <c r="AF2258" s="172"/>
      <c r="AG2258" s="172"/>
      <c r="AH2258" s="172"/>
      <c r="AI2258" s="172"/>
      <c r="AJ2258" s="172"/>
      <c r="AK2258" s="172"/>
      <c r="AL2258" s="172"/>
      <c r="AM2258" s="172"/>
      <c r="AN2258" s="172"/>
      <c r="AO2258" s="172"/>
      <c r="AP2258" s="172"/>
      <c r="AQ2258" s="172"/>
      <c r="AR2258" s="172"/>
      <c r="AS2258" s="172"/>
      <c r="AT2258" s="172"/>
      <c r="AU2258" s="172"/>
      <c r="AV2258" s="172"/>
      <c r="AW2258" s="172"/>
      <c r="AX2258" s="172"/>
      <c r="AY2258" s="172"/>
      <c r="AZ2258" s="172"/>
      <c r="BA2258" s="172"/>
      <c r="BB2258" s="172"/>
      <c r="BC2258" s="172"/>
      <c r="BD2258" s="172"/>
      <c r="BE2258" s="172"/>
      <c r="BF2258" s="172"/>
      <c r="BG2258" s="172"/>
      <c r="BH2258" s="172"/>
      <c r="BI2258" s="172"/>
      <c r="BJ2258" s="172"/>
      <c r="BK2258" s="172"/>
      <c r="BL2258" s="172"/>
      <c r="BM2258" s="172"/>
      <c r="BN2258" s="172"/>
    </row>
    <row r="2259" spans="20:66" s="156" customFormat="1">
      <c r="T2259" s="172"/>
      <c r="U2259" s="172"/>
      <c r="V2259" s="172"/>
      <c r="W2259" s="172"/>
      <c r="X2259" s="172"/>
      <c r="Y2259" s="172"/>
      <c r="Z2259" s="172"/>
      <c r="AA2259" s="172"/>
      <c r="AB2259" s="172"/>
      <c r="AC2259" s="172"/>
      <c r="AD2259" s="172"/>
      <c r="AE2259" s="172"/>
      <c r="AF2259" s="172"/>
      <c r="AG2259" s="172"/>
      <c r="AH2259" s="172"/>
      <c r="AI2259" s="172"/>
      <c r="AJ2259" s="172"/>
      <c r="AK2259" s="172"/>
      <c r="AL2259" s="172"/>
      <c r="AM2259" s="172"/>
      <c r="AN2259" s="172"/>
      <c r="AO2259" s="172"/>
      <c r="AP2259" s="172"/>
      <c r="AQ2259" s="172"/>
      <c r="AR2259" s="172"/>
      <c r="AS2259" s="172"/>
      <c r="AT2259" s="172"/>
      <c r="AU2259" s="172"/>
      <c r="AV2259" s="172"/>
      <c r="AW2259" s="172"/>
      <c r="AX2259" s="172"/>
      <c r="AY2259" s="172"/>
      <c r="AZ2259" s="172"/>
      <c r="BA2259" s="172"/>
      <c r="BB2259" s="172"/>
      <c r="BC2259" s="172"/>
      <c r="BD2259" s="172"/>
      <c r="BE2259" s="172"/>
      <c r="BF2259" s="172"/>
      <c r="BG2259" s="172"/>
      <c r="BH2259" s="172"/>
      <c r="BI2259" s="172"/>
      <c r="BJ2259" s="172"/>
      <c r="BK2259" s="172"/>
      <c r="BL2259" s="172"/>
      <c r="BM2259" s="172"/>
      <c r="BN2259" s="172"/>
    </row>
    <row r="2260" spans="20:66" s="156" customFormat="1">
      <c r="T2260" s="172"/>
      <c r="U2260" s="172"/>
      <c r="V2260" s="172"/>
      <c r="W2260" s="172"/>
      <c r="X2260" s="172"/>
      <c r="Y2260" s="172"/>
      <c r="Z2260" s="172"/>
      <c r="AA2260" s="172"/>
      <c r="AB2260" s="172"/>
      <c r="AC2260" s="172"/>
      <c r="AD2260" s="172"/>
      <c r="AE2260" s="172"/>
      <c r="AF2260" s="172"/>
      <c r="AG2260" s="172"/>
      <c r="AH2260" s="172"/>
      <c r="AI2260" s="172"/>
      <c r="AJ2260" s="172"/>
      <c r="AK2260" s="172"/>
      <c r="AL2260" s="172"/>
      <c r="AM2260" s="172"/>
      <c r="AN2260" s="172"/>
      <c r="AO2260" s="172"/>
      <c r="AP2260" s="172"/>
      <c r="AQ2260" s="172"/>
      <c r="AR2260" s="172"/>
      <c r="AS2260" s="172"/>
      <c r="AT2260" s="172"/>
      <c r="AU2260" s="172"/>
      <c r="AV2260" s="172"/>
      <c r="AW2260" s="172"/>
      <c r="AX2260" s="172"/>
      <c r="AY2260" s="172"/>
      <c r="AZ2260" s="172"/>
      <c r="BA2260" s="172"/>
      <c r="BB2260" s="172"/>
      <c r="BC2260" s="172"/>
      <c r="BD2260" s="172"/>
      <c r="BE2260" s="172"/>
      <c r="BF2260" s="172"/>
      <c r="BG2260" s="172"/>
      <c r="BH2260" s="172"/>
      <c r="BI2260" s="172"/>
      <c r="BJ2260" s="172"/>
      <c r="BK2260" s="172"/>
      <c r="BL2260" s="172"/>
      <c r="BM2260" s="172"/>
      <c r="BN2260" s="172"/>
    </row>
    <row r="2261" spans="20:66" s="156" customFormat="1">
      <c r="T2261" s="172"/>
      <c r="U2261" s="172"/>
      <c r="V2261" s="172"/>
      <c r="W2261" s="172"/>
      <c r="X2261" s="172"/>
      <c r="Y2261" s="172"/>
      <c r="Z2261" s="172"/>
      <c r="AA2261" s="172"/>
      <c r="AB2261" s="172"/>
      <c r="AC2261" s="172"/>
      <c r="AD2261" s="172"/>
      <c r="AE2261" s="172"/>
      <c r="AF2261" s="172"/>
      <c r="AG2261" s="172"/>
      <c r="AH2261" s="172"/>
      <c r="AI2261" s="172"/>
      <c r="AJ2261" s="172"/>
      <c r="AK2261" s="172"/>
      <c r="AL2261" s="172"/>
      <c r="AM2261" s="172"/>
      <c r="AN2261" s="172"/>
      <c r="AO2261" s="172"/>
      <c r="AP2261" s="172"/>
      <c r="AQ2261" s="172"/>
      <c r="AR2261" s="172"/>
      <c r="AS2261" s="172"/>
      <c r="AT2261" s="172"/>
      <c r="AU2261" s="172"/>
      <c r="AV2261" s="172"/>
      <c r="AW2261" s="172"/>
      <c r="AX2261" s="172"/>
      <c r="AY2261" s="172"/>
      <c r="AZ2261" s="172"/>
      <c r="BA2261" s="172"/>
      <c r="BB2261" s="172"/>
      <c r="BC2261" s="172"/>
      <c r="BD2261" s="172"/>
      <c r="BE2261" s="172"/>
      <c r="BF2261" s="172"/>
      <c r="BG2261" s="172"/>
      <c r="BH2261" s="172"/>
      <c r="BI2261" s="172"/>
      <c r="BJ2261" s="172"/>
      <c r="BK2261" s="172"/>
      <c r="BL2261" s="172"/>
      <c r="BM2261" s="172"/>
      <c r="BN2261" s="172"/>
    </row>
    <row r="2262" spans="20:66" s="156" customFormat="1">
      <c r="T2262" s="172"/>
      <c r="U2262" s="172"/>
      <c r="V2262" s="172"/>
      <c r="W2262" s="172"/>
      <c r="X2262" s="172"/>
      <c r="Y2262" s="172"/>
      <c r="Z2262" s="172"/>
      <c r="AA2262" s="172"/>
      <c r="AB2262" s="172"/>
      <c r="AC2262" s="172"/>
      <c r="AD2262" s="172"/>
      <c r="AE2262" s="172"/>
      <c r="AF2262" s="172"/>
      <c r="AG2262" s="172"/>
      <c r="AH2262" s="172"/>
      <c r="AI2262" s="172"/>
      <c r="AJ2262" s="172"/>
      <c r="AK2262" s="172"/>
      <c r="AL2262" s="172"/>
      <c r="AM2262" s="172"/>
      <c r="AN2262" s="172"/>
      <c r="AO2262" s="172"/>
      <c r="AP2262" s="172"/>
      <c r="AQ2262" s="172"/>
      <c r="AR2262" s="172"/>
      <c r="AS2262" s="172"/>
      <c r="AT2262" s="172"/>
      <c r="AU2262" s="172"/>
      <c r="AV2262" s="172"/>
      <c r="AW2262" s="172"/>
      <c r="AX2262" s="172"/>
      <c r="AY2262" s="172"/>
      <c r="AZ2262" s="172"/>
      <c r="BA2262" s="172"/>
      <c r="BB2262" s="172"/>
      <c r="BC2262" s="172"/>
      <c r="BD2262" s="172"/>
      <c r="BE2262" s="172"/>
      <c r="BF2262" s="172"/>
      <c r="BG2262" s="172"/>
      <c r="BH2262" s="172"/>
      <c r="BI2262" s="172"/>
      <c r="BJ2262" s="172"/>
      <c r="BK2262" s="172"/>
      <c r="BL2262" s="172"/>
      <c r="BM2262" s="172"/>
      <c r="BN2262" s="172"/>
    </row>
    <row r="2263" spans="20:66" s="156" customFormat="1">
      <c r="T2263" s="172"/>
      <c r="U2263" s="172"/>
      <c r="V2263" s="172"/>
      <c r="W2263" s="172"/>
      <c r="X2263" s="172"/>
      <c r="Y2263" s="172"/>
      <c r="Z2263" s="172"/>
      <c r="AA2263" s="172"/>
      <c r="AB2263" s="172"/>
      <c r="AC2263" s="172"/>
      <c r="AD2263" s="172"/>
      <c r="AE2263" s="172"/>
      <c r="AF2263" s="172"/>
      <c r="AG2263" s="172"/>
      <c r="AH2263" s="172"/>
      <c r="AI2263" s="172"/>
      <c r="AJ2263" s="172"/>
      <c r="AK2263" s="172"/>
      <c r="AL2263" s="172"/>
      <c r="AM2263" s="172"/>
      <c r="AN2263" s="172"/>
      <c r="AO2263" s="172"/>
      <c r="AP2263" s="172"/>
      <c r="AQ2263" s="172"/>
      <c r="AR2263" s="172"/>
      <c r="AS2263" s="172"/>
      <c r="AT2263" s="172"/>
      <c r="AU2263" s="172"/>
      <c r="AV2263" s="172"/>
      <c r="AW2263" s="172"/>
      <c r="AX2263" s="172"/>
      <c r="AY2263" s="172"/>
      <c r="AZ2263" s="172"/>
      <c r="BA2263" s="172"/>
      <c r="BB2263" s="172"/>
      <c r="BC2263" s="172"/>
      <c r="BD2263" s="172"/>
      <c r="BE2263" s="172"/>
      <c r="BF2263" s="172"/>
      <c r="BG2263" s="172"/>
      <c r="BH2263" s="172"/>
      <c r="BI2263" s="172"/>
      <c r="BJ2263" s="172"/>
      <c r="BK2263" s="172"/>
      <c r="BL2263" s="172"/>
      <c r="BM2263" s="172"/>
      <c r="BN2263" s="172"/>
    </row>
    <row r="2264" spans="20:66" s="156" customFormat="1">
      <c r="T2264" s="172"/>
      <c r="U2264" s="172"/>
      <c r="V2264" s="172"/>
      <c r="W2264" s="172"/>
      <c r="X2264" s="172"/>
      <c r="Y2264" s="172"/>
      <c r="Z2264" s="172"/>
      <c r="AA2264" s="172"/>
      <c r="AB2264" s="172"/>
      <c r="AC2264" s="172"/>
      <c r="AD2264" s="172"/>
      <c r="AE2264" s="172"/>
      <c r="AF2264" s="172"/>
      <c r="AG2264" s="172"/>
      <c r="AH2264" s="172"/>
      <c r="AI2264" s="172"/>
      <c r="AJ2264" s="172"/>
      <c r="AK2264" s="172"/>
      <c r="AL2264" s="172"/>
      <c r="AM2264" s="172"/>
      <c r="AN2264" s="172"/>
      <c r="AO2264" s="172"/>
      <c r="AP2264" s="172"/>
      <c r="AQ2264" s="172"/>
      <c r="AR2264" s="172"/>
      <c r="AS2264" s="172"/>
      <c r="AT2264" s="172"/>
      <c r="AU2264" s="172"/>
      <c r="AV2264" s="172"/>
      <c r="AW2264" s="172"/>
      <c r="AX2264" s="172"/>
      <c r="AY2264" s="172"/>
      <c r="AZ2264" s="172"/>
      <c r="BA2264" s="172"/>
      <c r="BB2264" s="172"/>
      <c r="BC2264" s="172"/>
      <c r="BD2264" s="172"/>
      <c r="BE2264" s="172"/>
      <c r="BF2264" s="172"/>
      <c r="BG2264" s="172"/>
      <c r="BH2264" s="172"/>
      <c r="BI2264" s="172"/>
      <c r="BJ2264" s="172"/>
      <c r="BK2264" s="172"/>
      <c r="BL2264" s="172"/>
      <c r="BM2264" s="172"/>
      <c r="BN2264" s="172"/>
    </row>
    <row r="2265" spans="20:66" s="156" customFormat="1">
      <c r="T2265" s="172"/>
      <c r="U2265" s="172"/>
      <c r="V2265" s="172"/>
      <c r="W2265" s="172"/>
      <c r="X2265" s="172"/>
      <c r="Y2265" s="172"/>
      <c r="Z2265" s="172"/>
      <c r="AA2265" s="172"/>
      <c r="AB2265" s="172"/>
      <c r="AC2265" s="172"/>
      <c r="AD2265" s="172"/>
      <c r="AE2265" s="172"/>
      <c r="AF2265" s="172"/>
      <c r="AG2265" s="172"/>
      <c r="AH2265" s="172"/>
      <c r="AI2265" s="172"/>
      <c r="AJ2265" s="172"/>
      <c r="AK2265" s="172"/>
      <c r="AL2265" s="172"/>
      <c r="AM2265" s="172"/>
      <c r="AN2265" s="172"/>
      <c r="AO2265" s="172"/>
      <c r="AP2265" s="172"/>
      <c r="AQ2265" s="172"/>
      <c r="AR2265" s="172"/>
      <c r="AS2265" s="172"/>
      <c r="AT2265" s="172"/>
      <c r="AU2265" s="172"/>
      <c r="AV2265" s="172"/>
      <c r="AW2265" s="172"/>
      <c r="AX2265" s="172"/>
      <c r="AY2265" s="172"/>
      <c r="AZ2265" s="172"/>
      <c r="BA2265" s="172"/>
      <c r="BB2265" s="172"/>
      <c r="BC2265" s="172"/>
      <c r="BD2265" s="172"/>
      <c r="BE2265" s="172"/>
      <c r="BF2265" s="172"/>
      <c r="BG2265" s="172"/>
      <c r="BH2265" s="172"/>
      <c r="BI2265" s="172"/>
      <c r="BJ2265" s="172"/>
      <c r="BK2265" s="172"/>
      <c r="BL2265" s="172"/>
      <c r="BM2265" s="172"/>
      <c r="BN2265" s="172"/>
    </row>
    <row r="2266" spans="20:66" s="156" customFormat="1">
      <c r="T2266" s="172"/>
      <c r="U2266" s="172"/>
      <c r="V2266" s="172"/>
      <c r="W2266" s="172"/>
      <c r="X2266" s="172"/>
      <c r="Y2266" s="172"/>
      <c r="Z2266" s="172"/>
      <c r="AA2266" s="172"/>
      <c r="AB2266" s="172"/>
      <c r="AC2266" s="172"/>
      <c r="AD2266" s="172"/>
      <c r="AE2266" s="172"/>
      <c r="AF2266" s="172"/>
      <c r="AG2266" s="172"/>
      <c r="AH2266" s="172"/>
      <c r="AI2266" s="172"/>
      <c r="AJ2266" s="172"/>
      <c r="AK2266" s="172"/>
      <c r="AL2266" s="172"/>
      <c r="AM2266" s="172"/>
      <c r="AN2266" s="172"/>
      <c r="AO2266" s="172"/>
      <c r="AP2266" s="172"/>
      <c r="AQ2266" s="172"/>
      <c r="AR2266" s="172"/>
      <c r="AS2266" s="172"/>
      <c r="AT2266" s="172"/>
      <c r="AU2266" s="172"/>
      <c r="AV2266" s="172"/>
      <c r="AW2266" s="172"/>
      <c r="AX2266" s="172"/>
      <c r="AY2266" s="172"/>
      <c r="AZ2266" s="172"/>
      <c r="BA2266" s="172"/>
      <c r="BB2266" s="172"/>
      <c r="BC2266" s="172"/>
      <c r="BD2266" s="172"/>
      <c r="BE2266" s="172"/>
      <c r="BF2266" s="172"/>
      <c r="BG2266" s="172"/>
      <c r="BH2266" s="172"/>
      <c r="BI2266" s="172"/>
      <c r="BJ2266" s="172"/>
      <c r="BK2266" s="172"/>
      <c r="BL2266" s="172"/>
      <c r="BM2266" s="172"/>
      <c r="BN2266" s="172"/>
    </row>
    <row r="2267" spans="20:66" s="156" customFormat="1">
      <c r="T2267" s="172"/>
      <c r="U2267" s="172"/>
      <c r="V2267" s="172"/>
      <c r="W2267" s="172"/>
      <c r="X2267" s="172"/>
      <c r="Y2267" s="172"/>
      <c r="Z2267" s="172"/>
      <c r="AA2267" s="172"/>
      <c r="AB2267" s="172"/>
      <c r="AC2267" s="172"/>
      <c r="AD2267" s="172"/>
      <c r="AE2267" s="172"/>
      <c r="AF2267" s="172"/>
      <c r="AG2267" s="172"/>
      <c r="AH2267" s="172"/>
      <c r="AI2267" s="172"/>
      <c r="AJ2267" s="172"/>
      <c r="AK2267" s="172"/>
      <c r="AL2267" s="172"/>
      <c r="AM2267" s="172"/>
      <c r="AN2267" s="172"/>
      <c r="AO2267" s="172"/>
      <c r="AP2267" s="172"/>
      <c r="AQ2267" s="172"/>
      <c r="AR2267" s="172"/>
      <c r="AS2267" s="172"/>
      <c r="AT2267" s="172"/>
      <c r="AU2267" s="172"/>
      <c r="AV2267" s="172"/>
      <c r="AW2267" s="172"/>
      <c r="AX2267" s="172"/>
      <c r="AY2267" s="172"/>
      <c r="AZ2267" s="172"/>
      <c r="BA2267" s="172"/>
      <c r="BB2267" s="172"/>
      <c r="BC2267" s="172"/>
      <c r="BD2267" s="172"/>
      <c r="BE2267" s="172"/>
      <c r="BF2267" s="172"/>
      <c r="BG2267" s="172"/>
      <c r="BH2267" s="172"/>
      <c r="BI2267" s="172"/>
      <c r="BJ2267" s="172"/>
      <c r="BK2267" s="172"/>
      <c r="BL2267" s="172"/>
      <c r="BM2267" s="172"/>
      <c r="BN2267" s="172"/>
    </row>
    <row r="2268" spans="20:66" s="156" customFormat="1">
      <c r="T2268" s="172"/>
      <c r="U2268" s="172"/>
      <c r="V2268" s="172"/>
      <c r="W2268" s="172"/>
      <c r="X2268" s="172"/>
      <c r="Y2268" s="172"/>
      <c r="Z2268" s="172"/>
      <c r="AA2268" s="172"/>
      <c r="AB2268" s="172"/>
      <c r="AC2268" s="172"/>
      <c r="AD2268" s="172"/>
      <c r="AE2268" s="172"/>
      <c r="AF2268" s="172"/>
      <c r="AG2268" s="172"/>
      <c r="AH2268" s="172"/>
      <c r="AI2268" s="172"/>
      <c r="AJ2268" s="172"/>
      <c r="AK2268" s="172"/>
      <c r="AL2268" s="172"/>
      <c r="AM2268" s="172"/>
      <c r="AN2268" s="172"/>
      <c r="AO2268" s="172"/>
      <c r="AP2268" s="172"/>
      <c r="AQ2268" s="172"/>
      <c r="AR2268" s="172"/>
      <c r="AS2268" s="172"/>
      <c r="AT2268" s="172"/>
      <c r="AU2268" s="172"/>
      <c r="AV2268" s="172"/>
      <c r="AW2268" s="172"/>
      <c r="AX2268" s="172"/>
      <c r="AY2268" s="172"/>
      <c r="AZ2268" s="172"/>
      <c r="BA2268" s="172"/>
      <c r="BB2268" s="172"/>
      <c r="BC2268" s="172"/>
      <c r="BD2268" s="172"/>
      <c r="BE2268" s="172"/>
      <c r="BF2268" s="172"/>
      <c r="BG2268" s="172"/>
      <c r="BH2268" s="172"/>
      <c r="BI2268" s="172"/>
      <c r="BJ2268" s="172"/>
      <c r="BK2268" s="172"/>
      <c r="BL2268" s="172"/>
      <c r="BM2268" s="172"/>
      <c r="BN2268" s="172"/>
    </row>
    <row r="2269" spans="20:66" s="156" customFormat="1">
      <c r="T2269" s="172"/>
      <c r="U2269" s="172"/>
      <c r="V2269" s="172"/>
      <c r="W2269" s="172"/>
      <c r="X2269" s="172"/>
      <c r="Y2269" s="172"/>
      <c r="Z2269" s="172"/>
      <c r="AA2269" s="172"/>
      <c r="AB2269" s="172"/>
      <c r="AC2269" s="172"/>
      <c r="AD2269" s="172"/>
      <c r="AE2269" s="172"/>
      <c r="AF2269" s="172"/>
      <c r="AG2269" s="172"/>
      <c r="AH2269" s="172"/>
      <c r="AI2269" s="172"/>
      <c r="AJ2269" s="172"/>
      <c r="AK2269" s="172"/>
      <c r="AL2269" s="172"/>
      <c r="AM2269" s="172"/>
      <c r="AN2269" s="172"/>
      <c r="AO2269" s="172"/>
      <c r="AP2269" s="172"/>
      <c r="AQ2269" s="172"/>
      <c r="AR2269" s="172"/>
      <c r="AS2269" s="172"/>
      <c r="AT2269" s="172"/>
      <c r="AU2269" s="172"/>
      <c r="AV2269" s="172"/>
      <c r="AW2269" s="172"/>
      <c r="AX2269" s="172"/>
      <c r="AY2269" s="172"/>
      <c r="AZ2269" s="172"/>
      <c r="BA2269" s="172"/>
      <c r="BB2269" s="172"/>
      <c r="BC2269" s="172"/>
      <c r="BD2269" s="172"/>
      <c r="BE2269" s="172"/>
      <c r="BF2269" s="172"/>
      <c r="BG2269" s="172"/>
      <c r="BH2269" s="172"/>
      <c r="BI2269" s="172"/>
      <c r="BJ2269" s="172"/>
      <c r="BK2269" s="172"/>
      <c r="BL2269" s="172"/>
      <c r="BM2269" s="172"/>
      <c r="BN2269" s="172"/>
    </row>
    <row r="2270" spans="20:66" s="156" customFormat="1">
      <c r="T2270" s="172"/>
      <c r="U2270" s="172"/>
      <c r="V2270" s="172"/>
      <c r="W2270" s="172"/>
      <c r="X2270" s="172"/>
      <c r="Y2270" s="172"/>
      <c r="Z2270" s="172"/>
      <c r="AA2270" s="172"/>
      <c r="AB2270" s="172"/>
      <c r="AC2270" s="172"/>
      <c r="AD2270" s="172"/>
      <c r="AE2270" s="172"/>
      <c r="AF2270" s="172"/>
      <c r="AG2270" s="172"/>
      <c r="AH2270" s="172"/>
      <c r="AI2270" s="172"/>
      <c r="AJ2270" s="172"/>
      <c r="AK2270" s="172"/>
      <c r="AL2270" s="172"/>
      <c r="AM2270" s="172"/>
      <c r="AN2270" s="172"/>
      <c r="AO2270" s="172"/>
      <c r="AP2270" s="172"/>
      <c r="AQ2270" s="172"/>
      <c r="AR2270" s="172"/>
      <c r="AS2270" s="172"/>
      <c r="AT2270" s="172"/>
      <c r="AU2270" s="172"/>
      <c r="AV2270" s="172"/>
      <c r="AW2270" s="172"/>
      <c r="AX2270" s="172"/>
      <c r="AY2270" s="172"/>
      <c r="AZ2270" s="172"/>
      <c r="BA2270" s="172"/>
      <c r="BB2270" s="172"/>
      <c r="BC2270" s="172"/>
      <c r="BD2270" s="172"/>
      <c r="BE2270" s="172"/>
      <c r="BF2270" s="172"/>
      <c r="BG2270" s="172"/>
      <c r="BH2270" s="172"/>
      <c r="BI2270" s="172"/>
      <c r="BJ2270" s="172"/>
      <c r="BK2270" s="172"/>
      <c r="BL2270" s="172"/>
      <c r="BM2270" s="172"/>
      <c r="BN2270" s="172"/>
    </row>
    <row r="2271" spans="20:66" s="156" customFormat="1">
      <c r="T2271" s="172"/>
      <c r="U2271" s="172"/>
      <c r="V2271" s="172"/>
      <c r="W2271" s="172"/>
      <c r="X2271" s="172"/>
      <c r="Y2271" s="172"/>
      <c r="Z2271" s="172"/>
      <c r="AA2271" s="172"/>
      <c r="AB2271" s="172"/>
      <c r="AC2271" s="172"/>
      <c r="AD2271" s="172"/>
      <c r="AE2271" s="172"/>
      <c r="AF2271" s="172"/>
      <c r="AG2271" s="172"/>
      <c r="AH2271" s="172"/>
      <c r="AI2271" s="172"/>
      <c r="AJ2271" s="172"/>
      <c r="AK2271" s="172"/>
      <c r="AL2271" s="172"/>
      <c r="AM2271" s="172"/>
      <c r="AN2271" s="172"/>
      <c r="AO2271" s="172"/>
      <c r="AP2271" s="172"/>
      <c r="AQ2271" s="172"/>
      <c r="AR2271" s="172"/>
      <c r="AS2271" s="172"/>
      <c r="AT2271" s="172"/>
      <c r="AU2271" s="172"/>
      <c r="AV2271" s="172"/>
      <c r="AW2271" s="172"/>
      <c r="AX2271" s="172"/>
      <c r="AY2271" s="172"/>
      <c r="AZ2271" s="172"/>
      <c r="BA2271" s="172"/>
      <c r="BB2271" s="172"/>
      <c r="BC2271" s="172"/>
      <c r="BD2271" s="172"/>
      <c r="BE2271" s="172"/>
      <c r="BF2271" s="172"/>
      <c r="BG2271" s="172"/>
      <c r="BH2271" s="172"/>
      <c r="BI2271" s="172"/>
      <c r="BJ2271" s="172"/>
      <c r="BK2271" s="172"/>
      <c r="BL2271" s="172"/>
      <c r="BM2271" s="172"/>
      <c r="BN2271" s="172"/>
    </row>
    <row r="2272" spans="20:66" s="156" customFormat="1">
      <c r="T2272" s="172"/>
      <c r="U2272" s="172"/>
      <c r="V2272" s="172"/>
      <c r="W2272" s="172"/>
      <c r="X2272" s="172"/>
      <c r="Y2272" s="172"/>
      <c r="Z2272" s="172"/>
      <c r="AA2272" s="172"/>
      <c r="AB2272" s="172"/>
      <c r="AC2272" s="172"/>
      <c r="AD2272" s="172"/>
      <c r="AE2272" s="172"/>
      <c r="AF2272" s="172"/>
      <c r="AG2272" s="172"/>
      <c r="AH2272" s="172"/>
      <c r="AI2272" s="172"/>
      <c r="AJ2272" s="172"/>
      <c r="AK2272" s="172"/>
      <c r="AL2272" s="172"/>
      <c r="AM2272" s="172"/>
      <c r="AN2272" s="172"/>
      <c r="AO2272" s="172"/>
      <c r="AP2272" s="172"/>
      <c r="AQ2272" s="172"/>
      <c r="AR2272" s="172"/>
      <c r="AS2272" s="172"/>
      <c r="AT2272" s="172"/>
      <c r="AU2272" s="172"/>
      <c r="AV2272" s="172"/>
      <c r="AW2272" s="172"/>
      <c r="AX2272" s="172"/>
      <c r="AY2272" s="172"/>
      <c r="AZ2272" s="172"/>
      <c r="BA2272" s="172"/>
      <c r="BB2272" s="172"/>
      <c r="BC2272" s="172"/>
      <c r="BD2272" s="172"/>
      <c r="BE2272" s="172"/>
      <c r="BF2272" s="172"/>
      <c r="BG2272" s="172"/>
      <c r="BH2272" s="172"/>
      <c r="BI2272" s="172"/>
      <c r="BJ2272" s="172"/>
      <c r="BK2272" s="172"/>
      <c r="BL2272" s="172"/>
      <c r="BM2272" s="172"/>
      <c r="BN2272" s="172"/>
    </row>
    <row r="2273" spans="20:66" s="156" customFormat="1">
      <c r="T2273" s="172"/>
      <c r="U2273" s="172"/>
      <c r="V2273" s="172"/>
      <c r="W2273" s="172"/>
      <c r="X2273" s="172"/>
      <c r="Y2273" s="172"/>
      <c r="Z2273" s="172"/>
      <c r="AA2273" s="172"/>
      <c r="AB2273" s="172"/>
      <c r="AC2273" s="172"/>
      <c r="AD2273" s="172"/>
      <c r="AE2273" s="172"/>
      <c r="AF2273" s="172"/>
      <c r="AG2273" s="172"/>
      <c r="AH2273" s="172"/>
      <c r="AI2273" s="172"/>
      <c r="AJ2273" s="172"/>
      <c r="AK2273" s="172"/>
      <c r="AL2273" s="172"/>
      <c r="AM2273" s="172"/>
      <c r="AN2273" s="172"/>
      <c r="AO2273" s="172"/>
      <c r="AP2273" s="172"/>
      <c r="AQ2273" s="172"/>
      <c r="AR2273" s="172"/>
      <c r="AS2273" s="172"/>
      <c r="AT2273" s="172"/>
      <c r="AU2273" s="172"/>
      <c r="AV2273" s="172"/>
      <c r="AW2273" s="172"/>
      <c r="AX2273" s="172"/>
      <c r="AY2273" s="172"/>
      <c r="AZ2273" s="172"/>
      <c r="BA2273" s="172"/>
      <c r="BB2273" s="172"/>
      <c r="BC2273" s="172"/>
      <c r="BD2273" s="172"/>
      <c r="BE2273" s="172"/>
      <c r="BF2273" s="172"/>
      <c r="BG2273" s="172"/>
      <c r="BH2273" s="172"/>
      <c r="BI2273" s="172"/>
      <c r="BJ2273" s="172"/>
      <c r="BK2273" s="172"/>
      <c r="BL2273" s="172"/>
      <c r="BM2273" s="172"/>
      <c r="BN2273" s="172"/>
    </row>
    <row r="2274" spans="20:66" s="156" customFormat="1">
      <c r="T2274" s="172"/>
      <c r="U2274" s="172"/>
      <c r="V2274" s="172"/>
      <c r="W2274" s="172"/>
      <c r="X2274" s="172"/>
      <c r="Y2274" s="172"/>
      <c r="Z2274" s="172"/>
      <c r="AA2274" s="172"/>
      <c r="AB2274" s="172"/>
      <c r="AC2274" s="172"/>
      <c r="AD2274" s="172"/>
      <c r="AE2274" s="172"/>
      <c r="AF2274" s="172"/>
      <c r="AG2274" s="172"/>
      <c r="AH2274" s="172"/>
      <c r="AI2274" s="172"/>
      <c r="AJ2274" s="172"/>
      <c r="AK2274" s="172"/>
      <c r="AL2274" s="172"/>
      <c r="AM2274" s="172"/>
      <c r="AN2274" s="172"/>
      <c r="AO2274" s="172"/>
      <c r="AP2274" s="172"/>
      <c r="AQ2274" s="172"/>
      <c r="AR2274" s="172"/>
      <c r="AS2274" s="172"/>
      <c r="AT2274" s="172"/>
      <c r="AU2274" s="172"/>
      <c r="AV2274" s="172"/>
      <c r="AW2274" s="172"/>
      <c r="AX2274" s="172"/>
      <c r="AY2274" s="172"/>
      <c r="AZ2274" s="172"/>
      <c r="BA2274" s="172"/>
      <c r="BB2274" s="172"/>
      <c r="BC2274" s="172"/>
      <c r="BD2274" s="172"/>
      <c r="BE2274" s="172"/>
      <c r="BF2274" s="172"/>
      <c r="BG2274" s="172"/>
      <c r="BH2274" s="172"/>
      <c r="BI2274" s="172"/>
      <c r="BJ2274" s="172"/>
      <c r="BK2274" s="172"/>
      <c r="BL2274" s="172"/>
      <c r="BM2274" s="172"/>
      <c r="BN2274" s="172"/>
    </row>
    <row r="2275" spans="20:66" s="156" customFormat="1">
      <c r="T2275" s="172"/>
      <c r="U2275" s="172"/>
      <c r="V2275" s="172"/>
      <c r="W2275" s="172"/>
      <c r="X2275" s="172"/>
      <c r="Y2275" s="172"/>
      <c r="Z2275" s="172"/>
      <c r="AA2275" s="172"/>
      <c r="AB2275" s="172"/>
      <c r="AC2275" s="172"/>
      <c r="AD2275" s="172"/>
      <c r="AE2275" s="172"/>
      <c r="AF2275" s="172"/>
      <c r="AG2275" s="172"/>
      <c r="AH2275" s="172"/>
      <c r="AI2275" s="172"/>
      <c r="AJ2275" s="172"/>
      <c r="AK2275" s="172"/>
      <c r="AL2275" s="172"/>
      <c r="AM2275" s="172"/>
      <c r="AN2275" s="172"/>
      <c r="AO2275" s="172"/>
      <c r="AP2275" s="172"/>
      <c r="AQ2275" s="172"/>
      <c r="AR2275" s="172"/>
      <c r="AS2275" s="172"/>
      <c r="AT2275" s="172"/>
      <c r="AU2275" s="172"/>
      <c r="AV2275" s="172"/>
      <c r="AW2275" s="172"/>
      <c r="AX2275" s="172"/>
      <c r="AY2275" s="172"/>
      <c r="AZ2275" s="172"/>
      <c r="BA2275" s="172"/>
      <c r="BB2275" s="172"/>
      <c r="BC2275" s="172"/>
      <c r="BD2275" s="172"/>
      <c r="BE2275" s="172"/>
      <c r="BF2275" s="172"/>
      <c r="BG2275" s="172"/>
      <c r="BH2275" s="172"/>
      <c r="BI2275" s="172"/>
      <c r="BJ2275" s="172"/>
      <c r="BK2275" s="172"/>
      <c r="BL2275" s="172"/>
      <c r="BM2275" s="172"/>
      <c r="BN2275" s="172"/>
    </row>
    <row r="2276" spans="20:66" s="156" customFormat="1">
      <c r="T2276" s="172"/>
      <c r="U2276" s="172"/>
      <c r="V2276" s="172"/>
      <c r="W2276" s="172"/>
      <c r="X2276" s="172"/>
      <c r="Y2276" s="172"/>
      <c r="Z2276" s="172"/>
      <c r="AA2276" s="172"/>
      <c r="AB2276" s="172"/>
      <c r="AC2276" s="172"/>
      <c r="AD2276" s="172"/>
      <c r="AE2276" s="172"/>
      <c r="AF2276" s="172"/>
      <c r="AG2276" s="172"/>
      <c r="AH2276" s="172"/>
      <c r="AI2276" s="172"/>
      <c r="AJ2276" s="172"/>
      <c r="AK2276" s="172"/>
      <c r="AL2276" s="172"/>
      <c r="AM2276" s="172"/>
      <c r="AN2276" s="172"/>
      <c r="AO2276" s="172"/>
      <c r="AP2276" s="172"/>
      <c r="AQ2276" s="172"/>
      <c r="AR2276" s="172"/>
      <c r="AS2276" s="172"/>
      <c r="AT2276" s="172"/>
      <c r="AU2276" s="172"/>
      <c r="AV2276" s="172"/>
      <c r="AW2276" s="172"/>
      <c r="AX2276" s="172"/>
      <c r="AY2276" s="172"/>
      <c r="AZ2276" s="172"/>
      <c r="BA2276" s="172"/>
      <c r="BB2276" s="172"/>
      <c r="BC2276" s="172"/>
      <c r="BD2276" s="172"/>
      <c r="BE2276" s="172"/>
      <c r="BF2276" s="172"/>
      <c r="BG2276" s="172"/>
      <c r="BH2276" s="172"/>
      <c r="BI2276" s="172"/>
      <c r="BJ2276" s="172"/>
      <c r="BK2276" s="172"/>
      <c r="BL2276" s="172"/>
      <c r="BM2276" s="172"/>
      <c r="BN2276" s="172"/>
    </row>
    <row r="2277" spans="20:66" s="156" customFormat="1">
      <c r="T2277" s="172"/>
      <c r="U2277" s="172"/>
      <c r="V2277" s="172"/>
      <c r="W2277" s="172"/>
      <c r="X2277" s="172"/>
      <c r="Y2277" s="172"/>
      <c r="Z2277" s="172"/>
      <c r="AA2277" s="172"/>
      <c r="AB2277" s="172"/>
      <c r="AC2277" s="172"/>
      <c r="AD2277" s="172"/>
      <c r="AE2277" s="172"/>
      <c r="AF2277" s="172"/>
      <c r="AG2277" s="172"/>
      <c r="AH2277" s="172"/>
      <c r="AI2277" s="172"/>
      <c r="AJ2277" s="172"/>
      <c r="AK2277" s="172"/>
      <c r="AL2277" s="172"/>
      <c r="AM2277" s="172"/>
      <c r="AN2277" s="172"/>
      <c r="AO2277" s="172"/>
      <c r="AP2277" s="172"/>
      <c r="AQ2277" s="172"/>
      <c r="AR2277" s="172"/>
      <c r="AS2277" s="172"/>
      <c r="AT2277" s="172"/>
      <c r="AU2277" s="172"/>
      <c r="AV2277" s="172"/>
      <c r="AW2277" s="172"/>
      <c r="AX2277" s="172"/>
      <c r="AY2277" s="172"/>
      <c r="AZ2277" s="172"/>
      <c r="BA2277" s="172"/>
      <c r="BB2277" s="172"/>
      <c r="BC2277" s="172"/>
      <c r="BD2277" s="172"/>
      <c r="BE2277" s="172"/>
      <c r="BF2277" s="172"/>
      <c r="BG2277" s="172"/>
      <c r="BH2277" s="172"/>
      <c r="BI2277" s="172"/>
      <c r="BJ2277" s="172"/>
      <c r="BK2277" s="172"/>
      <c r="BL2277" s="172"/>
      <c r="BM2277" s="172"/>
      <c r="BN2277" s="172"/>
    </row>
    <row r="2278" spans="20:66" s="156" customFormat="1">
      <c r="T2278" s="172"/>
      <c r="U2278" s="172"/>
      <c r="V2278" s="172"/>
      <c r="W2278" s="172"/>
      <c r="X2278" s="172"/>
      <c r="Y2278" s="172"/>
      <c r="Z2278" s="172"/>
      <c r="AA2278" s="172"/>
      <c r="AB2278" s="172"/>
      <c r="AC2278" s="172"/>
      <c r="AD2278" s="172"/>
      <c r="AE2278" s="172"/>
      <c r="AF2278" s="172"/>
      <c r="AG2278" s="172"/>
      <c r="AH2278" s="172"/>
      <c r="AI2278" s="172"/>
      <c r="AJ2278" s="172"/>
      <c r="AK2278" s="172"/>
      <c r="AL2278" s="172"/>
      <c r="AM2278" s="172"/>
      <c r="AN2278" s="172"/>
      <c r="AO2278" s="172"/>
      <c r="AP2278" s="172"/>
      <c r="AQ2278" s="172"/>
      <c r="AR2278" s="172"/>
      <c r="AS2278" s="172"/>
      <c r="AT2278" s="172"/>
      <c r="AU2278" s="172"/>
      <c r="AV2278" s="172"/>
      <c r="AW2278" s="172"/>
      <c r="AX2278" s="172"/>
      <c r="AY2278" s="172"/>
      <c r="AZ2278" s="172"/>
      <c r="BA2278" s="172"/>
      <c r="BB2278" s="172"/>
      <c r="BC2278" s="172"/>
      <c r="BD2278" s="172"/>
      <c r="BE2278" s="172"/>
      <c r="BF2278" s="172"/>
      <c r="BG2278" s="172"/>
      <c r="BH2278" s="172"/>
      <c r="BI2278" s="172"/>
      <c r="BJ2278" s="172"/>
      <c r="BK2278" s="172"/>
      <c r="BL2278" s="172"/>
      <c r="BM2278" s="172"/>
      <c r="BN2278" s="172"/>
    </row>
    <row r="2279" spans="20:66" s="156" customFormat="1">
      <c r="T2279" s="172"/>
      <c r="U2279" s="172"/>
      <c r="V2279" s="172"/>
      <c r="W2279" s="172"/>
      <c r="X2279" s="172"/>
      <c r="Y2279" s="172"/>
      <c r="Z2279" s="172"/>
      <c r="AA2279" s="172"/>
      <c r="AB2279" s="172"/>
      <c r="AC2279" s="172"/>
      <c r="AD2279" s="172"/>
      <c r="AE2279" s="172"/>
      <c r="AF2279" s="172"/>
      <c r="AG2279" s="172"/>
      <c r="AH2279" s="172"/>
      <c r="AI2279" s="172"/>
      <c r="AJ2279" s="172"/>
      <c r="AK2279" s="172"/>
      <c r="AL2279" s="172"/>
      <c r="AM2279" s="172"/>
      <c r="AN2279" s="172"/>
      <c r="AO2279" s="172"/>
      <c r="AP2279" s="172"/>
      <c r="AQ2279" s="172"/>
      <c r="AR2279" s="172"/>
      <c r="AS2279" s="172"/>
      <c r="AT2279" s="172"/>
      <c r="AU2279" s="172"/>
      <c r="AV2279" s="172"/>
      <c r="AW2279" s="172"/>
      <c r="AX2279" s="172"/>
      <c r="AY2279" s="172"/>
      <c r="AZ2279" s="172"/>
      <c r="BA2279" s="172"/>
      <c r="BB2279" s="172"/>
      <c r="BC2279" s="172"/>
      <c r="BD2279" s="172"/>
      <c r="BE2279" s="172"/>
      <c r="BF2279" s="172"/>
      <c r="BG2279" s="172"/>
      <c r="BH2279" s="172"/>
      <c r="BI2279" s="172"/>
      <c r="BJ2279" s="172"/>
      <c r="BK2279" s="172"/>
      <c r="BL2279" s="172"/>
      <c r="BM2279" s="172"/>
      <c r="BN2279" s="172"/>
    </row>
    <row r="2280" spans="20:66" s="156" customFormat="1">
      <c r="T2280" s="172"/>
      <c r="U2280" s="172"/>
      <c r="V2280" s="172"/>
      <c r="W2280" s="172"/>
      <c r="X2280" s="172"/>
      <c r="Y2280" s="172"/>
      <c r="Z2280" s="172"/>
      <c r="AA2280" s="172"/>
      <c r="AB2280" s="172"/>
      <c r="AC2280" s="172"/>
      <c r="AD2280" s="172"/>
      <c r="AE2280" s="172"/>
      <c r="AF2280" s="172"/>
      <c r="AG2280" s="172"/>
      <c r="AH2280" s="172"/>
      <c r="AI2280" s="172"/>
      <c r="AJ2280" s="172"/>
      <c r="AK2280" s="172"/>
      <c r="AL2280" s="172"/>
      <c r="AM2280" s="172"/>
      <c r="AN2280" s="172"/>
      <c r="AO2280" s="172"/>
      <c r="AP2280" s="172"/>
      <c r="AQ2280" s="172"/>
      <c r="AR2280" s="172"/>
      <c r="AS2280" s="172"/>
      <c r="AT2280" s="172"/>
      <c r="AU2280" s="172"/>
      <c r="AV2280" s="172"/>
      <c r="AW2280" s="172"/>
      <c r="AX2280" s="172"/>
      <c r="AY2280" s="172"/>
      <c r="AZ2280" s="172"/>
      <c r="BA2280" s="172"/>
      <c r="BB2280" s="172"/>
      <c r="BC2280" s="172"/>
      <c r="BD2280" s="172"/>
      <c r="BE2280" s="172"/>
      <c r="BF2280" s="172"/>
      <c r="BG2280" s="172"/>
      <c r="BH2280" s="172"/>
      <c r="BI2280" s="172"/>
      <c r="BJ2280" s="172"/>
      <c r="BK2280" s="172"/>
      <c r="BL2280" s="172"/>
      <c r="BM2280" s="172"/>
      <c r="BN2280" s="172"/>
    </row>
    <row r="2281" spans="20:66" s="156" customFormat="1">
      <c r="T2281" s="172"/>
      <c r="U2281" s="172"/>
      <c r="V2281" s="172"/>
      <c r="W2281" s="172"/>
      <c r="X2281" s="172"/>
      <c r="Y2281" s="172"/>
      <c r="Z2281" s="172"/>
      <c r="AA2281" s="172"/>
      <c r="AB2281" s="172"/>
      <c r="AC2281" s="172"/>
      <c r="AD2281" s="172"/>
      <c r="AE2281" s="172"/>
      <c r="AF2281" s="172"/>
      <c r="AG2281" s="172"/>
      <c r="AH2281" s="172"/>
      <c r="AI2281" s="172"/>
      <c r="AJ2281" s="172"/>
      <c r="AK2281" s="172"/>
      <c r="AL2281" s="172"/>
      <c r="AM2281" s="172"/>
      <c r="AN2281" s="172"/>
      <c r="AO2281" s="172"/>
      <c r="AP2281" s="172"/>
      <c r="AQ2281" s="172"/>
      <c r="AR2281" s="172"/>
      <c r="AS2281" s="172"/>
      <c r="AT2281" s="172"/>
      <c r="AU2281" s="172"/>
      <c r="AV2281" s="172"/>
      <c r="AW2281" s="172"/>
      <c r="AX2281" s="172"/>
      <c r="AY2281" s="172"/>
      <c r="AZ2281" s="172"/>
      <c r="BA2281" s="172"/>
      <c r="BB2281" s="172"/>
      <c r="BC2281" s="172"/>
      <c r="BD2281" s="172"/>
      <c r="BE2281" s="172"/>
      <c r="BF2281" s="172"/>
      <c r="BG2281" s="172"/>
      <c r="BH2281" s="172"/>
      <c r="BI2281" s="172"/>
      <c r="BJ2281" s="172"/>
      <c r="BK2281" s="172"/>
      <c r="BL2281" s="172"/>
      <c r="BM2281" s="172"/>
      <c r="BN2281" s="172"/>
    </row>
    <row r="2282" spans="20:66" s="156" customFormat="1">
      <c r="T2282" s="172"/>
      <c r="U2282" s="172"/>
      <c r="V2282" s="172"/>
      <c r="W2282" s="172"/>
      <c r="X2282" s="172"/>
      <c r="Y2282" s="172"/>
      <c r="Z2282" s="172"/>
      <c r="AA2282" s="172"/>
      <c r="AB2282" s="172"/>
      <c r="AC2282" s="172"/>
      <c r="AD2282" s="172"/>
      <c r="AE2282" s="172"/>
      <c r="AF2282" s="172"/>
      <c r="AG2282" s="172"/>
      <c r="AH2282" s="172"/>
      <c r="AI2282" s="172"/>
      <c r="AJ2282" s="172"/>
      <c r="AK2282" s="172"/>
      <c r="AL2282" s="172"/>
      <c r="AM2282" s="172"/>
      <c r="AN2282" s="172"/>
      <c r="AO2282" s="172"/>
      <c r="AP2282" s="172"/>
      <c r="AQ2282" s="172"/>
      <c r="AR2282" s="172"/>
      <c r="AS2282" s="172"/>
      <c r="AT2282" s="172"/>
      <c r="AU2282" s="172"/>
      <c r="AV2282" s="172"/>
      <c r="AW2282" s="172"/>
      <c r="AX2282" s="172"/>
      <c r="AY2282" s="172"/>
      <c r="AZ2282" s="172"/>
      <c r="BA2282" s="172"/>
      <c r="BB2282" s="172"/>
      <c r="BC2282" s="172"/>
      <c r="BD2282" s="172"/>
      <c r="BE2282" s="172"/>
      <c r="BF2282" s="172"/>
      <c r="BG2282" s="172"/>
      <c r="BH2282" s="172"/>
      <c r="BI2282" s="172"/>
      <c r="BJ2282" s="172"/>
      <c r="BK2282" s="172"/>
      <c r="BL2282" s="172"/>
      <c r="BM2282" s="172"/>
      <c r="BN2282" s="172"/>
    </row>
    <row r="2283" spans="20:66" s="156" customFormat="1">
      <c r="T2283" s="172"/>
      <c r="U2283" s="172"/>
      <c r="V2283" s="172"/>
      <c r="W2283" s="172"/>
      <c r="X2283" s="172"/>
      <c r="Y2283" s="172"/>
      <c r="Z2283" s="172"/>
      <c r="AA2283" s="172"/>
      <c r="AB2283" s="172"/>
      <c r="AC2283" s="172"/>
      <c r="AD2283" s="172"/>
      <c r="AE2283" s="172"/>
      <c r="AF2283" s="172"/>
      <c r="AG2283" s="172"/>
      <c r="AH2283" s="172"/>
      <c r="AI2283" s="172"/>
      <c r="AJ2283" s="172"/>
      <c r="AK2283" s="172"/>
      <c r="AL2283" s="172"/>
      <c r="AM2283" s="172"/>
      <c r="AN2283" s="172"/>
      <c r="AO2283" s="172"/>
      <c r="AP2283" s="172"/>
      <c r="AQ2283" s="172"/>
      <c r="AR2283" s="172"/>
      <c r="AS2283" s="172"/>
      <c r="AT2283" s="172"/>
      <c r="AU2283" s="172"/>
      <c r="AV2283" s="172"/>
      <c r="AW2283" s="172"/>
      <c r="AX2283" s="172"/>
      <c r="AY2283" s="172"/>
      <c r="AZ2283" s="172"/>
      <c r="BA2283" s="172"/>
      <c r="BB2283" s="172"/>
      <c r="BC2283" s="172"/>
      <c r="BD2283" s="172"/>
      <c r="BE2283" s="172"/>
      <c r="BF2283" s="172"/>
      <c r="BG2283" s="172"/>
      <c r="BH2283" s="172"/>
      <c r="BI2283" s="172"/>
      <c r="BJ2283" s="172"/>
      <c r="BK2283" s="172"/>
      <c r="BL2283" s="172"/>
      <c r="BM2283" s="172"/>
      <c r="BN2283" s="172"/>
    </row>
    <row r="2284" spans="20:66" s="156" customFormat="1">
      <c r="T2284" s="172"/>
      <c r="U2284" s="172"/>
      <c r="V2284" s="172"/>
      <c r="W2284" s="172"/>
      <c r="X2284" s="172"/>
      <c r="Y2284" s="172"/>
      <c r="Z2284" s="172"/>
      <c r="AA2284" s="172"/>
      <c r="AB2284" s="172"/>
      <c r="AC2284" s="172"/>
      <c r="AD2284" s="172"/>
      <c r="AE2284" s="172"/>
      <c r="AF2284" s="172"/>
      <c r="AG2284" s="172"/>
      <c r="AH2284" s="172"/>
      <c r="AI2284" s="172"/>
      <c r="AJ2284" s="172"/>
      <c r="AK2284" s="172"/>
      <c r="AL2284" s="172"/>
      <c r="AM2284" s="172"/>
      <c r="AN2284" s="172"/>
      <c r="AO2284" s="172"/>
      <c r="AP2284" s="172"/>
      <c r="AQ2284" s="172"/>
      <c r="AR2284" s="172"/>
      <c r="AS2284" s="172"/>
      <c r="AT2284" s="172"/>
      <c r="AU2284" s="172"/>
      <c r="AV2284" s="172"/>
      <c r="AW2284" s="172"/>
      <c r="AX2284" s="172"/>
      <c r="AY2284" s="172"/>
      <c r="AZ2284" s="172"/>
      <c r="BA2284" s="172"/>
      <c r="BB2284" s="172"/>
      <c r="BC2284" s="172"/>
      <c r="BD2284" s="172"/>
      <c r="BE2284" s="172"/>
      <c r="BF2284" s="172"/>
      <c r="BG2284" s="172"/>
      <c r="BH2284" s="172"/>
      <c r="BI2284" s="172"/>
      <c r="BJ2284" s="172"/>
      <c r="BK2284" s="172"/>
      <c r="BL2284" s="172"/>
      <c r="BM2284" s="172"/>
      <c r="BN2284" s="172"/>
    </row>
    <row r="2285" spans="20:66" s="156" customFormat="1">
      <c r="T2285" s="172"/>
      <c r="U2285" s="172"/>
      <c r="V2285" s="172"/>
      <c r="W2285" s="172"/>
      <c r="X2285" s="172"/>
      <c r="Y2285" s="172"/>
      <c r="Z2285" s="172"/>
      <c r="AA2285" s="172"/>
      <c r="AB2285" s="172"/>
      <c r="AC2285" s="172"/>
      <c r="AD2285" s="172"/>
      <c r="AE2285" s="172"/>
      <c r="AF2285" s="172"/>
      <c r="AG2285" s="172"/>
      <c r="AH2285" s="172"/>
      <c r="AI2285" s="172"/>
      <c r="AJ2285" s="172"/>
      <c r="AK2285" s="172"/>
      <c r="AL2285" s="172"/>
      <c r="AM2285" s="172"/>
      <c r="AN2285" s="172"/>
      <c r="AO2285" s="172"/>
      <c r="AP2285" s="172"/>
      <c r="AQ2285" s="172"/>
      <c r="AR2285" s="172"/>
      <c r="AS2285" s="172"/>
      <c r="AT2285" s="172"/>
      <c r="AU2285" s="172"/>
      <c r="AV2285" s="172"/>
      <c r="AW2285" s="172"/>
      <c r="AX2285" s="172"/>
      <c r="AY2285" s="172"/>
      <c r="AZ2285" s="172"/>
      <c r="BA2285" s="172"/>
      <c r="BB2285" s="172"/>
      <c r="BC2285" s="172"/>
      <c r="BD2285" s="172"/>
      <c r="BE2285" s="172"/>
      <c r="BF2285" s="172"/>
      <c r="BG2285" s="172"/>
      <c r="BH2285" s="172"/>
      <c r="BI2285" s="172"/>
      <c r="BJ2285" s="172"/>
      <c r="BK2285" s="172"/>
      <c r="BL2285" s="172"/>
      <c r="BM2285" s="172"/>
      <c r="BN2285" s="172"/>
    </row>
    <row r="2286" spans="20:66" s="156" customFormat="1">
      <c r="T2286" s="172"/>
      <c r="U2286" s="172"/>
      <c r="V2286" s="172"/>
      <c r="W2286" s="172"/>
      <c r="X2286" s="172"/>
      <c r="Y2286" s="172"/>
      <c r="Z2286" s="172"/>
      <c r="AA2286" s="172"/>
      <c r="AB2286" s="172"/>
      <c r="AC2286" s="172"/>
      <c r="AD2286" s="172"/>
      <c r="AE2286" s="172"/>
      <c r="AF2286" s="172"/>
      <c r="AG2286" s="172"/>
      <c r="AH2286" s="172"/>
      <c r="AI2286" s="172"/>
      <c r="AJ2286" s="172"/>
      <c r="AK2286" s="172"/>
      <c r="AL2286" s="172"/>
      <c r="AM2286" s="172"/>
      <c r="AN2286" s="172"/>
      <c r="AO2286" s="172"/>
      <c r="AP2286" s="172"/>
      <c r="AQ2286" s="172"/>
      <c r="AR2286" s="172"/>
      <c r="AS2286" s="172"/>
      <c r="AT2286" s="172"/>
      <c r="AU2286" s="172"/>
      <c r="AV2286" s="172"/>
      <c r="AW2286" s="172"/>
      <c r="AX2286" s="172"/>
      <c r="AY2286" s="172"/>
      <c r="AZ2286" s="172"/>
      <c r="BA2286" s="172"/>
      <c r="BB2286" s="172"/>
      <c r="BC2286" s="172"/>
      <c r="BD2286" s="172"/>
      <c r="BE2286" s="172"/>
      <c r="BF2286" s="172"/>
      <c r="BG2286" s="172"/>
      <c r="BH2286" s="172"/>
      <c r="BI2286" s="172"/>
      <c r="BJ2286" s="172"/>
      <c r="BK2286" s="172"/>
      <c r="BL2286" s="172"/>
      <c r="BM2286" s="172"/>
      <c r="BN2286" s="172"/>
    </row>
    <row r="2287" spans="20:66" s="156" customFormat="1">
      <c r="T2287" s="172"/>
      <c r="U2287" s="172"/>
      <c r="V2287" s="172"/>
      <c r="W2287" s="172"/>
      <c r="X2287" s="172"/>
      <c r="Y2287" s="172"/>
      <c r="Z2287" s="172"/>
      <c r="AA2287" s="172"/>
      <c r="AB2287" s="172"/>
      <c r="AC2287" s="172"/>
      <c r="AD2287" s="172"/>
      <c r="AE2287" s="172"/>
      <c r="AF2287" s="172"/>
      <c r="AG2287" s="172"/>
      <c r="AH2287" s="172"/>
      <c r="AI2287" s="172"/>
      <c r="AJ2287" s="172"/>
      <c r="AK2287" s="172"/>
      <c r="AL2287" s="172"/>
      <c r="AM2287" s="172"/>
      <c r="AN2287" s="172"/>
      <c r="AO2287" s="172"/>
      <c r="AP2287" s="172"/>
      <c r="AQ2287" s="172"/>
      <c r="AR2287" s="172"/>
      <c r="AS2287" s="172"/>
      <c r="AT2287" s="172"/>
      <c r="AU2287" s="172"/>
      <c r="AV2287" s="172"/>
      <c r="AW2287" s="172"/>
      <c r="AX2287" s="172"/>
      <c r="AY2287" s="172"/>
      <c r="AZ2287" s="172"/>
      <c r="BA2287" s="172"/>
      <c r="BB2287" s="172"/>
      <c r="BC2287" s="172"/>
      <c r="BD2287" s="172"/>
      <c r="BE2287" s="172"/>
      <c r="BF2287" s="172"/>
      <c r="BG2287" s="172"/>
      <c r="BH2287" s="172"/>
      <c r="BI2287" s="172"/>
      <c r="BJ2287" s="172"/>
      <c r="BK2287" s="172"/>
      <c r="BL2287" s="172"/>
      <c r="BM2287" s="172"/>
      <c r="BN2287" s="172"/>
    </row>
    <row r="2288" spans="20:66" s="156" customFormat="1">
      <c r="T2288" s="172"/>
      <c r="U2288" s="172"/>
      <c r="V2288" s="172"/>
      <c r="W2288" s="172"/>
      <c r="X2288" s="172"/>
      <c r="Y2288" s="172"/>
      <c r="Z2288" s="172"/>
      <c r="AA2288" s="172"/>
      <c r="AB2288" s="172"/>
      <c r="AC2288" s="172"/>
      <c r="AD2288" s="172"/>
      <c r="AE2288" s="172"/>
      <c r="AF2288" s="172"/>
      <c r="AG2288" s="172"/>
      <c r="AH2288" s="172"/>
      <c r="AI2288" s="172"/>
      <c r="AJ2288" s="172"/>
      <c r="AK2288" s="172"/>
      <c r="AL2288" s="172"/>
      <c r="AM2288" s="172"/>
      <c r="AN2288" s="172"/>
      <c r="AO2288" s="172"/>
      <c r="AP2288" s="172"/>
      <c r="AQ2288" s="172"/>
      <c r="AR2288" s="172"/>
      <c r="AS2288" s="172"/>
      <c r="AT2288" s="172"/>
      <c r="AU2288" s="172"/>
      <c r="AV2288" s="172"/>
      <c r="AW2288" s="172"/>
      <c r="AX2288" s="172"/>
      <c r="AY2288" s="172"/>
      <c r="AZ2288" s="172"/>
      <c r="BA2288" s="172"/>
      <c r="BB2288" s="172"/>
      <c r="BC2288" s="172"/>
      <c r="BD2288" s="172"/>
      <c r="BE2288" s="172"/>
      <c r="BF2288" s="172"/>
      <c r="BG2288" s="172"/>
      <c r="BH2288" s="172"/>
      <c r="BI2288" s="172"/>
      <c r="BJ2288" s="172"/>
      <c r="BK2288" s="172"/>
      <c r="BL2288" s="172"/>
      <c r="BM2288" s="172"/>
      <c r="BN2288" s="172"/>
    </row>
    <row r="2289" spans="20:66" s="156" customFormat="1">
      <c r="T2289" s="172"/>
      <c r="U2289" s="172"/>
      <c r="V2289" s="172"/>
      <c r="W2289" s="172"/>
      <c r="X2289" s="172"/>
      <c r="Y2289" s="172"/>
      <c r="Z2289" s="172"/>
      <c r="AA2289" s="172"/>
      <c r="AB2289" s="172"/>
      <c r="AC2289" s="172"/>
      <c r="AD2289" s="172"/>
      <c r="AE2289" s="172"/>
      <c r="AF2289" s="172"/>
      <c r="AG2289" s="172"/>
      <c r="AH2289" s="172"/>
      <c r="AI2289" s="172"/>
      <c r="AJ2289" s="172"/>
      <c r="AK2289" s="172"/>
      <c r="AL2289" s="172"/>
      <c r="AM2289" s="172"/>
      <c r="AN2289" s="172"/>
      <c r="AO2289" s="172"/>
      <c r="AP2289" s="172"/>
      <c r="AQ2289" s="172"/>
      <c r="AR2289" s="172"/>
      <c r="AS2289" s="172"/>
      <c r="AT2289" s="172"/>
      <c r="AU2289" s="172"/>
      <c r="AV2289" s="172"/>
      <c r="AW2289" s="172"/>
      <c r="AX2289" s="172"/>
      <c r="AY2289" s="172"/>
      <c r="AZ2289" s="172"/>
      <c r="BA2289" s="172"/>
      <c r="BB2289" s="172"/>
      <c r="BC2289" s="172"/>
      <c r="BD2289" s="172"/>
      <c r="BE2289" s="172"/>
      <c r="BF2289" s="172"/>
      <c r="BG2289" s="172"/>
      <c r="BH2289" s="172"/>
      <c r="BI2289" s="172"/>
      <c r="BJ2289" s="172"/>
      <c r="BK2289" s="172"/>
      <c r="BL2289" s="172"/>
      <c r="BM2289" s="172"/>
      <c r="BN2289" s="172"/>
    </row>
    <row r="2290" spans="20:66" s="156" customFormat="1">
      <c r="T2290" s="172"/>
      <c r="U2290" s="172"/>
      <c r="V2290" s="172"/>
      <c r="W2290" s="172"/>
      <c r="X2290" s="172"/>
      <c r="Y2290" s="172"/>
      <c r="Z2290" s="172"/>
      <c r="AA2290" s="172"/>
      <c r="AB2290" s="172"/>
      <c r="AC2290" s="172"/>
      <c r="AD2290" s="172"/>
      <c r="AE2290" s="172"/>
      <c r="AF2290" s="172"/>
      <c r="AG2290" s="172"/>
      <c r="AH2290" s="172"/>
      <c r="AI2290" s="172"/>
      <c r="AJ2290" s="172"/>
      <c r="AK2290" s="172"/>
      <c r="AL2290" s="172"/>
      <c r="AM2290" s="172"/>
      <c r="AN2290" s="172"/>
      <c r="AO2290" s="172"/>
      <c r="AP2290" s="172"/>
      <c r="AQ2290" s="172"/>
      <c r="AR2290" s="172"/>
      <c r="AS2290" s="172"/>
      <c r="AT2290" s="172"/>
      <c r="AU2290" s="172"/>
      <c r="AV2290" s="172"/>
      <c r="AW2290" s="172"/>
      <c r="AX2290" s="172"/>
      <c r="AY2290" s="172"/>
      <c r="AZ2290" s="172"/>
      <c r="BA2290" s="172"/>
      <c r="BB2290" s="172"/>
      <c r="BC2290" s="172"/>
      <c r="BD2290" s="172"/>
      <c r="BE2290" s="172"/>
      <c r="BF2290" s="172"/>
      <c r="BG2290" s="172"/>
      <c r="BH2290" s="172"/>
      <c r="BI2290" s="172"/>
      <c r="BJ2290" s="172"/>
      <c r="BK2290" s="172"/>
      <c r="BL2290" s="172"/>
      <c r="BM2290" s="172"/>
      <c r="BN2290" s="172"/>
    </row>
    <row r="2291" spans="20:66" s="156" customFormat="1">
      <c r="T2291" s="172"/>
      <c r="U2291" s="172"/>
      <c r="V2291" s="172"/>
      <c r="W2291" s="172"/>
      <c r="X2291" s="172"/>
      <c r="Y2291" s="172"/>
      <c r="Z2291" s="172"/>
      <c r="AA2291" s="172"/>
      <c r="AB2291" s="172"/>
      <c r="AC2291" s="172"/>
      <c r="AD2291" s="172"/>
      <c r="AE2291" s="172"/>
      <c r="AF2291" s="172"/>
      <c r="AG2291" s="172"/>
      <c r="AH2291" s="172"/>
      <c r="AI2291" s="172"/>
      <c r="AJ2291" s="172"/>
      <c r="AK2291" s="172"/>
      <c r="AL2291" s="172"/>
      <c r="AM2291" s="172"/>
      <c r="AN2291" s="172"/>
      <c r="AO2291" s="172"/>
      <c r="AP2291" s="172"/>
      <c r="AQ2291" s="172"/>
      <c r="AR2291" s="172"/>
      <c r="AS2291" s="172"/>
      <c r="AT2291" s="172"/>
      <c r="AU2291" s="172"/>
      <c r="AV2291" s="172"/>
      <c r="AW2291" s="172"/>
      <c r="AX2291" s="172"/>
      <c r="AY2291" s="172"/>
      <c r="AZ2291" s="172"/>
      <c r="BA2291" s="172"/>
      <c r="BB2291" s="172"/>
      <c r="BC2291" s="172"/>
      <c r="BD2291" s="172"/>
      <c r="BE2291" s="172"/>
      <c r="BF2291" s="172"/>
      <c r="BG2291" s="172"/>
      <c r="BH2291" s="172"/>
      <c r="BI2291" s="172"/>
      <c r="BJ2291" s="172"/>
      <c r="BK2291" s="172"/>
      <c r="BL2291" s="172"/>
      <c r="BM2291" s="172"/>
      <c r="BN2291" s="172"/>
    </row>
    <row r="2292" spans="20:66" s="156" customFormat="1">
      <c r="T2292" s="172"/>
      <c r="U2292" s="172"/>
      <c r="V2292" s="172"/>
      <c r="W2292" s="172"/>
      <c r="X2292" s="172"/>
      <c r="Y2292" s="172"/>
      <c r="Z2292" s="172"/>
      <c r="AA2292" s="172"/>
      <c r="AB2292" s="172"/>
      <c r="AC2292" s="172"/>
      <c r="AD2292" s="172"/>
      <c r="AE2292" s="172"/>
      <c r="AF2292" s="172"/>
      <c r="AG2292" s="172"/>
      <c r="AH2292" s="172"/>
      <c r="AI2292" s="172"/>
      <c r="AJ2292" s="172"/>
      <c r="AK2292" s="172"/>
      <c r="AL2292" s="172"/>
      <c r="AM2292" s="172"/>
      <c r="AN2292" s="172"/>
      <c r="AO2292" s="172"/>
      <c r="AP2292" s="172"/>
      <c r="AQ2292" s="172"/>
      <c r="AR2292" s="172"/>
      <c r="AS2292" s="172"/>
      <c r="AT2292" s="172"/>
      <c r="AU2292" s="172"/>
      <c r="AV2292" s="172"/>
      <c r="AW2292" s="172"/>
      <c r="AX2292" s="172"/>
      <c r="AY2292" s="172"/>
      <c r="AZ2292" s="172"/>
      <c r="BA2292" s="172"/>
      <c r="BB2292" s="172"/>
      <c r="BC2292" s="172"/>
      <c r="BD2292" s="172"/>
      <c r="BE2292" s="172"/>
      <c r="BF2292" s="172"/>
      <c r="BG2292" s="172"/>
      <c r="BH2292" s="172"/>
      <c r="BI2292" s="172"/>
      <c r="BJ2292" s="172"/>
      <c r="BK2292" s="172"/>
      <c r="BL2292" s="172"/>
      <c r="BM2292" s="172"/>
      <c r="BN2292" s="172"/>
    </row>
    <row r="2293" spans="20:66" s="156" customFormat="1">
      <c r="T2293" s="172"/>
      <c r="U2293" s="172"/>
      <c r="V2293" s="172"/>
      <c r="W2293" s="172"/>
      <c r="X2293" s="172"/>
      <c r="Y2293" s="172"/>
      <c r="Z2293" s="172"/>
      <c r="AA2293" s="172"/>
      <c r="AB2293" s="172"/>
      <c r="AC2293" s="172"/>
      <c r="AD2293" s="172"/>
      <c r="AE2293" s="172"/>
      <c r="AF2293" s="172"/>
      <c r="AG2293" s="172"/>
      <c r="AH2293" s="172"/>
      <c r="AI2293" s="172"/>
      <c r="AJ2293" s="172"/>
      <c r="AK2293" s="172"/>
      <c r="AL2293" s="172"/>
      <c r="AM2293" s="172"/>
      <c r="AN2293" s="172"/>
      <c r="AO2293" s="172"/>
      <c r="AP2293" s="172"/>
      <c r="AQ2293" s="172"/>
      <c r="AR2293" s="172"/>
      <c r="AS2293" s="172"/>
      <c r="AT2293" s="172"/>
      <c r="AU2293" s="172"/>
      <c r="AV2293" s="172"/>
      <c r="AW2293" s="172"/>
      <c r="AX2293" s="172"/>
      <c r="AY2293" s="172"/>
      <c r="AZ2293" s="172"/>
      <c r="BA2293" s="172"/>
      <c r="BB2293" s="172"/>
      <c r="BC2293" s="172"/>
      <c r="BD2293" s="172"/>
      <c r="BE2293" s="172"/>
      <c r="BF2293" s="172"/>
      <c r="BG2293" s="172"/>
      <c r="BH2293" s="172"/>
      <c r="BI2293" s="172"/>
      <c r="BJ2293" s="172"/>
      <c r="BK2293" s="172"/>
      <c r="BL2293" s="172"/>
      <c r="BM2293" s="172"/>
      <c r="BN2293" s="172"/>
    </row>
    <row r="2294" spans="20:66" s="156" customFormat="1">
      <c r="T2294" s="172"/>
      <c r="U2294" s="172"/>
      <c r="V2294" s="172"/>
      <c r="W2294" s="172"/>
      <c r="X2294" s="172"/>
      <c r="Y2294" s="172"/>
      <c r="Z2294" s="172"/>
      <c r="AA2294" s="172"/>
      <c r="AB2294" s="172"/>
      <c r="AC2294" s="172"/>
      <c r="AD2294" s="172"/>
      <c r="AE2294" s="172"/>
      <c r="AF2294" s="172"/>
      <c r="AG2294" s="172"/>
      <c r="AH2294" s="172"/>
      <c r="AI2294" s="172"/>
      <c r="AJ2294" s="172"/>
      <c r="AK2294" s="172"/>
      <c r="AL2294" s="172"/>
      <c r="AM2294" s="172"/>
      <c r="AN2294" s="172"/>
      <c r="AO2294" s="172"/>
      <c r="AP2294" s="172"/>
      <c r="AQ2294" s="172"/>
      <c r="AR2294" s="172"/>
      <c r="AS2294" s="172"/>
      <c r="AT2294" s="172"/>
      <c r="AU2294" s="172"/>
      <c r="AV2294" s="172"/>
      <c r="AW2294" s="172"/>
      <c r="AX2294" s="172"/>
      <c r="AY2294" s="172"/>
      <c r="AZ2294" s="172"/>
      <c r="BA2294" s="172"/>
      <c r="BB2294" s="172"/>
      <c r="BC2294" s="172"/>
      <c r="BD2294" s="172"/>
      <c r="BE2294" s="172"/>
      <c r="BF2294" s="172"/>
      <c r="BG2294" s="172"/>
      <c r="BH2294" s="172"/>
      <c r="BI2294" s="172"/>
      <c r="BJ2294" s="172"/>
      <c r="BK2294" s="172"/>
      <c r="BL2294" s="172"/>
      <c r="BM2294" s="172"/>
      <c r="BN2294" s="172"/>
    </row>
    <row r="2295" spans="20:66" s="156" customFormat="1">
      <c r="T2295" s="172"/>
      <c r="U2295" s="172"/>
      <c r="V2295" s="172"/>
      <c r="W2295" s="172"/>
      <c r="X2295" s="172"/>
      <c r="Y2295" s="172"/>
      <c r="Z2295" s="172"/>
      <c r="AA2295" s="172"/>
      <c r="AB2295" s="172"/>
      <c r="AC2295" s="172"/>
      <c r="AD2295" s="172"/>
      <c r="AE2295" s="172"/>
      <c r="AF2295" s="172"/>
      <c r="AG2295" s="172"/>
      <c r="AH2295" s="172"/>
      <c r="AI2295" s="172"/>
      <c r="AJ2295" s="172"/>
      <c r="AK2295" s="172"/>
      <c r="AL2295" s="172"/>
      <c r="AM2295" s="172"/>
      <c r="AN2295" s="172"/>
      <c r="AO2295" s="172"/>
      <c r="AP2295" s="172"/>
      <c r="AQ2295" s="172"/>
      <c r="AR2295" s="172"/>
      <c r="AS2295" s="172"/>
      <c r="AT2295" s="172"/>
      <c r="AU2295" s="172"/>
      <c r="AV2295" s="172"/>
      <c r="AW2295" s="172"/>
      <c r="AX2295" s="172"/>
      <c r="AY2295" s="172"/>
      <c r="AZ2295" s="172"/>
      <c r="BA2295" s="172"/>
      <c r="BB2295" s="172"/>
      <c r="BC2295" s="172"/>
      <c r="BD2295" s="172"/>
      <c r="BE2295" s="172"/>
      <c r="BF2295" s="172"/>
      <c r="BG2295" s="172"/>
      <c r="BH2295" s="172"/>
      <c r="BI2295" s="172"/>
      <c r="BJ2295" s="172"/>
      <c r="BK2295" s="172"/>
      <c r="BL2295" s="172"/>
      <c r="BM2295" s="172"/>
      <c r="BN2295" s="172"/>
    </row>
    <row r="2296" spans="20:66" s="156" customFormat="1">
      <c r="T2296" s="172"/>
      <c r="U2296" s="172"/>
      <c r="V2296" s="172"/>
      <c r="W2296" s="172"/>
      <c r="X2296" s="172"/>
      <c r="Y2296" s="172"/>
      <c r="Z2296" s="172"/>
      <c r="AA2296" s="172"/>
      <c r="AB2296" s="172"/>
      <c r="AC2296" s="172"/>
      <c r="AD2296" s="172"/>
      <c r="AE2296" s="172"/>
      <c r="AF2296" s="172"/>
      <c r="AG2296" s="172"/>
      <c r="AH2296" s="172"/>
      <c r="AI2296" s="172"/>
      <c r="AJ2296" s="172"/>
      <c r="AK2296" s="172"/>
      <c r="AL2296" s="172"/>
      <c r="AM2296" s="172"/>
      <c r="AN2296" s="172"/>
      <c r="AO2296" s="172"/>
      <c r="AP2296" s="172"/>
      <c r="AQ2296" s="172"/>
      <c r="AR2296" s="172"/>
      <c r="AS2296" s="172"/>
      <c r="AT2296" s="172"/>
      <c r="AU2296" s="172"/>
      <c r="AV2296" s="172"/>
      <c r="AW2296" s="172"/>
      <c r="AX2296" s="172"/>
      <c r="AY2296" s="172"/>
      <c r="AZ2296" s="172"/>
      <c r="BA2296" s="172"/>
      <c r="BB2296" s="172"/>
      <c r="BC2296" s="172"/>
      <c r="BD2296" s="172"/>
      <c r="BE2296" s="172"/>
      <c r="BF2296" s="172"/>
      <c r="BG2296" s="172"/>
      <c r="BH2296" s="172"/>
      <c r="BI2296" s="172"/>
      <c r="BJ2296" s="172"/>
      <c r="BK2296" s="172"/>
      <c r="BL2296" s="172"/>
      <c r="BM2296" s="172"/>
      <c r="BN2296" s="172"/>
    </row>
    <row r="2297" spans="20:66" s="156" customFormat="1">
      <c r="T2297" s="172"/>
      <c r="U2297" s="172"/>
      <c r="V2297" s="172"/>
      <c r="W2297" s="172"/>
      <c r="X2297" s="172"/>
      <c r="Y2297" s="172"/>
      <c r="Z2297" s="172"/>
      <c r="AA2297" s="172"/>
      <c r="AB2297" s="172"/>
      <c r="AC2297" s="172"/>
      <c r="AD2297" s="172"/>
      <c r="AE2297" s="172"/>
      <c r="AF2297" s="172"/>
      <c r="AG2297" s="172"/>
      <c r="AH2297" s="172"/>
      <c r="AI2297" s="172"/>
      <c r="AJ2297" s="172"/>
      <c r="AK2297" s="172"/>
      <c r="AL2297" s="172"/>
      <c r="AM2297" s="172"/>
      <c r="AN2297" s="172"/>
      <c r="AO2297" s="172"/>
      <c r="AP2297" s="172"/>
      <c r="AQ2297" s="172"/>
      <c r="AR2297" s="172"/>
      <c r="AS2297" s="172"/>
      <c r="AT2297" s="172"/>
      <c r="AU2297" s="172"/>
      <c r="AV2297" s="172"/>
      <c r="AW2297" s="172"/>
      <c r="AX2297" s="172"/>
      <c r="AY2297" s="172"/>
      <c r="AZ2297" s="172"/>
      <c r="BA2297" s="172"/>
      <c r="BB2297" s="172"/>
      <c r="BC2297" s="172"/>
      <c r="BD2297" s="172"/>
      <c r="BE2297" s="172"/>
      <c r="BF2297" s="172"/>
      <c r="BG2297" s="172"/>
      <c r="BH2297" s="172"/>
      <c r="BI2297" s="172"/>
      <c r="BJ2297" s="172"/>
      <c r="BK2297" s="172"/>
      <c r="BL2297" s="172"/>
      <c r="BM2297" s="172"/>
      <c r="BN2297" s="172"/>
    </row>
    <row r="2298" spans="20:66" s="156" customFormat="1">
      <c r="T2298" s="172"/>
      <c r="U2298" s="172"/>
      <c r="V2298" s="172"/>
      <c r="W2298" s="172"/>
      <c r="X2298" s="172"/>
      <c r="Y2298" s="172"/>
      <c r="Z2298" s="172"/>
      <c r="AA2298" s="172"/>
      <c r="AB2298" s="172"/>
      <c r="AC2298" s="172"/>
      <c r="AD2298" s="172"/>
      <c r="AE2298" s="172"/>
      <c r="AF2298" s="172"/>
      <c r="AG2298" s="172"/>
      <c r="AH2298" s="172"/>
      <c r="AI2298" s="172"/>
      <c r="AJ2298" s="172"/>
      <c r="AK2298" s="172"/>
      <c r="AL2298" s="172"/>
      <c r="AM2298" s="172"/>
      <c r="AN2298" s="172"/>
      <c r="AO2298" s="172"/>
      <c r="AP2298" s="172"/>
      <c r="AQ2298" s="172"/>
      <c r="AR2298" s="172"/>
      <c r="AS2298" s="172"/>
      <c r="AT2298" s="172"/>
      <c r="AU2298" s="172"/>
      <c r="AV2298" s="172"/>
      <c r="AW2298" s="172"/>
      <c r="AX2298" s="172"/>
      <c r="AY2298" s="172"/>
      <c r="AZ2298" s="172"/>
      <c r="BA2298" s="172"/>
      <c r="BB2298" s="172"/>
      <c r="BC2298" s="172"/>
      <c r="BD2298" s="172"/>
      <c r="BE2298" s="172"/>
      <c r="BF2298" s="172"/>
      <c r="BG2298" s="172"/>
      <c r="BH2298" s="172"/>
      <c r="BI2298" s="172"/>
      <c r="BJ2298" s="172"/>
      <c r="BK2298" s="172"/>
      <c r="BL2298" s="172"/>
      <c r="BM2298" s="172"/>
      <c r="BN2298" s="172"/>
    </row>
    <row r="2299" spans="20:66" s="156" customFormat="1">
      <c r="T2299" s="172"/>
      <c r="U2299" s="172"/>
      <c r="V2299" s="172"/>
      <c r="W2299" s="172"/>
      <c r="X2299" s="172"/>
      <c r="Y2299" s="172"/>
      <c r="Z2299" s="172"/>
      <c r="AA2299" s="172"/>
      <c r="AB2299" s="172"/>
      <c r="AC2299" s="172"/>
      <c r="AD2299" s="172"/>
      <c r="AE2299" s="172"/>
      <c r="AF2299" s="172"/>
      <c r="AG2299" s="172"/>
      <c r="AH2299" s="172"/>
      <c r="AI2299" s="172"/>
      <c r="AJ2299" s="172"/>
      <c r="AK2299" s="172"/>
      <c r="AL2299" s="172"/>
      <c r="AM2299" s="172"/>
      <c r="AN2299" s="172"/>
      <c r="AO2299" s="172"/>
      <c r="AP2299" s="172"/>
      <c r="AQ2299" s="172"/>
      <c r="AR2299" s="172"/>
      <c r="AS2299" s="172"/>
      <c r="AT2299" s="172"/>
      <c r="AU2299" s="172"/>
      <c r="AV2299" s="172"/>
      <c r="AW2299" s="172"/>
      <c r="AX2299" s="172"/>
      <c r="AY2299" s="172"/>
      <c r="AZ2299" s="172"/>
      <c r="BA2299" s="172"/>
      <c r="BB2299" s="172"/>
      <c r="BC2299" s="172"/>
      <c r="BD2299" s="172"/>
      <c r="BE2299" s="172"/>
      <c r="BF2299" s="172"/>
      <c r="BG2299" s="172"/>
      <c r="BH2299" s="172"/>
      <c r="BI2299" s="172"/>
      <c r="BJ2299" s="172"/>
      <c r="BK2299" s="172"/>
      <c r="BL2299" s="172"/>
      <c r="BM2299" s="172"/>
      <c r="BN2299" s="172"/>
    </row>
    <row r="2300" spans="20:66" s="156" customFormat="1">
      <c r="T2300" s="172"/>
      <c r="U2300" s="172"/>
      <c r="V2300" s="172"/>
      <c r="W2300" s="172"/>
      <c r="X2300" s="172"/>
      <c r="Y2300" s="172"/>
      <c r="Z2300" s="172"/>
      <c r="AA2300" s="172"/>
      <c r="AB2300" s="172"/>
      <c r="AC2300" s="172"/>
      <c r="AD2300" s="172"/>
      <c r="AE2300" s="172"/>
      <c r="AF2300" s="172"/>
      <c r="AG2300" s="172"/>
      <c r="AH2300" s="172"/>
      <c r="AI2300" s="172"/>
      <c r="AJ2300" s="172"/>
      <c r="AK2300" s="172"/>
      <c r="AL2300" s="172"/>
      <c r="AM2300" s="172"/>
      <c r="AN2300" s="172"/>
      <c r="AO2300" s="172"/>
      <c r="AP2300" s="172"/>
      <c r="AQ2300" s="172"/>
      <c r="AR2300" s="172"/>
      <c r="AS2300" s="172"/>
      <c r="AT2300" s="172"/>
      <c r="AU2300" s="172"/>
      <c r="AV2300" s="172"/>
      <c r="AW2300" s="172"/>
      <c r="AX2300" s="172"/>
      <c r="AY2300" s="172"/>
      <c r="AZ2300" s="172"/>
      <c r="BA2300" s="172"/>
      <c r="BB2300" s="172"/>
      <c r="BC2300" s="172"/>
      <c r="BD2300" s="172"/>
      <c r="BE2300" s="172"/>
      <c r="BF2300" s="172"/>
      <c r="BG2300" s="172"/>
      <c r="BH2300" s="172"/>
      <c r="BI2300" s="172"/>
      <c r="BJ2300" s="172"/>
      <c r="BK2300" s="172"/>
      <c r="BL2300" s="172"/>
      <c r="BM2300" s="172"/>
      <c r="BN2300" s="172"/>
    </row>
    <row r="2301" spans="20:66" s="156" customFormat="1">
      <c r="T2301" s="172"/>
      <c r="U2301" s="172"/>
      <c r="V2301" s="172"/>
      <c r="W2301" s="172"/>
      <c r="X2301" s="172"/>
      <c r="Y2301" s="172"/>
      <c r="Z2301" s="172"/>
      <c r="AA2301" s="172"/>
      <c r="AB2301" s="172"/>
      <c r="AC2301" s="172"/>
      <c r="AD2301" s="172"/>
      <c r="AE2301" s="172"/>
      <c r="AF2301" s="172"/>
      <c r="AG2301" s="172"/>
      <c r="AH2301" s="172"/>
      <c r="AI2301" s="172"/>
      <c r="AJ2301" s="172"/>
      <c r="AK2301" s="172"/>
      <c r="AL2301" s="172"/>
      <c r="AM2301" s="172"/>
      <c r="AN2301" s="172"/>
      <c r="AO2301" s="172"/>
      <c r="AP2301" s="172"/>
      <c r="AQ2301" s="172"/>
      <c r="AR2301" s="172"/>
      <c r="AS2301" s="172"/>
      <c r="AT2301" s="172"/>
      <c r="AU2301" s="172"/>
      <c r="AV2301" s="172"/>
      <c r="AW2301" s="172"/>
      <c r="AX2301" s="172"/>
      <c r="AY2301" s="172"/>
      <c r="AZ2301" s="172"/>
      <c r="BA2301" s="172"/>
      <c r="BB2301" s="172"/>
      <c r="BC2301" s="172"/>
      <c r="BD2301" s="172"/>
      <c r="BE2301" s="172"/>
      <c r="BF2301" s="172"/>
      <c r="BG2301" s="172"/>
      <c r="BH2301" s="172"/>
      <c r="BI2301" s="172"/>
      <c r="BJ2301" s="172"/>
      <c r="BK2301" s="172"/>
      <c r="BL2301" s="172"/>
      <c r="BM2301" s="172"/>
      <c r="BN2301" s="172"/>
    </row>
    <row r="2302" spans="20:66" s="156" customFormat="1">
      <c r="T2302" s="172"/>
      <c r="U2302" s="172"/>
      <c r="V2302" s="172"/>
      <c r="W2302" s="172"/>
      <c r="X2302" s="172"/>
      <c r="Y2302" s="172"/>
      <c r="Z2302" s="172"/>
      <c r="AA2302" s="172"/>
      <c r="AB2302" s="172"/>
      <c r="AC2302" s="172"/>
      <c r="AD2302" s="172"/>
      <c r="AE2302" s="172"/>
      <c r="AF2302" s="172"/>
      <c r="AG2302" s="172"/>
      <c r="AH2302" s="172"/>
      <c r="AI2302" s="172"/>
      <c r="AJ2302" s="172"/>
      <c r="AK2302" s="172"/>
      <c r="AL2302" s="172"/>
      <c r="AM2302" s="172"/>
      <c r="AN2302" s="172"/>
      <c r="AO2302" s="172"/>
      <c r="AP2302" s="172"/>
      <c r="AQ2302" s="172"/>
      <c r="AR2302" s="172"/>
      <c r="AS2302" s="172"/>
      <c r="AT2302" s="172"/>
      <c r="AU2302" s="172"/>
      <c r="AV2302" s="172"/>
      <c r="AW2302" s="172"/>
      <c r="AX2302" s="172"/>
      <c r="AY2302" s="172"/>
      <c r="AZ2302" s="172"/>
      <c r="BA2302" s="172"/>
      <c r="BB2302" s="172"/>
      <c r="BC2302" s="172"/>
      <c r="BD2302" s="172"/>
      <c r="BE2302" s="172"/>
      <c r="BF2302" s="172"/>
      <c r="BG2302" s="172"/>
      <c r="BH2302" s="172"/>
      <c r="BI2302" s="172"/>
      <c r="BJ2302" s="172"/>
      <c r="BK2302" s="172"/>
      <c r="BL2302" s="172"/>
      <c r="BM2302" s="172"/>
      <c r="BN2302" s="172"/>
    </row>
    <row r="2303" spans="20:66" s="156" customFormat="1">
      <c r="T2303" s="172"/>
      <c r="U2303" s="172"/>
      <c r="V2303" s="172"/>
      <c r="W2303" s="172"/>
      <c r="X2303" s="172"/>
      <c r="Y2303" s="172"/>
      <c r="Z2303" s="172"/>
      <c r="AA2303" s="172"/>
      <c r="AB2303" s="172"/>
      <c r="AC2303" s="172"/>
      <c r="AD2303" s="172"/>
      <c r="AE2303" s="172"/>
      <c r="AF2303" s="172"/>
      <c r="AG2303" s="172"/>
      <c r="AH2303" s="172"/>
      <c r="AI2303" s="172"/>
      <c r="AJ2303" s="172"/>
      <c r="AK2303" s="172"/>
      <c r="AL2303" s="172"/>
      <c r="AM2303" s="172"/>
      <c r="AN2303" s="172"/>
      <c r="AO2303" s="172"/>
      <c r="AP2303" s="172"/>
      <c r="AQ2303" s="172"/>
      <c r="AR2303" s="172"/>
      <c r="AS2303" s="172"/>
      <c r="AT2303" s="172"/>
      <c r="AU2303" s="172"/>
      <c r="AV2303" s="172"/>
      <c r="AW2303" s="172"/>
      <c r="AX2303" s="172"/>
      <c r="AY2303" s="172"/>
      <c r="AZ2303" s="172"/>
      <c r="BA2303" s="172"/>
      <c r="BB2303" s="172"/>
      <c r="BC2303" s="172"/>
      <c r="BD2303" s="172"/>
      <c r="BE2303" s="172"/>
      <c r="BF2303" s="172"/>
      <c r="BG2303" s="172"/>
      <c r="BH2303" s="172"/>
      <c r="BI2303" s="172"/>
      <c r="BJ2303" s="172"/>
      <c r="BK2303" s="172"/>
      <c r="BL2303" s="172"/>
      <c r="BM2303" s="172"/>
      <c r="BN2303" s="172"/>
    </row>
    <row r="2304" spans="20:66" s="156" customFormat="1">
      <c r="T2304" s="172"/>
      <c r="U2304" s="172"/>
      <c r="V2304" s="172"/>
      <c r="W2304" s="172"/>
      <c r="X2304" s="172"/>
      <c r="Y2304" s="172"/>
      <c r="Z2304" s="172"/>
      <c r="AA2304" s="172"/>
      <c r="AB2304" s="172"/>
      <c r="AC2304" s="172"/>
      <c r="AD2304" s="172"/>
      <c r="AE2304" s="172"/>
      <c r="AF2304" s="172"/>
      <c r="AG2304" s="172"/>
      <c r="AH2304" s="172"/>
      <c r="AI2304" s="172"/>
      <c r="AJ2304" s="172"/>
      <c r="AK2304" s="172"/>
      <c r="AL2304" s="172"/>
      <c r="AM2304" s="172"/>
      <c r="AN2304" s="172"/>
      <c r="AO2304" s="172"/>
      <c r="AP2304" s="172"/>
      <c r="AQ2304" s="172"/>
      <c r="AR2304" s="172"/>
      <c r="AS2304" s="172"/>
      <c r="AT2304" s="172"/>
      <c r="AU2304" s="172"/>
      <c r="AV2304" s="172"/>
      <c r="AW2304" s="172"/>
      <c r="AX2304" s="172"/>
      <c r="AY2304" s="172"/>
      <c r="AZ2304" s="172"/>
      <c r="BA2304" s="172"/>
      <c r="BB2304" s="172"/>
      <c r="BC2304" s="172"/>
      <c r="BD2304" s="172"/>
      <c r="BE2304" s="172"/>
      <c r="BF2304" s="172"/>
      <c r="BG2304" s="172"/>
      <c r="BH2304" s="172"/>
      <c r="BI2304" s="172"/>
      <c r="BJ2304" s="172"/>
      <c r="BK2304" s="172"/>
      <c r="BL2304" s="172"/>
      <c r="BM2304" s="172"/>
      <c r="BN2304" s="172"/>
    </row>
    <row r="2305" spans="20:66" s="156" customFormat="1">
      <c r="T2305" s="172"/>
      <c r="U2305" s="172"/>
      <c r="V2305" s="172"/>
      <c r="W2305" s="172"/>
      <c r="X2305" s="172"/>
      <c r="Y2305" s="172"/>
      <c r="Z2305" s="172"/>
      <c r="AA2305" s="172"/>
      <c r="AB2305" s="172"/>
      <c r="AC2305" s="172"/>
      <c r="AD2305" s="172"/>
      <c r="AE2305" s="172"/>
      <c r="AF2305" s="172"/>
      <c r="AG2305" s="172"/>
      <c r="AH2305" s="172"/>
      <c r="AI2305" s="172"/>
      <c r="AJ2305" s="172"/>
      <c r="AK2305" s="172"/>
      <c r="AL2305" s="172"/>
      <c r="AM2305" s="172"/>
      <c r="AN2305" s="172"/>
      <c r="AO2305" s="172"/>
      <c r="AP2305" s="172"/>
      <c r="AQ2305" s="172"/>
      <c r="AR2305" s="172"/>
      <c r="AS2305" s="172"/>
      <c r="AT2305" s="172"/>
      <c r="AU2305" s="172"/>
      <c r="AV2305" s="172"/>
      <c r="AW2305" s="172"/>
      <c r="AX2305" s="172"/>
      <c r="AY2305" s="172"/>
      <c r="AZ2305" s="172"/>
      <c r="BA2305" s="172"/>
      <c r="BB2305" s="172"/>
      <c r="BC2305" s="172"/>
      <c r="BD2305" s="172"/>
      <c r="BE2305" s="172"/>
      <c r="BF2305" s="172"/>
      <c r="BG2305" s="172"/>
      <c r="BH2305" s="172"/>
      <c r="BI2305" s="172"/>
      <c r="BJ2305" s="172"/>
      <c r="BK2305" s="172"/>
      <c r="BL2305" s="172"/>
      <c r="BM2305" s="172"/>
      <c r="BN2305" s="172"/>
    </row>
    <row r="2306" spans="20:66" s="156" customFormat="1">
      <c r="T2306" s="172"/>
      <c r="U2306" s="172"/>
      <c r="V2306" s="172"/>
      <c r="W2306" s="172"/>
      <c r="X2306" s="172"/>
      <c r="Y2306" s="172"/>
      <c r="Z2306" s="172"/>
      <c r="AA2306" s="172"/>
      <c r="AB2306" s="172"/>
      <c r="AC2306" s="172"/>
      <c r="AD2306" s="172"/>
      <c r="AE2306" s="172"/>
      <c r="AF2306" s="172"/>
      <c r="AG2306" s="172"/>
      <c r="AH2306" s="172"/>
      <c r="AI2306" s="172"/>
      <c r="AJ2306" s="172"/>
      <c r="AK2306" s="172"/>
      <c r="AL2306" s="172"/>
      <c r="AM2306" s="172"/>
      <c r="AN2306" s="172"/>
      <c r="AO2306" s="172"/>
      <c r="AP2306" s="172"/>
      <c r="AQ2306" s="172"/>
      <c r="AR2306" s="172"/>
      <c r="AS2306" s="172"/>
      <c r="AT2306" s="172"/>
      <c r="AU2306" s="172"/>
      <c r="AV2306" s="172"/>
      <c r="AW2306" s="172"/>
      <c r="AX2306" s="172"/>
      <c r="AY2306" s="172"/>
      <c r="AZ2306" s="172"/>
      <c r="BA2306" s="172"/>
      <c r="BB2306" s="172"/>
      <c r="BC2306" s="172"/>
      <c r="BD2306" s="172"/>
      <c r="BE2306" s="172"/>
      <c r="BF2306" s="172"/>
      <c r="BG2306" s="172"/>
      <c r="BH2306" s="172"/>
      <c r="BI2306" s="172"/>
      <c r="BJ2306" s="172"/>
      <c r="BK2306" s="172"/>
      <c r="BL2306" s="172"/>
      <c r="BM2306" s="172"/>
      <c r="BN2306" s="172"/>
    </row>
    <row r="2307" spans="20:66" s="156" customFormat="1">
      <c r="T2307" s="172"/>
      <c r="U2307" s="172"/>
      <c r="V2307" s="172"/>
      <c r="W2307" s="172"/>
      <c r="X2307" s="172"/>
      <c r="Y2307" s="172"/>
      <c r="Z2307" s="172"/>
      <c r="AA2307" s="172"/>
      <c r="AB2307" s="172"/>
      <c r="AC2307" s="172"/>
      <c r="AD2307" s="172"/>
      <c r="AE2307" s="172"/>
      <c r="AF2307" s="172"/>
      <c r="AG2307" s="172"/>
      <c r="AH2307" s="172"/>
      <c r="AI2307" s="172"/>
      <c r="AJ2307" s="172"/>
      <c r="AK2307" s="172"/>
      <c r="AL2307" s="172"/>
      <c r="AM2307" s="172"/>
      <c r="AN2307" s="172"/>
      <c r="AO2307" s="172"/>
      <c r="AP2307" s="172"/>
      <c r="AQ2307" s="172"/>
      <c r="AR2307" s="172"/>
      <c r="AS2307" s="172"/>
      <c r="AT2307" s="172"/>
      <c r="AU2307" s="172"/>
      <c r="AV2307" s="172"/>
      <c r="AW2307" s="172"/>
      <c r="AX2307" s="172"/>
      <c r="AY2307" s="172"/>
      <c r="AZ2307" s="172"/>
      <c r="BA2307" s="172"/>
      <c r="BB2307" s="172"/>
      <c r="BC2307" s="172"/>
      <c r="BD2307" s="172"/>
      <c r="BE2307" s="172"/>
      <c r="BF2307" s="172"/>
      <c r="BG2307" s="172"/>
      <c r="BH2307" s="172"/>
      <c r="BI2307" s="172"/>
      <c r="BJ2307" s="172"/>
      <c r="BK2307" s="172"/>
      <c r="BL2307" s="172"/>
      <c r="BM2307" s="172"/>
      <c r="BN2307" s="172"/>
    </row>
    <row r="2308" spans="20:66" s="156" customFormat="1">
      <c r="T2308" s="172"/>
      <c r="U2308" s="172"/>
      <c r="V2308" s="172"/>
      <c r="W2308" s="172"/>
      <c r="X2308" s="172"/>
      <c r="Y2308" s="172"/>
      <c r="Z2308" s="172"/>
      <c r="AA2308" s="172"/>
      <c r="AB2308" s="172"/>
      <c r="AC2308" s="172"/>
      <c r="AD2308" s="172"/>
      <c r="AE2308" s="172"/>
      <c r="AF2308" s="172"/>
      <c r="AG2308" s="172"/>
      <c r="AH2308" s="172"/>
      <c r="AI2308" s="172"/>
      <c r="AJ2308" s="172"/>
      <c r="AK2308" s="172"/>
      <c r="AL2308" s="172"/>
      <c r="AM2308" s="172"/>
      <c r="AN2308" s="172"/>
      <c r="AO2308" s="172"/>
      <c r="AP2308" s="172"/>
      <c r="AQ2308" s="172"/>
      <c r="AR2308" s="172"/>
      <c r="AS2308" s="172"/>
      <c r="AT2308" s="172"/>
      <c r="AU2308" s="172"/>
      <c r="AV2308" s="172"/>
      <c r="AW2308" s="172"/>
      <c r="AX2308" s="172"/>
      <c r="AY2308" s="172"/>
      <c r="AZ2308" s="172"/>
      <c r="BA2308" s="172"/>
      <c r="BB2308" s="172"/>
      <c r="BC2308" s="172"/>
      <c r="BD2308" s="172"/>
      <c r="BE2308" s="172"/>
      <c r="BF2308" s="172"/>
      <c r="BG2308" s="172"/>
      <c r="BH2308" s="172"/>
      <c r="BI2308" s="172"/>
      <c r="BJ2308" s="172"/>
      <c r="BK2308" s="172"/>
      <c r="BL2308" s="172"/>
      <c r="BM2308" s="172"/>
      <c r="BN2308" s="172"/>
    </row>
    <row r="2309" spans="20:66" s="156" customFormat="1">
      <c r="T2309" s="172"/>
      <c r="U2309" s="172"/>
      <c r="V2309" s="172"/>
      <c r="W2309" s="172"/>
      <c r="X2309" s="172"/>
      <c r="Y2309" s="172"/>
      <c r="Z2309" s="172"/>
      <c r="AA2309" s="172"/>
      <c r="AB2309" s="172"/>
      <c r="AC2309" s="172"/>
      <c r="AD2309" s="172"/>
      <c r="AE2309" s="172"/>
      <c r="AF2309" s="172"/>
      <c r="AG2309" s="172"/>
      <c r="AH2309" s="172"/>
      <c r="AI2309" s="172"/>
      <c r="AJ2309" s="172"/>
      <c r="AK2309" s="172"/>
      <c r="AL2309" s="172"/>
      <c r="AM2309" s="172"/>
      <c r="AN2309" s="172"/>
      <c r="AO2309" s="172"/>
      <c r="AP2309" s="172"/>
      <c r="AQ2309" s="172"/>
      <c r="AR2309" s="172"/>
      <c r="AS2309" s="172"/>
      <c r="AT2309" s="172"/>
      <c r="AU2309" s="172"/>
      <c r="AV2309" s="172"/>
      <c r="AW2309" s="172"/>
      <c r="AX2309" s="172"/>
      <c r="AY2309" s="172"/>
      <c r="AZ2309" s="172"/>
      <c r="BA2309" s="172"/>
      <c r="BB2309" s="172"/>
      <c r="BC2309" s="172"/>
      <c r="BD2309" s="172"/>
      <c r="BE2309" s="172"/>
      <c r="BF2309" s="172"/>
      <c r="BG2309" s="172"/>
      <c r="BH2309" s="172"/>
      <c r="BI2309" s="172"/>
      <c r="BJ2309" s="172"/>
      <c r="BK2309" s="172"/>
      <c r="BL2309" s="172"/>
      <c r="BM2309" s="172"/>
      <c r="BN2309" s="172"/>
    </row>
    <row r="2310" spans="20:66" s="156" customFormat="1">
      <c r="T2310" s="172"/>
      <c r="U2310" s="172"/>
      <c r="V2310" s="172"/>
      <c r="W2310" s="172"/>
      <c r="X2310" s="172"/>
      <c r="Y2310" s="172"/>
      <c r="Z2310" s="172"/>
      <c r="AA2310" s="172"/>
      <c r="AB2310" s="172"/>
      <c r="AC2310" s="172"/>
      <c r="AD2310" s="172"/>
      <c r="AE2310" s="172"/>
      <c r="AF2310" s="172"/>
      <c r="AG2310" s="172"/>
      <c r="AH2310" s="172"/>
      <c r="AI2310" s="172"/>
      <c r="AJ2310" s="172"/>
      <c r="AK2310" s="172"/>
      <c r="AL2310" s="172"/>
      <c r="AM2310" s="172"/>
      <c r="AN2310" s="172"/>
      <c r="AO2310" s="172"/>
      <c r="AP2310" s="172"/>
      <c r="AQ2310" s="172"/>
      <c r="AR2310" s="172"/>
      <c r="AS2310" s="172"/>
      <c r="AT2310" s="172"/>
      <c r="AU2310" s="172"/>
      <c r="AV2310" s="172"/>
      <c r="AW2310" s="172"/>
      <c r="AX2310" s="172"/>
      <c r="AY2310" s="172"/>
      <c r="AZ2310" s="172"/>
      <c r="BA2310" s="172"/>
      <c r="BB2310" s="172"/>
      <c r="BC2310" s="172"/>
      <c r="BD2310" s="172"/>
      <c r="BE2310" s="172"/>
      <c r="BF2310" s="172"/>
      <c r="BG2310" s="172"/>
      <c r="BH2310" s="172"/>
      <c r="BI2310" s="172"/>
      <c r="BJ2310" s="172"/>
      <c r="BK2310" s="172"/>
      <c r="BL2310" s="172"/>
      <c r="BM2310" s="172"/>
      <c r="BN2310" s="172"/>
    </row>
    <row r="2311" spans="20:66" s="156" customFormat="1">
      <c r="T2311" s="172"/>
      <c r="U2311" s="172"/>
      <c r="V2311" s="172"/>
      <c r="W2311" s="172"/>
      <c r="X2311" s="172"/>
      <c r="Y2311" s="172"/>
      <c r="Z2311" s="172"/>
      <c r="AA2311" s="172"/>
      <c r="AB2311" s="172"/>
      <c r="AC2311" s="172"/>
      <c r="AD2311" s="172"/>
      <c r="AE2311" s="172"/>
      <c r="AF2311" s="172"/>
      <c r="AG2311" s="172"/>
      <c r="AH2311" s="172"/>
      <c r="AI2311" s="172"/>
      <c r="AJ2311" s="172"/>
      <c r="AK2311" s="172"/>
      <c r="AL2311" s="172"/>
      <c r="AM2311" s="172"/>
      <c r="AN2311" s="172"/>
      <c r="AO2311" s="172"/>
      <c r="AP2311" s="172"/>
      <c r="AQ2311" s="172"/>
      <c r="AR2311" s="172"/>
      <c r="AS2311" s="172"/>
      <c r="AT2311" s="172"/>
      <c r="AU2311" s="172"/>
      <c r="AV2311" s="172"/>
      <c r="AW2311" s="172"/>
      <c r="AX2311" s="172"/>
      <c r="AY2311" s="172"/>
      <c r="AZ2311" s="172"/>
      <c r="BA2311" s="172"/>
      <c r="BB2311" s="172"/>
      <c r="BC2311" s="172"/>
      <c r="BD2311" s="172"/>
      <c r="BE2311" s="172"/>
      <c r="BF2311" s="172"/>
      <c r="BG2311" s="172"/>
      <c r="BH2311" s="172"/>
      <c r="BI2311" s="172"/>
      <c r="BJ2311" s="172"/>
      <c r="BK2311" s="172"/>
      <c r="BL2311" s="172"/>
      <c r="BM2311" s="172"/>
      <c r="BN2311" s="172"/>
    </row>
    <row r="2312" spans="20:66" s="156" customFormat="1">
      <c r="T2312" s="172"/>
      <c r="U2312" s="172"/>
      <c r="V2312" s="172"/>
      <c r="W2312" s="172"/>
      <c r="X2312" s="172"/>
      <c r="Y2312" s="172"/>
      <c r="Z2312" s="172"/>
      <c r="AA2312" s="172"/>
      <c r="AB2312" s="172"/>
      <c r="AC2312" s="172"/>
      <c r="AD2312" s="172"/>
      <c r="AE2312" s="172"/>
      <c r="AF2312" s="172"/>
      <c r="AG2312" s="172"/>
      <c r="AH2312" s="172"/>
      <c r="AI2312" s="172"/>
      <c r="AJ2312" s="172"/>
      <c r="AK2312" s="172"/>
      <c r="AL2312" s="172"/>
      <c r="AM2312" s="172"/>
      <c r="AN2312" s="172"/>
      <c r="AO2312" s="172"/>
      <c r="AP2312" s="172"/>
      <c r="AQ2312" s="172"/>
      <c r="AR2312" s="172"/>
      <c r="AS2312" s="172"/>
      <c r="AT2312" s="172"/>
      <c r="AU2312" s="172"/>
      <c r="AV2312" s="172"/>
      <c r="AW2312" s="172"/>
      <c r="AX2312" s="172"/>
      <c r="AY2312" s="172"/>
      <c r="AZ2312" s="172"/>
      <c r="BA2312" s="172"/>
      <c r="BB2312" s="172"/>
      <c r="BC2312" s="172"/>
      <c r="BD2312" s="172"/>
      <c r="BE2312" s="172"/>
      <c r="BF2312" s="172"/>
      <c r="BG2312" s="172"/>
      <c r="BH2312" s="172"/>
      <c r="BI2312" s="172"/>
      <c r="BJ2312" s="172"/>
      <c r="BK2312" s="172"/>
      <c r="BL2312" s="172"/>
      <c r="BM2312" s="172"/>
      <c r="BN2312" s="172"/>
    </row>
    <row r="2313" spans="20:66" s="156" customFormat="1">
      <c r="T2313" s="172"/>
      <c r="U2313" s="172"/>
      <c r="V2313" s="172"/>
      <c r="W2313" s="172"/>
      <c r="X2313" s="172"/>
      <c r="Y2313" s="172"/>
      <c r="Z2313" s="172"/>
      <c r="AA2313" s="172"/>
      <c r="AB2313" s="172"/>
      <c r="AC2313" s="172"/>
      <c r="AD2313" s="172"/>
      <c r="AE2313" s="172"/>
      <c r="AF2313" s="172"/>
      <c r="AG2313" s="172"/>
      <c r="AH2313" s="172"/>
      <c r="AI2313" s="172"/>
      <c r="AJ2313" s="172"/>
      <c r="AK2313" s="172"/>
      <c r="AL2313" s="172"/>
      <c r="AM2313" s="172"/>
      <c r="AN2313" s="172"/>
      <c r="AO2313" s="172"/>
      <c r="AP2313" s="172"/>
      <c r="AQ2313" s="172"/>
      <c r="AR2313" s="172"/>
      <c r="AS2313" s="172"/>
      <c r="AT2313" s="172"/>
      <c r="AU2313" s="172"/>
      <c r="AV2313" s="172"/>
      <c r="AW2313" s="172"/>
      <c r="AX2313" s="172"/>
      <c r="AY2313" s="172"/>
      <c r="AZ2313" s="172"/>
      <c r="BA2313" s="172"/>
      <c r="BB2313" s="172"/>
      <c r="BC2313" s="172"/>
      <c r="BD2313" s="172"/>
      <c r="BE2313" s="172"/>
      <c r="BF2313" s="172"/>
      <c r="BG2313" s="172"/>
      <c r="BH2313" s="172"/>
      <c r="BI2313" s="172"/>
      <c r="BJ2313" s="172"/>
      <c r="BK2313" s="172"/>
      <c r="BL2313" s="172"/>
      <c r="BM2313" s="172"/>
      <c r="BN2313" s="172"/>
    </row>
    <row r="2314" spans="20:66" s="156" customFormat="1">
      <c r="T2314" s="172"/>
      <c r="U2314" s="172"/>
      <c r="V2314" s="172"/>
      <c r="W2314" s="172"/>
      <c r="X2314" s="172"/>
      <c r="Y2314" s="172"/>
      <c r="Z2314" s="172"/>
      <c r="AA2314" s="172"/>
      <c r="AB2314" s="172"/>
      <c r="AC2314" s="172"/>
      <c r="AD2314" s="172"/>
      <c r="AE2314" s="172"/>
      <c r="AF2314" s="172"/>
      <c r="AG2314" s="172"/>
      <c r="AH2314" s="172"/>
      <c r="AI2314" s="172"/>
      <c r="AJ2314" s="172"/>
      <c r="AK2314" s="172"/>
      <c r="AL2314" s="172"/>
      <c r="AM2314" s="172"/>
      <c r="AN2314" s="172"/>
      <c r="AO2314" s="172"/>
      <c r="AP2314" s="172"/>
      <c r="AQ2314" s="172"/>
      <c r="AR2314" s="172"/>
      <c r="AS2314" s="172"/>
      <c r="AT2314" s="172"/>
      <c r="AU2314" s="172"/>
      <c r="AV2314" s="172"/>
      <c r="AW2314" s="172"/>
      <c r="AX2314" s="172"/>
      <c r="AY2314" s="172"/>
      <c r="AZ2314" s="172"/>
      <c r="BA2314" s="172"/>
      <c r="BB2314" s="172"/>
      <c r="BC2314" s="172"/>
      <c r="BD2314" s="172"/>
      <c r="BE2314" s="172"/>
      <c r="BF2314" s="172"/>
      <c r="BG2314" s="172"/>
      <c r="BH2314" s="172"/>
      <c r="BI2314" s="172"/>
      <c r="BJ2314" s="172"/>
      <c r="BK2314" s="172"/>
      <c r="BL2314" s="172"/>
      <c r="BM2314" s="172"/>
      <c r="BN2314" s="172"/>
    </row>
    <row r="2315" spans="20:66" s="156" customFormat="1">
      <c r="T2315" s="172"/>
      <c r="U2315" s="172"/>
      <c r="V2315" s="172"/>
      <c r="W2315" s="172"/>
      <c r="X2315" s="172"/>
      <c r="Y2315" s="172"/>
      <c r="Z2315" s="172"/>
      <c r="AA2315" s="172"/>
      <c r="AB2315" s="172"/>
      <c r="AC2315" s="172"/>
      <c r="AD2315" s="172"/>
      <c r="AE2315" s="172"/>
      <c r="AF2315" s="172"/>
      <c r="AG2315" s="172"/>
      <c r="AH2315" s="172"/>
      <c r="AI2315" s="172"/>
      <c r="AJ2315" s="172"/>
      <c r="AK2315" s="172"/>
      <c r="AL2315" s="172"/>
      <c r="AM2315" s="172"/>
      <c r="AN2315" s="172"/>
      <c r="AO2315" s="172"/>
      <c r="AP2315" s="172"/>
      <c r="AQ2315" s="172"/>
      <c r="AR2315" s="172"/>
      <c r="AS2315" s="172"/>
      <c r="AT2315" s="172"/>
      <c r="AU2315" s="172"/>
      <c r="AV2315" s="172"/>
      <c r="AW2315" s="172"/>
      <c r="AX2315" s="172"/>
      <c r="AY2315" s="172"/>
      <c r="AZ2315" s="172"/>
      <c r="BA2315" s="172"/>
      <c r="BB2315" s="172"/>
      <c r="BC2315" s="172"/>
      <c r="BD2315" s="172"/>
      <c r="BE2315" s="172"/>
      <c r="BF2315" s="172"/>
      <c r="BG2315" s="172"/>
      <c r="BH2315" s="172"/>
      <c r="BI2315" s="172"/>
      <c r="BJ2315" s="172"/>
      <c r="BK2315" s="172"/>
      <c r="BL2315" s="172"/>
      <c r="BM2315" s="172"/>
      <c r="BN2315" s="172"/>
    </row>
    <row r="2316" spans="20:66" s="156" customFormat="1">
      <c r="T2316" s="172"/>
      <c r="U2316" s="172"/>
      <c r="V2316" s="172"/>
      <c r="W2316" s="172"/>
      <c r="X2316" s="172"/>
      <c r="Y2316" s="172"/>
      <c r="Z2316" s="172"/>
      <c r="AA2316" s="172"/>
      <c r="AB2316" s="172"/>
      <c r="AC2316" s="172"/>
      <c r="AD2316" s="172"/>
      <c r="AE2316" s="172"/>
      <c r="AF2316" s="172"/>
      <c r="AG2316" s="172"/>
      <c r="AH2316" s="172"/>
      <c r="AI2316" s="172"/>
      <c r="AJ2316" s="172"/>
      <c r="AK2316" s="172"/>
      <c r="AL2316" s="172"/>
      <c r="AM2316" s="172"/>
      <c r="AN2316" s="172"/>
      <c r="AO2316" s="172"/>
      <c r="AP2316" s="172"/>
      <c r="AQ2316" s="172"/>
      <c r="AR2316" s="172"/>
      <c r="AS2316" s="172"/>
      <c r="AT2316" s="172"/>
      <c r="AU2316" s="172"/>
      <c r="AV2316" s="172"/>
      <c r="AW2316" s="172"/>
      <c r="AX2316" s="172"/>
      <c r="AY2316" s="172"/>
      <c r="AZ2316" s="172"/>
      <c r="BA2316" s="172"/>
      <c r="BB2316" s="172"/>
      <c r="BC2316" s="172"/>
      <c r="BD2316" s="172"/>
      <c r="BE2316" s="172"/>
      <c r="BF2316" s="172"/>
      <c r="BG2316" s="172"/>
      <c r="BH2316" s="172"/>
      <c r="BI2316" s="172"/>
      <c r="BJ2316" s="172"/>
      <c r="BK2316" s="172"/>
      <c r="BL2316" s="172"/>
      <c r="BM2316" s="172"/>
      <c r="BN2316" s="172"/>
    </row>
    <row r="2317" spans="20:66" s="156" customFormat="1">
      <c r="T2317" s="172"/>
      <c r="U2317" s="172"/>
      <c r="V2317" s="172"/>
      <c r="W2317" s="172"/>
      <c r="X2317" s="172"/>
      <c r="Y2317" s="172"/>
      <c r="Z2317" s="172"/>
      <c r="AA2317" s="172"/>
      <c r="AB2317" s="172"/>
      <c r="AC2317" s="172"/>
      <c r="AD2317" s="172"/>
      <c r="AE2317" s="172"/>
      <c r="AF2317" s="172"/>
      <c r="AG2317" s="172"/>
      <c r="AH2317" s="172"/>
      <c r="AI2317" s="172"/>
      <c r="AJ2317" s="172"/>
      <c r="AK2317" s="172"/>
      <c r="AL2317" s="172"/>
      <c r="AM2317" s="172"/>
      <c r="AN2317" s="172"/>
      <c r="AO2317" s="172"/>
      <c r="AP2317" s="172"/>
      <c r="AQ2317" s="172"/>
      <c r="AR2317" s="172"/>
      <c r="AS2317" s="172"/>
      <c r="AT2317" s="172"/>
      <c r="AU2317" s="172"/>
      <c r="AV2317" s="172"/>
      <c r="AW2317" s="172"/>
      <c r="AX2317" s="172"/>
      <c r="AY2317" s="172"/>
      <c r="AZ2317" s="172"/>
      <c r="BA2317" s="172"/>
      <c r="BB2317" s="172"/>
      <c r="BC2317" s="172"/>
      <c r="BD2317" s="172"/>
      <c r="BE2317" s="172"/>
      <c r="BF2317" s="172"/>
      <c r="BG2317" s="172"/>
      <c r="BH2317" s="172"/>
      <c r="BI2317" s="172"/>
      <c r="BJ2317" s="172"/>
      <c r="BK2317" s="172"/>
      <c r="BL2317" s="172"/>
      <c r="BM2317" s="172"/>
      <c r="BN2317" s="172"/>
    </row>
    <row r="2318" spans="20:66" s="156" customFormat="1">
      <c r="T2318" s="172"/>
      <c r="U2318" s="172"/>
      <c r="V2318" s="172"/>
      <c r="W2318" s="172"/>
      <c r="X2318" s="172"/>
      <c r="Y2318" s="172"/>
      <c r="Z2318" s="172"/>
      <c r="AA2318" s="172"/>
      <c r="AB2318" s="172"/>
      <c r="AC2318" s="172"/>
      <c r="AD2318" s="172"/>
      <c r="AE2318" s="172"/>
      <c r="AF2318" s="172"/>
      <c r="AG2318" s="172"/>
      <c r="AH2318" s="172"/>
      <c r="AI2318" s="172"/>
      <c r="AJ2318" s="172"/>
      <c r="AK2318" s="172"/>
      <c r="AL2318" s="172"/>
      <c r="AM2318" s="172"/>
      <c r="AN2318" s="172"/>
      <c r="AO2318" s="172"/>
      <c r="AP2318" s="172"/>
      <c r="AQ2318" s="172"/>
      <c r="AR2318" s="172"/>
      <c r="AS2318" s="172"/>
      <c r="AT2318" s="172"/>
      <c r="AU2318" s="172"/>
      <c r="AV2318" s="172"/>
      <c r="AW2318" s="172"/>
      <c r="AX2318" s="172"/>
      <c r="AY2318" s="172"/>
      <c r="AZ2318" s="172"/>
      <c r="BA2318" s="172"/>
      <c r="BB2318" s="172"/>
      <c r="BC2318" s="172"/>
      <c r="BD2318" s="172"/>
      <c r="BE2318" s="172"/>
      <c r="BF2318" s="172"/>
      <c r="BG2318" s="172"/>
      <c r="BH2318" s="172"/>
      <c r="BI2318" s="172"/>
      <c r="BJ2318" s="172"/>
      <c r="BK2318" s="172"/>
      <c r="BL2318" s="172"/>
      <c r="BM2318" s="172"/>
      <c r="BN2318" s="172"/>
    </row>
    <row r="2319" spans="20:66" s="156" customFormat="1">
      <c r="T2319" s="172"/>
      <c r="U2319" s="172"/>
      <c r="V2319" s="172"/>
      <c r="W2319" s="172"/>
      <c r="X2319" s="172"/>
      <c r="Y2319" s="172"/>
      <c r="Z2319" s="172"/>
      <c r="AA2319" s="172"/>
      <c r="AB2319" s="172"/>
      <c r="AC2319" s="172"/>
      <c r="AD2319" s="172"/>
      <c r="AE2319" s="172"/>
      <c r="AF2319" s="172"/>
      <c r="AG2319" s="172"/>
      <c r="AH2319" s="172"/>
      <c r="AI2319" s="172"/>
      <c r="AJ2319" s="172"/>
      <c r="AK2319" s="172"/>
      <c r="AL2319" s="172"/>
      <c r="AM2319" s="172"/>
      <c r="AN2319" s="172"/>
      <c r="AO2319" s="172"/>
      <c r="AP2319" s="172"/>
      <c r="AQ2319" s="172"/>
      <c r="AR2319" s="172"/>
      <c r="AS2319" s="172"/>
      <c r="AT2319" s="172"/>
      <c r="AU2319" s="172"/>
      <c r="AV2319" s="172"/>
      <c r="AW2319" s="172"/>
      <c r="AX2319" s="172"/>
      <c r="AY2319" s="172"/>
      <c r="AZ2319" s="172"/>
      <c r="BA2319" s="172"/>
      <c r="BB2319" s="172"/>
      <c r="BC2319" s="172"/>
      <c r="BD2319" s="172"/>
      <c r="BE2319" s="172"/>
      <c r="BF2319" s="172"/>
      <c r="BG2319" s="172"/>
      <c r="BH2319" s="172"/>
      <c r="BI2319" s="172"/>
      <c r="BJ2319" s="172"/>
      <c r="BK2319" s="172"/>
      <c r="BL2319" s="172"/>
      <c r="BM2319" s="172"/>
      <c r="BN2319" s="172"/>
    </row>
    <row r="2320" spans="20:66" s="156" customFormat="1">
      <c r="T2320" s="172"/>
      <c r="U2320" s="172"/>
      <c r="V2320" s="172"/>
      <c r="W2320" s="172"/>
      <c r="X2320" s="172"/>
      <c r="Y2320" s="172"/>
      <c r="Z2320" s="172"/>
      <c r="AA2320" s="172"/>
      <c r="AB2320" s="172"/>
      <c r="AC2320" s="172"/>
      <c r="AD2320" s="172"/>
      <c r="AE2320" s="172"/>
      <c r="AF2320" s="172"/>
      <c r="AG2320" s="172"/>
      <c r="AH2320" s="172"/>
      <c r="AI2320" s="172"/>
      <c r="AJ2320" s="172"/>
      <c r="AK2320" s="172"/>
      <c r="AL2320" s="172"/>
      <c r="AM2320" s="172"/>
      <c r="AN2320" s="172"/>
      <c r="AO2320" s="172"/>
      <c r="AP2320" s="172"/>
      <c r="AQ2320" s="172"/>
      <c r="AR2320" s="172"/>
      <c r="AS2320" s="172"/>
      <c r="AT2320" s="172"/>
      <c r="AU2320" s="172"/>
      <c r="AV2320" s="172"/>
      <c r="AW2320" s="172"/>
      <c r="AX2320" s="172"/>
      <c r="AY2320" s="172"/>
      <c r="AZ2320" s="172"/>
      <c r="BA2320" s="172"/>
      <c r="BB2320" s="172"/>
      <c r="BC2320" s="172"/>
      <c r="BD2320" s="172"/>
      <c r="BE2320" s="172"/>
      <c r="BF2320" s="172"/>
      <c r="BG2320" s="172"/>
      <c r="BH2320" s="172"/>
      <c r="BI2320" s="172"/>
      <c r="BJ2320" s="172"/>
      <c r="BK2320" s="172"/>
      <c r="BL2320" s="172"/>
      <c r="BM2320" s="172"/>
      <c r="BN2320" s="172"/>
    </row>
    <row r="2321" spans="20:66" s="156" customFormat="1">
      <c r="T2321" s="172"/>
      <c r="U2321" s="172"/>
      <c r="V2321" s="172"/>
      <c r="W2321" s="172"/>
      <c r="X2321" s="172"/>
      <c r="Y2321" s="172"/>
      <c r="Z2321" s="172"/>
      <c r="AA2321" s="172"/>
      <c r="AB2321" s="172"/>
      <c r="AC2321" s="172"/>
      <c r="AD2321" s="172"/>
      <c r="AE2321" s="172"/>
      <c r="AF2321" s="172"/>
      <c r="AG2321" s="172"/>
      <c r="AH2321" s="172"/>
      <c r="AI2321" s="172"/>
      <c r="AJ2321" s="172"/>
      <c r="AK2321" s="172"/>
      <c r="AL2321" s="172"/>
      <c r="AM2321" s="172"/>
      <c r="AN2321" s="172"/>
      <c r="AO2321" s="172"/>
      <c r="AP2321" s="172"/>
      <c r="AQ2321" s="172"/>
      <c r="AR2321" s="172"/>
      <c r="AS2321" s="172"/>
      <c r="AT2321" s="172"/>
      <c r="AU2321" s="172"/>
      <c r="AV2321" s="172"/>
      <c r="AW2321" s="172"/>
      <c r="AX2321" s="172"/>
      <c r="AY2321" s="172"/>
      <c r="AZ2321" s="172"/>
      <c r="BA2321" s="172"/>
      <c r="BB2321" s="172"/>
      <c r="BC2321" s="172"/>
      <c r="BD2321" s="172"/>
      <c r="BE2321" s="172"/>
      <c r="BF2321" s="172"/>
      <c r="BG2321" s="172"/>
      <c r="BH2321" s="172"/>
      <c r="BI2321" s="172"/>
      <c r="BJ2321" s="172"/>
      <c r="BK2321" s="172"/>
      <c r="BL2321" s="172"/>
      <c r="BM2321" s="172"/>
      <c r="BN2321" s="172"/>
    </row>
    <row r="2322" spans="20:66" s="156" customFormat="1">
      <c r="T2322" s="172"/>
      <c r="U2322" s="172"/>
      <c r="V2322" s="172"/>
      <c r="W2322" s="172"/>
      <c r="X2322" s="172"/>
      <c r="Y2322" s="172"/>
      <c r="Z2322" s="172"/>
      <c r="AA2322" s="172"/>
      <c r="AB2322" s="172"/>
      <c r="AC2322" s="172"/>
      <c r="AD2322" s="172"/>
      <c r="AE2322" s="172"/>
      <c r="AF2322" s="172"/>
      <c r="AG2322" s="172"/>
      <c r="AH2322" s="172"/>
      <c r="AI2322" s="172"/>
      <c r="AJ2322" s="172"/>
      <c r="AK2322" s="172"/>
      <c r="AL2322" s="172"/>
      <c r="AM2322" s="172"/>
      <c r="AN2322" s="172"/>
      <c r="AO2322" s="172"/>
      <c r="AP2322" s="172"/>
      <c r="AQ2322" s="172"/>
      <c r="AR2322" s="172"/>
      <c r="AS2322" s="172"/>
      <c r="AT2322" s="172"/>
      <c r="AU2322" s="172"/>
      <c r="AV2322" s="172"/>
      <c r="AW2322" s="172"/>
      <c r="AX2322" s="172"/>
      <c r="AY2322" s="172"/>
      <c r="AZ2322" s="172"/>
      <c r="BA2322" s="172"/>
      <c r="BB2322" s="172"/>
      <c r="BC2322" s="172"/>
      <c r="BD2322" s="172"/>
      <c r="BE2322" s="172"/>
      <c r="BF2322" s="172"/>
      <c r="BG2322" s="172"/>
      <c r="BH2322" s="172"/>
      <c r="BI2322" s="172"/>
      <c r="BJ2322" s="172"/>
      <c r="BK2322" s="172"/>
      <c r="BL2322" s="172"/>
      <c r="BM2322" s="172"/>
      <c r="BN2322" s="172"/>
    </row>
    <row r="2323" spans="20:66" s="156" customFormat="1">
      <c r="T2323" s="172"/>
      <c r="U2323" s="172"/>
      <c r="V2323" s="172"/>
      <c r="W2323" s="172"/>
      <c r="X2323" s="172"/>
      <c r="Y2323" s="172"/>
      <c r="Z2323" s="172"/>
      <c r="AA2323" s="172"/>
      <c r="AB2323" s="172"/>
      <c r="AC2323" s="172"/>
      <c r="AD2323" s="172"/>
      <c r="AE2323" s="172"/>
      <c r="AF2323" s="172"/>
      <c r="AG2323" s="172"/>
      <c r="AH2323" s="172"/>
      <c r="AI2323" s="172"/>
      <c r="AJ2323" s="172"/>
      <c r="AK2323" s="172"/>
      <c r="AL2323" s="172"/>
      <c r="AM2323" s="172"/>
      <c r="AN2323" s="172"/>
      <c r="AO2323" s="172"/>
      <c r="AP2323" s="172"/>
      <c r="AQ2323" s="172"/>
      <c r="AR2323" s="172"/>
      <c r="AS2323" s="172"/>
      <c r="AT2323" s="172"/>
      <c r="AU2323" s="172"/>
      <c r="AV2323" s="172"/>
      <c r="AW2323" s="172"/>
      <c r="AX2323" s="172"/>
      <c r="AY2323" s="172"/>
      <c r="AZ2323" s="172"/>
      <c r="BA2323" s="172"/>
      <c r="BB2323" s="172"/>
      <c r="BC2323" s="172"/>
      <c r="BD2323" s="172"/>
      <c r="BE2323" s="172"/>
      <c r="BF2323" s="172"/>
      <c r="BG2323" s="172"/>
      <c r="BH2323" s="172"/>
      <c r="BI2323" s="172"/>
      <c r="BJ2323" s="172"/>
      <c r="BK2323" s="172"/>
      <c r="BL2323" s="172"/>
      <c r="BM2323" s="172"/>
      <c r="BN2323" s="172"/>
    </row>
    <row r="2324" spans="20:66" s="156" customFormat="1">
      <c r="T2324" s="172"/>
      <c r="U2324" s="172"/>
      <c r="V2324" s="172"/>
      <c r="W2324" s="172"/>
      <c r="X2324" s="172"/>
      <c r="Y2324" s="172"/>
      <c r="Z2324" s="172"/>
      <c r="AA2324" s="172"/>
      <c r="AB2324" s="172"/>
      <c r="AC2324" s="172"/>
      <c r="AD2324" s="172"/>
      <c r="AE2324" s="172"/>
      <c r="AF2324" s="172"/>
      <c r="AG2324" s="172"/>
      <c r="AH2324" s="172"/>
      <c r="AI2324" s="172"/>
      <c r="AJ2324" s="172"/>
      <c r="AK2324" s="172"/>
      <c r="AL2324" s="172"/>
      <c r="AM2324" s="172"/>
      <c r="AN2324" s="172"/>
      <c r="AO2324" s="172"/>
      <c r="AP2324" s="172"/>
      <c r="AQ2324" s="172"/>
      <c r="AR2324" s="172"/>
      <c r="AS2324" s="172"/>
      <c r="AT2324" s="172"/>
      <c r="AU2324" s="172"/>
      <c r="AV2324" s="172"/>
      <c r="AW2324" s="172"/>
      <c r="AX2324" s="172"/>
      <c r="AY2324" s="172"/>
      <c r="AZ2324" s="172"/>
      <c r="BA2324" s="172"/>
      <c r="BB2324" s="172"/>
      <c r="BC2324" s="172"/>
      <c r="BD2324" s="172"/>
      <c r="BE2324" s="172"/>
      <c r="BF2324" s="172"/>
      <c r="BG2324" s="172"/>
      <c r="BH2324" s="172"/>
      <c r="BI2324" s="172"/>
      <c r="BJ2324" s="172"/>
      <c r="BK2324" s="172"/>
      <c r="BL2324" s="172"/>
      <c r="BM2324" s="172"/>
      <c r="BN2324" s="172"/>
    </row>
    <row r="2325" spans="20:66" s="156" customFormat="1">
      <c r="T2325" s="172"/>
      <c r="U2325" s="172"/>
      <c r="V2325" s="172"/>
      <c r="W2325" s="172"/>
      <c r="X2325" s="172"/>
      <c r="Y2325" s="172"/>
      <c r="Z2325" s="172"/>
      <c r="AA2325" s="172"/>
      <c r="AB2325" s="172"/>
      <c r="AC2325" s="172"/>
      <c r="AD2325" s="172"/>
      <c r="AE2325" s="172"/>
      <c r="AF2325" s="172"/>
      <c r="AG2325" s="172"/>
      <c r="AH2325" s="172"/>
      <c r="AI2325" s="172"/>
      <c r="AJ2325" s="172"/>
      <c r="AK2325" s="172"/>
      <c r="AL2325" s="172"/>
      <c r="AM2325" s="172"/>
      <c r="AN2325" s="172"/>
      <c r="AO2325" s="172"/>
      <c r="AP2325" s="172"/>
      <c r="AQ2325" s="172"/>
      <c r="AR2325" s="172"/>
      <c r="AS2325" s="172"/>
      <c r="AT2325" s="172"/>
      <c r="AU2325" s="172"/>
      <c r="AV2325" s="172"/>
      <c r="AW2325" s="172"/>
      <c r="AX2325" s="172"/>
      <c r="AY2325" s="172"/>
      <c r="AZ2325" s="172"/>
      <c r="BA2325" s="172"/>
      <c r="BB2325" s="172"/>
      <c r="BC2325" s="172"/>
      <c r="BD2325" s="172"/>
      <c r="BE2325" s="172"/>
      <c r="BF2325" s="172"/>
      <c r="BG2325" s="172"/>
      <c r="BH2325" s="172"/>
      <c r="BI2325" s="172"/>
      <c r="BJ2325" s="172"/>
      <c r="BK2325" s="172"/>
      <c r="BL2325" s="172"/>
      <c r="BM2325" s="172"/>
      <c r="BN2325" s="172"/>
    </row>
    <row r="2326" spans="20:66" s="156" customFormat="1">
      <c r="T2326" s="172"/>
      <c r="U2326" s="172"/>
      <c r="V2326" s="172"/>
      <c r="W2326" s="172"/>
      <c r="X2326" s="172"/>
      <c r="Y2326" s="172"/>
      <c r="Z2326" s="172"/>
      <c r="AA2326" s="172"/>
      <c r="AB2326" s="172"/>
      <c r="AC2326" s="172"/>
      <c r="AD2326" s="172"/>
      <c r="AE2326" s="172"/>
      <c r="AF2326" s="172"/>
      <c r="AG2326" s="172"/>
      <c r="AH2326" s="172"/>
      <c r="AI2326" s="172"/>
      <c r="AJ2326" s="172"/>
      <c r="AK2326" s="172"/>
      <c r="AL2326" s="172"/>
      <c r="AM2326" s="172"/>
      <c r="AN2326" s="172"/>
      <c r="AO2326" s="172"/>
      <c r="AP2326" s="172"/>
      <c r="AQ2326" s="172"/>
      <c r="AR2326" s="172"/>
      <c r="AS2326" s="172"/>
      <c r="AT2326" s="172"/>
      <c r="AU2326" s="172"/>
      <c r="AV2326" s="172"/>
      <c r="AW2326" s="172"/>
      <c r="AX2326" s="172"/>
      <c r="AY2326" s="172"/>
      <c r="AZ2326" s="172"/>
      <c r="BA2326" s="172"/>
      <c r="BB2326" s="172"/>
      <c r="BC2326" s="172"/>
      <c r="BD2326" s="172"/>
      <c r="BE2326" s="172"/>
      <c r="BF2326" s="172"/>
      <c r="BG2326" s="172"/>
      <c r="BH2326" s="172"/>
      <c r="BI2326" s="172"/>
      <c r="BJ2326" s="172"/>
      <c r="BK2326" s="172"/>
      <c r="BL2326" s="172"/>
      <c r="BM2326" s="172"/>
      <c r="BN2326" s="172"/>
    </row>
    <row r="2327" spans="20:66" s="156" customFormat="1">
      <c r="T2327" s="172"/>
      <c r="U2327" s="172"/>
      <c r="V2327" s="172"/>
      <c r="W2327" s="172"/>
      <c r="X2327" s="172"/>
      <c r="Y2327" s="172"/>
      <c r="Z2327" s="172"/>
      <c r="AA2327" s="172"/>
      <c r="AB2327" s="172"/>
      <c r="AC2327" s="172"/>
      <c r="AD2327" s="172"/>
      <c r="AE2327" s="172"/>
      <c r="AF2327" s="172"/>
      <c r="AG2327" s="172"/>
      <c r="AH2327" s="172"/>
      <c r="AI2327" s="172"/>
      <c r="AJ2327" s="172"/>
      <c r="AK2327" s="172"/>
      <c r="AL2327" s="172"/>
      <c r="AM2327" s="172"/>
      <c r="AN2327" s="172"/>
      <c r="AO2327" s="172"/>
      <c r="AP2327" s="172"/>
      <c r="AQ2327" s="172"/>
      <c r="AR2327" s="172"/>
      <c r="AS2327" s="172"/>
      <c r="AT2327" s="172"/>
      <c r="AU2327" s="172"/>
      <c r="AV2327" s="172"/>
      <c r="AW2327" s="172"/>
      <c r="AX2327" s="172"/>
      <c r="AY2327" s="172"/>
      <c r="AZ2327" s="172"/>
      <c r="BA2327" s="172"/>
      <c r="BB2327" s="172"/>
      <c r="BC2327" s="172"/>
      <c r="BD2327" s="172"/>
      <c r="BE2327" s="172"/>
      <c r="BF2327" s="172"/>
      <c r="BG2327" s="172"/>
      <c r="BH2327" s="172"/>
      <c r="BI2327" s="172"/>
      <c r="BJ2327" s="172"/>
      <c r="BK2327" s="172"/>
      <c r="BL2327" s="172"/>
      <c r="BM2327" s="172"/>
      <c r="BN2327" s="172"/>
    </row>
    <row r="2328" spans="20:66" s="156" customFormat="1">
      <c r="T2328" s="172"/>
      <c r="U2328" s="172"/>
      <c r="V2328" s="172"/>
      <c r="W2328" s="172"/>
      <c r="X2328" s="172"/>
      <c r="Y2328" s="172"/>
      <c r="Z2328" s="172"/>
      <c r="AA2328" s="172"/>
      <c r="AB2328" s="172"/>
      <c r="AC2328" s="172"/>
      <c r="AD2328" s="172"/>
      <c r="AE2328" s="172"/>
      <c r="AF2328" s="172"/>
      <c r="AG2328" s="172"/>
      <c r="AH2328" s="172"/>
      <c r="AI2328" s="172"/>
      <c r="AJ2328" s="172"/>
      <c r="AK2328" s="172"/>
      <c r="AL2328" s="172"/>
      <c r="AM2328" s="172"/>
      <c r="AN2328" s="172"/>
      <c r="AO2328" s="172"/>
      <c r="AP2328" s="172"/>
      <c r="AQ2328" s="172"/>
      <c r="AR2328" s="172"/>
      <c r="AS2328" s="172"/>
      <c r="AT2328" s="172"/>
      <c r="AU2328" s="172"/>
      <c r="AV2328" s="172"/>
      <c r="AW2328" s="172"/>
      <c r="AX2328" s="172"/>
      <c r="AY2328" s="172"/>
      <c r="AZ2328" s="172"/>
      <c r="BA2328" s="172"/>
      <c r="BB2328" s="172"/>
      <c r="BC2328" s="172"/>
      <c r="BD2328" s="172"/>
      <c r="BE2328" s="172"/>
      <c r="BF2328" s="172"/>
      <c r="BG2328" s="172"/>
      <c r="BH2328" s="172"/>
      <c r="BI2328" s="172"/>
      <c r="BJ2328" s="172"/>
      <c r="BK2328" s="172"/>
      <c r="BL2328" s="172"/>
      <c r="BM2328" s="172"/>
      <c r="BN2328" s="172"/>
    </row>
    <row r="2329" spans="20:66" s="156" customFormat="1">
      <c r="T2329" s="172"/>
      <c r="U2329" s="172"/>
      <c r="V2329" s="172"/>
      <c r="W2329" s="172"/>
      <c r="X2329" s="172"/>
      <c r="Y2329" s="172"/>
      <c r="Z2329" s="172"/>
      <c r="AA2329" s="172"/>
      <c r="AB2329" s="172"/>
      <c r="AC2329" s="172"/>
      <c r="AD2329" s="172"/>
      <c r="AE2329" s="172"/>
      <c r="AF2329" s="172"/>
      <c r="AG2329" s="172"/>
      <c r="AH2329" s="172"/>
      <c r="AI2329" s="172"/>
      <c r="AJ2329" s="172"/>
      <c r="AK2329" s="172"/>
      <c r="AL2329" s="172"/>
      <c r="AM2329" s="172"/>
      <c r="AN2329" s="172"/>
      <c r="AO2329" s="172"/>
      <c r="AP2329" s="172"/>
      <c r="AQ2329" s="172"/>
      <c r="AR2329" s="172"/>
      <c r="AS2329" s="172"/>
      <c r="AT2329" s="172"/>
      <c r="AU2329" s="172"/>
      <c r="AV2329" s="172"/>
      <c r="AW2329" s="172"/>
      <c r="AX2329" s="172"/>
      <c r="AY2329" s="172"/>
      <c r="AZ2329" s="172"/>
      <c r="BA2329" s="172"/>
      <c r="BB2329" s="172"/>
      <c r="BC2329" s="172"/>
      <c r="BD2329" s="172"/>
      <c r="BE2329" s="172"/>
      <c r="BF2329" s="172"/>
      <c r="BG2329" s="172"/>
      <c r="BH2329" s="172"/>
      <c r="BI2329" s="172"/>
      <c r="BJ2329" s="172"/>
      <c r="BK2329" s="172"/>
      <c r="BL2329" s="172"/>
      <c r="BM2329" s="172"/>
      <c r="BN2329" s="172"/>
    </row>
    <row r="2330" spans="20:66" s="156" customFormat="1">
      <c r="T2330" s="172"/>
      <c r="U2330" s="172"/>
      <c r="V2330" s="172"/>
      <c r="W2330" s="172"/>
      <c r="X2330" s="172"/>
      <c r="Y2330" s="172"/>
      <c r="Z2330" s="172"/>
      <c r="AA2330" s="172"/>
      <c r="AB2330" s="172"/>
      <c r="AC2330" s="172"/>
      <c r="AD2330" s="172"/>
      <c r="AE2330" s="172"/>
      <c r="AF2330" s="172"/>
      <c r="AG2330" s="172"/>
      <c r="AH2330" s="172"/>
      <c r="AI2330" s="172"/>
      <c r="AJ2330" s="172"/>
      <c r="AK2330" s="172"/>
      <c r="AL2330" s="172"/>
      <c r="AM2330" s="172"/>
      <c r="AN2330" s="172"/>
      <c r="AO2330" s="172"/>
      <c r="AP2330" s="172"/>
      <c r="AQ2330" s="172"/>
      <c r="AR2330" s="172"/>
      <c r="AS2330" s="172"/>
      <c r="AT2330" s="172"/>
      <c r="AU2330" s="172"/>
      <c r="AV2330" s="172"/>
      <c r="AW2330" s="172"/>
      <c r="AX2330" s="172"/>
      <c r="AY2330" s="172"/>
      <c r="AZ2330" s="172"/>
      <c r="BA2330" s="172"/>
      <c r="BB2330" s="172"/>
      <c r="BC2330" s="172"/>
      <c r="BD2330" s="172"/>
      <c r="BE2330" s="172"/>
      <c r="BF2330" s="172"/>
      <c r="BG2330" s="172"/>
      <c r="BH2330" s="172"/>
      <c r="BI2330" s="172"/>
      <c r="BJ2330" s="172"/>
      <c r="BK2330" s="172"/>
      <c r="BL2330" s="172"/>
      <c r="BM2330" s="172"/>
      <c r="BN2330" s="172"/>
    </row>
    <row r="2331" spans="20:66" s="156" customFormat="1">
      <c r="T2331" s="172"/>
      <c r="U2331" s="172"/>
      <c r="V2331" s="172"/>
      <c r="W2331" s="172"/>
      <c r="X2331" s="172"/>
      <c r="Y2331" s="172"/>
      <c r="Z2331" s="172"/>
      <c r="AA2331" s="172"/>
      <c r="AB2331" s="172"/>
      <c r="AC2331" s="172"/>
      <c r="AD2331" s="172"/>
      <c r="AE2331" s="172"/>
      <c r="AF2331" s="172"/>
      <c r="AG2331" s="172"/>
      <c r="AH2331" s="172"/>
      <c r="AI2331" s="172"/>
      <c r="AJ2331" s="172"/>
      <c r="AK2331" s="172"/>
      <c r="AL2331" s="172"/>
      <c r="AM2331" s="172"/>
      <c r="AN2331" s="172"/>
      <c r="AO2331" s="172"/>
      <c r="AP2331" s="172"/>
      <c r="AQ2331" s="172"/>
      <c r="AR2331" s="172"/>
      <c r="AS2331" s="172"/>
      <c r="AT2331" s="172"/>
      <c r="AU2331" s="172"/>
      <c r="AV2331" s="172"/>
      <c r="AW2331" s="172"/>
      <c r="AX2331" s="172"/>
      <c r="AY2331" s="172"/>
      <c r="AZ2331" s="172"/>
      <c r="BA2331" s="172"/>
      <c r="BB2331" s="172"/>
      <c r="BC2331" s="172"/>
      <c r="BD2331" s="172"/>
      <c r="BE2331" s="172"/>
      <c r="BF2331" s="172"/>
      <c r="BG2331" s="172"/>
      <c r="BH2331" s="172"/>
      <c r="BI2331" s="172"/>
      <c r="BJ2331" s="172"/>
      <c r="BK2331" s="172"/>
      <c r="BL2331" s="172"/>
      <c r="BM2331" s="172"/>
      <c r="BN2331" s="172"/>
    </row>
    <row r="2332" spans="20:66" s="156" customFormat="1">
      <c r="T2332" s="172"/>
      <c r="U2332" s="172"/>
      <c r="V2332" s="172"/>
      <c r="W2332" s="172"/>
      <c r="X2332" s="172"/>
      <c r="Y2332" s="172"/>
      <c r="Z2332" s="172"/>
      <c r="AA2332" s="172"/>
      <c r="AB2332" s="172"/>
      <c r="AC2332" s="172"/>
      <c r="AD2332" s="172"/>
      <c r="AE2332" s="172"/>
      <c r="AF2332" s="172"/>
      <c r="AG2332" s="172"/>
      <c r="AH2332" s="172"/>
      <c r="AI2332" s="172"/>
      <c r="AJ2332" s="172"/>
      <c r="AK2332" s="172"/>
      <c r="AL2332" s="172"/>
      <c r="AM2332" s="172"/>
      <c r="AN2332" s="172"/>
      <c r="AO2332" s="172"/>
      <c r="AP2332" s="172"/>
      <c r="AQ2332" s="172"/>
      <c r="AR2332" s="172"/>
      <c r="AS2332" s="172"/>
      <c r="AT2332" s="172"/>
      <c r="AU2332" s="172"/>
      <c r="AV2332" s="172"/>
      <c r="AW2332" s="172"/>
      <c r="AX2332" s="172"/>
      <c r="AY2332" s="172"/>
      <c r="AZ2332" s="172"/>
      <c r="BA2332" s="172"/>
      <c r="BB2332" s="172"/>
      <c r="BC2332" s="172"/>
      <c r="BD2332" s="172"/>
      <c r="BE2332" s="172"/>
      <c r="BF2332" s="172"/>
      <c r="BG2332" s="172"/>
      <c r="BH2332" s="172"/>
      <c r="BI2332" s="172"/>
      <c r="BJ2332" s="172"/>
      <c r="BK2332" s="172"/>
      <c r="BL2332" s="172"/>
      <c r="BM2332" s="172"/>
      <c r="BN2332" s="172"/>
    </row>
    <row r="2333" spans="20:66" s="156" customFormat="1">
      <c r="T2333" s="172"/>
      <c r="U2333" s="172"/>
      <c r="V2333" s="172"/>
      <c r="W2333" s="172"/>
      <c r="X2333" s="172"/>
      <c r="Y2333" s="172"/>
      <c r="Z2333" s="172"/>
      <c r="AA2333" s="172"/>
      <c r="AB2333" s="172"/>
      <c r="AC2333" s="172"/>
      <c r="AD2333" s="172"/>
      <c r="AE2333" s="172"/>
      <c r="AF2333" s="172"/>
      <c r="AG2333" s="172"/>
      <c r="AH2333" s="172"/>
      <c r="AI2333" s="172"/>
      <c r="AJ2333" s="172"/>
      <c r="AK2333" s="172"/>
      <c r="AL2333" s="172"/>
      <c r="AM2333" s="172"/>
      <c r="AN2333" s="172"/>
      <c r="AO2333" s="172"/>
      <c r="AP2333" s="172"/>
      <c r="AQ2333" s="172"/>
      <c r="AR2333" s="172"/>
      <c r="AS2333" s="172"/>
      <c r="AT2333" s="172"/>
      <c r="AU2333" s="172"/>
      <c r="AV2333" s="172"/>
      <c r="AW2333" s="172"/>
      <c r="AX2333" s="172"/>
      <c r="AY2333" s="172"/>
      <c r="AZ2333" s="172"/>
      <c r="BA2333" s="172"/>
      <c r="BB2333" s="172"/>
      <c r="BC2333" s="172"/>
      <c r="BD2333" s="172"/>
      <c r="BE2333" s="172"/>
      <c r="BF2333" s="172"/>
      <c r="BG2333" s="172"/>
      <c r="BH2333" s="172"/>
      <c r="BI2333" s="172"/>
      <c r="BJ2333" s="172"/>
      <c r="BK2333" s="172"/>
      <c r="BL2333" s="172"/>
      <c r="BM2333" s="172"/>
      <c r="BN2333" s="172"/>
    </row>
    <row r="2334" spans="20:66" s="156" customFormat="1">
      <c r="T2334" s="172"/>
      <c r="U2334" s="172"/>
      <c r="V2334" s="172"/>
      <c r="W2334" s="172"/>
      <c r="X2334" s="172"/>
      <c r="Y2334" s="172"/>
      <c r="Z2334" s="172"/>
      <c r="AA2334" s="172"/>
      <c r="AB2334" s="172"/>
      <c r="AC2334" s="172"/>
      <c r="AD2334" s="172"/>
      <c r="AE2334" s="172"/>
      <c r="AF2334" s="172"/>
      <c r="AG2334" s="172"/>
      <c r="AH2334" s="172"/>
      <c r="AI2334" s="172"/>
      <c r="AJ2334" s="172"/>
      <c r="AK2334" s="172"/>
      <c r="AL2334" s="172"/>
      <c r="AM2334" s="172"/>
      <c r="AN2334" s="172"/>
      <c r="AO2334" s="172"/>
      <c r="AP2334" s="172"/>
      <c r="AQ2334" s="172"/>
      <c r="AR2334" s="172"/>
      <c r="AS2334" s="172"/>
      <c r="AT2334" s="172"/>
      <c r="AU2334" s="172"/>
      <c r="AV2334" s="172"/>
      <c r="AW2334" s="172"/>
      <c r="AX2334" s="172"/>
      <c r="AY2334" s="172"/>
      <c r="AZ2334" s="172"/>
      <c r="BA2334" s="172"/>
      <c r="BB2334" s="172"/>
      <c r="BC2334" s="172"/>
      <c r="BD2334" s="172"/>
      <c r="BE2334" s="172"/>
      <c r="BF2334" s="172"/>
      <c r="BG2334" s="172"/>
      <c r="BH2334" s="172"/>
      <c r="BI2334" s="172"/>
      <c r="BJ2334" s="172"/>
      <c r="BK2334" s="172"/>
      <c r="BL2334" s="172"/>
      <c r="BM2334" s="172"/>
      <c r="BN2334" s="172"/>
    </row>
    <row r="2335" spans="20:66" s="156" customFormat="1">
      <c r="T2335" s="172"/>
      <c r="U2335" s="172"/>
      <c r="V2335" s="172"/>
      <c r="W2335" s="172"/>
      <c r="X2335" s="172"/>
      <c r="Y2335" s="172"/>
      <c r="Z2335" s="172"/>
      <c r="AA2335" s="172"/>
      <c r="AB2335" s="172"/>
      <c r="AC2335" s="172"/>
      <c r="AD2335" s="172"/>
      <c r="AE2335" s="172"/>
      <c r="AF2335" s="172"/>
      <c r="AG2335" s="172"/>
      <c r="AH2335" s="172"/>
      <c r="AI2335" s="172"/>
      <c r="AJ2335" s="172"/>
      <c r="AK2335" s="172"/>
      <c r="AL2335" s="172"/>
      <c r="AM2335" s="172"/>
      <c r="AN2335" s="172"/>
      <c r="AO2335" s="172"/>
      <c r="AP2335" s="172"/>
      <c r="AQ2335" s="172"/>
      <c r="AR2335" s="172"/>
      <c r="AS2335" s="172"/>
      <c r="AT2335" s="172"/>
      <c r="AU2335" s="172"/>
      <c r="AV2335" s="172"/>
      <c r="AW2335" s="172"/>
      <c r="AX2335" s="172"/>
      <c r="AY2335" s="172"/>
      <c r="AZ2335" s="172"/>
      <c r="BA2335" s="172"/>
      <c r="BB2335" s="172"/>
      <c r="BC2335" s="172"/>
      <c r="BD2335" s="172"/>
      <c r="BE2335" s="172"/>
      <c r="BF2335" s="172"/>
      <c r="BG2335" s="172"/>
      <c r="BH2335" s="172"/>
      <c r="BI2335" s="172"/>
      <c r="BJ2335" s="172"/>
      <c r="BK2335" s="172"/>
      <c r="BL2335" s="172"/>
      <c r="BM2335" s="172"/>
      <c r="BN2335" s="172"/>
    </row>
    <row r="2336" spans="20:66" s="156" customFormat="1">
      <c r="T2336" s="172"/>
      <c r="U2336" s="172"/>
      <c r="V2336" s="172"/>
      <c r="W2336" s="172"/>
      <c r="X2336" s="172"/>
      <c r="Y2336" s="172"/>
      <c r="Z2336" s="172"/>
      <c r="AA2336" s="172"/>
      <c r="AB2336" s="172"/>
      <c r="AC2336" s="172"/>
      <c r="AD2336" s="172"/>
      <c r="AE2336" s="172"/>
      <c r="AF2336" s="172"/>
      <c r="AG2336" s="172"/>
      <c r="AH2336" s="172"/>
      <c r="AI2336" s="172"/>
      <c r="AJ2336" s="172"/>
      <c r="AK2336" s="172"/>
      <c r="AL2336" s="172"/>
      <c r="AM2336" s="172"/>
      <c r="AN2336" s="172"/>
      <c r="AO2336" s="172"/>
      <c r="AP2336" s="172"/>
      <c r="AQ2336" s="172"/>
      <c r="AR2336" s="172"/>
      <c r="AS2336" s="172"/>
      <c r="AT2336" s="172"/>
      <c r="AU2336" s="172"/>
      <c r="AV2336" s="172"/>
      <c r="AW2336" s="172"/>
      <c r="AX2336" s="172"/>
      <c r="AY2336" s="172"/>
      <c r="AZ2336" s="172"/>
      <c r="BA2336" s="172"/>
      <c r="BB2336" s="172"/>
      <c r="BC2336" s="172"/>
      <c r="BD2336" s="172"/>
      <c r="BE2336" s="172"/>
      <c r="BF2336" s="172"/>
      <c r="BG2336" s="172"/>
      <c r="BH2336" s="172"/>
      <c r="BI2336" s="172"/>
      <c r="BJ2336" s="172"/>
      <c r="BK2336" s="172"/>
      <c r="BL2336" s="172"/>
      <c r="BM2336" s="172"/>
      <c r="BN2336" s="172"/>
    </row>
    <row r="2337" spans="20:66" s="156" customFormat="1">
      <c r="T2337" s="172"/>
      <c r="U2337" s="172"/>
      <c r="V2337" s="172"/>
      <c r="W2337" s="172"/>
      <c r="X2337" s="172"/>
      <c r="Y2337" s="172"/>
      <c r="Z2337" s="172"/>
      <c r="AA2337" s="172"/>
      <c r="AB2337" s="172"/>
      <c r="AC2337" s="172"/>
      <c r="AD2337" s="172"/>
      <c r="AE2337" s="172"/>
      <c r="AF2337" s="172"/>
      <c r="AG2337" s="172"/>
      <c r="AH2337" s="172"/>
      <c r="AI2337" s="172"/>
      <c r="AJ2337" s="172"/>
      <c r="AK2337" s="172"/>
      <c r="AL2337" s="172"/>
      <c r="AM2337" s="172"/>
      <c r="AN2337" s="172"/>
      <c r="AO2337" s="172"/>
      <c r="AP2337" s="172"/>
      <c r="AQ2337" s="172"/>
      <c r="AR2337" s="172"/>
      <c r="AS2337" s="172"/>
      <c r="AT2337" s="172"/>
      <c r="AU2337" s="172"/>
      <c r="AV2337" s="172"/>
      <c r="AW2337" s="172"/>
      <c r="AX2337" s="172"/>
      <c r="AY2337" s="172"/>
      <c r="AZ2337" s="172"/>
      <c r="BA2337" s="172"/>
      <c r="BB2337" s="172"/>
      <c r="BC2337" s="172"/>
      <c r="BD2337" s="172"/>
      <c r="BE2337" s="172"/>
      <c r="BF2337" s="172"/>
      <c r="BG2337" s="172"/>
      <c r="BH2337" s="172"/>
      <c r="BI2337" s="172"/>
      <c r="BJ2337" s="172"/>
      <c r="BK2337" s="172"/>
      <c r="BL2337" s="172"/>
      <c r="BM2337" s="172"/>
      <c r="BN2337" s="172"/>
    </row>
    <row r="2338" spans="20:66" s="156" customFormat="1">
      <c r="T2338" s="172"/>
      <c r="U2338" s="172"/>
      <c r="V2338" s="172"/>
      <c r="W2338" s="172"/>
      <c r="X2338" s="172"/>
      <c r="Y2338" s="172"/>
      <c r="Z2338" s="172"/>
      <c r="AA2338" s="172"/>
      <c r="AB2338" s="172"/>
      <c r="AC2338" s="172"/>
      <c r="AD2338" s="172"/>
      <c r="AE2338" s="172"/>
      <c r="AF2338" s="172"/>
      <c r="AG2338" s="172"/>
      <c r="AH2338" s="172"/>
      <c r="AI2338" s="172"/>
      <c r="AJ2338" s="172"/>
      <c r="AK2338" s="172"/>
      <c r="AL2338" s="172"/>
      <c r="AM2338" s="172"/>
      <c r="AN2338" s="172"/>
      <c r="AO2338" s="172"/>
      <c r="AP2338" s="172"/>
      <c r="AQ2338" s="172"/>
      <c r="AR2338" s="172"/>
      <c r="AS2338" s="172"/>
      <c r="AT2338" s="172"/>
      <c r="AU2338" s="172"/>
      <c r="AV2338" s="172"/>
      <c r="AW2338" s="172"/>
      <c r="AX2338" s="172"/>
      <c r="AY2338" s="172"/>
      <c r="AZ2338" s="172"/>
      <c r="BA2338" s="172"/>
      <c r="BB2338" s="172"/>
      <c r="BC2338" s="172"/>
      <c r="BD2338" s="172"/>
      <c r="BE2338" s="172"/>
      <c r="BF2338" s="172"/>
      <c r="BG2338" s="172"/>
      <c r="BH2338" s="172"/>
      <c r="BI2338" s="172"/>
      <c r="BJ2338" s="172"/>
      <c r="BK2338" s="172"/>
      <c r="BL2338" s="172"/>
      <c r="BM2338" s="172"/>
      <c r="BN2338" s="172"/>
    </row>
    <row r="2339" spans="20:66" s="156" customFormat="1">
      <c r="T2339" s="172"/>
      <c r="U2339" s="172"/>
      <c r="V2339" s="172"/>
      <c r="W2339" s="172"/>
      <c r="X2339" s="172"/>
      <c r="Y2339" s="172"/>
      <c r="Z2339" s="172"/>
      <c r="AA2339" s="172"/>
      <c r="AB2339" s="172"/>
      <c r="AC2339" s="172"/>
      <c r="AD2339" s="172"/>
      <c r="AE2339" s="172"/>
      <c r="AF2339" s="172"/>
      <c r="AG2339" s="172"/>
      <c r="AH2339" s="172"/>
      <c r="AI2339" s="172"/>
      <c r="AJ2339" s="172"/>
      <c r="AK2339" s="172"/>
      <c r="AL2339" s="172"/>
      <c r="AM2339" s="172"/>
      <c r="AN2339" s="172"/>
      <c r="AO2339" s="172"/>
      <c r="AP2339" s="172"/>
      <c r="AQ2339" s="172"/>
      <c r="AR2339" s="172"/>
      <c r="AS2339" s="172"/>
      <c r="AT2339" s="172"/>
      <c r="AU2339" s="172"/>
      <c r="AV2339" s="172"/>
      <c r="AW2339" s="172"/>
      <c r="AX2339" s="172"/>
      <c r="AY2339" s="172"/>
      <c r="AZ2339" s="172"/>
      <c r="BA2339" s="172"/>
      <c r="BB2339" s="172"/>
      <c r="BC2339" s="172"/>
      <c r="BD2339" s="172"/>
      <c r="BE2339" s="172"/>
      <c r="BF2339" s="172"/>
      <c r="BG2339" s="172"/>
      <c r="BH2339" s="172"/>
      <c r="BI2339" s="172"/>
      <c r="BJ2339" s="172"/>
      <c r="BK2339" s="172"/>
      <c r="BL2339" s="172"/>
      <c r="BM2339" s="172"/>
      <c r="BN2339" s="172"/>
    </row>
    <row r="2340" spans="20:66" s="156" customFormat="1">
      <c r="T2340" s="172"/>
      <c r="U2340" s="172"/>
      <c r="V2340" s="172"/>
      <c r="W2340" s="172"/>
      <c r="X2340" s="172"/>
      <c r="Y2340" s="172"/>
      <c r="Z2340" s="172"/>
      <c r="AA2340" s="172"/>
      <c r="AB2340" s="172"/>
      <c r="AC2340" s="172"/>
      <c r="AD2340" s="172"/>
      <c r="AE2340" s="172"/>
      <c r="AF2340" s="172"/>
      <c r="AG2340" s="172"/>
      <c r="AH2340" s="172"/>
      <c r="AI2340" s="172"/>
      <c r="AJ2340" s="172"/>
      <c r="AK2340" s="172"/>
      <c r="AL2340" s="172"/>
      <c r="AM2340" s="172"/>
      <c r="AN2340" s="172"/>
      <c r="AO2340" s="172"/>
      <c r="AP2340" s="172"/>
      <c r="AQ2340" s="172"/>
      <c r="AR2340" s="172"/>
      <c r="AS2340" s="172"/>
      <c r="AT2340" s="172"/>
      <c r="AU2340" s="172"/>
      <c r="AV2340" s="172"/>
      <c r="AW2340" s="172"/>
      <c r="AX2340" s="172"/>
      <c r="AY2340" s="172"/>
      <c r="AZ2340" s="172"/>
      <c r="BA2340" s="172"/>
      <c r="BB2340" s="172"/>
      <c r="BC2340" s="172"/>
      <c r="BD2340" s="172"/>
      <c r="BE2340" s="172"/>
      <c r="BF2340" s="172"/>
      <c r="BG2340" s="172"/>
      <c r="BH2340" s="172"/>
      <c r="BI2340" s="172"/>
      <c r="BJ2340" s="172"/>
      <c r="BK2340" s="172"/>
      <c r="BL2340" s="172"/>
      <c r="BM2340" s="172"/>
      <c r="BN2340" s="172"/>
    </row>
    <row r="2341" spans="20:66" s="156" customFormat="1">
      <c r="T2341" s="172"/>
      <c r="U2341" s="172"/>
      <c r="V2341" s="172"/>
      <c r="W2341" s="172"/>
      <c r="X2341" s="172"/>
      <c r="Y2341" s="172"/>
      <c r="Z2341" s="172"/>
      <c r="AA2341" s="172"/>
      <c r="AB2341" s="172"/>
      <c r="AC2341" s="172"/>
      <c r="AD2341" s="172"/>
      <c r="AE2341" s="172"/>
      <c r="AF2341" s="172"/>
      <c r="AG2341" s="172"/>
      <c r="AH2341" s="172"/>
      <c r="AI2341" s="172"/>
      <c r="AJ2341" s="172"/>
      <c r="AK2341" s="172"/>
      <c r="AL2341" s="172"/>
      <c r="AM2341" s="172"/>
      <c r="AN2341" s="172"/>
      <c r="AO2341" s="172"/>
      <c r="AP2341" s="172"/>
      <c r="AQ2341" s="172"/>
      <c r="AR2341" s="172"/>
      <c r="AS2341" s="172"/>
      <c r="AT2341" s="172"/>
      <c r="AU2341" s="172"/>
      <c r="AV2341" s="172"/>
      <c r="AW2341" s="172"/>
      <c r="AX2341" s="172"/>
      <c r="AY2341" s="172"/>
      <c r="AZ2341" s="172"/>
      <c r="BA2341" s="172"/>
      <c r="BB2341" s="172"/>
      <c r="BC2341" s="172"/>
      <c r="BD2341" s="172"/>
      <c r="BE2341" s="172"/>
      <c r="BF2341" s="172"/>
      <c r="BG2341" s="172"/>
      <c r="BH2341" s="172"/>
      <c r="BI2341" s="172"/>
      <c r="BJ2341" s="172"/>
      <c r="BK2341" s="172"/>
      <c r="BL2341" s="172"/>
      <c r="BM2341" s="172"/>
      <c r="BN2341" s="172"/>
    </row>
    <row r="2342" spans="20:66" s="156" customFormat="1">
      <c r="T2342" s="172"/>
      <c r="U2342" s="172"/>
      <c r="V2342" s="172"/>
      <c r="W2342" s="172"/>
      <c r="X2342" s="172"/>
      <c r="Y2342" s="172"/>
      <c r="Z2342" s="172"/>
      <c r="AA2342" s="172"/>
      <c r="AB2342" s="172"/>
      <c r="AC2342" s="172"/>
      <c r="AD2342" s="172"/>
      <c r="AE2342" s="172"/>
      <c r="AF2342" s="172"/>
      <c r="AG2342" s="172"/>
      <c r="AH2342" s="172"/>
      <c r="AI2342" s="172"/>
      <c r="AJ2342" s="172"/>
      <c r="AK2342" s="172"/>
      <c r="AL2342" s="172"/>
      <c r="AM2342" s="172"/>
      <c r="AN2342" s="172"/>
      <c r="AO2342" s="172"/>
      <c r="AP2342" s="172"/>
      <c r="AQ2342" s="172"/>
      <c r="AR2342" s="172"/>
      <c r="AS2342" s="172"/>
      <c r="AT2342" s="172"/>
      <c r="AU2342" s="172"/>
      <c r="AV2342" s="172"/>
      <c r="AW2342" s="172"/>
      <c r="AX2342" s="172"/>
      <c r="AY2342" s="172"/>
      <c r="AZ2342" s="172"/>
      <c r="BA2342" s="172"/>
      <c r="BB2342" s="172"/>
      <c r="BC2342" s="172"/>
      <c r="BD2342" s="172"/>
      <c r="BE2342" s="172"/>
      <c r="BF2342" s="172"/>
      <c r="BG2342" s="172"/>
      <c r="BH2342" s="172"/>
      <c r="BI2342" s="172"/>
      <c r="BJ2342" s="172"/>
      <c r="BK2342" s="172"/>
      <c r="BL2342" s="172"/>
      <c r="BM2342" s="172"/>
      <c r="BN2342" s="172"/>
    </row>
    <row r="2343" spans="20:66" s="156" customFormat="1">
      <c r="T2343" s="172"/>
      <c r="U2343" s="172"/>
      <c r="V2343" s="172"/>
      <c r="W2343" s="172"/>
      <c r="X2343" s="172"/>
      <c r="Y2343" s="172"/>
      <c r="Z2343" s="172"/>
      <c r="AA2343" s="172"/>
      <c r="AB2343" s="172"/>
      <c r="AC2343" s="172"/>
      <c r="AD2343" s="172"/>
      <c r="AE2343" s="172"/>
      <c r="AF2343" s="172"/>
      <c r="AG2343" s="172"/>
      <c r="AH2343" s="172"/>
      <c r="AI2343" s="172"/>
      <c r="AJ2343" s="172"/>
      <c r="AK2343" s="172"/>
      <c r="AL2343" s="172"/>
      <c r="AM2343" s="172"/>
      <c r="AN2343" s="172"/>
      <c r="AO2343" s="172"/>
      <c r="AP2343" s="172"/>
      <c r="AQ2343" s="172"/>
      <c r="AR2343" s="172"/>
      <c r="AS2343" s="172"/>
      <c r="AT2343" s="172"/>
      <c r="AU2343" s="172"/>
      <c r="AV2343" s="172"/>
      <c r="AW2343" s="172"/>
      <c r="AX2343" s="172"/>
      <c r="AY2343" s="172"/>
      <c r="AZ2343" s="172"/>
      <c r="BA2343" s="172"/>
      <c r="BB2343" s="172"/>
      <c r="BC2343" s="172"/>
      <c r="BD2343" s="172"/>
      <c r="BE2343" s="172"/>
      <c r="BF2343" s="172"/>
      <c r="BG2343" s="172"/>
      <c r="BH2343" s="172"/>
      <c r="BI2343" s="172"/>
      <c r="BJ2343" s="172"/>
      <c r="BK2343" s="172"/>
      <c r="BL2343" s="172"/>
      <c r="BM2343" s="172"/>
      <c r="BN2343" s="172"/>
    </row>
    <row r="2344" spans="20:66" s="156" customFormat="1">
      <c r="T2344" s="172"/>
      <c r="U2344" s="172"/>
      <c r="V2344" s="172"/>
      <c r="W2344" s="172"/>
      <c r="X2344" s="172"/>
      <c r="Y2344" s="172"/>
      <c r="Z2344" s="172"/>
      <c r="AA2344" s="172"/>
      <c r="AB2344" s="172"/>
      <c r="AC2344" s="172"/>
      <c r="AD2344" s="172"/>
      <c r="AE2344" s="172"/>
      <c r="AF2344" s="172"/>
      <c r="AG2344" s="172"/>
      <c r="AH2344" s="172"/>
      <c r="AI2344" s="172"/>
      <c r="AJ2344" s="172"/>
      <c r="AK2344" s="172"/>
      <c r="AL2344" s="172"/>
      <c r="AM2344" s="172"/>
      <c r="AN2344" s="172"/>
      <c r="AO2344" s="172"/>
      <c r="AP2344" s="172"/>
      <c r="AQ2344" s="172"/>
      <c r="AR2344" s="172"/>
      <c r="AS2344" s="172"/>
      <c r="AT2344" s="172"/>
      <c r="AU2344" s="172"/>
      <c r="AV2344" s="172"/>
      <c r="AW2344" s="172"/>
      <c r="AX2344" s="172"/>
      <c r="AY2344" s="172"/>
      <c r="AZ2344" s="172"/>
      <c r="BA2344" s="172"/>
      <c r="BB2344" s="172"/>
      <c r="BC2344" s="172"/>
      <c r="BD2344" s="172"/>
      <c r="BE2344" s="172"/>
      <c r="BF2344" s="172"/>
      <c r="BG2344" s="172"/>
      <c r="BH2344" s="172"/>
      <c r="BI2344" s="172"/>
      <c r="BJ2344" s="172"/>
      <c r="BK2344" s="172"/>
      <c r="BL2344" s="172"/>
      <c r="BM2344" s="172"/>
      <c r="BN2344" s="172"/>
    </row>
    <row r="2345" spans="20:66" s="156" customFormat="1">
      <c r="T2345" s="172"/>
      <c r="U2345" s="172"/>
      <c r="V2345" s="172"/>
      <c r="W2345" s="172"/>
      <c r="X2345" s="172"/>
      <c r="Y2345" s="172"/>
      <c r="Z2345" s="172"/>
      <c r="AA2345" s="172"/>
      <c r="AB2345" s="172"/>
      <c r="AC2345" s="172"/>
      <c r="AD2345" s="172"/>
      <c r="AE2345" s="172"/>
      <c r="AF2345" s="172"/>
      <c r="AG2345" s="172"/>
      <c r="AH2345" s="172"/>
      <c r="AI2345" s="172"/>
      <c r="AJ2345" s="172"/>
      <c r="AK2345" s="172"/>
      <c r="AL2345" s="172"/>
      <c r="AM2345" s="172"/>
      <c r="AN2345" s="172"/>
      <c r="AO2345" s="172"/>
      <c r="AP2345" s="172"/>
      <c r="AQ2345" s="172"/>
      <c r="AR2345" s="172"/>
      <c r="AS2345" s="172"/>
      <c r="AT2345" s="172"/>
      <c r="AU2345" s="172"/>
      <c r="AV2345" s="172"/>
      <c r="AW2345" s="172"/>
      <c r="AX2345" s="172"/>
      <c r="AY2345" s="172"/>
      <c r="AZ2345" s="172"/>
      <c r="BA2345" s="172"/>
      <c r="BB2345" s="172"/>
      <c r="BC2345" s="172"/>
      <c r="BD2345" s="172"/>
      <c r="BE2345" s="172"/>
      <c r="BF2345" s="172"/>
      <c r="BG2345" s="172"/>
      <c r="BH2345" s="172"/>
      <c r="BI2345" s="172"/>
      <c r="BJ2345" s="172"/>
      <c r="BK2345" s="172"/>
      <c r="BL2345" s="172"/>
      <c r="BM2345" s="172"/>
      <c r="BN2345" s="172"/>
    </row>
    <row r="2346" spans="20:66" s="156" customFormat="1">
      <c r="T2346" s="172"/>
      <c r="U2346" s="172"/>
      <c r="V2346" s="172"/>
      <c r="W2346" s="172"/>
      <c r="X2346" s="172"/>
      <c r="Y2346" s="172"/>
      <c r="Z2346" s="172"/>
      <c r="AA2346" s="172"/>
      <c r="AB2346" s="172"/>
      <c r="AC2346" s="172"/>
      <c r="AD2346" s="172"/>
      <c r="AE2346" s="172"/>
      <c r="AF2346" s="172"/>
      <c r="AG2346" s="172"/>
      <c r="AH2346" s="172"/>
      <c r="AI2346" s="172"/>
      <c r="AJ2346" s="172"/>
      <c r="AK2346" s="172"/>
      <c r="AL2346" s="172"/>
      <c r="AM2346" s="172"/>
      <c r="AN2346" s="172"/>
      <c r="AO2346" s="172"/>
      <c r="AP2346" s="172"/>
      <c r="AQ2346" s="172"/>
      <c r="AR2346" s="172"/>
      <c r="AS2346" s="172"/>
      <c r="AT2346" s="172"/>
      <c r="AU2346" s="172"/>
      <c r="AV2346" s="172"/>
      <c r="AW2346" s="172"/>
      <c r="AX2346" s="172"/>
      <c r="AY2346" s="172"/>
      <c r="AZ2346" s="172"/>
      <c r="BA2346" s="172"/>
      <c r="BB2346" s="172"/>
      <c r="BC2346" s="172"/>
      <c r="BD2346" s="172"/>
      <c r="BE2346" s="172"/>
      <c r="BF2346" s="172"/>
      <c r="BG2346" s="172"/>
      <c r="BH2346" s="172"/>
      <c r="BI2346" s="172"/>
      <c r="BJ2346" s="172"/>
      <c r="BK2346" s="172"/>
      <c r="BL2346" s="172"/>
      <c r="BM2346" s="172"/>
      <c r="BN2346" s="172"/>
    </row>
    <row r="2347" spans="20:66" s="156" customFormat="1">
      <c r="T2347" s="172"/>
      <c r="U2347" s="172"/>
      <c r="V2347" s="172"/>
      <c r="W2347" s="172"/>
      <c r="X2347" s="172"/>
      <c r="Y2347" s="172"/>
      <c r="Z2347" s="172"/>
      <c r="AA2347" s="172"/>
      <c r="AB2347" s="172"/>
      <c r="AC2347" s="172"/>
      <c r="AD2347" s="172"/>
      <c r="AE2347" s="172"/>
      <c r="AF2347" s="172"/>
      <c r="AG2347" s="172"/>
      <c r="AH2347" s="172"/>
      <c r="AI2347" s="172"/>
      <c r="AJ2347" s="172"/>
      <c r="AK2347" s="172"/>
      <c r="AL2347" s="172"/>
      <c r="AM2347" s="172"/>
      <c r="AN2347" s="172"/>
      <c r="AO2347" s="172"/>
      <c r="AP2347" s="172"/>
      <c r="AQ2347" s="172"/>
      <c r="AR2347" s="172"/>
      <c r="AS2347" s="172"/>
      <c r="AT2347" s="172"/>
      <c r="AU2347" s="172"/>
      <c r="AV2347" s="172"/>
      <c r="AW2347" s="172"/>
      <c r="AX2347" s="172"/>
      <c r="AY2347" s="172"/>
      <c r="AZ2347" s="172"/>
      <c r="BA2347" s="172"/>
      <c r="BB2347" s="172"/>
      <c r="BC2347" s="172"/>
      <c r="BD2347" s="172"/>
      <c r="BE2347" s="172"/>
      <c r="BF2347" s="172"/>
      <c r="BG2347" s="172"/>
      <c r="BH2347" s="172"/>
      <c r="BI2347" s="172"/>
      <c r="BJ2347" s="172"/>
      <c r="BK2347" s="172"/>
      <c r="BL2347" s="172"/>
      <c r="BM2347" s="172"/>
      <c r="BN2347" s="172"/>
    </row>
    <row r="2348" spans="20:66" s="156" customFormat="1">
      <c r="T2348" s="172"/>
      <c r="U2348" s="172"/>
      <c r="V2348" s="172"/>
      <c r="W2348" s="172"/>
      <c r="X2348" s="172"/>
      <c r="Y2348" s="172"/>
      <c r="Z2348" s="172"/>
      <c r="AA2348" s="172"/>
      <c r="AB2348" s="172"/>
      <c r="AC2348" s="172"/>
      <c r="AD2348" s="172"/>
      <c r="AE2348" s="172"/>
      <c r="AF2348" s="172"/>
      <c r="AG2348" s="172"/>
      <c r="AH2348" s="172"/>
      <c r="AI2348" s="172"/>
      <c r="AJ2348" s="172"/>
      <c r="AK2348" s="172"/>
      <c r="AL2348" s="172"/>
      <c r="AM2348" s="172"/>
      <c r="AN2348" s="172"/>
      <c r="AO2348" s="172"/>
      <c r="AP2348" s="172"/>
      <c r="AQ2348" s="172"/>
      <c r="AR2348" s="172"/>
      <c r="AS2348" s="172"/>
      <c r="AT2348" s="172"/>
      <c r="AU2348" s="172"/>
      <c r="AV2348" s="172"/>
      <c r="AW2348" s="172"/>
      <c r="AX2348" s="172"/>
      <c r="AY2348" s="172"/>
      <c r="AZ2348" s="172"/>
      <c r="BA2348" s="172"/>
      <c r="BB2348" s="172"/>
      <c r="BC2348" s="172"/>
      <c r="BD2348" s="172"/>
      <c r="BE2348" s="172"/>
      <c r="BF2348" s="172"/>
      <c r="BG2348" s="172"/>
      <c r="BH2348" s="172"/>
      <c r="BI2348" s="172"/>
      <c r="BJ2348" s="172"/>
      <c r="BK2348" s="172"/>
      <c r="BL2348" s="172"/>
      <c r="BM2348" s="172"/>
      <c r="BN2348" s="172"/>
    </row>
    <row r="2349" spans="20:66" s="156" customFormat="1">
      <c r="T2349" s="172"/>
      <c r="U2349" s="172"/>
      <c r="V2349" s="172"/>
      <c r="W2349" s="172"/>
      <c r="X2349" s="172"/>
      <c r="Y2349" s="172"/>
      <c r="Z2349" s="172"/>
      <c r="AA2349" s="172"/>
      <c r="AB2349" s="172"/>
      <c r="AC2349" s="172"/>
      <c r="AD2349" s="172"/>
      <c r="AE2349" s="172"/>
      <c r="AF2349" s="172"/>
      <c r="AG2349" s="172"/>
      <c r="AH2349" s="172"/>
      <c r="AI2349" s="172"/>
      <c r="AJ2349" s="172"/>
      <c r="AK2349" s="172"/>
      <c r="AL2349" s="172"/>
      <c r="AM2349" s="172"/>
      <c r="AN2349" s="172"/>
      <c r="AO2349" s="172"/>
      <c r="AP2349" s="172"/>
      <c r="AQ2349" s="172"/>
      <c r="AR2349" s="172"/>
      <c r="AS2349" s="172"/>
      <c r="AT2349" s="172"/>
      <c r="AU2349" s="172"/>
      <c r="AV2349" s="172"/>
      <c r="AW2349" s="172"/>
      <c r="AX2349" s="172"/>
      <c r="AY2349" s="172"/>
      <c r="AZ2349" s="172"/>
      <c r="BA2349" s="172"/>
      <c r="BB2349" s="172"/>
      <c r="BC2349" s="172"/>
      <c r="BD2349" s="172"/>
      <c r="BE2349" s="172"/>
      <c r="BF2349" s="172"/>
      <c r="BG2349" s="172"/>
      <c r="BH2349" s="172"/>
      <c r="BI2349" s="172"/>
      <c r="BJ2349" s="172"/>
      <c r="BK2349" s="172"/>
      <c r="BL2349" s="172"/>
      <c r="BM2349" s="172"/>
      <c r="BN2349" s="172"/>
    </row>
    <row r="2350" spans="20:66" s="156" customFormat="1">
      <c r="T2350" s="172"/>
      <c r="U2350" s="172"/>
      <c r="V2350" s="172"/>
      <c r="W2350" s="172"/>
      <c r="X2350" s="172"/>
      <c r="Y2350" s="172"/>
      <c r="Z2350" s="172"/>
      <c r="AA2350" s="172"/>
      <c r="AB2350" s="172"/>
      <c r="AC2350" s="172"/>
      <c r="AD2350" s="172"/>
      <c r="AE2350" s="172"/>
      <c r="AF2350" s="172"/>
      <c r="AG2350" s="172"/>
      <c r="AH2350" s="172"/>
      <c r="AI2350" s="172"/>
      <c r="AJ2350" s="172"/>
      <c r="AK2350" s="172"/>
      <c r="AL2350" s="172"/>
      <c r="AM2350" s="172"/>
      <c r="AN2350" s="172"/>
      <c r="AO2350" s="172"/>
      <c r="AP2350" s="172"/>
      <c r="AQ2350" s="172"/>
      <c r="AR2350" s="172"/>
      <c r="AS2350" s="172"/>
      <c r="AT2350" s="172"/>
      <c r="AU2350" s="172"/>
      <c r="AV2350" s="172"/>
      <c r="AW2350" s="172"/>
      <c r="AX2350" s="172"/>
      <c r="AY2350" s="172"/>
      <c r="AZ2350" s="172"/>
      <c r="BA2350" s="172"/>
      <c r="BB2350" s="172"/>
      <c r="BC2350" s="172"/>
      <c r="BD2350" s="172"/>
      <c r="BE2350" s="172"/>
      <c r="BF2350" s="172"/>
      <c r="BG2350" s="172"/>
      <c r="BH2350" s="172"/>
      <c r="BI2350" s="172"/>
      <c r="BJ2350" s="172"/>
      <c r="BK2350" s="172"/>
      <c r="BL2350" s="172"/>
      <c r="BM2350" s="172"/>
      <c r="BN2350" s="172"/>
    </row>
    <row r="2351" spans="20:66" s="156" customFormat="1">
      <c r="T2351" s="172"/>
      <c r="U2351" s="172"/>
      <c r="V2351" s="172"/>
      <c r="W2351" s="172"/>
      <c r="X2351" s="172"/>
      <c r="Y2351" s="172"/>
      <c r="Z2351" s="172"/>
      <c r="AA2351" s="172"/>
      <c r="AB2351" s="172"/>
      <c r="AC2351" s="172"/>
      <c r="AD2351" s="172"/>
      <c r="AE2351" s="172"/>
      <c r="AF2351" s="172"/>
      <c r="AG2351" s="172"/>
      <c r="AH2351" s="172"/>
      <c r="AI2351" s="172"/>
      <c r="AJ2351" s="172"/>
      <c r="AK2351" s="172"/>
      <c r="AL2351" s="172"/>
      <c r="AM2351" s="172"/>
      <c r="AN2351" s="172"/>
      <c r="AO2351" s="172"/>
      <c r="AP2351" s="172"/>
      <c r="AQ2351" s="172"/>
      <c r="AR2351" s="172"/>
      <c r="AS2351" s="172"/>
      <c r="AT2351" s="172"/>
      <c r="AU2351" s="172"/>
      <c r="AV2351" s="172"/>
      <c r="AW2351" s="172"/>
      <c r="AX2351" s="172"/>
      <c r="AY2351" s="172"/>
      <c r="AZ2351" s="172"/>
      <c r="BA2351" s="172"/>
      <c r="BB2351" s="172"/>
      <c r="BC2351" s="172"/>
      <c r="BD2351" s="172"/>
      <c r="BE2351" s="172"/>
      <c r="BF2351" s="172"/>
      <c r="BG2351" s="172"/>
      <c r="BH2351" s="172"/>
      <c r="BI2351" s="172"/>
      <c r="BJ2351" s="172"/>
      <c r="BK2351" s="172"/>
      <c r="BL2351" s="172"/>
      <c r="BM2351" s="172"/>
      <c r="BN2351" s="172"/>
    </row>
    <row r="2352" spans="20:66" s="156" customFormat="1">
      <c r="T2352" s="172"/>
      <c r="U2352" s="172"/>
      <c r="V2352" s="172"/>
      <c r="W2352" s="172"/>
      <c r="X2352" s="172"/>
      <c r="Y2352" s="172"/>
      <c r="Z2352" s="172"/>
      <c r="AA2352" s="172"/>
      <c r="AB2352" s="172"/>
      <c r="AC2352" s="172"/>
      <c r="AD2352" s="172"/>
      <c r="AE2352" s="172"/>
      <c r="AF2352" s="172"/>
      <c r="AG2352" s="172"/>
      <c r="AH2352" s="172"/>
      <c r="AI2352" s="172"/>
      <c r="AJ2352" s="172"/>
      <c r="AK2352" s="172"/>
      <c r="AL2352" s="172"/>
      <c r="AM2352" s="172"/>
      <c r="AN2352" s="172"/>
      <c r="AO2352" s="172"/>
      <c r="AP2352" s="172"/>
      <c r="AQ2352" s="172"/>
      <c r="AR2352" s="172"/>
      <c r="AS2352" s="172"/>
      <c r="AT2352" s="172"/>
      <c r="AU2352" s="172"/>
      <c r="AV2352" s="172"/>
      <c r="AW2352" s="172"/>
      <c r="AX2352" s="172"/>
      <c r="AY2352" s="172"/>
      <c r="AZ2352" s="172"/>
      <c r="BA2352" s="172"/>
      <c r="BB2352" s="172"/>
      <c r="BC2352" s="172"/>
      <c r="BD2352" s="172"/>
      <c r="BE2352" s="172"/>
      <c r="BF2352" s="172"/>
      <c r="BG2352" s="172"/>
      <c r="BH2352" s="172"/>
      <c r="BI2352" s="172"/>
      <c r="BJ2352" s="172"/>
      <c r="BK2352" s="172"/>
      <c r="BL2352" s="172"/>
      <c r="BM2352" s="172"/>
      <c r="BN2352" s="172"/>
    </row>
    <row r="2353" spans="20:66" s="156" customFormat="1">
      <c r="T2353" s="172"/>
      <c r="U2353" s="172"/>
      <c r="V2353" s="172"/>
      <c r="W2353" s="172"/>
      <c r="X2353" s="172"/>
      <c r="Y2353" s="172"/>
      <c r="Z2353" s="172"/>
      <c r="AA2353" s="172"/>
      <c r="AB2353" s="172"/>
      <c r="AC2353" s="172"/>
      <c r="AD2353" s="172"/>
      <c r="AE2353" s="172"/>
      <c r="AF2353" s="172"/>
      <c r="AG2353" s="172"/>
      <c r="AH2353" s="172"/>
      <c r="AI2353" s="172"/>
      <c r="AJ2353" s="172"/>
      <c r="AK2353" s="172"/>
      <c r="AL2353" s="172"/>
      <c r="AM2353" s="172"/>
      <c r="AN2353" s="172"/>
      <c r="AO2353" s="172"/>
      <c r="AP2353" s="172"/>
      <c r="AQ2353" s="172"/>
      <c r="AR2353" s="172"/>
      <c r="AS2353" s="172"/>
      <c r="AT2353" s="172"/>
      <c r="AU2353" s="172"/>
      <c r="AV2353" s="172"/>
      <c r="AW2353" s="172"/>
      <c r="AX2353" s="172"/>
      <c r="AY2353" s="172"/>
      <c r="AZ2353" s="172"/>
      <c r="BA2353" s="172"/>
      <c r="BB2353" s="172"/>
      <c r="BC2353" s="172"/>
      <c r="BD2353" s="172"/>
      <c r="BE2353" s="172"/>
      <c r="BF2353" s="172"/>
      <c r="BG2353" s="172"/>
      <c r="BH2353" s="172"/>
      <c r="BI2353" s="172"/>
      <c r="BJ2353" s="172"/>
      <c r="BK2353" s="172"/>
      <c r="BL2353" s="172"/>
      <c r="BM2353" s="172"/>
      <c r="BN2353" s="172"/>
    </row>
    <row r="2354" spans="20:66" s="156" customFormat="1">
      <c r="T2354" s="172"/>
      <c r="U2354" s="172"/>
      <c r="V2354" s="172"/>
      <c r="W2354" s="172"/>
      <c r="X2354" s="172"/>
      <c r="Y2354" s="172"/>
      <c r="Z2354" s="172"/>
      <c r="AA2354" s="172"/>
      <c r="AB2354" s="172"/>
      <c r="AC2354" s="172"/>
      <c r="AD2354" s="172"/>
      <c r="AE2354" s="172"/>
      <c r="AF2354" s="172"/>
      <c r="AG2354" s="172"/>
      <c r="AH2354" s="172"/>
      <c r="AI2354" s="172"/>
      <c r="AJ2354" s="172"/>
      <c r="AK2354" s="172"/>
      <c r="AL2354" s="172"/>
      <c r="AM2354" s="172"/>
      <c r="AN2354" s="172"/>
      <c r="AO2354" s="172"/>
      <c r="AP2354" s="172"/>
      <c r="AQ2354" s="172"/>
      <c r="AR2354" s="172"/>
      <c r="AS2354" s="172"/>
      <c r="AT2354" s="172"/>
      <c r="AU2354" s="172"/>
      <c r="AV2354" s="172"/>
      <c r="AW2354" s="172"/>
      <c r="AX2354" s="172"/>
      <c r="AY2354" s="172"/>
      <c r="AZ2354" s="172"/>
      <c r="BA2354" s="172"/>
      <c r="BB2354" s="172"/>
      <c r="BC2354" s="172"/>
      <c r="BD2354" s="172"/>
      <c r="BE2354" s="172"/>
      <c r="BF2354" s="172"/>
      <c r="BG2354" s="172"/>
      <c r="BH2354" s="172"/>
      <c r="BI2354" s="172"/>
      <c r="BJ2354" s="172"/>
      <c r="BK2354" s="172"/>
      <c r="BL2354" s="172"/>
      <c r="BM2354" s="172"/>
      <c r="BN2354" s="172"/>
    </row>
    <row r="2355" spans="20:66" s="156" customFormat="1">
      <c r="T2355" s="172"/>
      <c r="U2355" s="172"/>
      <c r="V2355" s="172"/>
      <c r="W2355" s="172"/>
      <c r="X2355" s="172"/>
      <c r="Y2355" s="172"/>
      <c r="Z2355" s="172"/>
      <c r="AA2355" s="172"/>
      <c r="AB2355" s="172"/>
      <c r="AC2355" s="172"/>
      <c r="AD2355" s="172"/>
      <c r="AE2355" s="172"/>
      <c r="AF2355" s="172"/>
      <c r="AG2355" s="172"/>
      <c r="AH2355" s="172"/>
      <c r="AI2355" s="172"/>
      <c r="AJ2355" s="172"/>
      <c r="AK2355" s="172"/>
      <c r="AL2355" s="172"/>
      <c r="AM2355" s="172"/>
      <c r="AN2355" s="172"/>
      <c r="AO2355" s="172"/>
      <c r="AP2355" s="172"/>
      <c r="AQ2355" s="172"/>
      <c r="AR2355" s="172"/>
      <c r="AS2355" s="172"/>
      <c r="AT2355" s="172"/>
      <c r="AU2355" s="172"/>
      <c r="AV2355" s="172"/>
      <c r="AW2355" s="172"/>
      <c r="AX2355" s="172"/>
      <c r="AY2355" s="172"/>
      <c r="AZ2355" s="172"/>
      <c r="BA2355" s="172"/>
      <c r="BB2355" s="172"/>
      <c r="BC2355" s="172"/>
      <c r="BD2355" s="172"/>
      <c r="BE2355" s="172"/>
      <c r="BF2355" s="172"/>
      <c r="BG2355" s="172"/>
      <c r="BH2355" s="172"/>
      <c r="BI2355" s="172"/>
      <c r="BJ2355" s="172"/>
      <c r="BK2355" s="172"/>
      <c r="BL2355" s="172"/>
      <c r="BM2355" s="172"/>
      <c r="BN2355" s="172"/>
    </row>
    <row r="2356" spans="20:66" s="156" customFormat="1">
      <c r="T2356" s="172"/>
      <c r="U2356" s="172"/>
      <c r="V2356" s="172"/>
      <c r="W2356" s="172"/>
      <c r="X2356" s="172"/>
      <c r="Y2356" s="172"/>
      <c r="Z2356" s="172"/>
      <c r="AA2356" s="172"/>
      <c r="AB2356" s="172"/>
      <c r="AC2356" s="172"/>
      <c r="AD2356" s="172"/>
      <c r="AE2356" s="172"/>
      <c r="AF2356" s="172"/>
      <c r="AG2356" s="172"/>
      <c r="AH2356" s="172"/>
      <c r="AI2356" s="172"/>
      <c r="AJ2356" s="172"/>
      <c r="AK2356" s="172"/>
      <c r="AL2356" s="172"/>
      <c r="AM2356" s="172"/>
      <c r="AN2356" s="172"/>
      <c r="AO2356" s="172"/>
      <c r="AP2356" s="172"/>
      <c r="AQ2356" s="172"/>
      <c r="AR2356" s="172"/>
      <c r="AS2356" s="172"/>
      <c r="AT2356" s="172"/>
      <c r="AU2356" s="172"/>
      <c r="AV2356" s="172"/>
      <c r="AW2356" s="172"/>
      <c r="AX2356" s="172"/>
      <c r="AY2356" s="172"/>
      <c r="AZ2356" s="172"/>
      <c r="BA2356" s="172"/>
      <c r="BB2356" s="172"/>
      <c r="BC2356" s="172"/>
      <c r="BD2356" s="172"/>
      <c r="BE2356" s="172"/>
      <c r="BF2356" s="172"/>
      <c r="BG2356" s="172"/>
      <c r="BH2356" s="172"/>
      <c r="BI2356" s="172"/>
      <c r="BJ2356" s="172"/>
      <c r="BK2356" s="172"/>
      <c r="BL2356" s="172"/>
      <c r="BM2356" s="172"/>
      <c r="BN2356" s="172"/>
    </row>
    <row r="2357" spans="20:66" s="156" customFormat="1">
      <c r="T2357" s="172"/>
      <c r="U2357" s="172"/>
      <c r="V2357" s="172"/>
      <c r="W2357" s="172"/>
      <c r="X2357" s="172"/>
      <c r="Y2357" s="172"/>
      <c r="Z2357" s="172"/>
      <c r="AA2357" s="172"/>
      <c r="AB2357" s="172"/>
      <c r="AC2357" s="172"/>
      <c r="AD2357" s="172"/>
      <c r="AE2357" s="172"/>
      <c r="AF2357" s="172"/>
      <c r="AG2357" s="172"/>
      <c r="AH2357" s="172"/>
      <c r="AI2357" s="172"/>
      <c r="AJ2357" s="172"/>
      <c r="AK2357" s="172"/>
      <c r="AL2357" s="172"/>
      <c r="AM2357" s="172"/>
      <c r="AN2357" s="172"/>
      <c r="AO2357" s="172"/>
      <c r="AP2357" s="172"/>
      <c r="AQ2357" s="172"/>
      <c r="AR2357" s="172"/>
      <c r="AS2357" s="172"/>
      <c r="AT2357" s="172"/>
      <c r="AU2357" s="172"/>
      <c r="AV2357" s="172"/>
      <c r="AW2357" s="172"/>
      <c r="AX2357" s="172"/>
      <c r="AY2357" s="172"/>
      <c r="AZ2357" s="172"/>
      <c r="BA2357" s="172"/>
      <c r="BB2357" s="172"/>
      <c r="BC2357" s="172"/>
      <c r="BD2357" s="172"/>
      <c r="BE2357" s="172"/>
      <c r="BF2357" s="172"/>
      <c r="BG2357" s="172"/>
      <c r="BH2357" s="172"/>
      <c r="BI2357" s="172"/>
      <c r="BJ2357" s="172"/>
      <c r="BK2357" s="172"/>
      <c r="BL2357" s="172"/>
      <c r="BM2357" s="172"/>
      <c r="BN2357" s="172"/>
    </row>
    <row r="2358" spans="20:66" s="156" customFormat="1">
      <c r="T2358" s="172"/>
      <c r="U2358" s="172"/>
      <c r="V2358" s="172"/>
      <c r="W2358" s="172"/>
      <c r="X2358" s="172"/>
      <c r="Y2358" s="172"/>
      <c r="Z2358" s="172"/>
      <c r="AA2358" s="172"/>
      <c r="AB2358" s="172"/>
      <c r="AC2358" s="172"/>
      <c r="AD2358" s="172"/>
      <c r="AE2358" s="172"/>
      <c r="AF2358" s="172"/>
      <c r="AG2358" s="172"/>
      <c r="AH2358" s="172"/>
      <c r="AI2358" s="172"/>
      <c r="AJ2358" s="172"/>
      <c r="AK2358" s="172"/>
      <c r="AL2358" s="172"/>
      <c r="AM2358" s="172"/>
      <c r="AN2358" s="172"/>
      <c r="AO2358" s="172"/>
      <c r="AP2358" s="172"/>
      <c r="AQ2358" s="172"/>
      <c r="AR2358" s="172"/>
      <c r="AS2358" s="172"/>
      <c r="AT2358" s="172"/>
      <c r="AU2358" s="172"/>
      <c r="AV2358" s="172"/>
      <c r="AW2358" s="172"/>
      <c r="AX2358" s="172"/>
      <c r="AY2358" s="172"/>
      <c r="AZ2358" s="172"/>
      <c r="BA2358" s="172"/>
      <c r="BB2358" s="172"/>
      <c r="BC2358" s="172"/>
      <c r="BD2358" s="172"/>
      <c r="BE2358" s="172"/>
      <c r="BF2358" s="172"/>
      <c r="BG2358" s="172"/>
      <c r="BH2358" s="172"/>
      <c r="BI2358" s="172"/>
      <c r="BJ2358" s="172"/>
      <c r="BK2358" s="172"/>
      <c r="BL2358" s="172"/>
      <c r="BM2358" s="172"/>
      <c r="BN2358" s="172"/>
    </row>
    <row r="2359" spans="20:66" s="156" customFormat="1">
      <c r="T2359" s="172"/>
      <c r="U2359" s="172"/>
      <c r="V2359" s="172"/>
      <c r="W2359" s="172"/>
      <c r="X2359" s="172"/>
      <c r="Y2359" s="172"/>
      <c r="Z2359" s="172"/>
      <c r="AA2359" s="172"/>
      <c r="AB2359" s="172"/>
      <c r="AC2359" s="172"/>
      <c r="AD2359" s="172"/>
      <c r="AE2359" s="172"/>
      <c r="AF2359" s="172"/>
      <c r="AG2359" s="172"/>
      <c r="AH2359" s="172"/>
      <c r="AI2359" s="172"/>
      <c r="AJ2359" s="172"/>
      <c r="AK2359" s="172"/>
      <c r="AL2359" s="172"/>
      <c r="AM2359" s="172"/>
      <c r="AN2359" s="172"/>
      <c r="AO2359" s="172"/>
      <c r="AP2359" s="172"/>
      <c r="AQ2359" s="172"/>
      <c r="AR2359" s="172"/>
      <c r="AS2359" s="172"/>
      <c r="AT2359" s="172"/>
      <c r="AU2359" s="172"/>
      <c r="AV2359" s="172"/>
      <c r="AW2359" s="172"/>
      <c r="AX2359" s="172"/>
      <c r="AY2359" s="172"/>
      <c r="AZ2359" s="172"/>
      <c r="BA2359" s="172"/>
      <c r="BB2359" s="172"/>
      <c r="BC2359" s="172"/>
      <c r="BD2359" s="172"/>
      <c r="BE2359" s="172"/>
      <c r="BF2359" s="172"/>
      <c r="BG2359" s="172"/>
      <c r="BH2359" s="172"/>
      <c r="BI2359" s="172"/>
      <c r="BJ2359" s="172"/>
      <c r="BK2359" s="172"/>
      <c r="BL2359" s="172"/>
      <c r="BM2359" s="172"/>
      <c r="BN2359" s="172"/>
    </row>
    <row r="2360" spans="20:66" s="156" customFormat="1">
      <c r="T2360" s="172"/>
      <c r="U2360" s="172"/>
      <c r="V2360" s="172"/>
      <c r="W2360" s="172"/>
      <c r="X2360" s="172"/>
      <c r="Y2360" s="172"/>
      <c r="Z2360" s="172"/>
      <c r="AA2360" s="172"/>
      <c r="AB2360" s="172"/>
      <c r="AC2360" s="172"/>
      <c r="AD2360" s="172"/>
      <c r="AE2360" s="172"/>
      <c r="AF2360" s="172"/>
      <c r="AG2360" s="172"/>
      <c r="AH2360" s="172"/>
      <c r="AI2360" s="172"/>
      <c r="AJ2360" s="172"/>
      <c r="AK2360" s="172"/>
      <c r="AL2360" s="172"/>
      <c r="AM2360" s="172"/>
      <c r="AN2360" s="172"/>
      <c r="AO2360" s="172"/>
      <c r="AP2360" s="172"/>
      <c r="AQ2360" s="172"/>
      <c r="AR2360" s="172"/>
      <c r="AS2360" s="172"/>
      <c r="AT2360" s="172"/>
      <c r="AU2360" s="172"/>
      <c r="AV2360" s="172"/>
      <c r="AW2360" s="172"/>
      <c r="AX2360" s="172"/>
      <c r="AY2360" s="172"/>
      <c r="AZ2360" s="172"/>
      <c r="BA2360" s="172"/>
      <c r="BB2360" s="172"/>
      <c r="BC2360" s="172"/>
      <c r="BD2360" s="172"/>
      <c r="BE2360" s="172"/>
      <c r="BF2360" s="172"/>
      <c r="BG2360" s="172"/>
      <c r="BH2360" s="172"/>
      <c r="BI2360" s="172"/>
      <c r="BJ2360" s="172"/>
      <c r="BK2360" s="172"/>
      <c r="BL2360" s="172"/>
      <c r="BM2360" s="172"/>
      <c r="BN2360" s="172"/>
    </row>
    <row r="2361" spans="20:66" s="156" customFormat="1">
      <c r="T2361" s="172"/>
      <c r="U2361" s="172"/>
      <c r="V2361" s="172"/>
      <c r="W2361" s="172"/>
      <c r="X2361" s="172"/>
      <c r="Y2361" s="172"/>
      <c r="Z2361" s="172"/>
      <c r="AA2361" s="172"/>
      <c r="AB2361" s="172"/>
      <c r="AC2361" s="172"/>
      <c r="AD2361" s="172"/>
      <c r="AE2361" s="172"/>
      <c r="AF2361" s="172"/>
      <c r="AG2361" s="172"/>
      <c r="AH2361" s="172"/>
      <c r="AI2361" s="172"/>
      <c r="AJ2361" s="172"/>
      <c r="AK2361" s="172"/>
      <c r="AL2361" s="172"/>
      <c r="AM2361" s="172"/>
      <c r="AN2361" s="172"/>
      <c r="AO2361" s="172"/>
      <c r="AP2361" s="172"/>
      <c r="AQ2361" s="172"/>
      <c r="AR2361" s="172"/>
      <c r="AS2361" s="172"/>
      <c r="AT2361" s="172"/>
      <c r="AU2361" s="172"/>
      <c r="AV2361" s="172"/>
      <c r="AW2361" s="172"/>
      <c r="AX2361" s="172"/>
      <c r="AY2361" s="172"/>
      <c r="AZ2361" s="172"/>
      <c r="BA2361" s="172"/>
      <c r="BB2361" s="172"/>
      <c r="BC2361" s="172"/>
      <c r="BD2361" s="172"/>
      <c r="BE2361" s="172"/>
      <c r="BF2361" s="172"/>
      <c r="BG2361" s="172"/>
      <c r="BH2361" s="172"/>
      <c r="BI2361" s="172"/>
      <c r="BJ2361" s="172"/>
      <c r="BK2361" s="172"/>
      <c r="BL2361" s="172"/>
      <c r="BM2361" s="172"/>
      <c r="BN2361" s="172"/>
    </row>
    <row r="2362" spans="20:66" s="156" customFormat="1">
      <c r="T2362" s="172"/>
      <c r="U2362" s="172"/>
      <c r="V2362" s="172"/>
      <c r="W2362" s="172"/>
      <c r="X2362" s="172"/>
      <c r="Y2362" s="172"/>
      <c r="Z2362" s="172"/>
      <c r="AA2362" s="172"/>
      <c r="AB2362" s="172"/>
      <c r="AC2362" s="172"/>
      <c r="AD2362" s="172"/>
      <c r="AE2362" s="172"/>
      <c r="AF2362" s="172"/>
      <c r="AG2362" s="172"/>
      <c r="AH2362" s="172"/>
      <c r="AI2362" s="172"/>
      <c r="AJ2362" s="172"/>
      <c r="AK2362" s="172"/>
      <c r="AL2362" s="172"/>
      <c r="AM2362" s="172"/>
      <c r="AN2362" s="172"/>
      <c r="AO2362" s="172"/>
      <c r="AP2362" s="172"/>
      <c r="AQ2362" s="172"/>
      <c r="AR2362" s="172"/>
      <c r="AS2362" s="172"/>
      <c r="AT2362" s="172"/>
      <c r="AU2362" s="172"/>
      <c r="AV2362" s="172"/>
      <c r="AW2362" s="172"/>
      <c r="AX2362" s="172"/>
      <c r="AY2362" s="172"/>
      <c r="AZ2362" s="172"/>
      <c r="BA2362" s="172"/>
      <c r="BB2362" s="172"/>
      <c r="BC2362" s="172"/>
      <c r="BD2362" s="172"/>
      <c r="BE2362" s="172"/>
      <c r="BF2362" s="172"/>
      <c r="BG2362" s="172"/>
      <c r="BH2362" s="172"/>
      <c r="BI2362" s="172"/>
      <c r="BJ2362" s="172"/>
      <c r="BK2362" s="172"/>
      <c r="BL2362" s="172"/>
      <c r="BM2362" s="172"/>
      <c r="BN2362" s="172"/>
    </row>
    <row r="2363" spans="20:66" s="156" customFormat="1">
      <c r="T2363" s="172"/>
      <c r="U2363" s="172"/>
      <c r="V2363" s="172"/>
      <c r="W2363" s="172"/>
      <c r="X2363" s="172"/>
      <c r="Y2363" s="172"/>
      <c r="Z2363" s="172"/>
      <c r="AA2363" s="172"/>
      <c r="AB2363" s="172"/>
      <c r="AC2363" s="172"/>
      <c r="AD2363" s="172"/>
      <c r="AE2363" s="172"/>
      <c r="AF2363" s="172"/>
      <c r="AG2363" s="172"/>
      <c r="AH2363" s="172"/>
      <c r="AI2363" s="172"/>
      <c r="AJ2363" s="172"/>
      <c r="AK2363" s="172"/>
      <c r="AL2363" s="172"/>
      <c r="AM2363" s="172"/>
      <c r="AN2363" s="172"/>
      <c r="AO2363" s="172"/>
      <c r="AP2363" s="172"/>
      <c r="AQ2363" s="172"/>
      <c r="AR2363" s="172"/>
      <c r="AS2363" s="172"/>
      <c r="AT2363" s="172"/>
      <c r="AU2363" s="172"/>
      <c r="AV2363" s="172"/>
      <c r="AW2363" s="172"/>
      <c r="AX2363" s="172"/>
      <c r="AY2363" s="172"/>
      <c r="AZ2363" s="172"/>
      <c r="BA2363" s="172"/>
      <c r="BB2363" s="172"/>
      <c r="BC2363" s="172"/>
      <c r="BD2363" s="172"/>
      <c r="BE2363" s="172"/>
      <c r="BF2363" s="172"/>
      <c r="BG2363" s="172"/>
      <c r="BH2363" s="172"/>
      <c r="BI2363" s="172"/>
      <c r="BJ2363" s="172"/>
      <c r="BK2363" s="172"/>
      <c r="BL2363" s="172"/>
      <c r="BM2363" s="172"/>
      <c r="BN2363" s="172"/>
    </row>
    <row r="2364" spans="20:66" s="156" customFormat="1">
      <c r="T2364" s="172"/>
      <c r="U2364" s="172"/>
      <c r="V2364" s="172"/>
      <c r="W2364" s="172"/>
      <c r="X2364" s="172"/>
      <c r="Y2364" s="172"/>
      <c r="Z2364" s="172"/>
      <c r="AA2364" s="172"/>
      <c r="AB2364" s="172"/>
      <c r="AC2364" s="172"/>
      <c r="AD2364" s="172"/>
      <c r="AE2364" s="172"/>
      <c r="AF2364" s="172"/>
      <c r="AG2364" s="172"/>
      <c r="AH2364" s="172"/>
      <c r="AI2364" s="172"/>
      <c r="AJ2364" s="172"/>
      <c r="AK2364" s="172"/>
      <c r="AL2364" s="172"/>
      <c r="AM2364" s="172"/>
      <c r="AN2364" s="172"/>
      <c r="AO2364" s="172"/>
      <c r="AP2364" s="172"/>
      <c r="AQ2364" s="172"/>
      <c r="AR2364" s="172"/>
      <c r="AS2364" s="172"/>
      <c r="AT2364" s="172"/>
      <c r="AU2364" s="172"/>
      <c r="AV2364" s="172"/>
      <c r="AW2364" s="172"/>
      <c r="AX2364" s="172"/>
      <c r="AY2364" s="172"/>
      <c r="AZ2364" s="172"/>
      <c r="BA2364" s="172"/>
      <c r="BB2364" s="172"/>
      <c r="BC2364" s="172"/>
      <c r="BD2364" s="172"/>
      <c r="BE2364" s="172"/>
      <c r="BF2364" s="172"/>
      <c r="BG2364" s="172"/>
      <c r="BH2364" s="172"/>
      <c r="BI2364" s="172"/>
      <c r="BJ2364" s="172"/>
      <c r="BK2364" s="172"/>
      <c r="BL2364" s="172"/>
      <c r="BM2364" s="172"/>
      <c r="BN2364" s="172"/>
    </row>
    <row r="2365" spans="20:66" s="156" customFormat="1">
      <c r="T2365" s="172"/>
      <c r="U2365" s="172"/>
      <c r="V2365" s="172"/>
      <c r="W2365" s="172"/>
      <c r="X2365" s="172"/>
      <c r="Y2365" s="172"/>
      <c r="Z2365" s="172"/>
      <c r="AA2365" s="172"/>
      <c r="AB2365" s="172"/>
      <c r="AC2365" s="172"/>
      <c r="AD2365" s="172"/>
      <c r="AE2365" s="172"/>
      <c r="AF2365" s="172"/>
      <c r="AG2365" s="172"/>
      <c r="AH2365" s="172"/>
      <c r="AI2365" s="172"/>
      <c r="AJ2365" s="172"/>
      <c r="AK2365" s="172"/>
      <c r="AL2365" s="172"/>
      <c r="AM2365" s="172"/>
      <c r="AN2365" s="172"/>
      <c r="AO2365" s="172"/>
      <c r="AP2365" s="172"/>
      <c r="AQ2365" s="172"/>
      <c r="AR2365" s="172"/>
      <c r="AS2365" s="172"/>
      <c r="AT2365" s="172"/>
      <c r="AU2365" s="172"/>
      <c r="AV2365" s="172"/>
      <c r="AW2365" s="172"/>
      <c r="AX2365" s="172"/>
      <c r="AY2365" s="172"/>
      <c r="AZ2365" s="172"/>
      <c r="BA2365" s="172"/>
      <c r="BB2365" s="172"/>
      <c r="BC2365" s="172"/>
      <c r="BD2365" s="172"/>
      <c r="BE2365" s="172"/>
      <c r="BF2365" s="172"/>
      <c r="BG2365" s="172"/>
      <c r="BH2365" s="172"/>
      <c r="BI2365" s="172"/>
      <c r="BJ2365" s="172"/>
      <c r="BK2365" s="172"/>
      <c r="BL2365" s="172"/>
      <c r="BM2365" s="172"/>
      <c r="BN2365" s="172"/>
    </row>
    <row r="2366" spans="20:66" s="156" customFormat="1">
      <c r="T2366" s="172"/>
      <c r="U2366" s="172"/>
      <c r="V2366" s="172"/>
      <c r="W2366" s="172"/>
      <c r="X2366" s="172"/>
      <c r="Y2366" s="172"/>
      <c r="Z2366" s="172"/>
      <c r="AA2366" s="172"/>
      <c r="AB2366" s="172"/>
      <c r="AC2366" s="172"/>
      <c r="AD2366" s="172"/>
      <c r="AE2366" s="172"/>
      <c r="AF2366" s="172"/>
      <c r="AG2366" s="172"/>
      <c r="AH2366" s="172"/>
      <c r="AI2366" s="172"/>
      <c r="AJ2366" s="172"/>
      <c r="AK2366" s="172"/>
      <c r="AL2366" s="172"/>
      <c r="AM2366" s="172"/>
      <c r="AN2366" s="172"/>
      <c r="AO2366" s="172"/>
      <c r="AP2366" s="172"/>
      <c r="AQ2366" s="172"/>
      <c r="AR2366" s="172"/>
      <c r="AS2366" s="172"/>
      <c r="AT2366" s="172"/>
      <c r="AU2366" s="172"/>
      <c r="AV2366" s="172"/>
      <c r="AW2366" s="172"/>
      <c r="AX2366" s="172"/>
      <c r="AY2366" s="172"/>
      <c r="AZ2366" s="172"/>
      <c r="BA2366" s="172"/>
      <c r="BB2366" s="172"/>
      <c r="BC2366" s="172"/>
      <c r="BD2366" s="172"/>
      <c r="BE2366" s="172"/>
      <c r="BF2366" s="172"/>
      <c r="BG2366" s="172"/>
      <c r="BH2366" s="172"/>
      <c r="BI2366" s="172"/>
      <c r="BJ2366" s="172"/>
      <c r="BK2366" s="172"/>
      <c r="BL2366" s="172"/>
      <c r="BM2366" s="172"/>
      <c r="BN2366" s="172"/>
    </row>
    <row r="2367" spans="20:66" s="156" customFormat="1">
      <c r="T2367" s="172"/>
      <c r="U2367" s="172"/>
      <c r="V2367" s="172"/>
      <c r="W2367" s="172"/>
      <c r="X2367" s="172"/>
      <c r="Y2367" s="172"/>
      <c r="Z2367" s="172"/>
      <c r="AA2367" s="172"/>
      <c r="AB2367" s="172"/>
      <c r="AC2367" s="172"/>
      <c r="AD2367" s="172"/>
      <c r="AE2367" s="172"/>
      <c r="AF2367" s="172"/>
      <c r="AG2367" s="172"/>
      <c r="AH2367" s="172"/>
      <c r="AI2367" s="172"/>
      <c r="AJ2367" s="172"/>
      <c r="AK2367" s="172"/>
      <c r="AL2367" s="172"/>
      <c r="AM2367" s="172"/>
      <c r="AN2367" s="172"/>
      <c r="AO2367" s="172"/>
      <c r="AP2367" s="172"/>
      <c r="AQ2367" s="172"/>
      <c r="AR2367" s="172"/>
      <c r="AS2367" s="172"/>
      <c r="AT2367" s="172"/>
      <c r="AU2367" s="172"/>
      <c r="AV2367" s="172"/>
      <c r="AW2367" s="172"/>
      <c r="AX2367" s="172"/>
      <c r="AY2367" s="172"/>
      <c r="AZ2367" s="172"/>
      <c r="BA2367" s="172"/>
      <c r="BB2367" s="172"/>
      <c r="BC2367" s="172"/>
      <c r="BD2367" s="172"/>
      <c r="BE2367" s="172"/>
      <c r="BF2367" s="172"/>
      <c r="BG2367" s="172"/>
      <c r="BH2367" s="172"/>
      <c r="BI2367" s="172"/>
      <c r="BJ2367" s="172"/>
      <c r="BK2367" s="172"/>
      <c r="BL2367" s="172"/>
      <c r="BM2367" s="172"/>
      <c r="BN2367" s="172"/>
    </row>
    <row r="2368" spans="20:66" s="156" customFormat="1">
      <c r="T2368" s="172"/>
      <c r="U2368" s="172"/>
      <c r="V2368" s="172"/>
      <c r="W2368" s="172"/>
      <c r="X2368" s="172"/>
      <c r="Y2368" s="172"/>
      <c r="Z2368" s="172"/>
      <c r="AA2368" s="172"/>
      <c r="AB2368" s="172"/>
      <c r="AC2368" s="172"/>
      <c r="AD2368" s="172"/>
      <c r="AE2368" s="172"/>
      <c r="AF2368" s="172"/>
      <c r="AG2368" s="172"/>
      <c r="AH2368" s="172"/>
      <c r="AI2368" s="172"/>
      <c r="AJ2368" s="172"/>
      <c r="AK2368" s="172"/>
      <c r="AL2368" s="172"/>
      <c r="AM2368" s="172"/>
      <c r="AN2368" s="172"/>
      <c r="AO2368" s="172"/>
      <c r="AP2368" s="172"/>
      <c r="AQ2368" s="172"/>
      <c r="AR2368" s="172"/>
      <c r="AS2368" s="172"/>
      <c r="AT2368" s="172"/>
      <c r="AU2368" s="172"/>
      <c r="AV2368" s="172"/>
      <c r="AW2368" s="172"/>
      <c r="AX2368" s="172"/>
      <c r="AY2368" s="172"/>
      <c r="AZ2368" s="172"/>
      <c r="BA2368" s="172"/>
      <c r="BB2368" s="172"/>
      <c r="BC2368" s="172"/>
      <c r="BD2368" s="172"/>
      <c r="BE2368" s="172"/>
      <c r="BF2368" s="172"/>
      <c r="BG2368" s="172"/>
      <c r="BH2368" s="172"/>
      <c r="BI2368" s="172"/>
      <c r="BJ2368" s="172"/>
      <c r="BK2368" s="172"/>
      <c r="BL2368" s="172"/>
      <c r="BM2368" s="172"/>
      <c r="BN2368" s="172"/>
    </row>
    <row r="2369" spans="20:66" s="156" customFormat="1">
      <c r="T2369" s="172"/>
      <c r="U2369" s="172"/>
      <c r="V2369" s="172"/>
      <c r="W2369" s="172"/>
      <c r="X2369" s="172"/>
      <c r="Y2369" s="172"/>
      <c r="Z2369" s="172"/>
      <c r="AA2369" s="172"/>
      <c r="AB2369" s="172"/>
      <c r="AC2369" s="172"/>
      <c r="AD2369" s="172"/>
      <c r="AE2369" s="172"/>
      <c r="AF2369" s="172"/>
      <c r="AG2369" s="172"/>
      <c r="AH2369" s="172"/>
      <c r="AI2369" s="172"/>
      <c r="AJ2369" s="172"/>
      <c r="AK2369" s="172"/>
      <c r="AL2369" s="172"/>
      <c r="AM2369" s="172"/>
      <c r="AN2369" s="172"/>
      <c r="AO2369" s="172"/>
      <c r="AP2369" s="172"/>
      <c r="AQ2369" s="172"/>
      <c r="AR2369" s="172"/>
      <c r="AS2369" s="172"/>
      <c r="AT2369" s="172"/>
      <c r="AU2369" s="172"/>
      <c r="AV2369" s="172"/>
      <c r="AW2369" s="172"/>
      <c r="AX2369" s="172"/>
      <c r="AY2369" s="172"/>
      <c r="AZ2369" s="172"/>
      <c r="BA2369" s="172"/>
      <c r="BB2369" s="172"/>
      <c r="BC2369" s="172"/>
      <c r="BD2369" s="172"/>
      <c r="BE2369" s="172"/>
      <c r="BF2369" s="172"/>
      <c r="BG2369" s="172"/>
      <c r="BH2369" s="172"/>
      <c r="BI2369" s="172"/>
      <c r="BJ2369" s="172"/>
      <c r="BK2369" s="172"/>
      <c r="BL2369" s="172"/>
      <c r="BM2369" s="172"/>
      <c r="BN2369" s="172"/>
    </row>
    <row r="2370" spans="20:66" s="156" customFormat="1">
      <c r="T2370" s="172"/>
      <c r="U2370" s="172"/>
      <c r="V2370" s="172"/>
      <c r="W2370" s="172"/>
      <c r="X2370" s="172"/>
      <c r="Y2370" s="172"/>
      <c r="Z2370" s="172"/>
      <c r="AA2370" s="172"/>
      <c r="AB2370" s="172"/>
      <c r="AC2370" s="172"/>
      <c r="AD2370" s="172"/>
      <c r="AE2370" s="172"/>
      <c r="AF2370" s="172"/>
      <c r="AG2370" s="172"/>
      <c r="AH2370" s="172"/>
      <c r="AI2370" s="172"/>
      <c r="AJ2370" s="172"/>
      <c r="AK2370" s="172"/>
      <c r="AL2370" s="172"/>
      <c r="AM2370" s="172"/>
      <c r="AN2370" s="172"/>
      <c r="AO2370" s="172"/>
      <c r="AP2370" s="172"/>
      <c r="AQ2370" s="172"/>
      <c r="AR2370" s="172"/>
      <c r="AS2370" s="172"/>
      <c r="AT2370" s="172"/>
      <c r="AU2370" s="172"/>
      <c r="AV2370" s="172"/>
      <c r="AW2370" s="172"/>
      <c r="AX2370" s="172"/>
      <c r="AY2370" s="172"/>
      <c r="AZ2370" s="172"/>
      <c r="BA2370" s="172"/>
      <c r="BB2370" s="172"/>
      <c r="BC2370" s="172"/>
      <c r="BD2370" s="172"/>
      <c r="BE2370" s="172"/>
      <c r="BF2370" s="172"/>
      <c r="BG2370" s="172"/>
      <c r="BH2370" s="172"/>
      <c r="BI2370" s="172"/>
      <c r="BJ2370" s="172"/>
      <c r="BK2370" s="172"/>
      <c r="BL2370" s="172"/>
      <c r="BM2370" s="172"/>
      <c r="BN2370" s="172"/>
    </row>
    <row r="2371" spans="20:66" s="156" customFormat="1">
      <c r="T2371" s="172"/>
      <c r="U2371" s="172"/>
      <c r="V2371" s="172"/>
      <c r="W2371" s="172"/>
      <c r="X2371" s="172"/>
      <c r="Y2371" s="172"/>
      <c r="Z2371" s="172"/>
      <c r="AA2371" s="172"/>
      <c r="AB2371" s="172"/>
      <c r="AC2371" s="172"/>
      <c r="AD2371" s="172"/>
      <c r="AE2371" s="172"/>
      <c r="AF2371" s="172"/>
      <c r="AG2371" s="172"/>
      <c r="AH2371" s="172"/>
      <c r="AI2371" s="172"/>
      <c r="AJ2371" s="172"/>
      <c r="AK2371" s="172"/>
      <c r="AL2371" s="172"/>
      <c r="AM2371" s="172"/>
      <c r="AN2371" s="172"/>
      <c r="AO2371" s="172"/>
      <c r="AP2371" s="172"/>
      <c r="AQ2371" s="172"/>
      <c r="AR2371" s="172"/>
      <c r="AS2371" s="172"/>
      <c r="AT2371" s="172"/>
      <c r="AU2371" s="172"/>
      <c r="AV2371" s="172"/>
      <c r="AW2371" s="172"/>
      <c r="AX2371" s="172"/>
      <c r="AY2371" s="172"/>
      <c r="AZ2371" s="172"/>
      <c r="BA2371" s="172"/>
      <c r="BB2371" s="172"/>
      <c r="BC2371" s="172"/>
      <c r="BD2371" s="172"/>
      <c r="BE2371" s="172"/>
      <c r="BF2371" s="172"/>
      <c r="BG2371" s="172"/>
      <c r="BH2371" s="172"/>
      <c r="BI2371" s="172"/>
      <c r="BJ2371" s="172"/>
      <c r="BK2371" s="172"/>
      <c r="BL2371" s="172"/>
      <c r="BM2371" s="172"/>
      <c r="BN2371" s="172"/>
    </row>
    <row r="2372" spans="20:66" s="156" customFormat="1">
      <c r="T2372" s="172"/>
      <c r="U2372" s="172"/>
      <c r="V2372" s="172"/>
      <c r="W2372" s="172"/>
      <c r="X2372" s="172"/>
      <c r="Y2372" s="172"/>
      <c r="Z2372" s="172"/>
      <c r="AA2372" s="172"/>
      <c r="AB2372" s="172"/>
      <c r="AC2372" s="172"/>
      <c r="AD2372" s="172"/>
      <c r="AE2372" s="172"/>
      <c r="AF2372" s="172"/>
      <c r="AG2372" s="172"/>
      <c r="AH2372" s="172"/>
      <c r="AI2372" s="172"/>
      <c r="AJ2372" s="172"/>
      <c r="AK2372" s="172"/>
      <c r="AL2372" s="172"/>
      <c r="AM2372" s="172"/>
      <c r="AN2372" s="172"/>
      <c r="AO2372" s="172"/>
      <c r="AP2372" s="172"/>
      <c r="AQ2372" s="172"/>
      <c r="AR2372" s="172"/>
      <c r="AS2372" s="172"/>
      <c r="AT2372" s="172"/>
      <c r="AU2372" s="172"/>
      <c r="AV2372" s="172"/>
      <c r="AW2372" s="172"/>
      <c r="AX2372" s="172"/>
      <c r="AY2372" s="172"/>
      <c r="AZ2372" s="172"/>
      <c r="BA2372" s="172"/>
      <c r="BB2372" s="172"/>
      <c r="BC2372" s="172"/>
      <c r="BD2372" s="172"/>
      <c r="BE2372" s="172"/>
      <c r="BF2372" s="172"/>
      <c r="BG2372" s="172"/>
      <c r="BH2372" s="172"/>
      <c r="BI2372" s="172"/>
      <c r="BJ2372" s="172"/>
      <c r="BK2372" s="172"/>
      <c r="BL2372" s="172"/>
      <c r="BM2372" s="172"/>
      <c r="BN2372" s="172"/>
    </row>
    <row r="2373" spans="20:66" s="156" customFormat="1">
      <c r="T2373" s="172"/>
      <c r="U2373" s="172"/>
      <c r="V2373" s="172"/>
      <c r="W2373" s="172"/>
      <c r="X2373" s="172"/>
      <c r="Y2373" s="172"/>
      <c r="Z2373" s="172"/>
      <c r="AA2373" s="172"/>
      <c r="AB2373" s="172"/>
      <c r="AC2373" s="172"/>
      <c r="AD2373" s="172"/>
      <c r="AE2373" s="172"/>
      <c r="AF2373" s="172"/>
      <c r="AG2373" s="172"/>
      <c r="AH2373" s="172"/>
      <c r="AI2373" s="172"/>
      <c r="AJ2373" s="172"/>
      <c r="AK2373" s="172"/>
      <c r="AL2373" s="172"/>
      <c r="AM2373" s="172"/>
      <c r="AN2373" s="172"/>
      <c r="AO2373" s="172"/>
      <c r="AP2373" s="172"/>
      <c r="AQ2373" s="172"/>
      <c r="AR2373" s="172"/>
      <c r="AS2373" s="172"/>
      <c r="AT2373" s="172"/>
      <c r="AU2373" s="172"/>
      <c r="AV2373" s="172"/>
      <c r="AW2373" s="172"/>
      <c r="AX2373" s="172"/>
      <c r="AY2373" s="172"/>
      <c r="AZ2373" s="172"/>
      <c r="BA2373" s="172"/>
      <c r="BB2373" s="172"/>
      <c r="BC2373" s="172"/>
      <c r="BD2373" s="172"/>
      <c r="BE2373" s="172"/>
      <c r="BF2373" s="172"/>
      <c r="BG2373" s="172"/>
      <c r="BH2373" s="172"/>
      <c r="BI2373" s="172"/>
      <c r="BJ2373" s="172"/>
      <c r="BK2373" s="172"/>
      <c r="BL2373" s="172"/>
      <c r="BM2373" s="172"/>
      <c r="BN2373" s="172"/>
    </row>
    <row r="2374" spans="20:66" s="156" customFormat="1">
      <c r="T2374" s="172"/>
      <c r="U2374" s="172"/>
      <c r="V2374" s="172"/>
      <c r="W2374" s="172"/>
      <c r="X2374" s="172"/>
      <c r="Y2374" s="172"/>
      <c r="Z2374" s="172"/>
      <c r="AA2374" s="172"/>
      <c r="AB2374" s="172"/>
      <c r="AC2374" s="172"/>
      <c r="AD2374" s="172"/>
      <c r="AE2374" s="172"/>
      <c r="AF2374" s="172"/>
      <c r="AG2374" s="172"/>
      <c r="AH2374" s="172"/>
      <c r="AI2374" s="172"/>
      <c r="AJ2374" s="172"/>
      <c r="AK2374" s="172"/>
      <c r="AL2374" s="172"/>
      <c r="AM2374" s="172"/>
      <c r="AN2374" s="172"/>
      <c r="AO2374" s="172"/>
      <c r="AP2374" s="172"/>
      <c r="AQ2374" s="172"/>
      <c r="AR2374" s="172"/>
      <c r="AS2374" s="172"/>
      <c r="AT2374" s="172"/>
      <c r="AU2374" s="172"/>
      <c r="AV2374" s="172"/>
      <c r="AW2374" s="172"/>
      <c r="AX2374" s="172"/>
      <c r="AY2374" s="172"/>
      <c r="AZ2374" s="172"/>
      <c r="BA2374" s="172"/>
      <c r="BB2374" s="172"/>
      <c r="BC2374" s="172"/>
      <c r="BD2374" s="172"/>
      <c r="BE2374" s="172"/>
      <c r="BF2374" s="172"/>
      <c r="BG2374" s="172"/>
      <c r="BH2374" s="172"/>
      <c r="BI2374" s="172"/>
      <c r="BJ2374" s="172"/>
      <c r="BK2374" s="172"/>
      <c r="BL2374" s="172"/>
      <c r="BM2374" s="172"/>
      <c r="BN2374" s="172"/>
    </row>
    <row r="2375" spans="20:66" s="156" customFormat="1">
      <c r="T2375" s="172"/>
      <c r="U2375" s="172"/>
      <c r="V2375" s="172"/>
      <c r="W2375" s="172"/>
      <c r="X2375" s="172"/>
      <c r="Y2375" s="172"/>
      <c r="Z2375" s="172"/>
      <c r="AA2375" s="172"/>
      <c r="AB2375" s="172"/>
      <c r="AC2375" s="172"/>
      <c r="AD2375" s="172"/>
      <c r="AE2375" s="172"/>
      <c r="AF2375" s="172"/>
      <c r="AG2375" s="172"/>
      <c r="AH2375" s="172"/>
      <c r="AI2375" s="172"/>
      <c r="AJ2375" s="172"/>
      <c r="AK2375" s="172"/>
      <c r="AL2375" s="172"/>
      <c r="AM2375" s="172"/>
      <c r="AN2375" s="172"/>
      <c r="AO2375" s="172"/>
      <c r="AP2375" s="172"/>
      <c r="AQ2375" s="172"/>
      <c r="AR2375" s="172"/>
      <c r="AS2375" s="172"/>
      <c r="AT2375" s="172"/>
      <c r="AU2375" s="172"/>
      <c r="AV2375" s="172"/>
      <c r="AW2375" s="172"/>
      <c r="AX2375" s="172"/>
      <c r="AY2375" s="172"/>
      <c r="AZ2375" s="172"/>
      <c r="BA2375" s="172"/>
      <c r="BB2375" s="172"/>
      <c r="BC2375" s="172"/>
      <c r="BD2375" s="172"/>
      <c r="BE2375" s="172"/>
      <c r="BF2375" s="172"/>
      <c r="BG2375" s="172"/>
      <c r="BH2375" s="172"/>
      <c r="BI2375" s="172"/>
      <c r="BJ2375" s="172"/>
      <c r="BK2375" s="172"/>
      <c r="BL2375" s="172"/>
      <c r="BM2375" s="172"/>
      <c r="BN2375" s="172"/>
    </row>
    <row r="2376" spans="20:66" s="156" customFormat="1">
      <c r="T2376" s="172"/>
      <c r="U2376" s="172"/>
      <c r="V2376" s="172"/>
      <c r="W2376" s="172"/>
      <c r="X2376" s="172"/>
      <c r="Y2376" s="172"/>
      <c r="Z2376" s="172"/>
      <c r="AA2376" s="172"/>
      <c r="AB2376" s="172"/>
      <c r="AC2376" s="172"/>
      <c r="AD2376" s="172"/>
      <c r="AE2376" s="172"/>
      <c r="AF2376" s="172"/>
      <c r="AG2376" s="172"/>
      <c r="AH2376" s="172"/>
      <c r="AI2376" s="172"/>
      <c r="AJ2376" s="172"/>
      <c r="AK2376" s="172"/>
      <c r="AL2376" s="172"/>
      <c r="AM2376" s="172"/>
      <c r="AN2376" s="172"/>
      <c r="AO2376" s="172"/>
      <c r="AP2376" s="172"/>
      <c r="AQ2376" s="172"/>
      <c r="AR2376" s="172"/>
      <c r="AS2376" s="172"/>
      <c r="AT2376" s="172"/>
      <c r="AU2376" s="172"/>
      <c r="AV2376" s="172"/>
      <c r="AW2376" s="172"/>
      <c r="AX2376" s="172"/>
      <c r="AY2376" s="172"/>
      <c r="AZ2376" s="172"/>
      <c r="BA2376" s="172"/>
      <c r="BB2376" s="172"/>
      <c r="BC2376" s="172"/>
      <c r="BD2376" s="172"/>
      <c r="BE2376" s="172"/>
      <c r="BF2376" s="172"/>
      <c r="BG2376" s="172"/>
      <c r="BH2376" s="172"/>
      <c r="BI2376" s="172"/>
      <c r="BJ2376" s="172"/>
      <c r="BK2376" s="172"/>
      <c r="BL2376" s="172"/>
      <c r="BM2376" s="172"/>
      <c r="BN2376" s="172"/>
    </row>
    <row r="2377" spans="20:66" s="156" customFormat="1">
      <c r="T2377" s="172"/>
      <c r="U2377" s="172"/>
      <c r="V2377" s="172"/>
      <c r="W2377" s="172"/>
      <c r="X2377" s="172"/>
      <c r="Y2377" s="172"/>
      <c r="Z2377" s="172"/>
      <c r="AA2377" s="172"/>
      <c r="AB2377" s="172"/>
      <c r="AC2377" s="172"/>
      <c r="AD2377" s="172"/>
      <c r="AE2377" s="172"/>
      <c r="AF2377" s="172"/>
      <c r="AG2377" s="172"/>
      <c r="AH2377" s="172"/>
      <c r="AI2377" s="172"/>
      <c r="AJ2377" s="172"/>
      <c r="AK2377" s="172"/>
      <c r="AL2377" s="172"/>
      <c r="AM2377" s="172"/>
      <c r="AN2377" s="172"/>
      <c r="AO2377" s="172"/>
      <c r="AP2377" s="172"/>
      <c r="AQ2377" s="172"/>
      <c r="AR2377" s="172"/>
      <c r="AS2377" s="172"/>
      <c r="AT2377" s="172"/>
      <c r="AU2377" s="172"/>
      <c r="AV2377" s="172"/>
      <c r="AW2377" s="172"/>
      <c r="AX2377" s="172"/>
      <c r="AY2377" s="172"/>
      <c r="AZ2377" s="172"/>
      <c r="BA2377" s="172"/>
      <c r="BB2377" s="172"/>
      <c r="BC2377" s="172"/>
      <c r="BD2377" s="172"/>
      <c r="BE2377" s="172"/>
      <c r="BF2377" s="172"/>
      <c r="BG2377" s="172"/>
      <c r="BH2377" s="172"/>
      <c r="BI2377" s="172"/>
      <c r="BJ2377" s="172"/>
      <c r="BK2377" s="172"/>
      <c r="BL2377" s="172"/>
      <c r="BM2377" s="172"/>
      <c r="BN2377" s="172"/>
    </row>
    <row r="2378" spans="20:66" s="156" customFormat="1">
      <c r="T2378" s="172"/>
      <c r="U2378" s="172"/>
      <c r="V2378" s="172"/>
      <c r="W2378" s="172"/>
      <c r="X2378" s="172"/>
      <c r="Y2378" s="172"/>
      <c r="Z2378" s="172"/>
      <c r="AA2378" s="172"/>
      <c r="AB2378" s="172"/>
      <c r="AC2378" s="172"/>
      <c r="AD2378" s="172"/>
      <c r="AE2378" s="172"/>
      <c r="AF2378" s="172"/>
      <c r="AG2378" s="172"/>
      <c r="AH2378" s="172"/>
      <c r="AI2378" s="172"/>
      <c r="AJ2378" s="172"/>
      <c r="AK2378" s="172"/>
      <c r="AL2378" s="172"/>
      <c r="AM2378" s="172"/>
      <c r="AN2378" s="172"/>
      <c r="AO2378" s="172"/>
      <c r="AP2378" s="172"/>
      <c r="AQ2378" s="172"/>
      <c r="AR2378" s="172"/>
      <c r="AS2378" s="172"/>
      <c r="AT2378" s="172"/>
      <c r="AU2378" s="172"/>
      <c r="AV2378" s="172"/>
      <c r="AW2378" s="172"/>
      <c r="AX2378" s="172"/>
      <c r="AY2378" s="172"/>
      <c r="AZ2378" s="172"/>
      <c r="BA2378" s="172"/>
      <c r="BB2378" s="172"/>
      <c r="BC2378" s="172"/>
      <c r="BD2378" s="172"/>
      <c r="BE2378" s="172"/>
      <c r="BF2378" s="172"/>
      <c r="BG2378" s="172"/>
      <c r="BH2378" s="172"/>
      <c r="BI2378" s="172"/>
      <c r="BJ2378" s="172"/>
      <c r="BK2378" s="172"/>
      <c r="BL2378" s="172"/>
      <c r="BM2378" s="172"/>
      <c r="BN2378" s="172"/>
    </row>
    <row r="2379" spans="20:66" s="156" customFormat="1">
      <c r="T2379" s="172"/>
      <c r="U2379" s="172"/>
      <c r="V2379" s="172"/>
      <c r="W2379" s="172"/>
      <c r="X2379" s="172"/>
      <c r="Y2379" s="172"/>
      <c r="Z2379" s="172"/>
      <c r="AA2379" s="172"/>
      <c r="AB2379" s="172"/>
      <c r="AC2379" s="172"/>
      <c r="AD2379" s="172"/>
      <c r="AE2379" s="172"/>
      <c r="AF2379" s="172"/>
      <c r="AG2379" s="172"/>
      <c r="AH2379" s="172"/>
      <c r="AI2379" s="172"/>
      <c r="AJ2379" s="172"/>
      <c r="AK2379" s="172"/>
      <c r="AL2379" s="172"/>
      <c r="AM2379" s="172"/>
      <c r="AN2379" s="172"/>
      <c r="AO2379" s="172"/>
      <c r="AP2379" s="172"/>
      <c r="AQ2379" s="172"/>
      <c r="AR2379" s="172"/>
      <c r="AS2379" s="172"/>
      <c r="AT2379" s="172"/>
      <c r="AU2379" s="172"/>
      <c r="AV2379" s="172"/>
      <c r="AW2379" s="172"/>
      <c r="AX2379" s="172"/>
      <c r="AY2379" s="172"/>
      <c r="AZ2379" s="172"/>
      <c r="BA2379" s="172"/>
      <c r="BB2379" s="172"/>
      <c r="BC2379" s="172"/>
      <c r="BD2379" s="172"/>
      <c r="BE2379" s="172"/>
      <c r="BF2379" s="172"/>
      <c r="BG2379" s="172"/>
      <c r="BH2379" s="172"/>
      <c r="BI2379" s="172"/>
      <c r="BJ2379" s="172"/>
      <c r="BK2379" s="172"/>
      <c r="BL2379" s="172"/>
      <c r="BM2379" s="172"/>
      <c r="BN2379" s="172"/>
    </row>
    <row r="2380" spans="20:66" s="156" customFormat="1">
      <c r="T2380" s="172"/>
      <c r="U2380" s="172"/>
      <c r="V2380" s="172"/>
      <c r="W2380" s="172"/>
      <c r="X2380" s="172"/>
      <c r="Y2380" s="172"/>
      <c r="Z2380" s="172"/>
      <c r="AA2380" s="172"/>
      <c r="AB2380" s="172"/>
      <c r="AC2380" s="172"/>
      <c r="AD2380" s="172"/>
      <c r="AE2380" s="172"/>
      <c r="AF2380" s="172"/>
      <c r="AG2380" s="172"/>
      <c r="AH2380" s="172"/>
      <c r="AI2380" s="172"/>
      <c r="AJ2380" s="172"/>
      <c r="AK2380" s="172"/>
      <c r="AL2380" s="172"/>
      <c r="AM2380" s="172"/>
      <c r="AN2380" s="172"/>
      <c r="AO2380" s="172"/>
      <c r="AP2380" s="172"/>
      <c r="AQ2380" s="172"/>
      <c r="AR2380" s="172"/>
      <c r="AS2380" s="172"/>
      <c r="AT2380" s="172"/>
      <c r="AU2380" s="172"/>
      <c r="AV2380" s="172"/>
      <c r="AW2380" s="172"/>
      <c r="AX2380" s="172"/>
      <c r="AY2380" s="172"/>
      <c r="AZ2380" s="172"/>
      <c r="BA2380" s="172"/>
      <c r="BB2380" s="172"/>
      <c r="BC2380" s="172"/>
      <c r="BD2380" s="172"/>
      <c r="BE2380" s="172"/>
      <c r="BF2380" s="172"/>
      <c r="BG2380" s="172"/>
      <c r="BH2380" s="172"/>
      <c r="BI2380" s="172"/>
      <c r="BJ2380" s="172"/>
      <c r="BK2380" s="172"/>
      <c r="BL2380" s="172"/>
      <c r="BM2380" s="172"/>
      <c r="BN2380" s="172"/>
    </row>
    <row r="2381" spans="20:66" s="156" customFormat="1">
      <c r="T2381" s="172"/>
      <c r="U2381" s="172"/>
      <c r="V2381" s="172"/>
      <c r="W2381" s="172"/>
      <c r="X2381" s="172"/>
      <c r="Y2381" s="172"/>
      <c r="Z2381" s="172"/>
      <c r="AA2381" s="172"/>
      <c r="AB2381" s="172"/>
      <c r="AC2381" s="172"/>
      <c r="AD2381" s="172"/>
      <c r="AE2381" s="172"/>
      <c r="AF2381" s="172"/>
      <c r="AG2381" s="172"/>
      <c r="AH2381" s="172"/>
      <c r="AI2381" s="172"/>
      <c r="AJ2381" s="172"/>
      <c r="AK2381" s="172"/>
      <c r="AL2381" s="172"/>
      <c r="AM2381" s="172"/>
      <c r="AN2381" s="172"/>
      <c r="AO2381" s="172"/>
      <c r="AP2381" s="172"/>
      <c r="AQ2381" s="172"/>
      <c r="AR2381" s="172"/>
      <c r="AS2381" s="172"/>
      <c r="AT2381" s="172"/>
      <c r="AU2381" s="172"/>
      <c r="AV2381" s="172"/>
      <c r="AW2381" s="172"/>
      <c r="AX2381" s="172"/>
      <c r="AY2381" s="172"/>
      <c r="AZ2381" s="172"/>
      <c r="BA2381" s="172"/>
      <c r="BB2381" s="172"/>
      <c r="BC2381" s="172"/>
      <c r="BD2381" s="172"/>
      <c r="BE2381" s="172"/>
      <c r="BF2381" s="172"/>
      <c r="BG2381" s="172"/>
      <c r="BH2381" s="172"/>
      <c r="BI2381" s="172"/>
      <c r="BJ2381" s="172"/>
      <c r="BK2381" s="172"/>
      <c r="BL2381" s="172"/>
      <c r="BM2381" s="172"/>
      <c r="BN2381" s="172"/>
    </row>
    <row r="2382" spans="20:66" s="156" customFormat="1">
      <c r="T2382" s="172"/>
      <c r="U2382" s="172"/>
      <c r="V2382" s="172"/>
      <c r="W2382" s="172"/>
      <c r="X2382" s="172"/>
      <c r="Y2382" s="172"/>
      <c r="Z2382" s="172"/>
      <c r="AA2382" s="172"/>
      <c r="AB2382" s="172"/>
      <c r="AC2382" s="172"/>
      <c r="AD2382" s="172"/>
      <c r="AE2382" s="172"/>
      <c r="AF2382" s="172"/>
      <c r="AG2382" s="172"/>
      <c r="AH2382" s="172"/>
      <c r="AI2382" s="172"/>
      <c r="AJ2382" s="172"/>
      <c r="AK2382" s="172"/>
      <c r="AL2382" s="172"/>
      <c r="AM2382" s="172"/>
      <c r="AN2382" s="172"/>
      <c r="AO2382" s="172"/>
      <c r="AP2382" s="172"/>
      <c r="AQ2382" s="172"/>
      <c r="AR2382" s="172"/>
      <c r="AS2382" s="172"/>
      <c r="AT2382" s="172"/>
      <c r="AU2382" s="172"/>
      <c r="AV2382" s="172"/>
      <c r="AW2382" s="172"/>
      <c r="AX2382" s="172"/>
      <c r="AY2382" s="172"/>
      <c r="AZ2382" s="172"/>
      <c r="BA2382" s="172"/>
      <c r="BB2382" s="172"/>
      <c r="BC2382" s="172"/>
      <c r="BD2382" s="172"/>
      <c r="BE2382" s="172"/>
      <c r="BF2382" s="172"/>
      <c r="BG2382" s="172"/>
      <c r="BH2382" s="172"/>
      <c r="BI2382" s="172"/>
      <c r="BJ2382" s="172"/>
      <c r="BK2382" s="172"/>
      <c r="BL2382" s="172"/>
      <c r="BM2382" s="172"/>
      <c r="BN2382" s="172"/>
    </row>
    <row r="2383" spans="20:66" s="156" customFormat="1">
      <c r="T2383" s="172"/>
      <c r="U2383" s="172"/>
      <c r="V2383" s="172"/>
      <c r="W2383" s="172"/>
      <c r="X2383" s="172"/>
      <c r="Y2383" s="172"/>
      <c r="Z2383" s="172"/>
      <c r="AA2383" s="172"/>
      <c r="AB2383" s="172"/>
      <c r="AC2383" s="172"/>
      <c r="AD2383" s="172"/>
      <c r="AE2383" s="172"/>
      <c r="AF2383" s="172"/>
      <c r="AG2383" s="172"/>
      <c r="AH2383" s="172"/>
      <c r="AI2383" s="172"/>
      <c r="AJ2383" s="172"/>
      <c r="AK2383" s="172"/>
      <c r="AL2383" s="172"/>
      <c r="AM2383" s="172"/>
      <c r="AN2383" s="172"/>
      <c r="AO2383" s="172"/>
      <c r="AP2383" s="172"/>
      <c r="AQ2383" s="172"/>
      <c r="AR2383" s="172"/>
      <c r="AS2383" s="172"/>
      <c r="AT2383" s="172"/>
      <c r="AU2383" s="172"/>
      <c r="AV2383" s="172"/>
      <c r="AW2383" s="172"/>
      <c r="AX2383" s="172"/>
      <c r="AY2383" s="172"/>
      <c r="AZ2383" s="172"/>
      <c r="BA2383" s="172"/>
      <c r="BB2383" s="172"/>
      <c r="BC2383" s="172"/>
      <c r="BD2383" s="172"/>
      <c r="BE2383" s="172"/>
      <c r="BF2383" s="172"/>
      <c r="BG2383" s="172"/>
      <c r="BH2383" s="172"/>
      <c r="BI2383" s="172"/>
      <c r="BJ2383" s="172"/>
      <c r="BK2383" s="172"/>
      <c r="BL2383" s="172"/>
      <c r="BM2383" s="172"/>
      <c r="BN2383" s="172"/>
    </row>
    <row r="2384" spans="20:66" s="156" customFormat="1">
      <c r="T2384" s="172"/>
      <c r="U2384" s="172"/>
      <c r="V2384" s="172"/>
      <c r="W2384" s="172"/>
      <c r="X2384" s="172"/>
      <c r="Y2384" s="172"/>
      <c r="Z2384" s="172"/>
      <c r="AA2384" s="172"/>
      <c r="AB2384" s="172"/>
      <c r="AC2384" s="172"/>
      <c r="AD2384" s="172"/>
      <c r="AE2384" s="172"/>
      <c r="AF2384" s="172"/>
      <c r="AG2384" s="172"/>
      <c r="AH2384" s="172"/>
      <c r="AI2384" s="172"/>
      <c r="AJ2384" s="172"/>
      <c r="AK2384" s="172"/>
      <c r="AL2384" s="172"/>
      <c r="AM2384" s="172"/>
      <c r="AN2384" s="172"/>
      <c r="AO2384" s="172"/>
      <c r="AP2384" s="172"/>
      <c r="AQ2384" s="172"/>
      <c r="AR2384" s="172"/>
      <c r="AS2384" s="172"/>
      <c r="AT2384" s="172"/>
      <c r="AU2384" s="172"/>
      <c r="AV2384" s="172"/>
      <c r="AW2384" s="172"/>
      <c r="AX2384" s="172"/>
      <c r="AY2384" s="172"/>
      <c r="AZ2384" s="172"/>
      <c r="BA2384" s="172"/>
      <c r="BB2384" s="172"/>
      <c r="BC2384" s="172"/>
      <c r="BD2384" s="172"/>
      <c r="BE2384" s="172"/>
      <c r="BF2384" s="172"/>
      <c r="BG2384" s="172"/>
      <c r="BH2384" s="172"/>
      <c r="BI2384" s="172"/>
      <c r="BJ2384" s="172"/>
      <c r="BK2384" s="172"/>
      <c r="BL2384" s="172"/>
      <c r="BM2384" s="172"/>
      <c r="BN2384" s="172"/>
    </row>
    <row r="2385" spans="20:66" s="156" customFormat="1">
      <c r="T2385" s="172"/>
      <c r="U2385" s="172"/>
      <c r="V2385" s="172"/>
      <c r="W2385" s="172"/>
      <c r="X2385" s="172"/>
      <c r="Y2385" s="172"/>
      <c r="Z2385" s="172"/>
      <c r="AA2385" s="172"/>
      <c r="AB2385" s="172"/>
      <c r="AC2385" s="172"/>
      <c r="AD2385" s="172"/>
      <c r="AE2385" s="172"/>
      <c r="AF2385" s="172"/>
      <c r="AG2385" s="172"/>
      <c r="AH2385" s="172"/>
      <c r="AI2385" s="172"/>
      <c r="AJ2385" s="172"/>
      <c r="AK2385" s="172"/>
      <c r="AL2385" s="172"/>
      <c r="AM2385" s="172"/>
      <c r="AN2385" s="172"/>
      <c r="AO2385" s="172"/>
      <c r="AP2385" s="172"/>
      <c r="AQ2385" s="172"/>
      <c r="AR2385" s="172"/>
      <c r="AS2385" s="172"/>
      <c r="AT2385" s="172"/>
      <c r="AU2385" s="172"/>
      <c r="AV2385" s="172"/>
      <c r="AW2385" s="172"/>
      <c r="AX2385" s="172"/>
      <c r="AY2385" s="172"/>
      <c r="AZ2385" s="172"/>
      <c r="BA2385" s="172"/>
      <c r="BB2385" s="172"/>
      <c r="BC2385" s="172"/>
      <c r="BD2385" s="172"/>
      <c r="BE2385" s="172"/>
      <c r="BF2385" s="172"/>
      <c r="BG2385" s="172"/>
      <c r="BH2385" s="172"/>
      <c r="BI2385" s="172"/>
      <c r="BJ2385" s="172"/>
      <c r="BK2385" s="172"/>
      <c r="BL2385" s="172"/>
      <c r="BM2385" s="172"/>
      <c r="BN2385" s="172"/>
    </row>
    <row r="2386" spans="20:66" s="156" customFormat="1">
      <c r="T2386" s="172"/>
      <c r="U2386" s="172"/>
      <c r="V2386" s="172"/>
      <c r="W2386" s="172"/>
      <c r="X2386" s="172"/>
      <c r="Y2386" s="172"/>
      <c r="Z2386" s="172"/>
      <c r="AA2386" s="172"/>
      <c r="AB2386" s="172"/>
      <c r="AC2386" s="172"/>
      <c r="AD2386" s="172"/>
      <c r="AE2386" s="172"/>
      <c r="AF2386" s="172"/>
      <c r="AG2386" s="172"/>
      <c r="AH2386" s="172"/>
      <c r="AI2386" s="172"/>
      <c r="AJ2386" s="172"/>
      <c r="AK2386" s="172"/>
      <c r="AL2386" s="172"/>
      <c r="AM2386" s="172"/>
      <c r="AN2386" s="172"/>
      <c r="AO2386" s="172"/>
      <c r="AP2386" s="172"/>
      <c r="AQ2386" s="172"/>
      <c r="AR2386" s="172"/>
      <c r="AS2386" s="172"/>
      <c r="AT2386" s="172"/>
      <c r="AU2386" s="172"/>
      <c r="AV2386" s="172"/>
      <c r="AW2386" s="172"/>
      <c r="AX2386" s="172"/>
      <c r="AY2386" s="172"/>
      <c r="AZ2386" s="172"/>
      <c r="BA2386" s="172"/>
      <c r="BB2386" s="172"/>
      <c r="BC2386" s="172"/>
      <c r="BD2386" s="172"/>
      <c r="BE2386" s="172"/>
      <c r="BF2386" s="172"/>
      <c r="BG2386" s="172"/>
      <c r="BH2386" s="172"/>
      <c r="BI2386" s="172"/>
      <c r="BJ2386" s="172"/>
      <c r="BK2386" s="172"/>
      <c r="BL2386" s="172"/>
      <c r="BM2386" s="172"/>
      <c r="BN2386" s="172"/>
    </row>
    <row r="2387" spans="20:66" s="156" customFormat="1">
      <c r="T2387" s="172"/>
      <c r="U2387" s="172"/>
      <c r="V2387" s="172"/>
      <c r="W2387" s="172"/>
      <c r="X2387" s="172"/>
      <c r="Y2387" s="172"/>
      <c r="Z2387" s="172"/>
      <c r="AA2387" s="172"/>
      <c r="AB2387" s="172"/>
      <c r="AC2387" s="172"/>
      <c r="AD2387" s="172"/>
      <c r="AE2387" s="172"/>
      <c r="AF2387" s="172"/>
      <c r="AG2387" s="172"/>
      <c r="AH2387" s="172"/>
      <c r="AI2387" s="172"/>
      <c r="AJ2387" s="172"/>
      <c r="AK2387" s="172"/>
      <c r="AL2387" s="172"/>
      <c r="AM2387" s="172"/>
      <c r="AN2387" s="172"/>
      <c r="AO2387" s="172"/>
      <c r="AP2387" s="172"/>
      <c r="AQ2387" s="172"/>
      <c r="AR2387" s="172"/>
      <c r="AS2387" s="172"/>
      <c r="AT2387" s="172"/>
      <c r="AU2387" s="172"/>
      <c r="AV2387" s="172"/>
      <c r="AW2387" s="172"/>
      <c r="AX2387" s="172"/>
      <c r="AY2387" s="172"/>
      <c r="AZ2387" s="172"/>
      <c r="BA2387" s="172"/>
      <c r="BB2387" s="172"/>
      <c r="BC2387" s="172"/>
      <c r="BD2387" s="172"/>
      <c r="BE2387" s="172"/>
      <c r="BF2387" s="172"/>
      <c r="BG2387" s="172"/>
      <c r="BH2387" s="172"/>
      <c r="BI2387" s="172"/>
      <c r="BJ2387" s="172"/>
      <c r="BK2387" s="172"/>
      <c r="BL2387" s="172"/>
      <c r="BM2387" s="172"/>
      <c r="BN2387" s="172"/>
    </row>
    <row r="2388" spans="20:66" s="156" customFormat="1">
      <c r="T2388" s="172"/>
      <c r="U2388" s="172"/>
      <c r="V2388" s="172"/>
      <c r="W2388" s="172"/>
      <c r="X2388" s="172"/>
      <c r="Y2388" s="172"/>
      <c r="Z2388" s="172"/>
      <c r="AA2388" s="172"/>
      <c r="AB2388" s="172"/>
      <c r="AC2388" s="172"/>
      <c r="AD2388" s="172"/>
      <c r="AE2388" s="172"/>
      <c r="AF2388" s="172"/>
      <c r="AG2388" s="172"/>
      <c r="AH2388" s="172"/>
      <c r="AI2388" s="172"/>
      <c r="AJ2388" s="172"/>
      <c r="AK2388" s="172"/>
      <c r="AL2388" s="172"/>
      <c r="AM2388" s="172"/>
      <c r="AN2388" s="172"/>
      <c r="AO2388" s="172"/>
      <c r="AP2388" s="172"/>
      <c r="AQ2388" s="172"/>
      <c r="AR2388" s="172"/>
      <c r="AS2388" s="172"/>
      <c r="AT2388" s="172"/>
      <c r="AU2388" s="172"/>
      <c r="AV2388" s="172"/>
      <c r="AW2388" s="172"/>
      <c r="AX2388" s="172"/>
      <c r="AY2388" s="172"/>
      <c r="AZ2388" s="172"/>
      <c r="BA2388" s="172"/>
      <c r="BB2388" s="172"/>
      <c r="BC2388" s="172"/>
      <c r="BD2388" s="172"/>
      <c r="BE2388" s="172"/>
      <c r="BF2388" s="172"/>
      <c r="BG2388" s="172"/>
      <c r="BH2388" s="172"/>
      <c r="BI2388" s="172"/>
      <c r="BJ2388" s="172"/>
      <c r="BK2388" s="172"/>
      <c r="BL2388" s="172"/>
      <c r="BM2388" s="172"/>
      <c r="BN2388" s="172"/>
    </row>
    <row r="2389" spans="20:66" s="156" customFormat="1">
      <c r="T2389" s="172"/>
      <c r="U2389" s="172"/>
      <c r="V2389" s="172"/>
      <c r="W2389" s="172"/>
      <c r="X2389" s="172"/>
      <c r="Y2389" s="172"/>
      <c r="Z2389" s="172"/>
      <c r="AA2389" s="172"/>
      <c r="AB2389" s="172"/>
      <c r="AC2389" s="172"/>
      <c r="AD2389" s="172"/>
      <c r="AE2389" s="172"/>
      <c r="AF2389" s="172"/>
      <c r="AG2389" s="172"/>
      <c r="AH2389" s="172"/>
      <c r="AI2389" s="172"/>
      <c r="AJ2389" s="172"/>
      <c r="AK2389" s="172"/>
      <c r="AL2389" s="172"/>
      <c r="AM2389" s="172"/>
      <c r="AN2389" s="172"/>
      <c r="AO2389" s="172"/>
      <c r="AP2389" s="172"/>
      <c r="AQ2389" s="172"/>
      <c r="AR2389" s="172"/>
      <c r="AS2389" s="172"/>
      <c r="AT2389" s="172"/>
      <c r="AU2389" s="172"/>
      <c r="AV2389" s="172"/>
      <c r="AW2389" s="172"/>
      <c r="AX2389" s="172"/>
      <c r="AY2389" s="172"/>
      <c r="AZ2389" s="172"/>
      <c r="BA2389" s="172"/>
      <c r="BB2389" s="172"/>
      <c r="BC2389" s="172"/>
      <c r="BD2389" s="172"/>
      <c r="BE2389" s="172"/>
      <c r="BF2389" s="172"/>
      <c r="BG2389" s="172"/>
      <c r="BH2389" s="172"/>
      <c r="BI2389" s="172"/>
      <c r="BJ2389" s="172"/>
      <c r="BK2389" s="172"/>
      <c r="BL2389" s="172"/>
      <c r="BM2389" s="172"/>
      <c r="BN2389" s="172"/>
    </row>
    <row r="2390" spans="20:66" s="156" customFormat="1">
      <c r="T2390" s="172"/>
      <c r="U2390" s="172"/>
      <c r="V2390" s="172"/>
      <c r="W2390" s="172"/>
      <c r="X2390" s="172"/>
      <c r="Y2390" s="172"/>
      <c r="Z2390" s="172"/>
      <c r="AA2390" s="172"/>
      <c r="AB2390" s="172"/>
      <c r="AC2390" s="172"/>
      <c r="AD2390" s="172"/>
      <c r="AE2390" s="172"/>
      <c r="AF2390" s="172"/>
      <c r="AG2390" s="172"/>
      <c r="AH2390" s="172"/>
      <c r="AI2390" s="172"/>
      <c r="AJ2390" s="172"/>
      <c r="AK2390" s="172"/>
      <c r="AL2390" s="172"/>
      <c r="AM2390" s="172"/>
      <c r="AN2390" s="172"/>
      <c r="AO2390" s="172"/>
      <c r="AP2390" s="172"/>
      <c r="AQ2390" s="172"/>
      <c r="AR2390" s="172"/>
      <c r="AS2390" s="172"/>
      <c r="AT2390" s="172"/>
      <c r="AU2390" s="172"/>
      <c r="AV2390" s="172"/>
      <c r="AW2390" s="172"/>
      <c r="AX2390" s="172"/>
      <c r="AY2390" s="172"/>
      <c r="AZ2390" s="172"/>
      <c r="BA2390" s="172"/>
      <c r="BB2390" s="172"/>
      <c r="BC2390" s="172"/>
      <c r="BD2390" s="172"/>
      <c r="BE2390" s="172"/>
      <c r="BF2390" s="172"/>
      <c r="BG2390" s="172"/>
      <c r="BH2390" s="172"/>
      <c r="BI2390" s="172"/>
      <c r="BJ2390" s="172"/>
      <c r="BK2390" s="172"/>
      <c r="BL2390" s="172"/>
      <c r="BM2390" s="172"/>
      <c r="BN2390" s="172"/>
    </row>
    <row r="2391" spans="20:66" s="156" customFormat="1">
      <c r="T2391" s="172"/>
      <c r="U2391" s="172"/>
      <c r="V2391" s="172"/>
      <c r="W2391" s="172"/>
      <c r="X2391" s="172"/>
      <c r="Y2391" s="172"/>
      <c r="Z2391" s="172"/>
      <c r="AA2391" s="172"/>
      <c r="AB2391" s="172"/>
      <c r="AC2391" s="172"/>
      <c r="AD2391" s="172"/>
      <c r="AE2391" s="172"/>
      <c r="AF2391" s="172"/>
      <c r="AG2391" s="172"/>
      <c r="AH2391" s="172"/>
      <c r="AI2391" s="172"/>
      <c r="AJ2391" s="172"/>
      <c r="AK2391" s="172"/>
      <c r="AL2391" s="172"/>
      <c r="AM2391" s="172"/>
      <c r="AN2391" s="172"/>
      <c r="AO2391" s="172"/>
      <c r="AP2391" s="172"/>
      <c r="AQ2391" s="172"/>
      <c r="AR2391" s="172"/>
      <c r="AS2391" s="172"/>
      <c r="AT2391" s="172"/>
      <c r="AU2391" s="172"/>
      <c r="AV2391" s="172"/>
      <c r="AW2391" s="172"/>
      <c r="AX2391" s="172"/>
      <c r="AY2391" s="172"/>
      <c r="AZ2391" s="172"/>
      <c r="BA2391" s="172"/>
      <c r="BB2391" s="172"/>
      <c r="BC2391" s="172"/>
      <c r="BD2391" s="172"/>
      <c r="BE2391" s="172"/>
      <c r="BF2391" s="172"/>
      <c r="BG2391" s="172"/>
      <c r="BH2391" s="172"/>
      <c r="BI2391" s="172"/>
      <c r="BJ2391" s="172"/>
      <c r="BK2391" s="172"/>
      <c r="BL2391" s="172"/>
      <c r="BM2391" s="172"/>
      <c r="BN2391" s="172"/>
    </row>
    <row r="2392" spans="20:66" s="156" customFormat="1">
      <c r="T2392" s="172"/>
      <c r="U2392" s="172"/>
      <c r="V2392" s="172"/>
      <c r="W2392" s="172"/>
      <c r="X2392" s="172"/>
      <c r="Y2392" s="172"/>
      <c r="Z2392" s="172"/>
      <c r="AA2392" s="172"/>
      <c r="AB2392" s="172"/>
      <c r="AC2392" s="172"/>
      <c r="AD2392" s="172"/>
      <c r="AE2392" s="172"/>
      <c r="AF2392" s="172"/>
      <c r="AG2392" s="172"/>
      <c r="AH2392" s="172"/>
      <c r="AI2392" s="172"/>
      <c r="AJ2392" s="172"/>
      <c r="AK2392" s="172"/>
      <c r="AL2392" s="172"/>
      <c r="AM2392" s="172"/>
      <c r="AN2392" s="172"/>
      <c r="AO2392" s="172"/>
      <c r="AP2392" s="172"/>
      <c r="AQ2392" s="172"/>
      <c r="AR2392" s="172"/>
      <c r="AS2392" s="172"/>
      <c r="AT2392" s="172"/>
      <c r="AU2392" s="172"/>
      <c r="AV2392" s="172"/>
      <c r="AW2392" s="172"/>
      <c r="AX2392" s="172"/>
      <c r="AY2392" s="172"/>
      <c r="AZ2392" s="172"/>
      <c r="BA2392" s="172"/>
      <c r="BB2392" s="172"/>
      <c r="BC2392" s="172"/>
      <c r="BD2392" s="172"/>
      <c r="BE2392" s="172"/>
      <c r="BF2392" s="172"/>
      <c r="BG2392" s="172"/>
      <c r="BH2392" s="172"/>
      <c r="BI2392" s="172"/>
      <c r="BJ2392" s="172"/>
      <c r="BK2392" s="172"/>
      <c r="BL2392" s="172"/>
      <c r="BM2392" s="172"/>
      <c r="BN2392" s="172"/>
    </row>
    <row r="2393" spans="20:66" s="156" customFormat="1">
      <c r="T2393" s="172"/>
      <c r="U2393" s="172"/>
      <c r="V2393" s="172"/>
      <c r="W2393" s="172"/>
      <c r="X2393" s="172"/>
      <c r="Y2393" s="172"/>
      <c r="Z2393" s="172"/>
      <c r="AA2393" s="172"/>
      <c r="AB2393" s="172"/>
      <c r="AC2393" s="172"/>
      <c r="AD2393" s="172"/>
      <c r="AE2393" s="172"/>
      <c r="AF2393" s="172"/>
      <c r="AG2393" s="172"/>
      <c r="AH2393" s="172"/>
      <c r="AI2393" s="172"/>
      <c r="AJ2393" s="172"/>
      <c r="AK2393" s="172"/>
      <c r="AL2393" s="172"/>
      <c r="AM2393" s="172"/>
      <c r="AN2393" s="172"/>
      <c r="AO2393" s="172"/>
      <c r="AP2393" s="172"/>
      <c r="AQ2393" s="172"/>
      <c r="AR2393" s="172"/>
      <c r="AS2393" s="172"/>
      <c r="AT2393" s="172"/>
      <c r="AU2393" s="172"/>
      <c r="AV2393" s="172"/>
      <c r="AW2393" s="172"/>
      <c r="AX2393" s="172"/>
      <c r="AY2393" s="172"/>
      <c r="AZ2393" s="172"/>
      <c r="BA2393" s="172"/>
      <c r="BB2393" s="172"/>
      <c r="BC2393" s="172"/>
      <c r="BD2393" s="172"/>
      <c r="BE2393" s="172"/>
      <c r="BF2393" s="172"/>
      <c r="BG2393" s="172"/>
      <c r="BH2393" s="172"/>
      <c r="BI2393" s="172"/>
      <c r="BJ2393" s="172"/>
      <c r="BK2393" s="172"/>
      <c r="BL2393" s="172"/>
      <c r="BM2393" s="172"/>
      <c r="BN2393" s="172"/>
    </row>
    <row r="2394" spans="20:66" s="156" customFormat="1">
      <c r="T2394" s="172"/>
      <c r="U2394" s="172"/>
      <c r="V2394" s="172"/>
      <c r="W2394" s="172"/>
      <c r="X2394" s="172"/>
      <c r="Y2394" s="172"/>
      <c r="Z2394" s="172"/>
      <c r="AA2394" s="172"/>
      <c r="AB2394" s="172"/>
      <c r="AC2394" s="172"/>
      <c r="AD2394" s="172"/>
      <c r="AE2394" s="172"/>
      <c r="AF2394" s="172"/>
      <c r="AG2394" s="172"/>
      <c r="AH2394" s="172"/>
      <c r="AI2394" s="172"/>
      <c r="AJ2394" s="172"/>
      <c r="AK2394" s="172"/>
      <c r="AL2394" s="172"/>
      <c r="AM2394" s="172"/>
      <c r="AN2394" s="172"/>
      <c r="AO2394" s="172"/>
      <c r="AP2394" s="172"/>
      <c r="AQ2394" s="172"/>
      <c r="AR2394" s="172"/>
      <c r="AS2394" s="172"/>
      <c r="AT2394" s="172"/>
      <c r="AU2394" s="172"/>
      <c r="AV2394" s="172"/>
      <c r="AW2394" s="172"/>
      <c r="AX2394" s="172"/>
      <c r="AY2394" s="172"/>
      <c r="AZ2394" s="172"/>
      <c r="BA2394" s="172"/>
      <c r="BB2394" s="172"/>
      <c r="BC2394" s="172"/>
      <c r="BD2394" s="172"/>
      <c r="BE2394" s="172"/>
      <c r="BF2394" s="172"/>
      <c r="BG2394" s="172"/>
      <c r="BH2394" s="172"/>
      <c r="BI2394" s="172"/>
      <c r="BJ2394" s="172"/>
      <c r="BK2394" s="172"/>
      <c r="BL2394" s="172"/>
      <c r="BM2394" s="172"/>
      <c r="BN2394" s="172"/>
    </row>
    <row r="2395" spans="20:66" s="156" customFormat="1">
      <c r="T2395" s="172"/>
      <c r="U2395" s="172"/>
      <c r="V2395" s="172"/>
      <c r="W2395" s="172"/>
      <c r="X2395" s="172"/>
      <c r="Y2395" s="172"/>
      <c r="Z2395" s="172"/>
      <c r="AA2395" s="172"/>
      <c r="AB2395" s="172"/>
      <c r="AC2395" s="172"/>
      <c r="AD2395" s="172"/>
      <c r="AE2395" s="172"/>
      <c r="AF2395" s="172"/>
      <c r="AG2395" s="172"/>
      <c r="AH2395" s="172"/>
      <c r="AI2395" s="172"/>
      <c r="AJ2395" s="172"/>
      <c r="AK2395" s="172"/>
      <c r="AL2395" s="172"/>
      <c r="AM2395" s="172"/>
      <c r="AN2395" s="172"/>
      <c r="AO2395" s="172"/>
      <c r="AP2395" s="172"/>
      <c r="AQ2395" s="172"/>
      <c r="AR2395" s="172"/>
      <c r="AS2395" s="172"/>
      <c r="AT2395" s="172"/>
      <c r="AU2395" s="172"/>
      <c r="AV2395" s="172"/>
      <c r="AW2395" s="172"/>
      <c r="AX2395" s="172"/>
      <c r="AY2395" s="172"/>
      <c r="AZ2395" s="172"/>
      <c r="BA2395" s="172"/>
      <c r="BB2395" s="172"/>
      <c r="BC2395" s="172"/>
      <c r="BD2395" s="172"/>
      <c r="BE2395" s="172"/>
      <c r="BF2395" s="172"/>
      <c r="BG2395" s="172"/>
      <c r="BH2395" s="172"/>
      <c r="BI2395" s="172"/>
      <c r="BJ2395" s="172"/>
      <c r="BK2395" s="172"/>
      <c r="BL2395" s="172"/>
      <c r="BM2395" s="172"/>
      <c r="BN2395" s="172"/>
    </row>
    <row r="2396" spans="20:66" s="156" customFormat="1">
      <c r="T2396" s="172"/>
      <c r="U2396" s="172"/>
      <c r="V2396" s="172"/>
      <c r="W2396" s="172"/>
      <c r="X2396" s="172"/>
      <c r="Y2396" s="172"/>
      <c r="Z2396" s="172"/>
      <c r="AA2396" s="172"/>
      <c r="AB2396" s="172"/>
      <c r="AC2396" s="172"/>
      <c r="AD2396" s="172"/>
      <c r="AE2396" s="172"/>
      <c r="AF2396" s="172"/>
      <c r="AG2396" s="172"/>
      <c r="AH2396" s="172"/>
      <c r="AI2396" s="172"/>
      <c r="AJ2396" s="172"/>
      <c r="AK2396" s="172"/>
      <c r="AL2396" s="172"/>
      <c r="AM2396" s="172"/>
      <c r="AN2396" s="172"/>
      <c r="AO2396" s="172"/>
      <c r="AP2396" s="172"/>
      <c r="AQ2396" s="172"/>
      <c r="AR2396" s="172"/>
      <c r="AS2396" s="172"/>
      <c r="AT2396" s="172"/>
      <c r="AU2396" s="172"/>
      <c r="AV2396" s="172"/>
      <c r="AW2396" s="172"/>
      <c r="AX2396" s="172"/>
      <c r="AY2396" s="172"/>
      <c r="AZ2396" s="172"/>
      <c r="BA2396" s="172"/>
      <c r="BB2396" s="172"/>
      <c r="BC2396" s="172"/>
      <c r="BD2396" s="172"/>
      <c r="BE2396" s="172"/>
      <c r="BF2396" s="172"/>
      <c r="BG2396" s="172"/>
      <c r="BH2396" s="172"/>
      <c r="BI2396" s="172"/>
      <c r="BJ2396" s="172"/>
      <c r="BK2396" s="172"/>
      <c r="BL2396" s="172"/>
      <c r="BM2396" s="172"/>
      <c r="BN2396" s="172"/>
    </row>
    <row r="2397" spans="20:66" s="156" customFormat="1">
      <c r="T2397" s="172"/>
      <c r="U2397" s="172"/>
      <c r="V2397" s="172"/>
      <c r="W2397" s="172"/>
      <c r="X2397" s="172"/>
      <c r="Y2397" s="172"/>
      <c r="Z2397" s="172"/>
      <c r="AA2397" s="172"/>
      <c r="AB2397" s="172"/>
      <c r="AC2397" s="172"/>
      <c r="AD2397" s="172"/>
      <c r="AE2397" s="172"/>
      <c r="AF2397" s="172"/>
      <c r="AG2397" s="172"/>
      <c r="AH2397" s="172"/>
      <c r="AI2397" s="172"/>
      <c r="AJ2397" s="172"/>
      <c r="AK2397" s="172"/>
      <c r="AL2397" s="172"/>
      <c r="AM2397" s="172"/>
      <c r="AN2397" s="172"/>
      <c r="AO2397" s="172"/>
      <c r="AP2397" s="172"/>
      <c r="AQ2397" s="172"/>
      <c r="AR2397" s="172"/>
      <c r="AS2397" s="172"/>
      <c r="AT2397" s="172"/>
      <c r="AU2397" s="172"/>
      <c r="AV2397" s="172"/>
      <c r="AW2397" s="172"/>
      <c r="AX2397" s="172"/>
      <c r="AY2397" s="172"/>
      <c r="AZ2397" s="172"/>
      <c r="BA2397" s="172"/>
      <c r="BB2397" s="172"/>
      <c r="BC2397" s="172"/>
      <c r="BD2397" s="172"/>
      <c r="BE2397" s="172"/>
      <c r="BF2397" s="172"/>
      <c r="BG2397" s="172"/>
      <c r="BH2397" s="172"/>
      <c r="BI2397" s="172"/>
      <c r="BJ2397" s="172"/>
      <c r="BK2397" s="172"/>
      <c r="BL2397" s="172"/>
      <c r="BM2397" s="172"/>
      <c r="BN2397" s="172"/>
    </row>
    <row r="2398" spans="20:66" s="156" customFormat="1">
      <c r="T2398" s="172"/>
      <c r="U2398" s="172"/>
      <c r="V2398" s="172"/>
      <c r="W2398" s="172"/>
      <c r="X2398" s="172"/>
      <c r="Y2398" s="172"/>
      <c r="Z2398" s="172"/>
      <c r="AA2398" s="172"/>
      <c r="AB2398" s="172"/>
      <c r="AC2398" s="172"/>
      <c r="AD2398" s="172"/>
      <c r="AE2398" s="172"/>
      <c r="AF2398" s="172"/>
      <c r="AG2398" s="172"/>
      <c r="AH2398" s="172"/>
      <c r="AI2398" s="172"/>
      <c r="AJ2398" s="172"/>
      <c r="AK2398" s="172"/>
      <c r="AL2398" s="172"/>
      <c r="AM2398" s="172"/>
      <c r="AN2398" s="172"/>
      <c r="AO2398" s="172"/>
      <c r="AP2398" s="172"/>
      <c r="AQ2398" s="172"/>
      <c r="AR2398" s="172"/>
      <c r="AS2398" s="172"/>
      <c r="AT2398" s="172"/>
      <c r="AU2398" s="172"/>
      <c r="AV2398" s="172"/>
      <c r="AW2398" s="172"/>
      <c r="AX2398" s="172"/>
      <c r="AY2398" s="172"/>
      <c r="AZ2398" s="172"/>
      <c r="BA2398" s="172"/>
      <c r="BB2398" s="172"/>
      <c r="BC2398" s="172"/>
      <c r="BD2398" s="172"/>
      <c r="BE2398" s="172"/>
      <c r="BF2398" s="172"/>
      <c r="BG2398" s="172"/>
      <c r="BH2398" s="172"/>
      <c r="BI2398" s="172"/>
      <c r="BJ2398" s="172"/>
      <c r="BK2398" s="172"/>
      <c r="BL2398" s="172"/>
      <c r="BM2398" s="172"/>
      <c r="BN2398" s="172"/>
    </row>
    <row r="2399" spans="20:66" s="156" customFormat="1">
      <c r="T2399" s="172"/>
      <c r="U2399" s="172"/>
      <c r="V2399" s="172"/>
      <c r="W2399" s="172"/>
      <c r="X2399" s="172"/>
      <c r="Y2399" s="172"/>
      <c r="Z2399" s="172"/>
      <c r="AA2399" s="172"/>
      <c r="AB2399" s="172"/>
      <c r="AC2399" s="172"/>
      <c r="AD2399" s="172"/>
      <c r="AE2399" s="172"/>
      <c r="AF2399" s="172"/>
      <c r="AG2399" s="172"/>
      <c r="AH2399" s="172"/>
      <c r="AI2399" s="172"/>
      <c r="AJ2399" s="172"/>
      <c r="AK2399" s="172"/>
      <c r="AL2399" s="172"/>
      <c r="AM2399" s="172"/>
      <c r="AN2399" s="172"/>
      <c r="AO2399" s="172"/>
      <c r="AP2399" s="172"/>
      <c r="AQ2399" s="172"/>
      <c r="AR2399" s="172"/>
      <c r="AS2399" s="172"/>
      <c r="AT2399" s="172"/>
      <c r="AU2399" s="172"/>
      <c r="AV2399" s="172"/>
      <c r="AW2399" s="172"/>
      <c r="AX2399" s="172"/>
      <c r="AY2399" s="172"/>
      <c r="AZ2399" s="172"/>
      <c r="BA2399" s="172"/>
      <c r="BB2399" s="172"/>
      <c r="BC2399" s="172"/>
      <c r="BD2399" s="172"/>
      <c r="BE2399" s="172"/>
      <c r="BF2399" s="172"/>
      <c r="BG2399" s="172"/>
      <c r="BH2399" s="172"/>
      <c r="BI2399" s="172"/>
      <c r="BJ2399" s="172"/>
      <c r="BK2399" s="172"/>
      <c r="BL2399" s="172"/>
      <c r="BM2399" s="172"/>
      <c r="BN2399" s="172"/>
    </row>
    <row r="2400" spans="20:66" s="156" customFormat="1">
      <c r="T2400" s="172"/>
      <c r="U2400" s="172"/>
      <c r="V2400" s="172"/>
      <c r="W2400" s="172"/>
      <c r="X2400" s="172"/>
      <c r="Y2400" s="172"/>
      <c r="Z2400" s="172"/>
      <c r="AA2400" s="172"/>
      <c r="AB2400" s="172"/>
      <c r="AC2400" s="172"/>
      <c r="AD2400" s="172"/>
      <c r="AE2400" s="172"/>
      <c r="AF2400" s="172"/>
      <c r="AG2400" s="172"/>
      <c r="AH2400" s="172"/>
      <c r="AI2400" s="172"/>
      <c r="AJ2400" s="172"/>
      <c r="AK2400" s="172"/>
      <c r="AL2400" s="172"/>
      <c r="AM2400" s="172"/>
      <c r="AN2400" s="172"/>
      <c r="AO2400" s="172"/>
      <c r="AP2400" s="172"/>
      <c r="AQ2400" s="172"/>
      <c r="AR2400" s="172"/>
      <c r="AS2400" s="172"/>
      <c r="AT2400" s="172"/>
      <c r="AU2400" s="172"/>
      <c r="AV2400" s="172"/>
      <c r="AW2400" s="172"/>
      <c r="AX2400" s="172"/>
      <c r="AY2400" s="172"/>
      <c r="AZ2400" s="172"/>
      <c r="BA2400" s="172"/>
      <c r="BB2400" s="172"/>
      <c r="BC2400" s="172"/>
      <c r="BD2400" s="172"/>
      <c r="BE2400" s="172"/>
      <c r="BF2400" s="172"/>
      <c r="BG2400" s="172"/>
      <c r="BH2400" s="172"/>
      <c r="BI2400" s="172"/>
      <c r="BJ2400" s="172"/>
      <c r="BK2400" s="172"/>
      <c r="BL2400" s="172"/>
      <c r="BM2400" s="172"/>
      <c r="BN2400" s="172"/>
    </row>
    <row r="2401" spans="20:66" s="156" customFormat="1">
      <c r="T2401" s="172"/>
      <c r="U2401" s="172"/>
      <c r="V2401" s="172"/>
      <c r="W2401" s="172"/>
      <c r="X2401" s="172"/>
      <c r="Y2401" s="172"/>
      <c r="Z2401" s="172"/>
      <c r="AA2401" s="172"/>
      <c r="AB2401" s="172"/>
      <c r="AC2401" s="172"/>
      <c r="AD2401" s="172"/>
      <c r="AE2401" s="172"/>
      <c r="AF2401" s="172"/>
      <c r="AG2401" s="172"/>
      <c r="AH2401" s="172"/>
      <c r="AI2401" s="172"/>
      <c r="AJ2401" s="172"/>
      <c r="AK2401" s="172"/>
      <c r="AL2401" s="172"/>
      <c r="AM2401" s="172"/>
      <c r="AN2401" s="172"/>
      <c r="AO2401" s="172"/>
      <c r="AP2401" s="172"/>
      <c r="AQ2401" s="172"/>
      <c r="AR2401" s="172"/>
      <c r="AS2401" s="172"/>
      <c r="AT2401" s="172"/>
      <c r="AU2401" s="172"/>
      <c r="AV2401" s="172"/>
      <c r="AW2401" s="172"/>
      <c r="AX2401" s="172"/>
      <c r="AY2401" s="172"/>
      <c r="AZ2401" s="172"/>
      <c r="BA2401" s="172"/>
      <c r="BB2401" s="172"/>
      <c r="BC2401" s="172"/>
      <c r="BD2401" s="172"/>
      <c r="BE2401" s="172"/>
      <c r="BF2401" s="172"/>
      <c r="BG2401" s="172"/>
      <c r="BH2401" s="172"/>
      <c r="BI2401" s="172"/>
      <c r="BJ2401" s="172"/>
      <c r="BK2401" s="172"/>
      <c r="BL2401" s="172"/>
      <c r="BM2401" s="172"/>
      <c r="BN2401" s="172"/>
    </row>
    <row r="2402" spans="20:66" s="156" customFormat="1">
      <c r="T2402" s="172"/>
      <c r="U2402" s="172"/>
      <c r="V2402" s="172"/>
      <c r="W2402" s="172"/>
      <c r="X2402" s="172"/>
      <c r="Y2402" s="172"/>
      <c r="Z2402" s="172"/>
      <c r="AA2402" s="172"/>
      <c r="AB2402" s="172"/>
      <c r="AC2402" s="172"/>
      <c r="AD2402" s="172"/>
      <c r="AE2402" s="172"/>
      <c r="AF2402" s="172"/>
      <c r="AG2402" s="172"/>
      <c r="AH2402" s="172"/>
      <c r="AI2402" s="172"/>
      <c r="AJ2402" s="172"/>
      <c r="AK2402" s="172"/>
      <c r="AL2402" s="172"/>
      <c r="AM2402" s="172"/>
      <c r="AN2402" s="172"/>
      <c r="AO2402" s="172"/>
      <c r="AP2402" s="172"/>
      <c r="AQ2402" s="172"/>
      <c r="AR2402" s="172"/>
      <c r="AS2402" s="172"/>
      <c r="AT2402" s="172"/>
      <c r="AU2402" s="172"/>
      <c r="AV2402" s="172"/>
      <c r="AW2402" s="172"/>
      <c r="AX2402" s="172"/>
      <c r="AY2402" s="172"/>
      <c r="AZ2402" s="172"/>
      <c r="BA2402" s="172"/>
      <c r="BB2402" s="172"/>
      <c r="BC2402" s="172"/>
      <c r="BD2402" s="172"/>
      <c r="BE2402" s="172"/>
      <c r="BF2402" s="172"/>
      <c r="BG2402" s="172"/>
      <c r="BH2402" s="172"/>
      <c r="BI2402" s="172"/>
      <c r="BJ2402" s="172"/>
      <c r="BK2402" s="172"/>
      <c r="BL2402" s="172"/>
      <c r="BM2402" s="172"/>
      <c r="BN2402" s="172"/>
    </row>
    <row r="2403" spans="20:66" s="156" customFormat="1">
      <c r="T2403" s="172"/>
      <c r="U2403" s="172"/>
      <c r="V2403" s="172"/>
      <c r="W2403" s="172"/>
      <c r="X2403" s="172"/>
      <c r="Y2403" s="172"/>
      <c r="Z2403" s="172"/>
      <c r="AA2403" s="172"/>
      <c r="AB2403" s="172"/>
      <c r="AC2403" s="172"/>
      <c r="AD2403" s="172"/>
      <c r="AE2403" s="172"/>
      <c r="AF2403" s="172"/>
      <c r="AG2403" s="172"/>
      <c r="AH2403" s="172"/>
      <c r="AI2403" s="172"/>
      <c r="AJ2403" s="172"/>
      <c r="AK2403" s="172"/>
      <c r="AL2403" s="172"/>
      <c r="AM2403" s="172"/>
      <c r="AN2403" s="172"/>
      <c r="AO2403" s="172"/>
      <c r="AP2403" s="172"/>
      <c r="AQ2403" s="172"/>
      <c r="AR2403" s="172"/>
      <c r="AS2403" s="172"/>
      <c r="AT2403" s="172"/>
      <c r="AU2403" s="172"/>
      <c r="AV2403" s="172"/>
      <c r="AW2403" s="172"/>
      <c r="AX2403" s="172"/>
      <c r="AY2403" s="172"/>
      <c r="AZ2403" s="172"/>
      <c r="BA2403" s="172"/>
      <c r="BB2403" s="172"/>
      <c r="BC2403" s="172"/>
      <c r="BD2403" s="172"/>
      <c r="BE2403" s="172"/>
      <c r="BF2403" s="172"/>
      <c r="BG2403" s="172"/>
      <c r="BH2403" s="172"/>
      <c r="BI2403" s="172"/>
      <c r="BJ2403" s="172"/>
      <c r="BK2403" s="172"/>
      <c r="BL2403" s="172"/>
      <c r="BM2403" s="172"/>
      <c r="BN2403" s="172"/>
    </row>
    <row r="2404" spans="20:66" s="156" customFormat="1">
      <c r="T2404" s="172"/>
      <c r="U2404" s="172"/>
      <c r="V2404" s="172"/>
      <c r="W2404" s="172"/>
      <c r="X2404" s="172"/>
      <c r="Y2404" s="172"/>
      <c r="Z2404" s="172"/>
      <c r="AA2404" s="172"/>
      <c r="AB2404" s="172"/>
      <c r="AC2404" s="172"/>
      <c r="AD2404" s="172"/>
      <c r="AE2404" s="172"/>
      <c r="AF2404" s="172"/>
      <c r="AG2404" s="172"/>
      <c r="AH2404" s="172"/>
      <c r="AI2404" s="172"/>
      <c r="AJ2404" s="172"/>
      <c r="AK2404" s="172"/>
      <c r="AL2404" s="172"/>
      <c r="AM2404" s="172"/>
      <c r="AN2404" s="172"/>
      <c r="AO2404" s="172"/>
      <c r="AP2404" s="172"/>
      <c r="AQ2404" s="172"/>
      <c r="AR2404" s="172"/>
      <c r="AS2404" s="172"/>
      <c r="AT2404" s="172"/>
      <c r="AU2404" s="172"/>
      <c r="AV2404" s="172"/>
      <c r="AW2404" s="172"/>
      <c r="AX2404" s="172"/>
      <c r="AY2404" s="172"/>
      <c r="AZ2404" s="172"/>
      <c r="BA2404" s="172"/>
      <c r="BB2404" s="172"/>
      <c r="BC2404" s="172"/>
      <c r="BD2404" s="172"/>
      <c r="BE2404" s="172"/>
      <c r="BF2404" s="172"/>
      <c r="BG2404" s="172"/>
      <c r="BH2404" s="172"/>
      <c r="BI2404" s="172"/>
      <c r="BJ2404" s="172"/>
      <c r="BK2404" s="172"/>
      <c r="BL2404" s="172"/>
      <c r="BM2404" s="172"/>
      <c r="BN2404" s="172"/>
    </row>
    <row r="2405" spans="20:66" s="156" customFormat="1">
      <c r="T2405" s="172"/>
      <c r="U2405" s="172"/>
      <c r="V2405" s="172"/>
      <c r="W2405" s="172"/>
      <c r="X2405" s="172"/>
      <c r="Y2405" s="172"/>
      <c r="Z2405" s="172"/>
      <c r="AA2405" s="172"/>
      <c r="AB2405" s="172"/>
      <c r="AC2405" s="172"/>
      <c r="AD2405" s="172"/>
      <c r="AE2405" s="172"/>
      <c r="AF2405" s="172"/>
      <c r="AG2405" s="172"/>
      <c r="AH2405" s="172"/>
      <c r="AI2405" s="172"/>
      <c r="AJ2405" s="172"/>
      <c r="AK2405" s="172"/>
      <c r="AL2405" s="172"/>
      <c r="AM2405" s="172"/>
      <c r="AN2405" s="172"/>
      <c r="AO2405" s="172"/>
      <c r="AP2405" s="172"/>
      <c r="AQ2405" s="172"/>
      <c r="AR2405" s="172"/>
      <c r="AS2405" s="172"/>
      <c r="AT2405" s="172"/>
      <c r="AU2405" s="172"/>
      <c r="AV2405" s="172"/>
      <c r="AW2405" s="172"/>
      <c r="AX2405" s="172"/>
      <c r="AY2405" s="172"/>
      <c r="AZ2405" s="172"/>
      <c r="BA2405" s="172"/>
      <c r="BB2405" s="172"/>
      <c r="BC2405" s="172"/>
      <c r="BD2405" s="172"/>
      <c r="BE2405" s="172"/>
      <c r="BF2405" s="172"/>
      <c r="BG2405" s="172"/>
      <c r="BH2405" s="172"/>
      <c r="BI2405" s="172"/>
      <c r="BJ2405" s="172"/>
      <c r="BK2405" s="172"/>
      <c r="BL2405" s="172"/>
      <c r="BM2405" s="172"/>
      <c r="BN2405" s="172"/>
    </row>
    <row r="2406" spans="20:66" s="156" customFormat="1">
      <c r="T2406" s="172"/>
      <c r="U2406" s="172"/>
      <c r="V2406" s="172"/>
      <c r="W2406" s="172"/>
      <c r="X2406" s="172"/>
      <c r="Y2406" s="172"/>
      <c r="Z2406" s="172"/>
      <c r="AA2406" s="172"/>
      <c r="AB2406" s="172"/>
      <c r="AC2406" s="172"/>
      <c r="AD2406" s="172"/>
      <c r="AE2406" s="172"/>
      <c r="AF2406" s="172"/>
      <c r="AG2406" s="172"/>
      <c r="AH2406" s="172"/>
      <c r="AI2406" s="172"/>
      <c r="AJ2406" s="172"/>
      <c r="AK2406" s="172"/>
      <c r="AL2406" s="172"/>
      <c r="AM2406" s="172"/>
      <c r="AN2406" s="172"/>
      <c r="AO2406" s="172"/>
      <c r="AP2406" s="172"/>
      <c r="AQ2406" s="172"/>
      <c r="AR2406" s="172"/>
      <c r="AS2406" s="172"/>
      <c r="AT2406" s="172"/>
      <c r="AU2406" s="172"/>
      <c r="AV2406" s="172"/>
      <c r="AW2406" s="172"/>
      <c r="AX2406" s="172"/>
      <c r="AY2406" s="172"/>
      <c r="AZ2406" s="172"/>
      <c r="BA2406" s="172"/>
      <c r="BB2406" s="172"/>
      <c r="BC2406" s="172"/>
      <c r="BD2406" s="172"/>
      <c r="BE2406" s="172"/>
      <c r="BF2406" s="172"/>
      <c r="BG2406" s="172"/>
      <c r="BH2406" s="172"/>
      <c r="BI2406" s="172"/>
      <c r="BJ2406" s="172"/>
      <c r="BK2406" s="172"/>
      <c r="BL2406" s="172"/>
      <c r="BM2406" s="172"/>
      <c r="BN2406" s="172"/>
    </row>
    <row r="2407" spans="20:66" s="156" customFormat="1">
      <c r="T2407" s="172"/>
      <c r="U2407" s="172"/>
      <c r="V2407" s="172"/>
      <c r="W2407" s="172"/>
      <c r="X2407" s="172"/>
      <c r="Y2407" s="172"/>
      <c r="Z2407" s="172"/>
      <c r="AA2407" s="172"/>
      <c r="AB2407" s="172"/>
      <c r="AC2407" s="172"/>
      <c r="AD2407" s="172"/>
      <c r="AE2407" s="172"/>
      <c r="AF2407" s="172"/>
      <c r="AG2407" s="172"/>
      <c r="AH2407" s="172"/>
      <c r="AI2407" s="172"/>
      <c r="AJ2407" s="172"/>
      <c r="AK2407" s="172"/>
      <c r="AL2407" s="172"/>
      <c r="AM2407" s="172"/>
      <c r="AN2407" s="172"/>
      <c r="AO2407" s="172"/>
      <c r="AP2407" s="172"/>
      <c r="AQ2407" s="172"/>
      <c r="AR2407" s="172"/>
      <c r="AS2407" s="172"/>
      <c r="AT2407" s="172"/>
      <c r="AU2407" s="172"/>
      <c r="AV2407" s="172"/>
      <c r="AW2407" s="172"/>
      <c r="AX2407" s="172"/>
      <c r="AY2407" s="172"/>
      <c r="AZ2407" s="172"/>
      <c r="BA2407" s="172"/>
      <c r="BB2407" s="172"/>
      <c r="BC2407" s="172"/>
      <c r="BD2407" s="172"/>
      <c r="BE2407" s="172"/>
      <c r="BF2407" s="172"/>
      <c r="BG2407" s="172"/>
      <c r="BH2407" s="172"/>
      <c r="BI2407" s="172"/>
      <c r="BJ2407" s="172"/>
      <c r="BK2407" s="172"/>
      <c r="BL2407" s="172"/>
      <c r="BM2407" s="172"/>
      <c r="BN2407" s="172"/>
    </row>
    <row r="2408" spans="20:66" s="156" customFormat="1">
      <c r="T2408" s="172"/>
      <c r="U2408" s="172"/>
      <c r="V2408" s="172"/>
      <c r="W2408" s="172"/>
      <c r="X2408" s="172"/>
      <c r="Y2408" s="172"/>
      <c r="Z2408" s="172"/>
      <c r="AA2408" s="172"/>
      <c r="AB2408" s="172"/>
      <c r="AC2408" s="172"/>
      <c r="AD2408" s="172"/>
      <c r="AE2408" s="172"/>
      <c r="AF2408" s="172"/>
      <c r="AG2408" s="172"/>
      <c r="AH2408" s="172"/>
      <c r="AI2408" s="172"/>
      <c r="AJ2408" s="172"/>
      <c r="AK2408" s="172"/>
      <c r="AL2408" s="172"/>
      <c r="AM2408" s="172"/>
      <c r="AN2408" s="172"/>
      <c r="AO2408" s="172"/>
      <c r="AP2408" s="172"/>
      <c r="AQ2408" s="172"/>
      <c r="AR2408" s="172"/>
      <c r="AS2408" s="172"/>
      <c r="AT2408" s="172"/>
      <c r="AU2408" s="172"/>
      <c r="AV2408" s="172"/>
      <c r="AW2408" s="172"/>
      <c r="AX2408" s="172"/>
      <c r="AY2408" s="172"/>
      <c r="AZ2408" s="172"/>
      <c r="BA2408" s="172"/>
      <c r="BB2408" s="172"/>
      <c r="BC2408" s="172"/>
      <c r="BD2408" s="172"/>
      <c r="BE2408" s="172"/>
      <c r="BF2408" s="172"/>
      <c r="BG2408" s="172"/>
      <c r="BH2408" s="172"/>
      <c r="BI2408" s="172"/>
      <c r="BJ2408" s="172"/>
      <c r="BK2408" s="172"/>
      <c r="BL2408" s="172"/>
      <c r="BM2408" s="172"/>
      <c r="BN2408" s="172"/>
    </row>
    <row r="2409" spans="20:66" s="156" customFormat="1">
      <c r="T2409" s="172"/>
      <c r="U2409" s="172"/>
      <c r="V2409" s="172"/>
      <c r="W2409" s="172"/>
      <c r="X2409" s="172"/>
      <c r="Y2409" s="172"/>
      <c r="Z2409" s="172"/>
      <c r="AA2409" s="172"/>
      <c r="AB2409" s="172"/>
      <c r="AC2409" s="172"/>
      <c r="AD2409" s="172"/>
      <c r="AE2409" s="172"/>
      <c r="AF2409" s="172"/>
      <c r="AG2409" s="172"/>
      <c r="AH2409" s="172"/>
      <c r="AI2409" s="172"/>
      <c r="AJ2409" s="172"/>
      <c r="AK2409" s="172"/>
      <c r="AL2409" s="172"/>
      <c r="AM2409" s="172"/>
      <c r="AN2409" s="172"/>
      <c r="AO2409" s="172"/>
      <c r="AP2409" s="172"/>
      <c r="AQ2409" s="172"/>
      <c r="AR2409" s="172"/>
      <c r="AS2409" s="172"/>
      <c r="AT2409" s="172"/>
      <c r="AU2409" s="172"/>
      <c r="AV2409" s="172"/>
      <c r="AW2409" s="172"/>
      <c r="AX2409" s="172"/>
      <c r="AY2409" s="172"/>
      <c r="AZ2409" s="172"/>
      <c r="BA2409" s="172"/>
      <c r="BB2409" s="172"/>
      <c r="BC2409" s="172"/>
      <c r="BD2409" s="172"/>
      <c r="BE2409" s="172"/>
      <c r="BF2409" s="172"/>
      <c r="BG2409" s="172"/>
      <c r="BH2409" s="172"/>
      <c r="BI2409" s="172"/>
      <c r="BJ2409" s="172"/>
      <c r="BK2409" s="172"/>
      <c r="BL2409" s="172"/>
      <c r="BM2409" s="172"/>
      <c r="BN2409" s="172"/>
    </row>
    <row r="2410" spans="20:66" s="156" customFormat="1">
      <c r="T2410" s="172"/>
      <c r="U2410" s="172"/>
      <c r="V2410" s="172"/>
      <c r="W2410" s="172"/>
      <c r="X2410" s="172"/>
      <c r="Y2410" s="172"/>
      <c r="Z2410" s="172"/>
      <c r="AA2410" s="172"/>
      <c r="AB2410" s="172"/>
      <c r="AC2410" s="172"/>
      <c r="AD2410" s="172"/>
      <c r="AE2410" s="172"/>
      <c r="AF2410" s="172"/>
      <c r="AG2410" s="172"/>
      <c r="AH2410" s="172"/>
      <c r="AI2410" s="172"/>
      <c r="AJ2410" s="172"/>
      <c r="AK2410" s="172"/>
      <c r="AL2410" s="172"/>
      <c r="AM2410" s="172"/>
      <c r="AN2410" s="172"/>
      <c r="AO2410" s="172"/>
      <c r="AP2410" s="172"/>
      <c r="AQ2410" s="172"/>
      <c r="AR2410" s="172"/>
      <c r="AS2410" s="172"/>
      <c r="AT2410" s="172"/>
      <c r="AU2410" s="172"/>
      <c r="AV2410" s="172"/>
      <c r="AW2410" s="172"/>
      <c r="AX2410" s="172"/>
      <c r="AY2410" s="172"/>
      <c r="AZ2410" s="172"/>
      <c r="BA2410" s="172"/>
      <c r="BB2410" s="172"/>
      <c r="BC2410" s="172"/>
      <c r="BD2410" s="172"/>
      <c r="BE2410" s="172"/>
      <c r="BF2410" s="172"/>
      <c r="BG2410" s="172"/>
      <c r="BH2410" s="172"/>
      <c r="BI2410" s="172"/>
      <c r="BJ2410" s="172"/>
      <c r="BK2410" s="172"/>
      <c r="BL2410" s="172"/>
      <c r="BM2410" s="172"/>
      <c r="BN2410" s="172"/>
    </row>
    <row r="2411" spans="20:66" s="156" customFormat="1">
      <c r="T2411" s="172"/>
      <c r="U2411" s="172"/>
      <c r="V2411" s="172"/>
      <c r="W2411" s="172"/>
      <c r="X2411" s="172"/>
      <c r="Y2411" s="172"/>
      <c r="Z2411" s="172"/>
      <c r="AA2411" s="172"/>
      <c r="AB2411" s="172"/>
      <c r="AC2411" s="172"/>
      <c r="AD2411" s="172"/>
      <c r="AE2411" s="172"/>
      <c r="AF2411" s="172"/>
      <c r="AG2411" s="172"/>
      <c r="AH2411" s="172"/>
      <c r="AI2411" s="172"/>
      <c r="AJ2411" s="172"/>
      <c r="AK2411" s="172"/>
      <c r="AL2411" s="172"/>
      <c r="AM2411" s="172"/>
      <c r="AN2411" s="172"/>
      <c r="AO2411" s="172"/>
      <c r="AP2411" s="172"/>
      <c r="AQ2411" s="172"/>
      <c r="AR2411" s="172"/>
      <c r="AS2411" s="172"/>
      <c r="AT2411" s="172"/>
      <c r="AU2411" s="172"/>
      <c r="AV2411" s="172"/>
      <c r="AW2411" s="172"/>
      <c r="AX2411" s="172"/>
      <c r="AY2411" s="172"/>
      <c r="AZ2411" s="172"/>
      <c r="BA2411" s="172"/>
      <c r="BB2411" s="172"/>
      <c r="BC2411" s="172"/>
      <c r="BD2411" s="172"/>
      <c r="BE2411" s="172"/>
      <c r="BF2411" s="172"/>
      <c r="BG2411" s="172"/>
      <c r="BH2411" s="172"/>
      <c r="BI2411" s="172"/>
      <c r="BJ2411" s="172"/>
      <c r="BK2411" s="172"/>
      <c r="BL2411" s="172"/>
      <c r="BM2411" s="172"/>
      <c r="BN2411" s="172"/>
    </row>
    <row r="2412" spans="20:66" s="156" customFormat="1">
      <c r="T2412" s="172"/>
      <c r="U2412" s="172"/>
      <c r="V2412" s="172"/>
      <c r="W2412" s="172"/>
      <c r="X2412" s="172"/>
      <c r="Y2412" s="172"/>
      <c r="Z2412" s="172"/>
      <c r="AA2412" s="172"/>
      <c r="AB2412" s="172"/>
      <c r="AC2412" s="172"/>
      <c r="AD2412" s="172"/>
      <c r="AE2412" s="172"/>
      <c r="AF2412" s="172"/>
      <c r="AG2412" s="172"/>
      <c r="AH2412" s="172"/>
      <c r="AI2412" s="172"/>
      <c r="AJ2412" s="172"/>
      <c r="AK2412" s="172"/>
      <c r="AL2412" s="172"/>
      <c r="AM2412" s="172"/>
      <c r="AN2412" s="172"/>
      <c r="AO2412" s="172"/>
      <c r="AP2412" s="172"/>
      <c r="AQ2412" s="172"/>
      <c r="AR2412" s="172"/>
      <c r="AS2412" s="172"/>
      <c r="AT2412" s="172"/>
      <c r="AU2412" s="172"/>
      <c r="AV2412" s="172"/>
      <c r="AW2412" s="172"/>
      <c r="AX2412" s="172"/>
      <c r="AY2412" s="172"/>
      <c r="AZ2412" s="172"/>
      <c r="BA2412" s="172"/>
      <c r="BB2412" s="172"/>
      <c r="BC2412" s="172"/>
      <c r="BD2412" s="172"/>
      <c r="BE2412" s="172"/>
      <c r="BF2412" s="172"/>
      <c r="BG2412" s="172"/>
      <c r="BH2412" s="172"/>
      <c r="BI2412" s="172"/>
      <c r="BJ2412" s="172"/>
      <c r="BK2412" s="172"/>
      <c r="BL2412" s="172"/>
      <c r="BM2412" s="172"/>
      <c r="BN2412" s="172"/>
    </row>
    <row r="2413" spans="20:66" s="156" customFormat="1">
      <c r="T2413" s="172"/>
      <c r="U2413" s="172"/>
      <c r="V2413" s="172"/>
      <c r="W2413" s="172"/>
      <c r="X2413" s="172"/>
      <c r="Y2413" s="172"/>
      <c r="Z2413" s="172"/>
      <c r="AA2413" s="172"/>
      <c r="AB2413" s="172"/>
      <c r="AC2413" s="172"/>
      <c r="AD2413" s="172"/>
      <c r="AE2413" s="172"/>
      <c r="AF2413" s="172"/>
      <c r="AG2413" s="172"/>
      <c r="AH2413" s="172"/>
      <c r="AI2413" s="172"/>
      <c r="AJ2413" s="172"/>
      <c r="AK2413" s="172"/>
      <c r="AL2413" s="172"/>
      <c r="AM2413" s="172"/>
      <c r="AN2413" s="172"/>
      <c r="AO2413" s="172"/>
      <c r="AP2413" s="172"/>
      <c r="AQ2413" s="172"/>
      <c r="AR2413" s="172"/>
      <c r="AS2413" s="172"/>
      <c r="AT2413" s="172"/>
      <c r="AU2413" s="172"/>
      <c r="AV2413" s="172"/>
      <c r="AW2413" s="172"/>
      <c r="AX2413" s="172"/>
      <c r="AY2413" s="172"/>
      <c r="AZ2413" s="172"/>
      <c r="BA2413" s="172"/>
      <c r="BB2413" s="172"/>
      <c r="BC2413" s="172"/>
      <c r="BD2413" s="172"/>
      <c r="BE2413" s="172"/>
      <c r="BF2413" s="172"/>
      <c r="BG2413" s="172"/>
      <c r="BH2413" s="172"/>
      <c r="BI2413" s="172"/>
      <c r="BJ2413" s="172"/>
      <c r="BK2413" s="172"/>
      <c r="BL2413" s="172"/>
      <c r="BM2413" s="172"/>
      <c r="BN2413" s="172"/>
    </row>
    <row r="2414" spans="20:66" s="156" customFormat="1">
      <c r="T2414" s="172"/>
      <c r="U2414" s="172"/>
      <c r="V2414" s="172"/>
      <c r="W2414" s="172"/>
      <c r="X2414" s="172"/>
      <c r="Y2414" s="172"/>
      <c r="Z2414" s="172"/>
      <c r="AA2414" s="172"/>
      <c r="AB2414" s="172"/>
      <c r="AC2414" s="172"/>
      <c r="AD2414" s="172"/>
      <c r="AE2414" s="172"/>
      <c r="AF2414" s="172"/>
      <c r="AG2414" s="172"/>
      <c r="AH2414" s="172"/>
      <c r="AI2414" s="172"/>
      <c r="AJ2414" s="172"/>
      <c r="AK2414" s="172"/>
      <c r="AL2414" s="172"/>
      <c r="AM2414" s="172"/>
      <c r="AN2414" s="172"/>
      <c r="AO2414" s="172"/>
      <c r="AP2414" s="172"/>
      <c r="AQ2414" s="172"/>
      <c r="AR2414" s="172"/>
      <c r="AS2414" s="172"/>
      <c r="AT2414" s="172"/>
      <c r="AU2414" s="172"/>
      <c r="AV2414" s="172"/>
      <c r="AW2414" s="172"/>
      <c r="AX2414" s="172"/>
      <c r="AY2414" s="172"/>
      <c r="AZ2414" s="172"/>
      <c r="BA2414" s="172"/>
      <c r="BB2414" s="172"/>
      <c r="BC2414" s="172"/>
      <c r="BD2414" s="172"/>
      <c r="BE2414" s="172"/>
      <c r="BF2414" s="172"/>
      <c r="BG2414" s="172"/>
      <c r="BH2414" s="172"/>
      <c r="BI2414" s="172"/>
      <c r="BJ2414" s="172"/>
      <c r="BK2414" s="172"/>
      <c r="BL2414" s="172"/>
      <c r="BM2414" s="172"/>
      <c r="BN2414" s="172"/>
    </row>
    <row r="2415" spans="20:66" s="156" customFormat="1">
      <c r="T2415" s="172"/>
      <c r="U2415" s="172"/>
      <c r="V2415" s="172"/>
      <c r="W2415" s="172"/>
      <c r="X2415" s="172"/>
      <c r="Y2415" s="172"/>
      <c r="Z2415" s="172"/>
      <c r="AA2415" s="172"/>
      <c r="AB2415" s="172"/>
      <c r="AC2415" s="172"/>
      <c r="AD2415" s="172"/>
      <c r="AE2415" s="172"/>
      <c r="AF2415" s="172"/>
      <c r="AG2415" s="172"/>
      <c r="AH2415" s="172"/>
      <c r="AI2415" s="172"/>
      <c r="AJ2415" s="172"/>
      <c r="AK2415" s="172"/>
      <c r="AL2415" s="172"/>
      <c r="AM2415" s="172"/>
      <c r="AN2415" s="172"/>
      <c r="AO2415" s="172"/>
      <c r="AP2415" s="172"/>
      <c r="AQ2415" s="172"/>
      <c r="AR2415" s="172"/>
      <c r="AS2415" s="172"/>
      <c r="AT2415" s="172"/>
      <c r="AU2415" s="172"/>
      <c r="AV2415" s="172"/>
      <c r="AW2415" s="172"/>
      <c r="AX2415" s="172"/>
      <c r="AY2415" s="172"/>
      <c r="AZ2415" s="172"/>
      <c r="BA2415" s="172"/>
      <c r="BB2415" s="172"/>
      <c r="BC2415" s="172"/>
      <c r="BD2415" s="172"/>
      <c r="BE2415" s="172"/>
      <c r="BF2415" s="172"/>
      <c r="BG2415" s="172"/>
      <c r="BH2415" s="172"/>
      <c r="BI2415" s="172"/>
      <c r="BJ2415" s="172"/>
      <c r="BK2415" s="172"/>
      <c r="BL2415" s="172"/>
      <c r="BM2415" s="172"/>
      <c r="BN2415" s="172"/>
    </row>
    <row r="2416" spans="20:66" s="156" customFormat="1">
      <c r="T2416" s="172"/>
      <c r="U2416" s="172"/>
      <c r="V2416" s="172"/>
      <c r="W2416" s="172"/>
      <c r="X2416" s="172"/>
      <c r="Y2416" s="172"/>
      <c r="Z2416" s="172"/>
      <c r="AA2416" s="172"/>
      <c r="AB2416" s="172"/>
      <c r="AC2416" s="172"/>
      <c r="AD2416" s="172"/>
      <c r="AE2416" s="172"/>
      <c r="AF2416" s="172"/>
      <c r="AG2416" s="172"/>
      <c r="AH2416" s="172"/>
      <c r="AI2416" s="172"/>
      <c r="AJ2416" s="172"/>
      <c r="AK2416" s="172"/>
      <c r="AL2416" s="172"/>
      <c r="AM2416" s="172"/>
      <c r="AN2416" s="172"/>
      <c r="AO2416" s="172"/>
      <c r="AP2416" s="172"/>
      <c r="AQ2416" s="172"/>
      <c r="AR2416" s="172"/>
      <c r="AS2416" s="172"/>
      <c r="AT2416" s="172"/>
      <c r="AU2416" s="172"/>
      <c r="AV2416" s="172"/>
      <c r="AW2416" s="172"/>
      <c r="AX2416" s="172"/>
      <c r="AY2416" s="172"/>
      <c r="AZ2416" s="172"/>
      <c r="BA2416" s="172"/>
      <c r="BB2416" s="172"/>
      <c r="BC2416" s="172"/>
      <c r="BD2416" s="172"/>
      <c r="BE2416" s="172"/>
      <c r="BF2416" s="172"/>
      <c r="BG2416" s="172"/>
      <c r="BH2416" s="172"/>
      <c r="BI2416" s="172"/>
      <c r="BJ2416" s="172"/>
      <c r="BK2416" s="172"/>
      <c r="BL2416" s="172"/>
      <c r="BM2416" s="172"/>
      <c r="BN2416" s="172"/>
    </row>
    <row r="2417" spans="20:66" s="156" customFormat="1">
      <c r="T2417" s="172"/>
      <c r="U2417" s="172"/>
      <c r="V2417" s="172"/>
      <c r="W2417" s="172"/>
      <c r="X2417" s="172"/>
      <c r="Y2417" s="172"/>
      <c r="Z2417" s="172"/>
      <c r="AA2417" s="172"/>
      <c r="AB2417" s="172"/>
      <c r="AC2417" s="172"/>
      <c r="AD2417" s="172"/>
      <c r="AE2417" s="172"/>
      <c r="AF2417" s="172"/>
      <c r="AG2417" s="172"/>
      <c r="AH2417" s="172"/>
      <c r="AI2417" s="172"/>
      <c r="AJ2417" s="172"/>
      <c r="AK2417" s="172"/>
      <c r="AL2417" s="172"/>
      <c r="AM2417" s="172"/>
      <c r="AN2417" s="172"/>
      <c r="AO2417" s="172"/>
      <c r="AP2417" s="172"/>
      <c r="AQ2417" s="172"/>
      <c r="AR2417" s="172"/>
      <c r="AS2417" s="172"/>
      <c r="AT2417" s="172"/>
      <c r="AU2417" s="172"/>
      <c r="AV2417" s="172"/>
      <c r="AW2417" s="172"/>
      <c r="AX2417" s="172"/>
      <c r="AY2417" s="172"/>
      <c r="AZ2417" s="172"/>
      <c r="BA2417" s="172"/>
      <c r="BB2417" s="172"/>
      <c r="BC2417" s="172"/>
      <c r="BD2417" s="172"/>
      <c r="BE2417" s="172"/>
      <c r="BF2417" s="172"/>
      <c r="BG2417" s="172"/>
      <c r="BH2417" s="172"/>
      <c r="BI2417" s="172"/>
      <c r="BJ2417" s="172"/>
      <c r="BK2417" s="172"/>
      <c r="BL2417" s="172"/>
      <c r="BM2417" s="172"/>
      <c r="BN2417" s="172"/>
    </row>
    <row r="2418" spans="20:66" s="156" customFormat="1">
      <c r="T2418" s="172"/>
      <c r="U2418" s="172"/>
      <c r="V2418" s="172"/>
      <c r="W2418" s="172"/>
      <c r="X2418" s="172"/>
      <c r="Y2418" s="172"/>
      <c r="Z2418" s="172"/>
      <c r="AA2418" s="172"/>
      <c r="AB2418" s="172"/>
      <c r="AC2418" s="172"/>
      <c r="AD2418" s="172"/>
      <c r="AE2418" s="172"/>
      <c r="AF2418" s="172"/>
      <c r="AG2418" s="172"/>
      <c r="AH2418" s="172"/>
      <c r="AI2418" s="172"/>
      <c r="AJ2418" s="172"/>
      <c r="AK2418" s="172"/>
      <c r="AL2418" s="172"/>
      <c r="AM2418" s="172"/>
      <c r="AN2418" s="172"/>
      <c r="AO2418" s="172"/>
      <c r="AP2418" s="172"/>
      <c r="AQ2418" s="172"/>
      <c r="AR2418" s="172"/>
      <c r="AS2418" s="172"/>
      <c r="AT2418" s="172"/>
      <c r="AU2418" s="172"/>
      <c r="AV2418" s="172"/>
      <c r="AW2418" s="172"/>
      <c r="AX2418" s="172"/>
      <c r="AY2418" s="172"/>
      <c r="AZ2418" s="172"/>
      <c r="BA2418" s="172"/>
      <c r="BB2418" s="172"/>
      <c r="BC2418" s="172"/>
      <c r="BD2418" s="172"/>
      <c r="BE2418" s="172"/>
      <c r="BF2418" s="172"/>
      <c r="BG2418" s="172"/>
      <c r="BH2418" s="172"/>
      <c r="BI2418" s="172"/>
      <c r="BJ2418" s="172"/>
      <c r="BK2418" s="172"/>
      <c r="BL2418" s="172"/>
      <c r="BM2418" s="172"/>
      <c r="BN2418" s="172"/>
    </row>
    <row r="2419" spans="20:66" s="156" customFormat="1">
      <c r="T2419" s="172"/>
      <c r="U2419" s="172"/>
      <c r="V2419" s="172"/>
      <c r="W2419" s="172"/>
      <c r="X2419" s="172"/>
      <c r="Y2419" s="172"/>
      <c r="Z2419" s="172"/>
      <c r="AA2419" s="172"/>
      <c r="AB2419" s="172"/>
      <c r="AC2419" s="172"/>
      <c r="AD2419" s="172"/>
      <c r="AE2419" s="172"/>
      <c r="AF2419" s="172"/>
      <c r="AG2419" s="172"/>
      <c r="AH2419" s="172"/>
      <c r="AI2419" s="172"/>
      <c r="AJ2419" s="172"/>
      <c r="AK2419" s="172"/>
      <c r="AL2419" s="172"/>
      <c r="AM2419" s="172"/>
      <c r="AN2419" s="172"/>
      <c r="AO2419" s="172"/>
      <c r="AP2419" s="172"/>
      <c r="AQ2419" s="172"/>
      <c r="AR2419" s="172"/>
      <c r="AS2419" s="172"/>
      <c r="AT2419" s="172"/>
      <c r="AU2419" s="172"/>
      <c r="AV2419" s="172"/>
      <c r="AW2419" s="172"/>
      <c r="AX2419" s="172"/>
      <c r="AY2419" s="172"/>
      <c r="AZ2419" s="172"/>
      <c r="BA2419" s="172"/>
      <c r="BB2419" s="172"/>
      <c r="BC2419" s="172"/>
      <c r="BD2419" s="172"/>
      <c r="BE2419" s="172"/>
      <c r="BF2419" s="172"/>
      <c r="BG2419" s="172"/>
      <c r="BH2419" s="172"/>
      <c r="BI2419" s="172"/>
      <c r="BJ2419" s="172"/>
      <c r="BK2419" s="172"/>
      <c r="BL2419" s="172"/>
      <c r="BM2419" s="172"/>
      <c r="BN2419" s="172"/>
    </row>
    <row r="2420" spans="20:66" s="156" customFormat="1">
      <c r="T2420" s="172"/>
      <c r="U2420" s="172"/>
      <c r="V2420" s="172"/>
      <c r="W2420" s="172"/>
      <c r="X2420" s="172"/>
      <c r="Y2420" s="172"/>
      <c r="Z2420" s="172"/>
      <c r="AA2420" s="172"/>
      <c r="AB2420" s="172"/>
      <c r="AC2420" s="172"/>
      <c r="AD2420" s="172"/>
      <c r="AE2420" s="172"/>
      <c r="AF2420" s="172"/>
      <c r="AG2420" s="172"/>
      <c r="AH2420" s="172"/>
      <c r="AI2420" s="172"/>
      <c r="AJ2420" s="172"/>
      <c r="AK2420" s="172"/>
      <c r="AL2420" s="172"/>
      <c r="AM2420" s="172"/>
      <c r="AN2420" s="172"/>
      <c r="AO2420" s="172"/>
      <c r="AP2420" s="172"/>
      <c r="AQ2420" s="172"/>
      <c r="AR2420" s="172"/>
      <c r="AS2420" s="172"/>
      <c r="AT2420" s="172"/>
      <c r="AU2420" s="172"/>
      <c r="AV2420" s="172"/>
      <c r="AW2420" s="172"/>
      <c r="AX2420" s="172"/>
      <c r="AY2420" s="172"/>
      <c r="AZ2420" s="172"/>
      <c r="BA2420" s="172"/>
      <c r="BB2420" s="172"/>
      <c r="BC2420" s="172"/>
      <c r="BD2420" s="172"/>
      <c r="BE2420" s="172"/>
      <c r="BF2420" s="172"/>
      <c r="BG2420" s="172"/>
      <c r="BH2420" s="172"/>
      <c r="BI2420" s="172"/>
      <c r="BJ2420" s="172"/>
      <c r="BK2420" s="172"/>
      <c r="BL2420" s="172"/>
      <c r="BM2420" s="172"/>
      <c r="BN2420" s="172"/>
    </row>
    <row r="2421" spans="20:66" s="156" customFormat="1">
      <c r="T2421" s="172"/>
      <c r="U2421" s="172"/>
      <c r="V2421" s="172"/>
      <c r="W2421" s="172"/>
      <c r="X2421" s="172"/>
      <c r="Y2421" s="172"/>
      <c r="Z2421" s="172"/>
      <c r="AA2421" s="172"/>
      <c r="AB2421" s="172"/>
      <c r="AC2421" s="172"/>
      <c r="AD2421" s="172"/>
      <c r="AE2421" s="172"/>
      <c r="AF2421" s="172"/>
      <c r="AG2421" s="172"/>
      <c r="AH2421" s="172"/>
      <c r="AI2421" s="172"/>
      <c r="AJ2421" s="172"/>
      <c r="AK2421" s="172"/>
      <c r="AL2421" s="172"/>
      <c r="AM2421" s="172"/>
      <c r="AN2421" s="172"/>
      <c r="AO2421" s="172"/>
      <c r="AP2421" s="172"/>
      <c r="AQ2421" s="172"/>
      <c r="AR2421" s="172"/>
      <c r="AS2421" s="172"/>
      <c r="AT2421" s="172"/>
      <c r="AU2421" s="172"/>
      <c r="AV2421" s="172"/>
      <c r="AW2421" s="172"/>
      <c r="AX2421" s="172"/>
      <c r="AY2421" s="172"/>
      <c r="AZ2421" s="172"/>
      <c r="BA2421" s="172"/>
      <c r="BB2421" s="172"/>
      <c r="BC2421" s="172"/>
      <c r="BD2421" s="172"/>
      <c r="BE2421" s="172"/>
      <c r="BF2421" s="172"/>
      <c r="BG2421" s="172"/>
      <c r="BH2421" s="172"/>
      <c r="BI2421" s="172"/>
      <c r="BJ2421" s="172"/>
      <c r="BK2421" s="172"/>
      <c r="BL2421" s="172"/>
      <c r="BM2421" s="172"/>
      <c r="BN2421" s="172"/>
    </row>
    <row r="2422" spans="20:66" s="156" customFormat="1">
      <c r="T2422" s="172"/>
      <c r="U2422" s="172"/>
      <c r="V2422" s="172"/>
      <c r="W2422" s="172"/>
      <c r="X2422" s="172"/>
      <c r="Y2422" s="172"/>
      <c r="Z2422" s="172"/>
      <c r="AA2422" s="172"/>
      <c r="AB2422" s="172"/>
      <c r="AC2422" s="172"/>
      <c r="AD2422" s="172"/>
      <c r="AE2422" s="172"/>
      <c r="AF2422" s="172"/>
      <c r="AG2422" s="172"/>
      <c r="AH2422" s="172"/>
      <c r="AI2422" s="172"/>
      <c r="AJ2422" s="172"/>
      <c r="AK2422" s="172"/>
      <c r="AL2422" s="172"/>
      <c r="AM2422" s="172"/>
      <c r="AN2422" s="172"/>
      <c r="AO2422" s="172"/>
      <c r="AP2422" s="172"/>
      <c r="AQ2422" s="172"/>
      <c r="AR2422" s="172"/>
      <c r="AS2422" s="172"/>
      <c r="AT2422" s="172"/>
      <c r="AU2422" s="172"/>
      <c r="AV2422" s="172"/>
      <c r="AW2422" s="172"/>
      <c r="AX2422" s="172"/>
      <c r="AY2422" s="172"/>
      <c r="AZ2422" s="172"/>
      <c r="BA2422" s="172"/>
      <c r="BB2422" s="172"/>
      <c r="BC2422" s="172"/>
      <c r="BD2422" s="172"/>
      <c r="BE2422" s="172"/>
      <c r="BF2422" s="172"/>
      <c r="BG2422" s="172"/>
      <c r="BH2422" s="172"/>
      <c r="BI2422" s="172"/>
      <c r="BJ2422" s="172"/>
      <c r="BK2422" s="172"/>
      <c r="BL2422" s="172"/>
      <c r="BM2422" s="172"/>
      <c r="BN2422" s="172"/>
    </row>
    <row r="2423" spans="20:66" s="156" customFormat="1">
      <c r="T2423" s="172"/>
      <c r="U2423" s="172"/>
      <c r="V2423" s="172"/>
      <c r="W2423" s="172"/>
      <c r="X2423" s="172"/>
      <c r="Y2423" s="172"/>
      <c r="Z2423" s="172"/>
      <c r="AA2423" s="172"/>
      <c r="AB2423" s="172"/>
      <c r="AC2423" s="172"/>
      <c r="AD2423" s="172"/>
      <c r="AE2423" s="172"/>
      <c r="AF2423" s="172"/>
      <c r="AG2423" s="172"/>
      <c r="AH2423" s="172"/>
      <c r="AI2423" s="172"/>
      <c r="AJ2423" s="172"/>
      <c r="AK2423" s="172"/>
      <c r="AL2423" s="172"/>
      <c r="AM2423" s="172"/>
      <c r="AN2423" s="172"/>
      <c r="AO2423" s="172"/>
      <c r="AP2423" s="172"/>
      <c r="AQ2423" s="172"/>
      <c r="AR2423" s="172"/>
      <c r="AS2423" s="172"/>
      <c r="AT2423" s="172"/>
      <c r="AU2423" s="172"/>
      <c r="AV2423" s="172"/>
      <c r="AW2423" s="172"/>
      <c r="AX2423" s="172"/>
      <c r="AY2423" s="172"/>
      <c r="AZ2423" s="172"/>
      <c r="BA2423" s="172"/>
      <c r="BB2423" s="172"/>
      <c r="BC2423" s="172"/>
      <c r="BD2423" s="172"/>
      <c r="BE2423" s="172"/>
      <c r="BF2423" s="172"/>
      <c r="BG2423" s="172"/>
      <c r="BH2423" s="172"/>
      <c r="BI2423" s="172"/>
      <c r="BJ2423" s="172"/>
      <c r="BK2423" s="172"/>
      <c r="BL2423" s="172"/>
      <c r="BM2423" s="172"/>
      <c r="BN2423" s="172"/>
    </row>
    <row r="2424" spans="20:66" s="156" customFormat="1">
      <c r="T2424" s="172"/>
      <c r="U2424" s="172"/>
      <c r="V2424" s="172"/>
      <c r="W2424" s="172"/>
      <c r="X2424" s="172"/>
      <c r="Y2424" s="172"/>
      <c r="Z2424" s="172"/>
      <c r="AA2424" s="172"/>
      <c r="AB2424" s="172"/>
      <c r="AC2424" s="172"/>
      <c r="AD2424" s="172"/>
      <c r="AE2424" s="172"/>
      <c r="AF2424" s="172"/>
      <c r="AG2424" s="172"/>
      <c r="AH2424" s="172"/>
      <c r="AI2424" s="172"/>
      <c r="AJ2424" s="172"/>
      <c r="AK2424" s="172"/>
      <c r="AL2424" s="172"/>
      <c r="AM2424" s="172"/>
      <c r="AN2424" s="172"/>
      <c r="AO2424" s="172"/>
      <c r="AP2424" s="172"/>
      <c r="AQ2424" s="172"/>
      <c r="AR2424" s="172"/>
      <c r="AS2424" s="172"/>
      <c r="AT2424" s="172"/>
      <c r="AU2424" s="172"/>
      <c r="AV2424" s="172"/>
      <c r="AW2424" s="172"/>
      <c r="AX2424" s="172"/>
      <c r="AY2424" s="172"/>
      <c r="AZ2424" s="172"/>
      <c r="BA2424" s="172"/>
      <c r="BB2424" s="172"/>
      <c r="BC2424" s="172"/>
      <c r="BD2424" s="172"/>
      <c r="BE2424" s="172"/>
      <c r="BF2424" s="172"/>
      <c r="BG2424" s="172"/>
      <c r="BH2424" s="172"/>
      <c r="BI2424" s="172"/>
      <c r="BJ2424" s="172"/>
      <c r="BK2424" s="172"/>
      <c r="BL2424" s="172"/>
      <c r="BM2424" s="172"/>
      <c r="BN2424" s="172"/>
    </row>
    <row r="2425" spans="20:66" s="156" customFormat="1">
      <c r="T2425" s="172"/>
      <c r="U2425" s="172"/>
      <c r="V2425" s="172"/>
      <c r="W2425" s="172"/>
      <c r="X2425" s="172"/>
      <c r="Y2425" s="172"/>
      <c r="Z2425" s="172"/>
      <c r="AA2425" s="172"/>
      <c r="AB2425" s="172"/>
      <c r="AC2425" s="172"/>
      <c r="AD2425" s="172"/>
      <c r="AE2425" s="172"/>
      <c r="AF2425" s="172"/>
      <c r="AG2425" s="172"/>
      <c r="AH2425" s="172"/>
      <c r="AI2425" s="172"/>
      <c r="AJ2425" s="172"/>
      <c r="AK2425" s="172"/>
      <c r="AL2425" s="172"/>
      <c r="AM2425" s="172"/>
      <c r="AN2425" s="172"/>
      <c r="AO2425" s="172"/>
      <c r="AP2425" s="172"/>
      <c r="AQ2425" s="172"/>
      <c r="AR2425" s="172"/>
      <c r="AS2425" s="172"/>
      <c r="AT2425" s="172"/>
      <c r="AU2425" s="172"/>
      <c r="AV2425" s="172"/>
      <c r="AW2425" s="172"/>
      <c r="AX2425" s="172"/>
      <c r="AY2425" s="172"/>
      <c r="AZ2425" s="172"/>
      <c r="BA2425" s="172"/>
      <c r="BB2425" s="172"/>
      <c r="BC2425" s="172"/>
      <c r="BD2425" s="172"/>
      <c r="BE2425" s="172"/>
      <c r="BF2425" s="172"/>
      <c r="BG2425" s="172"/>
      <c r="BH2425" s="172"/>
      <c r="BI2425" s="172"/>
      <c r="BJ2425" s="172"/>
      <c r="BK2425" s="172"/>
      <c r="BL2425" s="172"/>
      <c r="BM2425" s="172"/>
      <c r="BN2425" s="172"/>
    </row>
    <row r="2426" spans="20:66" s="156" customFormat="1">
      <c r="T2426" s="172"/>
      <c r="U2426" s="172"/>
      <c r="V2426" s="172"/>
      <c r="W2426" s="172"/>
      <c r="X2426" s="172"/>
      <c r="Y2426" s="172"/>
      <c r="Z2426" s="172"/>
      <c r="AA2426" s="172"/>
      <c r="AB2426" s="172"/>
      <c r="AC2426" s="172"/>
      <c r="AD2426" s="172"/>
      <c r="AE2426" s="172"/>
      <c r="AF2426" s="172"/>
      <c r="AG2426" s="172"/>
      <c r="AH2426" s="172"/>
      <c r="AI2426" s="172"/>
      <c r="AJ2426" s="172"/>
      <c r="AK2426" s="172"/>
      <c r="AL2426" s="172"/>
      <c r="AM2426" s="172"/>
      <c r="AN2426" s="172"/>
      <c r="AO2426" s="172"/>
      <c r="AP2426" s="172"/>
      <c r="AQ2426" s="172"/>
      <c r="AR2426" s="172"/>
      <c r="AS2426" s="172"/>
      <c r="AT2426" s="172"/>
      <c r="AU2426" s="172"/>
      <c r="AV2426" s="172"/>
      <c r="AW2426" s="172"/>
      <c r="AX2426" s="172"/>
      <c r="AY2426" s="172"/>
      <c r="AZ2426" s="172"/>
      <c r="BA2426" s="172"/>
      <c r="BB2426" s="172"/>
      <c r="BC2426" s="172"/>
      <c r="BD2426" s="172"/>
      <c r="BE2426" s="172"/>
      <c r="BF2426" s="172"/>
      <c r="BG2426" s="172"/>
      <c r="BH2426" s="172"/>
      <c r="BI2426" s="172"/>
      <c r="BJ2426" s="172"/>
      <c r="BK2426" s="172"/>
      <c r="BL2426" s="172"/>
      <c r="BM2426" s="172"/>
      <c r="BN2426" s="172"/>
    </row>
    <row r="2427" spans="20:66" s="156" customFormat="1">
      <c r="T2427" s="172"/>
      <c r="U2427" s="172"/>
      <c r="V2427" s="172"/>
      <c r="W2427" s="172"/>
      <c r="X2427" s="172"/>
      <c r="Y2427" s="172"/>
      <c r="Z2427" s="172"/>
      <c r="AA2427" s="172"/>
      <c r="AB2427" s="172"/>
      <c r="AC2427" s="172"/>
      <c r="AD2427" s="172"/>
      <c r="AE2427" s="172"/>
      <c r="AF2427" s="172"/>
      <c r="AG2427" s="172"/>
      <c r="AH2427" s="172"/>
      <c r="AI2427" s="172"/>
      <c r="AJ2427" s="172"/>
      <c r="AK2427" s="172"/>
      <c r="AL2427" s="172"/>
      <c r="AM2427" s="172"/>
      <c r="AN2427" s="172"/>
      <c r="AO2427" s="172"/>
      <c r="AP2427" s="172"/>
      <c r="AQ2427" s="172"/>
      <c r="AR2427" s="172"/>
      <c r="AS2427" s="172"/>
      <c r="AT2427" s="172"/>
      <c r="AU2427" s="172"/>
      <c r="AV2427" s="172"/>
      <c r="AW2427" s="172"/>
      <c r="AX2427" s="172"/>
      <c r="AY2427" s="172"/>
      <c r="AZ2427" s="172"/>
      <c r="BA2427" s="172"/>
      <c r="BB2427" s="172"/>
      <c r="BC2427" s="172"/>
      <c r="BD2427" s="172"/>
      <c r="BE2427" s="172"/>
      <c r="BF2427" s="172"/>
      <c r="BG2427" s="172"/>
      <c r="BH2427" s="172"/>
      <c r="BI2427" s="172"/>
      <c r="BJ2427" s="172"/>
      <c r="BK2427" s="172"/>
      <c r="BL2427" s="172"/>
      <c r="BM2427" s="172"/>
      <c r="BN2427" s="172"/>
    </row>
    <row r="2428" spans="20:66" s="156" customFormat="1">
      <c r="T2428" s="172"/>
      <c r="U2428" s="172"/>
      <c r="V2428" s="172"/>
      <c r="W2428" s="172"/>
      <c r="X2428" s="172"/>
      <c r="Y2428" s="172"/>
      <c r="Z2428" s="172"/>
      <c r="AA2428" s="172"/>
      <c r="AB2428" s="172"/>
      <c r="AC2428" s="172"/>
      <c r="AD2428" s="172"/>
      <c r="AE2428" s="172"/>
      <c r="AF2428" s="172"/>
      <c r="AG2428" s="172"/>
      <c r="AH2428" s="172"/>
      <c r="AI2428" s="172"/>
      <c r="AJ2428" s="172"/>
      <c r="AK2428" s="172"/>
      <c r="AL2428" s="172"/>
      <c r="AM2428" s="172"/>
      <c r="AN2428" s="172"/>
      <c r="AO2428" s="172"/>
      <c r="AP2428" s="172"/>
      <c r="AQ2428" s="172"/>
      <c r="AR2428" s="172"/>
      <c r="AS2428" s="172"/>
      <c r="AT2428" s="172"/>
      <c r="AU2428" s="172"/>
      <c r="AV2428" s="172"/>
      <c r="AW2428" s="172"/>
      <c r="AX2428" s="172"/>
      <c r="AY2428" s="172"/>
      <c r="AZ2428" s="172"/>
      <c r="BA2428" s="172"/>
      <c r="BB2428" s="172"/>
      <c r="BC2428" s="172"/>
      <c r="BD2428" s="172"/>
      <c r="BE2428" s="172"/>
      <c r="BF2428" s="172"/>
      <c r="BG2428" s="172"/>
      <c r="BH2428" s="172"/>
      <c r="BI2428" s="172"/>
      <c r="BJ2428" s="172"/>
      <c r="BK2428" s="172"/>
      <c r="BL2428" s="172"/>
      <c r="BM2428" s="172"/>
      <c r="BN2428" s="172"/>
    </row>
    <row r="2429" spans="20:66" s="156" customFormat="1">
      <c r="T2429" s="172"/>
      <c r="U2429" s="172"/>
      <c r="V2429" s="172"/>
      <c r="W2429" s="172"/>
      <c r="X2429" s="172"/>
      <c r="Y2429" s="172"/>
      <c r="Z2429" s="172"/>
      <c r="AA2429" s="172"/>
      <c r="AB2429" s="172"/>
      <c r="AC2429" s="172"/>
      <c r="AD2429" s="172"/>
      <c r="AE2429" s="172"/>
      <c r="AF2429" s="172"/>
      <c r="AG2429" s="172"/>
      <c r="AH2429" s="172"/>
      <c r="AI2429" s="172"/>
      <c r="AJ2429" s="172"/>
      <c r="AK2429" s="172"/>
      <c r="AL2429" s="172"/>
      <c r="AM2429" s="172"/>
      <c r="AN2429" s="172"/>
      <c r="AO2429" s="172"/>
      <c r="AP2429" s="172"/>
      <c r="AQ2429" s="172"/>
      <c r="AR2429" s="172"/>
      <c r="AS2429" s="172"/>
      <c r="AT2429" s="172"/>
      <c r="AU2429" s="172"/>
      <c r="AV2429" s="172"/>
      <c r="AW2429" s="172"/>
      <c r="AX2429" s="172"/>
      <c r="AY2429" s="172"/>
      <c r="AZ2429" s="172"/>
      <c r="BA2429" s="172"/>
      <c r="BB2429" s="172"/>
      <c r="BC2429" s="172"/>
      <c r="BD2429" s="172"/>
      <c r="BE2429" s="172"/>
      <c r="BF2429" s="172"/>
      <c r="BG2429" s="172"/>
      <c r="BH2429" s="172"/>
      <c r="BI2429" s="172"/>
      <c r="BJ2429" s="172"/>
      <c r="BK2429" s="172"/>
      <c r="BL2429" s="172"/>
      <c r="BM2429" s="172"/>
      <c r="BN2429" s="172"/>
    </row>
    <row r="2430" spans="20:66" s="156" customFormat="1">
      <c r="T2430" s="172"/>
      <c r="U2430" s="172"/>
      <c r="V2430" s="172"/>
      <c r="W2430" s="172"/>
      <c r="X2430" s="172"/>
      <c r="Y2430" s="172"/>
      <c r="Z2430" s="172"/>
      <c r="AA2430" s="172"/>
      <c r="AB2430" s="172"/>
      <c r="AC2430" s="172"/>
      <c r="AD2430" s="172"/>
      <c r="AE2430" s="172"/>
      <c r="AF2430" s="172"/>
      <c r="AG2430" s="172"/>
      <c r="AH2430" s="172"/>
      <c r="AI2430" s="172"/>
      <c r="AJ2430" s="172"/>
      <c r="AK2430" s="172"/>
      <c r="AL2430" s="172"/>
      <c r="AM2430" s="172"/>
      <c r="AN2430" s="172"/>
      <c r="AO2430" s="172"/>
      <c r="AP2430" s="172"/>
      <c r="AQ2430" s="172"/>
      <c r="AR2430" s="172"/>
      <c r="AS2430" s="172"/>
      <c r="AT2430" s="172"/>
      <c r="AU2430" s="172"/>
      <c r="AV2430" s="172"/>
      <c r="AW2430" s="172"/>
      <c r="AX2430" s="172"/>
      <c r="AY2430" s="172"/>
      <c r="AZ2430" s="172"/>
      <c r="BA2430" s="172"/>
      <c r="BB2430" s="172"/>
      <c r="BC2430" s="172"/>
      <c r="BD2430" s="172"/>
      <c r="BE2430" s="172"/>
      <c r="BF2430" s="172"/>
      <c r="BG2430" s="172"/>
      <c r="BH2430" s="172"/>
      <c r="BI2430" s="172"/>
      <c r="BJ2430" s="172"/>
      <c r="BK2430" s="172"/>
      <c r="BL2430" s="172"/>
      <c r="BM2430" s="172"/>
      <c r="BN2430" s="172"/>
    </row>
    <row r="2431" spans="20:66" s="156" customFormat="1">
      <c r="T2431" s="172"/>
      <c r="U2431" s="172"/>
      <c r="V2431" s="172"/>
      <c r="W2431" s="172"/>
      <c r="X2431" s="172"/>
      <c r="Y2431" s="172"/>
      <c r="Z2431" s="172"/>
      <c r="AA2431" s="172"/>
      <c r="AB2431" s="172"/>
      <c r="AC2431" s="172"/>
      <c r="AD2431" s="172"/>
      <c r="AE2431" s="172"/>
      <c r="AF2431" s="172"/>
      <c r="AG2431" s="172"/>
      <c r="AH2431" s="172"/>
      <c r="AI2431" s="172"/>
      <c r="AJ2431" s="172"/>
      <c r="AK2431" s="172"/>
      <c r="AL2431" s="172"/>
      <c r="AM2431" s="172"/>
      <c r="AN2431" s="172"/>
      <c r="AO2431" s="172"/>
      <c r="AP2431" s="172"/>
      <c r="AQ2431" s="172"/>
      <c r="AR2431" s="172"/>
      <c r="AS2431" s="172"/>
      <c r="AT2431" s="172"/>
      <c r="AU2431" s="172"/>
      <c r="AV2431" s="172"/>
      <c r="AW2431" s="172"/>
      <c r="AX2431" s="172"/>
      <c r="AY2431" s="172"/>
      <c r="AZ2431" s="172"/>
      <c r="BA2431" s="172"/>
      <c r="BB2431" s="172"/>
      <c r="BC2431" s="172"/>
      <c r="BD2431" s="172"/>
      <c r="BE2431" s="172"/>
      <c r="BF2431" s="172"/>
      <c r="BG2431" s="172"/>
      <c r="BH2431" s="172"/>
      <c r="BI2431" s="172"/>
      <c r="BJ2431" s="172"/>
      <c r="BK2431" s="172"/>
      <c r="BL2431" s="172"/>
      <c r="BM2431" s="172"/>
      <c r="BN2431" s="172"/>
    </row>
    <row r="2432" spans="20:66" s="156" customFormat="1">
      <c r="T2432" s="172"/>
      <c r="U2432" s="172"/>
      <c r="V2432" s="172"/>
      <c r="W2432" s="172"/>
      <c r="X2432" s="172"/>
      <c r="Y2432" s="172"/>
      <c r="Z2432" s="172"/>
      <c r="AA2432" s="172"/>
      <c r="AB2432" s="172"/>
      <c r="AC2432" s="172"/>
      <c r="AD2432" s="172"/>
      <c r="AE2432" s="172"/>
      <c r="AF2432" s="172"/>
      <c r="AG2432" s="172"/>
      <c r="AH2432" s="172"/>
      <c r="AI2432" s="172"/>
      <c r="AJ2432" s="172"/>
      <c r="AK2432" s="172"/>
      <c r="AL2432" s="172"/>
      <c r="AM2432" s="172"/>
      <c r="AN2432" s="172"/>
      <c r="AO2432" s="172"/>
      <c r="AP2432" s="172"/>
      <c r="AQ2432" s="172"/>
      <c r="AR2432" s="172"/>
      <c r="AS2432" s="172"/>
      <c r="AT2432" s="172"/>
      <c r="AU2432" s="172"/>
      <c r="AV2432" s="172"/>
      <c r="AW2432" s="172"/>
      <c r="AX2432" s="172"/>
      <c r="AY2432" s="172"/>
      <c r="AZ2432" s="172"/>
      <c r="BA2432" s="172"/>
      <c r="BB2432" s="172"/>
      <c r="BC2432" s="172"/>
      <c r="BD2432" s="172"/>
      <c r="BE2432" s="172"/>
      <c r="BF2432" s="172"/>
      <c r="BG2432" s="172"/>
      <c r="BH2432" s="172"/>
      <c r="BI2432" s="172"/>
      <c r="BJ2432" s="172"/>
      <c r="BK2432" s="172"/>
      <c r="BL2432" s="172"/>
      <c r="BM2432" s="172"/>
      <c r="BN2432" s="172"/>
    </row>
    <row r="2433" spans="20:66" s="156" customFormat="1">
      <c r="T2433" s="172"/>
      <c r="U2433" s="172"/>
      <c r="V2433" s="172"/>
      <c r="W2433" s="172"/>
      <c r="X2433" s="172"/>
      <c r="Y2433" s="172"/>
      <c r="Z2433" s="172"/>
      <c r="AA2433" s="172"/>
      <c r="AB2433" s="172"/>
      <c r="AC2433" s="172"/>
      <c r="AD2433" s="172"/>
      <c r="AE2433" s="172"/>
      <c r="AF2433" s="172"/>
      <c r="AG2433" s="172"/>
      <c r="AH2433" s="172"/>
      <c r="AI2433" s="172"/>
      <c r="AJ2433" s="172"/>
      <c r="AK2433" s="172"/>
      <c r="AL2433" s="172"/>
      <c r="AM2433" s="172"/>
      <c r="AN2433" s="172"/>
      <c r="AO2433" s="172"/>
      <c r="AP2433" s="172"/>
      <c r="AQ2433" s="172"/>
      <c r="AR2433" s="172"/>
      <c r="AS2433" s="172"/>
      <c r="AT2433" s="172"/>
      <c r="AU2433" s="172"/>
      <c r="AV2433" s="172"/>
      <c r="AW2433" s="172"/>
      <c r="AX2433" s="172"/>
      <c r="AY2433" s="172"/>
      <c r="AZ2433" s="172"/>
      <c r="BA2433" s="172"/>
      <c r="BB2433" s="172"/>
      <c r="BC2433" s="172"/>
      <c r="BD2433" s="172"/>
      <c r="BE2433" s="172"/>
      <c r="BF2433" s="172"/>
      <c r="BG2433" s="172"/>
      <c r="BH2433" s="172"/>
      <c r="BI2433" s="172"/>
      <c r="BJ2433" s="172"/>
      <c r="BK2433" s="172"/>
      <c r="BL2433" s="172"/>
      <c r="BM2433" s="172"/>
      <c r="BN2433" s="172"/>
    </row>
    <row r="2434" spans="20:66" s="156" customFormat="1">
      <c r="T2434" s="172"/>
      <c r="U2434" s="172"/>
      <c r="V2434" s="172"/>
      <c r="W2434" s="172"/>
      <c r="X2434" s="172"/>
      <c r="Y2434" s="172"/>
      <c r="Z2434" s="172"/>
      <c r="AA2434" s="172"/>
      <c r="AB2434" s="172"/>
      <c r="AC2434" s="172"/>
      <c r="AD2434" s="172"/>
      <c r="AE2434" s="172"/>
      <c r="AF2434" s="172"/>
      <c r="AG2434" s="172"/>
      <c r="AH2434" s="172"/>
      <c r="AI2434" s="172"/>
      <c r="AJ2434" s="172"/>
      <c r="AK2434" s="172"/>
      <c r="AL2434" s="172"/>
      <c r="AM2434" s="172"/>
      <c r="AN2434" s="172"/>
      <c r="AO2434" s="172"/>
      <c r="AP2434" s="172"/>
      <c r="AQ2434" s="172"/>
      <c r="AR2434" s="172"/>
      <c r="AS2434" s="172"/>
      <c r="AT2434" s="172"/>
      <c r="AU2434" s="172"/>
      <c r="AV2434" s="172"/>
      <c r="AW2434" s="172"/>
      <c r="AX2434" s="172"/>
      <c r="AY2434" s="172"/>
      <c r="AZ2434" s="172"/>
      <c r="BA2434" s="172"/>
      <c r="BB2434" s="172"/>
      <c r="BC2434" s="172"/>
      <c r="BD2434" s="172"/>
      <c r="BE2434" s="172"/>
      <c r="BF2434" s="172"/>
      <c r="BG2434" s="172"/>
      <c r="BH2434" s="172"/>
      <c r="BI2434" s="172"/>
      <c r="BJ2434" s="172"/>
      <c r="BK2434" s="172"/>
      <c r="BL2434" s="172"/>
      <c r="BM2434" s="172"/>
      <c r="BN2434" s="172"/>
    </row>
    <row r="2435" spans="20:66" s="156" customFormat="1">
      <c r="T2435" s="172"/>
      <c r="U2435" s="172"/>
      <c r="V2435" s="172"/>
      <c r="W2435" s="172"/>
      <c r="X2435" s="172"/>
      <c r="Y2435" s="172"/>
      <c r="Z2435" s="172"/>
      <c r="AA2435" s="172"/>
      <c r="AB2435" s="172"/>
      <c r="AC2435" s="172"/>
      <c r="AD2435" s="172"/>
      <c r="AE2435" s="172"/>
      <c r="AF2435" s="172"/>
      <c r="AG2435" s="172"/>
      <c r="AH2435" s="172"/>
      <c r="AI2435" s="172"/>
      <c r="AJ2435" s="172"/>
      <c r="AK2435" s="172"/>
      <c r="AL2435" s="172"/>
      <c r="AM2435" s="172"/>
      <c r="AN2435" s="172"/>
      <c r="AO2435" s="172"/>
      <c r="AP2435" s="172"/>
      <c r="AQ2435" s="172"/>
      <c r="AR2435" s="172"/>
      <c r="AS2435" s="172"/>
      <c r="AT2435" s="172"/>
      <c r="AU2435" s="172"/>
      <c r="AV2435" s="172"/>
      <c r="AW2435" s="172"/>
      <c r="AX2435" s="172"/>
      <c r="AY2435" s="172"/>
      <c r="AZ2435" s="172"/>
      <c r="BA2435" s="172"/>
      <c r="BB2435" s="172"/>
      <c r="BC2435" s="172"/>
      <c r="BD2435" s="172"/>
      <c r="BE2435" s="172"/>
      <c r="BF2435" s="172"/>
      <c r="BG2435" s="172"/>
      <c r="BH2435" s="172"/>
      <c r="BI2435" s="172"/>
      <c r="BJ2435" s="172"/>
      <c r="BK2435" s="172"/>
      <c r="BL2435" s="172"/>
      <c r="BM2435" s="172"/>
      <c r="BN2435" s="172"/>
    </row>
    <row r="2436" spans="20:66" s="156" customFormat="1">
      <c r="T2436" s="172"/>
      <c r="U2436" s="172"/>
      <c r="V2436" s="172"/>
      <c r="W2436" s="172"/>
      <c r="X2436" s="172"/>
      <c r="Y2436" s="172"/>
      <c r="Z2436" s="172"/>
      <c r="AA2436" s="172"/>
      <c r="AB2436" s="172"/>
      <c r="AC2436" s="172"/>
      <c r="AD2436" s="172"/>
      <c r="AE2436" s="172"/>
      <c r="AF2436" s="172"/>
      <c r="AG2436" s="172"/>
      <c r="AH2436" s="172"/>
      <c r="AI2436" s="172"/>
      <c r="AJ2436" s="172"/>
      <c r="AK2436" s="172"/>
      <c r="AL2436" s="172"/>
      <c r="AM2436" s="172"/>
      <c r="AN2436" s="172"/>
      <c r="AO2436" s="172"/>
      <c r="AP2436" s="172"/>
      <c r="AQ2436" s="172"/>
      <c r="AR2436" s="172"/>
      <c r="AS2436" s="172"/>
      <c r="AT2436" s="172"/>
      <c r="AU2436" s="172"/>
      <c r="AV2436" s="172"/>
      <c r="AW2436" s="172"/>
      <c r="AX2436" s="172"/>
      <c r="AY2436" s="172"/>
      <c r="AZ2436" s="172"/>
      <c r="BA2436" s="172"/>
      <c r="BB2436" s="172"/>
      <c r="BC2436" s="172"/>
      <c r="BD2436" s="172"/>
      <c r="BE2436" s="172"/>
      <c r="BF2436" s="172"/>
      <c r="BG2436" s="172"/>
      <c r="BH2436" s="172"/>
      <c r="BI2436" s="172"/>
      <c r="BJ2436" s="172"/>
      <c r="BK2436" s="172"/>
      <c r="BL2436" s="172"/>
      <c r="BM2436" s="172"/>
      <c r="BN2436" s="172"/>
    </row>
    <row r="2437" spans="20:66" s="156" customFormat="1">
      <c r="T2437" s="172"/>
      <c r="U2437" s="172"/>
      <c r="V2437" s="172"/>
      <c r="W2437" s="172"/>
      <c r="X2437" s="172"/>
      <c r="Y2437" s="172"/>
      <c r="Z2437" s="172"/>
      <c r="AA2437" s="172"/>
      <c r="AB2437" s="172"/>
      <c r="AC2437" s="172"/>
      <c r="AD2437" s="172"/>
      <c r="AE2437" s="172"/>
      <c r="AF2437" s="172"/>
      <c r="AG2437" s="172"/>
      <c r="AH2437" s="172"/>
      <c r="AI2437" s="172"/>
      <c r="AJ2437" s="172"/>
      <c r="AK2437" s="172"/>
      <c r="AL2437" s="172"/>
      <c r="AM2437" s="172"/>
      <c r="AN2437" s="172"/>
      <c r="AO2437" s="172"/>
      <c r="AP2437" s="172"/>
      <c r="AQ2437" s="172"/>
      <c r="AR2437" s="172"/>
      <c r="AS2437" s="172"/>
      <c r="AT2437" s="172"/>
      <c r="AU2437" s="172"/>
      <c r="AV2437" s="172"/>
      <c r="AW2437" s="172"/>
      <c r="AX2437" s="172"/>
      <c r="AY2437" s="172"/>
      <c r="AZ2437" s="172"/>
      <c r="BA2437" s="172"/>
      <c r="BB2437" s="172"/>
      <c r="BC2437" s="172"/>
      <c r="BD2437" s="172"/>
      <c r="BE2437" s="172"/>
      <c r="BF2437" s="172"/>
      <c r="BG2437" s="172"/>
      <c r="BH2437" s="172"/>
      <c r="BI2437" s="172"/>
      <c r="BJ2437" s="172"/>
      <c r="BK2437" s="172"/>
      <c r="BL2437" s="172"/>
      <c r="BM2437" s="172"/>
      <c r="BN2437" s="172"/>
    </row>
    <row r="2438" spans="20:66" s="156" customFormat="1">
      <c r="T2438" s="172"/>
      <c r="U2438" s="172"/>
      <c r="V2438" s="172"/>
      <c r="W2438" s="172"/>
      <c r="X2438" s="172"/>
      <c r="Y2438" s="172"/>
      <c r="Z2438" s="172"/>
      <c r="AA2438" s="172"/>
      <c r="AB2438" s="172"/>
      <c r="AC2438" s="172"/>
      <c r="AD2438" s="172"/>
      <c r="AE2438" s="172"/>
      <c r="AF2438" s="172"/>
      <c r="AG2438" s="172"/>
      <c r="AH2438" s="172"/>
      <c r="AI2438" s="172"/>
      <c r="AJ2438" s="172"/>
      <c r="AK2438" s="172"/>
      <c r="AL2438" s="172"/>
      <c r="AM2438" s="172"/>
      <c r="AN2438" s="172"/>
      <c r="AO2438" s="172"/>
      <c r="AP2438" s="172"/>
      <c r="AQ2438" s="172"/>
      <c r="AR2438" s="172"/>
      <c r="AS2438" s="172"/>
      <c r="AT2438" s="172"/>
      <c r="AU2438" s="172"/>
      <c r="AV2438" s="172"/>
      <c r="AW2438" s="172"/>
      <c r="AX2438" s="172"/>
      <c r="AY2438" s="172"/>
      <c r="AZ2438" s="172"/>
      <c r="BA2438" s="172"/>
      <c r="BB2438" s="172"/>
      <c r="BC2438" s="172"/>
      <c r="BD2438" s="172"/>
      <c r="BE2438" s="172"/>
      <c r="BF2438" s="172"/>
      <c r="BG2438" s="172"/>
      <c r="BH2438" s="172"/>
      <c r="BI2438" s="172"/>
      <c r="BJ2438" s="172"/>
      <c r="BK2438" s="172"/>
      <c r="BL2438" s="172"/>
      <c r="BM2438" s="172"/>
      <c r="BN2438" s="172"/>
    </row>
    <row r="2439" spans="20:66" s="156" customFormat="1">
      <c r="T2439" s="172"/>
      <c r="U2439" s="172"/>
      <c r="V2439" s="172"/>
      <c r="W2439" s="172"/>
      <c r="X2439" s="172"/>
      <c r="Y2439" s="172"/>
      <c r="Z2439" s="172"/>
      <c r="AA2439" s="172"/>
      <c r="AB2439" s="172"/>
      <c r="AC2439" s="172"/>
      <c r="AD2439" s="172"/>
      <c r="AE2439" s="172"/>
      <c r="AF2439" s="172"/>
      <c r="AG2439" s="172"/>
      <c r="AH2439" s="172"/>
      <c r="AI2439" s="172"/>
      <c r="AJ2439" s="172"/>
      <c r="AK2439" s="172"/>
      <c r="AL2439" s="172"/>
      <c r="AM2439" s="172"/>
      <c r="AN2439" s="172"/>
      <c r="AO2439" s="172"/>
      <c r="AP2439" s="172"/>
      <c r="AQ2439" s="172"/>
      <c r="AR2439" s="172"/>
      <c r="AS2439" s="172"/>
      <c r="AT2439" s="172"/>
      <c r="AU2439" s="172"/>
      <c r="AV2439" s="172"/>
      <c r="AW2439" s="172"/>
      <c r="AX2439" s="172"/>
      <c r="AY2439" s="172"/>
      <c r="AZ2439" s="172"/>
      <c r="BA2439" s="172"/>
      <c r="BB2439" s="172"/>
      <c r="BC2439" s="172"/>
      <c r="BD2439" s="172"/>
      <c r="BE2439" s="172"/>
      <c r="BF2439" s="172"/>
      <c r="BG2439" s="172"/>
      <c r="BH2439" s="172"/>
      <c r="BI2439" s="172"/>
      <c r="BJ2439" s="172"/>
      <c r="BK2439" s="172"/>
      <c r="BL2439" s="172"/>
      <c r="BM2439" s="172"/>
      <c r="BN2439" s="172"/>
    </row>
    <row r="2440" spans="20:66" s="156" customFormat="1">
      <c r="T2440" s="172"/>
      <c r="U2440" s="172"/>
      <c r="V2440" s="172"/>
      <c r="W2440" s="172"/>
      <c r="X2440" s="172"/>
      <c r="Y2440" s="172"/>
      <c r="Z2440" s="172"/>
      <c r="AA2440" s="172"/>
      <c r="AB2440" s="172"/>
      <c r="AC2440" s="172"/>
      <c r="AD2440" s="172"/>
      <c r="AE2440" s="172"/>
      <c r="AF2440" s="172"/>
      <c r="AG2440" s="172"/>
      <c r="AH2440" s="172"/>
      <c r="AI2440" s="172"/>
      <c r="AJ2440" s="172"/>
      <c r="AK2440" s="172"/>
      <c r="AL2440" s="172"/>
      <c r="AM2440" s="172"/>
      <c r="AN2440" s="172"/>
      <c r="AO2440" s="172"/>
      <c r="AP2440" s="172"/>
      <c r="AQ2440" s="172"/>
      <c r="AR2440" s="172"/>
      <c r="AS2440" s="172"/>
      <c r="AT2440" s="172"/>
      <c r="AU2440" s="172"/>
      <c r="AV2440" s="172"/>
      <c r="AW2440" s="172"/>
      <c r="AX2440" s="172"/>
      <c r="AY2440" s="172"/>
      <c r="AZ2440" s="172"/>
      <c r="BA2440" s="172"/>
      <c r="BB2440" s="172"/>
      <c r="BC2440" s="172"/>
      <c r="BD2440" s="172"/>
      <c r="BE2440" s="172"/>
      <c r="BF2440" s="172"/>
      <c r="BG2440" s="172"/>
      <c r="BH2440" s="172"/>
      <c r="BI2440" s="172"/>
      <c r="BJ2440" s="172"/>
      <c r="BK2440" s="172"/>
      <c r="BL2440" s="172"/>
      <c r="BM2440" s="172"/>
      <c r="BN2440" s="172"/>
    </row>
    <row r="2441" spans="20:66" s="156" customFormat="1">
      <c r="T2441" s="172"/>
      <c r="U2441" s="172"/>
      <c r="V2441" s="172"/>
      <c r="W2441" s="172"/>
      <c r="X2441" s="172"/>
      <c r="Y2441" s="172"/>
      <c r="Z2441" s="172"/>
      <c r="AA2441" s="172"/>
      <c r="AB2441" s="172"/>
      <c r="AC2441" s="172"/>
      <c r="AD2441" s="172"/>
      <c r="AE2441" s="172"/>
      <c r="AF2441" s="172"/>
      <c r="AG2441" s="172"/>
      <c r="AH2441" s="172"/>
      <c r="AI2441" s="172"/>
      <c r="AJ2441" s="172"/>
      <c r="AK2441" s="172"/>
      <c r="AL2441" s="172"/>
      <c r="AM2441" s="172"/>
      <c r="AN2441" s="172"/>
      <c r="AO2441" s="172"/>
      <c r="AP2441" s="172"/>
      <c r="AQ2441" s="172"/>
      <c r="AR2441" s="172"/>
      <c r="AS2441" s="172"/>
      <c r="AT2441" s="172"/>
      <c r="AU2441" s="172"/>
      <c r="AV2441" s="172"/>
      <c r="AW2441" s="172"/>
      <c r="AX2441" s="172"/>
      <c r="AY2441" s="172"/>
      <c r="AZ2441" s="172"/>
      <c r="BA2441" s="172"/>
      <c r="BB2441" s="172"/>
      <c r="BC2441" s="172"/>
      <c r="BD2441" s="172"/>
      <c r="BE2441" s="172"/>
      <c r="BF2441" s="172"/>
      <c r="BG2441" s="172"/>
      <c r="BH2441" s="172"/>
      <c r="BI2441" s="172"/>
      <c r="BJ2441" s="172"/>
      <c r="BK2441" s="172"/>
      <c r="BL2441" s="172"/>
      <c r="BM2441" s="172"/>
      <c r="BN2441" s="172"/>
    </row>
    <row r="2442" spans="20:66" s="156" customFormat="1">
      <c r="T2442" s="172"/>
      <c r="U2442" s="172"/>
      <c r="V2442" s="172"/>
      <c r="W2442" s="172"/>
      <c r="X2442" s="172"/>
      <c r="Y2442" s="172"/>
      <c r="Z2442" s="172"/>
      <c r="AA2442" s="172"/>
      <c r="AB2442" s="172"/>
      <c r="AC2442" s="172"/>
      <c r="AD2442" s="172"/>
      <c r="AE2442" s="172"/>
      <c r="AF2442" s="172"/>
      <c r="AG2442" s="172"/>
      <c r="AH2442" s="172"/>
      <c r="AI2442" s="172"/>
      <c r="AJ2442" s="172"/>
      <c r="AK2442" s="172"/>
      <c r="AL2442" s="172"/>
      <c r="AM2442" s="172"/>
      <c r="AN2442" s="172"/>
      <c r="AO2442" s="172"/>
      <c r="AP2442" s="172"/>
      <c r="AQ2442" s="172"/>
      <c r="AR2442" s="172"/>
      <c r="AS2442" s="172"/>
      <c r="AT2442" s="172"/>
      <c r="AU2442" s="172"/>
      <c r="AV2442" s="172"/>
      <c r="AW2442" s="172"/>
      <c r="AX2442" s="172"/>
      <c r="AY2442" s="172"/>
      <c r="AZ2442" s="172"/>
      <c r="BA2442" s="172"/>
      <c r="BB2442" s="172"/>
      <c r="BC2442" s="172"/>
      <c r="BD2442" s="172"/>
      <c r="BE2442" s="172"/>
      <c r="BF2442" s="172"/>
      <c r="BG2442" s="172"/>
      <c r="BH2442" s="172"/>
      <c r="BI2442" s="172"/>
      <c r="BJ2442" s="172"/>
      <c r="BK2442" s="172"/>
      <c r="BL2442" s="172"/>
      <c r="BM2442" s="172"/>
      <c r="BN2442" s="172"/>
    </row>
    <row r="2443" spans="20:66" s="156" customFormat="1">
      <c r="T2443" s="172"/>
      <c r="U2443" s="172"/>
      <c r="V2443" s="172"/>
      <c r="W2443" s="172"/>
      <c r="X2443" s="172"/>
      <c r="Y2443" s="172"/>
      <c r="Z2443" s="172"/>
      <c r="AA2443" s="172"/>
      <c r="AB2443" s="172"/>
      <c r="AC2443" s="172"/>
      <c r="AD2443" s="172"/>
      <c r="AE2443" s="172"/>
      <c r="AF2443" s="172"/>
      <c r="AG2443" s="172"/>
      <c r="AH2443" s="172"/>
      <c r="AI2443" s="172"/>
      <c r="AJ2443" s="172"/>
      <c r="AK2443" s="172"/>
      <c r="AL2443" s="172"/>
      <c r="AM2443" s="172"/>
      <c r="AN2443" s="172"/>
      <c r="AO2443" s="172"/>
      <c r="AP2443" s="172"/>
      <c r="AQ2443" s="172"/>
      <c r="AR2443" s="172"/>
      <c r="AS2443" s="172"/>
      <c r="AT2443" s="172"/>
      <c r="AU2443" s="172"/>
      <c r="AV2443" s="172"/>
      <c r="AW2443" s="172"/>
      <c r="AX2443" s="172"/>
      <c r="AY2443" s="172"/>
      <c r="AZ2443" s="172"/>
      <c r="BA2443" s="172"/>
      <c r="BB2443" s="172"/>
      <c r="BC2443" s="172"/>
      <c r="BD2443" s="172"/>
      <c r="BE2443" s="172"/>
      <c r="BF2443" s="172"/>
      <c r="BG2443" s="172"/>
      <c r="BH2443" s="172"/>
      <c r="BI2443" s="172"/>
      <c r="BJ2443" s="172"/>
      <c r="BK2443" s="172"/>
      <c r="BL2443" s="172"/>
      <c r="BM2443" s="172"/>
      <c r="BN2443" s="172"/>
    </row>
    <row r="2444" spans="20:66" s="156" customFormat="1">
      <c r="T2444" s="172"/>
      <c r="U2444" s="172"/>
      <c r="V2444" s="172"/>
      <c r="W2444" s="172"/>
      <c r="X2444" s="172"/>
      <c r="Y2444" s="172"/>
      <c r="Z2444" s="172"/>
      <c r="AA2444" s="172"/>
      <c r="AB2444" s="172"/>
      <c r="AC2444" s="172"/>
      <c r="AD2444" s="172"/>
      <c r="AE2444" s="172"/>
      <c r="AF2444" s="172"/>
      <c r="AG2444" s="172"/>
      <c r="AH2444" s="172"/>
      <c r="AI2444" s="172"/>
      <c r="AJ2444" s="172"/>
      <c r="AK2444" s="172"/>
      <c r="AL2444" s="172"/>
      <c r="AM2444" s="172"/>
      <c r="AN2444" s="172"/>
      <c r="AO2444" s="172"/>
      <c r="AP2444" s="172"/>
      <c r="AQ2444" s="172"/>
      <c r="AR2444" s="172"/>
      <c r="AS2444" s="172"/>
      <c r="AT2444" s="172"/>
      <c r="AU2444" s="172"/>
      <c r="AV2444" s="172"/>
      <c r="AW2444" s="172"/>
      <c r="AX2444" s="172"/>
      <c r="AY2444" s="172"/>
      <c r="AZ2444" s="172"/>
      <c r="BA2444" s="172"/>
      <c r="BB2444" s="172"/>
      <c r="BC2444" s="172"/>
      <c r="BD2444" s="172"/>
      <c r="BE2444" s="172"/>
      <c r="BF2444" s="172"/>
      <c r="BG2444" s="172"/>
      <c r="BH2444" s="172"/>
      <c r="BI2444" s="172"/>
      <c r="BJ2444" s="172"/>
      <c r="BK2444" s="172"/>
      <c r="BL2444" s="172"/>
      <c r="BM2444" s="172"/>
      <c r="BN2444" s="172"/>
    </row>
    <row r="2445" spans="20:66" s="156" customFormat="1">
      <c r="T2445" s="172"/>
      <c r="U2445" s="172"/>
      <c r="V2445" s="172"/>
      <c r="W2445" s="172"/>
      <c r="X2445" s="172"/>
      <c r="Y2445" s="172"/>
      <c r="Z2445" s="172"/>
      <c r="AA2445" s="172"/>
      <c r="AB2445" s="172"/>
      <c r="AC2445" s="172"/>
      <c r="AD2445" s="172"/>
      <c r="AE2445" s="172"/>
      <c r="AF2445" s="172"/>
      <c r="AG2445" s="172"/>
      <c r="AH2445" s="172"/>
      <c r="AI2445" s="172"/>
      <c r="AJ2445" s="172"/>
      <c r="AK2445" s="172"/>
      <c r="AL2445" s="172"/>
      <c r="AM2445" s="172"/>
      <c r="AN2445" s="172"/>
      <c r="AO2445" s="172"/>
      <c r="AP2445" s="172"/>
      <c r="AQ2445" s="172"/>
      <c r="AR2445" s="172"/>
      <c r="AS2445" s="172"/>
      <c r="AT2445" s="172"/>
      <c r="AU2445" s="172"/>
      <c r="AV2445" s="172"/>
      <c r="AW2445" s="172"/>
      <c r="AX2445" s="172"/>
      <c r="AY2445" s="172"/>
      <c r="AZ2445" s="172"/>
      <c r="BA2445" s="172"/>
      <c r="BB2445" s="172"/>
      <c r="BC2445" s="172"/>
      <c r="BD2445" s="172"/>
      <c r="BE2445" s="172"/>
      <c r="BF2445" s="172"/>
      <c r="BG2445" s="172"/>
      <c r="BH2445" s="172"/>
      <c r="BI2445" s="172"/>
      <c r="BJ2445" s="172"/>
      <c r="BK2445" s="172"/>
      <c r="BL2445" s="172"/>
      <c r="BM2445" s="172"/>
      <c r="BN2445" s="172"/>
    </row>
    <row r="2446" spans="20:66" s="156" customFormat="1">
      <c r="T2446" s="172"/>
      <c r="U2446" s="172"/>
      <c r="V2446" s="172"/>
      <c r="W2446" s="172"/>
      <c r="X2446" s="172"/>
      <c r="Y2446" s="172"/>
      <c r="Z2446" s="172"/>
      <c r="AA2446" s="172"/>
      <c r="AB2446" s="172"/>
      <c r="AC2446" s="172"/>
      <c r="AD2446" s="172"/>
      <c r="AE2446" s="172"/>
      <c r="AF2446" s="172"/>
      <c r="AG2446" s="172"/>
      <c r="AH2446" s="172"/>
      <c r="AI2446" s="172"/>
      <c r="AJ2446" s="172"/>
      <c r="AK2446" s="172"/>
      <c r="AL2446" s="172"/>
      <c r="AM2446" s="172"/>
      <c r="AN2446" s="172"/>
      <c r="AO2446" s="172"/>
      <c r="AP2446" s="172"/>
      <c r="AQ2446" s="172"/>
      <c r="AR2446" s="172"/>
      <c r="AS2446" s="172"/>
      <c r="AT2446" s="172"/>
      <c r="AU2446" s="172"/>
      <c r="AV2446" s="172"/>
      <c r="AW2446" s="172"/>
      <c r="AX2446" s="172"/>
      <c r="AY2446" s="172"/>
      <c r="AZ2446" s="172"/>
      <c r="BA2446" s="172"/>
      <c r="BB2446" s="172"/>
      <c r="BC2446" s="172"/>
      <c r="BD2446" s="172"/>
      <c r="BE2446" s="172"/>
      <c r="BF2446" s="172"/>
      <c r="BG2446" s="172"/>
      <c r="BH2446" s="172"/>
      <c r="BI2446" s="172"/>
      <c r="BJ2446" s="172"/>
      <c r="BK2446" s="172"/>
      <c r="BL2446" s="172"/>
      <c r="BM2446" s="172"/>
      <c r="BN2446" s="172"/>
    </row>
    <row r="2447" spans="20:66" s="156" customFormat="1">
      <c r="T2447" s="172"/>
      <c r="U2447" s="172"/>
      <c r="V2447" s="172"/>
      <c r="W2447" s="172"/>
      <c r="X2447" s="172"/>
      <c r="Y2447" s="172"/>
      <c r="Z2447" s="172"/>
      <c r="AA2447" s="172"/>
      <c r="AB2447" s="172"/>
      <c r="AC2447" s="172"/>
      <c r="AD2447" s="172"/>
      <c r="AE2447" s="172"/>
      <c r="AF2447" s="172"/>
      <c r="AG2447" s="172"/>
      <c r="AH2447" s="172"/>
      <c r="AI2447" s="172"/>
      <c r="AJ2447" s="172"/>
      <c r="AK2447" s="172"/>
      <c r="AL2447" s="172"/>
      <c r="AM2447" s="172"/>
      <c r="AN2447" s="172"/>
      <c r="AO2447" s="172"/>
      <c r="AP2447" s="172"/>
      <c r="AQ2447" s="172"/>
      <c r="AR2447" s="172"/>
      <c r="AS2447" s="172"/>
      <c r="AT2447" s="172"/>
      <c r="AU2447" s="172"/>
      <c r="AV2447" s="172"/>
      <c r="AW2447" s="172"/>
      <c r="AX2447" s="172"/>
      <c r="AY2447" s="172"/>
      <c r="AZ2447" s="172"/>
      <c r="BA2447" s="172"/>
      <c r="BB2447" s="172"/>
      <c r="BC2447" s="172"/>
      <c r="BD2447" s="172"/>
      <c r="BE2447" s="172"/>
      <c r="BF2447" s="172"/>
      <c r="BG2447" s="172"/>
      <c r="BH2447" s="172"/>
      <c r="BI2447" s="172"/>
      <c r="BJ2447" s="172"/>
      <c r="BK2447" s="172"/>
      <c r="BL2447" s="172"/>
      <c r="BM2447" s="172"/>
      <c r="BN2447" s="172"/>
    </row>
    <row r="2448" spans="20:66" s="156" customFormat="1">
      <c r="T2448" s="172"/>
      <c r="U2448" s="172"/>
      <c r="V2448" s="172"/>
      <c r="W2448" s="172"/>
      <c r="X2448" s="172"/>
      <c r="Y2448" s="172"/>
      <c r="Z2448" s="172"/>
      <c r="AA2448" s="172"/>
      <c r="AB2448" s="172"/>
      <c r="AC2448" s="172"/>
      <c r="AD2448" s="172"/>
      <c r="AE2448" s="172"/>
      <c r="AF2448" s="172"/>
      <c r="AG2448" s="172"/>
      <c r="AH2448" s="172"/>
      <c r="AI2448" s="172"/>
      <c r="AJ2448" s="172"/>
      <c r="AK2448" s="172"/>
      <c r="AL2448" s="172"/>
      <c r="AM2448" s="172"/>
      <c r="AN2448" s="172"/>
      <c r="AO2448" s="172"/>
      <c r="AP2448" s="172"/>
      <c r="AQ2448" s="172"/>
      <c r="AR2448" s="172"/>
      <c r="AS2448" s="172"/>
      <c r="AT2448" s="172"/>
      <c r="AU2448" s="172"/>
      <c r="AV2448" s="172"/>
      <c r="AW2448" s="172"/>
      <c r="AX2448" s="172"/>
      <c r="AY2448" s="172"/>
      <c r="AZ2448" s="172"/>
      <c r="BA2448" s="172"/>
      <c r="BB2448" s="172"/>
      <c r="BC2448" s="172"/>
      <c r="BD2448" s="172"/>
      <c r="BE2448" s="172"/>
      <c r="BF2448" s="172"/>
      <c r="BG2448" s="172"/>
      <c r="BH2448" s="172"/>
      <c r="BI2448" s="172"/>
      <c r="BJ2448" s="172"/>
      <c r="BK2448" s="172"/>
      <c r="BL2448" s="172"/>
      <c r="BM2448" s="172"/>
      <c r="BN2448" s="172"/>
    </row>
    <row r="2449" spans="20:66" s="156" customFormat="1">
      <c r="T2449" s="172"/>
      <c r="U2449" s="172"/>
      <c r="V2449" s="172"/>
      <c r="W2449" s="172"/>
      <c r="X2449" s="172"/>
      <c r="Y2449" s="172"/>
      <c r="Z2449" s="172"/>
      <c r="AA2449" s="172"/>
      <c r="AB2449" s="172"/>
      <c r="AC2449" s="172"/>
      <c r="AD2449" s="172"/>
      <c r="AE2449" s="172"/>
      <c r="AF2449" s="172"/>
      <c r="AG2449" s="172"/>
      <c r="AH2449" s="172"/>
      <c r="AI2449" s="172"/>
      <c r="AJ2449" s="172"/>
      <c r="AK2449" s="172"/>
      <c r="AL2449" s="172"/>
      <c r="AM2449" s="172"/>
      <c r="AN2449" s="172"/>
      <c r="AO2449" s="172"/>
      <c r="AP2449" s="172"/>
      <c r="AQ2449" s="172"/>
      <c r="AR2449" s="172"/>
      <c r="AS2449" s="172"/>
      <c r="AT2449" s="172"/>
      <c r="AU2449" s="172"/>
      <c r="AV2449" s="172"/>
      <c r="AW2449" s="172"/>
      <c r="AX2449" s="172"/>
      <c r="AY2449" s="172"/>
      <c r="AZ2449" s="172"/>
      <c r="BA2449" s="172"/>
      <c r="BB2449" s="172"/>
      <c r="BC2449" s="172"/>
      <c r="BD2449" s="172"/>
      <c r="BE2449" s="172"/>
      <c r="BF2449" s="172"/>
      <c r="BG2449" s="172"/>
      <c r="BH2449" s="172"/>
      <c r="BI2449" s="172"/>
      <c r="BJ2449" s="172"/>
      <c r="BK2449" s="172"/>
      <c r="BL2449" s="172"/>
      <c r="BM2449" s="172"/>
      <c r="BN2449" s="172"/>
    </row>
    <row r="2450" spans="20:66" s="156" customFormat="1">
      <c r="T2450" s="172"/>
      <c r="U2450" s="172"/>
      <c r="V2450" s="172"/>
      <c r="W2450" s="172"/>
      <c r="X2450" s="172"/>
      <c r="Y2450" s="172"/>
      <c r="Z2450" s="172"/>
      <c r="AA2450" s="172"/>
      <c r="AB2450" s="172"/>
      <c r="AC2450" s="172"/>
      <c r="AD2450" s="172"/>
      <c r="AE2450" s="172"/>
      <c r="AF2450" s="172"/>
      <c r="AG2450" s="172"/>
      <c r="AH2450" s="172"/>
      <c r="AI2450" s="172"/>
      <c r="AJ2450" s="172"/>
      <c r="AK2450" s="172"/>
      <c r="AL2450" s="172"/>
      <c r="AM2450" s="172"/>
      <c r="AN2450" s="172"/>
      <c r="AO2450" s="172"/>
      <c r="AP2450" s="172"/>
      <c r="AQ2450" s="172"/>
      <c r="AR2450" s="172"/>
      <c r="AS2450" s="172"/>
      <c r="AT2450" s="172"/>
      <c r="AU2450" s="172"/>
      <c r="AV2450" s="172"/>
      <c r="AW2450" s="172"/>
      <c r="AX2450" s="172"/>
      <c r="AY2450" s="172"/>
      <c r="AZ2450" s="172"/>
      <c r="BA2450" s="172"/>
      <c r="BB2450" s="172"/>
      <c r="BC2450" s="172"/>
      <c r="BD2450" s="172"/>
      <c r="BE2450" s="172"/>
      <c r="BF2450" s="172"/>
      <c r="BG2450" s="172"/>
      <c r="BH2450" s="172"/>
      <c r="BI2450" s="172"/>
      <c r="BJ2450" s="172"/>
      <c r="BK2450" s="172"/>
      <c r="BL2450" s="172"/>
      <c r="BM2450" s="172"/>
      <c r="BN2450" s="172"/>
    </row>
    <row r="2451" spans="20:66" s="156" customFormat="1">
      <c r="T2451" s="172"/>
      <c r="U2451" s="172"/>
      <c r="V2451" s="172"/>
      <c r="W2451" s="172"/>
      <c r="X2451" s="172"/>
      <c r="Y2451" s="172"/>
      <c r="Z2451" s="172"/>
      <c r="AA2451" s="172"/>
      <c r="AB2451" s="172"/>
      <c r="AC2451" s="172"/>
      <c r="AD2451" s="172"/>
      <c r="AE2451" s="172"/>
      <c r="AF2451" s="172"/>
      <c r="AG2451" s="172"/>
      <c r="AH2451" s="172"/>
      <c r="AI2451" s="172"/>
      <c r="AJ2451" s="172"/>
      <c r="AK2451" s="172"/>
      <c r="AL2451" s="172"/>
      <c r="AM2451" s="172"/>
      <c r="AN2451" s="172"/>
      <c r="AO2451" s="172"/>
      <c r="AP2451" s="172"/>
      <c r="AQ2451" s="172"/>
      <c r="AR2451" s="172"/>
      <c r="AS2451" s="172"/>
      <c r="AT2451" s="172"/>
      <c r="AU2451" s="172"/>
      <c r="AV2451" s="172"/>
      <c r="AW2451" s="172"/>
      <c r="AX2451" s="172"/>
      <c r="AY2451" s="172"/>
      <c r="AZ2451" s="172"/>
      <c r="BA2451" s="172"/>
      <c r="BB2451" s="172"/>
      <c r="BC2451" s="172"/>
      <c r="BD2451" s="172"/>
      <c r="BE2451" s="172"/>
      <c r="BF2451" s="172"/>
      <c r="BG2451" s="172"/>
      <c r="BH2451" s="172"/>
      <c r="BI2451" s="172"/>
      <c r="BJ2451" s="172"/>
      <c r="BK2451" s="172"/>
      <c r="BL2451" s="172"/>
      <c r="BM2451" s="172"/>
      <c r="BN2451" s="172"/>
    </row>
    <row r="2452" spans="20:66" s="156" customFormat="1">
      <c r="T2452" s="172"/>
      <c r="U2452" s="172"/>
      <c r="V2452" s="172"/>
      <c r="W2452" s="172"/>
      <c r="X2452" s="172"/>
      <c r="Y2452" s="172"/>
      <c r="Z2452" s="172"/>
      <c r="AA2452" s="172"/>
      <c r="AB2452" s="172"/>
      <c r="AC2452" s="172"/>
      <c r="AD2452" s="172"/>
      <c r="AE2452" s="172"/>
      <c r="AF2452" s="172"/>
      <c r="AG2452" s="172"/>
      <c r="AH2452" s="172"/>
      <c r="AI2452" s="172"/>
      <c r="AJ2452" s="172"/>
      <c r="AK2452" s="172"/>
      <c r="AL2452" s="172"/>
      <c r="AM2452" s="172"/>
      <c r="AN2452" s="172"/>
      <c r="AO2452" s="172"/>
      <c r="AP2452" s="172"/>
      <c r="AQ2452" s="172"/>
      <c r="AR2452" s="172"/>
      <c r="AS2452" s="172"/>
      <c r="AT2452" s="172"/>
      <c r="AU2452" s="172"/>
      <c r="AV2452" s="172"/>
      <c r="AW2452" s="172"/>
      <c r="AX2452" s="172"/>
      <c r="AY2452" s="172"/>
      <c r="AZ2452" s="172"/>
      <c r="BA2452" s="172"/>
      <c r="BB2452" s="172"/>
      <c r="BC2452" s="172"/>
      <c r="BD2452" s="172"/>
      <c r="BE2452" s="172"/>
      <c r="BF2452" s="172"/>
      <c r="BG2452" s="172"/>
      <c r="BH2452" s="172"/>
      <c r="BI2452" s="172"/>
      <c r="BJ2452" s="172"/>
      <c r="BK2452" s="172"/>
      <c r="BL2452" s="172"/>
      <c r="BM2452" s="172"/>
      <c r="BN2452" s="172"/>
    </row>
    <row r="2453" spans="20:66" s="156" customFormat="1">
      <c r="T2453" s="172"/>
      <c r="U2453" s="172"/>
      <c r="V2453" s="172"/>
      <c r="W2453" s="172"/>
      <c r="X2453" s="172"/>
      <c r="Y2453" s="172"/>
      <c r="Z2453" s="172"/>
      <c r="AA2453" s="172"/>
      <c r="AB2453" s="172"/>
      <c r="AC2453" s="172"/>
      <c r="AD2453" s="172"/>
      <c r="AE2453" s="172"/>
      <c r="AF2453" s="172"/>
      <c r="AG2453" s="172"/>
      <c r="AH2453" s="172"/>
      <c r="AI2453" s="172"/>
      <c r="AJ2453" s="172"/>
      <c r="AK2453" s="172"/>
      <c r="AL2453" s="172"/>
      <c r="AM2453" s="172"/>
      <c r="AN2453" s="172"/>
      <c r="AO2453" s="172"/>
      <c r="AP2453" s="172"/>
      <c r="AQ2453" s="172"/>
      <c r="AR2453" s="172"/>
      <c r="AS2453" s="172"/>
      <c r="AT2453" s="172"/>
      <c r="AU2453" s="172"/>
      <c r="AV2453" s="172"/>
      <c r="AW2453" s="172"/>
      <c r="AX2453" s="172"/>
      <c r="AY2453" s="172"/>
      <c r="AZ2453" s="172"/>
      <c r="BA2453" s="172"/>
      <c r="BB2453" s="172"/>
      <c r="BC2453" s="172"/>
      <c r="BD2453" s="172"/>
      <c r="BE2453" s="172"/>
      <c r="BF2453" s="172"/>
      <c r="BG2453" s="172"/>
      <c r="BH2453" s="172"/>
      <c r="BI2453" s="172"/>
      <c r="BJ2453" s="172"/>
      <c r="BK2453" s="172"/>
      <c r="BL2453" s="172"/>
      <c r="BM2453" s="172"/>
      <c r="BN2453" s="172"/>
    </row>
    <row r="2454" spans="20:66" s="156" customFormat="1">
      <c r="T2454" s="172"/>
      <c r="U2454" s="172"/>
      <c r="V2454" s="172"/>
      <c r="W2454" s="172"/>
      <c r="X2454" s="172"/>
      <c r="Y2454" s="172"/>
      <c r="Z2454" s="172"/>
      <c r="AA2454" s="172"/>
      <c r="AB2454" s="172"/>
      <c r="AC2454" s="172"/>
      <c r="AD2454" s="172"/>
      <c r="AE2454" s="172"/>
      <c r="AF2454" s="172"/>
      <c r="AG2454" s="172"/>
      <c r="AH2454" s="172"/>
      <c r="AI2454" s="172"/>
      <c r="AJ2454" s="172"/>
      <c r="AK2454" s="172"/>
      <c r="AL2454" s="172"/>
      <c r="AM2454" s="172"/>
      <c r="AN2454" s="172"/>
      <c r="AO2454" s="172"/>
      <c r="AP2454" s="172"/>
      <c r="AQ2454" s="172"/>
      <c r="AR2454" s="172"/>
      <c r="AS2454" s="172"/>
      <c r="AT2454" s="172"/>
      <c r="AU2454" s="172"/>
      <c r="AV2454" s="172"/>
      <c r="AW2454" s="172"/>
      <c r="AX2454" s="172"/>
      <c r="AY2454" s="172"/>
      <c r="AZ2454" s="172"/>
      <c r="BA2454" s="172"/>
      <c r="BB2454" s="172"/>
      <c r="BC2454" s="172"/>
      <c r="BD2454" s="172"/>
      <c r="BE2454" s="172"/>
      <c r="BF2454" s="172"/>
      <c r="BG2454" s="172"/>
      <c r="BH2454" s="172"/>
      <c r="BI2454" s="172"/>
      <c r="BJ2454" s="172"/>
      <c r="BK2454" s="172"/>
      <c r="BL2454" s="172"/>
      <c r="BM2454" s="172"/>
      <c r="BN2454" s="172"/>
    </row>
    <row r="2455" spans="20:66" s="156" customFormat="1">
      <c r="T2455" s="172"/>
      <c r="U2455" s="172"/>
      <c r="V2455" s="172"/>
      <c r="W2455" s="172"/>
      <c r="X2455" s="172"/>
      <c r="Y2455" s="172"/>
      <c r="Z2455" s="172"/>
      <c r="AA2455" s="172"/>
      <c r="AB2455" s="172"/>
      <c r="AC2455" s="172"/>
      <c r="AD2455" s="172"/>
      <c r="AE2455" s="172"/>
      <c r="AF2455" s="172"/>
      <c r="AG2455" s="172"/>
      <c r="AH2455" s="172"/>
      <c r="AI2455" s="172"/>
      <c r="AJ2455" s="172"/>
      <c r="AK2455" s="172"/>
      <c r="AL2455" s="172"/>
      <c r="AM2455" s="172"/>
      <c r="AN2455" s="172"/>
      <c r="AO2455" s="172"/>
      <c r="AP2455" s="172"/>
      <c r="AQ2455" s="172"/>
      <c r="AR2455" s="172"/>
      <c r="AS2455" s="172"/>
      <c r="AT2455" s="172"/>
      <c r="AU2455" s="172"/>
      <c r="AV2455" s="172"/>
      <c r="AW2455" s="172"/>
      <c r="AX2455" s="172"/>
      <c r="AY2455" s="172"/>
      <c r="AZ2455" s="172"/>
      <c r="BA2455" s="172"/>
      <c r="BB2455" s="172"/>
      <c r="BC2455" s="172"/>
      <c r="BD2455" s="172"/>
      <c r="BE2455" s="172"/>
      <c r="BF2455" s="172"/>
      <c r="BG2455" s="172"/>
      <c r="BH2455" s="172"/>
      <c r="BI2455" s="172"/>
      <c r="BJ2455" s="172"/>
      <c r="BK2455" s="172"/>
      <c r="BL2455" s="172"/>
      <c r="BM2455" s="172"/>
      <c r="BN2455" s="172"/>
    </row>
    <row r="2456" spans="20:66" s="156" customFormat="1">
      <c r="T2456" s="172"/>
      <c r="U2456" s="172"/>
      <c r="V2456" s="172"/>
      <c r="W2456" s="172"/>
      <c r="X2456" s="172"/>
      <c r="Y2456" s="172"/>
      <c r="Z2456" s="172"/>
      <c r="AA2456" s="172"/>
      <c r="AB2456" s="172"/>
      <c r="AC2456" s="172"/>
      <c r="AD2456" s="172"/>
      <c r="AE2456" s="172"/>
      <c r="AF2456" s="172"/>
      <c r="AG2456" s="172"/>
      <c r="AH2456" s="172"/>
      <c r="AI2456" s="172"/>
      <c r="AJ2456" s="172"/>
      <c r="AK2456" s="172"/>
      <c r="AL2456" s="172"/>
      <c r="AM2456" s="172"/>
      <c r="AN2456" s="172"/>
      <c r="AO2456" s="172"/>
      <c r="AP2456" s="172"/>
      <c r="AQ2456" s="172"/>
      <c r="AR2456" s="172"/>
      <c r="AS2456" s="172"/>
      <c r="AT2456" s="172"/>
      <c r="AU2456" s="172"/>
      <c r="AV2456" s="172"/>
      <c r="AW2456" s="172"/>
      <c r="AX2456" s="172"/>
      <c r="AY2456" s="172"/>
      <c r="AZ2456" s="172"/>
      <c r="BA2456" s="172"/>
      <c r="BB2456" s="172"/>
      <c r="BC2456" s="172"/>
      <c r="BD2456" s="172"/>
      <c r="BE2456" s="172"/>
      <c r="BF2456" s="172"/>
      <c r="BG2456" s="172"/>
      <c r="BH2456" s="172"/>
      <c r="BI2456" s="172"/>
      <c r="BJ2456" s="172"/>
      <c r="BK2456" s="172"/>
      <c r="BL2456" s="172"/>
      <c r="BM2456" s="172"/>
      <c r="BN2456" s="172"/>
    </row>
    <row r="2457" spans="20:66" s="156" customFormat="1">
      <c r="T2457" s="172"/>
      <c r="U2457" s="172"/>
      <c r="V2457" s="172"/>
      <c r="W2457" s="172"/>
      <c r="X2457" s="172"/>
      <c r="Y2457" s="172"/>
      <c r="Z2457" s="172"/>
      <c r="AA2457" s="172"/>
      <c r="AB2457" s="172"/>
      <c r="AC2457" s="172"/>
      <c r="AD2457" s="172"/>
      <c r="AE2457" s="172"/>
      <c r="AF2457" s="172"/>
      <c r="AG2457" s="172"/>
      <c r="AH2457" s="172"/>
      <c r="AI2457" s="172"/>
      <c r="AJ2457" s="172"/>
      <c r="AK2457" s="172"/>
      <c r="AL2457" s="172"/>
      <c r="AM2457" s="172"/>
      <c r="AN2457" s="172"/>
      <c r="AO2457" s="172"/>
      <c r="AP2457" s="172"/>
      <c r="AQ2457" s="172"/>
      <c r="AR2457" s="172"/>
      <c r="AS2457" s="172"/>
      <c r="AT2457" s="172"/>
      <c r="AU2457" s="172"/>
      <c r="AV2457" s="172"/>
      <c r="AW2457" s="172"/>
      <c r="AX2457" s="172"/>
      <c r="AY2457" s="172"/>
      <c r="AZ2457" s="172"/>
      <c r="BA2457" s="172"/>
      <c r="BB2457" s="172"/>
      <c r="BC2457" s="172"/>
      <c r="BD2457" s="172"/>
      <c r="BE2457" s="172"/>
      <c r="BF2457" s="172"/>
      <c r="BG2457" s="172"/>
      <c r="BH2457" s="172"/>
      <c r="BI2457" s="172"/>
      <c r="BJ2457" s="172"/>
      <c r="BK2457" s="172"/>
      <c r="BL2457" s="172"/>
      <c r="BM2457" s="172"/>
      <c r="BN2457" s="172"/>
    </row>
    <row r="2458" spans="20:66" s="156" customFormat="1">
      <c r="T2458" s="172"/>
      <c r="U2458" s="172"/>
      <c r="V2458" s="172"/>
      <c r="W2458" s="172"/>
      <c r="X2458" s="172"/>
      <c r="Y2458" s="172"/>
      <c r="Z2458" s="172"/>
      <c r="AA2458" s="172"/>
      <c r="AB2458" s="172"/>
      <c r="AC2458" s="172"/>
      <c r="AD2458" s="172"/>
      <c r="AE2458" s="172"/>
      <c r="AF2458" s="172"/>
      <c r="AG2458" s="172"/>
      <c r="AH2458" s="172"/>
      <c r="AI2458" s="172"/>
      <c r="AJ2458" s="172"/>
      <c r="AK2458" s="172"/>
      <c r="AL2458" s="172"/>
      <c r="AM2458" s="172"/>
      <c r="AN2458" s="172"/>
      <c r="AO2458" s="172"/>
      <c r="AP2458" s="172"/>
      <c r="AQ2458" s="172"/>
      <c r="AR2458" s="172"/>
      <c r="AS2458" s="172"/>
      <c r="AT2458" s="172"/>
      <c r="AU2458" s="172"/>
      <c r="AV2458" s="172"/>
      <c r="AW2458" s="172"/>
      <c r="AX2458" s="172"/>
      <c r="AY2458" s="172"/>
      <c r="AZ2458" s="172"/>
      <c r="BA2458" s="172"/>
      <c r="BB2458" s="172"/>
      <c r="BC2458" s="172"/>
      <c r="BD2458" s="172"/>
      <c r="BE2458" s="172"/>
      <c r="BF2458" s="172"/>
      <c r="BG2458" s="172"/>
      <c r="BH2458" s="172"/>
      <c r="BI2458" s="172"/>
      <c r="BJ2458" s="172"/>
      <c r="BK2458" s="172"/>
      <c r="BL2458" s="172"/>
      <c r="BM2458" s="172"/>
      <c r="BN2458" s="172"/>
    </row>
    <row r="2459" spans="20:66" s="156" customFormat="1">
      <c r="T2459" s="172"/>
      <c r="U2459" s="172"/>
      <c r="V2459" s="172"/>
      <c r="W2459" s="172"/>
      <c r="X2459" s="172"/>
      <c r="Y2459" s="172"/>
      <c r="Z2459" s="172"/>
      <c r="AA2459" s="172"/>
      <c r="AB2459" s="172"/>
      <c r="AC2459" s="172"/>
      <c r="AD2459" s="172"/>
      <c r="AE2459" s="172"/>
      <c r="AF2459" s="172"/>
      <c r="AG2459" s="172"/>
      <c r="AH2459" s="172"/>
      <c r="AI2459" s="172"/>
      <c r="AJ2459" s="172"/>
      <c r="AK2459" s="172"/>
      <c r="AL2459" s="172"/>
      <c r="AM2459" s="172"/>
      <c r="AN2459" s="172"/>
      <c r="AO2459" s="172"/>
      <c r="AP2459" s="172"/>
      <c r="AQ2459" s="172"/>
      <c r="AR2459" s="172"/>
      <c r="AS2459" s="172"/>
      <c r="AT2459" s="172"/>
      <c r="AU2459" s="172"/>
      <c r="AV2459" s="172"/>
      <c r="AW2459" s="172"/>
      <c r="AX2459" s="172"/>
      <c r="AY2459" s="172"/>
      <c r="AZ2459" s="172"/>
      <c r="BA2459" s="172"/>
      <c r="BB2459" s="172"/>
      <c r="BC2459" s="172"/>
      <c r="BD2459" s="172"/>
      <c r="BE2459" s="172"/>
      <c r="BF2459" s="172"/>
      <c r="BG2459" s="172"/>
      <c r="BH2459" s="172"/>
      <c r="BI2459" s="172"/>
      <c r="BJ2459" s="172"/>
      <c r="BK2459" s="172"/>
      <c r="BL2459" s="172"/>
      <c r="BM2459" s="172"/>
      <c r="BN2459" s="172"/>
    </row>
    <row r="2460" spans="20:66" s="156" customFormat="1">
      <c r="T2460" s="172"/>
      <c r="U2460" s="172"/>
      <c r="V2460" s="172"/>
      <c r="W2460" s="172"/>
      <c r="X2460" s="172"/>
      <c r="Y2460" s="172"/>
      <c r="Z2460" s="172"/>
      <c r="AA2460" s="172"/>
      <c r="AB2460" s="172"/>
      <c r="AC2460" s="172"/>
      <c r="AD2460" s="172"/>
      <c r="AE2460" s="172"/>
      <c r="AF2460" s="172"/>
      <c r="AG2460" s="172"/>
      <c r="AH2460" s="172"/>
      <c r="AI2460" s="172"/>
      <c r="AJ2460" s="172"/>
      <c r="AK2460" s="172"/>
      <c r="AL2460" s="172"/>
      <c r="AM2460" s="172"/>
      <c r="AN2460" s="172"/>
      <c r="AO2460" s="172"/>
      <c r="AP2460" s="172"/>
      <c r="AQ2460" s="172"/>
      <c r="AR2460" s="172"/>
      <c r="AS2460" s="172"/>
      <c r="AT2460" s="172"/>
      <c r="AU2460" s="172"/>
      <c r="AV2460" s="172"/>
      <c r="AW2460" s="172"/>
      <c r="AX2460" s="172"/>
      <c r="AY2460" s="172"/>
      <c r="AZ2460" s="172"/>
      <c r="BA2460" s="172"/>
      <c r="BB2460" s="172"/>
      <c r="BC2460" s="172"/>
      <c r="BD2460" s="172"/>
      <c r="BE2460" s="172"/>
      <c r="BF2460" s="172"/>
      <c r="BG2460" s="172"/>
      <c r="BH2460" s="172"/>
      <c r="BI2460" s="172"/>
      <c r="BJ2460" s="172"/>
      <c r="BK2460" s="172"/>
      <c r="BL2460" s="172"/>
      <c r="BM2460" s="172"/>
      <c r="BN2460" s="172"/>
    </row>
    <row r="2461" spans="20:66" s="156" customFormat="1">
      <c r="T2461" s="172"/>
      <c r="U2461" s="172"/>
      <c r="V2461" s="172"/>
      <c r="W2461" s="172"/>
      <c r="X2461" s="172"/>
      <c r="Y2461" s="172"/>
      <c r="Z2461" s="172"/>
      <c r="AA2461" s="172"/>
      <c r="AB2461" s="172"/>
      <c r="AC2461" s="172"/>
      <c r="AD2461" s="172"/>
      <c r="AE2461" s="172"/>
      <c r="AF2461" s="172"/>
      <c r="AG2461" s="172"/>
      <c r="AH2461" s="172"/>
      <c r="AI2461" s="172"/>
      <c r="AJ2461" s="172"/>
      <c r="AK2461" s="172"/>
      <c r="AL2461" s="172"/>
      <c r="AM2461" s="172"/>
      <c r="AN2461" s="172"/>
      <c r="AO2461" s="172"/>
      <c r="AP2461" s="172"/>
      <c r="AQ2461" s="172"/>
      <c r="AR2461" s="172"/>
      <c r="AS2461" s="172"/>
      <c r="AT2461" s="172"/>
      <c r="AU2461" s="172"/>
      <c r="AV2461" s="172"/>
      <c r="AW2461" s="172"/>
      <c r="AX2461" s="172"/>
      <c r="AY2461" s="172"/>
      <c r="AZ2461" s="172"/>
      <c r="BA2461" s="172"/>
      <c r="BB2461" s="172"/>
      <c r="BC2461" s="172"/>
      <c r="BD2461" s="172"/>
      <c r="BE2461" s="172"/>
      <c r="BF2461" s="172"/>
      <c r="BG2461" s="172"/>
      <c r="BH2461" s="172"/>
      <c r="BI2461" s="172"/>
      <c r="BJ2461" s="172"/>
      <c r="BK2461" s="172"/>
      <c r="BL2461" s="172"/>
      <c r="BM2461" s="172"/>
      <c r="BN2461" s="172"/>
    </row>
    <row r="2462" spans="20:66" s="156" customFormat="1">
      <c r="T2462" s="172"/>
      <c r="U2462" s="172"/>
      <c r="V2462" s="172"/>
      <c r="W2462" s="172"/>
      <c r="X2462" s="172"/>
      <c r="Y2462" s="172"/>
      <c r="Z2462" s="172"/>
      <c r="AA2462" s="172"/>
      <c r="AB2462" s="172"/>
      <c r="AC2462" s="172"/>
      <c r="AD2462" s="172"/>
      <c r="AE2462" s="172"/>
      <c r="AF2462" s="172"/>
      <c r="AG2462" s="172"/>
      <c r="AH2462" s="172"/>
      <c r="AI2462" s="172"/>
      <c r="AJ2462" s="172"/>
      <c r="AK2462" s="172"/>
      <c r="AL2462" s="172"/>
      <c r="AM2462" s="172"/>
      <c r="AN2462" s="172"/>
      <c r="AO2462" s="172"/>
      <c r="AP2462" s="172"/>
      <c r="AQ2462" s="172"/>
      <c r="AR2462" s="172"/>
      <c r="AS2462" s="172"/>
      <c r="AT2462" s="172"/>
      <c r="AU2462" s="172"/>
      <c r="AV2462" s="172"/>
      <c r="AW2462" s="172"/>
      <c r="AX2462" s="172"/>
      <c r="AY2462" s="172"/>
      <c r="AZ2462" s="172"/>
      <c r="BA2462" s="172"/>
      <c r="BB2462" s="172"/>
      <c r="BC2462" s="172"/>
      <c r="BD2462" s="172"/>
      <c r="BE2462" s="172"/>
      <c r="BF2462" s="172"/>
      <c r="BG2462" s="172"/>
      <c r="BH2462" s="172"/>
      <c r="BI2462" s="172"/>
      <c r="BJ2462" s="172"/>
      <c r="BK2462" s="172"/>
      <c r="BL2462" s="172"/>
      <c r="BM2462" s="172"/>
      <c r="BN2462" s="172"/>
    </row>
    <row r="2463" spans="20:66" s="156" customFormat="1">
      <c r="T2463" s="172"/>
      <c r="U2463" s="172"/>
      <c r="V2463" s="172"/>
      <c r="W2463" s="172"/>
      <c r="X2463" s="172"/>
      <c r="Y2463" s="172"/>
      <c r="Z2463" s="172"/>
      <c r="AA2463" s="172"/>
      <c r="AB2463" s="172"/>
      <c r="AC2463" s="172"/>
      <c r="AD2463" s="172"/>
      <c r="AE2463" s="172"/>
      <c r="AF2463" s="172"/>
      <c r="AG2463" s="172"/>
      <c r="AH2463" s="172"/>
      <c r="AI2463" s="172"/>
      <c r="AJ2463" s="172"/>
      <c r="AK2463" s="172"/>
      <c r="AL2463" s="172"/>
      <c r="AM2463" s="172"/>
      <c r="AN2463" s="172"/>
      <c r="AO2463" s="172"/>
      <c r="AP2463" s="172"/>
      <c r="AQ2463" s="172"/>
      <c r="AR2463" s="172"/>
      <c r="AS2463" s="172"/>
      <c r="AT2463" s="172"/>
      <c r="AU2463" s="172"/>
      <c r="AV2463" s="172"/>
      <c r="AW2463" s="172"/>
      <c r="AX2463" s="172"/>
      <c r="AY2463" s="172"/>
      <c r="AZ2463" s="172"/>
      <c r="BA2463" s="172"/>
      <c r="BB2463" s="172"/>
      <c r="BC2463" s="172"/>
      <c r="BD2463" s="172"/>
      <c r="BE2463" s="172"/>
      <c r="BF2463" s="172"/>
      <c r="BG2463" s="172"/>
      <c r="BH2463" s="172"/>
      <c r="BI2463" s="172"/>
      <c r="BJ2463" s="172"/>
      <c r="BK2463" s="172"/>
      <c r="BL2463" s="172"/>
      <c r="BM2463" s="172"/>
      <c r="BN2463" s="172"/>
    </row>
    <row r="2464" spans="20:66" s="156" customFormat="1">
      <c r="T2464" s="172"/>
      <c r="U2464" s="172"/>
      <c r="V2464" s="172"/>
      <c r="W2464" s="172"/>
      <c r="X2464" s="172"/>
      <c r="Y2464" s="172"/>
      <c r="Z2464" s="172"/>
      <c r="AA2464" s="172"/>
      <c r="AB2464" s="172"/>
      <c r="AC2464" s="172"/>
      <c r="AD2464" s="172"/>
      <c r="AE2464" s="172"/>
      <c r="AF2464" s="172"/>
      <c r="AG2464" s="172"/>
      <c r="AH2464" s="172"/>
      <c r="AI2464" s="172"/>
      <c r="AJ2464" s="172"/>
      <c r="AK2464" s="172"/>
      <c r="AL2464" s="172"/>
      <c r="AM2464" s="172"/>
      <c r="AN2464" s="172"/>
      <c r="AO2464" s="172"/>
      <c r="AP2464" s="172"/>
      <c r="AQ2464" s="172"/>
      <c r="AR2464" s="172"/>
      <c r="AS2464" s="172"/>
      <c r="AT2464" s="172"/>
      <c r="AU2464" s="172"/>
      <c r="AV2464" s="172"/>
      <c r="AW2464" s="172"/>
      <c r="AX2464" s="172"/>
      <c r="AY2464" s="172"/>
      <c r="AZ2464" s="172"/>
      <c r="BA2464" s="172"/>
      <c r="BB2464" s="172"/>
      <c r="BC2464" s="172"/>
      <c r="BD2464" s="172"/>
      <c r="BE2464" s="172"/>
      <c r="BF2464" s="172"/>
      <c r="BG2464" s="172"/>
      <c r="BH2464" s="172"/>
      <c r="BI2464" s="172"/>
      <c r="BJ2464" s="172"/>
      <c r="BK2464" s="172"/>
      <c r="BL2464" s="172"/>
      <c r="BM2464" s="172"/>
      <c r="BN2464" s="172"/>
    </row>
    <row r="2465" spans="20:66" s="156" customFormat="1">
      <c r="T2465" s="172"/>
      <c r="U2465" s="172"/>
      <c r="V2465" s="172"/>
      <c r="W2465" s="172"/>
      <c r="X2465" s="172"/>
      <c r="Y2465" s="172"/>
      <c r="Z2465" s="172"/>
      <c r="AA2465" s="172"/>
      <c r="AB2465" s="172"/>
      <c r="AC2465" s="172"/>
      <c r="AD2465" s="172"/>
      <c r="AE2465" s="172"/>
      <c r="AF2465" s="172"/>
      <c r="AG2465" s="172"/>
      <c r="AH2465" s="172"/>
      <c r="AI2465" s="172"/>
      <c r="AJ2465" s="172"/>
      <c r="AK2465" s="172"/>
      <c r="AL2465" s="172"/>
      <c r="AM2465" s="172"/>
      <c r="AN2465" s="172"/>
      <c r="AO2465" s="172"/>
      <c r="AP2465" s="172"/>
      <c r="AQ2465" s="172"/>
      <c r="AR2465" s="172"/>
      <c r="AS2465" s="172"/>
      <c r="AT2465" s="172"/>
      <c r="AU2465" s="172"/>
      <c r="AV2465" s="172"/>
      <c r="AW2465" s="172"/>
      <c r="AX2465" s="172"/>
      <c r="AY2465" s="172"/>
      <c r="AZ2465" s="172"/>
      <c r="BA2465" s="172"/>
      <c r="BB2465" s="172"/>
      <c r="BC2465" s="172"/>
      <c r="BD2465" s="172"/>
      <c r="BE2465" s="172"/>
      <c r="BF2465" s="172"/>
      <c r="BG2465" s="172"/>
      <c r="BH2465" s="172"/>
      <c r="BI2465" s="172"/>
      <c r="BJ2465" s="172"/>
      <c r="BK2465" s="172"/>
      <c r="BL2465" s="172"/>
      <c r="BM2465" s="172"/>
      <c r="BN2465" s="172"/>
    </row>
    <row r="2466" spans="20:66" s="156" customFormat="1">
      <c r="T2466" s="172"/>
      <c r="U2466" s="172"/>
      <c r="V2466" s="172"/>
      <c r="W2466" s="172"/>
      <c r="X2466" s="172"/>
      <c r="Y2466" s="172"/>
      <c r="Z2466" s="172"/>
      <c r="AA2466" s="172"/>
      <c r="AB2466" s="172"/>
      <c r="AC2466" s="172"/>
      <c r="AD2466" s="172"/>
      <c r="AE2466" s="172"/>
      <c r="AF2466" s="172"/>
      <c r="AG2466" s="172"/>
      <c r="AH2466" s="172"/>
      <c r="AI2466" s="172"/>
      <c r="AJ2466" s="172"/>
      <c r="AK2466" s="172"/>
      <c r="AL2466" s="172"/>
      <c r="AM2466" s="172"/>
      <c r="AN2466" s="172"/>
      <c r="AO2466" s="172"/>
      <c r="AP2466" s="172"/>
      <c r="AQ2466" s="172"/>
      <c r="AR2466" s="172"/>
      <c r="AS2466" s="172"/>
      <c r="AT2466" s="172"/>
      <c r="AU2466" s="172"/>
      <c r="AV2466" s="172"/>
      <c r="AW2466" s="172"/>
      <c r="AX2466" s="172"/>
      <c r="AY2466" s="172"/>
      <c r="AZ2466" s="172"/>
      <c r="BA2466" s="172"/>
      <c r="BB2466" s="172"/>
      <c r="BC2466" s="172"/>
      <c r="BD2466" s="172"/>
      <c r="BE2466" s="172"/>
      <c r="BF2466" s="172"/>
      <c r="BG2466" s="172"/>
      <c r="BH2466" s="172"/>
      <c r="BI2466" s="172"/>
      <c r="BJ2466" s="172"/>
      <c r="BK2466" s="172"/>
      <c r="BL2466" s="172"/>
      <c r="BM2466" s="172"/>
      <c r="BN2466" s="172"/>
    </row>
    <row r="2467" spans="20:66" s="156" customFormat="1">
      <c r="T2467" s="172"/>
      <c r="U2467" s="172"/>
      <c r="V2467" s="172"/>
      <c r="W2467" s="172"/>
      <c r="X2467" s="172"/>
      <c r="Y2467" s="172"/>
      <c r="Z2467" s="172"/>
      <c r="AA2467" s="172"/>
      <c r="AB2467" s="172"/>
      <c r="AC2467" s="172"/>
      <c r="AD2467" s="172"/>
      <c r="AE2467" s="172"/>
      <c r="AF2467" s="172"/>
      <c r="AG2467" s="172"/>
      <c r="AH2467" s="172"/>
      <c r="AI2467" s="172"/>
      <c r="AJ2467" s="172"/>
      <c r="AK2467" s="172"/>
      <c r="AL2467" s="172"/>
      <c r="AM2467" s="172"/>
      <c r="AN2467" s="172"/>
      <c r="AO2467" s="172"/>
      <c r="AP2467" s="172"/>
      <c r="AQ2467" s="172"/>
      <c r="AR2467" s="172"/>
      <c r="AS2467" s="172"/>
      <c r="AT2467" s="172"/>
      <c r="AU2467" s="172"/>
      <c r="AV2467" s="172"/>
      <c r="AW2467" s="172"/>
      <c r="AX2467" s="172"/>
      <c r="AY2467" s="172"/>
      <c r="AZ2467" s="172"/>
      <c r="BA2467" s="172"/>
      <c r="BB2467" s="172"/>
      <c r="BC2467" s="172"/>
      <c r="BD2467" s="172"/>
      <c r="BE2467" s="172"/>
      <c r="BF2467" s="172"/>
      <c r="BG2467" s="172"/>
      <c r="BH2467" s="172"/>
      <c r="BI2467" s="172"/>
      <c r="BJ2467" s="172"/>
      <c r="BK2467" s="172"/>
      <c r="BL2467" s="172"/>
      <c r="BM2467" s="172"/>
      <c r="BN2467" s="172"/>
    </row>
    <row r="2468" spans="20:66" s="156" customFormat="1">
      <c r="T2468" s="172"/>
      <c r="U2468" s="172"/>
      <c r="V2468" s="172"/>
      <c r="W2468" s="172"/>
      <c r="X2468" s="172"/>
      <c r="Y2468" s="172"/>
      <c r="Z2468" s="172"/>
      <c r="AA2468" s="172"/>
      <c r="AB2468" s="172"/>
      <c r="AC2468" s="172"/>
      <c r="AD2468" s="172"/>
      <c r="AE2468" s="172"/>
      <c r="AF2468" s="172"/>
      <c r="AG2468" s="172"/>
      <c r="AH2468" s="172"/>
      <c r="AI2468" s="172"/>
      <c r="AJ2468" s="172"/>
      <c r="AK2468" s="172"/>
      <c r="AL2468" s="172"/>
      <c r="AM2468" s="172"/>
      <c r="AN2468" s="172"/>
      <c r="AO2468" s="172"/>
      <c r="AP2468" s="172"/>
      <c r="AQ2468" s="172"/>
      <c r="AR2468" s="172"/>
      <c r="AS2468" s="172"/>
      <c r="AT2468" s="172"/>
      <c r="AU2468" s="172"/>
      <c r="AV2468" s="172"/>
      <c r="AW2468" s="172"/>
      <c r="AX2468" s="172"/>
      <c r="AY2468" s="172"/>
      <c r="AZ2468" s="172"/>
      <c r="BA2468" s="172"/>
      <c r="BB2468" s="172"/>
      <c r="BC2468" s="172"/>
      <c r="BD2468" s="172"/>
      <c r="BE2468" s="172"/>
      <c r="BF2468" s="172"/>
      <c r="BG2468" s="172"/>
      <c r="BH2468" s="172"/>
      <c r="BI2468" s="172"/>
      <c r="BJ2468" s="172"/>
      <c r="BK2468" s="172"/>
      <c r="BL2468" s="172"/>
      <c r="BM2468" s="172"/>
      <c r="BN2468" s="172"/>
    </row>
    <row r="2469" spans="20:66" s="156" customFormat="1">
      <c r="T2469" s="172"/>
      <c r="U2469" s="172"/>
      <c r="V2469" s="172"/>
      <c r="W2469" s="172"/>
      <c r="X2469" s="172"/>
      <c r="Y2469" s="172"/>
      <c r="Z2469" s="172"/>
      <c r="AA2469" s="172"/>
      <c r="AB2469" s="172"/>
      <c r="AC2469" s="172"/>
      <c r="AD2469" s="172"/>
      <c r="AE2469" s="172"/>
      <c r="AF2469" s="172"/>
      <c r="AG2469" s="172"/>
      <c r="AH2469" s="172"/>
      <c r="AI2469" s="172"/>
      <c r="AJ2469" s="172"/>
      <c r="AK2469" s="172"/>
      <c r="AL2469" s="172"/>
      <c r="AM2469" s="172"/>
      <c r="AN2469" s="172"/>
      <c r="AO2469" s="172"/>
      <c r="AP2469" s="172"/>
      <c r="AQ2469" s="172"/>
      <c r="AR2469" s="172"/>
      <c r="AS2469" s="172"/>
      <c r="AT2469" s="172"/>
      <c r="AU2469" s="172"/>
      <c r="AV2469" s="172"/>
      <c r="AW2469" s="172"/>
      <c r="AX2469" s="172"/>
      <c r="AY2469" s="172"/>
      <c r="AZ2469" s="172"/>
      <c r="BA2469" s="172"/>
      <c r="BB2469" s="172"/>
      <c r="BC2469" s="172"/>
      <c r="BD2469" s="172"/>
      <c r="BE2469" s="172"/>
      <c r="BF2469" s="172"/>
      <c r="BG2469" s="172"/>
      <c r="BH2469" s="172"/>
      <c r="BI2469" s="172"/>
      <c r="BJ2469" s="172"/>
      <c r="BK2469" s="172"/>
      <c r="BL2469" s="172"/>
      <c r="BM2469" s="172"/>
      <c r="BN2469" s="172"/>
    </row>
    <row r="2470" spans="20:66" s="156" customFormat="1">
      <c r="T2470" s="172"/>
      <c r="U2470" s="172"/>
      <c r="V2470" s="172"/>
      <c r="W2470" s="172"/>
      <c r="X2470" s="172"/>
      <c r="Y2470" s="172"/>
      <c r="Z2470" s="172"/>
      <c r="AA2470" s="172"/>
      <c r="AB2470" s="172"/>
      <c r="AC2470" s="172"/>
      <c r="AD2470" s="172"/>
      <c r="AE2470" s="172"/>
      <c r="AF2470" s="172"/>
      <c r="AG2470" s="172"/>
      <c r="AH2470" s="172"/>
      <c r="AI2470" s="172"/>
      <c r="AJ2470" s="172"/>
      <c r="AK2470" s="172"/>
      <c r="AL2470" s="172"/>
      <c r="AM2470" s="172"/>
      <c r="AN2470" s="172"/>
      <c r="AO2470" s="172"/>
      <c r="AP2470" s="172"/>
      <c r="AQ2470" s="172"/>
      <c r="AR2470" s="172"/>
      <c r="AS2470" s="172"/>
      <c r="AT2470" s="172"/>
      <c r="AU2470" s="172"/>
      <c r="AV2470" s="172"/>
      <c r="AW2470" s="172"/>
      <c r="AX2470" s="172"/>
      <c r="AY2470" s="172"/>
      <c r="AZ2470" s="172"/>
      <c r="BA2470" s="172"/>
      <c r="BB2470" s="172"/>
      <c r="BC2470" s="172"/>
      <c r="BD2470" s="172"/>
      <c r="BE2470" s="172"/>
      <c r="BF2470" s="172"/>
      <c r="BG2470" s="172"/>
      <c r="BH2470" s="172"/>
      <c r="BI2470" s="172"/>
      <c r="BJ2470" s="172"/>
      <c r="BK2470" s="172"/>
      <c r="BL2470" s="172"/>
      <c r="BM2470" s="172"/>
      <c r="BN2470" s="172"/>
    </row>
    <row r="2471" spans="20:66" s="156" customFormat="1">
      <c r="T2471" s="172"/>
      <c r="U2471" s="172"/>
      <c r="V2471" s="172"/>
      <c r="W2471" s="172"/>
      <c r="X2471" s="172"/>
      <c r="Y2471" s="172"/>
      <c r="Z2471" s="172"/>
      <c r="AA2471" s="172"/>
      <c r="AB2471" s="172"/>
      <c r="AC2471" s="172"/>
      <c r="AD2471" s="172"/>
      <c r="AE2471" s="172"/>
      <c r="AF2471" s="172"/>
      <c r="AG2471" s="172"/>
      <c r="AH2471" s="172"/>
      <c r="AI2471" s="172"/>
      <c r="AJ2471" s="172"/>
      <c r="AK2471" s="172"/>
      <c r="AL2471" s="172"/>
      <c r="AM2471" s="172"/>
      <c r="AN2471" s="172"/>
      <c r="AO2471" s="172"/>
      <c r="AP2471" s="172"/>
      <c r="AQ2471" s="172"/>
      <c r="AR2471" s="172"/>
      <c r="AS2471" s="172"/>
      <c r="AT2471" s="172"/>
      <c r="AU2471" s="172"/>
      <c r="AV2471" s="172"/>
      <c r="AW2471" s="172"/>
      <c r="AX2471" s="172"/>
      <c r="AY2471" s="172"/>
      <c r="AZ2471" s="172"/>
      <c r="BA2471" s="172"/>
      <c r="BB2471" s="172"/>
      <c r="BC2471" s="172"/>
      <c r="BD2471" s="172"/>
      <c r="BE2471" s="172"/>
      <c r="BF2471" s="172"/>
      <c r="BG2471" s="172"/>
      <c r="BH2471" s="172"/>
      <c r="BI2471" s="172"/>
      <c r="BJ2471" s="172"/>
      <c r="BK2471" s="172"/>
      <c r="BL2471" s="172"/>
      <c r="BM2471" s="172"/>
      <c r="BN2471" s="172"/>
    </row>
    <row r="2472" spans="20:66" s="156" customFormat="1">
      <c r="T2472" s="172"/>
      <c r="U2472" s="172"/>
      <c r="V2472" s="172"/>
      <c r="W2472" s="172"/>
      <c r="X2472" s="172"/>
      <c r="Y2472" s="172"/>
      <c r="Z2472" s="172"/>
      <c r="AA2472" s="172"/>
      <c r="AB2472" s="172"/>
      <c r="AC2472" s="172"/>
      <c r="AD2472" s="172"/>
      <c r="AE2472" s="172"/>
      <c r="AF2472" s="172"/>
      <c r="AG2472" s="172"/>
      <c r="AH2472" s="172"/>
      <c r="AI2472" s="172"/>
      <c r="AJ2472" s="172"/>
      <c r="AK2472" s="172"/>
      <c r="AL2472" s="172"/>
      <c r="AM2472" s="172"/>
      <c r="AN2472" s="172"/>
      <c r="AO2472" s="172"/>
      <c r="AP2472" s="172"/>
      <c r="AQ2472" s="172"/>
      <c r="AR2472" s="172"/>
      <c r="AS2472" s="172"/>
      <c r="AT2472" s="172"/>
      <c r="AU2472" s="172"/>
      <c r="AV2472" s="172"/>
      <c r="AW2472" s="172"/>
      <c r="AX2472" s="172"/>
      <c r="AY2472" s="172"/>
      <c r="AZ2472" s="172"/>
      <c r="BA2472" s="172"/>
      <c r="BB2472" s="172"/>
      <c r="BC2472" s="172"/>
      <c r="BD2472" s="172"/>
      <c r="BE2472" s="172"/>
      <c r="BF2472" s="172"/>
      <c r="BG2472" s="172"/>
      <c r="BH2472" s="172"/>
      <c r="BI2472" s="172"/>
      <c r="BJ2472" s="172"/>
      <c r="BK2472" s="172"/>
      <c r="BL2472" s="172"/>
      <c r="BM2472" s="172"/>
      <c r="BN2472" s="172"/>
    </row>
    <row r="2473" spans="20:66" s="156" customFormat="1">
      <c r="T2473" s="172"/>
      <c r="U2473" s="172"/>
      <c r="V2473" s="172"/>
      <c r="W2473" s="172"/>
      <c r="X2473" s="172"/>
      <c r="Y2473" s="172"/>
      <c r="Z2473" s="172"/>
      <c r="AA2473" s="172"/>
      <c r="AB2473" s="172"/>
      <c r="AC2473" s="172"/>
      <c r="AD2473" s="172"/>
      <c r="AE2473" s="172"/>
      <c r="AF2473" s="172"/>
      <c r="AG2473" s="172"/>
      <c r="AH2473" s="172"/>
      <c r="AI2473" s="172"/>
      <c r="AJ2473" s="172"/>
      <c r="AK2473" s="172"/>
      <c r="AL2473" s="172"/>
      <c r="AM2473" s="172"/>
      <c r="AN2473" s="172"/>
      <c r="AO2473" s="172"/>
      <c r="AP2473" s="172"/>
      <c r="AQ2473" s="172"/>
      <c r="AR2473" s="172"/>
      <c r="AS2473" s="172"/>
      <c r="AT2473" s="172"/>
      <c r="AU2473" s="172"/>
      <c r="AV2473" s="172"/>
      <c r="AW2473" s="172"/>
      <c r="AX2473" s="172"/>
      <c r="AY2473" s="172"/>
      <c r="AZ2473" s="172"/>
      <c r="BA2473" s="172"/>
      <c r="BB2473" s="172"/>
      <c r="BC2473" s="172"/>
      <c r="BD2473" s="172"/>
      <c r="BE2473" s="172"/>
      <c r="BF2473" s="172"/>
      <c r="BG2473" s="172"/>
      <c r="BH2473" s="172"/>
      <c r="BI2473" s="172"/>
      <c r="BJ2473" s="172"/>
      <c r="BK2473" s="172"/>
      <c r="BL2473" s="172"/>
      <c r="BM2473" s="172"/>
      <c r="BN2473" s="172"/>
    </row>
    <row r="2474" spans="20:66" s="156" customFormat="1">
      <c r="T2474" s="172"/>
      <c r="U2474" s="172"/>
      <c r="V2474" s="172"/>
      <c r="W2474" s="172"/>
      <c r="X2474" s="172"/>
      <c r="Y2474" s="172"/>
      <c r="Z2474" s="172"/>
      <c r="AA2474" s="172"/>
      <c r="AB2474" s="172"/>
      <c r="AC2474" s="172"/>
      <c r="AD2474" s="172"/>
      <c r="AE2474" s="172"/>
      <c r="AF2474" s="172"/>
      <c r="AG2474" s="172"/>
      <c r="AH2474" s="172"/>
      <c r="AI2474" s="172"/>
      <c r="AJ2474" s="172"/>
      <c r="AK2474" s="172"/>
      <c r="AL2474" s="172"/>
      <c r="AM2474" s="172"/>
      <c r="AN2474" s="172"/>
      <c r="AO2474" s="172"/>
      <c r="AP2474" s="172"/>
      <c r="AQ2474" s="172"/>
      <c r="AR2474" s="172"/>
      <c r="AS2474" s="172"/>
      <c r="AT2474" s="172"/>
      <c r="AU2474" s="172"/>
      <c r="AV2474" s="172"/>
      <c r="AW2474" s="172"/>
      <c r="AX2474" s="172"/>
      <c r="AY2474" s="172"/>
      <c r="AZ2474" s="172"/>
      <c r="BA2474" s="172"/>
      <c r="BB2474" s="172"/>
      <c r="BC2474" s="172"/>
      <c r="BD2474" s="172"/>
      <c r="BE2474" s="172"/>
      <c r="BF2474" s="172"/>
      <c r="BG2474" s="172"/>
      <c r="BH2474" s="172"/>
      <c r="BI2474" s="172"/>
      <c r="BJ2474" s="172"/>
      <c r="BK2474" s="172"/>
      <c r="BL2474" s="172"/>
      <c r="BM2474" s="172"/>
      <c r="BN2474" s="172"/>
    </row>
    <row r="2475" spans="20:66" s="156" customFormat="1">
      <c r="T2475" s="172"/>
      <c r="U2475" s="172"/>
      <c r="V2475" s="172"/>
      <c r="W2475" s="172"/>
      <c r="X2475" s="172"/>
      <c r="Y2475" s="172"/>
      <c r="Z2475" s="172"/>
      <c r="AA2475" s="172"/>
      <c r="AB2475" s="172"/>
      <c r="AC2475" s="172"/>
      <c r="AD2475" s="172"/>
      <c r="AE2475" s="172"/>
      <c r="AF2475" s="172"/>
      <c r="AG2475" s="172"/>
      <c r="AH2475" s="172"/>
      <c r="AI2475" s="172"/>
      <c r="AJ2475" s="172"/>
      <c r="AK2475" s="172"/>
      <c r="AL2475" s="172"/>
      <c r="AM2475" s="172"/>
      <c r="AN2475" s="172"/>
      <c r="AO2475" s="172"/>
      <c r="AP2475" s="172"/>
      <c r="AQ2475" s="172"/>
      <c r="AR2475" s="172"/>
      <c r="AS2475" s="172"/>
      <c r="AT2475" s="172"/>
      <c r="AU2475" s="172"/>
      <c r="AV2475" s="172"/>
      <c r="AW2475" s="172"/>
      <c r="AX2475" s="172"/>
      <c r="AY2475" s="172"/>
      <c r="AZ2475" s="172"/>
      <c r="BA2475" s="172"/>
      <c r="BB2475" s="172"/>
      <c r="BC2475" s="172"/>
      <c r="BD2475" s="172"/>
      <c r="BE2475" s="172"/>
      <c r="BF2475" s="172"/>
      <c r="BG2475" s="172"/>
      <c r="BH2475" s="172"/>
      <c r="BI2475" s="172"/>
      <c r="BJ2475" s="172"/>
      <c r="BK2475" s="172"/>
      <c r="BL2475" s="172"/>
      <c r="BM2475" s="172"/>
      <c r="BN2475" s="172"/>
    </row>
    <row r="2476" spans="20:66" s="156" customFormat="1">
      <c r="T2476" s="172"/>
      <c r="U2476" s="172"/>
      <c r="V2476" s="172"/>
      <c r="W2476" s="172"/>
      <c r="X2476" s="172"/>
      <c r="Y2476" s="172"/>
      <c r="Z2476" s="172"/>
      <c r="AA2476" s="172"/>
      <c r="AB2476" s="172"/>
      <c r="AC2476" s="172"/>
      <c r="AD2476" s="172"/>
      <c r="AE2476" s="172"/>
      <c r="AF2476" s="172"/>
      <c r="AG2476" s="172"/>
      <c r="AH2476" s="172"/>
      <c r="AI2476" s="172"/>
      <c r="AJ2476" s="172"/>
      <c r="AK2476" s="172"/>
      <c r="AL2476" s="172"/>
      <c r="AM2476" s="172"/>
      <c r="AN2476" s="172"/>
      <c r="AO2476" s="172"/>
      <c r="AP2476" s="172"/>
      <c r="AQ2476" s="172"/>
      <c r="AR2476" s="172"/>
      <c r="AS2476" s="172"/>
      <c r="AT2476" s="172"/>
      <c r="AU2476" s="172"/>
      <c r="AV2476" s="172"/>
      <c r="AW2476" s="172"/>
      <c r="AX2476" s="172"/>
      <c r="AY2476" s="172"/>
      <c r="AZ2476" s="172"/>
      <c r="BA2476" s="172"/>
      <c r="BB2476" s="172"/>
      <c r="BC2476" s="172"/>
      <c r="BD2476" s="172"/>
      <c r="BE2476" s="172"/>
      <c r="BF2476" s="172"/>
      <c r="BG2476" s="172"/>
      <c r="BH2476" s="172"/>
      <c r="BI2476" s="172"/>
      <c r="BJ2476" s="172"/>
      <c r="BK2476" s="172"/>
      <c r="BL2476" s="172"/>
      <c r="BM2476" s="172"/>
      <c r="BN2476" s="172"/>
    </row>
    <row r="2477" spans="20:66" s="156" customFormat="1">
      <c r="T2477" s="172"/>
      <c r="U2477" s="172"/>
      <c r="V2477" s="172"/>
      <c r="W2477" s="172"/>
      <c r="X2477" s="172"/>
      <c r="Y2477" s="172"/>
      <c r="Z2477" s="172"/>
      <c r="AA2477" s="172"/>
      <c r="AB2477" s="172"/>
      <c r="AC2477" s="172"/>
      <c r="AD2477" s="172"/>
      <c r="AE2477" s="172"/>
      <c r="AF2477" s="172"/>
      <c r="AG2477" s="172"/>
      <c r="AH2477" s="172"/>
      <c r="AI2477" s="172"/>
      <c r="AJ2477" s="172"/>
      <c r="AK2477" s="172"/>
      <c r="AL2477" s="172"/>
      <c r="AM2477" s="172"/>
      <c r="AN2477" s="172"/>
      <c r="AO2477" s="172"/>
      <c r="AP2477" s="172"/>
      <c r="AQ2477" s="172"/>
      <c r="AR2477" s="172"/>
      <c r="AS2477" s="172"/>
      <c r="AT2477" s="172"/>
      <c r="AU2477" s="172"/>
      <c r="AV2477" s="172"/>
      <c r="AW2477" s="172"/>
      <c r="AX2477" s="172"/>
      <c r="AY2477" s="172"/>
      <c r="AZ2477" s="172"/>
      <c r="BA2477" s="172"/>
      <c r="BB2477" s="172"/>
      <c r="BC2477" s="172"/>
      <c r="BD2477" s="172"/>
      <c r="BE2477" s="172"/>
      <c r="BF2477" s="172"/>
      <c r="BG2477" s="172"/>
      <c r="BH2477" s="172"/>
      <c r="BI2477" s="172"/>
      <c r="BJ2477" s="172"/>
      <c r="BK2477" s="172"/>
      <c r="BL2477" s="172"/>
      <c r="BM2477" s="172"/>
      <c r="BN2477" s="172"/>
    </row>
    <row r="2478" spans="20:66" s="156" customFormat="1">
      <c r="T2478" s="172"/>
      <c r="U2478" s="172"/>
      <c r="V2478" s="172"/>
      <c r="W2478" s="172"/>
      <c r="X2478" s="172"/>
      <c r="Y2478" s="172"/>
      <c r="Z2478" s="172"/>
      <c r="AA2478" s="172"/>
      <c r="AB2478" s="172"/>
      <c r="AC2478" s="172"/>
      <c r="AD2478" s="172"/>
      <c r="AE2478" s="172"/>
      <c r="AF2478" s="172"/>
      <c r="AG2478" s="172"/>
      <c r="AH2478" s="172"/>
      <c r="AI2478" s="172"/>
      <c r="AJ2478" s="172"/>
      <c r="AK2478" s="172"/>
      <c r="AL2478" s="172"/>
      <c r="AM2478" s="172"/>
      <c r="AN2478" s="172"/>
      <c r="AO2478" s="172"/>
      <c r="AP2478" s="172"/>
      <c r="AQ2478" s="172"/>
      <c r="AR2478" s="172"/>
      <c r="AS2478" s="172"/>
      <c r="AT2478" s="172"/>
      <c r="AU2478" s="172"/>
      <c r="AV2478" s="172"/>
      <c r="AW2478" s="172"/>
      <c r="AX2478" s="172"/>
      <c r="AY2478" s="172"/>
      <c r="AZ2478" s="172"/>
      <c r="BA2478" s="172"/>
      <c r="BB2478" s="172"/>
      <c r="BC2478" s="172"/>
      <c r="BD2478" s="172"/>
      <c r="BE2478" s="172"/>
      <c r="BF2478" s="172"/>
      <c r="BG2478" s="172"/>
      <c r="BH2478" s="172"/>
      <c r="BI2478" s="172"/>
      <c r="BJ2478" s="172"/>
      <c r="BK2478" s="172"/>
      <c r="BL2478" s="172"/>
      <c r="BM2478" s="172"/>
      <c r="BN2478" s="172"/>
    </row>
    <row r="2479" spans="20:66" s="156" customFormat="1">
      <c r="T2479" s="172"/>
      <c r="U2479" s="172"/>
      <c r="V2479" s="172"/>
      <c r="W2479" s="172"/>
      <c r="X2479" s="172"/>
      <c r="Y2479" s="172"/>
      <c r="Z2479" s="172"/>
      <c r="AA2479" s="172"/>
      <c r="AB2479" s="172"/>
      <c r="AC2479" s="172"/>
      <c r="AD2479" s="172"/>
      <c r="AE2479" s="172"/>
      <c r="AF2479" s="172"/>
      <c r="AG2479" s="172"/>
      <c r="AH2479" s="172"/>
      <c r="AI2479" s="172"/>
      <c r="AJ2479" s="172"/>
      <c r="AK2479" s="172"/>
      <c r="AL2479" s="172"/>
      <c r="AM2479" s="172"/>
      <c r="AN2479" s="172"/>
      <c r="AO2479" s="172"/>
      <c r="AP2479" s="172"/>
      <c r="AQ2479" s="172"/>
      <c r="AR2479" s="172"/>
      <c r="AS2479" s="172"/>
      <c r="AT2479" s="172"/>
      <c r="AU2479" s="172"/>
      <c r="AV2479" s="172"/>
      <c r="AW2479" s="172"/>
      <c r="AX2479" s="172"/>
      <c r="AY2479" s="172"/>
      <c r="AZ2479" s="172"/>
      <c r="BA2479" s="172"/>
      <c r="BB2479" s="172"/>
      <c r="BC2479" s="172"/>
      <c r="BD2479" s="172"/>
      <c r="BE2479" s="172"/>
      <c r="BF2479" s="172"/>
      <c r="BG2479" s="172"/>
      <c r="BH2479" s="172"/>
      <c r="BI2479" s="172"/>
      <c r="BJ2479" s="172"/>
      <c r="BK2479" s="172"/>
      <c r="BL2479" s="172"/>
      <c r="BM2479" s="172"/>
      <c r="BN2479" s="172"/>
    </row>
    <row r="2480" spans="20:66" s="156" customFormat="1">
      <c r="T2480" s="172"/>
      <c r="U2480" s="172"/>
      <c r="V2480" s="172"/>
      <c r="W2480" s="172"/>
      <c r="X2480" s="172"/>
      <c r="Y2480" s="172"/>
      <c r="Z2480" s="172"/>
      <c r="AA2480" s="172"/>
      <c r="AB2480" s="172"/>
      <c r="AC2480" s="172"/>
      <c r="AD2480" s="172"/>
      <c r="AE2480" s="172"/>
      <c r="AF2480" s="172"/>
      <c r="AG2480" s="172"/>
      <c r="AH2480" s="172"/>
      <c r="AI2480" s="172"/>
      <c r="AJ2480" s="172"/>
      <c r="AK2480" s="172"/>
      <c r="AL2480" s="172"/>
      <c r="AM2480" s="172"/>
      <c r="AN2480" s="172"/>
      <c r="AO2480" s="172"/>
      <c r="AP2480" s="172"/>
      <c r="AQ2480" s="172"/>
      <c r="AR2480" s="172"/>
      <c r="AS2480" s="172"/>
      <c r="AT2480" s="172"/>
      <c r="AU2480" s="172"/>
      <c r="AV2480" s="172"/>
      <c r="AW2480" s="172"/>
      <c r="AX2480" s="172"/>
      <c r="AY2480" s="172"/>
      <c r="AZ2480" s="172"/>
      <c r="BA2480" s="172"/>
      <c r="BB2480" s="172"/>
      <c r="BC2480" s="172"/>
      <c r="BD2480" s="172"/>
      <c r="BE2480" s="172"/>
      <c r="BF2480" s="172"/>
      <c r="BG2480" s="172"/>
      <c r="BH2480" s="172"/>
      <c r="BI2480" s="172"/>
      <c r="BJ2480" s="172"/>
      <c r="BK2480" s="172"/>
      <c r="BL2480" s="172"/>
      <c r="BM2480" s="172"/>
      <c r="BN2480" s="172"/>
    </row>
    <row r="2481" spans="20:66" s="156" customFormat="1">
      <c r="T2481" s="172"/>
      <c r="U2481" s="172"/>
      <c r="V2481" s="172"/>
      <c r="W2481" s="172"/>
      <c r="X2481" s="172"/>
      <c r="Y2481" s="172"/>
      <c r="Z2481" s="172"/>
      <c r="AA2481" s="172"/>
      <c r="AB2481" s="172"/>
      <c r="AC2481" s="172"/>
      <c r="AD2481" s="172"/>
      <c r="AE2481" s="172"/>
      <c r="AF2481" s="172"/>
      <c r="AG2481" s="172"/>
      <c r="AH2481" s="172"/>
      <c r="AI2481" s="172"/>
      <c r="AJ2481" s="172"/>
      <c r="AK2481" s="172"/>
      <c r="AL2481" s="172"/>
      <c r="AM2481" s="172"/>
      <c r="AN2481" s="172"/>
      <c r="AO2481" s="172"/>
      <c r="AP2481" s="172"/>
      <c r="AQ2481" s="172"/>
      <c r="AR2481" s="172"/>
      <c r="AS2481" s="172"/>
      <c r="AT2481" s="172"/>
      <c r="AU2481" s="172"/>
      <c r="AV2481" s="172"/>
      <c r="AW2481" s="172"/>
      <c r="AX2481" s="172"/>
      <c r="AY2481" s="172"/>
      <c r="AZ2481" s="172"/>
      <c r="BA2481" s="172"/>
      <c r="BB2481" s="172"/>
      <c r="BC2481" s="172"/>
      <c r="BD2481" s="172"/>
      <c r="BE2481" s="172"/>
      <c r="BF2481" s="172"/>
      <c r="BG2481" s="172"/>
      <c r="BH2481" s="172"/>
      <c r="BI2481" s="172"/>
      <c r="BJ2481" s="172"/>
      <c r="BK2481" s="172"/>
      <c r="BL2481" s="172"/>
      <c r="BM2481" s="172"/>
      <c r="BN2481" s="172"/>
    </row>
    <row r="2482" spans="20:66" s="156" customFormat="1">
      <c r="T2482" s="172"/>
      <c r="U2482" s="172"/>
      <c r="V2482" s="172"/>
      <c r="W2482" s="172"/>
      <c r="X2482" s="172"/>
      <c r="Y2482" s="172"/>
      <c r="Z2482" s="172"/>
      <c r="AA2482" s="172"/>
      <c r="AB2482" s="172"/>
      <c r="AC2482" s="172"/>
      <c r="AD2482" s="172"/>
      <c r="AE2482" s="172"/>
      <c r="AF2482" s="172"/>
      <c r="AG2482" s="172"/>
      <c r="AH2482" s="172"/>
      <c r="AI2482" s="172"/>
      <c r="AJ2482" s="172"/>
      <c r="AK2482" s="172"/>
      <c r="AL2482" s="172"/>
      <c r="AM2482" s="172"/>
      <c r="AN2482" s="172"/>
      <c r="AO2482" s="172"/>
      <c r="AP2482" s="172"/>
      <c r="AQ2482" s="172"/>
      <c r="AR2482" s="172"/>
      <c r="AS2482" s="172"/>
      <c r="AT2482" s="172"/>
      <c r="AU2482" s="172"/>
      <c r="AV2482" s="172"/>
      <c r="AW2482" s="172"/>
      <c r="AX2482" s="172"/>
      <c r="AY2482" s="172"/>
      <c r="AZ2482" s="172"/>
      <c r="BA2482" s="172"/>
      <c r="BB2482" s="172"/>
      <c r="BC2482" s="172"/>
      <c r="BD2482" s="172"/>
      <c r="BE2482" s="172"/>
      <c r="BF2482" s="172"/>
      <c r="BG2482" s="172"/>
      <c r="BH2482" s="172"/>
      <c r="BI2482" s="172"/>
      <c r="BJ2482" s="172"/>
      <c r="BK2482" s="172"/>
      <c r="BL2482" s="172"/>
      <c r="BM2482" s="172"/>
      <c r="BN2482" s="172"/>
    </row>
    <row r="2483" spans="20:66" s="156" customFormat="1">
      <c r="T2483" s="172"/>
      <c r="U2483" s="172"/>
      <c r="V2483" s="172"/>
      <c r="W2483" s="172"/>
      <c r="X2483" s="172"/>
      <c r="Y2483" s="172"/>
      <c r="Z2483" s="172"/>
      <c r="AA2483" s="172"/>
      <c r="AB2483" s="172"/>
      <c r="AC2483" s="172"/>
      <c r="AD2483" s="172"/>
      <c r="AE2483" s="172"/>
      <c r="AF2483" s="172"/>
      <c r="AG2483" s="172"/>
      <c r="AH2483" s="172"/>
      <c r="AI2483" s="172"/>
      <c r="AJ2483" s="172"/>
      <c r="AK2483" s="172"/>
      <c r="AL2483" s="172"/>
      <c r="AM2483" s="172"/>
      <c r="AN2483" s="172"/>
      <c r="AO2483" s="172"/>
      <c r="AP2483" s="172"/>
      <c r="AQ2483" s="172"/>
      <c r="AR2483" s="172"/>
      <c r="AS2483" s="172"/>
      <c r="AT2483" s="172"/>
      <c r="AU2483" s="172"/>
      <c r="AV2483" s="172"/>
      <c r="AW2483" s="172"/>
      <c r="AX2483" s="172"/>
      <c r="AY2483" s="172"/>
      <c r="AZ2483" s="172"/>
      <c r="BA2483" s="172"/>
      <c r="BB2483" s="172"/>
      <c r="BC2483" s="172"/>
      <c r="BD2483" s="172"/>
      <c r="BE2483" s="172"/>
      <c r="BF2483" s="172"/>
      <c r="BG2483" s="172"/>
      <c r="BH2483" s="172"/>
      <c r="BI2483" s="172"/>
      <c r="BJ2483" s="172"/>
      <c r="BK2483" s="172"/>
      <c r="BL2483" s="172"/>
      <c r="BM2483" s="172"/>
      <c r="BN2483" s="172"/>
    </row>
    <row r="2484" spans="20:66" s="156" customFormat="1">
      <c r="T2484" s="172"/>
      <c r="U2484" s="172"/>
      <c r="V2484" s="172"/>
      <c r="W2484" s="172"/>
      <c r="X2484" s="172"/>
      <c r="Y2484" s="172"/>
      <c r="Z2484" s="172"/>
      <c r="AA2484" s="172"/>
      <c r="AB2484" s="172"/>
      <c r="AC2484" s="172"/>
      <c r="AD2484" s="172"/>
      <c r="AE2484" s="172"/>
      <c r="AF2484" s="172"/>
      <c r="AG2484" s="172"/>
      <c r="AH2484" s="172"/>
      <c r="AI2484" s="172"/>
      <c r="AJ2484" s="172"/>
      <c r="AK2484" s="172"/>
      <c r="AL2484" s="172"/>
      <c r="AM2484" s="172"/>
      <c r="AN2484" s="172"/>
      <c r="AO2484" s="172"/>
      <c r="AP2484" s="172"/>
      <c r="AQ2484" s="172"/>
      <c r="AR2484" s="172"/>
      <c r="AS2484" s="172"/>
      <c r="AT2484" s="172"/>
      <c r="AU2484" s="172"/>
      <c r="AV2484" s="172"/>
      <c r="AW2484" s="172"/>
      <c r="AX2484" s="172"/>
      <c r="AY2484" s="172"/>
      <c r="AZ2484" s="172"/>
      <c r="BA2484" s="172"/>
      <c r="BB2484" s="172"/>
      <c r="BC2484" s="172"/>
      <c r="BD2484" s="172"/>
      <c r="BE2484" s="172"/>
      <c r="BF2484" s="172"/>
      <c r="BG2484" s="172"/>
      <c r="BH2484" s="172"/>
      <c r="BI2484" s="172"/>
      <c r="BJ2484" s="172"/>
      <c r="BK2484" s="172"/>
      <c r="BL2484" s="172"/>
      <c r="BM2484" s="172"/>
      <c r="BN2484" s="172"/>
    </row>
    <row r="2485" spans="20:66" s="156" customFormat="1">
      <c r="T2485" s="172"/>
      <c r="U2485" s="172"/>
      <c r="V2485" s="172"/>
      <c r="W2485" s="172"/>
      <c r="X2485" s="172"/>
      <c r="Y2485" s="172"/>
      <c r="Z2485" s="172"/>
      <c r="AA2485" s="172"/>
      <c r="AB2485" s="172"/>
      <c r="AC2485" s="172"/>
      <c r="AD2485" s="172"/>
      <c r="AE2485" s="172"/>
      <c r="AF2485" s="172"/>
      <c r="AG2485" s="172"/>
      <c r="AH2485" s="172"/>
      <c r="AI2485" s="172"/>
      <c r="AJ2485" s="172"/>
      <c r="AK2485" s="172"/>
      <c r="AL2485" s="172"/>
      <c r="AM2485" s="172"/>
      <c r="AN2485" s="172"/>
      <c r="AO2485" s="172"/>
      <c r="AP2485" s="172"/>
      <c r="AQ2485" s="172"/>
      <c r="AR2485" s="172"/>
      <c r="AS2485" s="172"/>
      <c r="AT2485" s="172"/>
      <c r="AU2485" s="172"/>
      <c r="AV2485" s="172"/>
      <c r="AW2485" s="172"/>
      <c r="AX2485" s="172"/>
      <c r="AY2485" s="172"/>
      <c r="AZ2485" s="172"/>
      <c r="BA2485" s="172"/>
      <c r="BB2485" s="172"/>
      <c r="BC2485" s="172"/>
      <c r="BD2485" s="172"/>
      <c r="BE2485" s="172"/>
      <c r="BF2485" s="172"/>
      <c r="BG2485" s="172"/>
      <c r="BH2485" s="172"/>
      <c r="BI2485" s="172"/>
      <c r="BJ2485" s="172"/>
      <c r="BK2485" s="172"/>
      <c r="BL2485" s="172"/>
      <c r="BM2485" s="172"/>
      <c r="BN2485" s="172"/>
    </row>
    <row r="2486" spans="20:66" s="156" customFormat="1">
      <c r="T2486" s="172"/>
      <c r="U2486" s="172"/>
      <c r="V2486" s="172"/>
      <c r="W2486" s="172"/>
      <c r="X2486" s="172"/>
      <c r="Y2486" s="172"/>
      <c r="Z2486" s="172"/>
      <c r="AA2486" s="172"/>
      <c r="AB2486" s="172"/>
      <c r="AC2486" s="172"/>
      <c r="AD2486" s="172"/>
      <c r="AE2486" s="172"/>
      <c r="AF2486" s="172"/>
      <c r="AG2486" s="172"/>
      <c r="AH2486" s="172"/>
      <c r="AI2486" s="172"/>
      <c r="AJ2486" s="172"/>
      <c r="AK2486" s="172"/>
      <c r="AL2486" s="172"/>
      <c r="AM2486" s="172"/>
      <c r="AN2486" s="172"/>
      <c r="AO2486" s="172"/>
      <c r="AP2486" s="172"/>
      <c r="AQ2486" s="172"/>
      <c r="AR2486" s="172"/>
      <c r="AS2486" s="172"/>
      <c r="AT2486" s="172"/>
      <c r="AU2486" s="172"/>
      <c r="AV2486" s="172"/>
      <c r="AW2486" s="172"/>
      <c r="AX2486" s="172"/>
      <c r="AY2486" s="172"/>
      <c r="AZ2486" s="172"/>
      <c r="BA2486" s="172"/>
      <c r="BB2486" s="172"/>
      <c r="BC2486" s="172"/>
      <c r="BD2486" s="172"/>
      <c r="BE2486" s="172"/>
      <c r="BF2486" s="172"/>
      <c r="BG2486" s="172"/>
      <c r="BH2486" s="172"/>
      <c r="BI2486" s="172"/>
      <c r="BJ2486" s="172"/>
      <c r="BK2486" s="172"/>
      <c r="BL2486" s="172"/>
      <c r="BM2486" s="172"/>
      <c r="BN2486" s="172"/>
    </row>
    <row r="2487" spans="20:66" s="156" customFormat="1">
      <c r="T2487" s="172"/>
      <c r="U2487" s="172"/>
      <c r="V2487" s="172"/>
      <c r="W2487" s="172"/>
      <c r="X2487" s="172"/>
      <c r="Y2487" s="172"/>
      <c r="Z2487" s="172"/>
      <c r="AA2487" s="172"/>
      <c r="AB2487" s="172"/>
      <c r="AC2487" s="172"/>
      <c r="AD2487" s="172"/>
      <c r="AE2487" s="172"/>
      <c r="AF2487" s="172"/>
      <c r="AG2487" s="172"/>
      <c r="AH2487" s="172"/>
      <c r="AI2487" s="172"/>
      <c r="AJ2487" s="172"/>
      <c r="AK2487" s="172"/>
      <c r="AL2487" s="172"/>
      <c r="AM2487" s="172"/>
      <c r="AN2487" s="172"/>
      <c r="AO2487" s="172"/>
      <c r="AP2487" s="172"/>
      <c r="AQ2487" s="172"/>
      <c r="AR2487" s="172"/>
      <c r="AS2487" s="172"/>
      <c r="AT2487" s="172"/>
      <c r="AU2487" s="172"/>
      <c r="AV2487" s="172"/>
      <c r="AW2487" s="172"/>
      <c r="AX2487" s="172"/>
      <c r="AY2487" s="172"/>
      <c r="AZ2487" s="172"/>
      <c r="BA2487" s="172"/>
      <c r="BB2487" s="172"/>
      <c r="BC2487" s="172"/>
      <c r="BD2487" s="172"/>
      <c r="BE2487" s="172"/>
      <c r="BF2487" s="172"/>
      <c r="BG2487" s="172"/>
      <c r="BH2487" s="172"/>
      <c r="BI2487" s="172"/>
      <c r="BJ2487" s="172"/>
      <c r="BK2487" s="172"/>
      <c r="BL2487" s="172"/>
      <c r="BM2487" s="172"/>
      <c r="BN2487" s="172"/>
    </row>
    <row r="2488" spans="20:66" s="156" customFormat="1">
      <c r="T2488" s="172"/>
      <c r="U2488" s="172"/>
      <c r="V2488" s="172"/>
      <c r="W2488" s="172"/>
      <c r="X2488" s="172"/>
      <c r="Y2488" s="172"/>
      <c r="Z2488" s="172"/>
      <c r="AA2488" s="172"/>
      <c r="AB2488" s="172"/>
      <c r="AC2488" s="172"/>
      <c r="AD2488" s="172"/>
      <c r="AE2488" s="172"/>
      <c r="AF2488" s="172"/>
      <c r="AG2488" s="172"/>
      <c r="AH2488" s="172"/>
      <c r="AI2488" s="172"/>
      <c r="AJ2488" s="172"/>
      <c r="AK2488" s="172"/>
      <c r="AL2488" s="172"/>
      <c r="AM2488" s="172"/>
      <c r="AN2488" s="172"/>
      <c r="AO2488" s="172"/>
      <c r="AP2488" s="172"/>
      <c r="AQ2488" s="172"/>
      <c r="AR2488" s="172"/>
      <c r="AS2488" s="172"/>
      <c r="AT2488" s="172"/>
      <c r="AU2488" s="172"/>
      <c r="AV2488" s="172"/>
      <c r="AW2488" s="172"/>
      <c r="AX2488" s="172"/>
      <c r="AY2488" s="172"/>
      <c r="AZ2488" s="172"/>
      <c r="BA2488" s="172"/>
      <c r="BB2488" s="172"/>
      <c r="BC2488" s="172"/>
      <c r="BD2488" s="172"/>
      <c r="BE2488" s="172"/>
      <c r="BF2488" s="172"/>
      <c r="BG2488" s="172"/>
      <c r="BH2488" s="172"/>
      <c r="BI2488" s="172"/>
      <c r="BJ2488" s="172"/>
      <c r="BK2488" s="172"/>
      <c r="BL2488" s="172"/>
      <c r="BM2488" s="172"/>
      <c r="BN2488" s="172"/>
    </row>
    <row r="2489" spans="20:66" s="156" customFormat="1">
      <c r="T2489" s="172"/>
      <c r="U2489" s="172"/>
      <c r="V2489" s="172"/>
      <c r="W2489" s="172"/>
      <c r="X2489" s="172"/>
      <c r="Y2489" s="172"/>
      <c r="Z2489" s="172"/>
      <c r="AA2489" s="172"/>
      <c r="AB2489" s="172"/>
      <c r="AC2489" s="172"/>
      <c r="AD2489" s="172"/>
      <c r="AE2489" s="172"/>
      <c r="AF2489" s="172"/>
      <c r="AG2489" s="172"/>
      <c r="AH2489" s="172"/>
      <c r="AI2489" s="172"/>
      <c r="AJ2489" s="172"/>
      <c r="AK2489" s="172"/>
      <c r="AL2489" s="172"/>
      <c r="AM2489" s="172"/>
      <c r="AN2489" s="172"/>
      <c r="AO2489" s="172"/>
      <c r="AP2489" s="172"/>
      <c r="AQ2489" s="172"/>
      <c r="AR2489" s="172"/>
      <c r="AS2489" s="172"/>
      <c r="AT2489" s="172"/>
      <c r="AU2489" s="172"/>
      <c r="AV2489" s="172"/>
      <c r="AW2489" s="172"/>
      <c r="AX2489" s="172"/>
      <c r="AY2489" s="172"/>
      <c r="AZ2489" s="172"/>
      <c r="BA2489" s="172"/>
      <c r="BB2489" s="172"/>
      <c r="BC2489" s="172"/>
      <c r="BD2489" s="172"/>
      <c r="BE2489" s="172"/>
      <c r="BF2489" s="172"/>
      <c r="BG2489" s="172"/>
      <c r="BH2489" s="172"/>
      <c r="BI2489" s="172"/>
      <c r="BJ2489" s="172"/>
      <c r="BK2489" s="172"/>
      <c r="BL2489" s="172"/>
      <c r="BM2489" s="172"/>
      <c r="BN2489" s="172"/>
    </row>
    <row r="2490" spans="20:66" s="156" customFormat="1">
      <c r="T2490" s="172"/>
      <c r="U2490" s="172"/>
      <c r="V2490" s="172"/>
      <c r="W2490" s="172"/>
      <c r="X2490" s="172"/>
      <c r="Y2490" s="172"/>
      <c r="Z2490" s="172"/>
      <c r="AA2490" s="172"/>
      <c r="AB2490" s="172"/>
      <c r="AC2490" s="172"/>
      <c r="AD2490" s="172"/>
      <c r="AE2490" s="172"/>
      <c r="AF2490" s="172"/>
      <c r="AG2490" s="172"/>
      <c r="AH2490" s="172"/>
      <c r="AI2490" s="172"/>
      <c r="AJ2490" s="172"/>
      <c r="AK2490" s="172"/>
      <c r="AL2490" s="172"/>
      <c r="AM2490" s="172"/>
      <c r="AN2490" s="172"/>
      <c r="AO2490" s="172"/>
      <c r="AP2490" s="172"/>
      <c r="AQ2490" s="172"/>
      <c r="AR2490" s="172"/>
      <c r="AS2490" s="172"/>
      <c r="AT2490" s="172"/>
      <c r="AU2490" s="172"/>
      <c r="AV2490" s="172"/>
      <c r="AW2490" s="172"/>
      <c r="AX2490" s="172"/>
      <c r="AY2490" s="172"/>
      <c r="AZ2490" s="172"/>
      <c r="BA2490" s="172"/>
      <c r="BB2490" s="172"/>
      <c r="BC2490" s="172"/>
      <c r="BD2490" s="172"/>
      <c r="BE2490" s="172"/>
      <c r="BF2490" s="172"/>
      <c r="BG2490" s="172"/>
      <c r="BH2490" s="172"/>
      <c r="BI2490" s="172"/>
      <c r="BJ2490" s="172"/>
      <c r="BK2490" s="172"/>
      <c r="BL2490" s="172"/>
      <c r="BM2490" s="172"/>
      <c r="BN2490" s="172"/>
    </row>
    <row r="2491" spans="20:66" s="156" customFormat="1">
      <c r="T2491" s="172"/>
      <c r="U2491" s="172"/>
      <c r="V2491" s="172"/>
      <c r="W2491" s="172"/>
      <c r="X2491" s="172"/>
      <c r="Y2491" s="172"/>
      <c r="Z2491" s="172"/>
      <c r="AA2491" s="172"/>
      <c r="AB2491" s="172"/>
      <c r="AC2491" s="172"/>
      <c r="AD2491" s="172"/>
      <c r="AE2491" s="172"/>
      <c r="AF2491" s="172"/>
      <c r="AG2491" s="172"/>
      <c r="AH2491" s="172"/>
      <c r="AI2491" s="172"/>
      <c r="AJ2491" s="172"/>
      <c r="AK2491" s="172"/>
      <c r="AL2491" s="172"/>
      <c r="AM2491" s="172"/>
      <c r="AN2491" s="172"/>
      <c r="AO2491" s="172"/>
      <c r="AP2491" s="172"/>
      <c r="AQ2491" s="172"/>
      <c r="AR2491" s="172"/>
      <c r="AS2491" s="172"/>
      <c r="AT2491" s="172"/>
      <c r="AU2491" s="172"/>
      <c r="AV2491" s="172"/>
      <c r="AW2491" s="172"/>
      <c r="AX2491" s="172"/>
      <c r="AY2491" s="172"/>
      <c r="AZ2491" s="172"/>
      <c r="BA2491" s="172"/>
      <c r="BB2491" s="172"/>
      <c r="BC2491" s="172"/>
      <c r="BD2491" s="172"/>
      <c r="BE2491" s="172"/>
      <c r="BF2491" s="172"/>
      <c r="BG2491" s="172"/>
      <c r="BH2491" s="172"/>
      <c r="BI2491" s="172"/>
      <c r="BJ2491" s="172"/>
      <c r="BK2491" s="172"/>
      <c r="BL2491" s="172"/>
      <c r="BM2491" s="172"/>
      <c r="BN2491" s="172"/>
    </row>
    <row r="2492" spans="20:66" s="156" customFormat="1">
      <c r="T2492" s="172"/>
      <c r="U2492" s="172"/>
      <c r="V2492" s="172"/>
      <c r="W2492" s="172"/>
      <c r="X2492" s="172"/>
      <c r="Y2492" s="172"/>
      <c r="Z2492" s="172"/>
      <c r="AA2492" s="172"/>
      <c r="AB2492" s="172"/>
      <c r="AC2492" s="172"/>
      <c r="AD2492" s="172"/>
      <c r="AE2492" s="172"/>
      <c r="AF2492" s="172"/>
      <c r="AG2492" s="172"/>
      <c r="AH2492" s="172"/>
      <c r="AI2492" s="172"/>
      <c r="AJ2492" s="172"/>
      <c r="AK2492" s="172"/>
      <c r="AL2492" s="172"/>
      <c r="AM2492" s="172"/>
      <c r="AN2492" s="172"/>
      <c r="AO2492" s="172"/>
      <c r="AP2492" s="172"/>
      <c r="AQ2492" s="172"/>
      <c r="AR2492" s="172"/>
      <c r="AS2492" s="172"/>
      <c r="AT2492" s="172"/>
      <c r="AU2492" s="172"/>
      <c r="AV2492" s="172"/>
      <c r="AW2492" s="172"/>
      <c r="AX2492" s="172"/>
      <c r="AY2492" s="172"/>
      <c r="AZ2492" s="172"/>
      <c r="BA2492" s="172"/>
      <c r="BB2492" s="172"/>
      <c r="BC2492" s="172"/>
      <c r="BD2492" s="172"/>
      <c r="BE2492" s="172"/>
      <c r="BF2492" s="172"/>
      <c r="BG2492" s="172"/>
      <c r="BH2492" s="172"/>
      <c r="BI2492" s="172"/>
      <c r="BJ2492" s="172"/>
      <c r="BK2492" s="172"/>
      <c r="BL2492" s="172"/>
      <c r="BM2492" s="172"/>
      <c r="BN2492" s="172"/>
    </row>
    <row r="2493" spans="20:66" s="156" customFormat="1">
      <c r="T2493" s="172"/>
      <c r="U2493" s="172"/>
      <c r="V2493" s="172"/>
      <c r="W2493" s="172"/>
      <c r="X2493" s="172"/>
      <c r="Y2493" s="172"/>
      <c r="Z2493" s="172"/>
      <c r="AA2493" s="172"/>
      <c r="AB2493" s="172"/>
      <c r="AC2493" s="172"/>
      <c r="AD2493" s="172"/>
      <c r="AE2493" s="172"/>
      <c r="AF2493" s="172"/>
      <c r="AG2493" s="172"/>
      <c r="AH2493" s="172"/>
      <c r="AI2493" s="172"/>
      <c r="AJ2493" s="172"/>
      <c r="AK2493" s="172"/>
      <c r="AL2493" s="172"/>
      <c r="AM2493" s="172"/>
      <c r="AN2493" s="172"/>
      <c r="AO2493" s="172"/>
      <c r="AP2493" s="172"/>
      <c r="AQ2493" s="172"/>
      <c r="AR2493" s="172"/>
      <c r="AS2493" s="172"/>
      <c r="AT2493" s="172"/>
      <c r="AU2493" s="172"/>
      <c r="AV2493" s="172"/>
      <c r="AW2493" s="172"/>
      <c r="AX2493" s="172"/>
      <c r="AY2493" s="172"/>
      <c r="AZ2493" s="172"/>
      <c r="BA2493" s="172"/>
      <c r="BB2493" s="172"/>
      <c r="BC2493" s="172"/>
      <c r="BD2493" s="172"/>
      <c r="BE2493" s="172"/>
      <c r="BF2493" s="172"/>
      <c r="BG2493" s="172"/>
      <c r="BH2493" s="172"/>
      <c r="BI2493" s="172"/>
      <c r="BJ2493" s="172"/>
      <c r="BK2493" s="172"/>
      <c r="BL2493" s="172"/>
      <c r="BM2493" s="172"/>
      <c r="BN2493" s="172"/>
    </row>
    <row r="2494" spans="20:66" s="156" customFormat="1">
      <c r="T2494" s="172"/>
      <c r="U2494" s="172"/>
      <c r="V2494" s="172"/>
      <c r="W2494" s="172"/>
      <c r="X2494" s="172"/>
      <c r="Y2494" s="172"/>
      <c r="Z2494" s="172"/>
      <c r="AA2494" s="172"/>
      <c r="AB2494" s="172"/>
      <c r="AC2494" s="172"/>
      <c r="AD2494" s="172"/>
      <c r="AE2494" s="172"/>
      <c r="AF2494" s="172"/>
      <c r="AG2494" s="172"/>
      <c r="AH2494" s="172"/>
      <c r="AI2494" s="172"/>
      <c r="AJ2494" s="172"/>
      <c r="AK2494" s="172"/>
      <c r="AL2494" s="172"/>
      <c r="AM2494" s="172"/>
      <c r="AN2494" s="172"/>
      <c r="AO2494" s="172"/>
      <c r="AP2494" s="172"/>
      <c r="AQ2494" s="172"/>
      <c r="AR2494" s="172"/>
      <c r="AS2494" s="172"/>
      <c r="AT2494" s="172"/>
      <c r="AU2494" s="172"/>
      <c r="AV2494" s="172"/>
      <c r="AW2494" s="172"/>
      <c r="AX2494" s="172"/>
      <c r="AY2494" s="172"/>
      <c r="AZ2494" s="172"/>
      <c r="BA2494" s="172"/>
      <c r="BB2494" s="172"/>
      <c r="BC2494" s="172"/>
      <c r="BD2494" s="172"/>
      <c r="BE2494" s="172"/>
      <c r="BF2494" s="172"/>
      <c r="BG2494" s="172"/>
      <c r="BH2494" s="172"/>
      <c r="BI2494" s="172"/>
      <c r="BJ2494" s="172"/>
      <c r="BK2494" s="172"/>
      <c r="BL2494" s="172"/>
      <c r="BM2494" s="172"/>
      <c r="BN2494" s="172"/>
    </row>
    <row r="2495" spans="20:66" s="156" customFormat="1">
      <c r="T2495" s="172"/>
      <c r="U2495" s="172"/>
      <c r="V2495" s="172"/>
      <c r="W2495" s="172"/>
      <c r="X2495" s="172"/>
      <c r="Y2495" s="172"/>
      <c r="Z2495" s="172"/>
      <c r="AA2495" s="172"/>
      <c r="AB2495" s="172"/>
      <c r="AC2495" s="172"/>
      <c r="AD2495" s="172"/>
      <c r="AE2495" s="172"/>
      <c r="AF2495" s="172"/>
      <c r="AG2495" s="172"/>
      <c r="AH2495" s="172"/>
      <c r="AI2495" s="172"/>
      <c r="AJ2495" s="172"/>
      <c r="AK2495" s="172"/>
      <c r="AL2495" s="172"/>
      <c r="AM2495" s="172"/>
      <c r="AN2495" s="172"/>
      <c r="AO2495" s="172"/>
      <c r="AP2495" s="172"/>
      <c r="AQ2495" s="172"/>
      <c r="AR2495" s="172"/>
      <c r="AS2495" s="172"/>
      <c r="AT2495" s="172"/>
      <c r="AU2495" s="172"/>
      <c r="AV2495" s="172"/>
      <c r="AW2495" s="172"/>
      <c r="AX2495" s="172"/>
      <c r="AY2495" s="172"/>
      <c r="AZ2495" s="172"/>
      <c r="BA2495" s="172"/>
      <c r="BB2495" s="172"/>
      <c r="BC2495" s="172"/>
      <c r="BD2495" s="172"/>
      <c r="BE2495" s="172"/>
      <c r="BF2495" s="172"/>
      <c r="BG2495" s="172"/>
      <c r="BH2495" s="172"/>
      <c r="BI2495" s="172"/>
      <c r="BJ2495" s="172"/>
      <c r="BK2495" s="172"/>
      <c r="BL2495" s="172"/>
      <c r="BM2495" s="172"/>
      <c r="BN2495" s="172"/>
    </row>
    <row r="2496" spans="20:66" s="156" customFormat="1">
      <c r="T2496" s="172"/>
      <c r="U2496" s="172"/>
      <c r="V2496" s="172"/>
      <c r="W2496" s="172"/>
      <c r="X2496" s="172"/>
      <c r="Y2496" s="172"/>
      <c r="Z2496" s="172"/>
      <c r="AA2496" s="172"/>
      <c r="AB2496" s="172"/>
      <c r="AC2496" s="172"/>
      <c r="AD2496" s="172"/>
      <c r="AE2496" s="172"/>
      <c r="AF2496" s="172"/>
      <c r="AG2496" s="172"/>
      <c r="AH2496" s="172"/>
      <c r="AI2496" s="172"/>
      <c r="AJ2496" s="172"/>
      <c r="AK2496" s="172"/>
      <c r="AL2496" s="172"/>
      <c r="AM2496" s="172"/>
      <c r="AN2496" s="172"/>
      <c r="AO2496" s="172"/>
      <c r="AP2496" s="172"/>
      <c r="AQ2496" s="172"/>
      <c r="AR2496" s="172"/>
      <c r="AS2496" s="172"/>
      <c r="AT2496" s="172"/>
      <c r="AU2496" s="172"/>
      <c r="AV2496" s="172"/>
      <c r="AW2496" s="172"/>
      <c r="AX2496" s="172"/>
      <c r="AY2496" s="172"/>
      <c r="AZ2496" s="172"/>
      <c r="BA2496" s="172"/>
      <c r="BB2496" s="172"/>
      <c r="BC2496" s="172"/>
      <c r="BD2496" s="172"/>
      <c r="BE2496" s="172"/>
      <c r="BF2496" s="172"/>
      <c r="BG2496" s="172"/>
      <c r="BH2496" s="172"/>
      <c r="BI2496" s="172"/>
      <c r="BJ2496" s="172"/>
      <c r="BK2496" s="172"/>
      <c r="BL2496" s="172"/>
      <c r="BM2496" s="172"/>
      <c r="BN2496" s="172"/>
    </row>
    <row r="2497" spans="20:66" s="156" customFormat="1">
      <c r="T2497" s="172"/>
      <c r="U2497" s="172"/>
      <c r="V2497" s="172"/>
      <c r="W2497" s="172"/>
      <c r="X2497" s="172"/>
      <c r="Y2497" s="172"/>
      <c r="Z2497" s="172"/>
      <c r="AA2497" s="172"/>
      <c r="AB2497" s="172"/>
      <c r="AC2497" s="172"/>
      <c r="AD2497" s="172"/>
      <c r="AE2497" s="172"/>
      <c r="AF2497" s="172"/>
      <c r="AG2497" s="172"/>
      <c r="AH2497" s="172"/>
      <c r="AI2497" s="172"/>
      <c r="AJ2497" s="172"/>
      <c r="AK2497" s="172"/>
      <c r="AL2497" s="172"/>
      <c r="AM2497" s="172"/>
      <c r="AN2497" s="172"/>
      <c r="AO2497" s="172"/>
      <c r="AP2497" s="172"/>
      <c r="AQ2497" s="172"/>
      <c r="AR2497" s="172"/>
      <c r="AS2497" s="172"/>
      <c r="AT2497" s="172"/>
      <c r="AU2497" s="172"/>
      <c r="AV2497" s="172"/>
      <c r="AW2497" s="172"/>
      <c r="AX2497" s="172"/>
      <c r="AY2497" s="172"/>
      <c r="AZ2497" s="172"/>
      <c r="BA2497" s="172"/>
      <c r="BB2497" s="172"/>
      <c r="BC2497" s="172"/>
      <c r="BD2497" s="172"/>
      <c r="BE2497" s="172"/>
      <c r="BF2497" s="172"/>
      <c r="BG2497" s="172"/>
      <c r="BH2497" s="172"/>
      <c r="BI2497" s="172"/>
      <c r="BJ2497" s="172"/>
      <c r="BK2497" s="172"/>
      <c r="BL2497" s="172"/>
      <c r="BM2497" s="172"/>
      <c r="BN2497" s="172"/>
    </row>
    <row r="2498" spans="20:66" s="156" customFormat="1">
      <c r="T2498" s="172"/>
      <c r="U2498" s="172"/>
      <c r="V2498" s="172"/>
      <c r="W2498" s="172"/>
      <c r="X2498" s="172"/>
      <c r="Y2498" s="172"/>
      <c r="Z2498" s="172"/>
      <c r="AA2498" s="172"/>
      <c r="AB2498" s="172"/>
      <c r="AC2498" s="172"/>
      <c r="AD2498" s="172"/>
      <c r="AE2498" s="172"/>
      <c r="AF2498" s="172"/>
      <c r="AG2498" s="172"/>
      <c r="AH2498" s="172"/>
      <c r="AI2498" s="172"/>
      <c r="AJ2498" s="172"/>
      <c r="AK2498" s="172"/>
      <c r="AL2498" s="172"/>
      <c r="AM2498" s="172"/>
      <c r="AN2498" s="172"/>
      <c r="AO2498" s="172"/>
      <c r="AP2498" s="172"/>
      <c r="AQ2498" s="172"/>
      <c r="AR2498" s="172"/>
      <c r="AS2498" s="172"/>
      <c r="AT2498" s="172"/>
      <c r="AU2498" s="172"/>
      <c r="AV2498" s="172"/>
      <c r="AW2498" s="172"/>
      <c r="AX2498" s="172"/>
      <c r="AY2498" s="172"/>
      <c r="AZ2498" s="172"/>
      <c r="BA2498" s="172"/>
      <c r="BB2498" s="172"/>
      <c r="BC2498" s="172"/>
      <c r="BD2498" s="172"/>
      <c r="BE2498" s="172"/>
      <c r="BF2498" s="172"/>
      <c r="BG2498" s="172"/>
      <c r="BH2498" s="172"/>
      <c r="BI2498" s="172"/>
      <c r="BJ2498" s="172"/>
      <c r="BK2498" s="172"/>
      <c r="BL2498" s="172"/>
      <c r="BM2498" s="172"/>
      <c r="BN2498" s="172"/>
    </row>
    <row r="2499" spans="20:66" s="156" customFormat="1">
      <c r="T2499" s="172"/>
      <c r="U2499" s="172"/>
      <c r="V2499" s="172"/>
      <c r="W2499" s="172"/>
      <c r="X2499" s="172"/>
      <c r="Y2499" s="172"/>
      <c r="Z2499" s="172"/>
      <c r="AA2499" s="172"/>
      <c r="AB2499" s="172"/>
      <c r="AC2499" s="172"/>
      <c r="AD2499" s="172"/>
      <c r="AE2499" s="172"/>
      <c r="AF2499" s="172"/>
      <c r="AG2499" s="172"/>
      <c r="AH2499" s="172"/>
      <c r="AI2499" s="172"/>
      <c r="AJ2499" s="172"/>
      <c r="AK2499" s="172"/>
      <c r="AL2499" s="172"/>
      <c r="AM2499" s="172"/>
      <c r="AN2499" s="172"/>
      <c r="AO2499" s="172"/>
      <c r="AP2499" s="172"/>
      <c r="AQ2499" s="172"/>
      <c r="AR2499" s="172"/>
      <c r="AS2499" s="172"/>
      <c r="AT2499" s="172"/>
      <c r="AU2499" s="172"/>
      <c r="AV2499" s="172"/>
      <c r="AW2499" s="172"/>
      <c r="AX2499" s="172"/>
      <c r="AY2499" s="172"/>
      <c r="AZ2499" s="172"/>
      <c r="BA2499" s="172"/>
      <c r="BB2499" s="172"/>
      <c r="BC2499" s="172"/>
      <c r="BD2499" s="172"/>
      <c r="BE2499" s="172"/>
      <c r="BF2499" s="172"/>
      <c r="BG2499" s="172"/>
      <c r="BH2499" s="172"/>
      <c r="BI2499" s="172"/>
      <c r="BJ2499" s="172"/>
      <c r="BK2499" s="172"/>
      <c r="BL2499" s="172"/>
      <c r="BM2499" s="172"/>
      <c r="BN2499" s="172"/>
    </row>
    <row r="2500" spans="20:66" s="156" customFormat="1">
      <c r="T2500" s="172"/>
      <c r="U2500" s="172"/>
      <c r="V2500" s="172"/>
      <c r="W2500" s="172"/>
      <c r="X2500" s="172"/>
      <c r="Y2500" s="172"/>
      <c r="Z2500" s="172"/>
      <c r="AA2500" s="172"/>
      <c r="AB2500" s="172"/>
      <c r="AC2500" s="172"/>
      <c r="AD2500" s="172"/>
      <c r="AE2500" s="172"/>
      <c r="AF2500" s="172"/>
      <c r="AG2500" s="172"/>
      <c r="AH2500" s="172"/>
      <c r="AI2500" s="172"/>
      <c r="AJ2500" s="172"/>
      <c r="AK2500" s="172"/>
      <c r="AL2500" s="172"/>
      <c r="AM2500" s="172"/>
      <c r="AN2500" s="172"/>
      <c r="AO2500" s="172"/>
      <c r="AP2500" s="172"/>
      <c r="AQ2500" s="172"/>
      <c r="AR2500" s="172"/>
      <c r="AS2500" s="172"/>
      <c r="AT2500" s="172"/>
      <c r="AU2500" s="172"/>
      <c r="AV2500" s="172"/>
      <c r="AW2500" s="172"/>
      <c r="AX2500" s="172"/>
      <c r="AY2500" s="172"/>
      <c r="AZ2500" s="172"/>
      <c r="BA2500" s="172"/>
      <c r="BB2500" s="172"/>
      <c r="BC2500" s="172"/>
      <c r="BD2500" s="172"/>
      <c r="BE2500" s="172"/>
      <c r="BF2500" s="172"/>
      <c r="BG2500" s="172"/>
      <c r="BH2500" s="172"/>
      <c r="BI2500" s="172"/>
      <c r="BJ2500" s="172"/>
      <c r="BK2500" s="172"/>
      <c r="BL2500" s="172"/>
      <c r="BM2500" s="172"/>
      <c r="BN2500" s="172"/>
    </row>
    <row r="2501" spans="20:66" s="156" customFormat="1">
      <c r="T2501" s="172"/>
      <c r="U2501" s="172"/>
      <c r="V2501" s="172"/>
      <c r="W2501" s="172"/>
      <c r="X2501" s="172"/>
      <c r="Y2501" s="172"/>
      <c r="Z2501" s="172"/>
      <c r="AA2501" s="172"/>
      <c r="AB2501" s="172"/>
      <c r="AC2501" s="172"/>
      <c r="AD2501" s="172"/>
      <c r="AE2501" s="172"/>
      <c r="AF2501" s="172"/>
      <c r="AG2501" s="172"/>
      <c r="AH2501" s="172"/>
      <c r="AI2501" s="172"/>
      <c r="AJ2501" s="172"/>
      <c r="AK2501" s="172"/>
      <c r="AL2501" s="172"/>
      <c r="AM2501" s="172"/>
      <c r="AN2501" s="172"/>
      <c r="AO2501" s="172"/>
      <c r="AP2501" s="172"/>
      <c r="AQ2501" s="172"/>
      <c r="AR2501" s="172"/>
      <c r="AS2501" s="172"/>
      <c r="AT2501" s="172"/>
      <c r="AU2501" s="172"/>
      <c r="AV2501" s="172"/>
      <c r="AW2501" s="172"/>
      <c r="AX2501" s="172"/>
      <c r="AY2501" s="172"/>
      <c r="AZ2501" s="172"/>
      <c r="BA2501" s="172"/>
      <c r="BB2501" s="172"/>
      <c r="BC2501" s="172"/>
      <c r="BD2501" s="172"/>
      <c r="BE2501" s="172"/>
      <c r="BF2501" s="172"/>
      <c r="BG2501" s="172"/>
      <c r="BH2501" s="172"/>
      <c r="BI2501" s="172"/>
      <c r="BJ2501" s="172"/>
      <c r="BK2501" s="172"/>
      <c r="BL2501" s="172"/>
      <c r="BM2501" s="172"/>
      <c r="BN2501" s="172"/>
    </row>
    <row r="2502" spans="20:66" s="156" customFormat="1">
      <c r="T2502" s="172"/>
      <c r="U2502" s="172"/>
      <c r="V2502" s="172"/>
      <c r="W2502" s="172"/>
      <c r="X2502" s="172"/>
      <c r="Y2502" s="172"/>
      <c r="Z2502" s="172"/>
      <c r="AA2502" s="172"/>
      <c r="AB2502" s="172"/>
      <c r="AC2502" s="172"/>
      <c r="AD2502" s="172"/>
      <c r="AE2502" s="172"/>
      <c r="AF2502" s="172"/>
      <c r="AG2502" s="172"/>
      <c r="AH2502" s="172"/>
      <c r="AI2502" s="172"/>
      <c r="AJ2502" s="172"/>
      <c r="AK2502" s="172"/>
      <c r="AL2502" s="172"/>
      <c r="AM2502" s="172"/>
      <c r="AN2502" s="172"/>
      <c r="AO2502" s="172"/>
      <c r="AP2502" s="172"/>
      <c r="AQ2502" s="172"/>
      <c r="AR2502" s="172"/>
      <c r="AS2502" s="172"/>
      <c r="AT2502" s="172"/>
      <c r="AU2502" s="172"/>
      <c r="AV2502" s="172"/>
      <c r="AW2502" s="172"/>
      <c r="AX2502" s="172"/>
      <c r="AY2502" s="172"/>
      <c r="AZ2502" s="172"/>
      <c r="BA2502" s="172"/>
      <c r="BB2502" s="172"/>
      <c r="BC2502" s="172"/>
      <c r="BD2502" s="172"/>
      <c r="BE2502" s="172"/>
      <c r="BF2502" s="172"/>
      <c r="BG2502" s="172"/>
      <c r="BH2502" s="172"/>
      <c r="BI2502" s="172"/>
      <c r="BJ2502" s="172"/>
      <c r="BK2502" s="172"/>
      <c r="BL2502" s="172"/>
      <c r="BM2502" s="172"/>
      <c r="BN2502" s="172"/>
    </row>
    <row r="2503" spans="20:66" s="156" customFormat="1">
      <c r="T2503" s="172"/>
      <c r="U2503" s="172"/>
      <c r="V2503" s="172"/>
      <c r="W2503" s="172"/>
      <c r="X2503" s="172"/>
      <c r="Y2503" s="172"/>
      <c r="Z2503" s="172"/>
      <c r="AA2503" s="172"/>
      <c r="AB2503" s="172"/>
      <c r="AC2503" s="172"/>
      <c r="AD2503" s="172"/>
      <c r="AE2503" s="172"/>
      <c r="AF2503" s="172"/>
      <c r="AG2503" s="172"/>
      <c r="AH2503" s="172"/>
      <c r="AI2503" s="172"/>
      <c r="AJ2503" s="172"/>
      <c r="AK2503" s="172"/>
      <c r="AL2503" s="172"/>
      <c r="AM2503" s="172"/>
      <c r="AN2503" s="172"/>
      <c r="AO2503" s="172"/>
      <c r="AP2503" s="172"/>
      <c r="AQ2503" s="172"/>
      <c r="AR2503" s="172"/>
      <c r="AS2503" s="172"/>
      <c r="AT2503" s="172"/>
      <c r="AU2503" s="172"/>
      <c r="AV2503" s="172"/>
      <c r="AW2503" s="172"/>
      <c r="AX2503" s="172"/>
      <c r="AY2503" s="172"/>
      <c r="AZ2503" s="172"/>
      <c r="BA2503" s="172"/>
      <c r="BB2503" s="172"/>
      <c r="BC2503" s="172"/>
      <c r="BD2503" s="172"/>
      <c r="BE2503" s="172"/>
      <c r="BF2503" s="172"/>
      <c r="BG2503" s="172"/>
      <c r="BH2503" s="172"/>
      <c r="BI2503" s="172"/>
      <c r="BJ2503" s="172"/>
      <c r="BK2503" s="172"/>
      <c r="BL2503" s="172"/>
      <c r="BM2503" s="172"/>
      <c r="BN2503" s="172"/>
    </row>
    <row r="2504" spans="20:66" s="156" customFormat="1">
      <c r="T2504" s="172"/>
      <c r="U2504" s="172"/>
      <c r="V2504" s="172"/>
      <c r="W2504" s="172"/>
      <c r="X2504" s="172"/>
      <c r="Y2504" s="172"/>
      <c r="Z2504" s="172"/>
      <c r="AA2504" s="172"/>
      <c r="AB2504" s="172"/>
      <c r="AC2504" s="172"/>
      <c r="AD2504" s="172"/>
      <c r="AE2504" s="172"/>
      <c r="AF2504" s="172"/>
      <c r="AG2504" s="172"/>
      <c r="AH2504" s="172"/>
      <c r="AI2504" s="172"/>
      <c r="AJ2504" s="172"/>
      <c r="AK2504" s="172"/>
      <c r="AL2504" s="172"/>
      <c r="AM2504" s="172"/>
      <c r="AN2504" s="172"/>
      <c r="AO2504" s="172"/>
      <c r="AP2504" s="172"/>
      <c r="AQ2504" s="172"/>
      <c r="AR2504" s="172"/>
      <c r="AS2504" s="172"/>
      <c r="AT2504" s="172"/>
      <c r="AU2504" s="172"/>
      <c r="AV2504" s="172"/>
      <c r="AW2504" s="172"/>
      <c r="AX2504" s="172"/>
      <c r="AY2504" s="172"/>
      <c r="AZ2504" s="172"/>
      <c r="BA2504" s="172"/>
      <c r="BB2504" s="172"/>
      <c r="BC2504" s="172"/>
      <c r="BD2504" s="172"/>
      <c r="BE2504" s="172"/>
      <c r="BF2504" s="172"/>
      <c r="BG2504" s="172"/>
      <c r="BH2504" s="172"/>
      <c r="BI2504" s="172"/>
      <c r="BJ2504" s="172"/>
      <c r="BK2504" s="172"/>
      <c r="BL2504" s="172"/>
      <c r="BM2504" s="172"/>
      <c r="BN2504" s="172"/>
    </row>
    <row r="2505" spans="20:66" s="156" customFormat="1">
      <c r="T2505" s="172"/>
      <c r="U2505" s="172"/>
      <c r="V2505" s="172"/>
      <c r="W2505" s="172"/>
      <c r="X2505" s="172"/>
      <c r="Y2505" s="172"/>
      <c r="Z2505" s="172"/>
      <c r="AA2505" s="172"/>
      <c r="AB2505" s="172"/>
      <c r="AC2505" s="172"/>
      <c r="AD2505" s="172"/>
      <c r="AE2505" s="172"/>
      <c r="AF2505" s="172"/>
      <c r="AG2505" s="172"/>
      <c r="AH2505" s="172"/>
      <c r="AI2505" s="172"/>
      <c r="AJ2505" s="172"/>
      <c r="AK2505" s="172"/>
      <c r="AL2505" s="172"/>
      <c r="AM2505" s="172"/>
      <c r="AN2505" s="172"/>
      <c r="AO2505" s="172"/>
      <c r="AP2505" s="172"/>
      <c r="AQ2505" s="172"/>
      <c r="AR2505" s="172"/>
      <c r="AS2505" s="172"/>
      <c r="AT2505" s="172"/>
      <c r="AU2505" s="172"/>
      <c r="AV2505" s="172"/>
      <c r="AW2505" s="172"/>
      <c r="AX2505" s="172"/>
      <c r="AY2505" s="172"/>
      <c r="AZ2505" s="172"/>
      <c r="BA2505" s="172"/>
      <c r="BB2505" s="172"/>
      <c r="BC2505" s="172"/>
      <c r="BD2505" s="172"/>
      <c r="BE2505" s="172"/>
      <c r="BF2505" s="172"/>
      <c r="BG2505" s="172"/>
      <c r="BH2505" s="172"/>
      <c r="BI2505" s="172"/>
      <c r="BJ2505" s="172"/>
      <c r="BK2505" s="172"/>
      <c r="BL2505" s="172"/>
      <c r="BM2505" s="172"/>
      <c r="BN2505" s="172"/>
    </row>
    <row r="2506" spans="20:66" s="156" customFormat="1">
      <c r="T2506" s="172"/>
      <c r="U2506" s="172"/>
      <c r="V2506" s="172"/>
      <c r="W2506" s="172"/>
      <c r="X2506" s="172"/>
      <c r="Y2506" s="172"/>
      <c r="Z2506" s="172"/>
      <c r="AA2506" s="172"/>
      <c r="AB2506" s="172"/>
      <c r="AC2506" s="172"/>
      <c r="AD2506" s="172"/>
      <c r="AE2506" s="172"/>
      <c r="AF2506" s="172"/>
      <c r="AG2506" s="172"/>
      <c r="AH2506" s="172"/>
      <c r="AI2506" s="172"/>
      <c r="AJ2506" s="172"/>
      <c r="AK2506" s="172"/>
      <c r="AL2506" s="172"/>
      <c r="AM2506" s="172"/>
      <c r="AN2506" s="172"/>
      <c r="AO2506" s="172"/>
      <c r="AP2506" s="172"/>
      <c r="AQ2506" s="172"/>
      <c r="AR2506" s="172"/>
      <c r="AS2506" s="172"/>
      <c r="AT2506" s="172"/>
      <c r="AU2506" s="172"/>
      <c r="AV2506" s="172"/>
      <c r="AW2506" s="172"/>
      <c r="AX2506" s="172"/>
      <c r="AY2506" s="172"/>
      <c r="AZ2506" s="172"/>
      <c r="BA2506" s="172"/>
      <c r="BB2506" s="172"/>
      <c r="BC2506" s="172"/>
      <c r="BD2506" s="172"/>
      <c r="BE2506" s="172"/>
      <c r="BF2506" s="172"/>
      <c r="BG2506" s="172"/>
      <c r="BH2506" s="172"/>
      <c r="BI2506" s="172"/>
      <c r="BJ2506" s="172"/>
      <c r="BK2506" s="172"/>
      <c r="BL2506" s="172"/>
      <c r="BM2506" s="172"/>
      <c r="BN2506" s="172"/>
    </row>
    <row r="2507" spans="20:66" s="156" customFormat="1">
      <c r="T2507" s="172"/>
      <c r="U2507" s="172"/>
      <c r="V2507" s="172"/>
      <c r="W2507" s="172"/>
      <c r="X2507" s="172"/>
      <c r="Y2507" s="172"/>
      <c r="Z2507" s="172"/>
      <c r="AA2507" s="172"/>
      <c r="AB2507" s="172"/>
      <c r="AC2507" s="172"/>
      <c r="AD2507" s="172"/>
      <c r="AE2507" s="172"/>
      <c r="AF2507" s="172"/>
      <c r="AG2507" s="172"/>
      <c r="AH2507" s="172"/>
      <c r="AI2507" s="172"/>
      <c r="AJ2507" s="172"/>
      <c r="AK2507" s="172"/>
      <c r="AL2507" s="172"/>
      <c r="AM2507" s="172"/>
      <c r="AN2507" s="172"/>
      <c r="AO2507" s="172"/>
      <c r="AP2507" s="172"/>
      <c r="AQ2507" s="172"/>
      <c r="AR2507" s="172"/>
      <c r="AS2507" s="172"/>
      <c r="AT2507" s="172"/>
      <c r="AU2507" s="172"/>
      <c r="AV2507" s="172"/>
      <c r="AW2507" s="172"/>
      <c r="AX2507" s="172"/>
      <c r="AY2507" s="172"/>
      <c r="AZ2507" s="172"/>
      <c r="BA2507" s="172"/>
      <c r="BB2507" s="172"/>
      <c r="BC2507" s="172"/>
      <c r="BD2507" s="172"/>
      <c r="BE2507" s="172"/>
      <c r="BF2507" s="172"/>
      <c r="BG2507" s="172"/>
      <c r="BH2507" s="172"/>
      <c r="BI2507" s="172"/>
      <c r="BJ2507" s="172"/>
      <c r="BK2507" s="172"/>
      <c r="BL2507" s="172"/>
      <c r="BM2507" s="172"/>
      <c r="BN2507" s="172"/>
    </row>
    <row r="2508" spans="20:66" s="156" customFormat="1">
      <c r="T2508" s="172"/>
      <c r="U2508" s="172"/>
      <c r="V2508" s="172"/>
      <c r="W2508" s="172"/>
      <c r="X2508" s="172"/>
      <c r="Y2508" s="172"/>
      <c r="Z2508" s="172"/>
      <c r="AA2508" s="172"/>
      <c r="AB2508" s="172"/>
      <c r="AC2508" s="172"/>
      <c r="AD2508" s="172"/>
      <c r="AE2508" s="172"/>
      <c r="AF2508" s="172"/>
      <c r="AG2508" s="172"/>
      <c r="AH2508" s="172"/>
      <c r="AI2508" s="172"/>
      <c r="AJ2508" s="172"/>
      <c r="AK2508" s="172"/>
      <c r="AL2508" s="172"/>
      <c r="AM2508" s="172"/>
      <c r="AN2508" s="172"/>
      <c r="AO2508" s="172"/>
      <c r="AP2508" s="172"/>
      <c r="AQ2508" s="172"/>
      <c r="AR2508" s="172"/>
      <c r="AS2508" s="172"/>
      <c r="AT2508" s="172"/>
      <c r="AU2508" s="172"/>
      <c r="AV2508" s="172"/>
      <c r="AW2508" s="172"/>
      <c r="AX2508" s="172"/>
      <c r="AY2508" s="172"/>
      <c r="AZ2508" s="172"/>
      <c r="BA2508" s="172"/>
      <c r="BB2508" s="172"/>
      <c r="BC2508" s="172"/>
      <c r="BD2508" s="172"/>
      <c r="BE2508" s="172"/>
      <c r="BF2508" s="172"/>
      <c r="BG2508" s="172"/>
      <c r="BH2508" s="172"/>
      <c r="BI2508" s="172"/>
      <c r="BJ2508" s="172"/>
      <c r="BK2508" s="172"/>
      <c r="BL2508" s="172"/>
      <c r="BM2508" s="172"/>
      <c r="BN2508" s="172"/>
    </row>
    <row r="2509" spans="20:66" s="156" customFormat="1">
      <c r="T2509" s="172"/>
      <c r="U2509" s="172"/>
      <c r="V2509" s="172"/>
      <c r="W2509" s="172"/>
      <c r="X2509" s="172"/>
      <c r="Y2509" s="172"/>
      <c r="Z2509" s="172"/>
      <c r="AA2509" s="172"/>
      <c r="AB2509" s="172"/>
      <c r="AC2509" s="172"/>
      <c r="AD2509" s="172"/>
      <c r="AE2509" s="172"/>
      <c r="AF2509" s="172"/>
      <c r="AG2509" s="172"/>
      <c r="AH2509" s="172"/>
      <c r="AI2509" s="172"/>
      <c r="AJ2509" s="172"/>
      <c r="AK2509" s="172"/>
      <c r="AL2509" s="172"/>
      <c r="AM2509" s="172"/>
      <c r="AN2509" s="172"/>
      <c r="AO2509" s="172"/>
      <c r="AP2509" s="172"/>
      <c r="AQ2509" s="172"/>
      <c r="AR2509" s="172"/>
      <c r="AS2509" s="172"/>
      <c r="AT2509" s="172"/>
      <c r="AU2509" s="172"/>
      <c r="AV2509" s="172"/>
      <c r="AW2509" s="172"/>
      <c r="AX2509" s="172"/>
      <c r="AY2509" s="172"/>
      <c r="AZ2509" s="172"/>
      <c r="BA2509" s="172"/>
      <c r="BB2509" s="172"/>
      <c r="BC2509" s="172"/>
      <c r="BD2509" s="172"/>
      <c r="BE2509" s="172"/>
      <c r="BF2509" s="172"/>
      <c r="BG2509" s="172"/>
      <c r="BH2509" s="172"/>
      <c r="BI2509" s="172"/>
      <c r="BJ2509" s="172"/>
      <c r="BK2509" s="172"/>
      <c r="BL2509" s="172"/>
      <c r="BM2509" s="172"/>
      <c r="BN2509" s="172"/>
    </row>
    <row r="2510" spans="20:66" s="156" customFormat="1">
      <c r="T2510" s="172"/>
      <c r="U2510" s="172"/>
      <c r="V2510" s="172"/>
      <c r="W2510" s="172"/>
      <c r="X2510" s="172"/>
      <c r="Y2510" s="172"/>
      <c r="Z2510" s="172"/>
      <c r="AA2510" s="172"/>
      <c r="AB2510" s="172"/>
      <c r="AC2510" s="172"/>
      <c r="AD2510" s="172"/>
      <c r="AE2510" s="172"/>
      <c r="AF2510" s="172"/>
      <c r="AG2510" s="172"/>
      <c r="AH2510" s="172"/>
      <c r="AI2510" s="172"/>
      <c r="AJ2510" s="172"/>
      <c r="AK2510" s="172"/>
      <c r="AL2510" s="172"/>
      <c r="AM2510" s="172"/>
      <c r="AN2510" s="172"/>
      <c r="AO2510" s="172"/>
      <c r="AP2510" s="172"/>
      <c r="AQ2510" s="172"/>
      <c r="AR2510" s="172"/>
      <c r="AS2510" s="172"/>
      <c r="AT2510" s="172"/>
      <c r="AU2510" s="172"/>
      <c r="AV2510" s="172"/>
      <c r="AW2510" s="172"/>
      <c r="AX2510" s="172"/>
      <c r="AY2510" s="172"/>
      <c r="AZ2510" s="172"/>
      <c r="BA2510" s="172"/>
      <c r="BB2510" s="172"/>
      <c r="BC2510" s="172"/>
      <c r="BD2510" s="172"/>
      <c r="BE2510" s="172"/>
      <c r="BF2510" s="172"/>
      <c r="BG2510" s="172"/>
      <c r="BH2510" s="172"/>
      <c r="BI2510" s="172"/>
      <c r="BJ2510" s="172"/>
      <c r="BK2510" s="172"/>
      <c r="BL2510" s="172"/>
      <c r="BM2510" s="172"/>
      <c r="BN2510" s="172"/>
    </row>
    <row r="2511" spans="20:66" s="156" customFormat="1">
      <c r="T2511" s="172"/>
      <c r="U2511" s="172"/>
      <c r="V2511" s="172"/>
      <c r="W2511" s="172"/>
      <c r="X2511" s="172"/>
      <c r="Y2511" s="172"/>
      <c r="Z2511" s="172"/>
      <c r="AA2511" s="172"/>
      <c r="AB2511" s="172"/>
      <c r="AC2511" s="172"/>
      <c r="AD2511" s="172"/>
      <c r="AE2511" s="172"/>
      <c r="AF2511" s="172"/>
      <c r="AG2511" s="172"/>
      <c r="AH2511" s="172"/>
      <c r="AI2511" s="172"/>
      <c r="AJ2511" s="172"/>
      <c r="AK2511" s="172"/>
      <c r="AL2511" s="172"/>
      <c r="AM2511" s="172"/>
      <c r="AN2511" s="172"/>
      <c r="AO2511" s="172"/>
      <c r="AP2511" s="172"/>
      <c r="AQ2511" s="172"/>
      <c r="AR2511" s="172"/>
      <c r="AS2511" s="172"/>
      <c r="AT2511" s="172"/>
      <c r="AU2511" s="172"/>
      <c r="AV2511" s="172"/>
      <c r="AW2511" s="172"/>
      <c r="AX2511" s="172"/>
      <c r="AY2511" s="172"/>
      <c r="AZ2511" s="172"/>
      <c r="BA2511" s="172"/>
      <c r="BB2511" s="172"/>
      <c r="BC2511" s="172"/>
      <c r="BD2511" s="172"/>
      <c r="BE2511" s="172"/>
      <c r="BF2511" s="172"/>
      <c r="BG2511" s="172"/>
      <c r="BH2511" s="172"/>
      <c r="BI2511" s="172"/>
      <c r="BJ2511" s="172"/>
      <c r="BK2511" s="172"/>
      <c r="BL2511" s="172"/>
      <c r="BM2511" s="172"/>
      <c r="BN2511" s="172"/>
    </row>
    <row r="2512" spans="20:66" s="156" customFormat="1">
      <c r="T2512" s="172"/>
      <c r="U2512" s="172"/>
      <c r="V2512" s="172"/>
      <c r="W2512" s="172"/>
      <c r="X2512" s="172"/>
      <c r="Y2512" s="172"/>
      <c r="Z2512" s="172"/>
      <c r="AA2512" s="172"/>
      <c r="AB2512" s="172"/>
      <c r="AC2512" s="172"/>
      <c r="AD2512" s="172"/>
      <c r="AE2512" s="172"/>
      <c r="AF2512" s="172"/>
      <c r="AG2512" s="172"/>
      <c r="AH2512" s="172"/>
      <c r="AI2512" s="172"/>
      <c r="AJ2512" s="172"/>
      <c r="AK2512" s="172"/>
      <c r="AL2512" s="172"/>
      <c r="AM2512" s="172"/>
      <c r="AN2512" s="172"/>
      <c r="AO2512" s="172"/>
      <c r="AP2512" s="172"/>
      <c r="AQ2512" s="172"/>
      <c r="AR2512" s="172"/>
      <c r="AS2512" s="172"/>
      <c r="AT2512" s="172"/>
      <c r="AU2512" s="172"/>
      <c r="AV2512" s="172"/>
      <c r="AW2512" s="172"/>
      <c r="AX2512" s="172"/>
      <c r="AY2512" s="172"/>
      <c r="AZ2512" s="172"/>
      <c r="BA2512" s="172"/>
      <c r="BB2512" s="172"/>
      <c r="BC2512" s="172"/>
      <c r="BD2512" s="172"/>
      <c r="BE2512" s="172"/>
      <c r="BF2512" s="172"/>
      <c r="BG2512" s="172"/>
      <c r="BH2512" s="172"/>
      <c r="BI2512" s="172"/>
      <c r="BJ2512" s="172"/>
      <c r="BK2512" s="172"/>
      <c r="BL2512" s="172"/>
      <c r="BM2512" s="172"/>
      <c r="BN2512" s="172"/>
    </row>
    <row r="2513" spans="20:66" s="156" customFormat="1">
      <c r="T2513" s="172"/>
      <c r="U2513" s="172"/>
      <c r="V2513" s="172"/>
      <c r="W2513" s="172"/>
      <c r="X2513" s="172"/>
      <c r="Y2513" s="172"/>
      <c r="Z2513" s="172"/>
      <c r="AA2513" s="172"/>
      <c r="AB2513" s="172"/>
      <c r="AC2513" s="172"/>
      <c r="AD2513" s="172"/>
      <c r="AE2513" s="172"/>
      <c r="AF2513" s="172"/>
      <c r="AG2513" s="172"/>
      <c r="AH2513" s="172"/>
      <c r="AI2513" s="172"/>
      <c r="AJ2513" s="172"/>
      <c r="AK2513" s="172"/>
      <c r="AL2513" s="172"/>
      <c r="AM2513" s="172"/>
      <c r="AN2513" s="172"/>
      <c r="AO2513" s="172"/>
      <c r="AP2513" s="172"/>
      <c r="AQ2513" s="172"/>
      <c r="AR2513" s="172"/>
      <c r="AS2513" s="172"/>
      <c r="AT2513" s="172"/>
      <c r="AU2513" s="172"/>
      <c r="AV2513" s="172"/>
      <c r="AW2513" s="172"/>
      <c r="AX2513" s="172"/>
      <c r="AY2513" s="172"/>
      <c r="AZ2513" s="172"/>
      <c r="BA2513" s="172"/>
      <c r="BB2513" s="172"/>
      <c r="BC2513" s="172"/>
      <c r="BD2513" s="172"/>
      <c r="BE2513" s="172"/>
      <c r="BF2513" s="172"/>
      <c r="BG2513" s="172"/>
      <c r="BH2513" s="172"/>
      <c r="BI2513" s="172"/>
      <c r="BJ2513" s="172"/>
      <c r="BK2513" s="172"/>
      <c r="BL2513" s="172"/>
      <c r="BM2513" s="172"/>
      <c r="BN2513" s="172"/>
    </row>
    <row r="2514" spans="20:66" s="156" customFormat="1">
      <c r="T2514" s="172"/>
      <c r="U2514" s="172"/>
      <c r="V2514" s="172"/>
      <c r="W2514" s="172"/>
      <c r="X2514" s="172"/>
      <c r="Y2514" s="172"/>
      <c r="Z2514" s="172"/>
      <c r="AA2514" s="172"/>
      <c r="AB2514" s="172"/>
      <c r="AC2514" s="172"/>
      <c r="AD2514" s="172"/>
      <c r="AE2514" s="172"/>
      <c r="AF2514" s="172"/>
      <c r="AG2514" s="172"/>
      <c r="AH2514" s="172"/>
      <c r="AI2514" s="172"/>
      <c r="AJ2514" s="172"/>
      <c r="AK2514" s="172"/>
      <c r="AL2514" s="172"/>
      <c r="AM2514" s="172"/>
      <c r="AN2514" s="172"/>
      <c r="AO2514" s="172"/>
      <c r="AP2514" s="172"/>
      <c r="AQ2514" s="172"/>
      <c r="AR2514" s="172"/>
      <c r="AS2514" s="172"/>
      <c r="AT2514" s="172"/>
      <c r="AU2514" s="172"/>
      <c r="AV2514" s="172"/>
      <c r="AW2514" s="172"/>
      <c r="AX2514" s="172"/>
      <c r="AY2514" s="172"/>
      <c r="AZ2514" s="172"/>
      <c r="BA2514" s="172"/>
      <c r="BB2514" s="172"/>
      <c r="BC2514" s="172"/>
      <c r="BD2514" s="172"/>
      <c r="BE2514" s="172"/>
      <c r="BF2514" s="172"/>
      <c r="BG2514" s="172"/>
      <c r="BH2514" s="172"/>
      <c r="BI2514" s="172"/>
      <c r="BJ2514" s="172"/>
      <c r="BK2514" s="172"/>
      <c r="BL2514" s="172"/>
      <c r="BM2514" s="172"/>
      <c r="BN2514" s="172"/>
    </row>
    <row r="2515" spans="20:66" s="156" customFormat="1">
      <c r="T2515" s="172"/>
      <c r="U2515" s="172"/>
      <c r="V2515" s="172"/>
      <c r="W2515" s="172"/>
      <c r="X2515" s="172"/>
      <c r="Y2515" s="172"/>
      <c r="Z2515" s="172"/>
      <c r="AA2515" s="172"/>
      <c r="AB2515" s="172"/>
      <c r="AC2515" s="172"/>
      <c r="AD2515" s="172"/>
      <c r="AE2515" s="172"/>
      <c r="AF2515" s="172"/>
      <c r="AG2515" s="172"/>
      <c r="AH2515" s="172"/>
      <c r="AI2515" s="172"/>
      <c r="AJ2515" s="172"/>
      <c r="AK2515" s="172"/>
      <c r="AL2515" s="172"/>
      <c r="AM2515" s="172"/>
      <c r="AN2515" s="172"/>
      <c r="AO2515" s="172"/>
      <c r="AP2515" s="172"/>
      <c r="AQ2515" s="172"/>
      <c r="AR2515" s="172"/>
      <c r="AS2515" s="172"/>
      <c r="AT2515" s="172"/>
      <c r="AU2515" s="172"/>
      <c r="AV2515" s="172"/>
      <c r="AW2515" s="172"/>
      <c r="AX2515" s="172"/>
      <c r="AY2515" s="172"/>
      <c r="AZ2515" s="172"/>
      <c r="BA2515" s="172"/>
      <c r="BB2515" s="172"/>
      <c r="BC2515" s="172"/>
      <c r="BD2515" s="172"/>
      <c r="BE2515" s="172"/>
      <c r="BF2515" s="172"/>
      <c r="BG2515" s="172"/>
      <c r="BH2515" s="172"/>
      <c r="BI2515" s="172"/>
      <c r="BJ2515" s="172"/>
      <c r="BK2515" s="172"/>
      <c r="BL2515" s="172"/>
      <c r="BM2515" s="172"/>
      <c r="BN2515" s="172"/>
    </row>
    <row r="2516" spans="20:66" s="156" customFormat="1">
      <c r="T2516" s="172"/>
      <c r="U2516" s="172"/>
      <c r="V2516" s="172"/>
      <c r="W2516" s="172"/>
      <c r="X2516" s="172"/>
      <c r="Y2516" s="172"/>
      <c r="Z2516" s="172"/>
      <c r="AA2516" s="172"/>
      <c r="AB2516" s="172"/>
      <c r="AC2516" s="172"/>
      <c r="AD2516" s="172"/>
      <c r="AE2516" s="172"/>
      <c r="AF2516" s="172"/>
      <c r="AG2516" s="172"/>
      <c r="AH2516" s="172"/>
      <c r="AI2516" s="172"/>
      <c r="AJ2516" s="172"/>
      <c r="AK2516" s="172"/>
      <c r="AL2516" s="172"/>
      <c r="AM2516" s="172"/>
      <c r="AN2516" s="172"/>
      <c r="AO2516" s="172"/>
      <c r="AP2516" s="172"/>
      <c r="AQ2516" s="172"/>
      <c r="AR2516" s="172"/>
      <c r="AS2516" s="172"/>
      <c r="AT2516" s="172"/>
      <c r="AU2516" s="172"/>
      <c r="AV2516" s="172"/>
      <c r="AW2516" s="172"/>
      <c r="AX2516" s="172"/>
      <c r="AY2516" s="172"/>
      <c r="AZ2516" s="172"/>
      <c r="BA2516" s="172"/>
      <c r="BB2516" s="172"/>
      <c r="BC2516" s="172"/>
      <c r="BD2516" s="172"/>
      <c r="BE2516" s="172"/>
      <c r="BF2516" s="172"/>
      <c r="BG2516" s="172"/>
      <c r="BH2516" s="172"/>
      <c r="BI2516" s="172"/>
      <c r="BJ2516" s="172"/>
      <c r="BK2516" s="172"/>
      <c r="BL2516" s="172"/>
      <c r="BM2516" s="172"/>
      <c r="BN2516" s="172"/>
    </row>
    <row r="2517" spans="20:66" s="156" customFormat="1">
      <c r="T2517" s="172"/>
      <c r="U2517" s="172"/>
      <c r="V2517" s="172"/>
      <c r="W2517" s="172"/>
      <c r="X2517" s="172"/>
      <c r="Y2517" s="172"/>
      <c r="Z2517" s="172"/>
      <c r="AA2517" s="172"/>
      <c r="AB2517" s="172"/>
      <c r="AC2517" s="172"/>
      <c r="AD2517" s="172"/>
      <c r="AE2517" s="172"/>
      <c r="AF2517" s="172"/>
      <c r="AG2517" s="172"/>
      <c r="AH2517" s="172"/>
      <c r="AI2517" s="172"/>
      <c r="AJ2517" s="172"/>
      <c r="AK2517" s="172"/>
      <c r="AL2517" s="172"/>
      <c r="AM2517" s="172"/>
      <c r="AN2517" s="172"/>
      <c r="AO2517" s="172"/>
      <c r="AP2517" s="172"/>
      <c r="AQ2517" s="172"/>
      <c r="AR2517" s="172"/>
      <c r="AS2517" s="172"/>
      <c r="AT2517" s="172"/>
      <c r="AU2517" s="172"/>
      <c r="AV2517" s="172"/>
      <c r="AW2517" s="172"/>
      <c r="AX2517" s="172"/>
      <c r="AY2517" s="172"/>
      <c r="AZ2517" s="172"/>
      <c r="BA2517" s="172"/>
      <c r="BB2517" s="172"/>
      <c r="BC2517" s="172"/>
      <c r="BD2517" s="172"/>
      <c r="BE2517" s="172"/>
      <c r="BF2517" s="172"/>
      <c r="BG2517" s="172"/>
      <c r="BH2517" s="172"/>
      <c r="BI2517" s="172"/>
      <c r="BJ2517" s="172"/>
      <c r="BK2517" s="172"/>
      <c r="BL2517" s="172"/>
      <c r="BM2517" s="172"/>
      <c r="BN2517" s="172"/>
    </row>
    <row r="2518" spans="20:66" s="156" customFormat="1">
      <c r="T2518" s="172"/>
      <c r="U2518" s="172"/>
      <c r="V2518" s="172"/>
      <c r="W2518" s="172"/>
      <c r="X2518" s="172"/>
      <c r="Y2518" s="172"/>
      <c r="Z2518" s="172"/>
      <c r="AA2518" s="172"/>
      <c r="AB2518" s="172"/>
      <c r="AC2518" s="172"/>
      <c r="AD2518" s="172"/>
      <c r="AE2518" s="172"/>
      <c r="AF2518" s="172"/>
      <c r="AG2518" s="172"/>
      <c r="AH2518" s="172"/>
      <c r="AI2518" s="172"/>
      <c r="AJ2518" s="172"/>
      <c r="AK2518" s="172"/>
      <c r="AL2518" s="172"/>
      <c r="AM2518" s="172"/>
      <c r="AN2518" s="172"/>
      <c r="AO2518" s="172"/>
      <c r="AP2518" s="172"/>
      <c r="AQ2518" s="172"/>
      <c r="AR2518" s="172"/>
      <c r="AS2518" s="172"/>
      <c r="AT2518" s="172"/>
      <c r="AU2518" s="172"/>
      <c r="AV2518" s="172"/>
      <c r="AW2518" s="172"/>
      <c r="AX2518" s="172"/>
      <c r="AY2518" s="172"/>
      <c r="AZ2518" s="172"/>
      <c r="BA2518" s="172"/>
      <c r="BB2518" s="172"/>
      <c r="BC2518" s="172"/>
      <c r="BD2518" s="172"/>
      <c r="BE2518" s="172"/>
      <c r="BF2518" s="172"/>
      <c r="BG2518" s="172"/>
      <c r="BH2518" s="172"/>
      <c r="BI2518" s="172"/>
      <c r="BJ2518" s="172"/>
      <c r="BK2518" s="172"/>
      <c r="BL2518" s="172"/>
      <c r="BM2518" s="172"/>
      <c r="BN2518" s="172"/>
    </row>
    <row r="2519" spans="20:66" s="156" customFormat="1">
      <c r="T2519" s="172"/>
      <c r="U2519" s="172"/>
      <c r="V2519" s="172"/>
      <c r="W2519" s="172"/>
      <c r="X2519" s="172"/>
      <c r="Y2519" s="172"/>
      <c r="Z2519" s="172"/>
      <c r="AA2519" s="172"/>
      <c r="AB2519" s="172"/>
      <c r="AC2519" s="172"/>
      <c r="AD2519" s="172"/>
      <c r="AE2519" s="172"/>
      <c r="AF2519" s="172"/>
      <c r="AG2519" s="172"/>
      <c r="AH2519" s="172"/>
      <c r="AI2519" s="172"/>
      <c r="AJ2519" s="172"/>
      <c r="AK2519" s="172"/>
      <c r="AL2519" s="172"/>
      <c r="AM2519" s="172"/>
      <c r="AN2519" s="172"/>
      <c r="AO2519" s="172"/>
      <c r="AP2519" s="172"/>
      <c r="AQ2519" s="172"/>
      <c r="AR2519" s="172"/>
      <c r="AS2519" s="172"/>
      <c r="AT2519" s="172"/>
      <c r="AU2519" s="172"/>
      <c r="AV2519" s="172"/>
      <c r="AW2519" s="172"/>
      <c r="AX2519" s="172"/>
      <c r="AY2519" s="172"/>
      <c r="AZ2519" s="172"/>
      <c r="BA2519" s="172"/>
      <c r="BB2519" s="172"/>
      <c r="BC2519" s="172"/>
      <c r="BD2519" s="172"/>
      <c r="BE2519" s="172"/>
      <c r="BF2519" s="172"/>
      <c r="BG2519" s="172"/>
      <c r="BH2519" s="172"/>
      <c r="BI2519" s="172"/>
      <c r="BJ2519" s="172"/>
      <c r="BK2519" s="172"/>
      <c r="BL2519" s="172"/>
      <c r="BM2519" s="172"/>
      <c r="BN2519" s="172"/>
    </row>
    <row r="2520" spans="20:66" s="156" customFormat="1">
      <c r="T2520" s="172"/>
      <c r="U2520" s="172"/>
      <c r="V2520" s="172"/>
      <c r="W2520" s="172"/>
      <c r="X2520" s="172"/>
      <c r="Y2520" s="172"/>
      <c r="Z2520" s="172"/>
      <c r="AA2520" s="172"/>
      <c r="AB2520" s="172"/>
      <c r="AC2520" s="172"/>
      <c r="AD2520" s="172"/>
      <c r="AE2520" s="172"/>
      <c r="AF2520" s="172"/>
      <c r="AG2520" s="172"/>
      <c r="AH2520" s="172"/>
      <c r="AI2520" s="172"/>
      <c r="AJ2520" s="172"/>
      <c r="AK2520" s="172"/>
      <c r="AL2520" s="172"/>
      <c r="AM2520" s="172"/>
      <c r="AN2520" s="172"/>
      <c r="AO2520" s="172"/>
      <c r="AP2520" s="172"/>
      <c r="AQ2520" s="172"/>
      <c r="AR2520" s="172"/>
      <c r="AS2520" s="172"/>
      <c r="AT2520" s="172"/>
      <c r="AU2520" s="172"/>
      <c r="AV2520" s="172"/>
      <c r="AW2520" s="172"/>
      <c r="AX2520" s="172"/>
      <c r="AY2520" s="172"/>
      <c r="AZ2520" s="172"/>
      <c r="BA2520" s="172"/>
      <c r="BB2520" s="172"/>
      <c r="BC2520" s="172"/>
      <c r="BD2520" s="172"/>
      <c r="BE2520" s="172"/>
      <c r="BF2520" s="172"/>
      <c r="BG2520" s="172"/>
      <c r="BH2520" s="172"/>
      <c r="BI2520" s="172"/>
      <c r="BJ2520" s="172"/>
      <c r="BK2520" s="172"/>
      <c r="BL2520" s="172"/>
      <c r="BM2520" s="172"/>
      <c r="BN2520" s="172"/>
    </row>
    <row r="2521" spans="20:66" s="156" customFormat="1">
      <c r="T2521" s="172"/>
      <c r="U2521" s="172"/>
      <c r="V2521" s="172"/>
      <c r="W2521" s="172"/>
      <c r="X2521" s="172"/>
      <c r="Y2521" s="172"/>
      <c r="Z2521" s="172"/>
      <c r="AA2521" s="172"/>
      <c r="AB2521" s="172"/>
      <c r="AC2521" s="172"/>
      <c r="AD2521" s="172"/>
      <c r="AE2521" s="172"/>
      <c r="AF2521" s="172"/>
      <c r="AG2521" s="172"/>
      <c r="AH2521" s="172"/>
      <c r="AI2521" s="172"/>
      <c r="AJ2521" s="172"/>
      <c r="AK2521" s="172"/>
      <c r="AL2521" s="172"/>
      <c r="AM2521" s="172"/>
      <c r="AN2521" s="172"/>
      <c r="AO2521" s="172"/>
      <c r="AP2521" s="172"/>
      <c r="AQ2521" s="172"/>
      <c r="AR2521" s="172"/>
      <c r="AS2521" s="172"/>
      <c r="AT2521" s="172"/>
      <c r="AU2521" s="172"/>
      <c r="AV2521" s="172"/>
      <c r="AW2521" s="172"/>
      <c r="AX2521" s="172"/>
      <c r="AY2521" s="172"/>
      <c r="AZ2521" s="172"/>
      <c r="BA2521" s="172"/>
      <c r="BB2521" s="172"/>
      <c r="BC2521" s="172"/>
      <c r="BD2521" s="172"/>
      <c r="BE2521" s="172"/>
      <c r="BF2521" s="172"/>
      <c r="BG2521" s="172"/>
      <c r="BH2521" s="172"/>
      <c r="BI2521" s="172"/>
      <c r="BJ2521" s="172"/>
      <c r="BK2521" s="172"/>
      <c r="BL2521" s="172"/>
      <c r="BM2521" s="172"/>
      <c r="BN2521" s="172"/>
    </row>
    <row r="2522" spans="20:66" s="156" customFormat="1">
      <c r="T2522" s="172"/>
      <c r="U2522" s="172"/>
      <c r="V2522" s="172"/>
      <c r="W2522" s="172"/>
      <c r="X2522" s="172"/>
      <c r="Y2522" s="172"/>
      <c r="Z2522" s="172"/>
      <c r="AA2522" s="172"/>
      <c r="AB2522" s="172"/>
      <c r="AC2522" s="172"/>
      <c r="AD2522" s="172"/>
      <c r="AE2522" s="172"/>
      <c r="AF2522" s="172"/>
      <c r="AG2522" s="172"/>
      <c r="AH2522" s="172"/>
      <c r="AI2522" s="172"/>
      <c r="AJ2522" s="172"/>
      <c r="AK2522" s="172"/>
      <c r="AL2522" s="172"/>
      <c r="AM2522" s="172"/>
      <c r="AN2522" s="172"/>
      <c r="AO2522" s="172"/>
      <c r="AP2522" s="172"/>
      <c r="AQ2522" s="172"/>
      <c r="AR2522" s="172"/>
      <c r="AS2522" s="172"/>
      <c r="AT2522" s="172"/>
      <c r="AU2522" s="172"/>
      <c r="AV2522" s="172"/>
      <c r="AW2522" s="172"/>
      <c r="AX2522" s="172"/>
      <c r="AY2522" s="172"/>
      <c r="AZ2522" s="172"/>
      <c r="BA2522" s="172"/>
      <c r="BB2522" s="172"/>
      <c r="BC2522" s="172"/>
      <c r="BD2522" s="172"/>
      <c r="BE2522" s="172"/>
      <c r="BF2522" s="172"/>
      <c r="BG2522" s="172"/>
      <c r="BH2522" s="172"/>
      <c r="BI2522" s="172"/>
      <c r="BJ2522" s="172"/>
      <c r="BK2522" s="172"/>
      <c r="BL2522" s="172"/>
      <c r="BM2522" s="172"/>
      <c r="BN2522" s="172"/>
    </row>
    <row r="2523" spans="20:66" s="156" customFormat="1">
      <c r="T2523" s="172"/>
      <c r="U2523" s="172"/>
      <c r="V2523" s="172"/>
      <c r="W2523" s="172"/>
      <c r="X2523" s="172"/>
      <c r="Y2523" s="172"/>
      <c r="Z2523" s="172"/>
      <c r="AA2523" s="172"/>
      <c r="AB2523" s="172"/>
      <c r="AC2523" s="172"/>
      <c r="AD2523" s="172"/>
      <c r="AE2523" s="172"/>
      <c r="AF2523" s="172"/>
      <c r="AG2523" s="172"/>
      <c r="AH2523" s="172"/>
      <c r="AI2523" s="172"/>
      <c r="AJ2523" s="172"/>
      <c r="AK2523" s="172"/>
      <c r="AL2523" s="172"/>
      <c r="AM2523" s="172"/>
      <c r="AN2523" s="172"/>
      <c r="AO2523" s="172"/>
      <c r="AP2523" s="172"/>
      <c r="AQ2523" s="172"/>
      <c r="AR2523" s="172"/>
      <c r="AS2523" s="172"/>
      <c r="AT2523" s="172"/>
      <c r="AU2523" s="172"/>
      <c r="AV2523" s="172"/>
      <c r="AW2523" s="172"/>
      <c r="AX2523" s="172"/>
      <c r="AY2523" s="172"/>
      <c r="AZ2523" s="172"/>
      <c r="BA2523" s="172"/>
      <c r="BB2523" s="172"/>
      <c r="BC2523" s="172"/>
      <c r="BD2523" s="172"/>
      <c r="BE2523" s="172"/>
      <c r="BF2523" s="172"/>
      <c r="BG2523" s="172"/>
      <c r="BH2523" s="172"/>
      <c r="BI2523" s="172"/>
      <c r="BJ2523" s="172"/>
      <c r="BK2523" s="172"/>
      <c r="BL2523" s="172"/>
      <c r="BM2523" s="172"/>
      <c r="BN2523" s="172"/>
    </row>
    <row r="2524" spans="20:66" s="156" customFormat="1">
      <c r="T2524" s="172"/>
      <c r="U2524" s="172"/>
      <c r="V2524" s="172"/>
      <c r="W2524" s="172"/>
      <c r="X2524" s="172"/>
      <c r="Y2524" s="172"/>
      <c r="Z2524" s="172"/>
      <c r="AA2524" s="172"/>
      <c r="AB2524" s="172"/>
      <c r="AC2524" s="172"/>
      <c r="AD2524" s="172"/>
      <c r="AE2524" s="172"/>
      <c r="AF2524" s="172"/>
      <c r="AG2524" s="172"/>
      <c r="AH2524" s="172"/>
      <c r="AI2524" s="172"/>
      <c r="AJ2524" s="172"/>
      <c r="AK2524" s="172"/>
      <c r="AL2524" s="172"/>
      <c r="AM2524" s="172"/>
      <c r="AN2524" s="172"/>
      <c r="AO2524" s="172"/>
      <c r="AP2524" s="172"/>
      <c r="AQ2524" s="172"/>
      <c r="AR2524" s="172"/>
      <c r="AS2524" s="172"/>
      <c r="AT2524" s="172"/>
      <c r="AU2524" s="172"/>
      <c r="AV2524" s="172"/>
      <c r="AW2524" s="172"/>
      <c r="AX2524" s="172"/>
      <c r="AY2524" s="172"/>
      <c r="AZ2524" s="172"/>
      <c r="BA2524" s="172"/>
      <c r="BB2524" s="172"/>
      <c r="BC2524" s="172"/>
      <c r="BD2524" s="172"/>
      <c r="BE2524" s="172"/>
      <c r="BF2524" s="172"/>
      <c r="BG2524" s="172"/>
      <c r="BH2524" s="172"/>
      <c r="BI2524" s="172"/>
      <c r="BJ2524" s="172"/>
      <c r="BK2524" s="172"/>
      <c r="BL2524" s="172"/>
      <c r="BM2524" s="172"/>
      <c r="BN2524" s="172"/>
    </row>
    <row r="2525" spans="20:66" s="156" customFormat="1">
      <c r="T2525" s="172"/>
      <c r="U2525" s="172"/>
      <c r="V2525" s="172"/>
      <c r="W2525" s="172"/>
      <c r="X2525" s="172"/>
      <c r="Y2525" s="172"/>
      <c r="Z2525" s="172"/>
      <c r="AA2525" s="172"/>
      <c r="AB2525" s="172"/>
      <c r="AC2525" s="172"/>
      <c r="AD2525" s="172"/>
      <c r="AE2525" s="172"/>
      <c r="AF2525" s="172"/>
      <c r="AG2525" s="172"/>
      <c r="AH2525" s="172"/>
      <c r="AI2525" s="172"/>
      <c r="AJ2525" s="172"/>
      <c r="AK2525" s="172"/>
      <c r="AL2525" s="172"/>
      <c r="AM2525" s="172"/>
      <c r="AN2525" s="172"/>
      <c r="AO2525" s="172"/>
      <c r="AP2525" s="172"/>
      <c r="AQ2525" s="172"/>
      <c r="AR2525" s="172"/>
      <c r="AS2525" s="172"/>
      <c r="AT2525" s="172"/>
      <c r="AU2525" s="172"/>
      <c r="AV2525" s="172"/>
      <c r="AW2525" s="172"/>
      <c r="AX2525" s="172"/>
      <c r="AY2525" s="172"/>
      <c r="AZ2525" s="172"/>
      <c r="BA2525" s="172"/>
      <c r="BB2525" s="172"/>
      <c r="BC2525" s="172"/>
      <c r="BD2525" s="172"/>
      <c r="BE2525" s="172"/>
      <c r="BF2525" s="172"/>
      <c r="BG2525" s="172"/>
      <c r="BH2525" s="172"/>
      <c r="BI2525" s="172"/>
      <c r="BJ2525" s="172"/>
      <c r="BK2525" s="172"/>
      <c r="BL2525" s="172"/>
      <c r="BM2525" s="172"/>
      <c r="BN2525" s="172"/>
    </row>
    <row r="2526" spans="20:66" s="156" customFormat="1">
      <c r="T2526" s="172"/>
      <c r="U2526" s="172"/>
      <c r="V2526" s="172"/>
      <c r="W2526" s="172"/>
      <c r="X2526" s="172"/>
      <c r="Y2526" s="172"/>
      <c r="Z2526" s="172"/>
      <c r="AA2526" s="172"/>
      <c r="AB2526" s="172"/>
      <c r="AC2526" s="172"/>
      <c r="AD2526" s="172"/>
      <c r="AE2526" s="172"/>
      <c r="AF2526" s="172"/>
      <c r="AG2526" s="172"/>
      <c r="AH2526" s="172"/>
      <c r="AI2526" s="172"/>
      <c r="AJ2526" s="172"/>
      <c r="AK2526" s="172"/>
      <c r="AL2526" s="172"/>
      <c r="AM2526" s="172"/>
      <c r="AN2526" s="172"/>
      <c r="AO2526" s="172"/>
      <c r="AP2526" s="172"/>
      <c r="AQ2526" s="172"/>
      <c r="AR2526" s="172"/>
      <c r="AS2526" s="172"/>
      <c r="AT2526" s="172"/>
      <c r="AU2526" s="172"/>
      <c r="AV2526" s="172"/>
      <c r="AW2526" s="172"/>
      <c r="AX2526" s="172"/>
      <c r="AY2526" s="172"/>
      <c r="AZ2526" s="172"/>
      <c r="BA2526" s="172"/>
      <c r="BB2526" s="172"/>
      <c r="BC2526" s="172"/>
      <c r="BD2526" s="172"/>
      <c r="BE2526" s="172"/>
      <c r="BF2526" s="172"/>
      <c r="BG2526" s="172"/>
      <c r="BH2526" s="172"/>
      <c r="BI2526" s="172"/>
      <c r="BJ2526" s="172"/>
      <c r="BK2526" s="172"/>
      <c r="BL2526" s="172"/>
      <c r="BM2526" s="172"/>
      <c r="BN2526" s="172"/>
    </row>
    <row r="2527" spans="20:66" s="156" customFormat="1">
      <c r="T2527" s="172"/>
      <c r="U2527" s="172"/>
      <c r="V2527" s="172"/>
      <c r="W2527" s="172"/>
      <c r="X2527" s="172"/>
      <c r="Y2527" s="172"/>
      <c r="Z2527" s="172"/>
      <c r="AA2527" s="172"/>
      <c r="AB2527" s="172"/>
      <c r="AC2527" s="172"/>
      <c r="AD2527" s="172"/>
      <c r="AE2527" s="172"/>
      <c r="AF2527" s="172"/>
      <c r="AG2527" s="172"/>
      <c r="AH2527" s="172"/>
      <c r="AI2527" s="172"/>
      <c r="AJ2527" s="172"/>
      <c r="AK2527" s="172"/>
      <c r="AL2527" s="172"/>
      <c r="AM2527" s="172"/>
      <c r="AN2527" s="172"/>
      <c r="AO2527" s="172"/>
      <c r="AP2527" s="172"/>
      <c r="AQ2527" s="172"/>
      <c r="AR2527" s="172"/>
      <c r="AS2527" s="172"/>
      <c r="AT2527" s="172"/>
      <c r="AU2527" s="172"/>
      <c r="AV2527" s="172"/>
      <c r="AW2527" s="172"/>
      <c r="AX2527" s="172"/>
      <c r="AY2527" s="172"/>
      <c r="AZ2527" s="172"/>
      <c r="BA2527" s="172"/>
      <c r="BB2527" s="172"/>
      <c r="BC2527" s="172"/>
      <c r="BD2527" s="172"/>
      <c r="BE2527" s="172"/>
      <c r="BF2527" s="172"/>
      <c r="BG2527" s="172"/>
      <c r="BH2527" s="172"/>
      <c r="BI2527" s="172"/>
      <c r="BJ2527" s="172"/>
      <c r="BK2527" s="172"/>
      <c r="BL2527" s="172"/>
      <c r="BM2527" s="172"/>
      <c r="BN2527" s="172"/>
    </row>
    <row r="2528" spans="20:66" s="156" customFormat="1">
      <c r="T2528" s="172"/>
      <c r="U2528" s="172"/>
      <c r="V2528" s="172"/>
      <c r="W2528" s="172"/>
      <c r="X2528" s="172"/>
      <c r="Y2528" s="172"/>
      <c r="Z2528" s="172"/>
      <c r="AA2528" s="172"/>
      <c r="AB2528" s="172"/>
      <c r="AC2528" s="172"/>
      <c r="AD2528" s="172"/>
      <c r="AE2528" s="172"/>
      <c r="AF2528" s="172"/>
      <c r="AG2528" s="172"/>
      <c r="AH2528" s="172"/>
      <c r="AI2528" s="172"/>
      <c r="AJ2528" s="172"/>
      <c r="AK2528" s="172"/>
      <c r="AL2528" s="172"/>
      <c r="AM2528" s="172"/>
      <c r="AN2528" s="172"/>
      <c r="AO2528" s="172"/>
      <c r="AP2528" s="172"/>
      <c r="AQ2528" s="172"/>
      <c r="AR2528" s="172"/>
      <c r="AS2528" s="172"/>
      <c r="AT2528" s="172"/>
      <c r="AU2528" s="172"/>
      <c r="AV2528" s="172"/>
      <c r="AW2528" s="172"/>
      <c r="AX2528" s="172"/>
      <c r="AY2528" s="172"/>
      <c r="AZ2528" s="172"/>
      <c r="BA2528" s="172"/>
      <c r="BB2528" s="172"/>
      <c r="BC2528" s="172"/>
      <c r="BD2528" s="172"/>
      <c r="BE2528" s="172"/>
      <c r="BF2528" s="172"/>
      <c r="BG2528" s="172"/>
      <c r="BH2528" s="172"/>
      <c r="BI2528" s="172"/>
      <c r="BJ2528" s="172"/>
      <c r="BK2528" s="172"/>
      <c r="BL2528" s="172"/>
      <c r="BM2528" s="172"/>
      <c r="BN2528" s="172"/>
    </row>
    <row r="2529" spans="20:66" s="156" customFormat="1">
      <c r="T2529" s="172"/>
      <c r="U2529" s="172"/>
      <c r="V2529" s="172"/>
      <c r="W2529" s="172"/>
      <c r="X2529" s="172"/>
      <c r="Y2529" s="172"/>
      <c r="Z2529" s="172"/>
      <c r="AA2529" s="172"/>
      <c r="AB2529" s="172"/>
      <c r="AC2529" s="172"/>
      <c r="AD2529" s="172"/>
      <c r="AE2529" s="172"/>
      <c r="AF2529" s="172"/>
      <c r="AG2529" s="172"/>
      <c r="AH2529" s="172"/>
      <c r="AI2529" s="172"/>
      <c r="AJ2529" s="172"/>
      <c r="AK2529" s="172"/>
      <c r="AL2529" s="172"/>
      <c r="AM2529" s="172"/>
      <c r="AN2529" s="172"/>
      <c r="AO2529" s="172"/>
      <c r="AP2529" s="172"/>
      <c r="AQ2529" s="172"/>
      <c r="AR2529" s="172"/>
      <c r="AS2529" s="172"/>
      <c r="AT2529" s="172"/>
      <c r="AU2529" s="172"/>
      <c r="AV2529" s="172"/>
      <c r="AW2529" s="172"/>
      <c r="AX2529" s="172"/>
      <c r="AY2529" s="172"/>
      <c r="AZ2529" s="172"/>
      <c r="BA2529" s="172"/>
      <c r="BB2529" s="172"/>
      <c r="BC2529" s="172"/>
      <c r="BD2529" s="172"/>
      <c r="BE2529" s="172"/>
      <c r="BF2529" s="172"/>
      <c r="BG2529" s="172"/>
      <c r="BH2529" s="172"/>
      <c r="BI2529" s="172"/>
      <c r="BJ2529" s="172"/>
      <c r="BK2529" s="172"/>
      <c r="BL2529" s="172"/>
      <c r="BM2529" s="172"/>
      <c r="BN2529" s="172"/>
    </row>
    <row r="2530" spans="20:66" s="156" customFormat="1">
      <c r="T2530" s="172"/>
      <c r="U2530" s="172"/>
      <c r="V2530" s="172"/>
      <c r="W2530" s="172"/>
      <c r="X2530" s="172"/>
      <c r="Y2530" s="172"/>
      <c r="Z2530" s="172"/>
      <c r="AA2530" s="172"/>
      <c r="AB2530" s="172"/>
      <c r="AC2530" s="172"/>
      <c r="AD2530" s="172"/>
      <c r="AE2530" s="172"/>
      <c r="AF2530" s="172"/>
      <c r="AG2530" s="172"/>
      <c r="AH2530" s="172"/>
      <c r="AI2530" s="172"/>
      <c r="AJ2530" s="172"/>
      <c r="AK2530" s="172"/>
      <c r="AL2530" s="172"/>
      <c r="AM2530" s="172"/>
      <c r="AN2530" s="172"/>
      <c r="AO2530" s="172"/>
      <c r="AP2530" s="172"/>
      <c r="AQ2530" s="172"/>
      <c r="AR2530" s="172"/>
      <c r="AS2530" s="172"/>
      <c r="AT2530" s="172"/>
      <c r="AU2530" s="172"/>
      <c r="AV2530" s="172"/>
      <c r="AW2530" s="172"/>
      <c r="AX2530" s="172"/>
      <c r="AY2530" s="172"/>
      <c r="AZ2530" s="172"/>
      <c r="BA2530" s="172"/>
      <c r="BB2530" s="172"/>
      <c r="BC2530" s="172"/>
      <c r="BD2530" s="172"/>
      <c r="BE2530" s="172"/>
      <c r="BF2530" s="172"/>
      <c r="BG2530" s="172"/>
      <c r="BH2530" s="172"/>
      <c r="BI2530" s="172"/>
      <c r="BJ2530" s="172"/>
      <c r="BK2530" s="172"/>
      <c r="BL2530" s="172"/>
      <c r="BM2530" s="172"/>
      <c r="BN2530" s="172"/>
    </row>
    <row r="2531" spans="20:66" s="156" customFormat="1">
      <c r="T2531" s="172"/>
      <c r="U2531" s="172"/>
      <c r="V2531" s="172"/>
      <c r="W2531" s="172"/>
      <c r="X2531" s="172"/>
      <c r="Y2531" s="172"/>
      <c r="Z2531" s="172"/>
      <c r="AA2531" s="172"/>
      <c r="AB2531" s="172"/>
      <c r="AC2531" s="172"/>
      <c r="AD2531" s="172"/>
      <c r="AE2531" s="172"/>
      <c r="AF2531" s="172"/>
      <c r="AG2531" s="172"/>
      <c r="AH2531" s="172"/>
      <c r="AI2531" s="172"/>
      <c r="AJ2531" s="172"/>
      <c r="AK2531" s="172"/>
      <c r="AL2531" s="172"/>
      <c r="AM2531" s="172"/>
      <c r="AN2531" s="172"/>
      <c r="AO2531" s="172"/>
      <c r="AP2531" s="172"/>
      <c r="AQ2531" s="172"/>
      <c r="AR2531" s="172"/>
      <c r="AS2531" s="172"/>
      <c r="AT2531" s="172"/>
      <c r="AU2531" s="172"/>
      <c r="AV2531" s="172"/>
      <c r="AW2531" s="172"/>
      <c r="AX2531" s="172"/>
      <c r="AY2531" s="172"/>
      <c r="AZ2531" s="172"/>
      <c r="BA2531" s="172"/>
      <c r="BB2531" s="172"/>
      <c r="BC2531" s="172"/>
      <c r="BD2531" s="172"/>
      <c r="BE2531" s="172"/>
      <c r="BF2531" s="172"/>
      <c r="BG2531" s="172"/>
      <c r="BH2531" s="172"/>
      <c r="BI2531" s="172"/>
      <c r="BJ2531" s="172"/>
      <c r="BK2531" s="172"/>
      <c r="BL2531" s="172"/>
      <c r="BM2531" s="172"/>
      <c r="BN2531" s="172"/>
    </row>
    <row r="2532" spans="20:66" s="156" customFormat="1">
      <c r="T2532" s="172"/>
      <c r="U2532" s="172"/>
      <c r="V2532" s="172"/>
      <c r="W2532" s="172"/>
      <c r="X2532" s="172"/>
      <c r="Y2532" s="172"/>
      <c r="Z2532" s="172"/>
      <c r="AA2532" s="172"/>
      <c r="AB2532" s="172"/>
      <c r="AC2532" s="172"/>
      <c r="AD2532" s="172"/>
      <c r="AE2532" s="172"/>
      <c r="AF2532" s="172"/>
      <c r="AG2532" s="172"/>
      <c r="AH2532" s="172"/>
      <c r="AI2532" s="172"/>
      <c r="AJ2532" s="172"/>
      <c r="AK2532" s="172"/>
      <c r="AL2532" s="172"/>
      <c r="AM2532" s="172"/>
      <c r="AN2532" s="172"/>
      <c r="AO2532" s="172"/>
      <c r="AP2532" s="172"/>
      <c r="AQ2532" s="172"/>
      <c r="AR2532" s="172"/>
      <c r="AS2532" s="172"/>
      <c r="AT2532" s="172"/>
      <c r="AU2532" s="172"/>
      <c r="AV2532" s="172"/>
      <c r="AW2532" s="172"/>
      <c r="AX2532" s="172"/>
      <c r="AY2532" s="172"/>
      <c r="AZ2532" s="172"/>
      <c r="BA2532" s="172"/>
      <c r="BB2532" s="172"/>
      <c r="BC2532" s="172"/>
      <c r="BD2532" s="172"/>
      <c r="BE2532" s="172"/>
      <c r="BF2532" s="172"/>
      <c r="BG2532" s="172"/>
      <c r="BH2532" s="172"/>
      <c r="BI2532" s="172"/>
      <c r="BJ2532" s="172"/>
      <c r="BK2532" s="172"/>
      <c r="BL2532" s="172"/>
      <c r="BM2532" s="172"/>
      <c r="BN2532" s="172"/>
    </row>
    <row r="2533" spans="20:66" s="156" customFormat="1">
      <c r="T2533" s="172"/>
      <c r="U2533" s="172"/>
      <c r="V2533" s="172"/>
      <c r="W2533" s="172"/>
      <c r="X2533" s="172"/>
      <c r="Y2533" s="172"/>
      <c r="Z2533" s="172"/>
      <c r="AA2533" s="172"/>
      <c r="AB2533" s="172"/>
      <c r="AC2533" s="172"/>
      <c r="AD2533" s="172"/>
      <c r="AE2533" s="172"/>
      <c r="AF2533" s="172"/>
      <c r="AG2533" s="172"/>
      <c r="AH2533" s="172"/>
      <c r="AI2533" s="172"/>
      <c r="AJ2533" s="172"/>
      <c r="AK2533" s="172"/>
      <c r="AL2533" s="172"/>
      <c r="AM2533" s="172"/>
      <c r="AN2533" s="172"/>
      <c r="AO2533" s="172"/>
      <c r="AP2533" s="172"/>
      <c r="AQ2533" s="172"/>
      <c r="AR2533" s="172"/>
      <c r="AS2533" s="172"/>
      <c r="AT2533" s="172"/>
      <c r="AU2533" s="172"/>
      <c r="AV2533" s="172"/>
      <c r="AW2533" s="172"/>
      <c r="AX2533" s="172"/>
      <c r="AY2533" s="172"/>
      <c r="AZ2533" s="172"/>
      <c r="BA2533" s="172"/>
      <c r="BB2533" s="172"/>
      <c r="BC2533" s="172"/>
      <c r="BD2533" s="172"/>
      <c r="BE2533" s="172"/>
      <c r="BF2533" s="172"/>
      <c r="BG2533" s="172"/>
      <c r="BH2533" s="172"/>
      <c r="BI2533" s="172"/>
      <c r="BJ2533" s="172"/>
      <c r="BK2533" s="172"/>
      <c r="BL2533" s="172"/>
      <c r="BM2533" s="172"/>
      <c r="BN2533" s="172"/>
    </row>
    <row r="2534" spans="20:66" s="156" customFormat="1">
      <c r="T2534" s="172"/>
      <c r="U2534" s="172"/>
      <c r="V2534" s="172"/>
      <c r="W2534" s="172"/>
      <c r="X2534" s="172"/>
      <c r="Y2534" s="172"/>
      <c r="Z2534" s="172"/>
      <c r="AA2534" s="172"/>
      <c r="AB2534" s="172"/>
      <c r="AC2534" s="172"/>
      <c r="AD2534" s="172"/>
      <c r="AE2534" s="172"/>
      <c r="AF2534" s="172"/>
      <c r="AG2534" s="172"/>
      <c r="AH2534" s="172"/>
      <c r="AI2534" s="172"/>
      <c r="AJ2534" s="172"/>
      <c r="AK2534" s="172"/>
      <c r="AL2534" s="172"/>
      <c r="AM2534" s="172"/>
      <c r="AN2534" s="172"/>
      <c r="AO2534" s="172"/>
      <c r="AP2534" s="172"/>
      <c r="AQ2534" s="172"/>
      <c r="AR2534" s="172"/>
      <c r="AS2534" s="172"/>
      <c r="AT2534" s="172"/>
      <c r="AU2534" s="172"/>
      <c r="AV2534" s="172"/>
      <c r="AW2534" s="172"/>
      <c r="AX2534" s="172"/>
      <c r="AY2534" s="172"/>
      <c r="AZ2534" s="172"/>
      <c r="BA2534" s="172"/>
      <c r="BB2534" s="172"/>
      <c r="BC2534" s="172"/>
      <c r="BD2534" s="172"/>
      <c r="BE2534" s="172"/>
      <c r="BF2534" s="172"/>
      <c r="BG2534" s="172"/>
      <c r="BH2534" s="172"/>
      <c r="BI2534" s="172"/>
      <c r="BJ2534" s="172"/>
      <c r="BK2534" s="172"/>
      <c r="BL2534" s="172"/>
      <c r="BM2534" s="172"/>
      <c r="BN2534" s="172"/>
    </row>
    <row r="2535" spans="20:66" s="156" customFormat="1">
      <c r="T2535" s="172"/>
      <c r="U2535" s="172"/>
      <c r="V2535" s="172"/>
      <c r="W2535" s="172"/>
      <c r="X2535" s="172"/>
      <c r="Y2535" s="172"/>
      <c r="Z2535" s="172"/>
      <c r="AA2535" s="172"/>
      <c r="AB2535" s="172"/>
      <c r="AC2535" s="172"/>
      <c r="AD2535" s="172"/>
      <c r="AE2535" s="172"/>
      <c r="AF2535" s="172"/>
      <c r="AG2535" s="172"/>
      <c r="AH2535" s="172"/>
      <c r="AI2535" s="172"/>
      <c r="AJ2535" s="172"/>
      <c r="AK2535" s="172"/>
      <c r="AL2535" s="172"/>
      <c r="AM2535" s="172"/>
      <c r="AN2535" s="172"/>
      <c r="AO2535" s="172"/>
      <c r="AP2535" s="172"/>
      <c r="AQ2535" s="172"/>
      <c r="AR2535" s="172"/>
      <c r="AS2535" s="172"/>
      <c r="AT2535" s="172"/>
      <c r="AU2535" s="172"/>
      <c r="AV2535" s="172"/>
      <c r="AW2535" s="172"/>
      <c r="AX2535" s="172"/>
      <c r="AY2535" s="172"/>
      <c r="AZ2535" s="172"/>
      <c r="BA2535" s="172"/>
      <c r="BB2535" s="172"/>
      <c r="BC2535" s="172"/>
      <c r="BD2535" s="172"/>
      <c r="BE2535" s="172"/>
      <c r="BF2535" s="172"/>
      <c r="BG2535" s="172"/>
      <c r="BH2535" s="172"/>
      <c r="BI2535" s="172"/>
      <c r="BJ2535" s="172"/>
      <c r="BK2535" s="172"/>
      <c r="BL2535" s="172"/>
      <c r="BM2535" s="172"/>
      <c r="BN2535" s="172"/>
    </row>
    <row r="2536" spans="20:66" s="156" customFormat="1">
      <c r="T2536" s="172"/>
      <c r="U2536" s="172"/>
      <c r="V2536" s="172"/>
      <c r="W2536" s="172"/>
      <c r="X2536" s="172"/>
      <c r="Y2536" s="172"/>
      <c r="Z2536" s="172"/>
      <c r="AA2536" s="172"/>
      <c r="AB2536" s="172"/>
      <c r="AC2536" s="172"/>
      <c r="AD2536" s="172"/>
      <c r="AE2536" s="172"/>
      <c r="AF2536" s="172"/>
      <c r="AG2536" s="172"/>
      <c r="AH2536" s="172"/>
      <c r="AI2536" s="172"/>
      <c r="AJ2536" s="172"/>
      <c r="AK2536" s="172"/>
      <c r="AL2536" s="172"/>
      <c r="AM2536" s="172"/>
      <c r="AN2536" s="172"/>
      <c r="AO2536" s="172"/>
      <c r="AP2536" s="172"/>
      <c r="AQ2536" s="172"/>
      <c r="AR2536" s="172"/>
      <c r="AS2536" s="172"/>
      <c r="AT2536" s="172"/>
      <c r="AU2536" s="172"/>
      <c r="AV2536" s="172"/>
      <c r="AW2536" s="172"/>
      <c r="AX2536" s="172"/>
      <c r="AY2536" s="172"/>
      <c r="AZ2536" s="172"/>
      <c r="BA2536" s="172"/>
      <c r="BB2536" s="172"/>
      <c r="BC2536" s="172"/>
      <c r="BD2536" s="172"/>
      <c r="BE2536" s="172"/>
      <c r="BF2536" s="172"/>
      <c r="BG2536" s="172"/>
      <c r="BH2536" s="172"/>
      <c r="BI2536" s="172"/>
      <c r="BJ2536" s="172"/>
      <c r="BK2536" s="172"/>
      <c r="BL2536" s="172"/>
      <c r="BM2536" s="172"/>
      <c r="BN2536" s="172"/>
    </row>
    <row r="2537" spans="20:66" s="156" customFormat="1">
      <c r="T2537" s="172"/>
      <c r="U2537" s="172"/>
      <c r="V2537" s="172"/>
      <c r="W2537" s="172"/>
      <c r="X2537" s="172"/>
      <c r="Y2537" s="172"/>
      <c r="Z2537" s="172"/>
      <c r="AA2537" s="172"/>
      <c r="AB2537" s="172"/>
      <c r="AC2537" s="172"/>
      <c r="AD2537" s="172"/>
      <c r="AE2537" s="172"/>
      <c r="AF2537" s="172"/>
      <c r="AG2537" s="172"/>
      <c r="AH2537" s="172"/>
      <c r="AI2537" s="172"/>
      <c r="AJ2537" s="172"/>
      <c r="AK2537" s="172"/>
      <c r="AL2537" s="172"/>
      <c r="AM2537" s="172"/>
      <c r="AN2537" s="172"/>
      <c r="AO2537" s="172"/>
      <c r="AP2537" s="172"/>
      <c r="AQ2537" s="172"/>
      <c r="AR2537" s="172"/>
      <c r="AS2537" s="172"/>
      <c r="AT2537" s="172"/>
      <c r="AU2537" s="172"/>
      <c r="AV2537" s="172"/>
      <c r="AW2537" s="172"/>
      <c r="AX2537" s="172"/>
      <c r="AY2537" s="172"/>
      <c r="AZ2537" s="172"/>
      <c r="BA2537" s="172"/>
      <c r="BB2537" s="172"/>
      <c r="BC2537" s="172"/>
      <c r="BD2537" s="172"/>
      <c r="BE2537" s="172"/>
      <c r="BF2537" s="172"/>
      <c r="BG2537" s="172"/>
      <c r="BH2537" s="172"/>
      <c r="BI2537" s="172"/>
      <c r="BJ2537" s="172"/>
      <c r="BK2537" s="172"/>
      <c r="BL2537" s="172"/>
      <c r="BM2537" s="172"/>
      <c r="BN2537" s="172"/>
    </row>
    <row r="2538" spans="20:66" s="156" customFormat="1">
      <c r="T2538" s="172"/>
      <c r="U2538" s="172"/>
      <c r="V2538" s="172"/>
      <c r="W2538" s="172"/>
      <c r="X2538" s="172"/>
      <c r="Y2538" s="172"/>
      <c r="Z2538" s="172"/>
      <c r="AA2538" s="172"/>
      <c r="AB2538" s="172"/>
      <c r="AC2538" s="172"/>
      <c r="AD2538" s="172"/>
      <c r="AE2538" s="172"/>
      <c r="AF2538" s="172"/>
      <c r="AG2538" s="172"/>
      <c r="AH2538" s="172"/>
      <c r="AI2538" s="172"/>
      <c r="AJ2538" s="172"/>
      <c r="AK2538" s="172"/>
      <c r="AL2538" s="172"/>
      <c r="AM2538" s="172"/>
      <c r="AN2538" s="172"/>
      <c r="AO2538" s="172"/>
      <c r="AP2538" s="172"/>
      <c r="AQ2538" s="172"/>
      <c r="AR2538" s="172"/>
      <c r="AS2538" s="172"/>
      <c r="AT2538" s="172"/>
      <c r="AU2538" s="172"/>
      <c r="AV2538" s="172"/>
      <c r="AW2538" s="172"/>
      <c r="AX2538" s="172"/>
      <c r="AY2538" s="172"/>
      <c r="AZ2538" s="172"/>
      <c r="BA2538" s="172"/>
      <c r="BB2538" s="172"/>
      <c r="BC2538" s="172"/>
      <c r="BD2538" s="172"/>
      <c r="BE2538" s="172"/>
      <c r="BF2538" s="172"/>
      <c r="BG2538" s="172"/>
      <c r="BH2538" s="172"/>
      <c r="BI2538" s="172"/>
      <c r="BJ2538" s="172"/>
      <c r="BK2538" s="172"/>
      <c r="BL2538" s="172"/>
      <c r="BM2538" s="172"/>
      <c r="BN2538" s="172"/>
    </row>
    <row r="2539" spans="20:66" s="156" customFormat="1">
      <c r="T2539" s="172"/>
      <c r="U2539" s="172"/>
      <c r="V2539" s="172"/>
      <c r="W2539" s="172"/>
      <c r="X2539" s="172"/>
      <c r="Y2539" s="172"/>
      <c r="Z2539" s="172"/>
      <c r="AA2539" s="172"/>
      <c r="AB2539" s="172"/>
      <c r="AC2539" s="172"/>
      <c r="AD2539" s="172"/>
      <c r="AE2539" s="172"/>
      <c r="AF2539" s="172"/>
      <c r="AG2539" s="172"/>
      <c r="AH2539" s="172"/>
      <c r="AI2539" s="172"/>
      <c r="AJ2539" s="172"/>
      <c r="AK2539" s="172"/>
      <c r="AL2539" s="172"/>
      <c r="AM2539" s="172"/>
      <c r="AN2539" s="172"/>
      <c r="AO2539" s="172"/>
      <c r="AP2539" s="172"/>
      <c r="AQ2539" s="172"/>
      <c r="AR2539" s="172"/>
      <c r="AS2539" s="172"/>
      <c r="AT2539" s="172"/>
      <c r="AU2539" s="172"/>
      <c r="AV2539" s="172"/>
      <c r="AW2539" s="172"/>
      <c r="AX2539" s="172"/>
      <c r="AY2539" s="172"/>
      <c r="AZ2539" s="172"/>
      <c r="BA2539" s="172"/>
      <c r="BB2539" s="172"/>
      <c r="BC2539" s="172"/>
      <c r="BD2539" s="172"/>
      <c r="BE2539" s="172"/>
      <c r="BF2539" s="172"/>
      <c r="BG2539" s="172"/>
      <c r="BH2539" s="172"/>
      <c r="BI2539" s="172"/>
      <c r="BJ2539" s="172"/>
      <c r="BK2539" s="172"/>
      <c r="BL2539" s="172"/>
      <c r="BM2539" s="172"/>
      <c r="BN2539" s="172"/>
    </row>
    <row r="2540" spans="20:66" s="156" customFormat="1">
      <c r="T2540" s="172"/>
      <c r="U2540" s="172"/>
      <c r="V2540" s="172"/>
      <c r="W2540" s="172"/>
      <c r="X2540" s="172"/>
      <c r="Y2540" s="172"/>
      <c r="Z2540" s="172"/>
      <c r="AA2540" s="172"/>
      <c r="AB2540" s="172"/>
      <c r="AC2540" s="172"/>
      <c r="AD2540" s="172"/>
      <c r="AE2540" s="172"/>
      <c r="AF2540" s="172"/>
      <c r="AG2540" s="172"/>
      <c r="AH2540" s="172"/>
      <c r="AI2540" s="172"/>
      <c r="AJ2540" s="172"/>
      <c r="AK2540" s="172"/>
      <c r="AL2540" s="172"/>
      <c r="AM2540" s="172"/>
      <c r="AN2540" s="172"/>
      <c r="AO2540" s="172"/>
      <c r="AP2540" s="172"/>
      <c r="AQ2540" s="172"/>
      <c r="AR2540" s="172"/>
      <c r="AS2540" s="172"/>
      <c r="AT2540" s="172"/>
      <c r="AU2540" s="172"/>
      <c r="AV2540" s="172"/>
      <c r="AW2540" s="172"/>
      <c r="AX2540" s="172"/>
      <c r="AY2540" s="172"/>
      <c r="AZ2540" s="172"/>
      <c r="BA2540" s="172"/>
      <c r="BB2540" s="172"/>
      <c r="BC2540" s="172"/>
      <c r="BD2540" s="172"/>
      <c r="BE2540" s="172"/>
      <c r="BF2540" s="172"/>
      <c r="BG2540" s="172"/>
      <c r="BH2540" s="172"/>
      <c r="BI2540" s="172"/>
      <c r="BJ2540" s="172"/>
      <c r="BK2540" s="172"/>
      <c r="BL2540" s="172"/>
      <c r="BM2540" s="172"/>
      <c r="BN2540" s="172"/>
    </row>
    <row r="2541" spans="20:66" s="156" customFormat="1">
      <c r="T2541" s="172"/>
      <c r="U2541" s="172"/>
      <c r="V2541" s="172"/>
      <c r="W2541" s="172"/>
      <c r="X2541" s="172"/>
      <c r="Y2541" s="172"/>
      <c r="Z2541" s="172"/>
      <c r="AA2541" s="172"/>
      <c r="AB2541" s="172"/>
      <c r="AC2541" s="172"/>
      <c r="AD2541" s="172"/>
      <c r="AE2541" s="172"/>
      <c r="AF2541" s="172"/>
      <c r="AG2541" s="172"/>
      <c r="AH2541" s="172"/>
      <c r="AI2541" s="172"/>
      <c r="AJ2541" s="172"/>
      <c r="AK2541" s="172"/>
      <c r="AL2541" s="172"/>
      <c r="AM2541" s="172"/>
      <c r="AN2541" s="172"/>
      <c r="AO2541" s="172"/>
      <c r="AP2541" s="172"/>
      <c r="AQ2541" s="172"/>
      <c r="AR2541" s="172"/>
      <c r="AS2541" s="172"/>
      <c r="AT2541" s="172"/>
      <c r="AU2541" s="172"/>
      <c r="AV2541" s="172"/>
      <c r="AW2541" s="172"/>
      <c r="AX2541" s="172"/>
      <c r="AY2541" s="172"/>
      <c r="AZ2541" s="172"/>
      <c r="BA2541" s="172"/>
      <c r="BB2541" s="172"/>
      <c r="BC2541" s="172"/>
      <c r="BD2541" s="172"/>
      <c r="BE2541" s="172"/>
      <c r="BF2541" s="172"/>
      <c r="BG2541" s="172"/>
      <c r="BH2541" s="172"/>
      <c r="BI2541" s="172"/>
      <c r="BJ2541" s="172"/>
      <c r="BK2541" s="172"/>
      <c r="BL2541" s="172"/>
      <c r="BM2541" s="172"/>
      <c r="BN2541" s="172"/>
    </row>
    <row r="2542" spans="20:66" s="156" customFormat="1">
      <c r="T2542" s="172"/>
      <c r="U2542" s="172"/>
      <c r="V2542" s="172"/>
      <c r="W2542" s="172"/>
      <c r="X2542" s="172"/>
      <c r="Y2542" s="172"/>
      <c r="Z2542" s="172"/>
      <c r="AA2542" s="172"/>
      <c r="AB2542" s="172"/>
      <c r="AC2542" s="172"/>
      <c r="AD2542" s="172"/>
      <c r="AE2542" s="172"/>
      <c r="AF2542" s="172"/>
      <c r="AG2542" s="172"/>
      <c r="AH2542" s="172"/>
      <c r="AI2542" s="172"/>
      <c r="AJ2542" s="172"/>
      <c r="AK2542" s="172"/>
      <c r="AL2542" s="172"/>
      <c r="AM2542" s="172"/>
      <c r="AN2542" s="172"/>
      <c r="AO2542" s="172"/>
      <c r="AP2542" s="172"/>
      <c r="AQ2542" s="172"/>
      <c r="AR2542" s="172"/>
      <c r="AS2542" s="172"/>
      <c r="AT2542" s="172"/>
      <c r="AU2542" s="172"/>
      <c r="AV2542" s="172"/>
      <c r="AW2542" s="172"/>
      <c r="AX2542" s="172"/>
      <c r="AY2542" s="172"/>
      <c r="AZ2542" s="172"/>
      <c r="BA2542" s="172"/>
      <c r="BB2542" s="172"/>
      <c r="BC2542" s="172"/>
      <c r="BD2542" s="172"/>
      <c r="BE2542" s="172"/>
      <c r="BF2542" s="172"/>
      <c r="BG2542" s="172"/>
      <c r="BH2542" s="172"/>
      <c r="BI2542" s="172"/>
      <c r="BJ2542" s="172"/>
      <c r="BK2542" s="172"/>
      <c r="BL2542" s="172"/>
      <c r="BM2542" s="172"/>
      <c r="BN2542" s="172"/>
    </row>
    <row r="2543" spans="20:66" s="156" customFormat="1">
      <c r="T2543" s="172"/>
      <c r="U2543" s="172"/>
      <c r="V2543" s="172"/>
      <c r="W2543" s="172"/>
      <c r="X2543" s="172"/>
      <c r="Y2543" s="172"/>
      <c r="Z2543" s="172"/>
      <c r="AA2543" s="172"/>
      <c r="AB2543" s="172"/>
      <c r="AC2543" s="172"/>
      <c r="AD2543" s="172"/>
      <c r="AE2543" s="172"/>
      <c r="AF2543" s="172"/>
      <c r="AG2543" s="172"/>
      <c r="AH2543" s="172"/>
      <c r="AI2543" s="172"/>
      <c r="AJ2543" s="172"/>
      <c r="AK2543" s="172"/>
      <c r="AL2543" s="172"/>
      <c r="AM2543" s="172"/>
      <c r="AN2543" s="172"/>
      <c r="AO2543" s="172"/>
      <c r="AP2543" s="172"/>
      <c r="AQ2543" s="172"/>
      <c r="AR2543" s="172"/>
      <c r="AS2543" s="172"/>
      <c r="AT2543" s="172"/>
      <c r="AU2543" s="172"/>
      <c r="AV2543" s="172"/>
      <c r="AW2543" s="172"/>
      <c r="AX2543" s="172"/>
      <c r="AY2543" s="172"/>
      <c r="AZ2543" s="172"/>
      <c r="BA2543" s="172"/>
      <c r="BB2543" s="172"/>
      <c r="BC2543" s="172"/>
      <c r="BD2543" s="172"/>
      <c r="BE2543" s="172"/>
      <c r="BF2543" s="172"/>
      <c r="BG2543" s="172"/>
      <c r="BH2543" s="172"/>
      <c r="BI2543" s="172"/>
      <c r="BJ2543" s="172"/>
      <c r="BK2543" s="172"/>
      <c r="BL2543" s="172"/>
      <c r="BM2543" s="172"/>
      <c r="BN2543" s="172"/>
    </row>
    <row r="2544" spans="20:66" s="156" customFormat="1">
      <c r="T2544" s="172"/>
      <c r="U2544" s="172"/>
      <c r="V2544" s="172"/>
      <c r="W2544" s="172"/>
      <c r="X2544" s="172"/>
      <c r="Y2544" s="172"/>
      <c r="Z2544" s="172"/>
      <c r="AA2544" s="172"/>
      <c r="AB2544" s="172"/>
      <c r="AC2544" s="172"/>
      <c r="AD2544" s="172"/>
      <c r="AE2544" s="172"/>
      <c r="AF2544" s="172"/>
      <c r="AG2544" s="172"/>
      <c r="AH2544" s="172"/>
      <c r="AI2544" s="172"/>
      <c r="AJ2544" s="172"/>
      <c r="AK2544" s="172"/>
      <c r="AL2544" s="172"/>
      <c r="AM2544" s="172"/>
      <c r="AN2544" s="172"/>
      <c r="AO2544" s="172"/>
      <c r="AP2544" s="172"/>
      <c r="AQ2544" s="172"/>
      <c r="AR2544" s="172"/>
      <c r="AS2544" s="172"/>
      <c r="AT2544" s="172"/>
      <c r="AU2544" s="172"/>
      <c r="AV2544" s="172"/>
      <c r="AW2544" s="172"/>
      <c r="AX2544" s="172"/>
      <c r="AY2544" s="172"/>
      <c r="AZ2544" s="172"/>
      <c r="BA2544" s="172"/>
      <c r="BB2544" s="172"/>
      <c r="BC2544" s="172"/>
      <c r="BD2544" s="172"/>
      <c r="BE2544" s="172"/>
      <c r="BF2544" s="172"/>
      <c r="BG2544" s="172"/>
      <c r="BH2544" s="172"/>
      <c r="BI2544" s="172"/>
      <c r="BJ2544" s="172"/>
      <c r="BK2544" s="172"/>
      <c r="BL2544" s="172"/>
      <c r="BM2544" s="172"/>
      <c r="BN2544" s="172"/>
    </row>
    <row r="2545" spans="20:66" s="156" customFormat="1">
      <c r="T2545" s="172"/>
      <c r="U2545" s="172"/>
      <c r="V2545" s="172"/>
      <c r="W2545" s="172"/>
      <c r="X2545" s="172"/>
      <c r="Y2545" s="172"/>
      <c r="Z2545" s="172"/>
      <c r="AA2545" s="172"/>
      <c r="AB2545" s="172"/>
      <c r="AC2545" s="172"/>
      <c r="AD2545" s="172"/>
      <c r="AE2545" s="172"/>
      <c r="AF2545" s="172"/>
      <c r="AG2545" s="172"/>
      <c r="AH2545" s="172"/>
      <c r="AI2545" s="172"/>
      <c r="AJ2545" s="172"/>
      <c r="AK2545" s="172"/>
      <c r="AL2545" s="172"/>
      <c r="AM2545" s="172"/>
      <c r="AN2545" s="172"/>
      <c r="AO2545" s="172"/>
      <c r="AP2545" s="172"/>
      <c r="AQ2545" s="172"/>
      <c r="AR2545" s="172"/>
      <c r="AS2545" s="172"/>
      <c r="AT2545" s="172"/>
      <c r="AU2545" s="172"/>
      <c r="AV2545" s="172"/>
      <c r="AW2545" s="172"/>
      <c r="AX2545" s="172"/>
      <c r="AY2545" s="172"/>
      <c r="AZ2545" s="172"/>
      <c r="BA2545" s="172"/>
      <c r="BB2545" s="172"/>
      <c r="BC2545" s="172"/>
      <c r="BD2545" s="172"/>
      <c r="BE2545" s="172"/>
      <c r="BF2545" s="172"/>
      <c r="BG2545" s="172"/>
      <c r="BH2545" s="172"/>
      <c r="BI2545" s="172"/>
      <c r="BJ2545" s="172"/>
      <c r="BK2545" s="172"/>
      <c r="BL2545" s="172"/>
      <c r="BM2545" s="172"/>
      <c r="BN2545" s="172"/>
    </row>
    <row r="2546" spans="20:66" s="156" customFormat="1">
      <c r="T2546" s="172"/>
      <c r="U2546" s="172"/>
      <c r="V2546" s="172"/>
      <c r="W2546" s="172"/>
      <c r="X2546" s="172"/>
      <c r="Y2546" s="172"/>
      <c r="Z2546" s="172"/>
      <c r="AA2546" s="172"/>
      <c r="AB2546" s="172"/>
      <c r="AC2546" s="172"/>
      <c r="AD2546" s="172"/>
      <c r="AE2546" s="172"/>
      <c r="AF2546" s="172"/>
      <c r="AG2546" s="172"/>
      <c r="AH2546" s="172"/>
      <c r="AI2546" s="172"/>
      <c r="AJ2546" s="172"/>
      <c r="AK2546" s="172"/>
      <c r="AL2546" s="172"/>
      <c r="AM2546" s="172"/>
      <c r="AN2546" s="172"/>
      <c r="AO2546" s="172"/>
      <c r="AP2546" s="172"/>
      <c r="AQ2546" s="172"/>
      <c r="AR2546" s="172"/>
      <c r="AS2546" s="172"/>
      <c r="AT2546" s="172"/>
      <c r="AU2546" s="172"/>
      <c r="AV2546" s="172"/>
      <c r="AW2546" s="172"/>
      <c r="AX2546" s="172"/>
      <c r="AY2546" s="172"/>
      <c r="AZ2546" s="172"/>
      <c r="BA2546" s="172"/>
      <c r="BB2546" s="172"/>
      <c r="BC2546" s="172"/>
      <c r="BD2546" s="172"/>
      <c r="BE2546" s="172"/>
      <c r="BF2546" s="172"/>
      <c r="BG2546" s="172"/>
      <c r="BH2546" s="172"/>
      <c r="BI2546" s="172"/>
      <c r="BJ2546" s="172"/>
      <c r="BK2546" s="172"/>
      <c r="BL2546" s="172"/>
      <c r="BM2546" s="172"/>
      <c r="BN2546" s="172"/>
    </row>
    <row r="2547" spans="20:66" s="156" customFormat="1">
      <c r="T2547" s="172"/>
      <c r="U2547" s="172"/>
      <c r="V2547" s="172"/>
      <c r="W2547" s="172"/>
      <c r="X2547" s="172"/>
      <c r="Y2547" s="172"/>
      <c r="Z2547" s="172"/>
      <c r="AA2547" s="172"/>
      <c r="AB2547" s="172"/>
      <c r="AC2547" s="172"/>
      <c r="AD2547" s="172"/>
      <c r="AE2547" s="172"/>
      <c r="AF2547" s="172"/>
      <c r="AG2547" s="172"/>
      <c r="AH2547" s="172"/>
      <c r="AI2547" s="172"/>
      <c r="AJ2547" s="172"/>
      <c r="AK2547" s="172"/>
      <c r="AL2547" s="172"/>
      <c r="AM2547" s="172"/>
      <c r="AN2547" s="172"/>
      <c r="AO2547" s="172"/>
      <c r="AP2547" s="172"/>
      <c r="AQ2547" s="172"/>
      <c r="AR2547" s="172"/>
      <c r="AS2547" s="172"/>
      <c r="AT2547" s="172"/>
      <c r="AU2547" s="172"/>
      <c r="AV2547" s="172"/>
      <c r="AW2547" s="172"/>
      <c r="AX2547" s="172"/>
      <c r="AY2547" s="172"/>
      <c r="AZ2547" s="172"/>
      <c r="BA2547" s="172"/>
      <c r="BB2547" s="172"/>
      <c r="BC2547" s="172"/>
      <c r="BD2547" s="172"/>
      <c r="BE2547" s="172"/>
      <c r="BF2547" s="172"/>
      <c r="BG2547" s="172"/>
      <c r="BH2547" s="172"/>
      <c r="BI2547" s="172"/>
      <c r="BJ2547" s="172"/>
      <c r="BK2547" s="172"/>
      <c r="BL2547" s="172"/>
      <c r="BM2547" s="172"/>
      <c r="BN2547" s="172"/>
    </row>
    <row r="2548" spans="20:66" s="156" customFormat="1">
      <c r="T2548" s="172"/>
      <c r="U2548" s="172"/>
      <c r="V2548" s="172"/>
      <c r="W2548" s="172"/>
      <c r="X2548" s="172"/>
      <c r="Y2548" s="172"/>
      <c r="Z2548" s="172"/>
      <c r="AA2548" s="172"/>
      <c r="AB2548" s="172"/>
      <c r="AC2548" s="172"/>
      <c r="AD2548" s="172"/>
      <c r="AE2548" s="172"/>
      <c r="AF2548" s="172"/>
      <c r="AG2548" s="172"/>
      <c r="AH2548" s="172"/>
      <c r="AI2548" s="172"/>
      <c r="AJ2548" s="172"/>
      <c r="AK2548" s="172"/>
      <c r="AL2548" s="172"/>
      <c r="AM2548" s="172"/>
      <c r="AN2548" s="172"/>
      <c r="AO2548" s="172"/>
      <c r="AP2548" s="172"/>
      <c r="AQ2548" s="172"/>
      <c r="AR2548" s="172"/>
      <c r="AS2548" s="172"/>
      <c r="AT2548" s="172"/>
      <c r="AU2548" s="172"/>
      <c r="AV2548" s="172"/>
      <c r="AW2548" s="172"/>
      <c r="AX2548" s="172"/>
      <c r="AY2548" s="172"/>
      <c r="AZ2548" s="172"/>
      <c r="BA2548" s="172"/>
      <c r="BB2548" s="172"/>
      <c r="BC2548" s="172"/>
      <c r="BD2548" s="172"/>
      <c r="BE2548" s="172"/>
      <c r="BF2548" s="172"/>
      <c r="BG2548" s="172"/>
      <c r="BH2548" s="172"/>
      <c r="BI2548" s="172"/>
      <c r="BJ2548" s="172"/>
      <c r="BK2548" s="172"/>
      <c r="BL2548" s="172"/>
      <c r="BM2548" s="172"/>
      <c r="BN2548" s="172"/>
    </row>
    <row r="2549" spans="20:66" s="156" customFormat="1">
      <c r="T2549" s="172"/>
      <c r="U2549" s="172"/>
      <c r="V2549" s="172"/>
      <c r="W2549" s="172"/>
      <c r="X2549" s="172"/>
      <c r="Y2549" s="172"/>
      <c r="Z2549" s="172"/>
      <c r="AA2549" s="172"/>
      <c r="AB2549" s="172"/>
      <c r="AC2549" s="172"/>
      <c r="AD2549" s="172"/>
      <c r="AE2549" s="172"/>
      <c r="AF2549" s="172"/>
      <c r="AG2549" s="172"/>
      <c r="AH2549" s="172"/>
      <c r="AI2549" s="172"/>
      <c r="AJ2549" s="172"/>
      <c r="AK2549" s="172"/>
      <c r="AL2549" s="172"/>
      <c r="AM2549" s="172"/>
      <c r="AN2549" s="172"/>
      <c r="AO2549" s="172"/>
      <c r="AP2549" s="172"/>
      <c r="AQ2549" s="172"/>
      <c r="AR2549" s="172"/>
      <c r="AS2549" s="172"/>
      <c r="AT2549" s="172"/>
      <c r="AU2549" s="172"/>
      <c r="AV2549" s="172"/>
      <c r="AW2549" s="172"/>
      <c r="AX2549" s="172"/>
      <c r="AY2549" s="172"/>
      <c r="AZ2549" s="172"/>
      <c r="BA2549" s="172"/>
      <c r="BB2549" s="172"/>
      <c r="BC2549" s="172"/>
      <c r="BD2549" s="172"/>
      <c r="BE2549" s="172"/>
      <c r="BF2549" s="172"/>
      <c r="BG2549" s="172"/>
      <c r="BH2549" s="172"/>
      <c r="BI2549" s="172"/>
      <c r="BJ2549" s="172"/>
      <c r="BK2549" s="172"/>
      <c r="BL2549" s="172"/>
      <c r="BM2549" s="172"/>
      <c r="BN2549" s="172"/>
    </row>
    <row r="2550" spans="20:66" s="156" customFormat="1">
      <c r="T2550" s="172"/>
      <c r="U2550" s="172"/>
      <c r="V2550" s="172"/>
      <c r="W2550" s="172"/>
      <c r="X2550" s="172"/>
      <c r="Y2550" s="172"/>
      <c r="Z2550" s="172"/>
      <c r="AA2550" s="172"/>
      <c r="AB2550" s="172"/>
      <c r="AC2550" s="172"/>
      <c r="AD2550" s="172"/>
      <c r="AE2550" s="172"/>
      <c r="AF2550" s="172"/>
      <c r="AG2550" s="172"/>
      <c r="AH2550" s="172"/>
      <c r="AI2550" s="172"/>
      <c r="AJ2550" s="172"/>
      <c r="AK2550" s="172"/>
      <c r="AL2550" s="172"/>
      <c r="AM2550" s="172"/>
      <c r="AN2550" s="172"/>
      <c r="AO2550" s="172"/>
      <c r="AP2550" s="172"/>
      <c r="AQ2550" s="172"/>
      <c r="AR2550" s="172"/>
      <c r="AS2550" s="172"/>
      <c r="AT2550" s="172"/>
      <c r="AU2550" s="172"/>
      <c r="AV2550" s="172"/>
      <c r="AW2550" s="172"/>
      <c r="AX2550" s="172"/>
      <c r="AY2550" s="172"/>
      <c r="AZ2550" s="172"/>
      <c r="BA2550" s="172"/>
      <c r="BB2550" s="172"/>
      <c r="BC2550" s="172"/>
      <c r="BD2550" s="172"/>
      <c r="BE2550" s="172"/>
      <c r="BF2550" s="172"/>
      <c r="BG2550" s="172"/>
      <c r="BH2550" s="172"/>
      <c r="BI2550" s="172"/>
      <c r="BJ2550" s="172"/>
      <c r="BK2550" s="172"/>
      <c r="BL2550" s="172"/>
      <c r="BM2550" s="172"/>
      <c r="BN2550" s="172"/>
    </row>
    <row r="2551" spans="20:66" s="156" customFormat="1">
      <c r="T2551" s="172"/>
      <c r="U2551" s="172"/>
      <c r="V2551" s="172"/>
      <c r="W2551" s="172"/>
      <c r="X2551" s="172"/>
      <c r="Y2551" s="172"/>
      <c r="Z2551" s="172"/>
      <c r="AA2551" s="172"/>
      <c r="AB2551" s="172"/>
      <c r="AC2551" s="172"/>
      <c r="AD2551" s="172"/>
      <c r="AE2551" s="172"/>
      <c r="AF2551" s="172"/>
      <c r="AG2551" s="172"/>
      <c r="AH2551" s="172"/>
      <c r="AI2551" s="172"/>
      <c r="AJ2551" s="172"/>
      <c r="AK2551" s="172"/>
      <c r="AL2551" s="172"/>
      <c r="AM2551" s="172"/>
      <c r="AN2551" s="172"/>
      <c r="AO2551" s="172"/>
      <c r="AP2551" s="172"/>
      <c r="AQ2551" s="172"/>
      <c r="AR2551" s="172"/>
      <c r="AS2551" s="172"/>
      <c r="AT2551" s="172"/>
      <c r="AU2551" s="172"/>
      <c r="AV2551" s="172"/>
      <c r="AW2551" s="172"/>
      <c r="AX2551" s="172"/>
      <c r="AY2551" s="172"/>
      <c r="AZ2551" s="172"/>
      <c r="BA2551" s="172"/>
      <c r="BB2551" s="172"/>
      <c r="BC2551" s="172"/>
      <c r="BD2551" s="172"/>
      <c r="BE2551" s="172"/>
      <c r="BF2551" s="172"/>
      <c r="BG2551" s="172"/>
      <c r="BH2551" s="172"/>
      <c r="BI2551" s="172"/>
      <c r="BJ2551" s="172"/>
      <c r="BK2551" s="172"/>
      <c r="BL2551" s="172"/>
      <c r="BM2551" s="172"/>
      <c r="BN2551" s="172"/>
    </row>
    <row r="2552" spans="20:66" s="156" customFormat="1">
      <c r="T2552" s="172"/>
      <c r="U2552" s="172"/>
      <c r="V2552" s="172"/>
      <c r="W2552" s="172"/>
      <c r="X2552" s="172"/>
      <c r="Y2552" s="172"/>
      <c r="Z2552" s="172"/>
      <c r="AA2552" s="172"/>
      <c r="AB2552" s="172"/>
      <c r="AC2552" s="172"/>
      <c r="AD2552" s="172"/>
      <c r="AE2552" s="172"/>
      <c r="AF2552" s="172"/>
      <c r="AG2552" s="172"/>
      <c r="AH2552" s="172"/>
      <c r="AI2552" s="172"/>
      <c r="AJ2552" s="172"/>
      <c r="AK2552" s="172"/>
      <c r="AL2552" s="172"/>
      <c r="AM2552" s="172"/>
      <c r="AN2552" s="172"/>
      <c r="AO2552" s="172"/>
      <c r="AP2552" s="172"/>
      <c r="AQ2552" s="172"/>
      <c r="AR2552" s="172"/>
      <c r="AS2552" s="172"/>
      <c r="AT2552" s="172"/>
      <c r="AU2552" s="172"/>
      <c r="AV2552" s="172"/>
      <c r="AW2552" s="172"/>
      <c r="AX2552" s="172"/>
      <c r="AY2552" s="172"/>
      <c r="AZ2552" s="172"/>
      <c r="BA2552" s="172"/>
      <c r="BB2552" s="172"/>
      <c r="BC2552" s="172"/>
      <c r="BD2552" s="172"/>
      <c r="BE2552" s="172"/>
      <c r="BF2552" s="172"/>
      <c r="BG2552" s="172"/>
      <c r="BH2552" s="172"/>
      <c r="BI2552" s="172"/>
      <c r="BJ2552" s="172"/>
      <c r="BK2552" s="172"/>
      <c r="BL2552" s="172"/>
      <c r="BM2552" s="172"/>
      <c r="BN2552" s="172"/>
    </row>
    <row r="2553" spans="20:66" s="156" customFormat="1">
      <c r="T2553" s="172"/>
      <c r="U2553" s="172"/>
      <c r="V2553" s="172"/>
      <c r="W2553" s="172"/>
      <c r="X2553" s="172"/>
      <c r="Y2553" s="172"/>
      <c r="Z2553" s="172"/>
      <c r="AA2553" s="172"/>
      <c r="AB2553" s="172"/>
      <c r="AC2553" s="172"/>
      <c r="AD2553" s="172"/>
      <c r="AE2553" s="172"/>
      <c r="AF2553" s="172"/>
      <c r="AG2553" s="172"/>
      <c r="AH2553" s="172"/>
      <c r="AI2553" s="172"/>
      <c r="AJ2553" s="172"/>
      <c r="AK2553" s="172"/>
      <c r="AL2553" s="172"/>
      <c r="AM2553" s="172"/>
      <c r="AN2553" s="172"/>
      <c r="AO2553" s="172"/>
      <c r="AP2553" s="172"/>
      <c r="AQ2553" s="172"/>
      <c r="AR2553" s="172"/>
      <c r="AS2553" s="172"/>
      <c r="AT2553" s="172"/>
      <c r="AU2553" s="172"/>
      <c r="AV2553" s="172"/>
      <c r="AW2553" s="172"/>
      <c r="AX2553" s="172"/>
      <c r="AY2553" s="172"/>
      <c r="AZ2553" s="172"/>
      <c r="BA2553" s="172"/>
      <c r="BB2553" s="172"/>
      <c r="BC2553" s="172"/>
      <c r="BD2553" s="172"/>
      <c r="BE2553" s="172"/>
      <c r="BF2553" s="172"/>
      <c r="BG2553" s="172"/>
      <c r="BH2553" s="172"/>
      <c r="BI2553" s="172"/>
      <c r="BJ2553" s="172"/>
      <c r="BK2553" s="172"/>
      <c r="BL2553" s="172"/>
      <c r="BM2553" s="172"/>
      <c r="BN2553" s="172"/>
    </row>
    <row r="2554" spans="20:66" s="156" customFormat="1">
      <c r="T2554" s="172"/>
      <c r="U2554" s="172"/>
      <c r="V2554" s="172"/>
      <c r="W2554" s="172"/>
      <c r="X2554" s="172"/>
      <c r="Y2554" s="172"/>
      <c r="Z2554" s="172"/>
      <c r="AA2554" s="172"/>
      <c r="AB2554" s="172"/>
      <c r="AC2554" s="172"/>
      <c r="AD2554" s="172"/>
      <c r="AE2554" s="172"/>
      <c r="AF2554" s="172"/>
      <c r="AG2554" s="172"/>
      <c r="AH2554" s="172"/>
      <c r="AI2554" s="172"/>
      <c r="AJ2554" s="172"/>
      <c r="AK2554" s="172"/>
      <c r="AL2554" s="172"/>
      <c r="AM2554" s="172"/>
      <c r="AN2554" s="172"/>
      <c r="AO2554" s="172"/>
      <c r="AP2554" s="172"/>
      <c r="AQ2554" s="172"/>
      <c r="AR2554" s="172"/>
      <c r="AS2554" s="172"/>
      <c r="AT2554" s="172"/>
      <c r="AU2554" s="172"/>
      <c r="AV2554" s="172"/>
      <c r="AW2554" s="172"/>
      <c r="AX2554" s="172"/>
      <c r="AY2554" s="172"/>
      <c r="AZ2554" s="172"/>
      <c r="BA2554" s="172"/>
      <c r="BB2554" s="172"/>
      <c r="BC2554" s="172"/>
      <c r="BD2554" s="172"/>
      <c r="BE2554" s="172"/>
      <c r="BF2554" s="172"/>
      <c r="BG2554" s="172"/>
      <c r="BH2554" s="172"/>
      <c r="BI2554" s="172"/>
      <c r="BJ2554" s="172"/>
      <c r="BK2554" s="172"/>
      <c r="BL2554" s="172"/>
      <c r="BM2554" s="172"/>
      <c r="BN2554" s="172"/>
    </row>
    <row r="2555" spans="20:66" s="156" customFormat="1">
      <c r="T2555" s="172"/>
      <c r="U2555" s="172"/>
      <c r="V2555" s="172"/>
      <c r="W2555" s="172"/>
      <c r="X2555" s="172"/>
      <c r="Y2555" s="172"/>
      <c r="Z2555" s="172"/>
      <c r="AA2555" s="172"/>
      <c r="AB2555" s="172"/>
      <c r="AC2555" s="172"/>
      <c r="AD2555" s="172"/>
      <c r="AE2555" s="172"/>
      <c r="AF2555" s="172"/>
      <c r="AG2555" s="172"/>
      <c r="AH2555" s="172"/>
      <c r="AI2555" s="172"/>
      <c r="AJ2555" s="172"/>
      <c r="AK2555" s="172"/>
      <c r="AL2555" s="172"/>
      <c r="AM2555" s="172"/>
      <c r="AN2555" s="172"/>
      <c r="AO2555" s="172"/>
      <c r="AP2555" s="172"/>
      <c r="AQ2555" s="172"/>
      <c r="AR2555" s="172"/>
      <c r="AS2555" s="172"/>
      <c r="AT2555" s="172"/>
      <c r="AU2555" s="172"/>
      <c r="AV2555" s="172"/>
      <c r="AW2555" s="172"/>
      <c r="AX2555" s="172"/>
      <c r="AY2555" s="172"/>
      <c r="AZ2555" s="172"/>
      <c r="BA2555" s="172"/>
      <c r="BB2555" s="172"/>
      <c r="BC2555" s="172"/>
      <c r="BD2555" s="172"/>
      <c r="BE2555" s="172"/>
      <c r="BF2555" s="172"/>
      <c r="BG2555" s="172"/>
      <c r="BH2555" s="172"/>
      <c r="BI2555" s="172"/>
      <c r="BJ2555" s="172"/>
      <c r="BK2555" s="172"/>
      <c r="BL2555" s="172"/>
      <c r="BM2555" s="172"/>
      <c r="BN2555" s="172"/>
    </row>
    <row r="2556" spans="20:66" s="156" customFormat="1">
      <c r="T2556" s="172"/>
      <c r="U2556" s="172"/>
      <c r="V2556" s="172"/>
      <c r="W2556" s="172"/>
      <c r="X2556" s="172"/>
      <c r="Y2556" s="172"/>
      <c r="Z2556" s="172"/>
      <c r="AA2556" s="172"/>
      <c r="AB2556" s="172"/>
      <c r="AC2556" s="172"/>
      <c r="AD2556" s="172"/>
      <c r="AE2556" s="172"/>
      <c r="AF2556" s="172"/>
      <c r="AG2556" s="172"/>
      <c r="AH2556" s="172"/>
      <c r="AI2556" s="172"/>
      <c r="AJ2556" s="172"/>
      <c r="AK2556" s="172"/>
      <c r="AL2556" s="172"/>
      <c r="AM2556" s="172"/>
      <c r="AN2556" s="172"/>
      <c r="AO2556" s="172"/>
      <c r="AP2556" s="172"/>
      <c r="AQ2556" s="172"/>
      <c r="AR2556" s="172"/>
      <c r="AS2556" s="172"/>
      <c r="AT2556" s="172"/>
      <c r="AU2556" s="172"/>
      <c r="AV2556" s="172"/>
      <c r="AW2556" s="172"/>
      <c r="AX2556" s="172"/>
      <c r="AY2556" s="172"/>
      <c r="AZ2556" s="172"/>
      <c r="BA2556" s="172"/>
      <c r="BB2556" s="172"/>
      <c r="BC2556" s="172"/>
      <c r="BD2556" s="172"/>
      <c r="BE2556" s="172"/>
      <c r="BF2556" s="172"/>
      <c r="BG2556" s="172"/>
      <c r="BH2556" s="172"/>
      <c r="BI2556" s="172"/>
      <c r="BJ2556" s="172"/>
      <c r="BK2556" s="172"/>
      <c r="BL2556" s="172"/>
      <c r="BM2556" s="172"/>
      <c r="BN2556" s="172"/>
    </row>
    <row r="2557" spans="20:66" s="156" customFormat="1">
      <c r="T2557" s="172"/>
      <c r="U2557" s="172"/>
      <c r="V2557" s="172"/>
      <c r="W2557" s="172"/>
      <c r="X2557" s="172"/>
      <c r="Y2557" s="172"/>
      <c r="Z2557" s="172"/>
      <c r="AA2557" s="172"/>
      <c r="AB2557" s="172"/>
      <c r="AC2557" s="172"/>
      <c r="AD2557" s="172"/>
      <c r="AE2557" s="172"/>
      <c r="AF2557" s="172"/>
      <c r="AG2557" s="172"/>
      <c r="AH2557" s="172"/>
      <c r="AI2557" s="172"/>
      <c r="AJ2557" s="172"/>
      <c r="AK2557" s="172"/>
      <c r="AL2557" s="172"/>
      <c r="AM2557" s="172"/>
      <c r="AN2557" s="172"/>
      <c r="AO2557" s="172"/>
      <c r="AP2557" s="172"/>
      <c r="AQ2557" s="172"/>
      <c r="AR2557" s="172"/>
      <c r="AS2557" s="172"/>
      <c r="AT2557" s="172"/>
      <c r="AU2557" s="172"/>
      <c r="AV2557" s="172"/>
      <c r="AW2557" s="172"/>
      <c r="AX2557" s="172"/>
      <c r="AY2557" s="172"/>
      <c r="AZ2557" s="172"/>
      <c r="BA2557" s="172"/>
      <c r="BB2557" s="172"/>
      <c r="BC2557" s="172"/>
      <c r="BD2557" s="172"/>
      <c r="BE2557" s="172"/>
      <c r="BF2557" s="172"/>
      <c r="BG2557" s="172"/>
      <c r="BH2557" s="172"/>
      <c r="BI2557" s="172"/>
      <c r="BJ2557" s="172"/>
      <c r="BK2557" s="172"/>
      <c r="BL2557" s="172"/>
      <c r="BM2557" s="172"/>
      <c r="BN2557" s="172"/>
    </row>
    <row r="2558" spans="20:66" s="156" customFormat="1">
      <c r="T2558" s="172"/>
      <c r="U2558" s="172"/>
      <c r="V2558" s="172"/>
      <c r="W2558" s="172"/>
      <c r="X2558" s="172"/>
      <c r="Y2558" s="172"/>
      <c r="Z2558" s="172"/>
      <c r="AA2558" s="172"/>
      <c r="AB2558" s="172"/>
      <c r="AC2558" s="172"/>
      <c r="AD2558" s="172"/>
      <c r="AE2558" s="172"/>
      <c r="AF2558" s="172"/>
      <c r="AG2558" s="172"/>
      <c r="AH2558" s="172"/>
      <c r="AI2558" s="172"/>
      <c r="AJ2558" s="172"/>
      <c r="AK2558" s="172"/>
      <c r="AL2558" s="172"/>
      <c r="AM2558" s="172"/>
      <c r="AN2558" s="172"/>
      <c r="AO2558" s="172"/>
      <c r="AP2558" s="172"/>
      <c r="AQ2558" s="172"/>
      <c r="AR2558" s="172"/>
      <c r="AS2558" s="172"/>
      <c r="AT2558" s="172"/>
      <c r="AU2558" s="172"/>
      <c r="AV2558" s="172"/>
      <c r="AW2558" s="172"/>
      <c r="AX2558" s="172"/>
      <c r="AY2558" s="172"/>
      <c r="AZ2558" s="172"/>
      <c r="BA2558" s="172"/>
      <c r="BB2558" s="172"/>
      <c r="BC2558" s="172"/>
      <c r="BD2558" s="172"/>
      <c r="BE2558" s="172"/>
      <c r="BF2558" s="172"/>
      <c r="BG2558" s="172"/>
      <c r="BH2558" s="172"/>
      <c r="BI2558" s="172"/>
      <c r="BJ2558" s="172"/>
      <c r="BK2558" s="172"/>
      <c r="BL2558" s="172"/>
      <c r="BM2558" s="172"/>
      <c r="BN2558" s="172"/>
    </row>
    <row r="2559" spans="20:66" s="156" customFormat="1">
      <c r="T2559" s="172"/>
      <c r="U2559" s="172"/>
      <c r="V2559" s="172"/>
      <c r="W2559" s="172"/>
      <c r="X2559" s="172"/>
      <c r="Y2559" s="172"/>
      <c r="Z2559" s="172"/>
      <c r="AA2559" s="172"/>
      <c r="AB2559" s="172"/>
      <c r="AC2559" s="172"/>
      <c r="AD2559" s="172"/>
      <c r="AE2559" s="172"/>
      <c r="AF2559" s="172"/>
      <c r="AG2559" s="172"/>
      <c r="AH2559" s="172"/>
      <c r="AI2559" s="172"/>
      <c r="AJ2559" s="172"/>
      <c r="AK2559" s="172"/>
      <c r="AL2559" s="172"/>
      <c r="AM2559" s="172"/>
      <c r="AN2559" s="172"/>
      <c r="AO2559" s="172"/>
      <c r="AP2559" s="172"/>
      <c r="AQ2559" s="172"/>
      <c r="AR2559" s="172"/>
      <c r="AS2559" s="172"/>
      <c r="AT2559" s="172"/>
      <c r="AU2559" s="172"/>
      <c r="AV2559" s="172"/>
      <c r="AW2559" s="172"/>
      <c r="AX2559" s="172"/>
      <c r="AY2559" s="172"/>
      <c r="AZ2559" s="172"/>
      <c r="BA2559" s="172"/>
      <c r="BB2559" s="172"/>
      <c r="BC2559" s="172"/>
      <c r="BD2559" s="172"/>
      <c r="BE2559" s="172"/>
      <c r="BF2559" s="172"/>
      <c r="BG2559" s="172"/>
      <c r="BH2559" s="172"/>
      <c r="BI2559" s="172"/>
      <c r="BJ2559" s="172"/>
      <c r="BK2559" s="172"/>
      <c r="BL2559" s="172"/>
      <c r="BM2559" s="172"/>
      <c r="BN2559" s="172"/>
    </row>
    <row r="2560" spans="20:66" s="156" customFormat="1">
      <c r="T2560" s="172"/>
      <c r="U2560" s="172"/>
      <c r="V2560" s="172"/>
      <c r="W2560" s="172"/>
      <c r="X2560" s="172"/>
      <c r="Y2560" s="172"/>
      <c r="Z2560" s="172"/>
      <c r="AA2560" s="172"/>
      <c r="AB2560" s="172"/>
      <c r="AC2560" s="172"/>
      <c r="AD2560" s="172"/>
      <c r="AE2560" s="172"/>
      <c r="AF2560" s="172"/>
      <c r="AG2560" s="172"/>
      <c r="AH2560" s="172"/>
      <c r="AI2560" s="172"/>
      <c r="AJ2560" s="172"/>
      <c r="AK2560" s="172"/>
      <c r="AL2560" s="172"/>
      <c r="AM2560" s="172"/>
      <c r="AN2560" s="172"/>
      <c r="AO2560" s="172"/>
      <c r="AP2560" s="172"/>
      <c r="AQ2560" s="172"/>
      <c r="AR2560" s="172"/>
      <c r="AS2560" s="172"/>
      <c r="AT2560" s="172"/>
      <c r="AU2560" s="172"/>
      <c r="AV2560" s="172"/>
      <c r="AW2560" s="172"/>
      <c r="AX2560" s="172"/>
      <c r="AY2560" s="172"/>
      <c r="AZ2560" s="172"/>
      <c r="BA2560" s="172"/>
      <c r="BB2560" s="172"/>
      <c r="BC2560" s="172"/>
      <c r="BD2560" s="172"/>
      <c r="BE2560" s="172"/>
      <c r="BF2560" s="172"/>
      <c r="BG2560" s="172"/>
      <c r="BH2560" s="172"/>
      <c r="BI2560" s="172"/>
      <c r="BJ2560" s="172"/>
      <c r="BK2560" s="172"/>
      <c r="BL2560" s="172"/>
      <c r="BM2560" s="172"/>
      <c r="BN2560" s="172"/>
    </row>
    <row r="2561" spans="20:66" s="156" customFormat="1">
      <c r="T2561" s="172"/>
      <c r="U2561" s="172"/>
      <c r="V2561" s="172"/>
      <c r="W2561" s="172"/>
      <c r="X2561" s="172"/>
      <c r="Y2561" s="172"/>
      <c r="Z2561" s="172"/>
      <c r="AA2561" s="172"/>
      <c r="AB2561" s="172"/>
      <c r="AC2561" s="172"/>
      <c r="AD2561" s="172"/>
      <c r="AE2561" s="172"/>
      <c r="AF2561" s="172"/>
      <c r="AG2561" s="172"/>
      <c r="AH2561" s="172"/>
      <c r="AI2561" s="172"/>
      <c r="AJ2561" s="172"/>
      <c r="AK2561" s="172"/>
      <c r="AL2561" s="172"/>
      <c r="AM2561" s="172"/>
      <c r="AN2561" s="172"/>
      <c r="AO2561" s="172"/>
      <c r="AP2561" s="172"/>
      <c r="AQ2561" s="172"/>
      <c r="AR2561" s="172"/>
      <c r="AS2561" s="172"/>
      <c r="AT2561" s="172"/>
      <c r="AU2561" s="172"/>
      <c r="AV2561" s="172"/>
      <c r="AW2561" s="172"/>
      <c r="AX2561" s="172"/>
      <c r="AY2561" s="172"/>
      <c r="AZ2561" s="172"/>
      <c r="BA2561" s="172"/>
      <c r="BB2561" s="172"/>
      <c r="BC2561" s="172"/>
      <c r="BD2561" s="172"/>
      <c r="BE2561" s="172"/>
      <c r="BF2561" s="172"/>
      <c r="BG2561" s="172"/>
      <c r="BH2561" s="172"/>
      <c r="BI2561" s="172"/>
      <c r="BJ2561" s="172"/>
      <c r="BK2561" s="172"/>
      <c r="BL2561" s="172"/>
      <c r="BM2561" s="172"/>
      <c r="BN2561" s="172"/>
    </row>
    <row r="2562" spans="20:66" s="156" customFormat="1">
      <c r="T2562" s="172"/>
      <c r="U2562" s="172"/>
      <c r="V2562" s="172"/>
      <c r="W2562" s="172"/>
      <c r="X2562" s="172"/>
      <c r="Y2562" s="172"/>
      <c r="Z2562" s="172"/>
      <c r="AA2562" s="172"/>
      <c r="AB2562" s="172"/>
      <c r="AC2562" s="172"/>
      <c r="AD2562" s="172"/>
      <c r="AE2562" s="172"/>
      <c r="AF2562" s="172"/>
      <c r="AG2562" s="172"/>
      <c r="AH2562" s="172"/>
      <c r="AI2562" s="172"/>
      <c r="AJ2562" s="172"/>
      <c r="AK2562" s="172"/>
      <c r="AL2562" s="172"/>
      <c r="AM2562" s="172"/>
      <c r="AN2562" s="172"/>
      <c r="AO2562" s="172"/>
      <c r="AP2562" s="172"/>
      <c r="AQ2562" s="172"/>
      <c r="AR2562" s="172"/>
      <c r="AS2562" s="172"/>
      <c r="AT2562" s="172"/>
      <c r="AU2562" s="172"/>
      <c r="AV2562" s="172"/>
      <c r="AW2562" s="172"/>
      <c r="AX2562" s="172"/>
      <c r="AY2562" s="172"/>
      <c r="AZ2562" s="172"/>
      <c r="BA2562" s="172"/>
      <c r="BB2562" s="172"/>
      <c r="BC2562" s="172"/>
      <c r="BD2562" s="172"/>
      <c r="BE2562" s="172"/>
      <c r="BF2562" s="172"/>
      <c r="BG2562" s="172"/>
      <c r="BH2562" s="172"/>
      <c r="BI2562" s="172"/>
      <c r="BJ2562" s="172"/>
      <c r="BK2562" s="172"/>
      <c r="BL2562" s="172"/>
      <c r="BM2562" s="172"/>
      <c r="BN2562" s="172"/>
    </row>
    <row r="2563" spans="20:66" s="156" customFormat="1">
      <c r="T2563" s="172"/>
      <c r="U2563" s="172"/>
      <c r="V2563" s="172"/>
      <c r="W2563" s="172"/>
      <c r="X2563" s="172"/>
      <c r="Y2563" s="172"/>
      <c r="Z2563" s="172"/>
      <c r="AA2563" s="172"/>
      <c r="AB2563" s="172"/>
      <c r="AC2563" s="172"/>
      <c r="AD2563" s="172"/>
      <c r="AE2563" s="172"/>
      <c r="AF2563" s="172"/>
      <c r="AG2563" s="172"/>
      <c r="AH2563" s="172"/>
      <c r="AI2563" s="172"/>
      <c r="AJ2563" s="172"/>
      <c r="AK2563" s="172"/>
      <c r="AL2563" s="172"/>
      <c r="AM2563" s="172"/>
      <c r="AN2563" s="172"/>
      <c r="AO2563" s="172"/>
      <c r="AP2563" s="172"/>
      <c r="AQ2563" s="172"/>
      <c r="AR2563" s="172"/>
      <c r="AS2563" s="172"/>
      <c r="AT2563" s="172"/>
      <c r="AU2563" s="172"/>
      <c r="AV2563" s="172"/>
      <c r="AW2563" s="172"/>
      <c r="AX2563" s="172"/>
      <c r="AY2563" s="172"/>
      <c r="AZ2563" s="172"/>
      <c r="BA2563" s="172"/>
      <c r="BB2563" s="172"/>
      <c r="BC2563" s="172"/>
      <c r="BD2563" s="172"/>
      <c r="BE2563" s="172"/>
      <c r="BF2563" s="172"/>
      <c r="BG2563" s="172"/>
      <c r="BH2563" s="172"/>
      <c r="BI2563" s="172"/>
      <c r="BJ2563" s="172"/>
      <c r="BK2563" s="172"/>
      <c r="BL2563" s="172"/>
      <c r="BM2563" s="172"/>
      <c r="BN2563" s="172"/>
    </row>
    <row r="2564" spans="20:66" s="156" customFormat="1">
      <c r="T2564" s="172"/>
      <c r="U2564" s="172"/>
      <c r="V2564" s="172"/>
      <c r="W2564" s="172"/>
      <c r="X2564" s="172"/>
      <c r="Y2564" s="172"/>
      <c r="Z2564" s="172"/>
      <c r="AA2564" s="172"/>
      <c r="AB2564" s="172"/>
      <c r="AC2564" s="172"/>
      <c r="AD2564" s="172"/>
      <c r="AE2564" s="172"/>
      <c r="AF2564" s="172"/>
      <c r="AG2564" s="172"/>
      <c r="AH2564" s="172"/>
      <c r="AI2564" s="172"/>
      <c r="AJ2564" s="172"/>
      <c r="AK2564" s="172"/>
      <c r="AL2564" s="172"/>
      <c r="AM2564" s="172"/>
      <c r="AN2564" s="172"/>
      <c r="AO2564" s="172"/>
      <c r="AP2564" s="172"/>
      <c r="AQ2564" s="172"/>
      <c r="AR2564" s="172"/>
      <c r="AS2564" s="172"/>
      <c r="AT2564" s="172"/>
      <c r="AU2564" s="172"/>
      <c r="AV2564" s="172"/>
      <c r="AW2564" s="172"/>
      <c r="AX2564" s="172"/>
      <c r="AY2564" s="172"/>
      <c r="AZ2564" s="172"/>
      <c r="BA2564" s="172"/>
      <c r="BB2564" s="172"/>
      <c r="BC2564" s="172"/>
      <c r="BD2564" s="172"/>
      <c r="BE2564" s="172"/>
      <c r="BF2564" s="172"/>
      <c r="BG2564" s="172"/>
      <c r="BH2564" s="172"/>
      <c r="BI2564" s="172"/>
      <c r="BJ2564" s="172"/>
      <c r="BK2564" s="172"/>
      <c r="BL2564" s="172"/>
      <c r="BM2564" s="172"/>
      <c r="BN2564" s="172"/>
    </row>
    <row r="2565" spans="20:66" s="156" customFormat="1">
      <c r="T2565" s="172"/>
      <c r="U2565" s="172"/>
      <c r="V2565" s="172"/>
      <c r="W2565" s="172"/>
      <c r="X2565" s="172"/>
      <c r="Y2565" s="172"/>
      <c r="Z2565" s="172"/>
      <c r="AA2565" s="172"/>
      <c r="AB2565" s="172"/>
      <c r="AC2565" s="172"/>
      <c r="AD2565" s="172"/>
      <c r="AE2565" s="172"/>
      <c r="AF2565" s="172"/>
      <c r="AG2565" s="172"/>
      <c r="AH2565" s="172"/>
      <c r="AI2565" s="172"/>
      <c r="AJ2565" s="172"/>
      <c r="AK2565" s="172"/>
      <c r="AL2565" s="172"/>
      <c r="AM2565" s="172"/>
      <c r="AN2565" s="172"/>
      <c r="AO2565" s="172"/>
      <c r="AP2565" s="172"/>
      <c r="AQ2565" s="172"/>
      <c r="AR2565" s="172"/>
      <c r="AS2565" s="172"/>
      <c r="AT2565" s="172"/>
      <c r="AU2565" s="172"/>
      <c r="AV2565" s="172"/>
      <c r="AW2565" s="172"/>
      <c r="AX2565" s="172"/>
      <c r="AY2565" s="172"/>
      <c r="AZ2565" s="172"/>
      <c r="BA2565" s="172"/>
      <c r="BB2565" s="172"/>
      <c r="BC2565" s="172"/>
      <c r="BD2565" s="172"/>
      <c r="BE2565" s="172"/>
      <c r="BF2565" s="172"/>
      <c r="BG2565" s="172"/>
      <c r="BH2565" s="172"/>
      <c r="BI2565" s="172"/>
      <c r="BJ2565" s="172"/>
      <c r="BK2565" s="172"/>
      <c r="BL2565" s="172"/>
      <c r="BM2565" s="172"/>
      <c r="BN2565" s="172"/>
    </row>
    <row r="2566" spans="20:66" s="156" customFormat="1">
      <c r="T2566" s="172"/>
      <c r="U2566" s="172"/>
      <c r="V2566" s="172"/>
      <c r="W2566" s="172"/>
      <c r="X2566" s="172"/>
      <c r="Y2566" s="172"/>
      <c r="Z2566" s="172"/>
      <c r="AA2566" s="172"/>
      <c r="AB2566" s="172"/>
      <c r="AC2566" s="172"/>
      <c r="AD2566" s="172"/>
      <c r="AE2566" s="172"/>
      <c r="AF2566" s="172"/>
      <c r="AG2566" s="172"/>
      <c r="AH2566" s="172"/>
      <c r="AI2566" s="172"/>
      <c r="AJ2566" s="172"/>
      <c r="AK2566" s="172"/>
      <c r="AL2566" s="172"/>
      <c r="AM2566" s="172"/>
      <c r="AN2566" s="172"/>
      <c r="AO2566" s="172"/>
      <c r="AP2566" s="172"/>
      <c r="AQ2566" s="172"/>
      <c r="AR2566" s="172"/>
      <c r="AS2566" s="172"/>
      <c r="AT2566" s="172"/>
      <c r="AU2566" s="172"/>
      <c r="AV2566" s="172"/>
      <c r="AW2566" s="172"/>
      <c r="AX2566" s="172"/>
      <c r="AY2566" s="172"/>
      <c r="AZ2566" s="172"/>
      <c r="BA2566" s="172"/>
      <c r="BB2566" s="172"/>
      <c r="BC2566" s="172"/>
      <c r="BD2566" s="172"/>
      <c r="BE2566" s="172"/>
      <c r="BF2566" s="172"/>
      <c r="BG2566" s="172"/>
      <c r="BH2566" s="172"/>
      <c r="BI2566" s="172"/>
      <c r="BJ2566" s="172"/>
      <c r="BK2566" s="172"/>
      <c r="BL2566" s="172"/>
      <c r="BM2566" s="172"/>
      <c r="BN2566" s="172"/>
    </row>
    <row r="2567" spans="20:66" s="156" customFormat="1">
      <c r="T2567" s="172"/>
      <c r="U2567" s="172"/>
      <c r="V2567" s="172"/>
      <c r="W2567" s="172"/>
      <c r="X2567" s="172"/>
      <c r="Y2567" s="172"/>
      <c r="Z2567" s="172"/>
      <c r="AA2567" s="172"/>
      <c r="AB2567" s="172"/>
      <c r="AC2567" s="172"/>
      <c r="AD2567" s="172"/>
      <c r="AE2567" s="172"/>
      <c r="AF2567" s="172"/>
      <c r="AG2567" s="172"/>
      <c r="AH2567" s="172"/>
      <c r="AI2567" s="172"/>
      <c r="AJ2567" s="172"/>
      <c r="AK2567" s="172"/>
      <c r="AL2567" s="172"/>
      <c r="AM2567" s="172"/>
      <c r="AN2567" s="172"/>
      <c r="AO2567" s="172"/>
      <c r="AP2567" s="172"/>
      <c r="AQ2567" s="172"/>
      <c r="AR2567" s="172"/>
      <c r="AS2567" s="172"/>
      <c r="AT2567" s="172"/>
      <c r="AU2567" s="172"/>
      <c r="AV2567" s="172"/>
      <c r="AW2567" s="172"/>
      <c r="AX2567" s="172"/>
      <c r="AY2567" s="172"/>
      <c r="AZ2567" s="172"/>
      <c r="BA2567" s="172"/>
      <c r="BB2567" s="172"/>
      <c r="BC2567" s="172"/>
      <c r="BD2567" s="172"/>
      <c r="BE2567" s="172"/>
      <c r="BF2567" s="172"/>
      <c r="BG2567" s="172"/>
      <c r="BH2567" s="172"/>
      <c r="BI2567" s="172"/>
      <c r="BJ2567" s="172"/>
      <c r="BK2567" s="172"/>
      <c r="BL2567" s="172"/>
      <c r="BM2567" s="172"/>
      <c r="BN2567" s="172"/>
    </row>
    <row r="2568" spans="20:66" s="156" customFormat="1">
      <c r="T2568" s="172"/>
      <c r="U2568" s="172"/>
      <c r="V2568" s="172"/>
      <c r="W2568" s="172"/>
      <c r="X2568" s="172"/>
      <c r="Y2568" s="172"/>
      <c r="Z2568" s="172"/>
      <c r="AA2568" s="172"/>
      <c r="AB2568" s="172"/>
      <c r="AC2568" s="172"/>
      <c r="AD2568" s="172"/>
      <c r="AE2568" s="172"/>
      <c r="AF2568" s="172"/>
      <c r="AG2568" s="172"/>
      <c r="AH2568" s="172"/>
      <c r="AI2568" s="172"/>
      <c r="AJ2568" s="172"/>
      <c r="AK2568" s="172"/>
      <c r="AL2568" s="172"/>
      <c r="AM2568" s="172"/>
      <c r="AN2568" s="172"/>
      <c r="AO2568" s="172"/>
      <c r="AP2568" s="172"/>
      <c r="AQ2568" s="172"/>
      <c r="AR2568" s="172"/>
      <c r="AS2568" s="172"/>
      <c r="AT2568" s="172"/>
      <c r="AU2568" s="172"/>
      <c r="AV2568" s="172"/>
      <c r="AW2568" s="172"/>
      <c r="AX2568" s="172"/>
      <c r="AY2568" s="172"/>
      <c r="AZ2568" s="172"/>
      <c r="BA2568" s="172"/>
      <c r="BB2568" s="172"/>
      <c r="BC2568" s="172"/>
      <c r="BD2568" s="172"/>
      <c r="BE2568" s="172"/>
      <c r="BF2568" s="172"/>
      <c r="BG2568" s="172"/>
      <c r="BH2568" s="172"/>
      <c r="BI2568" s="172"/>
      <c r="BJ2568" s="172"/>
      <c r="BK2568" s="172"/>
      <c r="BL2568" s="172"/>
      <c r="BM2568" s="172"/>
      <c r="BN2568" s="172"/>
    </row>
    <row r="2569" spans="20:66" s="156" customFormat="1">
      <c r="T2569" s="172"/>
      <c r="U2569" s="172"/>
      <c r="V2569" s="172"/>
      <c r="W2569" s="172"/>
      <c r="X2569" s="172"/>
      <c r="Y2569" s="172"/>
      <c r="Z2569" s="172"/>
      <c r="AA2569" s="172"/>
      <c r="AB2569" s="172"/>
      <c r="AC2569" s="172"/>
      <c r="AD2569" s="172"/>
      <c r="AE2569" s="172"/>
      <c r="AF2569" s="172"/>
      <c r="AG2569" s="172"/>
      <c r="AH2569" s="172"/>
      <c r="AI2569" s="172"/>
      <c r="AJ2569" s="172"/>
      <c r="AK2569" s="172"/>
      <c r="AL2569" s="172"/>
      <c r="AM2569" s="172"/>
      <c r="AN2569" s="172"/>
      <c r="AO2569" s="172"/>
      <c r="AP2569" s="172"/>
      <c r="AQ2569" s="172"/>
      <c r="AR2569" s="172"/>
      <c r="AS2569" s="172"/>
      <c r="AT2569" s="172"/>
      <c r="AU2569" s="172"/>
      <c r="AV2569" s="172"/>
      <c r="AW2569" s="172"/>
      <c r="AX2569" s="172"/>
      <c r="AY2569" s="172"/>
      <c r="AZ2569" s="172"/>
      <c r="BA2569" s="172"/>
      <c r="BB2569" s="172"/>
      <c r="BC2569" s="172"/>
      <c r="BD2569" s="172"/>
      <c r="BE2569" s="172"/>
      <c r="BF2569" s="172"/>
      <c r="BG2569" s="172"/>
      <c r="BH2569" s="172"/>
      <c r="BI2569" s="172"/>
      <c r="BJ2569" s="172"/>
      <c r="BK2569" s="172"/>
      <c r="BL2569" s="172"/>
      <c r="BM2569" s="172"/>
      <c r="BN2569" s="172"/>
    </row>
    <row r="2570" spans="20:66" s="156" customFormat="1">
      <c r="T2570" s="172"/>
      <c r="U2570" s="172"/>
      <c r="V2570" s="172"/>
      <c r="W2570" s="172"/>
      <c r="X2570" s="172"/>
      <c r="Y2570" s="172"/>
      <c r="Z2570" s="172"/>
      <c r="AA2570" s="172"/>
      <c r="AB2570" s="172"/>
      <c r="AC2570" s="172"/>
      <c r="AD2570" s="172"/>
      <c r="AE2570" s="172"/>
      <c r="AF2570" s="172"/>
      <c r="AG2570" s="172"/>
      <c r="AH2570" s="172"/>
      <c r="AI2570" s="172"/>
      <c r="AJ2570" s="172"/>
      <c r="AK2570" s="172"/>
      <c r="AL2570" s="172"/>
      <c r="AM2570" s="172"/>
      <c r="AN2570" s="172"/>
      <c r="AO2570" s="172"/>
      <c r="AP2570" s="172"/>
      <c r="AQ2570" s="172"/>
      <c r="AR2570" s="172"/>
      <c r="AS2570" s="172"/>
      <c r="AT2570" s="172"/>
      <c r="AU2570" s="172"/>
      <c r="AV2570" s="172"/>
      <c r="AW2570" s="172"/>
      <c r="AX2570" s="172"/>
      <c r="AY2570" s="172"/>
      <c r="AZ2570" s="172"/>
      <c r="BA2570" s="172"/>
      <c r="BB2570" s="172"/>
      <c r="BC2570" s="172"/>
      <c r="BD2570" s="172"/>
      <c r="BE2570" s="172"/>
      <c r="BF2570" s="172"/>
      <c r="BG2570" s="172"/>
      <c r="BH2570" s="172"/>
      <c r="BI2570" s="172"/>
      <c r="BJ2570" s="172"/>
      <c r="BK2570" s="172"/>
      <c r="BL2570" s="172"/>
      <c r="BM2570" s="172"/>
      <c r="BN2570" s="172"/>
    </row>
    <row r="2571" spans="20:66" s="156" customFormat="1">
      <c r="T2571" s="172"/>
      <c r="U2571" s="172"/>
      <c r="V2571" s="172"/>
      <c r="W2571" s="172"/>
      <c r="X2571" s="172"/>
      <c r="Y2571" s="172"/>
      <c r="Z2571" s="172"/>
      <c r="AA2571" s="172"/>
      <c r="AB2571" s="172"/>
      <c r="AC2571" s="172"/>
      <c r="AD2571" s="172"/>
      <c r="AE2571" s="172"/>
      <c r="AF2571" s="172"/>
      <c r="AG2571" s="172"/>
      <c r="AH2571" s="172"/>
      <c r="AI2571" s="172"/>
      <c r="AJ2571" s="172"/>
      <c r="AK2571" s="172"/>
      <c r="AL2571" s="172"/>
      <c r="AM2571" s="172"/>
      <c r="AN2571" s="172"/>
      <c r="AO2571" s="172"/>
      <c r="AP2571" s="172"/>
      <c r="AQ2571" s="172"/>
      <c r="AR2571" s="172"/>
      <c r="AS2571" s="172"/>
      <c r="AT2571" s="172"/>
      <c r="AU2571" s="172"/>
      <c r="AV2571" s="172"/>
      <c r="AW2571" s="172"/>
      <c r="AX2571" s="172"/>
      <c r="AY2571" s="172"/>
      <c r="AZ2571" s="172"/>
      <c r="BA2571" s="172"/>
      <c r="BB2571" s="172"/>
      <c r="BC2571" s="172"/>
      <c r="BD2571" s="172"/>
      <c r="BE2571" s="172"/>
      <c r="BF2571" s="172"/>
      <c r="BG2571" s="172"/>
      <c r="BH2571" s="172"/>
      <c r="BI2571" s="172"/>
      <c r="BJ2571" s="172"/>
      <c r="BK2571" s="172"/>
      <c r="BL2571" s="172"/>
      <c r="BM2571" s="172"/>
      <c r="BN2571" s="172"/>
    </row>
    <row r="2572" spans="20:66" s="156" customFormat="1">
      <c r="T2572" s="172"/>
      <c r="U2572" s="172"/>
      <c r="V2572" s="172"/>
      <c r="W2572" s="172"/>
      <c r="X2572" s="172"/>
      <c r="Y2572" s="172"/>
      <c r="Z2572" s="172"/>
      <c r="AA2572" s="172"/>
      <c r="AB2572" s="172"/>
      <c r="AC2572" s="172"/>
      <c r="AD2572" s="172"/>
      <c r="AE2572" s="172"/>
      <c r="AF2572" s="172"/>
      <c r="AG2572" s="172"/>
      <c r="AH2572" s="172"/>
      <c r="AI2572" s="172"/>
      <c r="AJ2572" s="172"/>
      <c r="AK2572" s="172"/>
      <c r="AL2572" s="172"/>
      <c r="AM2572" s="172"/>
      <c r="AN2572" s="172"/>
      <c r="AO2572" s="172"/>
      <c r="AP2572" s="172"/>
      <c r="AQ2572" s="172"/>
      <c r="AR2572" s="172"/>
      <c r="AS2572" s="172"/>
      <c r="AT2572" s="172"/>
      <c r="AU2572" s="172"/>
      <c r="AV2572" s="172"/>
      <c r="AW2572" s="172"/>
      <c r="AX2572" s="172"/>
      <c r="AY2572" s="172"/>
      <c r="AZ2572" s="172"/>
      <c r="BA2572" s="172"/>
      <c r="BB2572" s="172"/>
      <c r="BC2572" s="172"/>
      <c r="BD2572" s="172"/>
      <c r="BE2572" s="172"/>
      <c r="BF2572" s="172"/>
      <c r="BG2572" s="172"/>
      <c r="BH2572" s="172"/>
      <c r="BI2572" s="172"/>
      <c r="BJ2572" s="172"/>
      <c r="BK2572" s="172"/>
      <c r="BL2572" s="172"/>
      <c r="BM2572" s="172"/>
      <c r="BN2572" s="172"/>
    </row>
    <row r="2573" spans="20:66" s="156" customFormat="1">
      <c r="T2573" s="172"/>
      <c r="U2573" s="172"/>
      <c r="V2573" s="172"/>
      <c r="W2573" s="172"/>
      <c r="X2573" s="172"/>
      <c r="Y2573" s="172"/>
      <c r="Z2573" s="172"/>
      <c r="AA2573" s="172"/>
      <c r="AB2573" s="172"/>
      <c r="AC2573" s="172"/>
      <c r="AD2573" s="172"/>
      <c r="AE2573" s="172"/>
      <c r="AF2573" s="172"/>
      <c r="AG2573" s="172"/>
      <c r="AH2573" s="172"/>
      <c r="AI2573" s="172"/>
      <c r="AJ2573" s="172"/>
      <c r="AK2573" s="172"/>
      <c r="AL2573" s="172"/>
      <c r="AM2573" s="172"/>
      <c r="AN2573" s="172"/>
      <c r="AO2573" s="172"/>
      <c r="AP2573" s="172"/>
      <c r="AQ2573" s="172"/>
      <c r="AR2573" s="172"/>
      <c r="AS2573" s="172"/>
      <c r="AT2573" s="172"/>
      <c r="AU2573" s="172"/>
      <c r="AV2573" s="172"/>
      <c r="AW2573" s="172"/>
      <c r="AX2573" s="172"/>
      <c r="AY2573" s="172"/>
      <c r="AZ2573" s="172"/>
      <c r="BA2573" s="172"/>
      <c r="BB2573" s="172"/>
      <c r="BC2573" s="172"/>
      <c r="BD2573" s="172"/>
      <c r="BE2573" s="172"/>
      <c r="BF2573" s="172"/>
      <c r="BG2573" s="172"/>
      <c r="BH2573" s="172"/>
      <c r="BI2573" s="172"/>
      <c r="BJ2573" s="172"/>
      <c r="BK2573" s="172"/>
      <c r="BL2573" s="172"/>
      <c r="BM2573" s="172"/>
      <c r="BN2573" s="172"/>
    </row>
    <row r="2574" spans="20:66" s="156" customFormat="1">
      <c r="T2574" s="172"/>
      <c r="U2574" s="172"/>
      <c r="V2574" s="172"/>
      <c r="W2574" s="172"/>
      <c r="X2574" s="172"/>
      <c r="Y2574" s="172"/>
      <c r="Z2574" s="172"/>
      <c r="AA2574" s="172"/>
      <c r="AB2574" s="172"/>
      <c r="AC2574" s="172"/>
      <c r="AD2574" s="172"/>
      <c r="AE2574" s="172"/>
      <c r="AF2574" s="172"/>
      <c r="AG2574" s="172"/>
      <c r="AH2574" s="172"/>
      <c r="AI2574" s="172"/>
      <c r="AJ2574" s="172"/>
      <c r="AK2574" s="172"/>
      <c r="AL2574" s="172"/>
      <c r="AM2574" s="172"/>
      <c r="AN2574" s="172"/>
      <c r="AO2574" s="172"/>
      <c r="AP2574" s="172"/>
      <c r="AQ2574" s="172"/>
      <c r="AR2574" s="172"/>
      <c r="AS2574" s="172"/>
      <c r="AT2574" s="172"/>
      <c r="AU2574" s="172"/>
      <c r="AV2574" s="172"/>
      <c r="AW2574" s="172"/>
      <c r="AX2574" s="172"/>
      <c r="AY2574" s="172"/>
      <c r="AZ2574" s="172"/>
      <c r="BA2574" s="172"/>
      <c r="BB2574" s="172"/>
      <c r="BC2574" s="172"/>
      <c r="BD2574" s="172"/>
      <c r="BE2574" s="172"/>
      <c r="BF2574" s="172"/>
      <c r="BG2574" s="172"/>
      <c r="BH2574" s="172"/>
      <c r="BI2574" s="172"/>
      <c r="BJ2574" s="172"/>
      <c r="BK2574" s="172"/>
      <c r="BL2574" s="172"/>
      <c r="BM2574" s="172"/>
      <c r="BN2574" s="172"/>
    </row>
    <row r="2575" spans="20:66" s="156" customFormat="1">
      <c r="T2575" s="172"/>
      <c r="U2575" s="172"/>
      <c r="V2575" s="172"/>
      <c r="W2575" s="172"/>
      <c r="X2575" s="172"/>
      <c r="Y2575" s="172"/>
      <c r="Z2575" s="172"/>
      <c r="AA2575" s="172"/>
      <c r="AB2575" s="172"/>
      <c r="AC2575" s="172"/>
      <c r="AD2575" s="172"/>
      <c r="AE2575" s="172"/>
      <c r="AF2575" s="172"/>
      <c r="AG2575" s="172"/>
      <c r="AH2575" s="172"/>
      <c r="AI2575" s="172"/>
      <c r="AJ2575" s="172"/>
      <c r="AK2575" s="172"/>
      <c r="AL2575" s="172"/>
      <c r="AM2575" s="172"/>
      <c r="AN2575" s="172"/>
      <c r="AO2575" s="172"/>
      <c r="AP2575" s="172"/>
      <c r="AQ2575" s="172"/>
      <c r="AR2575" s="172"/>
      <c r="AS2575" s="172"/>
      <c r="AT2575" s="172"/>
      <c r="AU2575" s="172"/>
      <c r="AV2575" s="172"/>
      <c r="AW2575" s="172"/>
      <c r="AX2575" s="172"/>
      <c r="AY2575" s="172"/>
      <c r="AZ2575" s="172"/>
      <c r="BA2575" s="172"/>
      <c r="BB2575" s="172"/>
      <c r="BC2575" s="172"/>
      <c r="BD2575" s="172"/>
      <c r="BE2575" s="172"/>
      <c r="BF2575" s="172"/>
      <c r="BG2575" s="172"/>
      <c r="BH2575" s="172"/>
      <c r="BI2575" s="172"/>
      <c r="BJ2575" s="172"/>
      <c r="BK2575" s="172"/>
      <c r="BL2575" s="172"/>
      <c r="BM2575" s="172"/>
      <c r="BN2575" s="172"/>
    </row>
    <row r="2576" spans="20:66" s="156" customFormat="1">
      <c r="T2576" s="172"/>
      <c r="U2576" s="172"/>
      <c r="V2576" s="172"/>
      <c r="W2576" s="172"/>
      <c r="X2576" s="172"/>
      <c r="Y2576" s="172"/>
      <c r="Z2576" s="172"/>
      <c r="AA2576" s="172"/>
      <c r="AB2576" s="172"/>
      <c r="AC2576" s="172"/>
      <c r="AD2576" s="172"/>
      <c r="AE2576" s="172"/>
      <c r="AF2576" s="172"/>
      <c r="AG2576" s="172"/>
      <c r="AH2576" s="172"/>
      <c r="AI2576" s="172"/>
      <c r="AJ2576" s="172"/>
      <c r="AK2576" s="172"/>
      <c r="AL2576" s="172"/>
      <c r="AM2576" s="172"/>
      <c r="AN2576" s="172"/>
      <c r="AO2576" s="172"/>
      <c r="AP2576" s="172"/>
      <c r="AQ2576" s="172"/>
      <c r="AR2576" s="172"/>
      <c r="AS2576" s="172"/>
      <c r="AT2576" s="172"/>
      <c r="AU2576" s="172"/>
      <c r="AV2576" s="172"/>
      <c r="AW2576" s="172"/>
      <c r="AX2576" s="172"/>
      <c r="AY2576" s="172"/>
      <c r="AZ2576" s="172"/>
      <c r="BA2576" s="172"/>
      <c r="BB2576" s="172"/>
      <c r="BC2576" s="172"/>
      <c r="BD2576" s="172"/>
      <c r="BE2576" s="172"/>
      <c r="BF2576" s="172"/>
      <c r="BG2576" s="172"/>
      <c r="BH2576" s="172"/>
      <c r="BI2576" s="172"/>
      <c r="BJ2576" s="172"/>
      <c r="BK2576" s="172"/>
      <c r="BL2576" s="172"/>
      <c r="BM2576" s="172"/>
      <c r="BN2576" s="172"/>
    </row>
    <row r="2577" spans="20:66" s="156" customFormat="1">
      <c r="T2577" s="172"/>
      <c r="U2577" s="172"/>
      <c r="V2577" s="172"/>
      <c r="W2577" s="172"/>
      <c r="X2577" s="172"/>
      <c r="Y2577" s="172"/>
      <c r="Z2577" s="172"/>
      <c r="AA2577" s="172"/>
      <c r="AB2577" s="172"/>
      <c r="AC2577" s="172"/>
      <c r="AD2577" s="172"/>
      <c r="AE2577" s="172"/>
      <c r="AF2577" s="172"/>
      <c r="AG2577" s="172"/>
      <c r="AH2577" s="172"/>
      <c r="AI2577" s="172"/>
      <c r="AJ2577" s="172"/>
      <c r="AK2577" s="172"/>
      <c r="AL2577" s="172"/>
      <c r="AM2577" s="172"/>
      <c r="AN2577" s="172"/>
      <c r="AO2577" s="172"/>
      <c r="AP2577" s="172"/>
      <c r="AQ2577" s="172"/>
      <c r="AR2577" s="172"/>
      <c r="AS2577" s="172"/>
      <c r="AT2577" s="172"/>
      <c r="AU2577" s="172"/>
      <c r="AV2577" s="172"/>
      <c r="AW2577" s="172"/>
      <c r="AX2577" s="172"/>
      <c r="AY2577" s="172"/>
      <c r="AZ2577" s="172"/>
      <c r="BA2577" s="172"/>
      <c r="BB2577" s="172"/>
      <c r="BC2577" s="172"/>
      <c r="BD2577" s="172"/>
      <c r="BE2577" s="172"/>
      <c r="BF2577" s="172"/>
      <c r="BG2577" s="172"/>
      <c r="BH2577" s="172"/>
      <c r="BI2577" s="172"/>
      <c r="BJ2577" s="172"/>
      <c r="BK2577" s="172"/>
      <c r="BL2577" s="172"/>
      <c r="BM2577" s="172"/>
      <c r="BN2577" s="172"/>
    </row>
    <row r="2578" spans="20:66" s="156" customFormat="1">
      <c r="T2578" s="172"/>
      <c r="U2578" s="172"/>
      <c r="V2578" s="172"/>
      <c r="W2578" s="172"/>
      <c r="X2578" s="172"/>
      <c r="Y2578" s="172"/>
      <c r="Z2578" s="172"/>
      <c r="AA2578" s="172"/>
      <c r="AB2578" s="172"/>
      <c r="AC2578" s="172"/>
      <c r="AD2578" s="172"/>
      <c r="AE2578" s="172"/>
      <c r="AF2578" s="172"/>
      <c r="AG2578" s="172"/>
      <c r="AH2578" s="172"/>
      <c r="AI2578" s="172"/>
      <c r="AJ2578" s="172"/>
      <c r="AK2578" s="172"/>
      <c r="AL2578" s="172"/>
      <c r="AM2578" s="172"/>
      <c r="AN2578" s="172"/>
      <c r="AO2578" s="172"/>
      <c r="AP2578" s="172"/>
      <c r="AQ2578" s="172"/>
      <c r="AR2578" s="172"/>
      <c r="AS2578" s="172"/>
      <c r="AT2578" s="172"/>
      <c r="AU2578" s="172"/>
      <c r="AV2578" s="172"/>
      <c r="AW2578" s="172"/>
      <c r="AX2578" s="172"/>
      <c r="AY2578" s="172"/>
      <c r="AZ2578" s="172"/>
      <c r="BA2578" s="172"/>
      <c r="BB2578" s="172"/>
      <c r="BC2578" s="172"/>
      <c r="BD2578" s="172"/>
      <c r="BE2578" s="172"/>
      <c r="BF2578" s="172"/>
      <c r="BG2578" s="172"/>
      <c r="BH2578" s="172"/>
      <c r="BI2578" s="172"/>
      <c r="BJ2578" s="172"/>
      <c r="BK2578" s="172"/>
      <c r="BL2578" s="172"/>
      <c r="BM2578" s="172"/>
      <c r="BN2578" s="172"/>
    </row>
    <row r="2579" spans="20:66" s="156" customFormat="1">
      <c r="T2579" s="172"/>
      <c r="U2579" s="172"/>
      <c r="V2579" s="172"/>
      <c r="W2579" s="172"/>
      <c r="X2579" s="172"/>
      <c r="Y2579" s="172"/>
      <c r="Z2579" s="172"/>
      <c r="AA2579" s="172"/>
      <c r="AB2579" s="172"/>
      <c r="AC2579" s="172"/>
      <c r="AD2579" s="172"/>
      <c r="AE2579" s="172"/>
      <c r="AF2579" s="172"/>
      <c r="AG2579" s="172"/>
      <c r="AH2579" s="172"/>
      <c r="AI2579" s="172"/>
      <c r="AJ2579" s="172"/>
      <c r="AK2579" s="172"/>
      <c r="AL2579" s="172"/>
      <c r="AM2579" s="172"/>
      <c r="AN2579" s="172"/>
      <c r="AO2579" s="172"/>
      <c r="AP2579" s="172"/>
      <c r="AQ2579" s="172"/>
      <c r="AR2579" s="172"/>
      <c r="AS2579" s="172"/>
      <c r="AT2579" s="172"/>
      <c r="AU2579" s="172"/>
      <c r="AV2579" s="172"/>
      <c r="AW2579" s="172"/>
      <c r="AX2579" s="172"/>
      <c r="AY2579" s="172"/>
      <c r="AZ2579" s="172"/>
      <c r="BA2579" s="172"/>
      <c r="BB2579" s="172"/>
      <c r="BC2579" s="172"/>
      <c r="BD2579" s="172"/>
      <c r="BE2579" s="172"/>
      <c r="BF2579" s="172"/>
      <c r="BG2579" s="172"/>
      <c r="BH2579" s="172"/>
      <c r="BI2579" s="172"/>
      <c r="BJ2579" s="172"/>
      <c r="BK2579" s="172"/>
      <c r="BL2579" s="172"/>
      <c r="BM2579" s="172"/>
      <c r="BN2579" s="172"/>
    </row>
    <row r="2580" spans="20:66" s="156" customFormat="1">
      <c r="T2580" s="172"/>
      <c r="U2580" s="172"/>
      <c r="V2580" s="172"/>
      <c r="W2580" s="172"/>
      <c r="X2580" s="172"/>
      <c r="Y2580" s="172"/>
      <c r="Z2580" s="172"/>
      <c r="AA2580" s="172"/>
      <c r="AB2580" s="172"/>
      <c r="AC2580" s="172"/>
      <c r="AD2580" s="172"/>
      <c r="AE2580" s="172"/>
      <c r="AF2580" s="172"/>
      <c r="AG2580" s="172"/>
      <c r="AH2580" s="172"/>
      <c r="AI2580" s="172"/>
      <c r="AJ2580" s="172"/>
      <c r="AK2580" s="172"/>
      <c r="AL2580" s="172"/>
      <c r="AM2580" s="172"/>
      <c r="AN2580" s="172"/>
      <c r="AO2580" s="172"/>
      <c r="AP2580" s="172"/>
      <c r="AQ2580" s="172"/>
      <c r="AR2580" s="172"/>
      <c r="AS2580" s="172"/>
      <c r="AT2580" s="172"/>
      <c r="AU2580" s="172"/>
      <c r="AV2580" s="172"/>
      <c r="AW2580" s="172"/>
      <c r="AX2580" s="172"/>
      <c r="AY2580" s="172"/>
      <c r="AZ2580" s="172"/>
      <c r="BA2580" s="172"/>
      <c r="BB2580" s="172"/>
      <c r="BC2580" s="172"/>
      <c r="BD2580" s="172"/>
      <c r="BE2580" s="172"/>
      <c r="BF2580" s="172"/>
      <c r="BG2580" s="172"/>
      <c r="BH2580" s="172"/>
      <c r="BI2580" s="172"/>
      <c r="BJ2580" s="172"/>
      <c r="BK2580" s="172"/>
      <c r="BL2580" s="172"/>
      <c r="BM2580" s="172"/>
      <c r="BN2580" s="172"/>
    </row>
    <row r="2581" spans="20:66" s="156" customFormat="1">
      <c r="T2581" s="172"/>
      <c r="U2581" s="172"/>
      <c r="V2581" s="172"/>
      <c r="W2581" s="172"/>
      <c r="X2581" s="172"/>
      <c r="Y2581" s="172"/>
      <c r="Z2581" s="172"/>
      <c r="AA2581" s="172"/>
      <c r="AB2581" s="172"/>
      <c r="AC2581" s="172"/>
      <c r="AD2581" s="172"/>
      <c r="AE2581" s="172"/>
      <c r="AF2581" s="172"/>
      <c r="AG2581" s="172"/>
      <c r="AH2581" s="172"/>
      <c r="AI2581" s="172"/>
      <c r="AJ2581" s="172"/>
      <c r="AK2581" s="172"/>
      <c r="AL2581" s="172"/>
      <c r="AM2581" s="172"/>
      <c r="AN2581" s="172"/>
      <c r="AO2581" s="172"/>
      <c r="AP2581" s="172"/>
      <c r="AQ2581" s="172"/>
      <c r="AR2581" s="172"/>
      <c r="AS2581" s="172"/>
      <c r="AT2581" s="172"/>
      <c r="AU2581" s="172"/>
      <c r="AV2581" s="172"/>
      <c r="AW2581" s="172"/>
      <c r="AX2581" s="172"/>
      <c r="AY2581" s="172"/>
      <c r="AZ2581" s="172"/>
      <c r="BA2581" s="172"/>
      <c r="BB2581" s="172"/>
      <c r="BC2581" s="172"/>
      <c r="BD2581" s="172"/>
      <c r="BE2581" s="172"/>
      <c r="BF2581" s="172"/>
      <c r="BG2581" s="172"/>
      <c r="BH2581" s="172"/>
      <c r="BI2581" s="172"/>
      <c r="BJ2581" s="172"/>
      <c r="BK2581" s="172"/>
      <c r="BL2581" s="172"/>
      <c r="BM2581" s="172"/>
      <c r="BN2581" s="172"/>
    </row>
    <row r="2582" spans="20:66" s="156" customFormat="1">
      <c r="T2582" s="172"/>
      <c r="U2582" s="172"/>
      <c r="V2582" s="172"/>
      <c r="W2582" s="172"/>
      <c r="X2582" s="172"/>
      <c r="Y2582" s="172"/>
      <c r="Z2582" s="172"/>
      <c r="AA2582" s="172"/>
      <c r="AB2582" s="172"/>
      <c r="AC2582" s="172"/>
      <c r="AD2582" s="172"/>
      <c r="AE2582" s="172"/>
      <c r="AF2582" s="172"/>
      <c r="AG2582" s="172"/>
      <c r="AH2582" s="172"/>
      <c r="AI2582" s="172"/>
      <c r="AJ2582" s="172"/>
      <c r="AK2582" s="172"/>
      <c r="AL2582" s="172"/>
      <c r="AM2582" s="172"/>
      <c r="AN2582" s="172"/>
      <c r="AO2582" s="172"/>
      <c r="AP2582" s="172"/>
      <c r="AQ2582" s="172"/>
      <c r="AR2582" s="172"/>
      <c r="AS2582" s="172"/>
      <c r="AT2582" s="172"/>
      <c r="AU2582" s="172"/>
      <c r="AV2582" s="172"/>
      <c r="AW2582" s="172"/>
      <c r="AX2582" s="172"/>
      <c r="AY2582" s="172"/>
      <c r="AZ2582" s="172"/>
      <c r="BA2582" s="172"/>
      <c r="BB2582" s="172"/>
      <c r="BC2582" s="172"/>
      <c r="BD2582" s="172"/>
      <c r="BE2582" s="172"/>
      <c r="BF2582" s="172"/>
      <c r="BG2582" s="172"/>
      <c r="BH2582" s="172"/>
      <c r="BI2582" s="172"/>
      <c r="BJ2582" s="172"/>
      <c r="BK2582" s="172"/>
      <c r="BL2582" s="172"/>
      <c r="BM2582" s="172"/>
      <c r="BN2582" s="172"/>
    </row>
    <row r="2583" spans="20:66" s="156" customFormat="1">
      <c r="T2583" s="172"/>
      <c r="U2583" s="172"/>
      <c r="V2583" s="172"/>
      <c r="W2583" s="172"/>
      <c r="X2583" s="172"/>
      <c r="Y2583" s="172"/>
      <c r="Z2583" s="172"/>
      <c r="AA2583" s="172"/>
      <c r="AB2583" s="172"/>
      <c r="AC2583" s="172"/>
      <c r="AD2583" s="172"/>
      <c r="AE2583" s="172"/>
      <c r="AF2583" s="172"/>
      <c r="AG2583" s="172"/>
      <c r="AH2583" s="172"/>
      <c r="AI2583" s="172"/>
      <c r="AJ2583" s="172"/>
      <c r="AK2583" s="172"/>
      <c r="AL2583" s="172"/>
      <c r="AM2583" s="172"/>
      <c r="AN2583" s="172"/>
      <c r="AO2583" s="172"/>
      <c r="AP2583" s="172"/>
      <c r="AQ2583" s="172"/>
      <c r="AR2583" s="172"/>
      <c r="AS2583" s="172"/>
      <c r="AT2583" s="172"/>
      <c r="AU2583" s="172"/>
      <c r="AV2583" s="172"/>
      <c r="AW2583" s="172"/>
      <c r="AX2583" s="172"/>
      <c r="AY2583" s="172"/>
      <c r="AZ2583" s="172"/>
      <c r="BA2583" s="172"/>
      <c r="BB2583" s="172"/>
      <c r="BC2583" s="172"/>
      <c r="BD2583" s="172"/>
      <c r="BE2583" s="172"/>
      <c r="BF2583" s="172"/>
      <c r="BG2583" s="172"/>
      <c r="BH2583" s="172"/>
      <c r="BI2583" s="172"/>
      <c r="BJ2583" s="172"/>
      <c r="BK2583" s="172"/>
      <c r="BL2583" s="172"/>
      <c r="BM2583" s="172"/>
      <c r="BN2583" s="172"/>
    </row>
    <row r="2584" spans="20:66" s="156" customFormat="1">
      <c r="T2584" s="172"/>
      <c r="U2584" s="172"/>
      <c r="V2584" s="172"/>
      <c r="W2584" s="172"/>
      <c r="X2584" s="172"/>
      <c r="Y2584" s="172"/>
      <c r="Z2584" s="172"/>
      <c r="AA2584" s="172"/>
      <c r="AB2584" s="172"/>
      <c r="AC2584" s="172"/>
      <c r="AD2584" s="172"/>
      <c r="AE2584" s="172"/>
      <c r="AF2584" s="172"/>
      <c r="AG2584" s="172"/>
      <c r="AH2584" s="172"/>
      <c r="AI2584" s="172"/>
      <c r="AJ2584" s="172"/>
      <c r="AK2584" s="172"/>
      <c r="AL2584" s="172"/>
      <c r="AM2584" s="172"/>
      <c r="AN2584" s="172"/>
      <c r="AO2584" s="172"/>
      <c r="AP2584" s="172"/>
      <c r="AQ2584" s="172"/>
      <c r="AR2584" s="172"/>
      <c r="AS2584" s="172"/>
      <c r="AT2584" s="172"/>
      <c r="AU2584" s="172"/>
      <c r="AV2584" s="172"/>
      <c r="AW2584" s="172"/>
      <c r="AX2584" s="172"/>
      <c r="AY2584" s="172"/>
      <c r="AZ2584" s="172"/>
      <c r="BA2584" s="172"/>
      <c r="BB2584" s="172"/>
      <c r="BC2584" s="172"/>
      <c r="BD2584" s="172"/>
      <c r="BE2584" s="172"/>
      <c r="BF2584" s="172"/>
      <c r="BG2584" s="172"/>
      <c r="BH2584" s="172"/>
      <c r="BI2584" s="172"/>
      <c r="BJ2584" s="172"/>
      <c r="BK2584" s="172"/>
      <c r="BL2584" s="172"/>
      <c r="BM2584" s="172"/>
      <c r="BN2584" s="172"/>
    </row>
    <row r="2585" spans="20:66" s="156" customFormat="1">
      <c r="T2585" s="172"/>
      <c r="U2585" s="172"/>
      <c r="V2585" s="172"/>
      <c r="W2585" s="172"/>
      <c r="X2585" s="172"/>
      <c r="Y2585" s="172"/>
      <c r="Z2585" s="172"/>
      <c r="AA2585" s="172"/>
      <c r="AB2585" s="172"/>
      <c r="AC2585" s="172"/>
      <c r="AD2585" s="172"/>
      <c r="AE2585" s="172"/>
      <c r="AF2585" s="172"/>
      <c r="AG2585" s="172"/>
      <c r="AH2585" s="172"/>
      <c r="AI2585" s="172"/>
      <c r="AJ2585" s="172"/>
      <c r="AK2585" s="172"/>
      <c r="AL2585" s="172"/>
      <c r="AM2585" s="172"/>
      <c r="AN2585" s="172"/>
      <c r="AO2585" s="172"/>
      <c r="AP2585" s="172"/>
      <c r="AQ2585" s="172"/>
      <c r="AR2585" s="172"/>
      <c r="AS2585" s="172"/>
      <c r="AT2585" s="172"/>
      <c r="AU2585" s="172"/>
      <c r="AV2585" s="172"/>
      <c r="AW2585" s="172"/>
      <c r="AX2585" s="172"/>
      <c r="AY2585" s="172"/>
      <c r="AZ2585" s="172"/>
      <c r="BA2585" s="172"/>
      <c r="BB2585" s="172"/>
      <c r="BC2585" s="172"/>
      <c r="BD2585" s="172"/>
      <c r="BE2585" s="172"/>
      <c r="BF2585" s="172"/>
      <c r="BG2585" s="172"/>
      <c r="BH2585" s="172"/>
      <c r="BI2585" s="172"/>
      <c r="BJ2585" s="172"/>
      <c r="BK2585" s="172"/>
      <c r="BL2585" s="172"/>
      <c r="BM2585" s="172"/>
      <c r="BN2585" s="172"/>
    </row>
    <row r="2586" spans="20:66" s="156" customFormat="1">
      <c r="T2586" s="172"/>
      <c r="U2586" s="172"/>
      <c r="V2586" s="172"/>
      <c r="W2586" s="172"/>
      <c r="X2586" s="172"/>
      <c r="Y2586" s="172"/>
      <c r="Z2586" s="172"/>
      <c r="AA2586" s="172"/>
      <c r="AB2586" s="172"/>
      <c r="AC2586" s="172"/>
      <c r="AD2586" s="172"/>
      <c r="AE2586" s="172"/>
      <c r="AF2586" s="172"/>
      <c r="AG2586" s="172"/>
      <c r="AH2586" s="172"/>
      <c r="AI2586" s="172"/>
      <c r="AJ2586" s="172"/>
      <c r="AK2586" s="172"/>
      <c r="AL2586" s="172"/>
      <c r="AM2586" s="172"/>
      <c r="AN2586" s="172"/>
      <c r="AO2586" s="172"/>
      <c r="AP2586" s="172"/>
      <c r="AQ2586" s="172"/>
      <c r="AR2586" s="172"/>
      <c r="AS2586" s="172"/>
      <c r="AT2586" s="172"/>
      <c r="AU2586" s="172"/>
      <c r="AV2586" s="172"/>
      <c r="AW2586" s="172"/>
      <c r="AX2586" s="172"/>
      <c r="AY2586" s="172"/>
      <c r="AZ2586" s="172"/>
      <c r="BA2586" s="172"/>
      <c r="BB2586" s="172"/>
      <c r="BC2586" s="172"/>
      <c r="BD2586" s="172"/>
      <c r="BE2586" s="172"/>
      <c r="BF2586" s="172"/>
      <c r="BG2586" s="172"/>
      <c r="BH2586" s="172"/>
      <c r="BI2586" s="172"/>
      <c r="BJ2586" s="172"/>
      <c r="BK2586" s="172"/>
      <c r="BL2586" s="172"/>
      <c r="BM2586" s="172"/>
      <c r="BN2586" s="172"/>
    </row>
    <row r="2587" spans="20:66" s="156" customFormat="1">
      <c r="T2587" s="172"/>
      <c r="U2587" s="172"/>
      <c r="V2587" s="172"/>
      <c r="W2587" s="172"/>
      <c r="X2587" s="172"/>
      <c r="Y2587" s="172"/>
      <c r="Z2587" s="172"/>
      <c r="AA2587" s="172"/>
      <c r="AB2587" s="172"/>
      <c r="AC2587" s="172"/>
      <c r="AD2587" s="172"/>
      <c r="AE2587" s="172"/>
      <c r="AF2587" s="172"/>
      <c r="AG2587" s="172"/>
      <c r="AH2587" s="172"/>
      <c r="AI2587" s="172"/>
      <c r="AJ2587" s="172"/>
      <c r="AK2587" s="172"/>
      <c r="AL2587" s="172"/>
      <c r="AM2587" s="172"/>
      <c r="AN2587" s="172"/>
      <c r="AO2587" s="172"/>
      <c r="AP2587" s="172"/>
      <c r="AQ2587" s="172"/>
      <c r="AR2587" s="172"/>
      <c r="AS2587" s="172"/>
      <c r="AT2587" s="172"/>
      <c r="AU2587" s="172"/>
      <c r="AV2587" s="172"/>
      <c r="AW2587" s="172"/>
      <c r="AX2587" s="172"/>
      <c r="AY2587" s="172"/>
      <c r="AZ2587" s="172"/>
      <c r="BA2587" s="172"/>
      <c r="BB2587" s="172"/>
      <c r="BC2587" s="172"/>
      <c r="BD2587" s="172"/>
      <c r="BE2587" s="172"/>
      <c r="BF2587" s="172"/>
      <c r="BG2587" s="172"/>
      <c r="BH2587" s="172"/>
      <c r="BI2587" s="172"/>
      <c r="BJ2587" s="172"/>
      <c r="BK2587" s="172"/>
      <c r="BL2587" s="172"/>
      <c r="BM2587" s="172"/>
      <c r="BN2587" s="172"/>
    </row>
    <row r="2588" spans="20:66" s="156" customFormat="1">
      <c r="T2588" s="172"/>
      <c r="U2588" s="172"/>
      <c r="V2588" s="172"/>
      <c r="W2588" s="172"/>
      <c r="X2588" s="172"/>
      <c r="Y2588" s="172"/>
      <c r="Z2588" s="172"/>
      <c r="AA2588" s="172"/>
      <c r="AB2588" s="172"/>
      <c r="AC2588" s="172"/>
      <c r="AD2588" s="172"/>
      <c r="AE2588" s="172"/>
      <c r="AF2588" s="172"/>
      <c r="AG2588" s="172"/>
      <c r="AH2588" s="172"/>
      <c r="AI2588" s="172"/>
      <c r="AJ2588" s="172"/>
      <c r="AK2588" s="172"/>
      <c r="AL2588" s="172"/>
      <c r="AM2588" s="172"/>
      <c r="AN2588" s="172"/>
      <c r="AO2588" s="172"/>
      <c r="AP2588" s="172"/>
      <c r="AQ2588" s="172"/>
      <c r="AR2588" s="172"/>
      <c r="AS2588" s="172"/>
      <c r="AT2588" s="172"/>
      <c r="AU2588" s="172"/>
      <c r="AV2588" s="172"/>
      <c r="AW2588" s="172"/>
      <c r="AX2588" s="172"/>
      <c r="AY2588" s="172"/>
      <c r="AZ2588" s="172"/>
      <c r="BA2588" s="172"/>
      <c r="BB2588" s="172"/>
      <c r="BC2588" s="172"/>
      <c r="BD2588" s="172"/>
      <c r="BE2588" s="172"/>
      <c r="BF2588" s="172"/>
      <c r="BG2588" s="172"/>
      <c r="BH2588" s="172"/>
      <c r="BI2588" s="172"/>
      <c r="BJ2588" s="172"/>
      <c r="BK2588" s="172"/>
      <c r="BL2588" s="172"/>
      <c r="BM2588" s="172"/>
      <c r="BN2588" s="172"/>
    </row>
    <row r="2589" spans="20:66" s="156" customFormat="1">
      <c r="T2589" s="172"/>
      <c r="U2589" s="172"/>
      <c r="V2589" s="172"/>
      <c r="W2589" s="172"/>
      <c r="X2589" s="172"/>
      <c r="Y2589" s="172"/>
      <c r="Z2589" s="172"/>
      <c r="AA2589" s="172"/>
      <c r="AB2589" s="172"/>
      <c r="AC2589" s="172"/>
      <c r="AD2589" s="172"/>
      <c r="AE2589" s="172"/>
      <c r="AF2589" s="172"/>
      <c r="AG2589" s="172"/>
      <c r="AH2589" s="172"/>
      <c r="AI2589" s="172"/>
      <c r="AJ2589" s="172"/>
      <c r="AK2589" s="172"/>
      <c r="AL2589" s="172"/>
      <c r="AM2589" s="172"/>
      <c r="AN2589" s="172"/>
      <c r="AO2589" s="172"/>
      <c r="AP2589" s="172"/>
      <c r="AQ2589" s="172"/>
      <c r="AR2589" s="172"/>
      <c r="AS2589" s="172"/>
      <c r="AT2589" s="172"/>
      <c r="AU2589" s="172"/>
      <c r="AV2589" s="172"/>
      <c r="AW2589" s="172"/>
      <c r="AX2589" s="172"/>
      <c r="AY2589" s="172"/>
      <c r="AZ2589" s="172"/>
      <c r="BA2589" s="172"/>
      <c r="BB2589" s="172"/>
      <c r="BC2589" s="172"/>
      <c r="BD2589" s="172"/>
      <c r="BE2589" s="172"/>
      <c r="BF2589" s="172"/>
      <c r="BG2589" s="172"/>
      <c r="BH2589" s="172"/>
      <c r="BI2589" s="172"/>
      <c r="BJ2589" s="172"/>
      <c r="BK2589" s="172"/>
      <c r="BL2589" s="172"/>
      <c r="BM2589" s="172"/>
      <c r="BN2589" s="172"/>
    </row>
    <row r="2590" spans="20:66" s="156" customFormat="1">
      <c r="T2590" s="172"/>
      <c r="U2590" s="172"/>
      <c r="V2590" s="172"/>
      <c r="W2590" s="172"/>
      <c r="X2590" s="172"/>
      <c r="Y2590" s="172"/>
      <c r="Z2590" s="172"/>
      <c r="AA2590" s="172"/>
      <c r="AB2590" s="172"/>
      <c r="AC2590" s="172"/>
      <c r="AD2590" s="172"/>
      <c r="AE2590" s="172"/>
      <c r="AF2590" s="172"/>
      <c r="AG2590" s="172"/>
      <c r="AH2590" s="172"/>
      <c r="AI2590" s="172"/>
      <c r="AJ2590" s="172"/>
      <c r="AK2590" s="172"/>
      <c r="AL2590" s="172"/>
      <c r="AM2590" s="172"/>
      <c r="AN2590" s="172"/>
      <c r="AO2590" s="172"/>
      <c r="AP2590" s="172"/>
      <c r="AQ2590" s="172"/>
      <c r="AR2590" s="172"/>
      <c r="AS2590" s="172"/>
      <c r="AT2590" s="172"/>
      <c r="AU2590" s="172"/>
      <c r="AV2590" s="172"/>
      <c r="AW2590" s="172"/>
      <c r="AX2590" s="172"/>
      <c r="AY2590" s="172"/>
      <c r="AZ2590" s="172"/>
      <c r="BA2590" s="172"/>
      <c r="BB2590" s="172"/>
      <c r="BC2590" s="172"/>
      <c r="BD2590" s="172"/>
      <c r="BE2590" s="172"/>
      <c r="BF2590" s="172"/>
      <c r="BG2590" s="172"/>
      <c r="BH2590" s="172"/>
      <c r="BI2590" s="172"/>
      <c r="BJ2590" s="172"/>
      <c r="BK2590" s="172"/>
      <c r="BL2590" s="172"/>
      <c r="BM2590" s="172"/>
      <c r="BN2590" s="172"/>
    </row>
    <row r="2591" spans="20:66" s="156" customFormat="1">
      <c r="T2591" s="172"/>
      <c r="U2591" s="172"/>
      <c r="V2591" s="172"/>
      <c r="W2591" s="172"/>
      <c r="X2591" s="172"/>
      <c r="Y2591" s="172"/>
      <c r="Z2591" s="172"/>
      <c r="AA2591" s="172"/>
      <c r="AB2591" s="172"/>
      <c r="AC2591" s="172"/>
      <c r="AD2591" s="172"/>
      <c r="AE2591" s="172"/>
      <c r="AF2591" s="172"/>
      <c r="AG2591" s="172"/>
      <c r="AH2591" s="172"/>
      <c r="AI2591" s="172"/>
      <c r="AJ2591" s="172"/>
      <c r="AK2591" s="172"/>
      <c r="AL2591" s="172"/>
      <c r="AM2591" s="172"/>
      <c r="AN2591" s="172"/>
      <c r="AO2591" s="172"/>
      <c r="AP2591" s="172"/>
      <c r="AQ2591" s="172"/>
      <c r="AR2591" s="172"/>
      <c r="AS2591" s="172"/>
      <c r="AT2591" s="172"/>
      <c r="AU2591" s="172"/>
      <c r="AV2591" s="172"/>
      <c r="AW2591" s="172"/>
      <c r="AX2591" s="172"/>
      <c r="AY2591" s="172"/>
      <c r="AZ2591" s="172"/>
      <c r="BA2591" s="172"/>
      <c r="BB2591" s="172"/>
      <c r="BC2591" s="172"/>
      <c r="BD2591" s="172"/>
      <c r="BE2591" s="172"/>
      <c r="BF2591" s="172"/>
      <c r="BG2591" s="172"/>
      <c r="BH2591" s="172"/>
      <c r="BI2591" s="172"/>
      <c r="BJ2591" s="172"/>
      <c r="BK2591" s="172"/>
      <c r="BL2591" s="172"/>
      <c r="BM2591" s="172"/>
      <c r="BN2591" s="172"/>
    </row>
    <row r="2592" spans="20:66" s="156" customFormat="1">
      <c r="T2592" s="172"/>
      <c r="U2592" s="172"/>
      <c r="V2592" s="172"/>
      <c r="W2592" s="172"/>
      <c r="X2592" s="172"/>
      <c r="Y2592" s="172"/>
      <c r="Z2592" s="172"/>
      <c r="AA2592" s="172"/>
      <c r="AB2592" s="172"/>
      <c r="AC2592" s="172"/>
      <c r="AD2592" s="172"/>
      <c r="AE2592" s="172"/>
      <c r="AF2592" s="172"/>
      <c r="AG2592" s="172"/>
      <c r="AH2592" s="172"/>
      <c r="AI2592" s="172"/>
      <c r="AJ2592" s="172"/>
      <c r="AK2592" s="172"/>
      <c r="AL2592" s="172"/>
      <c r="AM2592" s="172"/>
      <c r="AN2592" s="172"/>
      <c r="AO2592" s="172"/>
      <c r="AP2592" s="172"/>
      <c r="AQ2592" s="172"/>
      <c r="AR2592" s="172"/>
      <c r="AS2592" s="172"/>
      <c r="AT2592" s="172"/>
      <c r="AU2592" s="172"/>
      <c r="AV2592" s="172"/>
      <c r="AW2592" s="172"/>
      <c r="AX2592" s="172"/>
      <c r="AY2592" s="172"/>
      <c r="AZ2592" s="172"/>
      <c r="BA2592" s="172"/>
      <c r="BB2592" s="172"/>
      <c r="BC2592" s="172"/>
      <c r="BD2592" s="172"/>
      <c r="BE2592" s="172"/>
      <c r="BF2592" s="172"/>
      <c r="BG2592" s="172"/>
      <c r="BH2592" s="172"/>
      <c r="BI2592" s="172"/>
      <c r="BJ2592" s="172"/>
      <c r="BK2592" s="172"/>
      <c r="BL2592" s="172"/>
      <c r="BM2592" s="172"/>
      <c r="BN2592" s="172"/>
    </row>
    <row r="2593" spans="20:66" s="156" customFormat="1">
      <c r="T2593" s="172"/>
      <c r="U2593" s="172"/>
      <c r="V2593" s="172"/>
      <c r="W2593" s="172"/>
      <c r="X2593" s="172"/>
      <c r="Y2593" s="172"/>
      <c r="Z2593" s="172"/>
      <c r="AA2593" s="172"/>
      <c r="AB2593" s="172"/>
      <c r="AC2593" s="172"/>
      <c r="AD2593" s="172"/>
      <c r="AE2593" s="172"/>
      <c r="AF2593" s="172"/>
      <c r="AG2593" s="172"/>
      <c r="AH2593" s="172"/>
      <c r="AI2593" s="172"/>
      <c r="AJ2593" s="172"/>
      <c r="AK2593" s="172"/>
      <c r="AL2593" s="172"/>
      <c r="AM2593" s="172"/>
      <c r="AN2593" s="172"/>
      <c r="AO2593" s="172"/>
      <c r="AP2593" s="172"/>
      <c r="AQ2593" s="172"/>
      <c r="AR2593" s="172"/>
      <c r="AS2593" s="172"/>
      <c r="AT2593" s="172"/>
      <c r="AU2593" s="172"/>
      <c r="AV2593" s="172"/>
      <c r="AW2593" s="172"/>
      <c r="AX2593" s="172"/>
      <c r="AY2593" s="172"/>
      <c r="AZ2593" s="172"/>
      <c r="BA2593" s="172"/>
      <c r="BB2593" s="172"/>
      <c r="BC2593" s="172"/>
      <c r="BD2593" s="172"/>
      <c r="BE2593" s="172"/>
      <c r="BF2593" s="172"/>
      <c r="BG2593" s="172"/>
      <c r="BH2593" s="172"/>
      <c r="BI2593" s="172"/>
      <c r="BJ2593" s="172"/>
      <c r="BK2593" s="172"/>
      <c r="BL2593" s="172"/>
      <c r="BM2593" s="172"/>
      <c r="BN2593" s="172"/>
    </row>
    <row r="2594" spans="20:66" s="156" customFormat="1">
      <c r="T2594" s="172"/>
      <c r="U2594" s="172"/>
      <c r="V2594" s="172"/>
      <c r="W2594" s="172"/>
      <c r="X2594" s="172"/>
      <c r="Y2594" s="172"/>
      <c r="Z2594" s="172"/>
      <c r="AA2594" s="172"/>
      <c r="AB2594" s="172"/>
      <c r="AC2594" s="172"/>
      <c r="AD2594" s="172"/>
      <c r="AE2594" s="172"/>
      <c r="AF2594" s="172"/>
      <c r="AG2594" s="172"/>
      <c r="AH2594" s="172"/>
      <c r="AI2594" s="172"/>
      <c r="AJ2594" s="172"/>
      <c r="AK2594" s="172"/>
      <c r="AL2594" s="172"/>
      <c r="AM2594" s="172"/>
      <c r="AN2594" s="172"/>
      <c r="AO2594" s="172"/>
      <c r="AP2594" s="172"/>
      <c r="AQ2594" s="172"/>
      <c r="AR2594" s="172"/>
      <c r="AS2594" s="172"/>
      <c r="AT2594" s="172"/>
      <c r="AU2594" s="172"/>
      <c r="AV2594" s="172"/>
      <c r="AW2594" s="172"/>
      <c r="AX2594" s="172"/>
      <c r="AY2594" s="172"/>
      <c r="AZ2594" s="172"/>
      <c r="BA2594" s="172"/>
      <c r="BB2594" s="172"/>
      <c r="BC2594" s="172"/>
      <c r="BD2594" s="172"/>
      <c r="BE2594" s="172"/>
      <c r="BF2594" s="172"/>
      <c r="BG2594" s="172"/>
      <c r="BH2594" s="172"/>
      <c r="BI2594" s="172"/>
      <c r="BJ2594" s="172"/>
      <c r="BK2594" s="172"/>
      <c r="BL2594" s="172"/>
      <c r="BM2594" s="172"/>
      <c r="BN2594" s="172"/>
    </row>
    <row r="2595" spans="20:66" s="156" customFormat="1">
      <c r="T2595" s="172"/>
      <c r="U2595" s="172"/>
      <c r="V2595" s="172"/>
      <c r="W2595" s="172"/>
      <c r="X2595" s="172"/>
      <c r="Y2595" s="172"/>
      <c r="Z2595" s="172"/>
      <c r="AA2595" s="172"/>
      <c r="AB2595" s="172"/>
      <c r="AC2595" s="172"/>
      <c r="AD2595" s="172"/>
      <c r="AE2595" s="172"/>
      <c r="AF2595" s="172"/>
      <c r="AG2595" s="172"/>
      <c r="AH2595" s="172"/>
      <c r="AI2595" s="172"/>
      <c r="AJ2595" s="172"/>
      <c r="AK2595" s="172"/>
      <c r="AL2595" s="172"/>
      <c r="AM2595" s="172"/>
      <c r="AN2595" s="172"/>
      <c r="AO2595" s="172"/>
      <c r="AP2595" s="172"/>
      <c r="AQ2595" s="172"/>
      <c r="AR2595" s="172"/>
      <c r="AS2595" s="172"/>
      <c r="AT2595" s="172"/>
      <c r="AU2595" s="172"/>
      <c r="AV2595" s="172"/>
      <c r="AW2595" s="172"/>
      <c r="AX2595" s="172"/>
      <c r="AY2595" s="172"/>
      <c r="AZ2595" s="172"/>
      <c r="BA2595" s="172"/>
      <c r="BB2595" s="172"/>
      <c r="BC2595" s="172"/>
      <c r="BD2595" s="172"/>
      <c r="BE2595" s="172"/>
      <c r="BF2595" s="172"/>
      <c r="BG2595" s="172"/>
      <c r="BH2595" s="172"/>
      <c r="BI2595" s="172"/>
      <c r="BJ2595" s="172"/>
      <c r="BK2595" s="172"/>
      <c r="BL2595" s="172"/>
      <c r="BM2595" s="172"/>
      <c r="BN2595" s="172"/>
    </row>
    <row r="2596" spans="20:66" s="156" customFormat="1">
      <c r="T2596" s="172"/>
      <c r="U2596" s="172"/>
      <c r="V2596" s="172"/>
      <c r="W2596" s="172"/>
      <c r="X2596" s="172"/>
      <c r="Y2596" s="172"/>
      <c r="Z2596" s="172"/>
      <c r="AA2596" s="172"/>
      <c r="AB2596" s="172"/>
      <c r="AC2596" s="172"/>
      <c r="AD2596" s="172"/>
      <c r="AE2596" s="172"/>
      <c r="AF2596" s="172"/>
      <c r="AG2596" s="172"/>
      <c r="AH2596" s="172"/>
      <c r="AI2596" s="172"/>
      <c r="AJ2596" s="172"/>
      <c r="AK2596" s="172"/>
      <c r="AL2596" s="172"/>
      <c r="AM2596" s="172"/>
      <c r="AN2596" s="172"/>
      <c r="AO2596" s="172"/>
      <c r="AP2596" s="172"/>
      <c r="AQ2596" s="172"/>
      <c r="AR2596" s="172"/>
      <c r="AS2596" s="172"/>
      <c r="AT2596" s="172"/>
      <c r="AU2596" s="172"/>
      <c r="AV2596" s="172"/>
      <c r="AW2596" s="172"/>
      <c r="AX2596" s="172"/>
      <c r="AY2596" s="172"/>
      <c r="AZ2596" s="172"/>
      <c r="BA2596" s="172"/>
      <c r="BB2596" s="172"/>
      <c r="BC2596" s="172"/>
      <c r="BD2596" s="172"/>
      <c r="BE2596" s="172"/>
      <c r="BF2596" s="172"/>
      <c r="BG2596" s="172"/>
      <c r="BH2596" s="172"/>
      <c r="BI2596" s="172"/>
      <c r="BJ2596" s="172"/>
      <c r="BK2596" s="172"/>
      <c r="BL2596" s="172"/>
      <c r="BM2596" s="172"/>
      <c r="BN2596" s="172"/>
    </row>
    <row r="2597" spans="20:66" s="156" customFormat="1">
      <c r="T2597" s="172"/>
      <c r="U2597" s="172"/>
      <c r="V2597" s="172"/>
      <c r="W2597" s="172"/>
      <c r="X2597" s="172"/>
      <c r="Y2597" s="172"/>
      <c r="Z2597" s="172"/>
      <c r="AA2597" s="172"/>
      <c r="AB2597" s="172"/>
      <c r="AC2597" s="172"/>
      <c r="AD2597" s="172"/>
      <c r="AE2597" s="172"/>
      <c r="AF2597" s="172"/>
      <c r="AG2597" s="172"/>
      <c r="AH2597" s="172"/>
      <c r="AI2597" s="172"/>
      <c r="AJ2597" s="172"/>
      <c r="AK2597" s="172"/>
      <c r="AL2597" s="172"/>
      <c r="AM2597" s="172"/>
      <c r="AN2597" s="172"/>
      <c r="AO2597" s="172"/>
      <c r="AP2597" s="172"/>
      <c r="AQ2597" s="172"/>
      <c r="AR2597" s="172"/>
      <c r="AS2597" s="172"/>
      <c r="AT2597" s="172"/>
      <c r="AU2597" s="172"/>
      <c r="AV2597" s="172"/>
      <c r="AW2597" s="172"/>
      <c r="AX2597" s="172"/>
      <c r="AY2597" s="172"/>
      <c r="AZ2597" s="172"/>
      <c r="BA2597" s="172"/>
      <c r="BB2597" s="172"/>
      <c r="BC2597" s="172"/>
      <c r="BD2597" s="172"/>
      <c r="BE2597" s="172"/>
      <c r="BF2597" s="172"/>
      <c r="BG2597" s="172"/>
      <c r="BH2597" s="172"/>
      <c r="BI2597" s="172"/>
      <c r="BJ2597" s="172"/>
      <c r="BK2597" s="172"/>
      <c r="BL2597" s="172"/>
      <c r="BM2597" s="172"/>
      <c r="BN2597" s="172"/>
    </row>
    <row r="2598" spans="20:66" s="156" customFormat="1">
      <c r="T2598" s="172"/>
      <c r="U2598" s="172"/>
      <c r="V2598" s="172"/>
      <c r="W2598" s="172"/>
      <c r="X2598" s="172"/>
      <c r="Y2598" s="172"/>
      <c r="Z2598" s="172"/>
      <c r="AA2598" s="172"/>
      <c r="AB2598" s="172"/>
      <c r="AC2598" s="172"/>
      <c r="AD2598" s="172"/>
      <c r="AE2598" s="172"/>
      <c r="AF2598" s="172"/>
      <c r="AG2598" s="172"/>
      <c r="AH2598" s="172"/>
      <c r="AI2598" s="172"/>
      <c r="AJ2598" s="172"/>
      <c r="AK2598" s="172"/>
      <c r="AL2598" s="172"/>
      <c r="AM2598" s="172"/>
      <c r="AN2598" s="172"/>
      <c r="AO2598" s="172"/>
      <c r="AP2598" s="172"/>
      <c r="AQ2598" s="172"/>
      <c r="AR2598" s="172"/>
      <c r="AS2598" s="172"/>
      <c r="AT2598" s="172"/>
      <c r="AU2598" s="172"/>
      <c r="AV2598" s="172"/>
      <c r="AW2598" s="172"/>
      <c r="AX2598" s="172"/>
      <c r="AY2598" s="172"/>
      <c r="AZ2598" s="172"/>
      <c r="BA2598" s="172"/>
      <c r="BB2598" s="172"/>
      <c r="BC2598" s="172"/>
      <c r="BD2598" s="172"/>
      <c r="BE2598" s="172"/>
      <c r="BF2598" s="172"/>
      <c r="BG2598" s="172"/>
      <c r="BH2598" s="172"/>
      <c r="BI2598" s="172"/>
      <c r="BJ2598" s="172"/>
      <c r="BK2598" s="172"/>
      <c r="BL2598" s="172"/>
      <c r="BM2598" s="172"/>
      <c r="BN2598" s="172"/>
    </row>
    <row r="2599" spans="20:66" s="156" customFormat="1">
      <c r="T2599" s="172"/>
      <c r="U2599" s="172"/>
      <c r="V2599" s="172"/>
      <c r="W2599" s="172"/>
      <c r="X2599" s="172"/>
      <c r="Y2599" s="172"/>
      <c r="Z2599" s="172"/>
      <c r="AA2599" s="172"/>
      <c r="AB2599" s="172"/>
      <c r="AC2599" s="172"/>
      <c r="AD2599" s="172"/>
      <c r="AE2599" s="172"/>
      <c r="AF2599" s="172"/>
      <c r="AG2599" s="172"/>
      <c r="AH2599" s="172"/>
      <c r="AI2599" s="172"/>
      <c r="AJ2599" s="172"/>
      <c r="AK2599" s="172"/>
      <c r="AL2599" s="172"/>
      <c r="AM2599" s="172"/>
      <c r="AN2599" s="172"/>
      <c r="AO2599" s="172"/>
      <c r="AP2599" s="172"/>
      <c r="AQ2599" s="172"/>
      <c r="AR2599" s="172"/>
      <c r="AS2599" s="172"/>
      <c r="AT2599" s="172"/>
      <c r="AU2599" s="172"/>
      <c r="AV2599" s="172"/>
      <c r="AW2599" s="172"/>
      <c r="AX2599" s="172"/>
      <c r="AY2599" s="172"/>
      <c r="AZ2599" s="172"/>
      <c r="BA2599" s="172"/>
      <c r="BB2599" s="172"/>
      <c r="BC2599" s="172"/>
      <c r="BD2599" s="172"/>
      <c r="BE2599" s="172"/>
      <c r="BF2599" s="172"/>
      <c r="BG2599" s="172"/>
      <c r="BH2599" s="172"/>
      <c r="BI2599" s="172"/>
      <c r="BJ2599" s="172"/>
      <c r="BK2599" s="172"/>
      <c r="BL2599" s="172"/>
      <c r="BM2599" s="172"/>
      <c r="BN2599" s="172"/>
    </row>
    <row r="2600" spans="20:66" s="156" customFormat="1">
      <c r="T2600" s="172"/>
      <c r="U2600" s="172"/>
      <c r="V2600" s="172"/>
      <c r="W2600" s="172"/>
      <c r="X2600" s="172"/>
      <c r="Y2600" s="172"/>
      <c r="Z2600" s="172"/>
      <c r="AA2600" s="172"/>
      <c r="AB2600" s="172"/>
      <c r="AC2600" s="172"/>
      <c r="AD2600" s="172"/>
      <c r="AE2600" s="172"/>
      <c r="AF2600" s="172"/>
      <c r="AG2600" s="172"/>
      <c r="AH2600" s="172"/>
      <c r="AI2600" s="172"/>
      <c r="AJ2600" s="172"/>
      <c r="AK2600" s="172"/>
      <c r="AL2600" s="172"/>
      <c r="AM2600" s="172"/>
      <c r="AN2600" s="172"/>
      <c r="AO2600" s="172"/>
      <c r="AP2600" s="172"/>
      <c r="AQ2600" s="172"/>
      <c r="AR2600" s="172"/>
      <c r="AS2600" s="172"/>
      <c r="AT2600" s="172"/>
      <c r="AU2600" s="172"/>
      <c r="AV2600" s="172"/>
      <c r="AW2600" s="172"/>
      <c r="AX2600" s="172"/>
      <c r="AY2600" s="172"/>
      <c r="AZ2600" s="172"/>
      <c r="BA2600" s="172"/>
      <c r="BB2600" s="172"/>
      <c r="BC2600" s="172"/>
      <c r="BD2600" s="172"/>
      <c r="BE2600" s="172"/>
      <c r="BF2600" s="172"/>
      <c r="BG2600" s="172"/>
      <c r="BH2600" s="172"/>
      <c r="BI2600" s="172"/>
      <c r="BJ2600" s="172"/>
      <c r="BK2600" s="172"/>
      <c r="BL2600" s="172"/>
      <c r="BM2600" s="172"/>
      <c r="BN2600" s="172"/>
    </row>
    <row r="2601" spans="20:66" s="156" customFormat="1">
      <c r="T2601" s="172"/>
      <c r="U2601" s="172"/>
      <c r="V2601" s="172"/>
      <c r="W2601" s="172"/>
      <c r="X2601" s="172"/>
      <c r="Y2601" s="172"/>
      <c r="Z2601" s="172"/>
      <c r="AA2601" s="172"/>
      <c r="AB2601" s="172"/>
      <c r="AC2601" s="172"/>
      <c r="AD2601" s="172"/>
      <c r="AE2601" s="172"/>
      <c r="AF2601" s="172"/>
      <c r="AG2601" s="172"/>
      <c r="AH2601" s="172"/>
      <c r="AI2601" s="172"/>
      <c r="AJ2601" s="172"/>
      <c r="AK2601" s="172"/>
      <c r="AL2601" s="172"/>
      <c r="AM2601" s="172"/>
      <c r="AN2601" s="172"/>
      <c r="AO2601" s="172"/>
      <c r="AP2601" s="172"/>
      <c r="AQ2601" s="172"/>
      <c r="AR2601" s="172"/>
      <c r="AS2601" s="172"/>
      <c r="AT2601" s="172"/>
      <c r="AU2601" s="172"/>
      <c r="AV2601" s="172"/>
      <c r="AW2601" s="172"/>
      <c r="AX2601" s="172"/>
      <c r="AY2601" s="172"/>
      <c r="AZ2601" s="172"/>
      <c r="BA2601" s="172"/>
      <c r="BB2601" s="172"/>
      <c r="BC2601" s="172"/>
      <c r="BD2601" s="172"/>
      <c r="BE2601" s="172"/>
      <c r="BF2601" s="172"/>
      <c r="BG2601" s="172"/>
      <c r="BH2601" s="172"/>
      <c r="BI2601" s="172"/>
      <c r="BJ2601" s="172"/>
      <c r="BK2601" s="172"/>
      <c r="BL2601" s="172"/>
      <c r="BM2601" s="172"/>
      <c r="BN2601" s="172"/>
    </row>
    <row r="2602" spans="20:66" s="156" customFormat="1">
      <c r="T2602" s="172"/>
      <c r="U2602" s="172"/>
      <c r="V2602" s="172"/>
      <c r="W2602" s="172"/>
      <c r="X2602" s="172"/>
      <c r="Y2602" s="172"/>
      <c r="Z2602" s="172"/>
      <c r="AA2602" s="172"/>
      <c r="AB2602" s="172"/>
      <c r="AC2602" s="172"/>
      <c r="AD2602" s="172"/>
      <c r="AE2602" s="172"/>
      <c r="AF2602" s="172"/>
      <c r="AG2602" s="172"/>
      <c r="AH2602" s="172"/>
      <c r="AI2602" s="172"/>
      <c r="AJ2602" s="172"/>
      <c r="AK2602" s="172"/>
      <c r="AL2602" s="172"/>
      <c r="AM2602" s="172"/>
      <c r="AN2602" s="172"/>
      <c r="AO2602" s="172"/>
      <c r="AP2602" s="172"/>
      <c r="AQ2602" s="172"/>
      <c r="AR2602" s="172"/>
      <c r="AS2602" s="172"/>
      <c r="AT2602" s="172"/>
      <c r="AU2602" s="172"/>
      <c r="AV2602" s="172"/>
      <c r="AW2602" s="172"/>
      <c r="AX2602" s="172"/>
      <c r="AY2602" s="172"/>
      <c r="AZ2602" s="172"/>
      <c r="BA2602" s="172"/>
      <c r="BB2602" s="172"/>
      <c r="BC2602" s="172"/>
      <c r="BD2602" s="172"/>
      <c r="BE2602" s="172"/>
      <c r="BF2602" s="172"/>
      <c r="BG2602" s="172"/>
      <c r="BH2602" s="172"/>
      <c r="BI2602" s="172"/>
      <c r="BJ2602" s="172"/>
      <c r="BK2602" s="172"/>
      <c r="BL2602" s="172"/>
      <c r="BM2602" s="172"/>
      <c r="BN2602" s="172"/>
    </row>
    <row r="2603" spans="20:66" s="156" customFormat="1">
      <c r="T2603" s="172"/>
      <c r="U2603" s="172"/>
      <c r="V2603" s="172"/>
      <c r="W2603" s="172"/>
      <c r="X2603" s="172"/>
      <c r="Y2603" s="172"/>
      <c r="Z2603" s="172"/>
      <c r="AA2603" s="172"/>
      <c r="AB2603" s="172"/>
      <c r="AC2603" s="172"/>
      <c r="AD2603" s="172"/>
      <c r="AE2603" s="172"/>
      <c r="AF2603" s="172"/>
      <c r="AG2603" s="172"/>
      <c r="AH2603" s="172"/>
      <c r="AI2603" s="172"/>
      <c r="AJ2603" s="172"/>
      <c r="AK2603" s="172"/>
      <c r="AL2603" s="172"/>
      <c r="AM2603" s="172"/>
      <c r="AN2603" s="172"/>
      <c r="AO2603" s="172"/>
      <c r="AP2603" s="172"/>
      <c r="AQ2603" s="172"/>
      <c r="AR2603" s="172"/>
      <c r="AS2603" s="172"/>
      <c r="AT2603" s="172"/>
      <c r="AU2603" s="172"/>
      <c r="AV2603" s="172"/>
      <c r="AW2603" s="172"/>
      <c r="AX2603" s="172"/>
      <c r="AY2603" s="172"/>
      <c r="AZ2603" s="172"/>
      <c r="BA2603" s="172"/>
      <c r="BB2603" s="172"/>
      <c r="BC2603" s="172"/>
      <c r="BD2603" s="172"/>
      <c r="BE2603" s="172"/>
      <c r="BF2603" s="172"/>
      <c r="BG2603" s="172"/>
      <c r="BH2603" s="172"/>
      <c r="BI2603" s="172"/>
      <c r="BJ2603" s="172"/>
      <c r="BK2603" s="172"/>
      <c r="BL2603" s="172"/>
      <c r="BM2603" s="172"/>
      <c r="BN2603" s="172"/>
    </row>
    <row r="2604" spans="20:66" s="156" customFormat="1">
      <c r="T2604" s="172"/>
      <c r="U2604" s="172"/>
      <c r="V2604" s="172"/>
      <c r="W2604" s="172"/>
      <c r="X2604" s="172"/>
      <c r="Y2604" s="172"/>
      <c r="Z2604" s="172"/>
      <c r="AA2604" s="172"/>
      <c r="AB2604" s="172"/>
      <c r="AC2604" s="172"/>
      <c r="AD2604" s="172"/>
      <c r="AE2604" s="172"/>
      <c r="AF2604" s="172"/>
      <c r="AG2604" s="172"/>
      <c r="AH2604" s="172"/>
      <c r="AI2604" s="172"/>
      <c r="AJ2604" s="172"/>
      <c r="AK2604" s="172"/>
      <c r="AL2604" s="172"/>
      <c r="AM2604" s="172"/>
      <c r="AN2604" s="172"/>
      <c r="AO2604" s="172"/>
      <c r="AP2604" s="172"/>
      <c r="AQ2604" s="172"/>
      <c r="AR2604" s="172"/>
      <c r="AS2604" s="172"/>
      <c r="AT2604" s="172"/>
      <c r="AU2604" s="172"/>
      <c r="AV2604" s="172"/>
      <c r="AW2604" s="172"/>
      <c r="AX2604" s="172"/>
      <c r="AY2604" s="172"/>
      <c r="AZ2604" s="172"/>
      <c r="BA2604" s="172"/>
      <c r="BB2604" s="172"/>
      <c r="BC2604" s="172"/>
      <c r="BD2604" s="172"/>
      <c r="BE2604" s="172"/>
      <c r="BF2604" s="172"/>
      <c r="BG2604" s="172"/>
      <c r="BH2604" s="172"/>
      <c r="BI2604" s="172"/>
      <c r="BJ2604" s="172"/>
      <c r="BK2604" s="172"/>
      <c r="BL2604" s="172"/>
      <c r="BM2604" s="172"/>
      <c r="BN2604" s="172"/>
    </row>
    <row r="2605" spans="20:66" s="156" customFormat="1">
      <c r="T2605" s="172"/>
      <c r="U2605" s="172"/>
      <c r="V2605" s="172"/>
      <c r="W2605" s="172"/>
      <c r="X2605" s="172"/>
      <c r="Y2605" s="172"/>
      <c r="Z2605" s="172"/>
      <c r="AA2605" s="172"/>
      <c r="AB2605" s="172"/>
      <c r="AC2605" s="172"/>
      <c r="AD2605" s="172"/>
      <c r="AE2605" s="172"/>
      <c r="AF2605" s="172"/>
      <c r="AG2605" s="172"/>
      <c r="AH2605" s="172"/>
      <c r="AI2605" s="172"/>
      <c r="AJ2605" s="172"/>
      <c r="AK2605" s="172"/>
      <c r="AL2605" s="172"/>
      <c r="AM2605" s="172"/>
      <c r="AN2605" s="172"/>
      <c r="AO2605" s="172"/>
      <c r="AP2605" s="172"/>
      <c r="AQ2605" s="172"/>
      <c r="AR2605" s="172"/>
      <c r="AS2605" s="172"/>
      <c r="AT2605" s="172"/>
      <c r="AU2605" s="172"/>
      <c r="AV2605" s="172"/>
      <c r="AW2605" s="172"/>
      <c r="AX2605" s="172"/>
      <c r="AY2605" s="172"/>
      <c r="AZ2605" s="172"/>
      <c r="BA2605" s="172"/>
      <c r="BB2605" s="172"/>
      <c r="BC2605" s="172"/>
      <c r="BD2605" s="172"/>
      <c r="BE2605" s="172"/>
      <c r="BF2605" s="172"/>
      <c r="BG2605" s="172"/>
      <c r="BH2605" s="172"/>
      <c r="BI2605" s="172"/>
      <c r="BJ2605" s="172"/>
      <c r="BK2605" s="172"/>
      <c r="BL2605" s="172"/>
      <c r="BM2605" s="172"/>
      <c r="BN2605" s="172"/>
    </row>
    <row r="2606" spans="20:66" s="156" customFormat="1">
      <c r="T2606" s="172"/>
      <c r="U2606" s="172"/>
      <c r="V2606" s="172"/>
      <c r="W2606" s="172"/>
      <c r="X2606" s="172"/>
      <c r="Y2606" s="172"/>
      <c r="Z2606" s="172"/>
      <c r="AA2606" s="172"/>
      <c r="AB2606" s="172"/>
      <c r="AC2606" s="172"/>
      <c r="AD2606" s="172"/>
      <c r="AE2606" s="172"/>
      <c r="AF2606" s="172"/>
      <c r="AG2606" s="172"/>
      <c r="AH2606" s="172"/>
      <c r="AI2606" s="172"/>
      <c r="AJ2606" s="172"/>
      <c r="AK2606" s="172"/>
      <c r="AL2606" s="172"/>
      <c r="AM2606" s="172"/>
      <c r="AN2606" s="172"/>
      <c r="AO2606" s="172"/>
      <c r="AP2606" s="172"/>
      <c r="AQ2606" s="172"/>
      <c r="AR2606" s="172"/>
      <c r="AS2606" s="172"/>
      <c r="AT2606" s="172"/>
      <c r="AU2606" s="172"/>
      <c r="AV2606" s="172"/>
      <c r="AW2606" s="172"/>
      <c r="AX2606" s="172"/>
      <c r="AY2606" s="172"/>
      <c r="AZ2606" s="172"/>
      <c r="BA2606" s="172"/>
      <c r="BB2606" s="172"/>
      <c r="BC2606" s="172"/>
      <c r="BD2606" s="172"/>
      <c r="BE2606" s="172"/>
      <c r="BF2606" s="172"/>
      <c r="BG2606" s="172"/>
      <c r="BH2606" s="172"/>
      <c r="BI2606" s="172"/>
      <c r="BJ2606" s="172"/>
      <c r="BK2606" s="172"/>
      <c r="BL2606" s="172"/>
      <c r="BM2606" s="172"/>
      <c r="BN2606" s="172"/>
    </row>
    <row r="2607" spans="20:66" s="156" customFormat="1">
      <c r="T2607" s="172"/>
      <c r="U2607" s="172"/>
      <c r="V2607" s="172"/>
      <c r="W2607" s="172"/>
      <c r="X2607" s="172"/>
      <c r="Y2607" s="172"/>
      <c r="Z2607" s="172"/>
      <c r="AA2607" s="172"/>
      <c r="AB2607" s="172"/>
      <c r="AC2607" s="172"/>
      <c r="AD2607" s="172"/>
      <c r="AE2607" s="172"/>
      <c r="AF2607" s="172"/>
      <c r="AG2607" s="172"/>
      <c r="AH2607" s="172"/>
      <c r="AI2607" s="172"/>
      <c r="AJ2607" s="172"/>
      <c r="AK2607" s="172"/>
      <c r="AL2607" s="172"/>
      <c r="AM2607" s="172"/>
      <c r="AN2607" s="172"/>
      <c r="AO2607" s="172"/>
      <c r="AP2607" s="172"/>
      <c r="AQ2607" s="172"/>
      <c r="AR2607" s="172"/>
      <c r="AS2607" s="172"/>
      <c r="AT2607" s="172"/>
      <c r="AU2607" s="172"/>
      <c r="AV2607" s="172"/>
      <c r="AW2607" s="172"/>
      <c r="AX2607" s="172"/>
      <c r="AY2607" s="172"/>
      <c r="AZ2607" s="172"/>
      <c r="BA2607" s="172"/>
      <c r="BB2607" s="172"/>
      <c r="BC2607" s="172"/>
      <c r="BD2607" s="172"/>
      <c r="BE2607" s="172"/>
      <c r="BF2607" s="172"/>
      <c r="BG2607" s="172"/>
      <c r="BH2607" s="172"/>
      <c r="BI2607" s="172"/>
      <c r="BJ2607" s="172"/>
      <c r="BK2607" s="172"/>
      <c r="BL2607" s="172"/>
      <c r="BM2607" s="172"/>
      <c r="BN2607" s="172"/>
    </row>
    <row r="2608" spans="20:66" s="156" customFormat="1">
      <c r="T2608" s="172"/>
      <c r="U2608" s="172"/>
      <c r="V2608" s="172"/>
      <c r="W2608" s="172"/>
      <c r="X2608" s="172"/>
      <c r="Y2608" s="172"/>
      <c r="Z2608" s="172"/>
      <c r="AA2608" s="172"/>
      <c r="AB2608" s="172"/>
      <c r="AC2608" s="172"/>
      <c r="AD2608" s="172"/>
      <c r="AE2608" s="172"/>
      <c r="AF2608" s="172"/>
      <c r="AG2608" s="172"/>
      <c r="AH2608" s="172"/>
      <c r="AI2608" s="172"/>
      <c r="AJ2608" s="172"/>
      <c r="AK2608" s="172"/>
      <c r="AL2608" s="172"/>
      <c r="AM2608" s="172"/>
      <c r="AN2608" s="172"/>
      <c r="AO2608" s="172"/>
      <c r="AP2608" s="172"/>
      <c r="AQ2608" s="172"/>
      <c r="AR2608" s="172"/>
      <c r="AS2608" s="172"/>
      <c r="AT2608" s="172"/>
      <c r="AU2608" s="172"/>
      <c r="AV2608" s="172"/>
      <c r="AW2608" s="172"/>
      <c r="AX2608" s="172"/>
      <c r="AY2608" s="172"/>
      <c r="AZ2608" s="172"/>
      <c r="BA2608" s="172"/>
      <c r="BB2608" s="172"/>
      <c r="BC2608" s="172"/>
      <c r="BD2608" s="172"/>
      <c r="BE2608" s="172"/>
      <c r="BF2608" s="172"/>
      <c r="BG2608" s="172"/>
      <c r="BH2608" s="172"/>
      <c r="BI2608" s="172"/>
      <c r="BJ2608" s="172"/>
      <c r="BK2608" s="172"/>
      <c r="BL2608" s="172"/>
      <c r="BM2608" s="172"/>
      <c r="BN2608" s="172"/>
    </row>
    <row r="2609" spans="20:66" s="156" customFormat="1">
      <c r="T2609" s="172"/>
      <c r="U2609" s="172"/>
      <c r="V2609" s="172"/>
      <c r="W2609" s="172"/>
      <c r="X2609" s="172"/>
      <c r="Y2609" s="172"/>
      <c r="Z2609" s="172"/>
      <c r="AA2609" s="172"/>
      <c r="AB2609" s="172"/>
      <c r="AC2609" s="172"/>
      <c r="AD2609" s="172"/>
      <c r="AE2609" s="172"/>
      <c r="AF2609" s="172"/>
      <c r="AG2609" s="172"/>
      <c r="AH2609" s="172"/>
      <c r="AI2609" s="172"/>
      <c r="AJ2609" s="172"/>
      <c r="AK2609" s="172"/>
      <c r="AL2609" s="172"/>
      <c r="AM2609" s="172"/>
      <c r="AN2609" s="172"/>
      <c r="AO2609" s="172"/>
      <c r="AP2609" s="172"/>
      <c r="AQ2609" s="172"/>
      <c r="AR2609" s="172"/>
      <c r="AS2609" s="172"/>
      <c r="AT2609" s="172"/>
      <c r="AU2609" s="172"/>
      <c r="AV2609" s="172"/>
      <c r="AW2609" s="172"/>
      <c r="AX2609" s="172"/>
      <c r="AY2609" s="172"/>
      <c r="AZ2609" s="172"/>
      <c r="BA2609" s="172"/>
      <c r="BB2609" s="172"/>
      <c r="BC2609" s="172"/>
      <c r="BD2609" s="172"/>
      <c r="BE2609" s="172"/>
      <c r="BF2609" s="172"/>
      <c r="BG2609" s="172"/>
      <c r="BH2609" s="172"/>
      <c r="BI2609" s="172"/>
      <c r="BJ2609" s="172"/>
      <c r="BK2609" s="172"/>
      <c r="BL2609" s="172"/>
      <c r="BM2609" s="172"/>
      <c r="BN2609" s="172"/>
    </row>
    <row r="2610" spans="20:66" s="156" customFormat="1">
      <c r="T2610" s="172"/>
      <c r="U2610" s="172"/>
      <c r="V2610" s="172"/>
      <c r="W2610" s="172"/>
      <c r="X2610" s="172"/>
      <c r="Y2610" s="172"/>
      <c r="Z2610" s="172"/>
      <c r="AA2610" s="172"/>
      <c r="AB2610" s="172"/>
      <c r="AC2610" s="172"/>
      <c r="AD2610" s="172"/>
      <c r="AE2610" s="172"/>
      <c r="AF2610" s="172"/>
      <c r="AG2610" s="172"/>
      <c r="AH2610" s="172"/>
      <c r="AI2610" s="172"/>
      <c r="AJ2610" s="172"/>
      <c r="AK2610" s="172"/>
      <c r="AL2610" s="172"/>
      <c r="AM2610" s="172"/>
      <c r="AN2610" s="172"/>
      <c r="AO2610" s="172"/>
      <c r="AP2610" s="172"/>
      <c r="AQ2610" s="172"/>
      <c r="AR2610" s="172"/>
      <c r="AS2610" s="172"/>
      <c r="AT2610" s="172"/>
      <c r="AU2610" s="172"/>
      <c r="AV2610" s="172"/>
      <c r="AW2610" s="172"/>
      <c r="AX2610" s="172"/>
      <c r="AY2610" s="172"/>
      <c r="AZ2610" s="172"/>
      <c r="BA2610" s="172"/>
      <c r="BB2610" s="172"/>
      <c r="BC2610" s="172"/>
      <c r="BD2610" s="172"/>
      <c r="BE2610" s="172"/>
      <c r="BF2610" s="172"/>
      <c r="BG2610" s="172"/>
      <c r="BH2610" s="172"/>
      <c r="BI2610" s="172"/>
      <c r="BJ2610" s="172"/>
      <c r="BK2610" s="172"/>
      <c r="BL2610" s="172"/>
      <c r="BM2610" s="172"/>
      <c r="BN2610" s="172"/>
    </row>
    <row r="2611" spans="20:66" s="156" customFormat="1">
      <c r="T2611" s="172"/>
      <c r="U2611" s="172"/>
      <c r="V2611" s="172"/>
      <c r="W2611" s="172"/>
      <c r="X2611" s="172"/>
      <c r="Y2611" s="172"/>
      <c r="Z2611" s="172"/>
      <c r="AA2611" s="172"/>
      <c r="AB2611" s="172"/>
      <c r="AC2611" s="172"/>
      <c r="AD2611" s="172"/>
      <c r="AE2611" s="172"/>
      <c r="AF2611" s="172"/>
      <c r="AG2611" s="172"/>
      <c r="AH2611" s="172"/>
      <c r="AI2611" s="172"/>
      <c r="AJ2611" s="172"/>
      <c r="AK2611" s="172"/>
      <c r="AL2611" s="172"/>
      <c r="AM2611" s="172"/>
      <c r="AN2611" s="172"/>
      <c r="AO2611" s="172"/>
      <c r="AP2611" s="172"/>
      <c r="AQ2611" s="172"/>
      <c r="AR2611" s="172"/>
      <c r="AS2611" s="172"/>
      <c r="AT2611" s="172"/>
      <c r="AU2611" s="172"/>
      <c r="AV2611" s="172"/>
      <c r="AW2611" s="172"/>
      <c r="AX2611" s="172"/>
      <c r="AY2611" s="172"/>
      <c r="AZ2611" s="172"/>
      <c r="BA2611" s="172"/>
      <c r="BB2611" s="172"/>
      <c r="BC2611" s="172"/>
      <c r="BD2611" s="172"/>
      <c r="BE2611" s="172"/>
      <c r="BF2611" s="172"/>
      <c r="BG2611" s="172"/>
      <c r="BH2611" s="172"/>
      <c r="BI2611" s="172"/>
      <c r="BJ2611" s="172"/>
      <c r="BK2611" s="172"/>
      <c r="BL2611" s="172"/>
      <c r="BM2611" s="172"/>
      <c r="BN2611" s="172"/>
    </row>
    <row r="2612" spans="20:66" s="156" customFormat="1">
      <c r="T2612" s="172"/>
      <c r="U2612" s="172"/>
      <c r="V2612" s="172"/>
      <c r="W2612" s="172"/>
      <c r="X2612" s="172"/>
      <c r="Y2612" s="172"/>
      <c r="Z2612" s="172"/>
      <c r="AA2612" s="172"/>
      <c r="AB2612" s="172"/>
      <c r="AC2612" s="172"/>
      <c r="AD2612" s="172"/>
      <c r="AE2612" s="172"/>
      <c r="AF2612" s="172"/>
      <c r="AG2612" s="172"/>
      <c r="AH2612" s="172"/>
      <c r="AI2612" s="172"/>
      <c r="AJ2612" s="172"/>
      <c r="AK2612" s="172"/>
      <c r="AL2612" s="172"/>
      <c r="AM2612" s="172"/>
      <c r="AN2612" s="172"/>
      <c r="AO2612" s="172"/>
      <c r="AP2612" s="172"/>
      <c r="AQ2612" s="172"/>
      <c r="AR2612" s="172"/>
      <c r="AS2612" s="172"/>
      <c r="AT2612" s="172"/>
      <c r="AU2612" s="172"/>
      <c r="AV2612" s="172"/>
      <c r="AW2612" s="172"/>
      <c r="AX2612" s="172"/>
      <c r="AY2612" s="172"/>
      <c r="AZ2612" s="172"/>
      <c r="BA2612" s="172"/>
      <c r="BB2612" s="172"/>
      <c r="BC2612" s="172"/>
      <c r="BD2612" s="172"/>
      <c r="BE2612" s="172"/>
      <c r="BF2612" s="172"/>
      <c r="BG2612" s="172"/>
      <c r="BH2612" s="172"/>
      <c r="BI2612" s="172"/>
      <c r="BJ2612" s="172"/>
      <c r="BK2612" s="172"/>
      <c r="BL2612" s="172"/>
      <c r="BM2612" s="172"/>
      <c r="BN2612" s="172"/>
    </row>
    <row r="2613" spans="20:66" s="156" customFormat="1">
      <c r="T2613" s="172"/>
      <c r="U2613" s="172"/>
      <c r="V2613" s="172"/>
      <c r="W2613" s="172"/>
      <c r="X2613" s="172"/>
      <c r="Y2613" s="172"/>
      <c r="Z2613" s="172"/>
      <c r="AA2613" s="172"/>
      <c r="AB2613" s="172"/>
      <c r="AC2613" s="172"/>
      <c r="AD2613" s="172"/>
      <c r="AE2613" s="172"/>
      <c r="AF2613" s="172"/>
      <c r="AG2613" s="172"/>
      <c r="AH2613" s="172"/>
      <c r="AI2613" s="172"/>
      <c r="AJ2613" s="172"/>
      <c r="AK2613" s="172"/>
      <c r="AL2613" s="172"/>
      <c r="AM2613" s="172"/>
      <c r="AN2613" s="172"/>
      <c r="AO2613" s="172"/>
      <c r="AP2613" s="172"/>
      <c r="AQ2613" s="172"/>
      <c r="AR2613" s="172"/>
      <c r="AS2613" s="172"/>
      <c r="AT2613" s="172"/>
      <c r="AU2613" s="172"/>
      <c r="AV2613" s="172"/>
      <c r="AW2613" s="172"/>
      <c r="AX2613" s="172"/>
      <c r="AY2613" s="172"/>
      <c r="AZ2613" s="172"/>
      <c r="BA2613" s="172"/>
      <c r="BB2613" s="172"/>
      <c r="BC2613" s="172"/>
      <c r="BD2613" s="172"/>
      <c r="BE2613" s="172"/>
      <c r="BF2613" s="172"/>
      <c r="BG2613" s="172"/>
      <c r="BH2613" s="172"/>
      <c r="BI2613" s="172"/>
      <c r="BJ2613" s="172"/>
      <c r="BK2613" s="172"/>
      <c r="BL2613" s="172"/>
      <c r="BM2613" s="172"/>
      <c r="BN2613" s="172"/>
    </row>
    <row r="2614" spans="20:66" s="156" customFormat="1">
      <c r="T2614" s="172"/>
      <c r="U2614" s="172"/>
      <c r="V2614" s="172"/>
      <c r="W2614" s="172"/>
      <c r="X2614" s="172"/>
      <c r="Y2614" s="172"/>
      <c r="Z2614" s="172"/>
      <c r="AA2614" s="172"/>
      <c r="AB2614" s="172"/>
      <c r="AC2614" s="172"/>
      <c r="AD2614" s="172"/>
      <c r="AE2614" s="172"/>
      <c r="AF2614" s="172"/>
      <c r="AG2614" s="172"/>
      <c r="AH2614" s="172"/>
      <c r="AI2614" s="172"/>
      <c r="AJ2614" s="172"/>
      <c r="AK2614" s="172"/>
      <c r="AL2614" s="172"/>
      <c r="AM2614" s="172"/>
      <c r="AN2614" s="172"/>
      <c r="AO2614" s="172"/>
      <c r="AP2614" s="172"/>
      <c r="AQ2614" s="172"/>
      <c r="AR2614" s="172"/>
      <c r="AS2614" s="172"/>
      <c r="AT2614" s="172"/>
      <c r="AU2614" s="172"/>
      <c r="AV2614" s="172"/>
      <c r="AW2614" s="172"/>
      <c r="AX2614" s="172"/>
      <c r="AY2614" s="172"/>
      <c r="AZ2614" s="172"/>
      <c r="BA2614" s="172"/>
      <c r="BB2614" s="172"/>
      <c r="BC2614" s="172"/>
      <c r="BD2614" s="172"/>
      <c r="BE2614" s="172"/>
      <c r="BF2614" s="172"/>
      <c r="BG2614" s="172"/>
      <c r="BH2614" s="172"/>
      <c r="BI2614" s="172"/>
      <c r="BJ2614" s="172"/>
      <c r="BK2614" s="172"/>
      <c r="BL2614" s="172"/>
      <c r="BM2614" s="172"/>
      <c r="BN2614" s="172"/>
    </row>
    <row r="2615" spans="20:66" s="156" customFormat="1">
      <c r="T2615" s="172"/>
      <c r="U2615" s="172"/>
      <c r="V2615" s="172"/>
      <c r="W2615" s="172"/>
      <c r="X2615" s="172"/>
      <c r="Y2615" s="172"/>
      <c r="Z2615" s="172"/>
      <c r="AA2615" s="172"/>
      <c r="AB2615" s="172"/>
      <c r="AC2615" s="172"/>
      <c r="AD2615" s="172"/>
      <c r="AE2615" s="172"/>
      <c r="AF2615" s="172"/>
      <c r="AG2615" s="172"/>
      <c r="AH2615" s="172"/>
      <c r="AI2615" s="172"/>
      <c r="AJ2615" s="172"/>
      <c r="AK2615" s="172"/>
      <c r="AL2615" s="172"/>
      <c r="AM2615" s="172"/>
      <c r="AN2615" s="172"/>
      <c r="AO2615" s="172"/>
      <c r="AP2615" s="172"/>
      <c r="AQ2615" s="172"/>
      <c r="AR2615" s="172"/>
      <c r="AS2615" s="172"/>
      <c r="AT2615" s="172"/>
      <c r="AU2615" s="172"/>
      <c r="AV2615" s="172"/>
      <c r="AW2615" s="172"/>
      <c r="AX2615" s="172"/>
      <c r="AY2615" s="172"/>
      <c r="AZ2615" s="172"/>
      <c r="BA2615" s="172"/>
      <c r="BB2615" s="172"/>
      <c r="BC2615" s="172"/>
      <c r="BD2615" s="172"/>
      <c r="BE2615" s="172"/>
      <c r="BF2615" s="172"/>
      <c r="BG2615" s="172"/>
      <c r="BH2615" s="172"/>
      <c r="BI2615" s="172"/>
      <c r="BJ2615" s="172"/>
      <c r="BK2615" s="172"/>
      <c r="BL2615" s="172"/>
      <c r="BM2615" s="172"/>
      <c r="BN2615" s="172"/>
    </row>
    <row r="2616" spans="20:66" s="156" customFormat="1">
      <c r="T2616" s="172"/>
      <c r="U2616" s="172"/>
      <c r="V2616" s="172"/>
      <c r="W2616" s="172"/>
      <c r="X2616" s="172"/>
      <c r="Y2616" s="172"/>
      <c r="Z2616" s="172"/>
      <c r="AA2616" s="172"/>
      <c r="AB2616" s="172"/>
      <c r="AC2616" s="172"/>
      <c r="AD2616" s="172"/>
      <c r="AE2616" s="172"/>
      <c r="AF2616" s="172"/>
      <c r="AG2616" s="172"/>
      <c r="AH2616" s="172"/>
      <c r="AI2616" s="172"/>
      <c r="AJ2616" s="172"/>
      <c r="AK2616" s="172"/>
      <c r="AL2616" s="172"/>
      <c r="AM2616" s="172"/>
      <c r="AN2616" s="172"/>
      <c r="AO2616" s="172"/>
      <c r="AP2616" s="172"/>
      <c r="AQ2616" s="172"/>
      <c r="AR2616" s="172"/>
      <c r="AS2616" s="172"/>
      <c r="AT2616" s="172"/>
      <c r="AU2616" s="172"/>
      <c r="AV2616" s="172"/>
      <c r="AW2616" s="172"/>
      <c r="AX2616" s="172"/>
      <c r="AY2616" s="172"/>
      <c r="AZ2616" s="172"/>
      <c r="BA2616" s="172"/>
      <c r="BB2616" s="172"/>
      <c r="BC2616" s="172"/>
      <c r="BD2616" s="172"/>
      <c r="BE2616" s="172"/>
      <c r="BF2616" s="172"/>
      <c r="BG2616" s="172"/>
      <c r="BH2616" s="172"/>
      <c r="BI2616" s="172"/>
      <c r="BJ2616" s="172"/>
      <c r="BK2616" s="172"/>
      <c r="BL2616" s="172"/>
      <c r="BM2616" s="172"/>
      <c r="BN2616" s="172"/>
    </row>
    <row r="2617" spans="20:66" s="156" customFormat="1">
      <c r="T2617" s="172"/>
      <c r="U2617" s="172"/>
      <c r="V2617" s="172"/>
      <c r="W2617" s="172"/>
      <c r="X2617" s="172"/>
      <c r="Y2617" s="172"/>
      <c r="Z2617" s="172"/>
      <c r="AA2617" s="172"/>
      <c r="AB2617" s="172"/>
      <c r="AC2617" s="172"/>
      <c r="AD2617" s="172"/>
      <c r="AE2617" s="172"/>
      <c r="AF2617" s="172"/>
      <c r="AG2617" s="172"/>
      <c r="AH2617" s="172"/>
      <c r="AI2617" s="172"/>
      <c r="AJ2617" s="172"/>
      <c r="AK2617" s="172"/>
      <c r="AL2617" s="172"/>
      <c r="AM2617" s="172"/>
      <c r="AN2617" s="172"/>
      <c r="AO2617" s="172"/>
      <c r="AP2617" s="172"/>
      <c r="AQ2617" s="172"/>
      <c r="AR2617" s="172"/>
      <c r="AS2617" s="172"/>
      <c r="AT2617" s="172"/>
      <c r="AU2617" s="172"/>
      <c r="AV2617" s="172"/>
      <c r="AW2617" s="172"/>
      <c r="AX2617" s="172"/>
      <c r="AY2617" s="172"/>
      <c r="AZ2617" s="172"/>
      <c r="BA2617" s="172"/>
      <c r="BB2617" s="172"/>
      <c r="BC2617" s="172"/>
      <c r="BD2617" s="172"/>
      <c r="BE2617" s="172"/>
      <c r="BF2617" s="172"/>
      <c r="BG2617" s="172"/>
      <c r="BH2617" s="172"/>
      <c r="BI2617" s="172"/>
      <c r="BJ2617" s="172"/>
      <c r="BK2617" s="172"/>
      <c r="BL2617" s="172"/>
      <c r="BM2617" s="172"/>
      <c r="BN2617" s="172"/>
    </row>
    <row r="2618" spans="20:66" s="156" customFormat="1">
      <c r="T2618" s="172"/>
      <c r="U2618" s="172"/>
      <c r="V2618" s="172"/>
      <c r="W2618" s="172"/>
      <c r="X2618" s="172"/>
      <c r="Y2618" s="172"/>
      <c r="Z2618" s="172"/>
      <c r="AA2618" s="172"/>
      <c r="AB2618" s="172"/>
      <c r="AC2618" s="172"/>
      <c r="AD2618" s="172"/>
      <c r="AE2618" s="172"/>
      <c r="AF2618" s="172"/>
      <c r="AG2618" s="172"/>
      <c r="AH2618" s="172"/>
      <c r="AI2618" s="172"/>
      <c r="AJ2618" s="172"/>
      <c r="AK2618" s="172"/>
      <c r="AL2618" s="172"/>
      <c r="AM2618" s="172"/>
      <c r="AN2618" s="172"/>
      <c r="AO2618" s="172"/>
      <c r="AP2618" s="172"/>
      <c r="AQ2618" s="172"/>
      <c r="AR2618" s="172"/>
      <c r="AS2618" s="172"/>
      <c r="AT2618" s="172"/>
      <c r="AU2618" s="172"/>
      <c r="AV2618" s="172"/>
      <c r="AW2618" s="172"/>
      <c r="AX2618" s="172"/>
      <c r="AY2618" s="172"/>
      <c r="AZ2618" s="172"/>
      <c r="BA2618" s="172"/>
      <c r="BB2618" s="172"/>
      <c r="BC2618" s="172"/>
      <c r="BD2618" s="172"/>
      <c r="BE2618" s="172"/>
      <c r="BF2618" s="172"/>
      <c r="BG2618" s="172"/>
      <c r="BH2618" s="172"/>
      <c r="BI2618" s="172"/>
      <c r="BJ2618" s="172"/>
      <c r="BK2618" s="172"/>
      <c r="BL2618" s="172"/>
      <c r="BM2618" s="172"/>
      <c r="BN2618" s="172"/>
    </row>
    <row r="2619" spans="20:66" s="156" customFormat="1">
      <c r="T2619" s="172"/>
      <c r="U2619" s="172"/>
      <c r="V2619" s="172"/>
      <c r="W2619" s="172"/>
      <c r="X2619" s="172"/>
      <c r="Y2619" s="172"/>
      <c r="Z2619" s="172"/>
      <c r="AA2619" s="172"/>
      <c r="AB2619" s="172"/>
      <c r="AC2619" s="172"/>
      <c r="AD2619" s="172"/>
      <c r="AE2619" s="172"/>
      <c r="AF2619" s="172"/>
      <c r="AG2619" s="172"/>
      <c r="AH2619" s="172"/>
      <c r="AI2619" s="172"/>
      <c r="AJ2619" s="172"/>
      <c r="AK2619" s="172"/>
      <c r="AL2619" s="172"/>
      <c r="AM2619" s="172"/>
      <c r="AN2619" s="172"/>
      <c r="AO2619" s="172"/>
      <c r="AP2619" s="172"/>
      <c r="AQ2619" s="172"/>
      <c r="AR2619" s="172"/>
      <c r="AS2619" s="172"/>
      <c r="AT2619" s="172"/>
      <c r="AU2619" s="172"/>
      <c r="AV2619" s="172"/>
      <c r="AW2619" s="172"/>
      <c r="AX2619" s="172"/>
      <c r="AY2619" s="172"/>
      <c r="AZ2619" s="172"/>
      <c r="BA2619" s="172"/>
      <c r="BB2619" s="172"/>
      <c r="BC2619" s="172"/>
      <c r="BD2619" s="172"/>
      <c r="BE2619" s="172"/>
      <c r="BF2619" s="172"/>
      <c r="BG2619" s="172"/>
      <c r="BH2619" s="172"/>
      <c r="BI2619" s="172"/>
      <c r="BJ2619" s="172"/>
      <c r="BK2619" s="172"/>
      <c r="BL2619" s="172"/>
      <c r="BM2619" s="172"/>
      <c r="BN2619" s="172"/>
    </row>
    <row r="2620" spans="20:66" s="156" customFormat="1">
      <c r="T2620" s="172"/>
      <c r="U2620" s="172"/>
      <c r="V2620" s="172"/>
      <c r="W2620" s="172"/>
      <c r="X2620" s="172"/>
      <c r="Y2620" s="172"/>
      <c r="Z2620" s="172"/>
      <c r="AA2620" s="172"/>
      <c r="AB2620" s="172"/>
      <c r="AC2620" s="172"/>
      <c r="AD2620" s="172"/>
      <c r="AE2620" s="172"/>
      <c r="AF2620" s="172"/>
      <c r="AG2620" s="172"/>
      <c r="AH2620" s="172"/>
      <c r="AI2620" s="172"/>
      <c r="AJ2620" s="172"/>
      <c r="AK2620" s="172"/>
      <c r="AL2620" s="172"/>
      <c r="AM2620" s="172"/>
      <c r="AN2620" s="172"/>
      <c r="AO2620" s="172"/>
      <c r="AP2620" s="172"/>
      <c r="AQ2620" s="172"/>
      <c r="AR2620" s="172"/>
      <c r="AS2620" s="172"/>
      <c r="AT2620" s="172"/>
      <c r="AU2620" s="172"/>
      <c r="AV2620" s="172"/>
      <c r="AW2620" s="172"/>
      <c r="AX2620" s="172"/>
      <c r="AY2620" s="172"/>
      <c r="AZ2620" s="172"/>
      <c r="BA2620" s="172"/>
      <c r="BB2620" s="172"/>
      <c r="BC2620" s="172"/>
      <c r="BD2620" s="172"/>
      <c r="BE2620" s="172"/>
      <c r="BF2620" s="172"/>
      <c r="BG2620" s="172"/>
      <c r="BH2620" s="172"/>
      <c r="BI2620" s="172"/>
      <c r="BJ2620" s="172"/>
      <c r="BK2620" s="172"/>
      <c r="BL2620" s="172"/>
      <c r="BM2620" s="172"/>
      <c r="BN2620" s="172"/>
    </row>
    <row r="2621" spans="20:66" s="156" customFormat="1">
      <c r="T2621" s="172"/>
      <c r="U2621" s="172"/>
      <c r="V2621" s="172"/>
      <c r="W2621" s="172"/>
      <c r="X2621" s="172"/>
      <c r="Y2621" s="172"/>
      <c r="Z2621" s="172"/>
      <c r="AA2621" s="172"/>
      <c r="AB2621" s="172"/>
      <c r="AC2621" s="172"/>
      <c r="AD2621" s="172"/>
      <c r="AE2621" s="172"/>
      <c r="AF2621" s="172"/>
      <c r="AG2621" s="172"/>
      <c r="AH2621" s="172"/>
      <c r="AI2621" s="172"/>
      <c r="AJ2621" s="172"/>
      <c r="AK2621" s="172"/>
      <c r="AL2621" s="172"/>
      <c r="AM2621" s="172"/>
      <c r="AN2621" s="172"/>
      <c r="AO2621" s="172"/>
      <c r="AP2621" s="172"/>
      <c r="AQ2621" s="172"/>
      <c r="AR2621" s="172"/>
      <c r="AS2621" s="172"/>
      <c r="AT2621" s="172"/>
      <c r="AU2621" s="172"/>
      <c r="AV2621" s="172"/>
      <c r="AW2621" s="172"/>
      <c r="AX2621" s="172"/>
      <c r="AY2621" s="172"/>
      <c r="AZ2621" s="172"/>
      <c r="BA2621" s="172"/>
      <c r="BB2621" s="172"/>
      <c r="BC2621" s="172"/>
      <c r="BD2621" s="172"/>
      <c r="BE2621" s="172"/>
      <c r="BF2621" s="172"/>
      <c r="BG2621" s="172"/>
      <c r="BH2621" s="172"/>
      <c r="BI2621" s="172"/>
      <c r="BJ2621" s="172"/>
      <c r="BK2621" s="172"/>
      <c r="BL2621" s="172"/>
      <c r="BM2621" s="172"/>
      <c r="BN2621" s="172"/>
    </row>
    <row r="2622" spans="20:66" s="156" customFormat="1">
      <c r="T2622" s="172"/>
      <c r="U2622" s="172"/>
      <c r="V2622" s="172"/>
      <c r="W2622" s="172"/>
      <c r="X2622" s="172"/>
      <c r="Y2622" s="172"/>
      <c r="Z2622" s="172"/>
      <c r="AA2622" s="172"/>
      <c r="AB2622" s="172"/>
      <c r="AC2622" s="172"/>
      <c r="AD2622" s="172"/>
      <c r="AE2622" s="172"/>
      <c r="AF2622" s="172"/>
      <c r="AG2622" s="172"/>
      <c r="AH2622" s="172"/>
      <c r="AI2622" s="172"/>
      <c r="AJ2622" s="172"/>
      <c r="AK2622" s="172"/>
      <c r="AL2622" s="172"/>
      <c r="AM2622" s="172"/>
      <c r="AN2622" s="172"/>
      <c r="AO2622" s="172"/>
      <c r="AP2622" s="172"/>
      <c r="AQ2622" s="172"/>
      <c r="AR2622" s="172"/>
      <c r="AS2622" s="172"/>
      <c r="AT2622" s="172"/>
      <c r="AU2622" s="172"/>
      <c r="AV2622" s="172"/>
      <c r="AW2622" s="172"/>
      <c r="AX2622" s="172"/>
      <c r="AY2622" s="172"/>
      <c r="AZ2622" s="172"/>
      <c r="BA2622" s="172"/>
      <c r="BB2622" s="172"/>
      <c r="BC2622" s="172"/>
      <c r="BD2622" s="172"/>
      <c r="BE2622" s="172"/>
      <c r="BF2622" s="172"/>
      <c r="BG2622" s="172"/>
      <c r="BH2622" s="172"/>
      <c r="BI2622" s="172"/>
      <c r="BJ2622" s="172"/>
      <c r="BK2622" s="172"/>
      <c r="BL2622" s="172"/>
      <c r="BM2622" s="172"/>
      <c r="BN2622" s="172"/>
    </row>
    <row r="2623" spans="20:66" s="156" customFormat="1">
      <c r="T2623" s="172"/>
      <c r="U2623" s="172"/>
      <c r="V2623" s="172"/>
      <c r="W2623" s="172"/>
      <c r="X2623" s="172"/>
      <c r="Y2623" s="172"/>
      <c r="Z2623" s="172"/>
      <c r="AA2623" s="172"/>
      <c r="AB2623" s="172"/>
      <c r="AC2623" s="172"/>
      <c r="AD2623" s="172"/>
      <c r="AE2623" s="172"/>
      <c r="AF2623" s="172"/>
      <c r="AG2623" s="172"/>
      <c r="AH2623" s="172"/>
      <c r="AI2623" s="172"/>
      <c r="AJ2623" s="172"/>
      <c r="AK2623" s="172"/>
      <c r="AL2623" s="172"/>
      <c r="AM2623" s="172"/>
      <c r="AN2623" s="172"/>
      <c r="AO2623" s="172"/>
      <c r="AP2623" s="172"/>
      <c r="AQ2623" s="172"/>
      <c r="AR2623" s="172"/>
      <c r="AS2623" s="172"/>
      <c r="AT2623" s="172"/>
      <c r="AU2623" s="172"/>
      <c r="AV2623" s="172"/>
      <c r="AW2623" s="172"/>
      <c r="AX2623" s="172"/>
      <c r="AY2623" s="172"/>
      <c r="AZ2623" s="172"/>
      <c r="BA2623" s="172"/>
      <c r="BB2623" s="172"/>
      <c r="BC2623" s="172"/>
      <c r="BD2623" s="172"/>
      <c r="BE2623" s="172"/>
      <c r="BF2623" s="172"/>
      <c r="BG2623" s="172"/>
      <c r="BH2623" s="172"/>
      <c r="BI2623" s="172"/>
      <c r="BJ2623" s="172"/>
      <c r="BK2623" s="172"/>
      <c r="BL2623" s="172"/>
      <c r="BM2623" s="172"/>
      <c r="BN2623" s="172"/>
    </row>
    <row r="2624" spans="20:66" s="156" customFormat="1">
      <c r="T2624" s="172"/>
      <c r="U2624" s="172"/>
      <c r="V2624" s="172"/>
      <c r="W2624" s="172"/>
      <c r="X2624" s="172"/>
      <c r="Y2624" s="172"/>
      <c r="Z2624" s="172"/>
      <c r="AA2624" s="172"/>
      <c r="AB2624" s="172"/>
      <c r="AC2624" s="172"/>
      <c r="AD2624" s="172"/>
      <c r="AE2624" s="172"/>
      <c r="AF2624" s="172"/>
      <c r="AG2624" s="172"/>
      <c r="AH2624" s="172"/>
      <c r="AI2624" s="172"/>
      <c r="AJ2624" s="172"/>
      <c r="AK2624" s="172"/>
      <c r="AL2624" s="172"/>
      <c r="AM2624" s="172"/>
      <c r="AN2624" s="172"/>
      <c r="AO2624" s="172"/>
      <c r="AP2624" s="172"/>
      <c r="AQ2624" s="172"/>
      <c r="AR2624" s="172"/>
      <c r="AS2624" s="172"/>
      <c r="AT2624" s="172"/>
      <c r="AU2624" s="172"/>
      <c r="AV2624" s="172"/>
      <c r="AW2624" s="172"/>
      <c r="AX2624" s="172"/>
      <c r="AY2624" s="172"/>
      <c r="AZ2624" s="172"/>
      <c r="BA2624" s="172"/>
      <c r="BB2624" s="172"/>
      <c r="BC2624" s="172"/>
      <c r="BD2624" s="172"/>
      <c r="BE2624" s="172"/>
      <c r="BF2624" s="172"/>
      <c r="BG2624" s="172"/>
      <c r="BH2624" s="172"/>
      <c r="BI2624" s="172"/>
      <c r="BJ2624" s="172"/>
      <c r="BK2624" s="172"/>
      <c r="BL2624" s="172"/>
      <c r="BM2624" s="172"/>
      <c r="BN2624" s="172"/>
    </row>
    <row r="2625" spans="20:66" s="156" customFormat="1">
      <c r="T2625" s="172"/>
      <c r="U2625" s="172"/>
      <c r="V2625" s="172"/>
      <c r="W2625" s="172"/>
      <c r="X2625" s="172"/>
      <c r="Y2625" s="172"/>
      <c r="Z2625" s="172"/>
      <c r="AA2625" s="172"/>
      <c r="AB2625" s="172"/>
      <c r="AC2625" s="172"/>
      <c r="AD2625" s="172"/>
      <c r="AE2625" s="172"/>
      <c r="AF2625" s="172"/>
      <c r="AG2625" s="172"/>
      <c r="AH2625" s="172"/>
      <c r="AI2625" s="172"/>
      <c r="AJ2625" s="172"/>
      <c r="AK2625" s="172"/>
      <c r="AL2625" s="172"/>
      <c r="AM2625" s="172"/>
      <c r="AN2625" s="172"/>
      <c r="AO2625" s="172"/>
      <c r="AP2625" s="172"/>
      <c r="AQ2625" s="172"/>
      <c r="AR2625" s="172"/>
      <c r="AS2625" s="172"/>
      <c r="AT2625" s="172"/>
      <c r="AU2625" s="172"/>
      <c r="AV2625" s="172"/>
      <c r="AW2625" s="172"/>
      <c r="AX2625" s="172"/>
      <c r="AY2625" s="172"/>
      <c r="AZ2625" s="172"/>
      <c r="BA2625" s="172"/>
      <c r="BB2625" s="172"/>
      <c r="BC2625" s="172"/>
      <c r="BD2625" s="172"/>
      <c r="BE2625" s="172"/>
      <c r="BF2625" s="172"/>
      <c r="BG2625" s="172"/>
      <c r="BH2625" s="172"/>
      <c r="BI2625" s="172"/>
      <c r="BJ2625" s="172"/>
      <c r="BK2625" s="172"/>
      <c r="BL2625" s="172"/>
      <c r="BM2625" s="172"/>
      <c r="BN2625" s="172"/>
    </row>
    <row r="2626" spans="20:66" s="156" customFormat="1">
      <c r="T2626" s="172"/>
      <c r="U2626" s="172"/>
      <c r="V2626" s="172"/>
      <c r="W2626" s="172"/>
      <c r="X2626" s="172"/>
      <c r="Y2626" s="172"/>
      <c r="Z2626" s="172"/>
      <c r="AA2626" s="172"/>
      <c r="AB2626" s="172"/>
      <c r="AC2626" s="172"/>
      <c r="AD2626" s="172"/>
      <c r="AE2626" s="172"/>
      <c r="AF2626" s="172"/>
      <c r="AG2626" s="172"/>
      <c r="AH2626" s="172"/>
      <c r="AI2626" s="172"/>
      <c r="AJ2626" s="172"/>
      <c r="AK2626" s="172"/>
      <c r="AL2626" s="172"/>
      <c r="AM2626" s="172"/>
      <c r="AN2626" s="172"/>
      <c r="AO2626" s="172"/>
      <c r="AP2626" s="172"/>
      <c r="AQ2626" s="172"/>
      <c r="AR2626" s="172"/>
      <c r="AS2626" s="172"/>
      <c r="AT2626" s="172"/>
      <c r="AU2626" s="172"/>
      <c r="AV2626" s="172"/>
      <c r="AW2626" s="172"/>
      <c r="AX2626" s="172"/>
      <c r="AY2626" s="172"/>
      <c r="AZ2626" s="172"/>
      <c r="BA2626" s="172"/>
      <c r="BB2626" s="172"/>
      <c r="BC2626" s="172"/>
      <c r="BD2626" s="172"/>
      <c r="BE2626" s="172"/>
      <c r="BF2626" s="172"/>
      <c r="BG2626" s="172"/>
      <c r="BH2626" s="172"/>
      <c r="BI2626" s="172"/>
      <c r="BJ2626" s="172"/>
      <c r="BK2626" s="172"/>
      <c r="BL2626" s="172"/>
      <c r="BM2626" s="172"/>
      <c r="BN2626" s="172"/>
    </row>
    <row r="2627" spans="20:66" s="156" customFormat="1">
      <c r="T2627" s="172"/>
      <c r="U2627" s="172"/>
      <c r="V2627" s="172"/>
      <c r="W2627" s="172"/>
      <c r="X2627" s="172"/>
      <c r="Y2627" s="172"/>
      <c r="Z2627" s="172"/>
      <c r="AA2627" s="172"/>
      <c r="AB2627" s="172"/>
      <c r="AC2627" s="172"/>
      <c r="AD2627" s="172"/>
      <c r="AE2627" s="172"/>
      <c r="AF2627" s="172"/>
      <c r="AG2627" s="172"/>
      <c r="AH2627" s="172"/>
      <c r="AI2627" s="172"/>
      <c r="AJ2627" s="172"/>
      <c r="AK2627" s="172"/>
      <c r="AL2627" s="172"/>
      <c r="AM2627" s="172"/>
      <c r="AN2627" s="172"/>
      <c r="AO2627" s="172"/>
      <c r="AP2627" s="172"/>
      <c r="AQ2627" s="172"/>
      <c r="AR2627" s="172"/>
      <c r="AS2627" s="172"/>
      <c r="AT2627" s="172"/>
      <c r="AU2627" s="172"/>
      <c r="AV2627" s="172"/>
      <c r="AW2627" s="172"/>
      <c r="AX2627" s="172"/>
      <c r="AY2627" s="172"/>
      <c r="AZ2627" s="172"/>
      <c r="BA2627" s="172"/>
      <c r="BB2627" s="172"/>
      <c r="BC2627" s="172"/>
      <c r="BD2627" s="172"/>
      <c r="BE2627" s="172"/>
      <c r="BF2627" s="172"/>
      <c r="BG2627" s="172"/>
      <c r="BH2627" s="172"/>
      <c r="BI2627" s="172"/>
      <c r="BJ2627" s="172"/>
      <c r="BK2627" s="172"/>
      <c r="BL2627" s="172"/>
      <c r="BM2627" s="172"/>
      <c r="BN2627" s="172"/>
    </row>
    <row r="2628" spans="20:66" s="156" customFormat="1">
      <c r="T2628" s="172"/>
      <c r="U2628" s="172"/>
      <c r="V2628" s="172"/>
      <c r="W2628" s="172"/>
      <c r="X2628" s="172"/>
      <c r="Y2628" s="172"/>
      <c r="Z2628" s="172"/>
      <c r="AA2628" s="172"/>
      <c r="AB2628" s="172"/>
      <c r="AC2628" s="172"/>
      <c r="AD2628" s="172"/>
      <c r="AE2628" s="172"/>
      <c r="AF2628" s="172"/>
      <c r="AG2628" s="172"/>
      <c r="AH2628" s="172"/>
      <c r="AI2628" s="172"/>
      <c r="AJ2628" s="172"/>
      <c r="AK2628" s="172"/>
      <c r="AL2628" s="172"/>
      <c r="AM2628" s="172"/>
      <c r="AN2628" s="172"/>
      <c r="AO2628" s="172"/>
      <c r="AP2628" s="172"/>
      <c r="AQ2628" s="172"/>
      <c r="AR2628" s="172"/>
      <c r="AS2628" s="172"/>
      <c r="AT2628" s="172"/>
      <c r="AU2628" s="172"/>
      <c r="AV2628" s="172"/>
      <c r="AW2628" s="172"/>
      <c r="AX2628" s="172"/>
      <c r="AY2628" s="172"/>
      <c r="AZ2628" s="172"/>
      <c r="BA2628" s="172"/>
      <c r="BB2628" s="172"/>
      <c r="BC2628" s="172"/>
      <c r="BD2628" s="172"/>
      <c r="BE2628" s="172"/>
      <c r="BF2628" s="172"/>
      <c r="BG2628" s="172"/>
      <c r="BH2628" s="172"/>
      <c r="BI2628" s="172"/>
      <c r="BJ2628" s="172"/>
      <c r="BK2628" s="172"/>
      <c r="BL2628" s="172"/>
      <c r="BM2628" s="172"/>
      <c r="BN2628" s="172"/>
    </row>
    <row r="2629" spans="20:66" s="156" customFormat="1">
      <c r="T2629" s="172"/>
      <c r="U2629" s="172"/>
      <c r="V2629" s="172"/>
      <c r="W2629" s="172"/>
      <c r="X2629" s="172"/>
      <c r="Y2629" s="172"/>
      <c r="Z2629" s="172"/>
      <c r="AA2629" s="172"/>
      <c r="AB2629" s="172"/>
      <c r="AC2629" s="172"/>
      <c r="AD2629" s="172"/>
      <c r="AE2629" s="172"/>
      <c r="AF2629" s="172"/>
      <c r="AG2629" s="172"/>
      <c r="AH2629" s="172"/>
      <c r="AI2629" s="172"/>
      <c r="AJ2629" s="172"/>
      <c r="AK2629" s="172"/>
      <c r="AL2629" s="172"/>
      <c r="AM2629" s="172"/>
      <c r="AN2629" s="172"/>
      <c r="AO2629" s="172"/>
      <c r="AP2629" s="172"/>
      <c r="AQ2629" s="172"/>
      <c r="AR2629" s="172"/>
      <c r="AS2629" s="172"/>
      <c r="AT2629" s="172"/>
      <c r="AU2629" s="172"/>
      <c r="AV2629" s="172"/>
      <c r="AW2629" s="172"/>
      <c r="AX2629" s="172"/>
      <c r="AY2629" s="172"/>
      <c r="AZ2629" s="172"/>
      <c r="BA2629" s="172"/>
      <c r="BB2629" s="172"/>
      <c r="BC2629" s="172"/>
      <c r="BD2629" s="172"/>
      <c r="BE2629" s="172"/>
      <c r="BF2629" s="172"/>
      <c r="BG2629" s="172"/>
      <c r="BH2629" s="172"/>
      <c r="BI2629" s="172"/>
      <c r="BJ2629" s="172"/>
      <c r="BK2629" s="172"/>
      <c r="BL2629" s="172"/>
      <c r="BM2629" s="172"/>
      <c r="BN2629" s="172"/>
    </row>
    <row r="2630" spans="20:66" s="156" customFormat="1">
      <c r="T2630" s="172"/>
      <c r="U2630" s="172"/>
      <c r="V2630" s="172"/>
      <c r="W2630" s="172"/>
      <c r="X2630" s="172"/>
      <c r="Y2630" s="172"/>
      <c r="Z2630" s="172"/>
      <c r="AA2630" s="172"/>
      <c r="AB2630" s="172"/>
      <c r="AC2630" s="172"/>
      <c r="AD2630" s="172"/>
      <c r="AE2630" s="172"/>
      <c r="AF2630" s="172"/>
      <c r="AG2630" s="172"/>
      <c r="AH2630" s="172"/>
      <c r="AI2630" s="172"/>
      <c r="AJ2630" s="172"/>
      <c r="AK2630" s="172"/>
      <c r="AL2630" s="172"/>
      <c r="AM2630" s="172"/>
      <c r="AN2630" s="172"/>
      <c r="AO2630" s="172"/>
      <c r="AP2630" s="172"/>
      <c r="AQ2630" s="172"/>
      <c r="AR2630" s="172"/>
      <c r="AS2630" s="172"/>
      <c r="AT2630" s="172"/>
      <c r="AU2630" s="172"/>
      <c r="AV2630" s="172"/>
      <c r="AW2630" s="172"/>
      <c r="AX2630" s="172"/>
      <c r="AY2630" s="172"/>
      <c r="AZ2630" s="172"/>
      <c r="BA2630" s="172"/>
      <c r="BB2630" s="172"/>
      <c r="BC2630" s="172"/>
      <c r="BD2630" s="172"/>
      <c r="BE2630" s="172"/>
      <c r="BF2630" s="172"/>
      <c r="BG2630" s="172"/>
      <c r="BH2630" s="172"/>
      <c r="BI2630" s="172"/>
      <c r="BJ2630" s="172"/>
      <c r="BK2630" s="172"/>
      <c r="BL2630" s="172"/>
      <c r="BM2630" s="172"/>
      <c r="BN2630" s="172"/>
    </row>
    <row r="2631" spans="20:66" s="156" customFormat="1">
      <c r="T2631" s="172"/>
      <c r="U2631" s="172"/>
      <c r="V2631" s="172"/>
      <c r="W2631" s="172"/>
      <c r="X2631" s="172"/>
      <c r="Y2631" s="172"/>
      <c r="Z2631" s="172"/>
      <c r="AA2631" s="172"/>
      <c r="AB2631" s="172"/>
      <c r="AC2631" s="172"/>
      <c r="AD2631" s="172"/>
      <c r="AE2631" s="172"/>
      <c r="AF2631" s="172"/>
      <c r="AG2631" s="172"/>
      <c r="AH2631" s="172"/>
      <c r="AI2631" s="172"/>
      <c r="AJ2631" s="172"/>
      <c r="AK2631" s="172"/>
      <c r="AL2631" s="172"/>
      <c r="AM2631" s="172"/>
      <c r="AN2631" s="172"/>
      <c r="AO2631" s="172"/>
      <c r="AP2631" s="172"/>
      <c r="AQ2631" s="172"/>
      <c r="AR2631" s="172"/>
      <c r="AS2631" s="172"/>
      <c r="AT2631" s="172"/>
      <c r="AU2631" s="172"/>
      <c r="AV2631" s="172"/>
      <c r="AW2631" s="172"/>
      <c r="AX2631" s="172"/>
      <c r="AY2631" s="172"/>
      <c r="AZ2631" s="172"/>
      <c r="BA2631" s="172"/>
      <c r="BB2631" s="172"/>
      <c r="BC2631" s="172"/>
      <c r="BD2631" s="172"/>
      <c r="BE2631" s="172"/>
      <c r="BF2631" s="172"/>
      <c r="BG2631" s="172"/>
      <c r="BH2631" s="172"/>
      <c r="BI2631" s="172"/>
      <c r="BJ2631" s="172"/>
      <c r="BK2631" s="172"/>
      <c r="BL2631" s="172"/>
      <c r="BM2631" s="172"/>
      <c r="BN2631" s="172"/>
    </row>
    <row r="2632" spans="20:66" s="156" customFormat="1">
      <c r="T2632" s="172"/>
      <c r="U2632" s="172"/>
      <c r="V2632" s="172"/>
      <c r="W2632" s="172"/>
      <c r="X2632" s="172"/>
      <c r="Y2632" s="172"/>
      <c r="Z2632" s="172"/>
      <c r="AA2632" s="172"/>
      <c r="AB2632" s="172"/>
      <c r="AC2632" s="172"/>
      <c r="AD2632" s="172"/>
      <c r="AE2632" s="172"/>
      <c r="AF2632" s="172"/>
      <c r="AG2632" s="172"/>
      <c r="AH2632" s="172"/>
      <c r="AI2632" s="172"/>
      <c r="AJ2632" s="172"/>
      <c r="AK2632" s="172"/>
      <c r="AL2632" s="172"/>
      <c r="AM2632" s="172"/>
      <c r="AN2632" s="172"/>
      <c r="AO2632" s="172"/>
      <c r="AP2632" s="172"/>
      <c r="AQ2632" s="172"/>
      <c r="AR2632" s="172"/>
      <c r="AS2632" s="172"/>
      <c r="AT2632" s="172"/>
      <c r="AU2632" s="172"/>
      <c r="AV2632" s="172"/>
      <c r="AW2632" s="172"/>
      <c r="AX2632" s="172"/>
      <c r="AY2632" s="172"/>
      <c r="AZ2632" s="172"/>
      <c r="BA2632" s="172"/>
      <c r="BB2632" s="172"/>
      <c r="BC2632" s="172"/>
      <c r="BD2632" s="172"/>
      <c r="BE2632" s="172"/>
      <c r="BF2632" s="172"/>
      <c r="BG2632" s="172"/>
      <c r="BH2632" s="172"/>
      <c r="BI2632" s="172"/>
      <c r="BJ2632" s="172"/>
      <c r="BK2632" s="172"/>
      <c r="BL2632" s="172"/>
      <c r="BM2632" s="172"/>
      <c r="BN2632" s="172"/>
    </row>
    <row r="2633" spans="20:66" s="156" customFormat="1">
      <c r="T2633" s="172"/>
      <c r="U2633" s="172"/>
      <c r="V2633" s="172"/>
      <c r="W2633" s="172"/>
      <c r="X2633" s="172"/>
      <c r="Y2633" s="172"/>
      <c r="Z2633" s="172"/>
      <c r="AA2633" s="172"/>
      <c r="AB2633" s="172"/>
      <c r="AC2633" s="172"/>
      <c r="AD2633" s="172"/>
      <c r="AE2633" s="172"/>
      <c r="AF2633" s="172"/>
      <c r="AG2633" s="172"/>
      <c r="AH2633" s="172"/>
      <c r="AI2633" s="172"/>
      <c r="AJ2633" s="172"/>
      <c r="AK2633" s="172"/>
      <c r="AL2633" s="172"/>
      <c r="AM2633" s="172"/>
      <c r="AN2633" s="172"/>
      <c r="AO2633" s="172"/>
      <c r="AP2633" s="172"/>
      <c r="AQ2633" s="172"/>
      <c r="AR2633" s="172"/>
      <c r="AS2633" s="172"/>
      <c r="AT2633" s="172"/>
      <c r="AU2633" s="172"/>
      <c r="AV2633" s="172"/>
      <c r="AW2633" s="172"/>
      <c r="AX2633" s="172"/>
      <c r="AY2633" s="172"/>
      <c r="AZ2633" s="172"/>
      <c r="BA2633" s="172"/>
      <c r="BB2633" s="172"/>
      <c r="BC2633" s="172"/>
      <c r="BD2633" s="172"/>
      <c r="BE2633" s="172"/>
      <c r="BF2633" s="172"/>
      <c r="BG2633" s="172"/>
      <c r="BH2633" s="172"/>
      <c r="BI2633" s="172"/>
      <c r="BJ2633" s="172"/>
      <c r="BK2633" s="172"/>
      <c r="BL2633" s="172"/>
      <c r="BM2633" s="172"/>
      <c r="BN2633" s="172"/>
    </row>
    <row r="2634" spans="20:66" s="156" customFormat="1">
      <c r="T2634" s="172"/>
      <c r="U2634" s="172"/>
      <c r="V2634" s="172"/>
      <c r="W2634" s="172"/>
      <c r="X2634" s="172"/>
      <c r="Y2634" s="172"/>
      <c r="Z2634" s="172"/>
      <c r="AA2634" s="172"/>
      <c r="AB2634" s="172"/>
      <c r="AC2634" s="172"/>
      <c r="AD2634" s="172"/>
      <c r="AE2634" s="172"/>
      <c r="AF2634" s="172"/>
      <c r="AG2634" s="172"/>
      <c r="AH2634" s="172"/>
      <c r="AI2634" s="172"/>
      <c r="AJ2634" s="172"/>
      <c r="AK2634" s="172"/>
      <c r="AL2634" s="172"/>
      <c r="AM2634" s="172"/>
      <c r="AN2634" s="172"/>
      <c r="AO2634" s="172"/>
      <c r="AP2634" s="172"/>
      <c r="AQ2634" s="172"/>
      <c r="AR2634" s="172"/>
      <c r="AS2634" s="172"/>
      <c r="AT2634" s="172"/>
      <c r="AU2634" s="172"/>
      <c r="AV2634" s="172"/>
      <c r="AW2634" s="172"/>
      <c r="AX2634" s="172"/>
      <c r="AY2634" s="172"/>
      <c r="AZ2634" s="172"/>
      <c r="BA2634" s="172"/>
      <c r="BB2634" s="172"/>
      <c r="BC2634" s="172"/>
      <c r="BD2634" s="172"/>
      <c r="BE2634" s="172"/>
      <c r="BF2634" s="172"/>
      <c r="BG2634" s="172"/>
      <c r="BH2634" s="172"/>
      <c r="BI2634" s="172"/>
      <c r="BJ2634" s="172"/>
      <c r="BK2634" s="172"/>
      <c r="BL2634" s="172"/>
      <c r="BM2634" s="172"/>
      <c r="BN2634" s="172"/>
    </row>
    <row r="2635" spans="20:66" s="156" customFormat="1">
      <c r="T2635" s="172"/>
      <c r="U2635" s="172"/>
      <c r="V2635" s="172"/>
      <c r="W2635" s="172"/>
      <c r="X2635" s="172"/>
      <c r="Y2635" s="172"/>
      <c r="Z2635" s="172"/>
      <c r="AA2635" s="172"/>
      <c r="AB2635" s="172"/>
      <c r="AC2635" s="172"/>
      <c r="AD2635" s="172"/>
      <c r="AE2635" s="172"/>
      <c r="AF2635" s="172"/>
      <c r="AG2635" s="172"/>
      <c r="AH2635" s="172"/>
      <c r="AI2635" s="172"/>
      <c r="AJ2635" s="172"/>
      <c r="AK2635" s="172"/>
      <c r="AL2635" s="172"/>
      <c r="AM2635" s="172"/>
      <c r="AN2635" s="172"/>
      <c r="AO2635" s="172"/>
      <c r="AP2635" s="172"/>
      <c r="AQ2635" s="172"/>
      <c r="AR2635" s="172"/>
      <c r="AS2635" s="172"/>
      <c r="AT2635" s="172"/>
      <c r="AU2635" s="172"/>
      <c r="AV2635" s="172"/>
      <c r="AW2635" s="172"/>
      <c r="AX2635" s="172"/>
      <c r="AY2635" s="172"/>
      <c r="AZ2635" s="172"/>
      <c r="BA2635" s="172"/>
      <c r="BB2635" s="172"/>
      <c r="BC2635" s="172"/>
      <c r="BD2635" s="172"/>
      <c r="BE2635" s="172"/>
      <c r="BF2635" s="172"/>
      <c r="BG2635" s="172"/>
      <c r="BH2635" s="172"/>
      <c r="BI2635" s="172"/>
      <c r="BJ2635" s="172"/>
      <c r="BK2635" s="172"/>
      <c r="BL2635" s="172"/>
      <c r="BM2635" s="172"/>
      <c r="BN2635" s="172"/>
    </row>
    <row r="2636" spans="20:66" s="156" customFormat="1">
      <c r="T2636" s="172"/>
      <c r="U2636" s="172"/>
      <c r="V2636" s="172"/>
      <c r="W2636" s="172"/>
      <c r="X2636" s="172"/>
      <c r="Y2636" s="172"/>
      <c r="Z2636" s="172"/>
      <c r="AA2636" s="172"/>
      <c r="AB2636" s="172"/>
      <c r="AC2636" s="172"/>
      <c r="AD2636" s="172"/>
      <c r="AE2636" s="172"/>
      <c r="AF2636" s="172"/>
      <c r="AG2636" s="172"/>
      <c r="AH2636" s="172"/>
      <c r="AI2636" s="172"/>
      <c r="AJ2636" s="172"/>
      <c r="AK2636" s="172"/>
      <c r="AL2636" s="172"/>
      <c r="AM2636" s="172"/>
      <c r="AN2636" s="172"/>
      <c r="AO2636" s="172"/>
      <c r="AP2636" s="172"/>
      <c r="AQ2636" s="172"/>
      <c r="AR2636" s="172"/>
      <c r="AS2636" s="172"/>
      <c r="AT2636" s="172"/>
      <c r="AU2636" s="172"/>
      <c r="AV2636" s="172"/>
      <c r="AW2636" s="172"/>
      <c r="AX2636" s="172"/>
      <c r="AY2636" s="172"/>
      <c r="AZ2636" s="172"/>
      <c r="BA2636" s="172"/>
      <c r="BB2636" s="172"/>
      <c r="BC2636" s="172"/>
      <c r="BD2636" s="172"/>
      <c r="BE2636" s="172"/>
      <c r="BF2636" s="172"/>
      <c r="BG2636" s="172"/>
      <c r="BH2636" s="172"/>
      <c r="BI2636" s="172"/>
      <c r="BJ2636" s="172"/>
      <c r="BK2636" s="172"/>
      <c r="BL2636" s="172"/>
      <c r="BM2636" s="172"/>
      <c r="BN2636" s="172"/>
    </row>
    <row r="2637" spans="20:66" s="156" customFormat="1">
      <c r="T2637" s="172"/>
      <c r="U2637" s="172"/>
      <c r="V2637" s="172"/>
      <c r="W2637" s="172"/>
      <c r="X2637" s="172"/>
      <c r="Y2637" s="172"/>
      <c r="Z2637" s="172"/>
      <c r="AA2637" s="172"/>
      <c r="AB2637" s="172"/>
      <c r="AC2637" s="172"/>
      <c r="AD2637" s="172"/>
      <c r="AE2637" s="172"/>
      <c r="AF2637" s="172"/>
      <c r="AG2637" s="172"/>
      <c r="AH2637" s="172"/>
      <c r="AI2637" s="172"/>
      <c r="AJ2637" s="172"/>
      <c r="AK2637" s="172"/>
      <c r="AL2637" s="172"/>
      <c r="AM2637" s="172"/>
      <c r="AN2637" s="172"/>
      <c r="AO2637" s="172"/>
      <c r="AP2637" s="172"/>
      <c r="AQ2637" s="172"/>
      <c r="AR2637" s="172"/>
      <c r="AS2637" s="172"/>
      <c r="AT2637" s="172"/>
      <c r="AU2637" s="172"/>
      <c r="AV2637" s="172"/>
      <c r="AW2637" s="172"/>
      <c r="AX2637" s="172"/>
      <c r="AY2637" s="172"/>
      <c r="AZ2637" s="172"/>
      <c r="BA2637" s="172"/>
      <c r="BB2637" s="172"/>
      <c r="BC2637" s="172"/>
      <c r="BD2637" s="172"/>
      <c r="BE2637" s="172"/>
      <c r="BF2637" s="172"/>
      <c r="BG2637" s="172"/>
      <c r="BH2637" s="172"/>
      <c r="BI2637" s="172"/>
      <c r="BJ2637" s="172"/>
      <c r="BK2637" s="172"/>
      <c r="BL2637" s="172"/>
      <c r="BM2637" s="172"/>
      <c r="BN2637" s="172"/>
    </row>
    <row r="2638" spans="20:66" s="156" customFormat="1">
      <c r="T2638" s="172"/>
      <c r="U2638" s="172"/>
      <c r="V2638" s="172"/>
      <c r="W2638" s="172"/>
      <c r="X2638" s="172"/>
      <c r="Y2638" s="172"/>
      <c r="Z2638" s="172"/>
      <c r="AA2638" s="172"/>
      <c r="AB2638" s="172"/>
      <c r="AC2638" s="172"/>
      <c r="AD2638" s="172"/>
      <c r="AE2638" s="172"/>
      <c r="AF2638" s="172"/>
      <c r="AG2638" s="172"/>
      <c r="AH2638" s="172"/>
      <c r="AI2638" s="172"/>
      <c r="AJ2638" s="172"/>
      <c r="AK2638" s="172"/>
      <c r="AL2638" s="172"/>
      <c r="AM2638" s="172"/>
      <c r="AN2638" s="172"/>
      <c r="AO2638" s="172"/>
      <c r="AP2638" s="172"/>
      <c r="AQ2638" s="172"/>
      <c r="AR2638" s="172"/>
      <c r="AS2638" s="172"/>
      <c r="AT2638" s="172"/>
      <c r="AU2638" s="172"/>
      <c r="AV2638" s="172"/>
      <c r="AW2638" s="172"/>
      <c r="AX2638" s="172"/>
      <c r="AY2638" s="172"/>
      <c r="AZ2638" s="172"/>
      <c r="BA2638" s="172"/>
      <c r="BB2638" s="172"/>
      <c r="BC2638" s="172"/>
      <c r="BD2638" s="172"/>
      <c r="BE2638" s="172"/>
      <c r="BF2638" s="172"/>
      <c r="BG2638" s="172"/>
      <c r="BH2638" s="172"/>
      <c r="BI2638" s="172"/>
      <c r="BJ2638" s="172"/>
      <c r="BK2638" s="172"/>
      <c r="BL2638" s="172"/>
      <c r="BM2638" s="172"/>
      <c r="BN2638" s="172"/>
    </row>
    <row r="2639" spans="20:66" s="156" customFormat="1">
      <c r="T2639" s="172"/>
      <c r="U2639" s="172"/>
      <c r="V2639" s="172"/>
      <c r="W2639" s="172"/>
      <c r="X2639" s="172"/>
      <c r="Y2639" s="172"/>
      <c r="Z2639" s="172"/>
      <c r="AA2639" s="172"/>
      <c r="AB2639" s="172"/>
      <c r="AC2639" s="172"/>
      <c r="AD2639" s="172"/>
      <c r="AE2639" s="172"/>
      <c r="AF2639" s="172"/>
      <c r="AG2639" s="172"/>
      <c r="AH2639" s="172"/>
      <c r="AI2639" s="172"/>
      <c r="AJ2639" s="172"/>
      <c r="AK2639" s="172"/>
      <c r="AL2639" s="172"/>
      <c r="AM2639" s="172"/>
      <c r="AN2639" s="172"/>
      <c r="AO2639" s="172"/>
      <c r="AP2639" s="172"/>
      <c r="AQ2639" s="172"/>
      <c r="AR2639" s="172"/>
      <c r="AS2639" s="172"/>
      <c r="AT2639" s="172"/>
      <c r="AU2639" s="172"/>
      <c r="AV2639" s="172"/>
      <c r="AW2639" s="172"/>
      <c r="AX2639" s="172"/>
      <c r="AY2639" s="172"/>
      <c r="AZ2639" s="172"/>
      <c r="BA2639" s="172"/>
      <c r="BB2639" s="172"/>
      <c r="BC2639" s="172"/>
      <c r="BD2639" s="172"/>
      <c r="BE2639" s="172"/>
      <c r="BF2639" s="172"/>
      <c r="BG2639" s="172"/>
      <c r="BH2639" s="172"/>
      <c r="BI2639" s="172"/>
      <c r="BJ2639" s="172"/>
      <c r="BK2639" s="172"/>
      <c r="BL2639" s="172"/>
      <c r="BM2639" s="172"/>
      <c r="BN2639" s="172"/>
    </row>
    <row r="2640" spans="20:66" s="156" customFormat="1">
      <c r="T2640" s="172"/>
      <c r="U2640" s="172"/>
      <c r="V2640" s="172"/>
      <c r="W2640" s="172"/>
      <c r="X2640" s="172"/>
      <c r="Y2640" s="172"/>
      <c r="Z2640" s="172"/>
      <c r="AA2640" s="172"/>
      <c r="AB2640" s="172"/>
      <c r="AC2640" s="172"/>
      <c r="AD2640" s="172"/>
      <c r="AE2640" s="172"/>
      <c r="AF2640" s="172"/>
      <c r="AG2640" s="172"/>
      <c r="AH2640" s="172"/>
      <c r="AI2640" s="172"/>
      <c r="AJ2640" s="172"/>
      <c r="AK2640" s="172"/>
      <c r="AL2640" s="172"/>
      <c r="AM2640" s="172"/>
      <c r="AN2640" s="172"/>
      <c r="AO2640" s="172"/>
      <c r="AP2640" s="172"/>
      <c r="AQ2640" s="172"/>
      <c r="AR2640" s="172"/>
      <c r="AS2640" s="172"/>
      <c r="AT2640" s="172"/>
      <c r="AU2640" s="172"/>
      <c r="AV2640" s="172"/>
      <c r="AW2640" s="172"/>
      <c r="AX2640" s="172"/>
      <c r="AY2640" s="172"/>
      <c r="AZ2640" s="172"/>
      <c r="BA2640" s="172"/>
      <c r="BB2640" s="172"/>
      <c r="BC2640" s="172"/>
      <c r="BD2640" s="172"/>
      <c r="BE2640" s="172"/>
      <c r="BF2640" s="172"/>
      <c r="BG2640" s="172"/>
      <c r="BH2640" s="172"/>
      <c r="BI2640" s="172"/>
      <c r="BJ2640" s="172"/>
      <c r="BK2640" s="172"/>
      <c r="BL2640" s="172"/>
      <c r="BM2640" s="172"/>
      <c r="BN2640" s="172"/>
    </row>
    <row r="2641" spans="20:66" s="156" customFormat="1">
      <c r="T2641" s="172"/>
      <c r="U2641" s="172"/>
      <c r="V2641" s="172"/>
      <c r="W2641" s="172"/>
      <c r="X2641" s="172"/>
      <c r="Y2641" s="172"/>
      <c r="Z2641" s="172"/>
      <c r="AA2641" s="172"/>
      <c r="AB2641" s="172"/>
      <c r="AC2641" s="172"/>
      <c r="AD2641" s="172"/>
      <c r="AE2641" s="172"/>
      <c r="AF2641" s="172"/>
      <c r="AG2641" s="172"/>
      <c r="AH2641" s="172"/>
      <c r="AI2641" s="172"/>
      <c r="AJ2641" s="172"/>
      <c r="AK2641" s="172"/>
      <c r="AL2641" s="172"/>
      <c r="AM2641" s="172"/>
      <c r="AN2641" s="172"/>
      <c r="AO2641" s="172"/>
      <c r="AP2641" s="172"/>
      <c r="AQ2641" s="172"/>
      <c r="AR2641" s="172"/>
      <c r="AS2641" s="172"/>
      <c r="AT2641" s="172"/>
      <c r="AU2641" s="172"/>
      <c r="AV2641" s="172"/>
      <c r="AW2641" s="172"/>
      <c r="AX2641" s="172"/>
      <c r="AY2641" s="172"/>
      <c r="AZ2641" s="172"/>
      <c r="BA2641" s="172"/>
      <c r="BB2641" s="172"/>
      <c r="BC2641" s="172"/>
      <c r="BD2641" s="172"/>
      <c r="BE2641" s="172"/>
      <c r="BF2641" s="172"/>
      <c r="BG2641" s="172"/>
      <c r="BH2641" s="172"/>
      <c r="BI2641" s="172"/>
      <c r="BJ2641" s="172"/>
      <c r="BK2641" s="172"/>
      <c r="BL2641" s="172"/>
      <c r="BM2641" s="172"/>
      <c r="BN2641" s="172"/>
    </row>
    <row r="2642" spans="20:66" s="156" customFormat="1">
      <c r="T2642" s="172"/>
      <c r="U2642" s="172"/>
      <c r="V2642" s="172"/>
      <c r="W2642" s="172"/>
      <c r="X2642" s="172"/>
      <c r="Y2642" s="172"/>
      <c r="Z2642" s="172"/>
      <c r="AA2642" s="172"/>
      <c r="AB2642" s="172"/>
      <c r="AC2642" s="172"/>
      <c r="AD2642" s="172"/>
      <c r="AE2642" s="172"/>
      <c r="AF2642" s="172"/>
      <c r="AG2642" s="172"/>
      <c r="AH2642" s="172"/>
      <c r="AI2642" s="172"/>
      <c r="AJ2642" s="172"/>
      <c r="AK2642" s="172"/>
      <c r="AL2642" s="172"/>
      <c r="AM2642" s="172"/>
      <c r="AN2642" s="172"/>
      <c r="AO2642" s="172"/>
      <c r="AP2642" s="172"/>
      <c r="AQ2642" s="172"/>
      <c r="AR2642" s="172"/>
      <c r="AS2642" s="172"/>
      <c r="AT2642" s="172"/>
      <c r="AU2642" s="172"/>
      <c r="AV2642" s="172"/>
      <c r="AW2642" s="172"/>
      <c r="AX2642" s="172"/>
      <c r="AY2642" s="172"/>
      <c r="AZ2642" s="172"/>
      <c r="BA2642" s="172"/>
      <c r="BB2642" s="172"/>
      <c r="BC2642" s="172"/>
      <c r="BD2642" s="172"/>
      <c r="BE2642" s="172"/>
      <c r="BF2642" s="172"/>
      <c r="BG2642" s="172"/>
      <c r="BH2642" s="172"/>
      <c r="BI2642" s="172"/>
      <c r="BJ2642" s="172"/>
      <c r="BK2642" s="172"/>
      <c r="BL2642" s="172"/>
      <c r="BM2642" s="172"/>
      <c r="BN2642" s="172"/>
    </row>
    <row r="2643" spans="20:66" s="156" customFormat="1">
      <c r="T2643" s="172"/>
      <c r="U2643" s="172"/>
      <c r="V2643" s="172"/>
      <c r="W2643" s="172"/>
      <c r="X2643" s="172"/>
      <c r="Y2643" s="172"/>
      <c r="Z2643" s="172"/>
      <c r="AA2643" s="172"/>
      <c r="AB2643" s="172"/>
      <c r="AC2643" s="172"/>
      <c r="AD2643" s="172"/>
      <c r="AE2643" s="172"/>
      <c r="AF2643" s="172"/>
      <c r="AG2643" s="172"/>
      <c r="AH2643" s="172"/>
      <c r="AI2643" s="172"/>
      <c r="AJ2643" s="172"/>
      <c r="AK2643" s="172"/>
      <c r="AL2643" s="172"/>
      <c r="AM2643" s="172"/>
      <c r="AN2643" s="172"/>
      <c r="AO2643" s="172"/>
      <c r="AP2643" s="172"/>
      <c r="AQ2643" s="172"/>
      <c r="AR2643" s="172"/>
      <c r="AS2643" s="172"/>
      <c r="AT2643" s="172"/>
      <c r="AU2643" s="172"/>
      <c r="AV2643" s="172"/>
      <c r="AW2643" s="172"/>
      <c r="AX2643" s="172"/>
      <c r="AY2643" s="172"/>
      <c r="AZ2643" s="172"/>
      <c r="BA2643" s="172"/>
      <c r="BB2643" s="172"/>
      <c r="BC2643" s="172"/>
      <c r="BD2643" s="172"/>
      <c r="BE2643" s="172"/>
      <c r="BF2643" s="172"/>
      <c r="BG2643" s="172"/>
      <c r="BH2643" s="172"/>
      <c r="BI2643" s="172"/>
      <c r="BJ2643" s="172"/>
      <c r="BK2643" s="172"/>
      <c r="BL2643" s="172"/>
      <c r="BM2643" s="172"/>
      <c r="BN2643" s="172"/>
    </row>
    <row r="2644" spans="20:66" s="156" customFormat="1">
      <c r="T2644" s="172"/>
      <c r="U2644" s="172"/>
      <c r="V2644" s="172"/>
      <c r="W2644" s="172"/>
      <c r="X2644" s="172"/>
      <c r="Y2644" s="172"/>
      <c r="Z2644" s="172"/>
      <c r="AA2644" s="172"/>
      <c r="AB2644" s="172"/>
      <c r="AC2644" s="172"/>
      <c r="AD2644" s="172"/>
      <c r="AE2644" s="172"/>
      <c r="AF2644" s="172"/>
      <c r="AG2644" s="172"/>
      <c r="AH2644" s="172"/>
      <c r="AI2644" s="172"/>
      <c r="AJ2644" s="172"/>
      <c r="AK2644" s="172"/>
      <c r="AL2644" s="172"/>
      <c r="AM2644" s="172"/>
      <c r="AN2644" s="172"/>
      <c r="AO2644" s="172"/>
      <c r="AP2644" s="172"/>
      <c r="AQ2644" s="172"/>
      <c r="AR2644" s="172"/>
      <c r="AS2644" s="172"/>
      <c r="AT2644" s="172"/>
      <c r="AU2644" s="172"/>
      <c r="AV2644" s="172"/>
      <c r="AW2644" s="172"/>
      <c r="AX2644" s="172"/>
      <c r="AY2644" s="172"/>
      <c r="AZ2644" s="172"/>
      <c r="BA2644" s="172"/>
      <c r="BB2644" s="172"/>
      <c r="BC2644" s="172"/>
      <c r="BD2644" s="172"/>
      <c r="BE2644" s="172"/>
      <c r="BF2644" s="172"/>
      <c r="BG2644" s="172"/>
      <c r="BH2644" s="172"/>
      <c r="BI2644" s="172"/>
      <c r="BJ2644" s="172"/>
      <c r="BK2644" s="172"/>
      <c r="BL2644" s="172"/>
      <c r="BM2644" s="172"/>
      <c r="BN2644" s="172"/>
    </row>
    <row r="2645" spans="20:66" s="156" customFormat="1">
      <c r="T2645" s="172"/>
      <c r="U2645" s="172"/>
      <c r="V2645" s="172"/>
      <c r="W2645" s="172"/>
      <c r="X2645" s="172"/>
      <c r="Y2645" s="172"/>
      <c r="Z2645" s="172"/>
      <c r="AA2645" s="172"/>
      <c r="AB2645" s="172"/>
      <c r="AC2645" s="172"/>
      <c r="AD2645" s="172"/>
      <c r="AE2645" s="172"/>
      <c r="AF2645" s="172"/>
      <c r="AG2645" s="172"/>
      <c r="AH2645" s="172"/>
      <c r="AI2645" s="172"/>
      <c r="AJ2645" s="172"/>
      <c r="AK2645" s="172"/>
      <c r="AL2645" s="172"/>
      <c r="AM2645" s="172"/>
      <c r="AN2645" s="172"/>
      <c r="AO2645" s="172"/>
      <c r="AP2645" s="172"/>
      <c r="AQ2645" s="172"/>
      <c r="AR2645" s="172"/>
      <c r="AS2645" s="172"/>
      <c r="AT2645" s="172"/>
      <c r="AU2645" s="172"/>
      <c r="AV2645" s="172"/>
      <c r="AW2645" s="172"/>
      <c r="AX2645" s="172"/>
      <c r="AY2645" s="172"/>
      <c r="AZ2645" s="172"/>
      <c r="BA2645" s="172"/>
      <c r="BB2645" s="172"/>
      <c r="BC2645" s="172"/>
      <c r="BD2645" s="172"/>
      <c r="BE2645" s="172"/>
      <c r="BF2645" s="172"/>
      <c r="BG2645" s="172"/>
      <c r="BH2645" s="172"/>
      <c r="BI2645" s="172"/>
      <c r="BJ2645" s="172"/>
      <c r="BK2645" s="172"/>
      <c r="BL2645" s="172"/>
      <c r="BM2645" s="172"/>
      <c r="BN2645" s="172"/>
    </row>
    <row r="2646" spans="20:66" s="156" customFormat="1">
      <c r="T2646" s="172"/>
      <c r="U2646" s="172"/>
      <c r="V2646" s="172"/>
      <c r="W2646" s="172"/>
      <c r="X2646" s="172"/>
      <c r="Y2646" s="172"/>
      <c r="Z2646" s="172"/>
      <c r="AA2646" s="172"/>
      <c r="AB2646" s="172"/>
      <c r="AC2646" s="172"/>
      <c r="AD2646" s="172"/>
      <c r="AE2646" s="172"/>
      <c r="AF2646" s="172"/>
      <c r="AG2646" s="172"/>
      <c r="AH2646" s="172"/>
      <c r="AI2646" s="172"/>
      <c r="AJ2646" s="172"/>
      <c r="AK2646" s="172"/>
      <c r="AL2646" s="172"/>
      <c r="AM2646" s="172"/>
      <c r="AN2646" s="172"/>
      <c r="AO2646" s="172"/>
      <c r="AP2646" s="172"/>
      <c r="AQ2646" s="172"/>
      <c r="AR2646" s="172"/>
      <c r="AS2646" s="172"/>
      <c r="AT2646" s="172"/>
      <c r="AU2646" s="172"/>
      <c r="AV2646" s="172"/>
      <c r="AW2646" s="172"/>
      <c r="AX2646" s="172"/>
      <c r="AY2646" s="172"/>
      <c r="AZ2646" s="172"/>
      <c r="BA2646" s="172"/>
      <c r="BB2646" s="172"/>
      <c r="BC2646" s="172"/>
      <c r="BD2646" s="172"/>
      <c r="BE2646" s="172"/>
      <c r="BF2646" s="172"/>
      <c r="BG2646" s="172"/>
      <c r="BH2646" s="172"/>
      <c r="BI2646" s="172"/>
      <c r="BJ2646" s="172"/>
      <c r="BK2646" s="172"/>
      <c r="BL2646" s="172"/>
      <c r="BM2646" s="172"/>
      <c r="BN2646" s="172"/>
    </row>
    <row r="2647" spans="20:66" s="156" customFormat="1">
      <c r="T2647" s="172"/>
      <c r="U2647" s="172"/>
      <c r="V2647" s="172"/>
      <c r="W2647" s="172"/>
      <c r="X2647" s="172"/>
      <c r="Y2647" s="172"/>
      <c r="Z2647" s="172"/>
      <c r="AA2647" s="172"/>
      <c r="AB2647" s="172"/>
      <c r="AC2647" s="172"/>
      <c r="AD2647" s="172"/>
      <c r="AE2647" s="172"/>
      <c r="AF2647" s="172"/>
      <c r="AG2647" s="172"/>
      <c r="AH2647" s="172"/>
      <c r="AI2647" s="172"/>
      <c r="AJ2647" s="172"/>
      <c r="AK2647" s="172"/>
      <c r="AL2647" s="172"/>
      <c r="AM2647" s="172"/>
      <c r="AN2647" s="172"/>
      <c r="AO2647" s="172"/>
      <c r="AP2647" s="172"/>
      <c r="AQ2647" s="172"/>
      <c r="AR2647" s="172"/>
      <c r="AS2647" s="172"/>
      <c r="AT2647" s="172"/>
      <c r="AU2647" s="172"/>
      <c r="AV2647" s="172"/>
      <c r="AW2647" s="172"/>
      <c r="AX2647" s="172"/>
      <c r="AY2647" s="172"/>
      <c r="AZ2647" s="172"/>
      <c r="BA2647" s="172"/>
      <c r="BB2647" s="172"/>
      <c r="BC2647" s="172"/>
      <c r="BD2647" s="172"/>
      <c r="BE2647" s="172"/>
      <c r="BF2647" s="172"/>
      <c r="BG2647" s="172"/>
      <c r="BH2647" s="172"/>
      <c r="BI2647" s="172"/>
      <c r="BJ2647" s="172"/>
      <c r="BK2647" s="172"/>
      <c r="BL2647" s="172"/>
      <c r="BM2647" s="172"/>
      <c r="BN2647" s="172"/>
    </row>
    <row r="2648" spans="20:66" s="156" customFormat="1">
      <c r="T2648" s="172"/>
      <c r="U2648" s="172"/>
      <c r="V2648" s="172"/>
      <c r="W2648" s="172"/>
      <c r="X2648" s="172"/>
      <c r="Y2648" s="172"/>
      <c r="Z2648" s="172"/>
      <c r="AA2648" s="172"/>
      <c r="AB2648" s="172"/>
      <c r="AC2648" s="172"/>
      <c r="AD2648" s="172"/>
      <c r="AE2648" s="172"/>
      <c r="AF2648" s="172"/>
      <c r="AG2648" s="172"/>
      <c r="AH2648" s="172"/>
      <c r="AI2648" s="172"/>
      <c r="AJ2648" s="172"/>
      <c r="AK2648" s="172"/>
      <c r="AL2648" s="172"/>
      <c r="AM2648" s="172"/>
      <c r="AN2648" s="172"/>
      <c r="AO2648" s="172"/>
      <c r="AP2648" s="172"/>
      <c r="AQ2648" s="172"/>
      <c r="AR2648" s="172"/>
      <c r="AS2648" s="172"/>
      <c r="AT2648" s="172"/>
      <c r="AU2648" s="172"/>
      <c r="AV2648" s="172"/>
      <c r="AW2648" s="172"/>
      <c r="AX2648" s="172"/>
      <c r="AY2648" s="172"/>
      <c r="AZ2648" s="172"/>
      <c r="BA2648" s="172"/>
      <c r="BB2648" s="172"/>
      <c r="BC2648" s="172"/>
      <c r="BD2648" s="172"/>
      <c r="BE2648" s="172"/>
      <c r="BF2648" s="172"/>
      <c r="BG2648" s="172"/>
      <c r="BH2648" s="172"/>
      <c r="BI2648" s="172"/>
      <c r="BJ2648" s="172"/>
      <c r="BK2648" s="172"/>
      <c r="BL2648" s="172"/>
      <c r="BM2648" s="172"/>
      <c r="BN2648" s="172"/>
    </row>
    <row r="2649" spans="20:66" s="156" customFormat="1">
      <c r="T2649" s="172"/>
      <c r="U2649" s="172"/>
      <c r="V2649" s="172"/>
      <c r="W2649" s="172"/>
      <c r="X2649" s="172"/>
      <c r="Y2649" s="172"/>
      <c r="Z2649" s="172"/>
      <c r="AA2649" s="172"/>
      <c r="AB2649" s="172"/>
      <c r="AC2649" s="172"/>
      <c r="AD2649" s="172"/>
      <c r="AE2649" s="172"/>
      <c r="AF2649" s="172"/>
      <c r="AG2649" s="172"/>
      <c r="AH2649" s="172"/>
      <c r="AI2649" s="172"/>
      <c r="AJ2649" s="172"/>
      <c r="AK2649" s="172"/>
      <c r="AL2649" s="172"/>
      <c r="AM2649" s="172"/>
      <c r="AN2649" s="172"/>
      <c r="AO2649" s="172"/>
      <c r="AP2649" s="172"/>
      <c r="AQ2649" s="172"/>
      <c r="AR2649" s="172"/>
      <c r="AS2649" s="172"/>
      <c r="AT2649" s="172"/>
      <c r="AU2649" s="172"/>
      <c r="AV2649" s="172"/>
      <c r="AW2649" s="172"/>
      <c r="AX2649" s="172"/>
      <c r="AY2649" s="172"/>
      <c r="AZ2649" s="172"/>
      <c r="BA2649" s="172"/>
      <c r="BB2649" s="172"/>
      <c r="BC2649" s="172"/>
      <c r="BD2649" s="172"/>
      <c r="BE2649" s="172"/>
      <c r="BF2649" s="172"/>
      <c r="BG2649" s="172"/>
      <c r="BH2649" s="172"/>
      <c r="BI2649" s="172"/>
      <c r="BJ2649" s="172"/>
      <c r="BK2649" s="172"/>
      <c r="BL2649" s="172"/>
      <c r="BM2649" s="172"/>
      <c r="BN2649" s="172"/>
    </row>
    <row r="2650" spans="20:66" s="156" customFormat="1">
      <c r="T2650" s="172"/>
      <c r="U2650" s="172"/>
      <c r="V2650" s="172"/>
      <c r="W2650" s="172"/>
      <c r="X2650" s="172"/>
      <c r="Y2650" s="172"/>
      <c r="Z2650" s="172"/>
      <c r="AA2650" s="172"/>
      <c r="AB2650" s="172"/>
      <c r="AC2650" s="172"/>
      <c r="AD2650" s="172"/>
      <c r="AE2650" s="172"/>
      <c r="AF2650" s="172"/>
      <c r="AG2650" s="172"/>
      <c r="AH2650" s="172"/>
      <c r="AI2650" s="172"/>
      <c r="AJ2650" s="172"/>
      <c r="AK2650" s="172"/>
      <c r="AL2650" s="172"/>
      <c r="AM2650" s="172"/>
      <c r="AN2650" s="172"/>
      <c r="AO2650" s="172"/>
      <c r="AP2650" s="172"/>
      <c r="AQ2650" s="172"/>
      <c r="AR2650" s="172"/>
      <c r="AS2650" s="172"/>
      <c r="AT2650" s="172"/>
      <c r="AU2650" s="172"/>
      <c r="AV2650" s="172"/>
      <c r="AW2650" s="172"/>
      <c r="AX2650" s="172"/>
      <c r="AY2650" s="172"/>
      <c r="AZ2650" s="172"/>
      <c r="BA2650" s="172"/>
      <c r="BB2650" s="172"/>
      <c r="BC2650" s="172"/>
      <c r="BD2650" s="172"/>
      <c r="BE2650" s="172"/>
      <c r="BF2650" s="172"/>
      <c r="BG2650" s="172"/>
      <c r="BH2650" s="172"/>
      <c r="BI2650" s="172"/>
      <c r="BJ2650" s="172"/>
      <c r="BK2650" s="172"/>
      <c r="BL2650" s="172"/>
      <c r="BM2650" s="172"/>
      <c r="BN2650" s="172"/>
    </row>
    <row r="2651" spans="20:66" s="156" customFormat="1">
      <c r="T2651" s="172"/>
      <c r="U2651" s="172"/>
      <c r="V2651" s="172"/>
      <c r="W2651" s="172"/>
      <c r="X2651" s="172"/>
      <c r="Y2651" s="172"/>
      <c r="Z2651" s="172"/>
      <c r="AA2651" s="172"/>
      <c r="AB2651" s="172"/>
      <c r="AC2651" s="172"/>
      <c r="AD2651" s="172"/>
      <c r="AE2651" s="172"/>
      <c r="AF2651" s="172"/>
      <c r="AG2651" s="172"/>
      <c r="AH2651" s="172"/>
      <c r="AI2651" s="172"/>
      <c r="AJ2651" s="172"/>
      <c r="AK2651" s="172"/>
      <c r="AL2651" s="172"/>
      <c r="AM2651" s="172"/>
      <c r="AN2651" s="172"/>
      <c r="AO2651" s="172"/>
      <c r="AP2651" s="172"/>
      <c r="AQ2651" s="172"/>
      <c r="AR2651" s="172"/>
      <c r="AS2651" s="172"/>
      <c r="AT2651" s="172"/>
      <c r="AU2651" s="172"/>
      <c r="AV2651" s="172"/>
      <c r="AW2651" s="172"/>
      <c r="AX2651" s="172"/>
      <c r="AY2651" s="172"/>
      <c r="AZ2651" s="172"/>
      <c r="BA2651" s="172"/>
      <c r="BB2651" s="172"/>
      <c r="BC2651" s="172"/>
      <c r="BD2651" s="172"/>
      <c r="BE2651" s="172"/>
      <c r="BF2651" s="172"/>
      <c r="BG2651" s="172"/>
      <c r="BH2651" s="172"/>
      <c r="BI2651" s="172"/>
      <c r="BJ2651" s="172"/>
      <c r="BK2651" s="172"/>
      <c r="BL2651" s="172"/>
      <c r="BM2651" s="172"/>
      <c r="BN2651" s="172"/>
    </row>
    <row r="2652" spans="20:66" s="156" customFormat="1">
      <c r="T2652" s="172"/>
      <c r="U2652" s="172"/>
      <c r="V2652" s="172"/>
      <c r="W2652" s="172"/>
      <c r="X2652" s="172"/>
      <c r="Y2652" s="172"/>
      <c r="Z2652" s="172"/>
      <c r="AA2652" s="172"/>
      <c r="AB2652" s="172"/>
      <c r="AC2652" s="172"/>
      <c r="AD2652" s="172"/>
      <c r="AE2652" s="172"/>
      <c r="AF2652" s="172"/>
      <c r="AG2652" s="172"/>
      <c r="AH2652" s="172"/>
      <c r="AI2652" s="172"/>
      <c r="AJ2652" s="172"/>
      <c r="AK2652" s="172"/>
      <c r="AL2652" s="172"/>
      <c r="AM2652" s="172"/>
      <c r="AN2652" s="172"/>
      <c r="AO2652" s="172"/>
      <c r="AP2652" s="172"/>
      <c r="AQ2652" s="172"/>
      <c r="AR2652" s="172"/>
      <c r="AS2652" s="172"/>
      <c r="AT2652" s="172"/>
      <c r="AU2652" s="172"/>
      <c r="AV2652" s="172"/>
      <c r="AW2652" s="172"/>
      <c r="AX2652" s="172"/>
      <c r="AY2652" s="172"/>
      <c r="AZ2652" s="172"/>
      <c r="BA2652" s="172"/>
      <c r="BB2652" s="172"/>
      <c r="BC2652" s="172"/>
      <c r="BD2652" s="172"/>
      <c r="BE2652" s="172"/>
      <c r="BF2652" s="172"/>
      <c r="BG2652" s="172"/>
      <c r="BH2652" s="172"/>
      <c r="BI2652" s="172"/>
      <c r="BJ2652" s="172"/>
      <c r="BK2652" s="172"/>
      <c r="BL2652" s="172"/>
      <c r="BM2652" s="172"/>
      <c r="BN2652" s="172"/>
    </row>
    <row r="2653" spans="20:66" s="156" customFormat="1">
      <c r="T2653" s="172"/>
      <c r="U2653" s="172"/>
      <c r="V2653" s="172"/>
      <c r="W2653" s="172"/>
      <c r="X2653" s="172"/>
      <c r="Y2653" s="172"/>
      <c r="Z2653" s="172"/>
      <c r="AA2653" s="172"/>
      <c r="AB2653" s="172"/>
      <c r="AC2653" s="172"/>
      <c r="AD2653" s="172"/>
      <c r="AE2653" s="172"/>
      <c r="AF2653" s="172"/>
      <c r="AG2653" s="172"/>
      <c r="AH2653" s="172"/>
      <c r="AI2653" s="172"/>
      <c r="AJ2653" s="172"/>
      <c r="AK2653" s="172"/>
      <c r="AL2653" s="172"/>
      <c r="AM2653" s="172"/>
      <c r="AN2653" s="172"/>
      <c r="AO2653" s="172"/>
      <c r="AP2653" s="172"/>
      <c r="AQ2653" s="172"/>
      <c r="AR2653" s="172"/>
      <c r="AS2653" s="172"/>
      <c r="AT2653" s="172"/>
      <c r="AU2653" s="172"/>
      <c r="AV2653" s="172"/>
      <c r="AW2653" s="172"/>
      <c r="AX2653" s="172"/>
      <c r="AY2653" s="172"/>
      <c r="AZ2653" s="172"/>
      <c r="BA2653" s="172"/>
      <c r="BB2653" s="172"/>
      <c r="BC2653" s="172"/>
      <c r="BD2653" s="172"/>
      <c r="BE2653" s="172"/>
      <c r="BF2653" s="172"/>
      <c r="BG2653" s="172"/>
      <c r="BH2653" s="172"/>
      <c r="BI2653" s="172"/>
      <c r="BJ2653" s="172"/>
      <c r="BK2653" s="172"/>
      <c r="BL2653" s="172"/>
      <c r="BM2653" s="172"/>
      <c r="BN2653" s="172"/>
    </row>
    <row r="2654" spans="20:66" s="156" customFormat="1">
      <c r="T2654" s="172"/>
      <c r="U2654" s="172"/>
      <c r="V2654" s="172"/>
      <c r="W2654" s="172"/>
      <c r="X2654" s="172"/>
      <c r="Y2654" s="172"/>
      <c r="Z2654" s="172"/>
      <c r="AA2654" s="172"/>
      <c r="AB2654" s="172"/>
      <c r="AC2654" s="172"/>
      <c r="AD2654" s="172"/>
      <c r="AE2654" s="172"/>
      <c r="AF2654" s="172"/>
      <c r="AG2654" s="172"/>
      <c r="AH2654" s="172"/>
      <c r="AI2654" s="172"/>
      <c r="AJ2654" s="172"/>
      <c r="AK2654" s="172"/>
      <c r="AL2654" s="172"/>
      <c r="AM2654" s="172"/>
      <c r="AN2654" s="172"/>
      <c r="AO2654" s="172"/>
      <c r="AP2654" s="172"/>
      <c r="AQ2654" s="172"/>
      <c r="AR2654" s="172"/>
      <c r="AS2654" s="172"/>
      <c r="AT2654" s="172"/>
      <c r="AU2654" s="172"/>
      <c r="AV2654" s="172"/>
      <c r="AW2654" s="172"/>
      <c r="AX2654" s="172"/>
      <c r="AY2654" s="172"/>
      <c r="AZ2654" s="172"/>
      <c r="BA2654" s="172"/>
      <c r="BB2654" s="172"/>
      <c r="BC2654" s="172"/>
      <c r="BD2654" s="172"/>
      <c r="BE2654" s="172"/>
      <c r="BF2654" s="172"/>
      <c r="BG2654" s="172"/>
      <c r="BH2654" s="172"/>
      <c r="BI2654" s="172"/>
      <c r="BJ2654" s="172"/>
      <c r="BK2654" s="172"/>
      <c r="BL2654" s="172"/>
      <c r="BM2654" s="172"/>
      <c r="BN2654" s="172"/>
    </row>
    <row r="2655" spans="20:66" s="156" customFormat="1">
      <c r="T2655" s="172"/>
      <c r="U2655" s="172"/>
      <c r="V2655" s="172"/>
      <c r="W2655" s="172"/>
      <c r="X2655" s="172"/>
      <c r="Y2655" s="172"/>
      <c r="Z2655" s="172"/>
      <c r="AA2655" s="172"/>
      <c r="AB2655" s="172"/>
      <c r="AC2655" s="172"/>
      <c r="AD2655" s="172"/>
      <c r="AE2655" s="172"/>
      <c r="AF2655" s="172"/>
      <c r="AG2655" s="172"/>
      <c r="AH2655" s="172"/>
      <c r="AI2655" s="172"/>
      <c r="AJ2655" s="172"/>
      <c r="AK2655" s="172"/>
      <c r="AL2655" s="172"/>
      <c r="AM2655" s="172"/>
      <c r="AN2655" s="172"/>
      <c r="AO2655" s="172"/>
      <c r="AP2655" s="172"/>
      <c r="AQ2655" s="172"/>
      <c r="AR2655" s="172"/>
      <c r="AS2655" s="172"/>
      <c r="AT2655" s="172"/>
      <c r="AU2655" s="172"/>
      <c r="AV2655" s="172"/>
      <c r="AW2655" s="172"/>
      <c r="AX2655" s="172"/>
      <c r="AY2655" s="172"/>
      <c r="AZ2655" s="172"/>
      <c r="BA2655" s="172"/>
      <c r="BB2655" s="172"/>
      <c r="BC2655" s="172"/>
      <c r="BD2655" s="172"/>
      <c r="BE2655" s="172"/>
      <c r="BF2655" s="172"/>
      <c r="BG2655" s="172"/>
      <c r="BH2655" s="172"/>
      <c r="BI2655" s="172"/>
      <c r="BJ2655" s="172"/>
      <c r="BK2655" s="172"/>
      <c r="BL2655" s="172"/>
      <c r="BM2655" s="172"/>
      <c r="BN2655" s="172"/>
    </row>
    <row r="2656" spans="20:66" s="156" customFormat="1">
      <c r="T2656" s="172"/>
      <c r="U2656" s="172"/>
      <c r="V2656" s="172"/>
      <c r="W2656" s="172"/>
      <c r="X2656" s="172"/>
      <c r="Y2656" s="172"/>
      <c r="Z2656" s="172"/>
      <c r="AA2656" s="172"/>
      <c r="AB2656" s="172"/>
      <c r="AC2656" s="172"/>
      <c r="AD2656" s="172"/>
      <c r="AE2656" s="172"/>
      <c r="AF2656" s="172"/>
      <c r="AG2656" s="172"/>
      <c r="AH2656" s="172"/>
      <c r="AI2656" s="172"/>
      <c r="AJ2656" s="172"/>
      <c r="AK2656" s="172"/>
      <c r="AL2656" s="172"/>
      <c r="AM2656" s="172"/>
      <c r="AN2656" s="172"/>
      <c r="AO2656" s="172"/>
      <c r="AP2656" s="172"/>
      <c r="AQ2656" s="172"/>
      <c r="AR2656" s="172"/>
      <c r="AS2656" s="172"/>
      <c r="AT2656" s="172"/>
      <c r="AU2656" s="172"/>
      <c r="AV2656" s="172"/>
      <c r="AW2656" s="172"/>
      <c r="AX2656" s="172"/>
      <c r="AY2656" s="172"/>
      <c r="AZ2656" s="172"/>
      <c r="BA2656" s="172"/>
      <c r="BB2656" s="172"/>
      <c r="BC2656" s="172"/>
      <c r="BD2656" s="172"/>
      <c r="BE2656" s="172"/>
      <c r="BF2656" s="172"/>
      <c r="BG2656" s="172"/>
      <c r="BH2656" s="172"/>
      <c r="BI2656" s="172"/>
      <c r="BJ2656" s="172"/>
      <c r="BK2656" s="172"/>
      <c r="BL2656" s="172"/>
      <c r="BM2656" s="172"/>
      <c r="BN2656" s="172"/>
    </row>
    <row r="2657" spans="20:66" s="156" customFormat="1">
      <c r="T2657" s="172"/>
      <c r="U2657" s="172"/>
      <c r="V2657" s="172"/>
      <c r="W2657" s="172"/>
      <c r="X2657" s="172"/>
      <c r="Y2657" s="172"/>
      <c r="Z2657" s="172"/>
      <c r="AA2657" s="172"/>
      <c r="AB2657" s="172"/>
      <c r="AC2657" s="172"/>
      <c r="AD2657" s="172"/>
      <c r="AE2657" s="172"/>
      <c r="AF2657" s="172"/>
      <c r="AG2657" s="172"/>
      <c r="AH2657" s="172"/>
      <c r="AI2657" s="172"/>
      <c r="AJ2657" s="172"/>
      <c r="AK2657" s="172"/>
      <c r="AL2657" s="172"/>
      <c r="AM2657" s="172"/>
      <c r="AN2657" s="172"/>
      <c r="AO2657" s="172"/>
      <c r="AP2657" s="172"/>
      <c r="AQ2657" s="172"/>
      <c r="AR2657" s="172"/>
      <c r="AS2657" s="172"/>
      <c r="AT2657" s="172"/>
      <c r="AU2657" s="172"/>
      <c r="AV2657" s="172"/>
      <c r="AW2657" s="172"/>
      <c r="AX2657" s="172"/>
      <c r="AY2657" s="172"/>
      <c r="AZ2657" s="172"/>
      <c r="BA2657" s="172"/>
      <c r="BB2657" s="172"/>
      <c r="BC2657" s="172"/>
      <c r="BD2657" s="172"/>
      <c r="BE2657" s="172"/>
      <c r="BF2657" s="172"/>
      <c r="BG2657" s="172"/>
      <c r="BH2657" s="172"/>
      <c r="BI2657" s="172"/>
      <c r="BJ2657" s="172"/>
      <c r="BK2657" s="172"/>
      <c r="BL2657" s="172"/>
      <c r="BM2657" s="172"/>
      <c r="BN2657" s="172"/>
    </row>
    <row r="2658" spans="20:66" s="156" customFormat="1">
      <c r="T2658" s="172"/>
      <c r="U2658" s="172"/>
      <c r="V2658" s="172"/>
      <c r="W2658" s="172"/>
      <c r="X2658" s="172"/>
      <c r="Y2658" s="172"/>
      <c r="Z2658" s="172"/>
      <c r="AA2658" s="172"/>
      <c r="AB2658" s="172"/>
      <c r="AC2658" s="172"/>
      <c r="AD2658" s="172"/>
      <c r="AE2658" s="172"/>
      <c r="AF2658" s="172"/>
      <c r="AG2658" s="172"/>
      <c r="AH2658" s="172"/>
      <c r="AI2658" s="172"/>
      <c r="AJ2658" s="172"/>
      <c r="AK2658" s="172"/>
      <c r="AL2658" s="172"/>
      <c r="AM2658" s="172"/>
      <c r="AN2658" s="172"/>
      <c r="AO2658" s="172"/>
      <c r="AP2658" s="172"/>
      <c r="AQ2658" s="172"/>
      <c r="AR2658" s="172"/>
      <c r="AS2658" s="172"/>
      <c r="AT2658" s="172"/>
      <c r="AU2658" s="172"/>
      <c r="AV2658" s="172"/>
      <c r="AW2658" s="172"/>
      <c r="AX2658" s="172"/>
      <c r="AY2658" s="172"/>
      <c r="AZ2658" s="172"/>
      <c r="BA2658" s="172"/>
      <c r="BB2658" s="172"/>
      <c r="BC2658" s="172"/>
      <c r="BD2658" s="172"/>
      <c r="BE2658" s="172"/>
      <c r="BF2658" s="172"/>
      <c r="BG2658" s="172"/>
      <c r="BH2658" s="172"/>
      <c r="BI2658" s="172"/>
      <c r="BJ2658" s="172"/>
      <c r="BK2658" s="172"/>
      <c r="BL2658" s="172"/>
      <c r="BM2658" s="172"/>
      <c r="BN2658" s="172"/>
    </row>
    <row r="2659" spans="20:66" s="156" customFormat="1">
      <c r="T2659" s="172"/>
      <c r="U2659" s="172"/>
      <c r="V2659" s="172"/>
      <c r="W2659" s="172"/>
      <c r="X2659" s="172"/>
      <c r="Y2659" s="172"/>
      <c r="Z2659" s="172"/>
      <c r="AA2659" s="172"/>
      <c r="AB2659" s="172"/>
      <c r="AC2659" s="172"/>
      <c r="AD2659" s="172"/>
      <c r="AE2659" s="172"/>
      <c r="AF2659" s="172"/>
      <c r="AG2659" s="172"/>
      <c r="AH2659" s="172"/>
      <c r="AI2659" s="172"/>
      <c r="AJ2659" s="172"/>
      <c r="AK2659" s="172"/>
      <c r="AL2659" s="172"/>
      <c r="AM2659" s="172"/>
      <c r="AN2659" s="172"/>
      <c r="AO2659" s="172"/>
      <c r="AP2659" s="172"/>
      <c r="AQ2659" s="172"/>
      <c r="AR2659" s="172"/>
      <c r="AS2659" s="172"/>
      <c r="AT2659" s="172"/>
      <c r="AU2659" s="172"/>
      <c r="AV2659" s="172"/>
      <c r="AW2659" s="172"/>
      <c r="AX2659" s="172"/>
      <c r="AY2659" s="172"/>
      <c r="AZ2659" s="172"/>
      <c r="BA2659" s="172"/>
      <c r="BB2659" s="172"/>
      <c r="BC2659" s="172"/>
      <c r="BD2659" s="172"/>
      <c r="BE2659" s="172"/>
      <c r="BF2659" s="172"/>
      <c r="BG2659" s="172"/>
      <c r="BH2659" s="172"/>
      <c r="BI2659" s="172"/>
      <c r="BJ2659" s="172"/>
      <c r="BK2659" s="172"/>
      <c r="BL2659" s="172"/>
      <c r="BM2659" s="172"/>
      <c r="BN2659" s="172"/>
    </row>
    <row r="2660" spans="20:66" s="156" customFormat="1">
      <c r="T2660" s="172"/>
      <c r="U2660" s="172"/>
      <c r="V2660" s="172"/>
      <c r="W2660" s="172"/>
      <c r="X2660" s="172"/>
      <c r="Y2660" s="172"/>
      <c r="Z2660" s="172"/>
      <c r="AA2660" s="172"/>
      <c r="AB2660" s="172"/>
      <c r="AC2660" s="172"/>
      <c r="AD2660" s="172"/>
      <c r="AE2660" s="172"/>
      <c r="AF2660" s="172"/>
      <c r="AG2660" s="172"/>
      <c r="AH2660" s="172"/>
      <c r="AI2660" s="172"/>
      <c r="AJ2660" s="172"/>
      <c r="AK2660" s="172"/>
      <c r="AL2660" s="172"/>
      <c r="AM2660" s="172"/>
      <c r="AN2660" s="172"/>
      <c r="AO2660" s="172"/>
      <c r="AP2660" s="172"/>
      <c r="AQ2660" s="172"/>
      <c r="AR2660" s="172"/>
      <c r="AS2660" s="172"/>
      <c r="AT2660" s="172"/>
      <c r="AU2660" s="172"/>
      <c r="AV2660" s="172"/>
      <c r="AW2660" s="172"/>
      <c r="AX2660" s="172"/>
      <c r="AY2660" s="172"/>
      <c r="AZ2660" s="172"/>
      <c r="BA2660" s="172"/>
      <c r="BB2660" s="172"/>
      <c r="BC2660" s="172"/>
      <c r="BD2660" s="172"/>
      <c r="BE2660" s="172"/>
      <c r="BF2660" s="172"/>
      <c r="BG2660" s="172"/>
      <c r="BH2660" s="172"/>
      <c r="BI2660" s="172"/>
      <c r="BJ2660" s="172"/>
      <c r="BK2660" s="172"/>
      <c r="BL2660" s="172"/>
      <c r="BM2660" s="172"/>
      <c r="BN2660" s="172"/>
    </row>
    <row r="2661" spans="20:66" s="156" customFormat="1">
      <c r="T2661" s="172"/>
      <c r="U2661" s="172"/>
      <c r="V2661" s="172"/>
      <c r="W2661" s="172"/>
      <c r="X2661" s="172"/>
      <c r="Y2661" s="172"/>
      <c r="Z2661" s="172"/>
      <c r="AA2661" s="172"/>
      <c r="AB2661" s="172"/>
      <c r="AC2661" s="172"/>
      <c r="AD2661" s="172"/>
      <c r="AE2661" s="172"/>
      <c r="AF2661" s="172"/>
      <c r="AG2661" s="172"/>
      <c r="AH2661" s="172"/>
      <c r="AI2661" s="172"/>
      <c r="AJ2661" s="172"/>
      <c r="AK2661" s="172"/>
      <c r="AL2661" s="172"/>
      <c r="AM2661" s="172"/>
      <c r="AN2661" s="172"/>
      <c r="AO2661" s="172"/>
      <c r="AP2661" s="172"/>
      <c r="AQ2661" s="172"/>
      <c r="AR2661" s="172"/>
      <c r="AS2661" s="172"/>
      <c r="AT2661" s="172"/>
      <c r="AU2661" s="172"/>
      <c r="AV2661" s="172"/>
      <c r="AW2661" s="172"/>
      <c r="AX2661" s="172"/>
      <c r="AY2661" s="172"/>
      <c r="AZ2661" s="172"/>
      <c r="BA2661" s="172"/>
      <c r="BB2661" s="172"/>
      <c r="BC2661" s="172"/>
      <c r="BD2661" s="172"/>
      <c r="BE2661" s="172"/>
      <c r="BF2661" s="172"/>
      <c r="BG2661" s="172"/>
      <c r="BH2661" s="172"/>
      <c r="BI2661" s="172"/>
      <c r="BJ2661" s="172"/>
      <c r="BK2661" s="172"/>
      <c r="BL2661" s="172"/>
      <c r="BM2661" s="172"/>
      <c r="BN2661" s="172"/>
    </row>
    <row r="2662" spans="20:66" s="156" customFormat="1">
      <c r="T2662" s="172"/>
      <c r="U2662" s="172"/>
      <c r="V2662" s="172"/>
      <c r="W2662" s="172"/>
      <c r="X2662" s="172"/>
      <c r="Y2662" s="172"/>
      <c r="Z2662" s="172"/>
      <c r="AA2662" s="172"/>
      <c r="AB2662" s="172"/>
      <c r="AC2662" s="172"/>
      <c r="AD2662" s="172"/>
      <c r="AE2662" s="172"/>
      <c r="AF2662" s="172"/>
      <c r="AG2662" s="172"/>
      <c r="AH2662" s="172"/>
      <c r="AI2662" s="172"/>
      <c r="AJ2662" s="172"/>
      <c r="AK2662" s="172"/>
      <c r="AL2662" s="172"/>
      <c r="AM2662" s="172"/>
      <c r="AN2662" s="172"/>
      <c r="AO2662" s="172"/>
      <c r="AP2662" s="172"/>
      <c r="AQ2662" s="172"/>
      <c r="AR2662" s="172"/>
      <c r="AS2662" s="172"/>
      <c r="AT2662" s="172"/>
      <c r="AU2662" s="172"/>
      <c r="AV2662" s="172"/>
      <c r="AW2662" s="172"/>
      <c r="AX2662" s="172"/>
      <c r="AY2662" s="172"/>
      <c r="AZ2662" s="172"/>
      <c r="BA2662" s="172"/>
      <c r="BB2662" s="172"/>
      <c r="BC2662" s="172"/>
      <c r="BD2662" s="172"/>
      <c r="BE2662" s="172"/>
      <c r="BF2662" s="172"/>
      <c r="BG2662" s="172"/>
      <c r="BH2662" s="172"/>
      <c r="BI2662" s="172"/>
      <c r="BJ2662" s="172"/>
      <c r="BK2662" s="172"/>
      <c r="BL2662" s="172"/>
      <c r="BM2662" s="172"/>
      <c r="BN2662" s="172"/>
    </row>
    <row r="2663" spans="20:66" s="156" customFormat="1">
      <c r="T2663" s="172"/>
      <c r="U2663" s="172"/>
      <c r="V2663" s="172"/>
      <c r="W2663" s="172"/>
      <c r="X2663" s="172"/>
      <c r="Y2663" s="172"/>
      <c r="Z2663" s="172"/>
      <c r="AA2663" s="172"/>
      <c r="AB2663" s="172"/>
      <c r="AC2663" s="172"/>
      <c r="AD2663" s="172"/>
      <c r="AE2663" s="172"/>
      <c r="AF2663" s="172"/>
      <c r="AG2663" s="172"/>
      <c r="AH2663" s="172"/>
      <c r="AI2663" s="172"/>
      <c r="AJ2663" s="172"/>
      <c r="AK2663" s="172"/>
      <c r="AL2663" s="172"/>
      <c r="AM2663" s="172"/>
      <c r="AN2663" s="172"/>
      <c r="AO2663" s="172"/>
      <c r="AP2663" s="172"/>
      <c r="AQ2663" s="172"/>
      <c r="AR2663" s="172"/>
      <c r="AS2663" s="172"/>
      <c r="AT2663" s="172"/>
      <c r="AU2663" s="172"/>
      <c r="AV2663" s="172"/>
      <c r="AW2663" s="172"/>
      <c r="AX2663" s="172"/>
      <c r="AY2663" s="172"/>
      <c r="AZ2663" s="172"/>
      <c r="BA2663" s="172"/>
      <c r="BB2663" s="172"/>
      <c r="BC2663" s="172"/>
      <c r="BD2663" s="172"/>
      <c r="BE2663" s="172"/>
      <c r="BF2663" s="172"/>
      <c r="BG2663" s="172"/>
      <c r="BH2663" s="172"/>
      <c r="BI2663" s="172"/>
      <c r="BJ2663" s="172"/>
      <c r="BK2663" s="172"/>
      <c r="BL2663" s="172"/>
      <c r="BM2663" s="172"/>
      <c r="BN2663" s="172"/>
    </row>
    <row r="2664" spans="20:66" s="156" customFormat="1">
      <c r="T2664" s="172"/>
      <c r="U2664" s="172"/>
      <c r="V2664" s="172"/>
      <c r="W2664" s="172"/>
      <c r="X2664" s="172"/>
      <c r="Y2664" s="172"/>
      <c r="Z2664" s="172"/>
      <c r="AA2664" s="172"/>
      <c r="AB2664" s="172"/>
      <c r="AC2664" s="172"/>
      <c r="AD2664" s="172"/>
      <c r="AE2664" s="172"/>
      <c r="AF2664" s="172"/>
      <c r="AG2664" s="172"/>
      <c r="AH2664" s="172"/>
      <c r="AI2664" s="172"/>
      <c r="AJ2664" s="172"/>
      <c r="AK2664" s="172"/>
      <c r="AL2664" s="172"/>
      <c r="AM2664" s="172"/>
      <c r="AN2664" s="172"/>
      <c r="AO2664" s="172"/>
      <c r="AP2664" s="172"/>
      <c r="AQ2664" s="172"/>
      <c r="AR2664" s="172"/>
      <c r="AS2664" s="172"/>
      <c r="AT2664" s="172"/>
      <c r="AU2664" s="172"/>
      <c r="AV2664" s="172"/>
      <c r="AW2664" s="172"/>
      <c r="AX2664" s="172"/>
      <c r="AY2664" s="172"/>
      <c r="AZ2664" s="172"/>
      <c r="BA2664" s="172"/>
      <c r="BB2664" s="172"/>
      <c r="BC2664" s="172"/>
      <c r="BD2664" s="172"/>
      <c r="BE2664" s="172"/>
      <c r="BF2664" s="172"/>
      <c r="BG2664" s="172"/>
      <c r="BH2664" s="172"/>
      <c r="BI2664" s="172"/>
      <c r="BJ2664" s="172"/>
      <c r="BK2664" s="172"/>
      <c r="BL2664" s="172"/>
      <c r="BM2664" s="172"/>
      <c r="BN2664" s="172"/>
    </row>
    <row r="2665" spans="20:66" s="156" customFormat="1">
      <c r="T2665" s="172"/>
      <c r="U2665" s="172"/>
      <c r="V2665" s="172"/>
      <c r="W2665" s="172"/>
      <c r="X2665" s="172"/>
      <c r="Y2665" s="172"/>
      <c r="Z2665" s="172"/>
      <c r="AA2665" s="172"/>
      <c r="AB2665" s="172"/>
      <c r="AC2665" s="172"/>
      <c r="AD2665" s="172"/>
      <c r="AE2665" s="172"/>
      <c r="AF2665" s="172"/>
      <c r="AG2665" s="172"/>
      <c r="AH2665" s="172"/>
      <c r="AI2665" s="172"/>
      <c r="AJ2665" s="172"/>
      <c r="AK2665" s="172"/>
      <c r="AL2665" s="172"/>
      <c r="AM2665" s="172"/>
      <c r="AN2665" s="172"/>
      <c r="AO2665" s="172"/>
      <c r="AP2665" s="172"/>
      <c r="AQ2665" s="172"/>
      <c r="AR2665" s="172"/>
      <c r="AS2665" s="172"/>
      <c r="AT2665" s="172"/>
      <c r="AU2665" s="172"/>
      <c r="AV2665" s="172"/>
      <c r="AW2665" s="172"/>
      <c r="AX2665" s="172"/>
      <c r="AY2665" s="172"/>
      <c r="AZ2665" s="172"/>
      <c r="BA2665" s="172"/>
      <c r="BB2665" s="172"/>
      <c r="BC2665" s="172"/>
      <c r="BD2665" s="172"/>
      <c r="BE2665" s="172"/>
      <c r="BF2665" s="172"/>
      <c r="BG2665" s="172"/>
      <c r="BH2665" s="172"/>
      <c r="BI2665" s="172"/>
      <c r="BJ2665" s="172"/>
      <c r="BK2665" s="172"/>
      <c r="BL2665" s="172"/>
      <c r="BM2665" s="172"/>
      <c r="BN2665" s="172"/>
    </row>
    <row r="2666" spans="20:66" s="156" customFormat="1">
      <c r="T2666" s="172"/>
      <c r="U2666" s="172"/>
      <c r="V2666" s="172"/>
      <c r="W2666" s="172"/>
      <c r="X2666" s="172"/>
      <c r="Y2666" s="172"/>
      <c r="Z2666" s="172"/>
      <c r="AA2666" s="172"/>
      <c r="AB2666" s="172"/>
      <c r="AC2666" s="172"/>
      <c r="AD2666" s="172"/>
      <c r="AE2666" s="172"/>
      <c r="AF2666" s="172"/>
      <c r="AG2666" s="172"/>
      <c r="AH2666" s="172"/>
      <c r="AI2666" s="172"/>
      <c r="AJ2666" s="172"/>
      <c r="AK2666" s="172"/>
      <c r="AL2666" s="172"/>
      <c r="AM2666" s="172"/>
      <c r="AN2666" s="172"/>
      <c r="AO2666" s="172"/>
      <c r="AP2666" s="172"/>
      <c r="AQ2666" s="172"/>
      <c r="AR2666" s="172"/>
      <c r="AS2666" s="172"/>
      <c r="AT2666" s="172"/>
      <c r="AU2666" s="172"/>
      <c r="AV2666" s="172"/>
      <c r="AW2666" s="172"/>
      <c r="AX2666" s="172"/>
      <c r="AY2666" s="172"/>
      <c r="AZ2666" s="172"/>
      <c r="BA2666" s="172"/>
      <c r="BB2666" s="172"/>
      <c r="BC2666" s="172"/>
      <c r="BD2666" s="172"/>
      <c r="BE2666" s="172"/>
      <c r="BF2666" s="172"/>
      <c r="BG2666" s="172"/>
      <c r="BH2666" s="172"/>
      <c r="BI2666" s="172"/>
      <c r="BJ2666" s="172"/>
      <c r="BK2666" s="172"/>
      <c r="BL2666" s="172"/>
      <c r="BM2666" s="172"/>
      <c r="BN2666" s="172"/>
    </row>
    <row r="2667" spans="20:66" s="156" customFormat="1">
      <c r="T2667" s="172"/>
      <c r="U2667" s="172"/>
      <c r="V2667" s="172"/>
      <c r="W2667" s="172"/>
      <c r="X2667" s="172"/>
      <c r="Y2667" s="172"/>
      <c r="Z2667" s="172"/>
      <c r="AA2667" s="172"/>
      <c r="AB2667" s="172"/>
      <c r="AC2667" s="172"/>
      <c r="AD2667" s="172"/>
      <c r="AE2667" s="172"/>
      <c r="AF2667" s="172"/>
      <c r="AG2667" s="172"/>
      <c r="AH2667" s="172"/>
      <c r="AI2667" s="172"/>
      <c r="AJ2667" s="172"/>
      <c r="AK2667" s="172"/>
      <c r="AL2667" s="172"/>
      <c r="AM2667" s="172"/>
      <c r="AN2667" s="172"/>
      <c r="AO2667" s="172"/>
      <c r="AP2667" s="172"/>
      <c r="AQ2667" s="172"/>
      <c r="AR2667" s="172"/>
      <c r="AS2667" s="172"/>
      <c r="AT2667" s="172"/>
      <c r="AU2667" s="172"/>
      <c r="AV2667" s="172"/>
      <c r="AW2667" s="172"/>
      <c r="AX2667" s="172"/>
      <c r="AY2667" s="172"/>
      <c r="AZ2667" s="172"/>
      <c r="BA2667" s="172"/>
      <c r="BB2667" s="172"/>
      <c r="BC2667" s="172"/>
      <c r="BD2667" s="172"/>
      <c r="BE2667" s="172"/>
      <c r="BF2667" s="172"/>
      <c r="BG2667" s="172"/>
      <c r="BH2667" s="172"/>
      <c r="BI2667" s="172"/>
      <c r="BJ2667" s="172"/>
      <c r="BK2667" s="172"/>
      <c r="BL2667" s="172"/>
      <c r="BM2667" s="172"/>
      <c r="BN2667" s="172"/>
    </row>
    <row r="2668" spans="20:66" s="156" customFormat="1">
      <c r="T2668" s="172"/>
      <c r="U2668" s="172"/>
      <c r="V2668" s="172"/>
      <c r="W2668" s="172"/>
      <c r="X2668" s="172"/>
      <c r="Y2668" s="172"/>
      <c r="Z2668" s="172"/>
      <c r="AA2668" s="172"/>
      <c r="AB2668" s="172"/>
      <c r="AC2668" s="172"/>
      <c r="AD2668" s="172"/>
      <c r="AE2668" s="172"/>
      <c r="AF2668" s="172"/>
      <c r="AG2668" s="172"/>
      <c r="AH2668" s="172"/>
      <c r="AI2668" s="172"/>
      <c r="AJ2668" s="172"/>
      <c r="AK2668" s="172"/>
      <c r="AL2668" s="172"/>
      <c r="AM2668" s="172"/>
      <c r="AN2668" s="172"/>
      <c r="AO2668" s="172"/>
      <c r="AP2668" s="172"/>
      <c r="AQ2668" s="172"/>
      <c r="AR2668" s="172"/>
      <c r="AS2668" s="172"/>
      <c r="AT2668" s="172"/>
      <c r="AU2668" s="172"/>
      <c r="AV2668" s="172"/>
      <c r="AW2668" s="172"/>
      <c r="AX2668" s="172"/>
      <c r="AY2668" s="172"/>
      <c r="AZ2668" s="172"/>
      <c r="BA2668" s="172"/>
      <c r="BB2668" s="172"/>
      <c r="BC2668" s="172"/>
      <c r="BD2668" s="172"/>
      <c r="BE2668" s="172"/>
      <c r="BF2668" s="172"/>
      <c r="BG2668" s="172"/>
      <c r="BH2668" s="172"/>
      <c r="BI2668" s="172"/>
      <c r="BJ2668" s="172"/>
      <c r="BK2668" s="172"/>
      <c r="BL2668" s="172"/>
      <c r="BM2668" s="172"/>
      <c r="BN2668" s="172"/>
    </row>
    <row r="2669" spans="20:66" s="156" customFormat="1">
      <c r="T2669" s="172"/>
      <c r="U2669" s="172"/>
      <c r="V2669" s="172"/>
      <c r="W2669" s="172"/>
      <c r="X2669" s="172"/>
      <c r="Y2669" s="172"/>
      <c r="Z2669" s="172"/>
      <c r="AA2669" s="172"/>
      <c r="AB2669" s="172"/>
      <c r="AC2669" s="172"/>
      <c r="AD2669" s="172"/>
      <c r="AE2669" s="172"/>
      <c r="AF2669" s="172"/>
      <c r="AG2669" s="172"/>
      <c r="AH2669" s="172"/>
      <c r="AI2669" s="172"/>
      <c r="AJ2669" s="172"/>
      <c r="AK2669" s="172"/>
      <c r="AL2669" s="172"/>
      <c r="AM2669" s="172"/>
      <c r="AN2669" s="172"/>
      <c r="AO2669" s="172"/>
      <c r="AP2669" s="172"/>
      <c r="AQ2669" s="172"/>
      <c r="AR2669" s="172"/>
      <c r="AS2669" s="172"/>
      <c r="AT2669" s="172"/>
      <c r="AU2669" s="172"/>
      <c r="AV2669" s="172"/>
      <c r="AW2669" s="172"/>
      <c r="AX2669" s="172"/>
      <c r="AY2669" s="172"/>
      <c r="AZ2669" s="172"/>
      <c r="BA2669" s="172"/>
      <c r="BB2669" s="172"/>
      <c r="BC2669" s="172"/>
      <c r="BD2669" s="172"/>
      <c r="BE2669" s="172"/>
      <c r="BF2669" s="172"/>
      <c r="BG2669" s="172"/>
      <c r="BH2669" s="172"/>
      <c r="BI2669" s="172"/>
      <c r="BJ2669" s="172"/>
      <c r="BK2669" s="172"/>
      <c r="BL2669" s="172"/>
      <c r="BM2669" s="172"/>
      <c r="BN2669" s="172"/>
    </row>
    <row r="2670" spans="20:66" s="156" customFormat="1">
      <c r="T2670" s="172"/>
      <c r="U2670" s="172"/>
      <c r="V2670" s="172"/>
      <c r="W2670" s="172"/>
      <c r="X2670" s="172"/>
      <c r="Y2670" s="172"/>
      <c r="Z2670" s="172"/>
      <c r="AA2670" s="172"/>
      <c r="AB2670" s="172"/>
      <c r="AC2670" s="172"/>
      <c r="AD2670" s="172"/>
      <c r="AE2670" s="172"/>
      <c r="AF2670" s="172"/>
      <c r="AG2670" s="172"/>
      <c r="AH2670" s="172"/>
      <c r="AI2670" s="172"/>
      <c r="AJ2670" s="172"/>
      <c r="AK2670" s="172"/>
      <c r="AL2670" s="172"/>
      <c r="AM2670" s="172"/>
      <c r="AN2670" s="172"/>
      <c r="AO2670" s="172"/>
      <c r="AP2670" s="172"/>
      <c r="AQ2670" s="172"/>
      <c r="AR2670" s="172"/>
      <c r="AS2670" s="172"/>
      <c r="AT2670" s="172"/>
      <c r="AU2670" s="172"/>
      <c r="AV2670" s="172"/>
      <c r="AW2670" s="172"/>
      <c r="AX2670" s="172"/>
      <c r="AY2670" s="172"/>
      <c r="AZ2670" s="172"/>
      <c r="BA2670" s="172"/>
      <c r="BB2670" s="172"/>
      <c r="BC2670" s="172"/>
      <c r="BD2670" s="172"/>
      <c r="BE2670" s="172"/>
      <c r="BF2670" s="172"/>
      <c r="BG2670" s="172"/>
      <c r="BH2670" s="172"/>
      <c r="BI2670" s="172"/>
      <c r="BJ2670" s="172"/>
      <c r="BK2670" s="172"/>
      <c r="BL2670" s="172"/>
      <c r="BM2670" s="172"/>
      <c r="BN2670" s="172"/>
    </row>
    <row r="2671" spans="20:66" s="156" customFormat="1">
      <c r="T2671" s="172"/>
      <c r="U2671" s="172"/>
      <c r="V2671" s="172"/>
      <c r="W2671" s="172"/>
      <c r="X2671" s="172"/>
      <c r="Y2671" s="172"/>
      <c r="Z2671" s="172"/>
      <c r="AA2671" s="172"/>
      <c r="AB2671" s="172"/>
      <c r="AC2671" s="172"/>
      <c r="AD2671" s="172"/>
      <c r="AE2671" s="172"/>
      <c r="AF2671" s="172"/>
      <c r="AG2671" s="172"/>
      <c r="AH2671" s="172"/>
      <c r="AI2671" s="172"/>
      <c r="AJ2671" s="172"/>
      <c r="AK2671" s="172"/>
      <c r="AL2671" s="172"/>
      <c r="AM2671" s="172"/>
      <c r="AN2671" s="172"/>
      <c r="AO2671" s="172"/>
      <c r="AP2671" s="172"/>
      <c r="AQ2671" s="172"/>
      <c r="AR2671" s="172"/>
      <c r="AS2671" s="172"/>
      <c r="AT2671" s="172"/>
      <c r="AU2671" s="172"/>
      <c r="AV2671" s="172"/>
      <c r="AW2671" s="172"/>
      <c r="AX2671" s="172"/>
      <c r="AY2671" s="172"/>
      <c r="AZ2671" s="172"/>
      <c r="BA2671" s="172"/>
      <c r="BB2671" s="172"/>
      <c r="BC2671" s="172"/>
      <c r="BD2671" s="172"/>
      <c r="BE2671" s="172"/>
      <c r="BF2671" s="172"/>
      <c r="BG2671" s="172"/>
      <c r="BH2671" s="172"/>
      <c r="BI2671" s="172"/>
      <c r="BJ2671" s="172"/>
      <c r="BK2671" s="172"/>
      <c r="BL2671" s="172"/>
      <c r="BM2671" s="172"/>
      <c r="BN2671" s="172"/>
    </row>
    <row r="2672" spans="20:66" s="156" customFormat="1">
      <c r="T2672" s="172"/>
      <c r="U2672" s="172"/>
      <c r="V2672" s="172"/>
      <c r="W2672" s="172"/>
      <c r="X2672" s="172"/>
      <c r="Y2672" s="172"/>
      <c r="Z2672" s="172"/>
      <c r="AA2672" s="172"/>
      <c r="AB2672" s="172"/>
      <c r="AC2672" s="172"/>
      <c r="AD2672" s="172"/>
      <c r="AE2672" s="172"/>
      <c r="AF2672" s="172"/>
      <c r="AG2672" s="172"/>
      <c r="AH2672" s="172"/>
      <c r="AI2672" s="172"/>
      <c r="AJ2672" s="172"/>
      <c r="AK2672" s="172"/>
      <c r="AL2672" s="172"/>
      <c r="AM2672" s="172"/>
      <c r="AN2672" s="172"/>
      <c r="AO2672" s="172"/>
      <c r="AP2672" s="172"/>
      <c r="AQ2672" s="172"/>
      <c r="AR2672" s="172"/>
      <c r="AS2672" s="172"/>
      <c r="AT2672" s="172"/>
      <c r="AU2672" s="172"/>
      <c r="AV2672" s="172"/>
      <c r="AW2672" s="172"/>
      <c r="AX2672" s="172"/>
      <c r="AY2672" s="172"/>
      <c r="AZ2672" s="172"/>
      <c r="BA2672" s="172"/>
      <c r="BB2672" s="172"/>
      <c r="BC2672" s="172"/>
      <c r="BD2672" s="172"/>
      <c r="BE2672" s="172"/>
      <c r="BF2672" s="172"/>
      <c r="BG2672" s="172"/>
      <c r="BH2672" s="172"/>
      <c r="BI2672" s="172"/>
      <c r="BJ2672" s="172"/>
      <c r="BK2672" s="172"/>
      <c r="BL2672" s="172"/>
      <c r="BM2672" s="172"/>
      <c r="BN2672" s="172"/>
    </row>
    <row r="2673" spans="20:66" s="156" customFormat="1">
      <c r="T2673" s="172"/>
      <c r="U2673" s="172"/>
      <c r="V2673" s="172"/>
      <c r="W2673" s="172"/>
      <c r="X2673" s="172"/>
      <c r="Y2673" s="172"/>
      <c r="Z2673" s="172"/>
      <c r="AA2673" s="172"/>
      <c r="AB2673" s="172"/>
      <c r="AC2673" s="172"/>
      <c r="AD2673" s="172"/>
      <c r="AE2673" s="172"/>
      <c r="AF2673" s="172"/>
      <c r="AG2673" s="172"/>
      <c r="AH2673" s="172"/>
      <c r="AI2673" s="172"/>
      <c r="AJ2673" s="172"/>
      <c r="AK2673" s="172"/>
      <c r="AL2673" s="172"/>
      <c r="AM2673" s="172"/>
      <c r="AN2673" s="172"/>
      <c r="AO2673" s="172"/>
      <c r="AP2673" s="172"/>
      <c r="AQ2673" s="172"/>
      <c r="AR2673" s="172"/>
      <c r="AS2673" s="172"/>
      <c r="AT2673" s="172"/>
      <c r="AU2673" s="172"/>
      <c r="AV2673" s="172"/>
      <c r="AW2673" s="172"/>
      <c r="AX2673" s="172"/>
      <c r="AY2673" s="172"/>
      <c r="AZ2673" s="172"/>
      <c r="BA2673" s="172"/>
      <c r="BB2673" s="172"/>
      <c r="BC2673" s="172"/>
      <c r="BD2673" s="172"/>
      <c r="BE2673" s="172"/>
      <c r="BF2673" s="172"/>
      <c r="BG2673" s="172"/>
      <c r="BH2673" s="172"/>
      <c r="BI2673" s="172"/>
      <c r="BJ2673" s="172"/>
      <c r="BK2673" s="172"/>
      <c r="BL2673" s="172"/>
      <c r="BM2673" s="172"/>
      <c r="BN2673" s="172"/>
    </row>
    <row r="2674" spans="20:66" s="156" customFormat="1">
      <c r="T2674" s="172"/>
      <c r="U2674" s="172"/>
      <c r="V2674" s="172"/>
      <c r="W2674" s="172"/>
      <c r="X2674" s="172"/>
      <c r="Y2674" s="172"/>
      <c r="Z2674" s="172"/>
      <c r="AA2674" s="172"/>
      <c r="AB2674" s="172"/>
      <c r="AC2674" s="172"/>
      <c r="AD2674" s="172"/>
      <c r="AE2674" s="172"/>
      <c r="AF2674" s="172"/>
      <c r="AG2674" s="172"/>
      <c r="AH2674" s="172"/>
      <c r="AI2674" s="172"/>
      <c r="AJ2674" s="172"/>
      <c r="AK2674" s="172"/>
      <c r="AL2674" s="172"/>
      <c r="AM2674" s="172"/>
      <c r="AN2674" s="172"/>
      <c r="AO2674" s="172"/>
      <c r="AP2674" s="172"/>
      <c r="AQ2674" s="172"/>
      <c r="AR2674" s="172"/>
      <c r="AS2674" s="172"/>
      <c r="AT2674" s="172"/>
      <c r="AU2674" s="172"/>
      <c r="AV2674" s="172"/>
      <c r="AW2674" s="172"/>
      <c r="AX2674" s="172"/>
      <c r="AY2674" s="172"/>
      <c r="AZ2674" s="172"/>
      <c r="BA2674" s="172"/>
      <c r="BB2674" s="172"/>
      <c r="BC2674" s="172"/>
      <c r="BD2674" s="172"/>
      <c r="BE2674" s="172"/>
      <c r="BF2674" s="172"/>
      <c r="BG2674" s="172"/>
      <c r="BH2674" s="172"/>
      <c r="BI2674" s="172"/>
      <c r="BJ2674" s="172"/>
      <c r="BK2674" s="172"/>
      <c r="BL2674" s="172"/>
      <c r="BM2674" s="172"/>
      <c r="BN2674" s="172"/>
    </row>
    <row r="2675" spans="20:66" s="156" customFormat="1">
      <c r="T2675" s="172"/>
      <c r="U2675" s="172"/>
      <c r="V2675" s="172"/>
      <c r="W2675" s="172"/>
      <c r="X2675" s="172"/>
      <c r="Y2675" s="172"/>
      <c r="Z2675" s="172"/>
      <c r="AA2675" s="172"/>
      <c r="AB2675" s="172"/>
      <c r="AC2675" s="172"/>
      <c r="AD2675" s="172"/>
      <c r="AE2675" s="172"/>
      <c r="AF2675" s="172"/>
      <c r="AG2675" s="172"/>
      <c r="AH2675" s="172"/>
      <c r="AI2675" s="172"/>
      <c r="AJ2675" s="172"/>
      <c r="AK2675" s="172"/>
      <c r="AL2675" s="172"/>
      <c r="AM2675" s="172"/>
      <c r="AN2675" s="172"/>
      <c r="AO2675" s="172"/>
      <c r="AP2675" s="172"/>
      <c r="AQ2675" s="172"/>
      <c r="AR2675" s="172"/>
      <c r="AS2675" s="172"/>
      <c r="AT2675" s="172"/>
      <c r="AU2675" s="172"/>
      <c r="AV2675" s="172"/>
      <c r="AW2675" s="172"/>
      <c r="AX2675" s="172"/>
      <c r="AY2675" s="172"/>
      <c r="AZ2675" s="172"/>
      <c r="BA2675" s="172"/>
      <c r="BB2675" s="172"/>
      <c r="BC2675" s="172"/>
      <c r="BD2675" s="172"/>
      <c r="BE2675" s="172"/>
      <c r="BF2675" s="172"/>
      <c r="BG2675" s="172"/>
      <c r="BH2675" s="172"/>
      <c r="BI2675" s="172"/>
      <c r="BJ2675" s="172"/>
      <c r="BK2675" s="172"/>
      <c r="BL2675" s="172"/>
      <c r="BM2675" s="172"/>
      <c r="BN2675" s="172"/>
    </row>
    <row r="2676" spans="20:66" s="156" customFormat="1">
      <c r="T2676" s="172"/>
      <c r="U2676" s="172"/>
      <c r="V2676" s="172"/>
      <c r="W2676" s="172"/>
      <c r="X2676" s="172"/>
      <c r="Y2676" s="172"/>
      <c r="Z2676" s="172"/>
      <c r="AA2676" s="172"/>
      <c r="AB2676" s="172"/>
      <c r="AC2676" s="172"/>
      <c r="AD2676" s="172"/>
      <c r="AE2676" s="172"/>
      <c r="AF2676" s="172"/>
      <c r="AG2676" s="172"/>
      <c r="AH2676" s="172"/>
      <c r="AI2676" s="172"/>
      <c r="AJ2676" s="172"/>
      <c r="AK2676" s="172"/>
      <c r="AL2676" s="172"/>
      <c r="AM2676" s="172"/>
      <c r="AN2676" s="172"/>
      <c r="AO2676" s="172"/>
      <c r="AP2676" s="172"/>
      <c r="AQ2676" s="172"/>
      <c r="AR2676" s="172"/>
      <c r="AS2676" s="172"/>
      <c r="AT2676" s="172"/>
      <c r="AU2676" s="172"/>
      <c r="AV2676" s="172"/>
      <c r="AW2676" s="172"/>
      <c r="AX2676" s="172"/>
      <c r="AY2676" s="172"/>
      <c r="AZ2676" s="172"/>
      <c r="BA2676" s="172"/>
      <c r="BB2676" s="172"/>
      <c r="BC2676" s="172"/>
      <c r="BD2676" s="172"/>
      <c r="BE2676" s="172"/>
      <c r="BF2676" s="172"/>
      <c r="BG2676" s="172"/>
      <c r="BH2676" s="172"/>
      <c r="BI2676" s="172"/>
      <c r="BJ2676" s="172"/>
      <c r="BK2676" s="172"/>
      <c r="BL2676" s="172"/>
      <c r="BM2676" s="172"/>
      <c r="BN2676" s="172"/>
    </row>
    <row r="2677" spans="20:66" s="156" customFormat="1">
      <c r="T2677" s="172"/>
      <c r="U2677" s="172"/>
      <c r="V2677" s="172"/>
      <c r="W2677" s="172"/>
      <c r="X2677" s="172"/>
      <c r="Y2677" s="172"/>
      <c r="Z2677" s="172"/>
      <c r="AA2677" s="172"/>
      <c r="AB2677" s="172"/>
      <c r="AC2677" s="172"/>
      <c r="AD2677" s="172"/>
      <c r="AE2677" s="172"/>
      <c r="AF2677" s="172"/>
      <c r="AG2677" s="172"/>
      <c r="AH2677" s="172"/>
      <c r="AI2677" s="172"/>
      <c r="AJ2677" s="172"/>
      <c r="AK2677" s="172"/>
      <c r="AL2677" s="172"/>
      <c r="AM2677" s="172"/>
      <c r="AN2677" s="172"/>
      <c r="AO2677" s="172"/>
      <c r="AP2677" s="172"/>
      <c r="AQ2677" s="172"/>
      <c r="AR2677" s="172"/>
      <c r="AS2677" s="172"/>
      <c r="AT2677" s="172"/>
      <c r="AU2677" s="172"/>
      <c r="AV2677" s="172"/>
      <c r="AW2677" s="172"/>
      <c r="AX2677" s="172"/>
      <c r="AY2677" s="172"/>
      <c r="AZ2677" s="172"/>
      <c r="BA2677" s="172"/>
      <c r="BB2677" s="172"/>
      <c r="BC2677" s="172"/>
      <c r="BD2677" s="172"/>
      <c r="BE2677" s="172"/>
      <c r="BF2677" s="172"/>
      <c r="BG2677" s="172"/>
      <c r="BH2677" s="172"/>
      <c r="BI2677" s="172"/>
      <c r="BJ2677" s="172"/>
      <c r="BK2677" s="172"/>
      <c r="BL2677" s="172"/>
      <c r="BM2677" s="172"/>
      <c r="BN2677" s="172"/>
    </row>
    <row r="2678" spans="20:66" s="156" customFormat="1">
      <c r="T2678" s="172"/>
      <c r="U2678" s="172"/>
      <c r="V2678" s="172"/>
      <c r="W2678" s="172"/>
      <c r="X2678" s="172"/>
      <c r="Y2678" s="172"/>
      <c r="Z2678" s="172"/>
      <c r="AA2678" s="172"/>
      <c r="AB2678" s="172"/>
      <c r="AC2678" s="172"/>
      <c r="AD2678" s="172"/>
      <c r="AE2678" s="172"/>
      <c r="AF2678" s="172"/>
      <c r="AG2678" s="172"/>
      <c r="AH2678" s="172"/>
      <c r="AI2678" s="172"/>
      <c r="AJ2678" s="172"/>
      <c r="AK2678" s="172"/>
      <c r="AL2678" s="172"/>
      <c r="AM2678" s="172"/>
      <c r="AN2678" s="172"/>
      <c r="AO2678" s="172"/>
      <c r="AP2678" s="172"/>
      <c r="AQ2678" s="172"/>
      <c r="AR2678" s="172"/>
      <c r="AS2678" s="172"/>
      <c r="AT2678" s="172"/>
      <c r="AU2678" s="172"/>
      <c r="AV2678" s="172"/>
      <c r="AW2678" s="172"/>
      <c r="AX2678" s="172"/>
      <c r="AY2678" s="172"/>
      <c r="AZ2678" s="172"/>
      <c r="BA2678" s="172"/>
      <c r="BB2678" s="172"/>
      <c r="BC2678" s="172"/>
      <c r="BD2678" s="172"/>
      <c r="BE2678" s="172"/>
      <c r="BF2678" s="172"/>
      <c r="BG2678" s="172"/>
      <c r="BH2678" s="172"/>
      <c r="BI2678" s="172"/>
      <c r="BJ2678" s="172"/>
      <c r="BK2678" s="172"/>
      <c r="BL2678" s="172"/>
      <c r="BM2678" s="172"/>
      <c r="BN2678" s="172"/>
    </row>
    <row r="2679" spans="20:66" s="156" customFormat="1">
      <c r="T2679" s="172"/>
      <c r="U2679" s="172"/>
      <c r="V2679" s="172"/>
      <c r="W2679" s="172"/>
      <c r="X2679" s="172"/>
      <c r="Y2679" s="172"/>
      <c r="Z2679" s="172"/>
      <c r="AA2679" s="172"/>
      <c r="AB2679" s="172"/>
      <c r="AC2679" s="172"/>
      <c r="AD2679" s="172"/>
      <c r="AE2679" s="172"/>
      <c r="AF2679" s="172"/>
      <c r="AG2679" s="172"/>
      <c r="AH2679" s="172"/>
      <c r="AI2679" s="172"/>
      <c r="AJ2679" s="172"/>
      <c r="AK2679" s="172"/>
      <c r="AL2679" s="172"/>
      <c r="AM2679" s="172"/>
      <c r="AN2679" s="172"/>
      <c r="AO2679" s="172"/>
      <c r="AP2679" s="172"/>
      <c r="AQ2679" s="172"/>
      <c r="AR2679" s="172"/>
      <c r="AS2679" s="172"/>
      <c r="AT2679" s="172"/>
      <c r="AU2679" s="172"/>
      <c r="AV2679" s="172"/>
      <c r="AW2679" s="172"/>
      <c r="AX2679" s="172"/>
      <c r="AY2679" s="172"/>
      <c r="AZ2679" s="172"/>
      <c r="BA2679" s="172"/>
      <c r="BB2679" s="172"/>
      <c r="BC2679" s="172"/>
      <c r="BD2679" s="172"/>
      <c r="BE2679" s="172"/>
      <c r="BF2679" s="172"/>
      <c r="BG2679" s="172"/>
      <c r="BH2679" s="172"/>
      <c r="BI2679" s="172"/>
      <c r="BJ2679" s="172"/>
      <c r="BK2679" s="172"/>
      <c r="BL2679" s="172"/>
      <c r="BM2679" s="172"/>
      <c r="BN2679" s="172"/>
    </row>
    <row r="2680" spans="20:66" s="156" customFormat="1">
      <c r="T2680" s="172"/>
      <c r="U2680" s="172"/>
      <c r="V2680" s="172"/>
      <c r="W2680" s="172"/>
      <c r="X2680" s="172"/>
      <c r="Y2680" s="172"/>
      <c r="Z2680" s="172"/>
      <c r="AA2680" s="172"/>
      <c r="AB2680" s="172"/>
      <c r="AC2680" s="172"/>
      <c r="AD2680" s="172"/>
      <c r="AE2680" s="172"/>
      <c r="AF2680" s="172"/>
      <c r="AG2680" s="172"/>
      <c r="AH2680" s="172"/>
      <c r="AI2680" s="172"/>
      <c r="AJ2680" s="172"/>
      <c r="AK2680" s="172"/>
      <c r="AL2680" s="172"/>
      <c r="AM2680" s="172"/>
      <c r="AN2680" s="172"/>
      <c r="AO2680" s="172"/>
      <c r="AP2680" s="172"/>
      <c r="AQ2680" s="172"/>
      <c r="AR2680" s="172"/>
      <c r="AS2680" s="172"/>
      <c r="AT2680" s="172"/>
      <c r="AU2680" s="172"/>
      <c r="AV2680" s="172"/>
      <c r="AW2680" s="172"/>
      <c r="AX2680" s="172"/>
      <c r="AY2680" s="172"/>
      <c r="AZ2680" s="172"/>
      <c r="BA2680" s="172"/>
      <c r="BB2680" s="172"/>
      <c r="BC2680" s="172"/>
      <c r="BD2680" s="172"/>
      <c r="BE2680" s="172"/>
      <c r="BF2680" s="172"/>
      <c r="BG2680" s="172"/>
      <c r="BH2680" s="172"/>
      <c r="BI2680" s="172"/>
      <c r="BJ2680" s="172"/>
      <c r="BK2680" s="172"/>
      <c r="BL2680" s="172"/>
      <c r="BM2680" s="172"/>
      <c r="BN2680" s="172"/>
    </row>
    <row r="2681" spans="20:66" s="156" customFormat="1">
      <c r="T2681" s="172"/>
      <c r="U2681" s="172"/>
      <c r="V2681" s="172"/>
      <c r="W2681" s="172"/>
      <c r="X2681" s="172"/>
      <c r="Y2681" s="172"/>
      <c r="Z2681" s="172"/>
      <c r="AA2681" s="172"/>
      <c r="AB2681" s="172"/>
      <c r="AC2681" s="172"/>
      <c r="AD2681" s="172"/>
      <c r="AE2681" s="172"/>
      <c r="AF2681" s="172"/>
      <c r="AG2681" s="172"/>
      <c r="AH2681" s="172"/>
      <c r="AI2681" s="172"/>
      <c r="AJ2681" s="172"/>
      <c r="AK2681" s="172"/>
      <c r="AL2681" s="172"/>
      <c r="AM2681" s="172"/>
      <c r="AN2681" s="172"/>
      <c r="AO2681" s="172"/>
      <c r="AP2681" s="172"/>
      <c r="AQ2681" s="172"/>
      <c r="AR2681" s="172"/>
      <c r="AS2681" s="172"/>
      <c r="AT2681" s="172"/>
      <c r="AU2681" s="172"/>
      <c r="AV2681" s="172"/>
      <c r="AW2681" s="172"/>
      <c r="AX2681" s="172"/>
      <c r="AY2681" s="172"/>
      <c r="AZ2681" s="172"/>
      <c r="BA2681" s="172"/>
      <c r="BB2681" s="172"/>
      <c r="BC2681" s="172"/>
      <c r="BD2681" s="172"/>
      <c r="BE2681" s="172"/>
      <c r="BF2681" s="172"/>
      <c r="BG2681" s="172"/>
      <c r="BH2681" s="172"/>
      <c r="BI2681" s="172"/>
      <c r="BJ2681" s="172"/>
      <c r="BK2681" s="172"/>
      <c r="BL2681" s="172"/>
      <c r="BM2681" s="172"/>
      <c r="BN2681" s="172"/>
    </row>
    <row r="2682" spans="20:66" s="156" customFormat="1">
      <c r="T2682" s="172"/>
      <c r="U2682" s="172"/>
      <c r="V2682" s="172"/>
      <c r="W2682" s="172"/>
      <c r="X2682" s="172"/>
      <c r="Y2682" s="172"/>
      <c r="Z2682" s="172"/>
      <c r="AA2682" s="172"/>
      <c r="AB2682" s="172"/>
      <c r="AC2682" s="172"/>
      <c r="AD2682" s="172"/>
      <c r="AE2682" s="172"/>
      <c r="AF2682" s="172"/>
      <c r="AG2682" s="172"/>
      <c r="AH2682" s="172"/>
      <c r="AI2682" s="172"/>
      <c r="AJ2682" s="172"/>
      <c r="AK2682" s="172"/>
      <c r="AL2682" s="172"/>
      <c r="AM2682" s="172"/>
      <c r="AN2682" s="172"/>
      <c r="AO2682" s="172"/>
      <c r="AP2682" s="172"/>
      <c r="AQ2682" s="172"/>
      <c r="AR2682" s="172"/>
      <c r="AS2682" s="172"/>
      <c r="AT2682" s="172"/>
      <c r="AU2682" s="172"/>
      <c r="AV2682" s="172"/>
      <c r="AW2682" s="172"/>
      <c r="AX2682" s="172"/>
      <c r="AY2682" s="172"/>
      <c r="AZ2682" s="172"/>
      <c r="BA2682" s="172"/>
      <c r="BB2682" s="172"/>
      <c r="BC2682" s="172"/>
      <c r="BD2682" s="172"/>
      <c r="BE2682" s="172"/>
      <c r="BF2682" s="172"/>
      <c r="BG2682" s="172"/>
      <c r="BH2682" s="172"/>
      <c r="BI2682" s="172"/>
      <c r="BJ2682" s="172"/>
      <c r="BK2682" s="172"/>
      <c r="BL2682" s="172"/>
      <c r="BM2682" s="172"/>
      <c r="BN2682" s="172"/>
    </row>
    <row r="2683" spans="20:66" s="156" customFormat="1">
      <c r="T2683" s="172"/>
      <c r="U2683" s="172"/>
      <c r="V2683" s="172"/>
      <c r="W2683" s="172"/>
      <c r="X2683" s="172"/>
      <c r="Y2683" s="172"/>
      <c r="Z2683" s="172"/>
      <c r="AA2683" s="172"/>
      <c r="AB2683" s="172"/>
      <c r="AC2683" s="172"/>
      <c r="AD2683" s="172"/>
      <c r="AE2683" s="172"/>
      <c r="AF2683" s="172"/>
      <c r="AG2683" s="172"/>
      <c r="AH2683" s="172"/>
      <c r="AI2683" s="172"/>
      <c r="AJ2683" s="172"/>
      <c r="AK2683" s="172"/>
      <c r="AL2683" s="172"/>
      <c r="AM2683" s="172"/>
      <c r="AN2683" s="172"/>
      <c r="AO2683" s="172"/>
      <c r="AP2683" s="172"/>
      <c r="AQ2683" s="172"/>
      <c r="AR2683" s="172"/>
      <c r="AS2683" s="172"/>
      <c r="AT2683" s="172"/>
      <c r="AU2683" s="172"/>
      <c r="AV2683" s="172"/>
      <c r="AW2683" s="172"/>
      <c r="AX2683" s="172"/>
      <c r="AY2683" s="172"/>
      <c r="AZ2683" s="172"/>
      <c r="BA2683" s="172"/>
      <c r="BB2683" s="172"/>
      <c r="BC2683" s="172"/>
      <c r="BD2683" s="172"/>
      <c r="BE2683" s="172"/>
      <c r="BF2683" s="172"/>
      <c r="BG2683" s="172"/>
      <c r="BH2683" s="172"/>
      <c r="BI2683" s="172"/>
      <c r="BJ2683" s="172"/>
      <c r="BK2683" s="172"/>
      <c r="BL2683" s="172"/>
      <c r="BM2683" s="172"/>
      <c r="BN2683" s="172"/>
    </row>
    <row r="2684" spans="20:66" s="156" customFormat="1">
      <c r="T2684" s="172"/>
      <c r="U2684" s="172"/>
      <c r="V2684" s="172"/>
      <c r="W2684" s="172"/>
      <c r="X2684" s="172"/>
      <c r="Y2684" s="172"/>
      <c r="Z2684" s="172"/>
      <c r="AA2684" s="172"/>
      <c r="AB2684" s="172"/>
      <c r="AC2684" s="172"/>
      <c r="AD2684" s="172"/>
      <c r="AE2684" s="172"/>
      <c r="AF2684" s="172"/>
      <c r="AG2684" s="172"/>
      <c r="AH2684" s="172"/>
      <c r="AI2684" s="172"/>
      <c r="AJ2684" s="172"/>
      <c r="AK2684" s="172"/>
      <c r="AL2684" s="172"/>
      <c r="AM2684" s="172"/>
      <c r="AN2684" s="172"/>
      <c r="AO2684" s="172"/>
      <c r="AP2684" s="172"/>
      <c r="AQ2684" s="172"/>
      <c r="AR2684" s="172"/>
      <c r="AS2684" s="172"/>
      <c r="AT2684" s="172"/>
      <c r="AU2684" s="172"/>
      <c r="AV2684" s="172"/>
      <c r="AW2684" s="172"/>
      <c r="AX2684" s="172"/>
      <c r="AY2684" s="172"/>
      <c r="AZ2684" s="172"/>
      <c r="BA2684" s="172"/>
      <c r="BB2684" s="172"/>
      <c r="BC2684" s="172"/>
      <c r="BD2684" s="172"/>
      <c r="BE2684" s="172"/>
      <c r="BF2684" s="172"/>
      <c r="BG2684" s="172"/>
      <c r="BH2684" s="172"/>
      <c r="BI2684" s="172"/>
      <c r="BJ2684" s="172"/>
      <c r="BK2684" s="172"/>
      <c r="BL2684" s="172"/>
      <c r="BM2684" s="172"/>
      <c r="BN2684" s="172"/>
    </row>
    <row r="2685" spans="20:66" s="156" customFormat="1">
      <c r="T2685" s="172"/>
      <c r="U2685" s="172"/>
      <c r="V2685" s="172"/>
      <c r="W2685" s="172"/>
      <c r="X2685" s="172"/>
      <c r="Y2685" s="172"/>
      <c r="Z2685" s="172"/>
      <c r="AA2685" s="172"/>
      <c r="AB2685" s="172"/>
      <c r="AC2685" s="172"/>
      <c r="AD2685" s="172"/>
      <c r="AE2685" s="172"/>
      <c r="AF2685" s="172"/>
      <c r="AG2685" s="172"/>
      <c r="AH2685" s="172"/>
      <c r="AI2685" s="172"/>
      <c r="AJ2685" s="172"/>
      <c r="AK2685" s="172"/>
      <c r="AL2685" s="172"/>
      <c r="AM2685" s="172"/>
      <c r="AN2685" s="172"/>
      <c r="AO2685" s="172"/>
      <c r="AP2685" s="172"/>
      <c r="AQ2685" s="172"/>
      <c r="AR2685" s="172"/>
      <c r="AS2685" s="172"/>
      <c r="AT2685" s="172"/>
      <c r="AU2685" s="172"/>
      <c r="AV2685" s="172"/>
      <c r="AW2685" s="172"/>
      <c r="AX2685" s="172"/>
      <c r="AY2685" s="172"/>
      <c r="AZ2685" s="172"/>
      <c r="BA2685" s="172"/>
      <c r="BB2685" s="172"/>
      <c r="BC2685" s="172"/>
      <c r="BD2685" s="172"/>
      <c r="BE2685" s="172"/>
      <c r="BF2685" s="172"/>
      <c r="BG2685" s="172"/>
      <c r="BH2685" s="172"/>
      <c r="BI2685" s="172"/>
      <c r="BJ2685" s="172"/>
      <c r="BK2685" s="172"/>
      <c r="BL2685" s="172"/>
      <c r="BM2685" s="172"/>
      <c r="BN2685" s="172"/>
    </row>
    <row r="2686" spans="20:66" s="156" customFormat="1">
      <c r="T2686" s="172"/>
      <c r="U2686" s="172"/>
      <c r="V2686" s="172"/>
      <c r="W2686" s="172"/>
      <c r="X2686" s="172"/>
      <c r="Y2686" s="172"/>
      <c r="Z2686" s="172"/>
      <c r="AA2686" s="172"/>
      <c r="AB2686" s="172"/>
      <c r="AC2686" s="172"/>
      <c r="AD2686" s="172"/>
      <c r="AE2686" s="172"/>
      <c r="AF2686" s="172"/>
      <c r="AG2686" s="172"/>
      <c r="AH2686" s="172"/>
      <c r="AI2686" s="172"/>
      <c r="AJ2686" s="172"/>
      <c r="AK2686" s="172"/>
      <c r="AL2686" s="172"/>
      <c r="AM2686" s="172"/>
      <c r="AN2686" s="172"/>
      <c r="AO2686" s="172"/>
      <c r="AP2686" s="172"/>
      <c r="AQ2686" s="172"/>
      <c r="AR2686" s="172"/>
      <c r="AS2686" s="172"/>
      <c r="AT2686" s="172"/>
      <c r="AU2686" s="172"/>
      <c r="AV2686" s="172"/>
      <c r="AW2686" s="172"/>
      <c r="AX2686" s="172"/>
      <c r="AY2686" s="172"/>
      <c r="AZ2686" s="172"/>
      <c r="BA2686" s="172"/>
      <c r="BB2686" s="172"/>
      <c r="BC2686" s="172"/>
      <c r="BD2686" s="172"/>
      <c r="BE2686" s="172"/>
      <c r="BF2686" s="172"/>
      <c r="BG2686" s="172"/>
      <c r="BH2686" s="172"/>
      <c r="BI2686" s="172"/>
      <c r="BJ2686" s="172"/>
      <c r="BK2686" s="172"/>
      <c r="BL2686" s="172"/>
      <c r="BM2686" s="172"/>
      <c r="BN2686" s="172"/>
    </row>
    <row r="2687" spans="20:66" s="156" customFormat="1">
      <c r="T2687" s="172"/>
      <c r="U2687" s="172"/>
      <c r="V2687" s="172"/>
      <c r="W2687" s="172"/>
      <c r="X2687" s="172"/>
      <c r="Y2687" s="172"/>
      <c r="Z2687" s="172"/>
      <c r="AA2687" s="172"/>
      <c r="AB2687" s="172"/>
      <c r="AC2687" s="172"/>
      <c r="AD2687" s="172"/>
      <c r="AE2687" s="172"/>
      <c r="AF2687" s="172"/>
      <c r="AG2687" s="172"/>
      <c r="AH2687" s="172"/>
      <c r="AI2687" s="172"/>
      <c r="AJ2687" s="172"/>
      <c r="AK2687" s="172"/>
      <c r="AL2687" s="172"/>
      <c r="AM2687" s="172"/>
      <c r="AN2687" s="172"/>
      <c r="AO2687" s="172"/>
      <c r="AP2687" s="172"/>
      <c r="AQ2687" s="172"/>
      <c r="AR2687" s="172"/>
      <c r="AS2687" s="172"/>
      <c r="AT2687" s="172"/>
      <c r="AU2687" s="172"/>
      <c r="AV2687" s="172"/>
      <c r="AW2687" s="172"/>
      <c r="AX2687" s="172"/>
      <c r="AY2687" s="172"/>
      <c r="AZ2687" s="172"/>
      <c r="BA2687" s="172"/>
      <c r="BB2687" s="172"/>
      <c r="BC2687" s="172"/>
      <c r="BD2687" s="172"/>
      <c r="BE2687" s="172"/>
      <c r="BF2687" s="172"/>
      <c r="BG2687" s="172"/>
      <c r="BH2687" s="172"/>
      <c r="BI2687" s="172"/>
      <c r="BJ2687" s="172"/>
      <c r="BK2687" s="172"/>
      <c r="BL2687" s="172"/>
      <c r="BM2687" s="172"/>
      <c r="BN2687" s="172"/>
    </row>
    <row r="2688" spans="20:66" s="156" customFormat="1">
      <c r="T2688" s="172"/>
      <c r="U2688" s="172"/>
      <c r="V2688" s="172"/>
      <c r="W2688" s="172"/>
      <c r="X2688" s="172"/>
      <c r="Y2688" s="172"/>
      <c r="Z2688" s="172"/>
      <c r="AA2688" s="172"/>
      <c r="AB2688" s="172"/>
      <c r="AC2688" s="172"/>
      <c r="AD2688" s="172"/>
      <c r="AE2688" s="172"/>
      <c r="AF2688" s="172"/>
      <c r="AG2688" s="172"/>
      <c r="AH2688" s="172"/>
      <c r="AI2688" s="172"/>
      <c r="AJ2688" s="172"/>
      <c r="AK2688" s="172"/>
      <c r="AL2688" s="172"/>
      <c r="AM2688" s="172"/>
      <c r="AN2688" s="172"/>
      <c r="AO2688" s="172"/>
      <c r="AP2688" s="172"/>
      <c r="AQ2688" s="172"/>
      <c r="AR2688" s="172"/>
      <c r="AS2688" s="172"/>
      <c r="AT2688" s="172"/>
      <c r="AU2688" s="172"/>
      <c r="AV2688" s="172"/>
      <c r="AW2688" s="172"/>
      <c r="AX2688" s="172"/>
      <c r="AY2688" s="172"/>
      <c r="AZ2688" s="172"/>
      <c r="BA2688" s="172"/>
      <c r="BB2688" s="172"/>
      <c r="BC2688" s="172"/>
      <c r="BD2688" s="172"/>
      <c r="BE2688" s="172"/>
      <c r="BF2688" s="172"/>
      <c r="BG2688" s="172"/>
      <c r="BH2688" s="172"/>
      <c r="BI2688" s="172"/>
      <c r="BJ2688" s="172"/>
      <c r="BK2688" s="172"/>
      <c r="BL2688" s="172"/>
      <c r="BM2688" s="172"/>
      <c r="BN2688" s="172"/>
    </row>
    <row r="2689" spans="20:66" s="156" customFormat="1">
      <c r="T2689" s="172"/>
      <c r="U2689" s="172"/>
      <c r="V2689" s="172"/>
      <c r="W2689" s="172"/>
      <c r="X2689" s="172"/>
      <c r="Y2689" s="172"/>
      <c r="Z2689" s="172"/>
      <c r="AA2689" s="172"/>
      <c r="AB2689" s="172"/>
      <c r="AC2689" s="172"/>
      <c r="AD2689" s="172"/>
      <c r="AE2689" s="172"/>
      <c r="AF2689" s="172"/>
      <c r="AG2689" s="172"/>
      <c r="AH2689" s="172"/>
      <c r="AI2689" s="172"/>
      <c r="AJ2689" s="172"/>
      <c r="AK2689" s="172"/>
      <c r="AL2689" s="172"/>
      <c r="AM2689" s="172"/>
      <c r="AN2689" s="172"/>
      <c r="AO2689" s="172"/>
      <c r="AP2689" s="172"/>
      <c r="AQ2689" s="172"/>
      <c r="AR2689" s="172"/>
      <c r="AS2689" s="172"/>
      <c r="AT2689" s="172"/>
      <c r="AU2689" s="172"/>
      <c r="AV2689" s="172"/>
      <c r="AW2689" s="172"/>
      <c r="AX2689" s="172"/>
      <c r="AY2689" s="172"/>
      <c r="AZ2689" s="172"/>
      <c r="BA2689" s="172"/>
      <c r="BB2689" s="172"/>
      <c r="BC2689" s="172"/>
      <c r="BD2689" s="172"/>
      <c r="BE2689" s="172"/>
      <c r="BF2689" s="172"/>
      <c r="BG2689" s="172"/>
      <c r="BH2689" s="172"/>
      <c r="BI2689" s="172"/>
      <c r="BJ2689" s="172"/>
      <c r="BK2689" s="172"/>
      <c r="BL2689" s="172"/>
      <c r="BM2689" s="172"/>
      <c r="BN2689" s="172"/>
    </row>
    <row r="2690" spans="20:66" s="156" customFormat="1">
      <c r="T2690" s="172"/>
      <c r="U2690" s="172"/>
      <c r="V2690" s="172"/>
      <c r="W2690" s="172"/>
      <c r="X2690" s="172"/>
      <c r="Y2690" s="172"/>
      <c r="Z2690" s="172"/>
      <c r="AA2690" s="172"/>
      <c r="AB2690" s="172"/>
      <c r="AC2690" s="172"/>
      <c r="AD2690" s="172"/>
      <c r="AE2690" s="172"/>
      <c r="AF2690" s="172"/>
      <c r="AG2690" s="172"/>
      <c r="AH2690" s="172"/>
      <c r="AI2690" s="172"/>
      <c r="AJ2690" s="172"/>
      <c r="AK2690" s="172"/>
      <c r="AL2690" s="172"/>
      <c r="AM2690" s="172"/>
      <c r="AN2690" s="172"/>
      <c r="AO2690" s="172"/>
      <c r="AP2690" s="172"/>
      <c r="AQ2690" s="172"/>
      <c r="AR2690" s="172"/>
      <c r="AS2690" s="172"/>
      <c r="AT2690" s="172"/>
      <c r="AU2690" s="172"/>
      <c r="AV2690" s="172"/>
      <c r="AW2690" s="172"/>
      <c r="AX2690" s="172"/>
      <c r="AY2690" s="172"/>
      <c r="AZ2690" s="172"/>
      <c r="BA2690" s="172"/>
      <c r="BB2690" s="172"/>
      <c r="BC2690" s="172"/>
      <c r="BD2690" s="172"/>
      <c r="BE2690" s="172"/>
      <c r="BF2690" s="172"/>
      <c r="BG2690" s="172"/>
      <c r="BH2690" s="172"/>
      <c r="BI2690" s="172"/>
      <c r="BJ2690" s="172"/>
      <c r="BK2690" s="172"/>
      <c r="BL2690" s="172"/>
      <c r="BM2690" s="172"/>
      <c r="BN2690" s="172"/>
    </row>
    <row r="2691" spans="20:66" s="156" customFormat="1">
      <c r="T2691" s="172"/>
      <c r="U2691" s="172"/>
      <c r="V2691" s="172"/>
      <c r="W2691" s="172"/>
      <c r="X2691" s="172"/>
      <c r="Y2691" s="172"/>
      <c r="Z2691" s="172"/>
      <c r="AA2691" s="172"/>
      <c r="AB2691" s="172"/>
      <c r="AC2691" s="172"/>
      <c r="AD2691" s="172"/>
      <c r="AE2691" s="172"/>
      <c r="AF2691" s="172"/>
      <c r="AG2691" s="172"/>
      <c r="AH2691" s="172"/>
      <c r="AI2691" s="172"/>
      <c r="AJ2691" s="172"/>
      <c r="AK2691" s="172"/>
      <c r="AL2691" s="172"/>
      <c r="AM2691" s="172"/>
      <c r="AN2691" s="172"/>
      <c r="AO2691" s="172"/>
      <c r="AP2691" s="172"/>
      <c r="AQ2691" s="172"/>
      <c r="AR2691" s="172"/>
      <c r="AS2691" s="172"/>
      <c r="AT2691" s="172"/>
      <c r="AU2691" s="172"/>
      <c r="AV2691" s="172"/>
      <c r="AW2691" s="172"/>
      <c r="AX2691" s="172"/>
      <c r="AY2691" s="172"/>
      <c r="AZ2691" s="172"/>
      <c r="BA2691" s="172"/>
      <c r="BB2691" s="172"/>
      <c r="BC2691" s="172"/>
      <c r="BD2691" s="172"/>
      <c r="BE2691" s="172"/>
      <c r="BF2691" s="172"/>
      <c r="BG2691" s="172"/>
      <c r="BH2691" s="172"/>
      <c r="BI2691" s="172"/>
      <c r="BJ2691" s="172"/>
      <c r="BK2691" s="172"/>
      <c r="BL2691" s="172"/>
      <c r="BM2691" s="172"/>
      <c r="BN2691" s="172"/>
    </row>
    <row r="2692" spans="20:66" s="156" customFormat="1">
      <c r="T2692" s="172"/>
      <c r="U2692" s="172"/>
      <c r="V2692" s="172"/>
      <c r="W2692" s="172"/>
      <c r="X2692" s="172"/>
      <c r="Y2692" s="172"/>
      <c r="Z2692" s="172"/>
      <c r="AA2692" s="172"/>
      <c r="AB2692" s="172"/>
      <c r="AC2692" s="172"/>
      <c r="AD2692" s="172"/>
      <c r="AE2692" s="172"/>
      <c r="AF2692" s="172"/>
      <c r="AG2692" s="172"/>
      <c r="AH2692" s="172"/>
      <c r="AI2692" s="172"/>
      <c r="AJ2692" s="172"/>
      <c r="AK2692" s="172"/>
      <c r="AL2692" s="172"/>
      <c r="AM2692" s="172"/>
      <c r="AN2692" s="172"/>
      <c r="AO2692" s="172"/>
      <c r="AP2692" s="172"/>
      <c r="AQ2692" s="172"/>
      <c r="AR2692" s="172"/>
      <c r="AS2692" s="172"/>
      <c r="AT2692" s="172"/>
      <c r="AU2692" s="172"/>
      <c r="AV2692" s="172"/>
      <c r="AW2692" s="172"/>
      <c r="AX2692" s="172"/>
      <c r="AY2692" s="172"/>
      <c r="AZ2692" s="172"/>
      <c r="BA2692" s="172"/>
      <c r="BB2692" s="172"/>
      <c r="BC2692" s="172"/>
      <c r="BD2692" s="172"/>
      <c r="BE2692" s="172"/>
      <c r="BF2692" s="172"/>
      <c r="BG2692" s="172"/>
      <c r="BH2692" s="172"/>
      <c r="BI2692" s="172"/>
      <c r="BJ2692" s="172"/>
      <c r="BK2692" s="172"/>
      <c r="BL2692" s="172"/>
      <c r="BM2692" s="172"/>
      <c r="BN2692" s="172"/>
    </row>
    <row r="2693" spans="20:66" s="156" customFormat="1">
      <c r="T2693" s="172"/>
      <c r="U2693" s="172"/>
      <c r="V2693" s="172"/>
      <c r="W2693" s="172"/>
      <c r="X2693" s="172"/>
      <c r="Y2693" s="172"/>
      <c r="Z2693" s="172"/>
      <c r="AA2693" s="172"/>
      <c r="AB2693" s="172"/>
      <c r="AC2693" s="172"/>
      <c r="AD2693" s="172"/>
      <c r="AE2693" s="172"/>
      <c r="AF2693" s="172"/>
      <c r="AG2693" s="172"/>
      <c r="AH2693" s="172"/>
      <c r="AI2693" s="172"/>
      <c r="AJ2693" s="172"/>
      <c r="AK2693" s="172"/>
      <c r="AL2693" s="172"/>
      <c r="AM2693" s="172"/>
      <c r="AN2693" s="172"/>
      <c r="AO2693" s="172"/>
      <c r="AP2693" s="172"/>
      <c r="AQ2693" s="172"/>
      <c r="AR2693" s="172"/>
      <c r="AS2693" s="172"/>
      <c r="AT2693" s="172"/>
      <c r="AU2693" s="172"/>
      <c r="AV2693" s="172"/>
      <c r="AW2693" s="172"/>
      <c r="AX2693" s="172"/>
      <c r="AY2693" s="172"/>
      <c r="AZ2693" s="172"/>
      <c r="BA2693" s="172"/>
      <c r="BB2693" s="172"/>
      <c r="BC2693" s="172"/>
      <c r="BD2693" s="172"/>
      <c r="BE2693" s="172"/>
      <c r="BF2693" s="172"/>
      <c r="BG2693" s="172"/>
      <c r="BH2693" s="172"/>
      <c r="BI2693" s="172"/>
      <c r="BJ2693" s="172"/>
      <c r="BK2693" s="172"/>
      <c r="BL2693" s="172"/>
      <c r="BM2693" s="172"/>
      <c r="BN2693" s="172"/>
    </row>
    <row r="2694" spans="20:66" s="156" customFormat="1">
      <c r="T2694" s="172"/>
      <c r="U2694" s="172"/>
      <c r="V2694" s="172"/>
      <c r="W2694" s="172"/>
      <c r="X2694" s="172"/>
      <c r="Y2694" s="172"/>
      <c r="Z2694" s="172"/>
      <c r="AA2694" s="172"/>
      <c r="AB2694" s="172"/>
      <c r="AC2694" s="172"/>
      <c r="AD2694" s="172"/>
      <c r="AE2694" s="172"/>
      <c r="AF2694" s="172"/>
      <c r="AG2694" s="172"/>
      <c r="AH2694" s="172"/>
      <c r="AI2694" s="172"/>
      <c r="AJ2694" s="172"/>
      <c r="AK2694" s="172"/>
      <c r="AL2694" s="172"/>
      <c r="AM2694" s="172"/>
      <c r="AN2694" s="172"/>
      <c r="AO2694" s="172"/>
      <c r="AP2694" s="172"/>
      <c r="AQ2694" s="172"/>
      <c r="AR2694" s="172"/>
      <c r="AS2694" s="172"/>
      <c r="AT2694" s="172"/>
      <c r="AU2694" s="172"/>
      <c r="AV2694" s="172"/>
      <c r="AW2694" s="172"/>
      <c r="AX2694" s="172"/>
      <c r="AY2694" s="172"/>
      <c r="AZ2694" s="172"/>
      <c r="BA2694" s="172"/>
      <c r="BB2694" s="172"/>
      <c r="BC2694" s="172"/>
      <c r="BD2694" s="172"/>
      <c r="BE2694" s="172"/>
      <c r="BF2694" s="172"/>
      <c r="BG2694" s="172"/>
      <c r="BH2694" s="172"/>
      <c r="BI2694" s="172"/>
      <c r="BJ2694" s="172"/>
      <c r="BK2694" s="172"/>
      <c r="BL2694" s="172"/>
      <c r="BM2694" s="172"/>
      <c r="BN2694" s="172"/>
    </row>
    <row r="2695" spans="20:66" s="156" customFormat="1">
      <c r="T2695" s="172"/>
      <c r="U2695" s="172"/>
      <c r="V2695" s="172"/>
      <c r="W2695" s="172"/>
      <c r="X2695" s="172"/>
      <c r="Y2695" s="172"/>
      <c r="Z2695" s="172"/>
      <c r="AA2695" s="172"/>
      <c r="AB2695" s="172"/>
      <c r="AC2695" s="172"/>
      <c r="AD2695" s="172"/>
      <c r="AE2695" s="172"/>
      <c r="AF2695" s="172"/>
      <c r="AG2695" s="172"/>
      <c r="AH2695" s="172"/>
      <c r="AI2695" s="172"/>
      <c r="AJ2695" s="172"/>
      <c r="AK2695" s="172"/>
      <c r="AL2695" s="172"/>
      <c r="AM2695" s="172"/>
      <c r="AN2695" s="172"/>
      <c r="AO2695" s="172"/>
      <c r="AP2695" s="172"/>
      <c r="AQ2695" s="172"/>
      <c r="AR2695" s="172"/>
      <c r="AS2695" s="172"/>
      <c r="AT2695" s="172"/>
      <c r="AU2695" s="172"/>
      <c r="AV2695" s="172"/>
      <c r="AW2695" s="172"/>
      <c r="AX2695" s="172"/>
      <c r="AY2695" s="172"/>
      <c r="AZ2695" s="172"/>
      <c r="BA2695" s="172"/>
      <c r="BB2695" s="172"/>
      <c r="BC2695" s="172"/>
      <c r="BD2695" s="172"/>
      <c r="BE2695" s="172"/>
      <c r="BF2695" s="172"/>
      <c r="BG2695" s="172"/>
      <c r="BH2695" s="172"/>
      <c r="BI2695" s="172"/>
      <c r="BJ2695" s="172"/>
      <c r="BK2695" s="172"/>
      <c r="BL2695" s="172"/>
      <c r="BM2695" s="172"/>
      <c r="BN2695" s="172"/>
    </row>
    <row r="2696" spans="20:66" s="156" customFormat="1">
      <c r="T2696" s="172"/>
      <c r="U2696" s="172"/>
      <c r="V2696" s="172"/>
      <c r="W2696" s="172"/>
      <c r="X2696" s="172"/>
      <c r="Y2696" s="172"/>
      <c r="Z2696" s="172"/>
      <c r="AA2696" s="172"/>
      <c r="AB2696" s="172"/>
      <c r="AC2696" s="172"/>
      <c r="AD2696" s="172"/>
      <c r="AE2696" s="172"/>
      <c r="AF2696" s="172"/>
      <c r="AG2696" s="172"/>
      <c r="AH2696" s="172"/>
      <c r="AI2696" s="172"/>
      <c r="AJ2696" s="172"/>
      <c r="AK2696" s="172"/>
      <c r="AL2696" s="172"/>
      <c r="AM2696" s="172"/>
      <c r="AN2696" s="172"/>
      <c r="AO2696" s="172"/>
      <c r="AP2696" s="172"/>
      <c r="AQ2696" s="172"/>
      <c r="AR2696" s="172"/>
      <c r="AS2696" s="172"/>
      <c r="AT2696" s="172"/>
      <c r="AU2696" s="172"/>
      <c r="AV2696" s="172"/>
      <c r="AW2696" s="172"/>
      <c r="AX2696" s="172"/>
      <c r="AY2696" s="172"/>
      <c r="AZ2696" s="172"/>
      <c r="BA2696" s="172"/>
      <c r="BB2696" s="172"/>
      <c r="BC2696" s="172"/>
      <c r="BD2696" s="172"/>
      <c r="BE2696" s="172"/>
      <c r="BF2696" s="172"/>
      <c r="BG2696" s="172"/>
      <c r="BH2696" s="172"/>
      <c r="BI2696" s="172"/>
      <c r="BJ2696" s="172"/>
      <c r="BK2696" s="172"/>
      <c r="BL2696" s="172"/>
      <c r="BM2696" s="172"/>
      <c r="BN2696" s="172"/>
    </row>
    <row r="2697" spans="20:66" s="156" customFormat="1">
      <c r="T2697" s="172"/>
      <c r="U2697" s="172"/>
      <c r="V2697" s="172"/>
      <c r="W2697" s="172"/>
      <c r="X2697" s="172"/>
      <c r="Y2697" s="172"/>
      <c r="Z2697" s="172"/>
      <c r="AA2697" s="172"/>
      <c r="AB2697" s="172"/>
      <c r="AC2697" s="172"/>
      <c r="AD2697" s="172"/>
      <c r="AE2697" s="172"/>
      <c r="AF2697" s="172"/>
      <c r="AG2697" s="172"/>
      <c r="AH2697" s="172"/>
      <c r="AI2697" s="172"/>
      <c r="AJ2697" s="172"/>
      <c r="AK2697" s="172"/>
      <c r="AL2697" s="172"/>
      <c r="AM2697" s="172"/>
      <c r="AN2697" s="172"/>
      <c r="AO2697" s="172"/>
      <c r="AP2697" s="172"/>
      <c r="AQ2697" s="172"/>
      <c r="AR2697" s="172"/>
      <c r="AS2697" s="172"/>
      <c r="AT2697" s="172"/>
      <c r="AU2697" s="172"/>
      <c r="AV2697" s="172"/>
      <c r="AW2697" s="172"/>
      <c r="AX2697" s="172"/>
      <c r="AY2697" s="172"/>
      <c r="AZ2697" s="172"/>
      <c r="BA2697" s="172"/>
      <c r="BB2697" s="172"/>
      <c r="BC2697" s="172"/>
      <c r="BD2697" s="172"/>
      <c r="BE2697" s="172"/>
      <c r="BF2697" s="172"/>
      <c r="BG2697" s="172"/>
      <c r="BH2697" s="172"/>
      <c r="BI2697" s="172"/>
      <c r="BJ2697" s="172"/>
      <c r="BK2697" s="172"/>
      <c r="BL2697" s="172"/>
      <c r="BM2697" s="172"/>
      <c r="BN2697" s="172"/>
    </row>
    <row r="2698" spans="20:66" s="156" customFormat="1">
      <c r="T2698" s="172"/>
      <c r="U2698" s="172"/>
      <c r="V2698" s="172"/>
      <c r="W2698" s="172"/>
      <c r="X2698" s="172"/>
      <c r="Y2698" s="172"/>
      <c r="Z2698" s="172"/>
      <c r="AA2698" s="172"/>
      <c r="AB2698" s="172"/>
      <c r="AC2698" s="172"/>
      <c r="AD2698" s="172"/>
      <c r="AE2698" s="172"/>
      <c r="AF2698" s="172"/>
      <c r="AG2698" s="172"/>
      <c r="AH2698" s="172"/>
      <c r="AI2698" s="172"/>
      <c r="AJ2698" s="172"/>
      <c r="AK2698" s="172"/>
      <c r="AL2698" s="172"/>
      <c r="AM2698" s="172"/>
      <c r="AN2698" s="172"/>
      <c r="AO2698" s="172"/>
      <c r="AP2698" s="172"/>
      <c r="AQ2698" s="172"/>
      <c r="AR2698" s="172"/>
      <c r="AS2698" s="172"/>
      <c r="AT2698" s="172"/>
      <c r="AU2698" s="172"/>
      <c r="AV2698" s="172"/>
      <c r="AW2698" s="172"/>
      <c r="AX2698" s="172"/>
      <c r="AY2698" s="172"/>
      <c r="AZ2698" s="172"/>
      <c r="BA2698" s="172"/>
      <c r="BB2698" s="172"/>
      <c r="BC2698" s="172"/>
      <c r="BD2698" s="172"/>
      <c r="BE2698" s="172"/>
      <c r="BF2698" s="172"/>
      <c r="BG2698" s="172"/>
      <c r="BH2698" s="172"/>
      <c r="BI2698" s="172"/>
      <c r="BJ2698" s="172"/>
      <c r="BK2698" s="172"/>
      <c r="BL2698" s="172"/>
      <c r="BM2698" s="172"/>
      <c r="BN2698" s="172"/>
    </row>
    <row r="2699" spans="20:66" s="156" customFormat="1">
      <c r="T2699" s="172"/>
      <c r="U2699" s="172"/>
      <c r="V2699" s="172"/>
      <c r="W2699" s="172"/>
      <c r="X2699" s="172"/>
      <c r="Y2699" s="172"/>
      <c r="Z2699" s="172"/>
      <c r="AA2699" s="172"/>
      <c r="AB2699" s="172"/>
      <c r="AC2699" s="172"/>
      <c r="AD2699" s="172"/>
      <c r="AE2699" s="172"/>
      <c r="AF2699" s="172"/>
      <c r="AG2699" s="172"/>
      <c r="AH2699" s="172"/>
      <c r="AI2699" s="172"/>
      <c r="AJ2699" s="172"/>
      <c r="AK2699" s="172"/>
      <c r="AL2699" s="172"/>
      <c r="AM2699" s="172"/>
      <c r="AN2699" s="172"/>
      <c r="AO2699" s="172"/>
      <c r="AP2699" s="172"/>
      <c r="AQ2699" s="172"/>
      <c r="AR2699" s="172"/>
      <c r="AS2699" s="172"/>
      <c r="AT2699" s="172"/>
      <c r="AU2699" s="172"/>
      <c r="AV2699" s="172"/>
      <c r="AW2699" s="172"/>
      <c r="AX2699" s="172"/>
      <c r="AY2699" s="172"/>
      <c r="AZ2699" s="172"/>
      <c r="BA2699" s="172"/>
      <c r="BB2699" s="172"/>
      <c r="BC2699" s="172"/>
      <c r="BD2699" s="172"/>
      <c r="BE2699" s="172"/>
      <c r="BF2699" s="172"/>
      <c r="BG2699" s="172"/>
      <c r="BH2699" s="172"/>
      <c r="BI2699" s="172"/>
      <c r="BJ2699" s="172"/>
      <c r="BK2699" s="172"/>
      <c r="BL2699" s="172"/>
      <c r="BM2699" s="172"/>
      <c r="BN2699" s="172"/>
    </row>
    <row r="2700" spans="20:66" s="156" customFormat="1">
      <c r="T2700" s="172"/>
      <c r="U2700" s="172"/>
      <c r="V2700" s="172"/>
      <c r="W2700" s="172"/>
      <c r="X2700" s="172"/>
      <c r="Y2700" s="172"/>
      <c r="Z2700" s="172"/>
      <c r="AA2700" s="172"/>
      <c r="AB2700" s="172"/>
      <c r="AC2700" s="172"/>
      <c r="AD2700" s="172"/>
      <c r="AE2700" s="172"/>
      <c r="AF2700" s="172"/>
      <c r="AG2700" s="172"/>
      <c r="AH2700" s="172"/>
      <c r="AI2700" s="172"/>
      <c r="AJ2700" s="172"/>
      <c r="AK2700" s="172"/>
      <c r="AL2700" s="172"/>
      <c r="AM2700" s="172"/>
      <c r="AN2700" s="172"/>
      <c r="AO2700" s="172"/>
      <c r="AP2700" s="172"/>
      <c r="AQ2700" s="172"/>
      <c r="AR2700" s="172"/>
      <c r="AS2700" s="172"/>
      <c r="AT2700" s="172"/>
      <c r="AU2700" s="172"/>
      <c r="AV2700" s="172"/>
      <c r="AW2700" s="172"/>
      <c r="AX2700" s="172"/>
      <c r="AY2700" s="172"/>
      <c r="AZ2700" s="172"/>
      <c r="BA2700" s="172"/>
      <c r="BB2700" s="172"/>
      <c r="BC2700" s="172"/>
      <c r="BD2700" s="172"/>
      <c r="BE2700" s="172"/>
      <c r="BF2700" s="172"/>
      <c r="BG2700" s="172"/>
      <c r="BH2700" s="172"/>
      <c r="BI2700" s="172"/>
      <c r="BJ2700" s="172"/>
      <c r="BK2700" s="172"/>
      <c r="BL2700" s="172"/>
      <c r="BM2700" s="172"/>
      <c r="BN2700" s="172"/>
    </row>
    <row r="2701" spans="20:66" s="156" customFormat="1">
      <c r="T2701" s="172"/>
      <c r="U2701" s="172"/>
      <c r="V2701" s="172"/>
      <c r="W2701" s="172"/>
      <c r="X2701" s="172"/>
      <c r="Y2701" s="172"/>
      <c r="Z2701" s="172"/>
      <c r="AA2701" s="172"/>
      <c r="AB2701" s="172"/>
      <c r="AC2701" s="172"/>
      <c r="AD2701" s="172"/>
      <c r="AE2701" s="172"/>
      <c r="AF2701" s="172"/>
      <c r="AG2701" s="172"/>
      <c r="AH2701" s="172"/>
      <c r="AI2701" s="172"/>
      <c r="AJ2701" s="172"/>
      <c r="AK2701" s="172"/>
      <c r="AL2701" s="172"/>
      <c r="AM2701" s="172"/>
      <c r="AN2701" s="172"/>
      <c r="AO2701" s="172"/>
      <c r="AP2701" s="172"/>
      <c r="AQ2701" s="172"/>
      <c r="AR2701" s="172"/>
      <c r="AS2701" s="172"/>
      <c r="AT2701" s="172"/>
      <c r="AU2701" s="172"/>
      <c r="AV2701" s="172"/>
      <c r="AW2701" s="172"/>
      <c r="AX2701" s="172"/>
      <c r="AY2701" s="172"/>
      <c r="AZ2701" s="172"/>
      <c r="BA2701" s="172"/>
      <c r="BB2701" s="172"/>
      <c r="BC2701" s="172"/>
      <c r="BD2701" s="172"/>
      <c r="BE2701" s="172"/>
      <c r="BF2701" s="172"/>
      <c r="BG2701" s="172"/>
      <c r="BH2701" s="172"/>
      <c r="BI2701" s="172"/>
      <c r="BJ2701" s="172"/>
      <c r="BK2701" s="172"/>
      <c r="BL2701" s="172"/>
      <c r="BM2701" s="172"/>
      <c r="BN2701" s="172"/>
    </row>
    <row r="2702" spans="20:66" s="156" customFormat="1">
      <c r="T2702" s="172"/>
      <c r="U2702" s="172"/>
      <c r="V2702" s="172"/>
      <c r="W2702" s="172"/>
      <c r="X2702" s="172"/>
      <c r="Y2702" s="172"/>
      <c r="Z2702" s="172"/>
      <c r="AA2702" s="172"/>
      <c r="AB2702" s="172"/>
      <c r="AC2702" s="172"/>
      <c r="AD2702" s="172"/>
      <c r="AE2702" s="172"/>
      <c r="AF2702" s="172"/>
      <c r="AG2702" s="172"/>
      <c r="AH2702" s="172"/>
      <c r="AI2702" s="172"/>
      <c r="AJ2702" s="172"/>
      <c r="AK2702" s="172"/>
      <c r="AL2702" s="172"/>
      <c r="AM2702" s="172"/>
      <c r="AN2702" s="172"/>
      <c r="AO2702" s="172"/>
      <c r="AP2702" s="172"/>
      <c r="AQ2702" s="172"/>
      <c r="AR2702" s="172"/>
      <c r="AS2702" s="172"/>
      <c r="AT2702" s="172"/>
      <c r="AU2702" s="172"/>
      <c r="AV2702" s="172"/>
      <c r="AW2702" s="172"/>
      <c r="AX2702" s="172"/>
      <c r="AY2702" s="172"/>
      <c r="AZ2702" s="172"/>
      <c r="BA2702" s="172"/>
      <c r="BB2702" s="172"/>
      <c r="BC2702" s="172"/>
      <c r="BD2702" s="172"/>
      <c r="BE2702" s="172"/>
      <c r="BF2702" s="172"/>
      <c r="BG2702" s="172"/>
      <c r="BH2702" s="172"/>
      <c r="BI2702" s="172"/>
      <c r="BJ2702" s="172"/>
      <c r="BK2702" s="172"/>
      <c r="BL2702" s="172"/>
      <c r="BM2702" s="172"/>
      <c r="BN2702" s="172"/>
    </row>
    <row r="2703" spans="20:66" s="156" customFormat="1">
      <c r="T2703" s="172"/>
      <c r="U2703" s="172"/>
      <c r="V2703" s="172"/>
      <c r="W2703" s="172"/>
      <c r="X2703" s="172"/>
      <c r="Y2703" s="172"/>
      <c r="Z2703" s="172"/>
      <c r="AA2703" s="172"/>
      <c r="AB2703" s="172"/>
      <c r="AC2703" s="172"/>
      <c r="AD2703" s="172"/>
      <c r="AE2703" s="172"/>
      <c r="AF2703" s="172"/>
      <c r="AG2703" s="172"/>
      <c r="AH2703" s="172"/>
      <c r="AI2703" s="172"/>
      <c r="AJ2703" s="172"/>
      <c r="AK2703" s="172"/>
      <c r="AL2703" s="172"/>
      <c r="AM2703" s="172"/>
      <c r="AN2703" s="172"/>
      <c r="AO2703" s="172"/>
      <c r="AP2703" s="172"/>
      <c r="AQ2703" s="172"/>
      <c r="AR2703" s="172"/>
      <c r="AS2703" s="172"/>
      <c r="AT2703" s="172"/>
      <c r="AU2703" s="172"/>
      <c r="AV2703" s="172"/>
      <c r="AW2703" s="172"/>
      <c r="AX2703" s="172"/>
      <c r="AY2703" s="172"/>
      <c r="AZ2703" s="172"/>
      <c r="BA2703" s="172"/>
      <c r="BB2703" s="172"/>
      <c r="BC2703" s="172"/>
      <c r="BD2703" s="172"/>
      <c r="BE2703" s="172"/>
      <c r="BF2703" s="172"/>
      <c r="BG2703" s="172"/>
      <c r="BH2703" s="172"/>
      <c r="BI2703" s="172"/>
      <c r="BJ2703" s="172"/>
      <c r="BK2703" s="172"/>
      <c r="BL2703" s="172"/>
      <c r="BM2703" s="172"/>
      <c r="BN2703" s="172"/>
    </row>
    <row r="2704" spans="20:66" s="156" customFormat="1">
      <c r="T2704" s="172"/>
      <c r="U2704" s="172"/>
      <c r="V2704" s="172"/>
      <c r="W2704" s="172"/>
      <c r="X2704" s="172"/>
      <c r="Y2704" s="172"/>
      <c r="Z2704" s="172"/>
      <c r="AA2704" s="172"/>
      <c r="AB2704" s="172"/>
      <c r="AC2704" s="172"/>
      <c r="AD2704" s="172"/>
      <c r="AE2704" s="172"/>
      <c r="AF2704" s="172"/>
      <c r="AG2704" s="172"/>
      <c r="AH2704" s="172"/>
      <c r="AI2704" s="172"/>
      <c r="AJ2704" s="172"/>
      <c r="AK2704" s="172"/>
      <c r="AL2704" s="172"/>
      <c r="AM2704" s="172"/>
      <c r="AN2704" s="172"/>
      <c r="AO2704" s="172"/>
      <c r="AP2704" s="172"/>
      <c r="AQ2704" s="172"/>
      <c r="AR2704" s="172"/>
      <c r="AS2704" s="172"/>
      <c r="AT2704" s="172"/>
      <c r="AU2704" s="172"/>
      <c r="AV2704" s="172"/>
      <c r="AW2704" s="172"/>
      <c r="AX2704" s="172"/>
      <c r="AY2704" s="172"/>
      <c r="AZ2704" s="172"/>
      <c r="BA2704" s="172"/>
      <c r="BB2704" s="172"/>
      <c r="BC2704" s="172"/>
      <c r="BD2704" s="172"/>
      <c r="BE2704" s="172"/>
      <c r="BF2704" s="172"/>
      <c r="BG2704" s="172"/>
      <c r="BH2704" s="172"/>
      <c r="BI2704" s="172"/>
      <c r="BJ2704" s="172"/>
      <c r="BK2704" s="172"/>
      <c r="BL2704" s="172"/>
      <c r="BM2704" s="172"/>
      <c r="BN2704" s="172"/>
    </row>
    <row r="2705" spans="20:66" s="156" customFormat="1">
      <c r="T2705" s="172"/>
      <c r="U2705" s="172"/>
      <c r="V2705" s="172"/>
      <c r="W2705" s="172"/>
      <c r="X2705" s="172"/>
      <c r="Y2705" s="172"/>
      <c r="Z2705" s="172"/>
      <c r="AA2705" s="172"/>
      <c r="AB2705" s="172"/>
      <c r="AC2705" s="172"/>
      <c r="AD2705" s="172"/>
      <c r="AE2705" s="172"/>
      <c r="AF2705" s="172"/>
      <c r="AG2705" s="172"/>
      <c r="AH2705" s="172"/>
      <c r="AI2705" s="172"/>
      <c r="AJ2705" s="172"/>
      <c r="AK2705" s="172"/>
      <c r="AL2705" s="172"/>
      <c r="AM2705" s="172"/>
      <c r="AN2705" s="172"/>
      <c r="AO2705" s="172"/>
      <c r="AP2705" s="172"/>
      <c r="AQ2705" s="172"/>
      <c r="AR2705" s="172"/>
      <c r="AS2705" s="172"/>
      <c r="AT2705" s="172"/>
      <c r="AU2705" s="172"/>
      <c r="AV2705" s="172"/>
      <c r="AW2705" s="172"/>
      <c r="AX2705" s="172"/>
      <c r="AY2705" s="172"/>
      <c r="AZ2705" s="172"/>
      <c r="BA2705" s="172"/>
      <c r="BB2705" s="172"/>
      <c r="BC2705" s="172"/>
      <c r="BD2705" s="172"/>
      <c r="BE2705" s="172"/>
      <c r="BF2705" s="172"/>
      <c r="BG2705" s="172"/>
      <c r="BH2705" s="172"/>
      <c r="BI2705" s="172"/>
      <c r="BJ2705" s="172"/>
      <c r="BK2705" s="172"/>
      <c r="BL2705" s="172"/>
      <c r="BM2705" s="172"/>
      <c r="BN2705" s="172"/>
    </row>
    <row r="2706" spans="20:66" s="156" customFormat="1">
      <c r="T2706" s="172"/>
      <c r="U2706" s="172"/>
      <c r="V2706" s="172"/>
      <c r="W2706" s="172"/>
      <c r="X2706" s="172"/>
      <c r="Y2706" s="172"/>
      <c r="Z2706" s="172"/>
      <c r="AA2706" s="172"/>
      <c r="AB2706" s="172"/>
      <c r="AC2706" s="172"/>
      <c r="AD2706" s="172"/>
      <c r="AE2706" s="172"/>
      <c r="AF2706" s="172"/>
      <c r="AG2706" s="172"/>
      <c r="AH2706" s="172"/>
      <c r="AI2706" s="172"/>
      <c r="AJ2706" s="172"/>
      <c r="AK2706" s="172"/>
      <c r="AL2706" s="172"/>
      <c r="AM2706" s="172"/>
      <c r="AN2706" s="172"/>
      <c r="AO2706" s="172"/>
      <c r="AP2706" s="172"/>
      <c r="AQ2706" s="172"/>
      <c r="AR2706" s="172"/>
      <c r="AS2706" s="172"/>
      <c r="AT2706" s="172"/>
      <c r="AU2706" s="172"/>
      <c r="AV2706" s="172"/>
      <c r="AW2706" s="172"/>
      <c r="AX2706" s="172"/>
      <c r="AY2706" s="172"/>
      <c r="AZ2706" s="172"/>
      <c r="BA2706" s="172"/>
      <c r="BB2706" s="172"/>
      <c r="BC2706" s="172"/>
      <c r="BD2706" s="172"/>
      <c r="BE2706" s="172"/>
      <c r="BF2706" s="172"/>
      <c r="BG2706" s="172"/>
      <c r="BH2706" s="172"/>
      <c r="BI2706" s="172"/>
      <c r="BJ2706" s="172"/>
      <c r="BK2706" s="172"/>
      <c r="BL2706" s="172"/>
      <c r="BM2706" s="172"/>
      <c r="BN2706" s="172"/>
    </row>
    <row r="2707" spans="20:66" s="156" customFormat="1">
      <c r="T2707" s="172"/>
      <c r="U2707" s="172"/>
      <c r="V2707" s="172"/>
      <c r="W2707" s="172"/>
      <c r="X2707" s="172"/>
      <c r="Y2707" s="172"/>
      <c r="Z2707" s="172"/>
      <c r="AA2707" s="172"/>
      <c r="AB2707" s="172"/>
      <c r="AC2707" s="172"/>
      <c r="AD2707" s="172"/>
      <c r="AE2707" s="172"/>
      <c r="AF2707" s="172"/>
      <c r="AG2707" s="172"/>
      <c r="AH2707" s="172"/>
      <c r="AI2707" s="172"/>
      <c r="AJ2707" s="172"/>
      <c r="AK2707" s="172"/>
      <c r="AL2707" s="172"/>
      <c r="AM2707" s="172"/>
      <c r="AN2707" s="172"/>
      <c r="AO2707" s="172"/>
      <c r="AP2707" s="172"/>
      <c r="AQ2707" s="172"/>
      <c r="AR2707" s="172"/>
      <c r="AS2707" s="172"/>
      <c r="AT2707" s="172"/>
      <c r="AU2707" s="172"/>
      <c r="AV2707" s="172"/>
      <c r="AW2707" s="172"/>
      <c r="AX2707" s="172"/>
      <c r="AY2707" s="172"/>
      <c r="AZ2707" s="172"/>
      <c r="BA2707" s="172"/>
      <c r="BB2707" s="172"/>
      <c r="BC2707" s="172"/>
      <c r="BD2707" s="172"/>
      <c r="BE2707" s="172"/>
      <c r="BF2707" s="172"/>
      <c r="BG2707" s="172"/>
      <c r="BH2707" s="172"/>
      <c r="BI2707" s="172"/>
      <c r="BJ2707" s="172"/>
      <c r="BK2707" s="172"/>
      <c r="BL2707" s="172"/>
      <c r="BM2707" s="172"/>
      <c r="BN2707" s="172"/>
    </row>
    <row r="2708" spans="20:66" s="156" customFormat="1">
      <c r="T2708" s="172"/>
      <c r="U2708" s="172"/>
      <c r="V2708" s="172"/>
      <c r="W2708" s="172"/>
      <c r="X2708" s="172"/>
      <c r="Y2708" s="172"/>
      <c r="Z2708" s="172"/>
      <c r="AA2708" s="172"/>
      <c r="AB2708" s="172"/>
      <c r="AC2708" s="172"/>
      <c r="AD2708" s="172"/>
      <c r="AE2708" s="172"/>
      <c r="AF2708" s="172"/>
      <c r="AG2708" s="172"/>
      <c r="AH2708" s="172"/>
      <c r="AI2708" s="172"/>
      <c r="AJ2708" s="172"/>
      <c r="AK2708" s="172"/>
      <c r="AL2708" s="172"/>
      <c r="AM2708" s="172"/>
      <c r="AN2708" s="172"/>
      <c r="AO2708" s="172"/>
      <c r="AP2708" s="172"/>
      <c r="AQ2708" s="172"/>
      <c r="AR2708" s="172"/>
      <c r="AS2708" s="172"/>
      <c r="AT2708" s="172"/>
      <c r="AU2708" s="172"/>
      <c r="AV2708" s="172"/>
      <c r="AW2708" s="172"/>
      <c r="AX2708" s="172"/>
      <c r="AY2708" s="172"/>
      <c r="AZ2708" s="172"/>
      <c r="BA2708" s="172"/>
      <c r="BB2708" s="172"/>
      <c r="BC2708" s="172"/>
      <c r="BD2708" s="172"/>
      <c r="BE2708" s="172"/>
      <c r="BF2708" s="172"/>
      <c r="BG2708" s="172"/>
      <c r="BH2708" s="172"/>
      <c r="BI2708" s="172"/>
      <c r="BJ2708" s="172"/>
      <c r="BK2708" s="172"/>
      <c r="BL2708" s="172"/>
      <c r="BM2708" s="172"/>
      <c r="BN2708" s="172"/>
    </row>
    <row r="2709" spans="20:66" s="156" customFormat="1">
      <c r="T2709" s="172"/>
      <c r="U2709" s="172"/>
      <c r="V2709" s="172"/>
      <c r="W2709" s="172"/>
      <c r="X2709" s="172"/>
      <c r="Y2709" s="172"/>
      <c r="Z2709" s="172"/>
      <c r="AA2709" s="172"/>
      <c r="AB2709" s="172"/>
      <c r="AC2709" s="172"/>
      <c r="AD2709" s="172"/>
      <c r="AE2709" s="172"/>
      <c r="AF2709" s="172"/>
      <c r="AG2709" s="172"/>
      <c r="AH2709" s="172"/>
      <c r="AI2709" s="172"/>
      <c r="AJ2709" s="172"/>
      <c r="AK2709" s="172"/>
      <c r="AL2709" s="172"/>
      <c r="AM2709" s="172"/>
      <c r="AN2709" s="172"/>
      <c r="AO2709" s="172"/>
      <c r="AP2709" s="172"/>
      <c r="AQ2709" s="172"/>
      <c r="AR2709" s="172"/>
      <c r="AS2709" s="172"/>
      <c r="AT2709" s="172"/>
      <c r="AU2709" s="172"/>
      <c r="AV2709" s="172"/>
      <c r="AW2709" s="172"/>
      <c r="AX2709" s="172"/>
      <c r="AY2709" s="172"/>
      <c r="AZ2709" s="172"/>
      <c r="BA2709" s="172"/>
      <c r="BB2709" s="172"/>
      <c r="BC2709" s="172"/>
      <c r="BD2709" s="172"/>
      <c r="BE2709" s="172"/>
      <c r="BF2709" s="172"/>
      <c r="BG2709" s="172"/>
      <c r="BH2709" s="172"/>
      <c r="BI2709" s="172"/>
      <c r="BJ2709" s="172"/>
      <c r="BK2709" s="172"/>
      <c r="BL2709" s="172"/>
      <c r="BM2709" s="172"/>
      <c r="BN2709" s="172"/>
    </row>
    <row r="2710" spans="20:66" s="156" customFormat="1">
      <c r="T2710" s="172"/>
      <c r="U2710" s="172"/>
      <c r="V2710" s="172"/>
      <c r="W2710" s="172"/>
      <c r="X2710" s="172"/>
      <c r="Y2710" s="172"/>
      <c r="Z2710" s="172"/>
      <c r="AA2710" s="172"/>
      <c r="AB2710" s="172"/>
      <c r="AC2710" s="172"/>
      <c r="AD2710" s="172"/>
      <c r="AE2710" s="172"/>
      <c r="AF2710" s="172"/>
      <c r="AG2710" s="172"/>
      <c r="AH2710" s="172"/>
      <c r="AI2710" s="172"/>
      <c r="AJ2710" s="172"/>
      <c r="AK2710" s="172"/>
      <c r="AL2710" s="172"/>
      <c r="AM2710" s="172"/>
      <c r="AN2710" s="172"/>
      <c r="AO2710" s="172"/>
      <c r="AP2710" s="172"/>
      <c r="AQ2710" s="172"/>
      <c r="AR2710" s="172"/>
      <c r="AS2710" s="172"/>
      <c r="AT2710" s="172"/>
      <c r="AU2710" s="172"/>
      <c r="AV2710" s="172"/>
      <c r="AW2710" s="172"/>
      <c r="AX2710" s="172"/>
      <c r="AY2710" s="172"/>
      <c r="AZ2710" s="172"/>
      <c r="BA2710" s="172"/>
      <c r="BB2710" s="172"/>
      <c r="BC2710" s="172"/>
      <c r="BD2710" s="172"/>
      <c r="BE2710" s="172"/>
      <c r="BF2710" s="172"/>
      <c r="BG2710" s="172"/>
      <c r="BH2710" s="172"/>
      <c r="BI2710" s="172"/>
      <c r="BJ2710" s="172"/>
      <c r="BK2710" s="172"/>
      <c r="BL2710" s="172"/>
      <c r="BM2710" s="172"/>
      <c r="BN2710" s="172"/>
    </row>
    <row r="2711" spans="20:66" s="156" customFormat="1">
      <c r="T2711" s="172"/>
      <c r="U2711" s="172"/>
      <c r="V2711" s="172"/>
      <c r="W2711" s="172"/>
      <c r="X2711" s="172"/>
      <c r="Y2711" s="172"/>
      <c r="Z2711" s="172"/>
      <c r="AA2711" s="172"/>
      <c r="AB2711" s="172"/>
      <c r="AC2711" s="172"/>
      <c r="AD2711" s="172"/>
      <c r="AE2711" s="172"/>
      <c r="AF2711" s="172"/>
      <c r="AG2711" s="172"/>
      <c r="AH2711" s="172"/>
      <c r="AI2711" s="172"/>
      <c r="AJ2711" s="172"/>
      <c r="AK2711" s="172"/>
      <c r="AL2711" s="172"/>
      <c r="AM2711" s="172"/>
      <c r="AN2711" s="172"/>
      <c r="AO2711" s="172"/>
      <c r="AP2711" s="172"/>
      <c r="AQ2711" s="172"/>
      <c r="AR2711" s="172"/>
      <c r="AS2711" s="172"/>
      <c r="AT2711" s="172"/>
      <c r="AU2711" s="172"/>
      <c r="AV2711" s="172"/>
      <c r="AW2711" s="172"/>
      <c r="AX2711" s="172"/>
      <c r="AY2711" s="172"/>
      <c r="AZ2711" s="172"/>
      <c r="BA2711" s="172"/>
      <c r="BB2711" s="172"/>
      <c r="BC2711" s="172"/>
      <c r="BD2711" s="172"/>
      <c r="BE2711" s="172"/>
      <c r="BF2711" s="172"/>
      <c r="BG2711" s="172"/>
      <c r="BH2711" s="172"/>
      <c r="BI2711" s="172"/>
      <c r="BJ2711" s="172"/>
      <c r="BK2711" s="172"/>
      <c r="BL2711" s="172"/>
      <c r="BM2711" s="172"/>
      <c r="BN2711" s="172"/>
    </row>
    <row r="2712" spans="20:66" s="156" customFormat="1">
      <c r="T2712" s="172"/>
      <c r="U2712" s="172"/>
      <c r="V2712" s="172"/>
      <c r="W2712" s="172"/>
      <c r="X2712" s="172"/>
      <c r="Y2712" s="172"/>
      <c r="Z2712" s="172"/>
      <c r="AA2712" s="172"/>
      <c r="AB2712" s="172"/>
      <c r="AC2712" s="172"/>
      <c r="AD2712" s="172"/>
      <c r="AE2712" s="172"/>
      <c r="AF2712" s="172"/>
      <c r="AG2712" s="172"/>
      <c r="AH2712" s="172"/>
      <c r="AI2712" s="172"/>
      <c r="AJ2712" s="172"/>
      <c r="AK2712" s="172"/>
      <c r="AL2712" s="172"/>
      <c r="AM2712" s="172"/>
      <c r="AN2712" s="172"/>
      <c r="AO2712" s="172"/>
      <c r="AP2712" s="172"/>
      <c r="AQ2712" s="172"/>
      <c r="AR2712" s="172"/>
      <c r="AS2712" s="172"/>
      <c r="AT2712" s="172"/>
      <c r="AU2712" s="172"/>
      <c r="AV2712" s="172"/>
      <c r="AW2712" s="172"/>
      <c r="AX2712" s="172"/>
      <c r="AY2712" s="172"/>
      <c r="AZ2712" s="172"/>
      <c r="BA2712" s="172"/>
      <c r="BB2712" s="172"/>
      <c r="BC2712" s="172"/>
      <c r="BD2712" s="172"/>
      <c r="BE2712" s="172"/>
      <c r="BF2712" s="172"/>
      <c r="BG2712" s="172"/>
      <c r="BH2712" s="172"/>
      <c r="BI2712" s="172"/>
      <c r="BJ2712" s="172"/>
      <c r="BK2712" s="172"/>
      <c r="BL2712" s="172"/>
      <c r="BM2712" s="172"/>
      <c r="BN2712" s="172"/>
    </row>
    <row r="2713" spans="20:66" s="156" customFormat="1">
      <c r="T2713" s="172"/>
      <c r="U2713" s="172"/>
      <c r="V2713" s="172"/>
      <c r="W2713" s="172"/>
      <c r="X2713" s="172"/>
      <c r="Y2713" s="172"/>
      <c r="Z2713" s="172"/>
      <c r="AA2713" s="172"/>
      <c r="AB2713" s="172"/>
      <c r="AC2713" s="172"/>
      <c r="AD2713" s="172"/>
      <c r="AE2713" s="172"/>
      <c r="AF2713" s="172"/>
      <c r="AG2713" s="172"/>
      <c r="AH2713" s="172"/>
      <c r="AI2713" s="172"/>
      <c r="AJ2713" s="172"/>
      <c r="AK2713" s="172"/>
      <c r="AL2713" s="172"/>
      <c r="AM2713" s="172"/>
      <c r="AN2713" s="172"/>
      <c r="AO2713" s="172"/>
      <c r="AP2713" s="172"/>
      <c r="AQ2713" s="172"/>
      <c r="AR2713" s="172"/>
      <c r="AS2713" s="172"/>
      <c r="AT2713" s="172"/>
      <c r="AU2713" s="172"/>
      <c r="AV2713" s="172"/>
      <c r="AW2713" s="172"/>
      <c r="AX2713" s="172"/>
      <c r="AY2713" s="172"/>
      <c r="AZ2713" s="172"/>
      <c r="BA2713" s="172"/>
      <c r="BB2713" s="172"/>
      <c r="BC2713" s="172"/>
      <c r="BD2713" s="172"/>
      <c r="BE2713" s="172"/>
      <c r="BF2713" s="172"/>
      <c r="BG2713" s="172"/>
      <c r="BH2713" s="172"/>
      <c r="BI2713" s="172"/>
      <c r="BJ2713" s="172"/>
      <c r="BK2713" s="172"/>
      <c r="BL2713" s="172"/>
      <c r="BM2713" s="172"/>
      <c r="BN2713" s="172"/>
    </row>
    <row r="2714" spans="20:66" s="156" customFormat="1">
      <c r="T2714" s="172"/>
      <c r="U2714" s="172"/>
      <c r="V2714" s="172"/>
      <c r="W2714" s="172"/>
      <c r="X2714" s="172"/>
      <c r="Y2714" s="172"/>
      <c r="Z2714" s="172"/>
      <c r="AA2714" s="172"/>
      <c r="AB2714" s="172"/>
      <c r="AC2714" s="172"/>
      <c r="AD2714" s="172"/>
      <c r="AE2714" s="172"/>
      <c r="AF2714" s="172"/>
      <c r="AG2714" s="172"/>
      <c r="AH2714" s="172"/>
      <c r="AI2714" s="172"/>
      <c r="AJ2714" s="172"/>
      <c r="AK2714" s="172"/>
      <c r="AL2714" s="172"/>
      <c r="AM2714" s="172"/>
      <c r="AN2714" s="172"/>
      <c r="AO2714" s="172"/>
      <c r="AP2714" s="172"/>
      <c r="AQ2714" s="172"/>
      <c r="AR2714" s="172"/>
      <c r="AS2714" s="172"/>
      <c r="AT2714" s="172"/>
      <c r="AU2714" s="172"/>
      <c r="AV2714" s="172"/>
      <c r="AW2714" s="172"/>
      <c r="AX2714" s="172"/>
      <c r="AY2714" s="172"/>
      <c r="AZ2714" s="172"/>
      <c r="BA2714" s="172"/>
      <c r="BB2714" s="172"/>
      <c r="BC2714" s="172"/>
      <c r="BD2714" s="172"/>
      <c r="BE2714" s="172"/>
      <c r="BF2714" s="172"/>
      <c r="BG2714" s="172"/>
      <c r="BH2714" s="172"/>
      <c r="BI2714" s="172"/>
      <c r="BJ2714" s="172"/>
      <c r="BK2714" s="172"/>
      <c r="BL2714" s="172"/>
      <c r="BM2714" s="172"/>
      <c r="BN2714" s="172"/>
    </row>
    <row r="2715" spans="20:66" s="156" customFormat="1">
      <c r="T2715" s="172"/>
      <c r="U2715" s="172"/>
      <c r="V2715" s="172"/>
      <c r="W2715" s="172"/>
      <c r="X2715" s="172"/>
      <c r="Y2715" s="172"/>
      <c r="Z2715" s="172"/>
      <c r="AA2715" s="172"/>
      <c r="AB2715" s="172"/>
      <c r="AC2715" s="172"/>
      <c r="AD2715" s="172"/>
      <c r="AE2715" s="172"/>
      <c r="AF2715" s="172"/>
      <c r="AG2715" s="172"/>
      <c r="AH2715" s="172"/>
      <c r="AI2715" s="172"/>
      <c r="AJ2715" s="172"/>
      <c r="AK2715" s="172"/>
      <c r="AL2715" s="172"/>
      <c r="AM2715" s="172"/>
      <c r="AN2715" s="172"/>
      <c r="AO2715" s="172"/>
      <c r="AP2715" s="172"/>
      <c r="AQ2715" s="172"/>
      <c r="AR2715" s="172"/>
      <c r="AS2715" s="172"/>
      <c r="AT2715" s="172"/>
      <c r="AU2715" s="172"/>
      <c r="AV2715" s="172"/>
      <c r="AW2715" s="172"/>
      <c r="AX2715" s="172"/>
      <c r="AY2715" s="172"/>
      <c r="AZ2715" s="172"/>
      <c r="BA2715" s="172"/>
      <c r="BB2715" s="172"/>
      <c r="BC2715" s="172"/>
      <c r="BD2715" s="172"/>
      <c r="BE2715" s="172"/>
      <c r="BF2715" s="172"/>
      <c r="BG2715" s="172"/>
      <c r="BH2715" s="172"/>
      <c r="BI2715" s="172"/>
      <c r="BJ2715" s="172"/>
      <c r="BK2715" s="172"/>
      <c r="BL2715" s="172"/>
      <c r="BM2715" s="172"/>
      <c r="BN2715" s="172"/>
    </row>
    <row r="2716" spans="20:66" s="156" customFormat="1">
      <c r="T2716" s="172"/>
      <c r="U2716" s="172"/>
      <c r="V2716" s="172"/>
      <c r="W2716" s="172"/>
      <c r="X2716" s="172"/>
      <c r="Y2716" s="172"/>
      <c r="Z2716" s="172"/>
      <c r="AA2716" s="172"/>
      <c r="AB2716" s="172"/>
      <c r="AC2716" s="172"/>
      <c r="AD2716" s="172"/>
      <c r="AE2716" s="172"/>
      <c r="AF2716" s="172"/>
      <c r="AG2716" s="172"/>
      <c r="AH2716" s="172"/>
      <c r="AI2716" s="172"/>
      <c r="AJ2716" s="172"/>
      <c r="AK2716" s="172"/>
      <c r="AL2716" s="172"/>
      <c r="AM2716" s="172"/>
      <c r="AN2716" s="172"/>
      <c r="AO2716" s="172"/>
      <c r="AP2716" s="172"/>
      <c r="AQ2716" s="172"/>
      <c r="AR2716" s="172"/>
      <c r="AS2716" s="172"/>
      <c r="AT2716" s="172"/>
      <c r="AU2716" s="172"/>
      <c r="AV2716" s="172"/>
      <c r="AW2716" s="172"/>
      <c r="AX2716" s="172"/>
      <c r="AY2716" s="172"/>
      <c r="AZ2716" s="172"/>
      <c r="BA2716" s="172"/>
      <c r="BB2716" s="172"/>
      <c r="BC2716" s="172"/>
      <c r="BD2716" s="172"/>
      <c r="BE2716" s="172"/>
      <c r="BF2716" s="172"/>
      <c r="BG2716" s="172"/>
      <c r="BH2716" s="172"/>
      <c r="BI2716" s="172"/>
      <c r="BJ2716" s="172"/>
      <c r="BK2716" s="172"/>
      <c r="BL2716" s="172"/>
      <c r="BM2716" s="172"/>
      <c r="BN2716" s="172"/>
    </row>
    <row r="2717" spans="20:66" s="156" customFormat="1">
      <c r="T2717" s="172"/>
      <c r="U2717" s="172"/>
      <c r="V2717" s="172"/>
      <c r="W2717" s="172"/>
      <c r="X2717" s="172"/>
      <c r="Y2717" s="172"/>
      <c r="Z2717" s="172"/>
      <c r="AA2717" s="172"/>
      <c r="AB2717" s="172"/>
      <c r="AC2717" s="172"/>
      <c r="AD2717" s="172"/>
      <c r="AE2717" s="172"/>
      <c r="AF2717" s="172"/>
      <c r="AG2717" s="172"/>
      <c r="AH2717" s="172"/>
      <c r="AI2717" s="172"/>
      <c r="AJ2717" s="172"/>
      <c r="AK2717" s="172"/>
      <c r="AL2717" s="172"/>
      <c r="AM2717" s="172"/>
      <c r="AN2717" s="172"/>
      <c r="AO2717" s="172"/>
      <c r="AP2717" s="172"/>
      <c r="AQ2717" s="172"/>
      <c r="AR2717" s="172"/>
      <c r="AS2717" s="172"/>
      <c r="AT2717" s="172"/>
      <c r="AU2717" s="172"/>
      <c r="AV2717" s="172"/>
      <c r="AW2717" s="172"/>
      <c r="AX2717" s="172"/>
      <c r="AY2717" s="172"/>
      <c r="AZ2717" s="172"/>
      <c r="BA2717" s="172"/>
      <c r="BB2717" s="172"/>
      <c r="BC2717" s="172"/>
      <c r="BD2717" s="172"/>
      <c r="BE2717" s="172"/>
      <c r="BF2717" s="172"/>
      <c r="BG2717" s="172"/>
      <c r="BH2717" s="172"/>
      <c r="BI2717" s="172"/>
      <c r="BJ2717" s="172"/>
      <c r="BK2717" s="172"/>
      <c r="BL2717" s="172"/>
      <c r="BM2717" s="172"/>
      <c r="BN2717" s="172"/>
    </row>
    <row r="2718" spans="20:66" s="156" customFormat="1">
      <c r="T2718" s="172"/>
      <c r="U2718" s="172"/>
      <c r="V2718" s="172"/>
      <c r="W2718" s="172"/>
      <c r="X2718" s="172"/>
      <c r="Y2718" s="172"/>
      <c r="Z2718" s="172"/>
      <c r="AA2718" s="172"/>
      <c r="AB2718" s="172"/>
      <c r="AC2718" s="172"/>
      <c r="AD2718" s="172"/>
      <c r="AE2718" s="172"/>
      <c r="AF2718" s="172"/>
      <c r="AG2718" s="172"/>
      <c r="AH2718" s="172"/>
      <c r="AI2718" s="172"/>
      <c r="AJ2718" s="172"/>
      <c r="AK2718" s="172"/>
      <c r="AL2718" s="172"/>
      <c r="AM2718" s="172"/>
      <c r="AN2718" s="172"/>
      <c r="AO2718" s="172"/>
      <c r="AP2718" s="172"/>
      <c r="AQ2718" s="172"/>
      <c r="AR2718" s="172"/>
      <c r="AS2718" s="172"/>
      <c r="AT2718" s="172"/>
      <c r="AU2718" s="172"/>
      <c r="AV2718" s="172"/>
      <c r="AW2718" s="172"/>
      <c r="AX2718" s="172"/>
      <c r="AY2718" s="172"/>
      <c r="AZ2718" s="172"/>
      <c r="BA2718" s="172"/>
      <c r="BB2718" s="172"/>
      <c r="BC2718" s="172"/>
      <c r="BD2718" s="172"/>
      <c r="BE2718" s="172"/>
      <c r="BF2718" s="172"/>
      <c r="BG2718" s="172"/>
      <c r="BH2718" s="172"/>
      <c r="BI2718" s="172"/>
      <c r="BJ2718" s="172"/>
      <c r="BK2718" s="172"/>
      <c r="BL2718" s="172"/>
      <c r="BM2718" s="172"/>
      <c r="BN2718" s="172"/>
    </row>
    <row r="2719" spans="20:66" s="156" customFormat="1">
      <c r="T2719" s="172"/>
      <c r="U2719" s="172"/>
      <c r="V2719" s="172"/>
      <c r="W2719" s="172"/>
      <c r="X2719" s="172"/>
      <c r="Y2719" s="172"/>
      <c r="Z2719" s="172"/>
      <c r="AA2719" s="172"/>
      <c r="AB2719" s="172"/>
      <c r="AC2719" s="172"/>
      <c r="AD2719" s="172"/>
      <c r="AE2719" s="172"/>
      <c r="AF2719" s="172"/>
      <c r="AG2719" s="172"/>
      <c r="AH2719" s="172"/>
      <c r="AI2719" s="172"/>
      <c r="AJ2719" s="172"/>
      <c r="AK2719" s="172"/>
      <c r="AL2719" s="172"/>
      <c r="AM2719" s="172"/>
      <c r="AN2719" s="172"/>
      <c r="AO2719" s="172"/>
      <c r="AP2719" s="172"/>
      <c r="AQ2719" s="172"/>
      <c r="AR2719" s="172"/>
      <c r="AS2719" s="172"/>
      <c r="AT2719" s="172"/>
      <c r="AU2719" s="172"/>
      <c r="AV2719" s="172"/>
      <c r="AW2719" s="172"/>
      <c r="AX2719" s="172"/>
      <c r="AY2719" s="172"/>
      <c r="AZ2719" s="172"/>
      <c r="BA2719" s="172"/>
      <c r="BB2719" s="172"/>
      <c r="BC2719" s="172"/>
      <c r="BD2719" s="172"/>
      <c r="BE2719" s="172"/>
      <c r="BF2719" s="172"/>
      <c r="BG2719" s="172"/>
      <c r="BH2719" s="172"/>
      <c r="BI2719" s="172"/>
      <c r="BJ2719" s="172"/>
      <c r="BK2719" s="172"/>
      <c r="BL2719" s="172"/>
      <c r="BM2719" s="172"/>
      <c r="BN2719" s="172"/>
    </row>
    <row r="2720" spans="20:66" s="156" customFormat="1">
      <c r="T2720" s="172"/>
      <c r="U2720" s="172"/>
      <c r="V2720" s="172"/>
      <c r="W2720" s="172"/>
      <c r="X2720" s="172"/>
      <c r="Y2720" s="172"/>
      <c r="Z2720" s="172"/>
      <c r="AA2720" s="172"/>
      <c r="AB2720" s="172"/>
      <c r="AC2720" s="172"/>
      <c r="AD2720" s="172"/>
      <c r="AE2720" s="172"/>
      <c r="AF2720" s="172"/>
      <c r="AG2720" s="172"/>
      <c r="AH2720" s="172"/>
      <c r="AI2720" s="172"/>
      <c r="AJ2720" s="172"/>
      <c r="AK2720" s="172"/>
      <c r="AL2720" s="172"/>
      <c r="AM2720" s="172"/>
      <c r="AN2720" s="172"/>
      <c r="AO2720" s="172"/>
      <c r="AP2720" s="172"/>
      <c r="AQ2720" s="172"/>
      <c r="AR2720" s="172"/>
      <c r="AS2720" s="172"/>
      <c r="AT2720" s="172"/>
      <c r="AU2720" s="172"/>
      <c r="AV2720" s="172"/>
      <c r="AW2720" s="172"/>
      <c r="AX2720" s="172"/>
      <c r="AY2720" s="172"/>
      <c r="AZ2720" s="172"/>
      <c r="BA2720" s="172"/>
      <c r="BB2720" s="172"/>
      <c r="BC2720" s="172"/>
      <c r="BD2720" s="172"/>
      <c r="BE2720" s="172"/>
      <c r="BF2720" s="172"/>
      <c r="BG2720" s="172"/>
      <c r="BH2720" s="172"/>
      <c r="BI2720" s="172"/>
      <c r="BJ2720" s="172"/>
      <c r="BK2720" s="172"/>
      <c r="BL2720" s="172"/>
      <c r="BM2720" s="172"/>
      <c r="BN2720" s="172"/>
    </row>
    <row r="2721" spans="20:66" s="156" customFormat="1">
      <c r="T2721" s="172"/>
      <c r="U2721" s="172"/>
      <c r="V2721" s="172"/>
      <c r="W2721" s="172"/>
      <c r="X2721" s="172"/>
      <c r="Y2721" s="172"/>
      <c r="Z2721" s="172"/>
      <c r="AA2721" s="172"/>
      <c r="AB2721" s="172"/>
      <c r="AC2721" s="172"/>
      <c r="AD2721" s="172"/>
      <c r="AE2721" s="172"/>
      <c r="AF2721" s="172"/>
      <c r="AG2721" s="172"/>
      <c r="AH2721" s="172"/>
      <c r="AI2721" s="172"/>
      <c r="AJ2721" s="172"/>
      <c r="AK2721" s="172"/>
      <c r="AL2721" s="172"/>
      <c r="AM2721" s="172"/>
      <c r="AN2721" s="172"/>
      <c r="AO2721" s="172"/>
      <c r="AP2721" s="172"/>
      <c r="AQ2721" s="172"/>
      <c r="AR2721" s="172"/>
      <c r="AS2721" s="172"/>
      <c r="AT2721" s="172"/>
      <c r="AU2721" s="172"/>
      <c r="AV2721" s="172"/>
      <c r="AW2721" s="172"/>
      <c r="AX2721" s="172"/>
      <c r="AY2721" s="172"/>
      <c r="AZ2721" s="172"/>
      <c r="BA2721" s="172"/>
      <c r="BB2721" s="172"/>
      <c r="BC2721" s="172"/>
      <c r="BD2721" s="172"/>
      <c r="BE2721" s="172"/>
      <c r="BF2721" s="172"/>
      <c r="BG2721" s="172"/>
      <c r="BH2721" s="172"/>
      <c r="BI2721" s="172"/>
      <c r="BJ2721" s="172"/>
      <c r="BK2721" s="172"/>
      <c r="BL2721" s="172"/>
      <c r="BM2721" s="172"/>
      <c r="BN2721" s="172"/>
    </row>
    <row r="2722" spans="20:66" s="156" customFormat="1">
      <c r="T2722" s="172"/>
      <c r="U2722" s="172"/>
      <c r="V2722" s="172"/>
      <c r="W2722" s="172"/>
      <c r="X2722" s="172"/>
      <c r="Y2722" s="172"/>
      <c r="Z2722" s="172"/>
      <c r="AA2722" s="172"/>
      <c r="AB2722" s="172"/>
      <c r="AC2722" s="172"/>
      <c r="AD2722" s="172"/>
      <c r="AE2722" s="172"/>
      <c r="AF2722" s="172"/>
      <c r="AG2722" s="172"/>
      <c r="AH2722" s="172"/>
      <c r="AI2722" s="172"/>
      <c r="AJ2722" s="172"/>
      <c r="AK2722" s="172"/>
      <c r="AL2722" s="172"/>
      <c r="AM2722" s="172"/>
      <c r="AN2722" s="172"/>
      <c r="AO2722" s="172"/>
      <c r="AP2722" s="172"/>
      <c r="AQ2722" s="172"/>
      <c r="AR2722" s="172"/>
      <c r="AS2722" s="172"/>
      <c r="AT2722" s="172"/>
      <c r="AU2722" s="172"/>
      <c r="AV2722" s="172"/>
      <c r="AW2722" s="172"/>
      <c r="AX2722" s="172"/>
      <c r="AY2722" s="172"/>
      <c r="AZ2722" s="172"/>
      <c r="BA2722" s="172"/>
      <c r="BB2722" s="172"/>
      <c r="BC2722" s="172"/>
      <c r="BD2722" s="172"/>
      <c r="BE2722" s="172"/>
      <c r="BF2722" s="172"/>
      <c r="BG2722" s="172"/>
      <c r="BH2722" s="172"/>
      <c r="BI2722" s="172"/>
      <c r="BJ2722" s="172"/>
      <c r="BK2722" s="172"/>
      <c r="BL2722" s="172"/>
      <c r="BM2722" s="172"/>
      <c r="BN2722" s="172"/>
    </row>
    <row r="2723" spans="20:66" s="156" customFormat="1">
      <c r="T2723" s="172"/>
      <c r="U2723" s="172"/>
      <c r="V2723" s="172"/>
      <c r="W2723" s="172"/>
      <c r="X2723" s="172"/>
      <c r="Y2723" s="172"/>
      <c r="Z2723" s="172"/>
      <c r="AA2723" s="172"/>
      <c r="AB2723" s="172"/>
      <c r="AC2723" s="172"/>
      <c r="AD2723" s="172"/>
      <c r="AE2723" s="172"/>
      <c r="AF2723" s="172"/>
      <c r="AG2723" s="172"/>
      <c r="AH2723" s="172"/>
      <c r="AI2723" s="172"/>
      <c r="AJ2723" s="172"/>
      <c r="AK2723" s="172"/>
      <c r="AL2723" s="172"/>
      <c r="AM2723" s="172"/>
      <c r="AN2723" s="172"/>
      <c r="AO2723" s="172"/>
      <c r="AP2723" s="172"/>
      <c r="AQ2723" s="172"/>
      <c r="AR2723" s="172"/>
      <c r="AS2723" s="172"/>
      <c r="AT2723" s="172"/>
      <c r="AU2723" s="172"/>
      <c r="AV2723" s="172"/>
      <c r="AW2723" s="172"/>
      <c r="AX2723" s="172"/>
      <c r="AY2723" s="172"/>
      <c r="AZ2723" s="172"/>
      <c r="BA2723" s="172"/>
      <c r="BB2723" s="172"/>
      <c r="BC2723" s="172"/>
      <c r="BD2723" s="172"/>
      <c r="BE2723" s="172"/>
      <c r="BF2723" s="172"/>
      <c r="BG2723" s="172"/>
      <c r="BH2723" s="172"/>
      <c r="BI2723" s="172"/>
      <c r="BJ2723" s="172"/>
      <c r="BK2723" s="172"/>
      <c r="BL2723" s="172"/>
      <c r="BM2723" s="172"/>
      <c r="BN2723" s="172"/>
    </row>
    <row r="2724" spans="20:66" s="156" customFormat="1">
      <c r="T2724" s="172"/>
      <c r="U2724" s="172"/>
      <c r="V2724" s="172"/>
      <c r="W2724" s="172"/>
      <c r="X2724" s="172"/>
      <c r="Y2724" s="172"/>
      <c r="Z2724" s="172"/>
      <c r="AA2724" s="172"/>
      <c r="AB2724" s="172"/>
      <c r="AC2724" s="172"/>
      <c r="AD2724" s="172"/>
      <c r="AE2724" s="172"/>
      <c r="AF2724" s="172"/>
      <c r="AG2724" s="172"/>
      <c r="AH2724" s="172"/>
      <c r="AI2724" s="172"/>
      <c r="AJ2724" s="172"/>
      <c r="AK2724" s="172"/>
      <c r="AL2724" s="172"/>
      <c r="AM2724" s="172"/>
      <c r="AN2724" s="172"/>
      <c r="AO2724" s="172"/>
      <c r="AP2724" s="172"/>
      <c r="AQ2724" s="172"/>
      <c r="AR2724" s="172"/>
      <c r="AS2724" s="172"/>
      <c r="AT2724" s="172"/>
      <c r="AU2724" s="172"/>
      <c r="AV2724" s="172"/>
      <c r="AW2724" s="172"/>
      <c r="AX2724" s="172"/>
      <c r="AY2724" s="172"/>
      <c r="AZ2724" s="172"/>
      <c r="BA2724" s="172"/>
      <c r="BB2724" s="172"/>
      <c r="BC2724" s="172"/>
      <c r="BD2724" s="172"/>
      <c r="BE2724" s="172"/>
      <c r="BF2724" s="172"/>
      <c r="BG2724" s="172"/>
      <c r="BH2724" s="172"/>
      <c r="BI2724" s="172"/>
      <c r="BJ2724" s="172"/>
      <c r="BK2724" s="172"/>
      <c r="BL2724" s="172"/>
      <c r="BM2724" s="172"/>
      <c r="BN2724" s="172"/>
    </row>
    <row r="2725" spans="20:66" s="156" customFormat="1">
      <c r="T2725" s="172"/>
      <c r="U2725" s="172"/>
      <c r="V2725" s="172"/>
      <c r="W2725" s="172"/>
      <c r="X2725" s="172"/>
      <c r="Y2725" s="172"/>
      <c r="Z2725" s="172"/>
      <c r="AA2725" s="172"/>
      <c r="AB2725" s="172"/>
      <c r="AC2725" s="172"/>
      <c r="AD2725" s="172"/>
      <c r="AE2725" s="172"/>
      <c r="AF2725" s="172"/>
      <c r="AG2725" s="172"/>
      <c r="AH2725" s="172"/>
      <c r="AI2725" s="172"/>
      <c r="AJ2725" s="172"/>
      <c r="AK2725" s="172"/>
      <c r="AL2725" s="172"/>
      <c r="AM2725" s="172"/>
      <c r="AN2725" s="172"/>
      <c r="AO2725" s="172"/>
      <c r="AP2725" s="172"/>
      <c r="AQ2725" s="172"/>
      <c r="AR2725" s="172"/>
      <c r="AS2725" s="172"/>
      <c r="AT2725" s="172"/>
      <c r="AU2725" s="172"/>
      <c r="AV2725" s="172"/>
      <c r="AW2725" s="172"/>
      <c r="AX2725" s="172"/>
      <c r="AY2725" s="172"/>
      <c r="AZ2725" s="172"/>
      <c r="BA2725" s="172"/>
      <c r="BB2725" s="172"/>
      <c r="BC2725" s="172"/>
      <c r="BD2725" s="172"/>
      <c r="BE2725" s="172"/>
      <c r="BF2725" s="172"/>
      <c r="BG2725" s="172"/>
      <c r="BH2725" s="172"/>
      <c r="BI2725" s="172"/>
      <c r="BJ2725" s="172"/>
      <c r="BK2725" s="172"/>
      <c r="BL2725" s="172"/>
      <c r="BM2725" s="172"/>
      <c r="BN2725" s="172"/>
    </row>
    <row r="2726" spans="20:66" s="156" customFormat="1">
      <c r="T2726" s="172"/>
      <c r="U2726" s="172"/>
      <c r="V2726" s="172"/>
      <c r="W2726" s="172"/>
      <c r="X2726" s="172"/>
      <c r="Y2726" s="172"/>
      <c r="Z2726" s="172"/>
      <c r="AA2726" s="172"/>
      <c r="AB2726" s="172"/>
      <c r="AC2726" s="172"/>
      <c r="AD2726" s="172"/>
      <c r="AE2726" s="172"/>
      <c r="AF2726" s="172"/>
      <c r="AG2726" s="172"/>
      <c r="AH2726" s="172"/>
      <c r="AI2726" s="172"/>
      <c r="AJ2726" s="172"/>
      <c r="AK2726" s="172"/>
      <c r="AL2726" s="172"/>
      <c r="AM2726" s="172"/>
      <c r="AN2726" s="172"/>
      <c r="AO2726" s="172"/>
      <c r="AP2726" s="172"/>
      <c r="AQ2726" s="172"/>
      <c r="AR2726" s="172"/>
      <c r="AS2726" s="172"/>
      <c r="AT2726" s="172"/>
      <c r="AU2726" s="172"/>
      <c r="AV2726" s="172"/>
      <c r="AW2726" s="172"/>
      <c r="AX2726" s="172"/>
      <c r="AY2726" s="172"/>
      <c r="AZ2726" s="172"/>
      <c r="BA2726" s="172"/>
      <c r="BB2726" s="172"/>
      <c r="BC2726" s="172"/>
      <c r="BD2726" s="172"/>
      <c r="BE2726" s="172"/>
      <c r="BF2726" s="172"/>
      <c r="BG2726" s="172"/>
      <c r="BH2726" s="172"/>
      <c r="BI2726" s="172"/>
      <c r="BJ2726" s="172"/>
      <c r="BK2726" s="172"/>
      <c r="BL2726" s="172"/>
      <c r="BM2726" s="172"/>
      <c r="BN2726" s="172"/>
    </row>
    <row r="2727" spans="20:66" s="156" customFormat="1">
      <c r="T2727" s="172"/>
      <c r="U2727" s="172"/>
      <c r="V2727" s="172"/>
      <c r="W2727" s="172"/>
      <c r="X2727" s="172"/>
      <c r="Y2727" s="172"/>
      <c r="Z2727" s="172"/>
      <c r="AA2727" s="172"/>
      <c r="AB2727" s="172"/>
      <c r="AC2727" s="172"/>
      <c r="AD2727" s="172"/>
      <c r="AE2727" s="172"/>
      <c r="AF2727" s="172"/>
      <c r="AG2727" s="172"/>
      <c r="AH2727" s="172"/>
      <c r="AI2727" s="172"/>
      <c r="AJ2727" s="172"/>
      <c r="AK2727" s="172"/>
      <c r="AL2727" s="172"/>
      <c r="AM2727" s="172"/>
      <c r="AN2727" s="172"/>
      <c r="AO2727" s="172"/>
      <c r="AP2727" s="172"/>
      <c r="AQ2727" s="172"/>
      <c r="AR2727" s="172"/>
      <c r="AS2727" s="172"/>
      <c r="AT2727" s="172"/>
      <c r="AU2727" s="172"/>
      <c r="AV2727" s="172"/>
      <c r="AW2727" s="172"/>
      <c r="AX2727" s="172"/>
      <c r="AY2727" s="172"/>
      <c r="AZ2727" s="172"/>
      <c r="BA2727" s="172"/>
      <c r="BB2727" s="172"/>
      <c r="BC2727" s="172"/>
      <c r="BD2727" s="172"/>
      <c r="BE2727" s="172"/>
      <c r="BF2727" s="172"/>
      <c r="BG2727" s="172"/>
      <c r="BH2727" s="172"/>
      <c r="BI2727" s="172"/>
      <c r="BJ2727" s="172"/>
      <c r="BK2727" s="172"/>
      <c r="BL2727" s="172"/>
      <c r="BM2727" s="172"/>
      <c r="BN2727" s="172"/>
    </row>
    <row r="2728" spans="20:66" s="156" customFormat="1">
      <c r="T2728" s="172"/>
      <c r="U2728" s="172"/>
      <c r="V2728" s="172"/>
      <c r="W2728" s="172"/>
      <c r="X2728" s="172"/>
      <c r="Y2728" s="172"/>
      <c r="Z2728" s="172"/>
      <c r="AA2728" s="172"/>
      <c r="AB2728" s="172"/>
      <c r="AC2728" s="172"/>
      <c r="AD2728" s="172"/>
      <c r="AE2728" s="172"/>
      <c r="AF2728" s="172"/>
      <c r="AG2728" s="172"/>
      <c r="AH2728" s="172"/>
      <c r="AI2728" s="172"/>
      <c r="AJ2728" s="172"/>
      <c r="AK2728" s="172"/>
      <c r="AL2728" s="172"/>
      <c r="AM2728" s="172"/>
      <c r="AN2728" s="172"/>
      <c r="AO2728" s="172"/>
      <c r="AP2728" s="172"/>
      <c r="AQ2728" s="172"/>
      <c r="AR2728" s="172"/>
      <c r="AS2728" s="172"/>
      <c r="AT2728" s="172"/>
      <c r="AU2728" s="172"/>
      <c r="AV2728" s="172"/>
      <c r="AW2728" s="172"/>
      <c r="AX2728" s="172"/>
      <c r="AY2728" s="172"/>
      <c r="AZ2728" s="172"/>
      <c r="BA2728" s="172"/>
      <c r="BB2728" s="172"/>
      <c r="BC2728" s="172"/>
      <c r="BD2728" s="172"/>
      <c r="BE2728" s="172"/>
      <c r="BF2728" s="172"/>
      <c r="BG2728" s="172"/>
      <c r="BH2728" s="172"/>
      <c r="BI2728" s="172"/>
      <c r="BJ2728" s="172"/>
      <c r="BK2728" s="172"/>
      <c r="BL2728" s="172"/>
      <c r="BM2728" s="172"/>
      <c r="BN2728" s="172"/>
    </row>
    <row r="2729" spans="20:66" s="156" customFormat="1">
      <c r="T2729" s="172"/>
      <c r="U2729" s="172"/>
      <c r="V2729" s="172"/>
      <c r="W2729" s="172"/>
      <c r="X2729" s="172"/>
      <c r="Y2729" s="172"/>
      <c r="Z2729" s="172"/>
      <c r="AA2729" s="172"/>
      <c r="AB2729" s="172"/>
      <c r="AC2729" s="172"/>
      <c r="AD2729" s="172"/>
      <c r="AE2729" s="172"/>
      <c r="AF2729" s="172"/>
      <c r="AG2729" s="172"/>
      <c r="AH2729" s="172"/>
      <c r="AI2729" s="172"/>
      <c r="AJ2729" s="172"/>
      <c r="AK2729" s="172"/>
      <c r="AL2729" s="172"/>
      <c r="AM2729" s="172"/>
      <c r="AN2729" s="172"/>
      <c r="AO2729" s="172"/>
      <c r="AP2729" s="172"/>
      <c r="AQ2729" s="172"/>
      <c r="AR2729" s="172"/>
      <c r="AS2729" s="172"/>
      <c r="AT2729" s="172"/>
      <c r="AU2729" s="172"/>
      <c r="AV2729" s="172"/>
      <c r="AW2729" s="172"/>
      <c r="AX2729" s="172"/>
      <c r="AY2729" s="172"/>
      <c r="AZ2729" s="172"/>
      <c r="BA2729" s="172"/>
      <c r="BB2729" s="172"/>
      <c r="BC2729" s="172"/>
      <c r="BD2729" s="172"/>
      <c r="BE2729" s="172"/>
      <c r="BF2729" s="172"/>
      <c r="BG2729" s="172"/>
      <c r="BH2729" s="172"/>
      <c r="BI2729" s="172"/>
      <c r="BJ2729" s="172"/>
      <c r="BK2729" s="172"/>
      <c r="BL2729" s="172"/>
      <c r="BM2729" s="172"/>
      <c r="BN2729" s="172"/>
    </row>
    <row r="2730" spans="20:66" s="156" customFormat="1">
      <c r="T2730" s="172"/>
      <c r="U2730" s="172"/>
      <c r="V2730" s="172"/>
      <c r="W2730" s="172"/>
      <c r="X2730" s="172"/>
      <c r="Y2730" s="172"/>
      <c r="Z2730" s="172"/>
      <c r="AA2730" s="172"/>
      <c r="AB2730" s="172"/>
      <c r="AC2730" s="172"/>
      <c r="AD2730" s="172"/>
      <c r="AE2730" s="172"/>
      <c r="AF2730" s="172"/>
      <c r="AG2730" s="172"/>
      <c r="AH2730" s="172"/>
      <c r="AI2730" s="172"/>
      <c r="AJ2730" s="172"/>
      <c r="AK2730" s="172"/>
      <c r="AL2730" s="172"/>
      <c r="AM2730" s="172"/>
      <c r="AN2730" s="172"/>
      <c r="AO2730" s="172"/>
      <c r="AP2730" s="172"/>
      <c r="AQ2730" s="172"/>
      <c r="AR2730" s="172"/>
      <c r="AS2730" s="172"/>
      <c r="AT2730" s="172"/>
      <c r="AU2730" s="172"/>
      <c r="AV2730" s="172"/>
      <c r="AW2730" s="172"/>
      <c r="AX2730" s="172"/>
      <c r="AY2730" s="172"/>
      <c r="AZ2730" s="172"/>
      <c r="BA2730" s="172"/>
      <c r="BB2730" s="172"/>
      <c r="BC2730" s="172"/>
      <c r="BD2730" s="172"/>
      <c r="BE2730" s="172"/>
      <c r="BF2730" s="172"/>
      <c r="BG2730" s="172"/>
      <c r="BH2730" s="172"/>
      <c r="BI2730" s="172"/>
      <c r="BJ2730" s="172"/>
      <c r="BK2730" s="172"/>
      <c r="BL2730" s="172"/>
      <c r="BM2730" s="172"/>
      <c r="BN2730" s="172"/>
    </row>
    <row r="2731" spans="20:66" s="156" customFormat="1">
      <c r="T2731" s="172"/>
      <c r="U2731" s="172"/>
      <c r="V2731" s="172"/>
      <c r="W2731" s="172"/>
      <c r="X2731" s="172"/>
      <c r="Y2731" s="172"/>
      <c r="Z2731" s="172"/>
      <c r="AA2731" s="172"/>
      <c r="AB2731" s="172"/>
      <c r="AC2731" s="172"/>
      <c r="AD2731" s="172"/>
      <c r="AE2731" s="172"/>
      <c r="AF2731" s="172"/>
      <c r="AG2731" s="172"/>
      <c r="AH2731" s="172"/>
      <c r="AI2731" s="172"/>
      <c r="AJ2731" s="172"/>
      <c r="AK2731" s="172"/>
      <c r="AL2731" s="172"/>
      <c r="AM2731" s="172"/>
      <c r="AN2731" s="172"/>
      <c r="AO2731" s="172"/>
      <c r="AP2731" s="172"/>
      <c r="AQ2731" s="172"/>
      <c r="AR2731" s="172"/>
      <c r="AS2731" s="172"/>
      <c r="AT2731" s="172"/>
      <c r="AU2731" s="172"/>
      <c r="AV2731" s="172"/>
      <c r="AW2731" s="172"/>
      <c r="AX2731" s="172"/>
      <c r="AY2731" s="172"/>
      <c r="AZ2731" s="172"/>
      <c r="BA2731" s="172"/>
      <c r="BB2731" s="172"/>
      <c r="BC2731" s="172"/>
      <c r="BD2731" s="172"/>
      <c r="BE2731" s="172"/>
      <c r="BF2731" s="172"/>
      <c r="BG2731" s="172"/>
      <c r="BH2731" s="172"/>
      <c r="BI2731" s="172"/>
      <c r="BJ2731" s="172"/>
      <c r="BK2731" s="172"/>
      <c r="BL2731" s="172"/>
      <c r="BM2731" s="172"/>
      <c r="BN2731" s="172"/>
    </row>
    <row r="2732" spans="20:66" s="156" customFormat="1">
      <c r="T2732" s="172"/>
      <c r="U2732" s="172"/>
      <c r="V2732" s="172"/>
      <c r="W2732" s="172"/>
      <c r="X2732" s="172"/>
      <c r="Y2732" s="172"/>
      <c r="Z2732" s="172"/>
      <c r="AA2732" s="172"/>
      <c r="AB2732" s="172"/>
      <c r="AC2732" s="172"/>
      <c r="AD2732" s="172"/>
      <c r="AE2732" s="172"/>
      <c r="AF2732" s="172"/>
      <c r="AG2732" s="172"/>
      <c r="AH2732" s="172"/>
      <c r="AI2732" s="172"/>
      <c r="AJ2732" s="172"/>
      <c r="AK2732" s="172"/>
      <c r="AL2732" s="172"/>
      <c r="AM2732" s="172"/>
      <c r="AN2732" s="172"/>
      <c r="AO2732" s="172"/>
      <c r="AP2732" s="172"/>
      <c r="AQ2732" s="172"/>
      <c r="AR2732" s="172"/>
      <c r="AS2732" s="172"/>
      <c r="AT2732" s="172"/>
      <c r="AU2732" s="172"/>
      <c r="AV2732" s="172"/>
      <c r="AW2732" s="172"/>
      <c r="AX2732" s="172"/>
      <c r="AY2732" s="172"/>
      <c r="AZ2732" s="172"/>
      <c r="BA2732" s="172"/>
      <c r="BB2732" s="172"/>
      <c r="BC2732" s="172"/>
      <c r="BD2732" s="172"/>
      <c r="BE2732" s="172"/>
      <c r="BF2732" s="172"/>
      <c r="BG2732" s="172"/>
      <c r="BH2732" s="172"/>
      <c r="BI2732" s="172"/>
      <c r="BJ2732" s="172"/>
      <c r="BK2732" s="172"/>
      <c r="BL2732" s="172"/>
      <c r="BM2732" s="172"/>
      <c r="BN2732" s="172"/>
    </row>
    <row r="2733" spans="20:66" s="156" customFormat="1">
      <c r="T2733" s="172"/>
      <c r="U2733" s="172"/>
      <c r="V2733" s="172"/>
      <c r="W2733" s="172"/>
      <c r="X2733" s="172"/>
      <c r="Y2733" s="172"/>
      <c r="Z2733" s="172"/>
      <c r="AA2733" s="172"/>
      <c r="AB2733" s="172"/>
      <c r="AC2733" s="172"/>
      <c r="AD2733" s="172"/>
      <c r="AE2733" s="172"/>
      <c r="AF2733" s="172"/>
      <c r="AG2733" s="172"/>
      <c r="AH2733" s="172"/>
      <c r="AI2733" s="172"/>
      <c r="AJ2733" s="172"/>
      <c r="AK2733" s="172"/>
      <c r="AL2733" s="172"/>
      <c r="AM2733" s="172"/>
      <c r="AN2733" s="172"/>
      <c r="AO2733" s="172"/>
      <c r="AP2733" s="172"/>
      <c r="AQ2733" s="172"/>
      <c r="AR2733" s="172"/>
      <c r="AS2733" s="172"/>
      <c r="AT2733" s="172"/>
      <c r="AU2733" s="172"/>
      <c r="AV2733" s="172"/>
      <c r="AW2733" s="172"/>
      <c r="AX2733" s="172"/>
      <c r="AY2733" s="172"/>
      <c r="AZ2733" s="172"/>
      <c r="BA2733" s="172"/>
      <c r="BB2733" s="172"/>
      <c r="BC2733" s="172"/>
      <c r="BD2733" s="172"/>
      <c r="BE2733" s="172"/>
      <c r="BF2733" s="172"/>
      <c r="BG2733" s="172"/>
      <c r="BH2733" s="172"/>
      <c r="BI2733" s="172"/>
      <c r="BJ2733" s="172"/>
      <c r="BK2733" s="172"/>
      <c r="BL2733" s="172"/>
      <c r="BM2733" s="172"/>
      <c r="BN2733" s="172"/>
    </row>
    <row r="2734" spans="20:66" s="156" customFormat="1">
      <c r="T2734" s="172"/>
      <c r="U2734" s="172"/>
      <c r="V2734" s="172"/>
      <c r="W2734" s="172"/>
      <c r="X2734" s="172"/>
      <c r="Y2734" s="172"/>
      <c r="Z2734" s="172"/>
      <c r="AA2734" s="172"/>
      <c r="AB2734" s="172"/>
      <c r="AC2734" s="172"/>
      <c r="AD2734" s="172"/>
      <c r="AE2734" s="172"/>
      <c r="AF2734" s="172"/>
      <c r="AG2734" s="172"/>
      <c r="AH2734" s="172"/>
      <c r="AI2734" s="172"/>
      <c r="AJ2734" s="172"/>
      <c r="AK2734" s="172"/>
      <c r="AL2734" s="172"/>
      <c r="AM2734" s="172"/>
      <c r="AN2734" s="172"/>
      <c r="AO2734" s="172"/>
      <c r="AP2734" s="172"/>
      <c r="AQ2734" s="172"/>
      <c r="AR2734" s="172"/>
      <c r="AS2734" s="172"/>
      <c r="AT2734" s="172"/>
      <c r="AU2734" s="172"/>
      <c r="AV2734" s="172"/>
      <c r="AW2734" s="172"/>
      <c r="AX2734" s="172"/>
      <c r="AY2734" s="172"/>
      <c r="AZ2734" s="172"/>
      <c r="BA2734" s="172"/>
      <c r="BB2734" s="172"/>
      <c r="BC2734" s="172"/>
      <c r="BD2734" s="172"/>
      <c r="BE2734" s="172"/>
      <c r="BF2734" s="172"/>
      <c r="BG2734" s="172"/>
      <c r="BH2734" s="172"/>
      <c r="BI2734" s="172"/>
      <c r="BJ2734" s="172"/>
      <c r="BK2734" s="172"/>
      <c r="BL2734" s="172"/>
      <c r="BM2734" s="172"/>
      <c r="BN2734" s="172"/>
    </row>
    <row r="2735" spans="20:66" s="156" customFormat="1">
      <c r="T2735" s="172"/>
      <c r="U2735" s="172"/>
      <c r="V2735" s="172"/>
      <c r="W2735" s="172"/>
      <c r="X2735" s="172"/>
      <c r="Y2735" s="172"/>
      <c r="Z2735" s="172"/>
      <c r="AA2735" s="172"/>
      <c r="AB2735" s="172"/>
      <c r="AC2735" s="172"/>
      <c r="AD2735" s="172"/>
      <c r="AE2735" s="172"/>
      <c r="AF2735" s="172"/>
      <c r="AG2735" s="172"/>
      <c r="AH2735" s="172"/>
      <c r="AI2735" s="172"/>
      <c r="AJ2735" s="172"/>
      <c r="AK2735" s="172"/>
      <c r="AL2735" s="172"/>
      <c r="AM2735" s="172"/>
      <c r="AN2735" s="172"/>
      <c r="AO2735" s="172"/>
      <c r="AP2735" s="172"/>
      <c r="AQ2735" s="172"/>
      <c r="AR2735" s="172"/>
      <c r="AS2735" s="172"/>
      <c r="AT2735" s="172"/>
      <c r="AU2735" s="172"/>
      <c r="AV2735" s="172"/>
      <c r="AW2735" s="172"/>
      <c r="AX2735" s="172"/>
      <c r="AY2735" s="172"/>
      <c r="AZ2735" s="172"/>
      <c r="BA2735" s="172"/>
      <c r="BB2735" s="172"/>
      <c r="BC2735" s="172"/>
      <c r="BD2735" s="172"/>
      <c r="BE2735" s="172"/>
      <c r="BF2735" s="172"/>
      <c r="BG2735" s="172"/>
      <c r="BH2735" s="172"/>
      <c r="BI2735" s="172"/>
      <c r="BJ2735" s="172"/>
      <c r="BK2735" s="172"/>
      <c r="BL2735" s="172"/>
      <c r="BM2735" s="172"/>
      <c r="BN2735" s="172"/>
    </row>
    <row r="2736" spans="20:66" s="156" customFormat="1">
      <c r="T2736" s="172"/>
      <c r="U2736" s="172"/>
      <c r="V2736" s="172"/>
      <c r="W2736" s="172"/>
      <c r="X2736" s="172"/>
      <c r="Y2736" s="172"/>
      <c r="Z2736" s="172"/>
      <c r="AA2736" s="172"/>
      <c r="AB2736" s="172"/>
      <c r="AC2736" s="172"/>
      <c r="AD2736" s="172"/>
      <c r="AE2736" s="172"/>
      <c r="AF2736" s="172"/>
      <c r="AG2736" s="172"/>
      <c r="AH2736" s="172"/>
      <c r="AI2736" s="172"/>
      <c r="AJ2736" s="172"/>
      <c r="AK2736" s="172"/>
      <c r="AL2736" s="172"/>
      <c r="AM2736" s="172"/>
      <c r="AN2736" s="172"/>
      <c r="AO2736" s="172"/>
      <c r="AP2736" s="172"/>
      <c r="AQ2736" s="172"/>
      <c r="AR2736" s="172"/>
      <c r="AS2736" s="172"/>
      <c r="AT2736" s="172"/>
      <c r="AU2736" s="172"/>
      <c r="AV2736" s="172"/>
      <c r="AW2736" s="172"/>
      <c r="AX2736" s="172"/>
      <c r="AY2736" s="172"/>
      <c r="AZ2736" s="172"/>
      <c r="BA2736" s="172"/>
      <c r="BB2736" s="172"/>
      <c r="BC2736" s="172"/>
      <c r="BD2736" s="172"/>
      <c r="BE2736" s="172"/>
      <c r="BF2736" s="172"/>
      <c r="BG2736" s="172"/>
      <c r="BH2736" s="172"/>
      <c r="BI2736" s="172"/>
      <c r="BJ2736" s="172"/>
      <c r="BK2736" s="172"/>
      <c r="BL2736" s="172"/>
      <c r="BM2736" s="172"/>
      <c r="BN2736" s="172"/>
    </row>
    <row r="2737" spans="20:66" s="156" customFormat="1">
      <c r="T2737" s="172"/>
      <c r="U2737" s="172"/>
      <c r="V2737" s="172"/>
      <c r="W2737" s="172"/>
      <c r="X2737" s="172"/>
      <c r="Y2737" s="172"/>
      <c r="Z2737" s="172"/>
      <c r="AA2737" s="172"/>
      <c r="AB2737" s="172"/>
      <c r="AC2737" s="172"/>
      <c r="AD2737" s="172"/>
      <c r="AE2737" s="172"/>
      <c r="AF2737" s="172"/>
      <c r="AG2737" s="172"/>
      <c r="AH2737" s="172"/>
      <c r="AI2737" s="172"/>
      <c r="AJ2737" s="172"/>
      <c r="AK2737" s="172"/>
      <c r="AL2737" s="172"/>
      <c r="AM2737" s="172"/>
      <c r="AN2737" s="172"/>
      <c r="AO2737" s="172"/>
      <c r="AP2737" s="172"/>
      <c r="AQ2737" s="172"/>
      <c r="AR2737" s="172"/>
      <c r="AS2737" s="172"/>
      <c r="AT2737" s="172"/>
      <c r="AU2737" s="172"/>
      <c r="AV2737" s="172"/>
      <c r="AW2737" s="172"/>
      <c r="AX2737" s="172"/>
      <c r="AY2737" s="172"/>
      <c r="AZ2737" s="172"/>
      <c r="BA2737" s="172"/>
      <c r="BB2737" s="172"/>
      <c r="BC2737" s="172"/>
      <c r="BD2737" s="172"/>
      <c r="BE2737" s="172"/>
      <c r="BF2737" s="172"/>
      <c r="BG2737" s="172"/>
      <c r="BH2737" s="172"/>
      <c r="BI2737" s="172"/>
      <c r="BJ2737" s="172"/>
      <c r="BK2737" s="172"/>
      <c r="BL2737" s="172"/>
      <c r="BM2737" s="172"/>
      <c r="BN2737" s="172"/>
    </row>
    <row r="2738" spans="20:66" s="156" customFormat="1">
      <c r="T2738" s="172"/>
      <c r="U2738" s="172"/>
      <c r="V2738" s="172"/>
      <c r="W2738" s="172"/>
      <c r="X2738" s="172"/>
      <c r="Y2738" s="172"/>
      <c r="Z2738" s="172"/>
      <c r="AA2738" s="172"/>
      <c r="AB2738" s="172"/>
      <c r="AC2738" s="172"/>
      <c r="AD2738" s="172"/>
      <c r="AE2738" s="172"/>
      <c r="AF2738" s="172"/>
      <c r="AG2738" s="172"/>
      <c r="AH2738" s="172"/>
      <c r="AI2738" s="172"/>
      <c r="AJ2738" s="172"/>
      <c r="AK2738" s="172"/>
      <c r="AL2738" s="172"/>
      <c r="AM2738" s="172"/>
      <c r="AN2738" s="172"/>
      <c r="AO2738" s="172"/>
      <c r="AP2738" s="172"/>
      <c r="AQ2738" s="172"/>
      <c r="AR2738" s="172"/>
      <c r="AS2738" s="172"/>
      <c r="AT2738" s="172"/>
      <c r="AU2738" s="172"/>
      <c r="AV2738" s="172"/>
      <c r="AW2738" s="172"/>
      <c r="AX2738" s="172"/>
      <c r="AY2738" s="172"/>
      <c r="AZ2738" s="172"/>
      <c r="BA2738" s="172"/>
      <c r="BB2738" s="172"/>
      <c r="BC2738" s="172"/>
      <c r="BD2738" s="172"/>
      <c r="BE2738" s="172"/>
      <c r="BF2738" s="172"/>
      <c r="BG2738" s="172"/>
      <c r="BH2738" s="172"/>
      <c r="BI2738" s="172"/>
      <c r="BJ2738" s="172"/>
      <c r="BK2738" s="172"/>
      <c r="BL2738" s="172"/>
      <c r="BM2738" s="172"/>
      <c r="BN2738" s="172"/>
    </row>
    <row r="2739" spans="20:66" s="156" customFormat="1">
      <c r="T2739" s="172"/>
      <c r="U2739" s="172"/>
      <c r="V2739" s="172"/>
      <c r="W2739" s="172"/>
      <c r="X2739" s="172"/>
      <c r="Y2739" s="172"/>
      <c r="Z2739" s="172"/>
      <c r="AA2739" s="172"/>
      <c r="AB2739" s="172"/>
      <c r="AC2739" s="172"/>
      <c r="AD2739" s="172"/>
      <c r="AE2739" s="172"/>
      <c r="AF2739" s="172"/>
      <c r="AG2739" s="172"/>
      <c r="AH2739" s="172"/>
      <c r="AI2739" s="172"/>
      <c r="AJ2739" s="172"/>
      <c r="AK2739" s="172"/>
      <c r="AL2739" s="172"/>
      <c r="AM2739" s="172"/>
      <c r="AN2739" s="172"/>
      <c r="AO2739" s="172"/>
      <c r="AP2739" s="172"/>
      <c r="AQ2739" s="172"/>
      <c r="AR2739" s="172"/>
      <c r="AS2739" s="172"/>
      <c r="AT2739" s="172"/>
      <c r="AU2739" s="172"/>
      <c r="AV2739" s="172"/>
      <c r="AW2739" s="172"/>
      <c r="AX2739" s="172"/>
      <c r="AY2739" s="172"/>
      <c r="AZ2739" s="172"/>
      <c r="BA2739" s="172"/>
      <c r="BB2739" s="172"/>
      <c r="BC2739" s="172"/>
      <c r="BD2739" s="172"/>
      <c r="BE2739" s="172"/>
      <c r="BF2739" s="172"/>
      <c r="BG2739" s="172"/>
      <c r="BH2739" s="172"/>
      <c r="BI2739" s="172"/>
      <c r="BJ2739" s="172"/>
      <c r="BK2739" s="172"/>
      <c r="BL2739" s="172"/>
      <c r="BM2739" s="172"/>
      <c r="BN2739" s="172"/>
    </row>
    <row r="2740" spans="20:66" s="156" customFormat="1">
      <c r="T2740" s="172"/>
      <c r="U2740" s="172"/>
      <c r="V2740" s="172"/>
      <c r="W2740" s="172"/>
      <c r="X2740" s="172"/>
      <c r="Y2740" s="172"/>
      <c r="Z2740" s="172"/>
      <c r="AA2740" s="172"/>
      <c r="AB2740" s="172"/>
      <c r="AC2740" s="172"/>
      <c r="AD2740" s="172"/>
      <c r="AE2740" s="172"/>
      <c r="AF2740" s="172"/>
      <c r="AG2740" s="172"/>
      <c r="AH2740" s="172"/>
      <c r="AI2740" s="172"/>
      <c r="AJ2740" s="172"/>
      <c r="AK2740" s="172"/>
      <c r="AL2740" s="172"/>
      <c r="AM2740" s="172"/>
      <c r="AN2740" s="172"/>
      <c r="AO2740" s="172"/>
      <c r="AP2740" s="172"/>
      <c r="AQ2740" s="172"/>
      <c r="AR2740" s="172"/>
      <c r="AS2740" s="172"/>
      <c r="AT2740" s="172"/>
      <c r="AU2740" s="172"/>
      <c r="AV2740" s="172"/>
      <c r="AW2740" s="172"/>
      <c r="AX2740" s="172"/>
      <c r="AY2740" s="172"/>
      <c r="AZ2740" s="172"/>
      <c r="BA2740" s="172"/>
      <c r="BB2740" s="172"/>
      <c r="BC2740" s="172"/>
      <c r="BD2740" s="172"/>
      <c r="BE2740" s="172"/>
      <c r="BF2740" s="172"/>
      <c r="BG2740" s="172"/>
      <c r="BH2740" s="172"/>
      <c r="BI2740" s="172"/>
      <c r="BJ2740" s="172"/>
      <c r="BK2740" s="172"/>
      <c r="BL2740" s="172"/>
      <c r="BM2740" s="172"/>
      <c r="BN2740" s="172"/>
    </row>
    <row r="2741" spans="20:66" s="156" customFormat="1">
      <c r="T2741" s="172"/>
      <c r="U2741" s="172"/>
      <c r="V2741" s="172"/>
      <c r="W2741" s="172"/>
      <c r="X2741" s="172"/>
      <c r="Y2741" s="172"/>
      <c r="Z2741" s="172"/>
      <c r="AA2741" s="172"/>
      <c r="AB2741" s="172"/>
      <c r="AC2741" s="172"/>
      <c r="AD2741" s="172"/>
      <c r="AE2741" s="172"/>
      <c r="AF2741" s="172"/>
      <c r="AG2741" s="172"/>
      <c r="AH2741" s="172"/>
      <c r="AI2741" s="172"/>
      <c r="AJ2741" s="172"/>
      <c r="AK2741" s="172"/>
      <c r="AL2741" s="172"/>
      <c r="AM2741" s="172"/>
      <c r="AN2741" s="172"/>
      <c r="AO2741" s="172"/>
      <c r="AP2741" s="172"/>
      <c r="AQ2741" s="172"/>
      <c r="AR2741" s="172"/>
      <c r="AS2741" s="172"/>
      <c r="AT2741" s="172"/>
      <c r="AU2741" s="172"/>
      <c r="AV2741" s="172"/>
      <c r="AW2741" s="172"/>
      <c r="AX2741" s="172"/>
      <c r="AY2741" s="172"/>
      <c r="AZ2741" s="172"/>
      <c r="BA2741" s="172"/>
      <c r="BB2741" s="172"/>
      <c r="BC2741" s="172"/>
      <c r="BD2741" s="172"/>
      <c r="BE2741" s="172"/>
      <c r="BF2741" s="172"/>
      <c r="BG2741" s="172"/>
      <c r="BH2741" s="172"/>
      <c r="BI2741" s="172"/>
      <c r="BJ2741" s="172"/>
      <c r="BK2741" s="172"/>
      <c r="BL2741" s="172"/>
      <c r="BM2741" s="172"/>
      <c r="BN2741" s="172"/>
    </row>
    <row r="2742" spans="20:66" s="156" customFormat="1">
      <c r="T2742" s="172"/>
      <c r="U2742" s="172"/>
      <c r="V2742" s="172"/>
      <c r="W2742" s="172"/>
      <c r="X2742" s="172"/>
      <c r="Y2742" s="172"/>
      <c r="Z2742" s="172"/>
      <c r="AA2742" s="172"/>
      <c r="AB2742" s="172"/>
      <c r="AC2742" s="172"/>
      <c r="AD2742" s="172"/>
      <c r="AE2742" s="172"/>
      <c r="AF2742" s="172"/>
      <c r="AG2742" s="172"/>
      <c r="AH2742" s="172"/>
      <c r="AI2742" s="172"/>
      <c r="AJ2742" s="172"/>
      <c r="AK2742" s="172"/>
      <c r="AL2742" s="172"/>
      <c r="AM2742" s="172"/>
      <c r="AN2742" s="172"/>
      <c r="AO2742" s="172"/>
      <c r="AP2742" s="172"/>
      <c r="AQ2742" s="172"/>
      <c r="AR2742" s="172"/>
      <c r="AS2742" s="172"/>
      <c r="AT2742" s="172"/>
      <c r="AU2742" s="172"/>
      <c r="AV2742" s="172"/>
      <c r="AW2742" s="172"/>
      <c r="AX2742" s="172"/>
      <c r="AY2742" s="172"/>
      <c r="AZ2742" s="172"/>
      <c r="BA2742" s="172"/>
      <c r="BB2742" s="172"/>
      <c r="BC2742" s="172"/>
      <c r="BD2742" s="172"/>
      <c r="BE2742" s="172"/>
      <c r="BF2742" s="172"/>
      <c r="BG2742" s="172"/>
      <c r="BH2742" s="172"/>
      <c r="BI2742" s="172"/>
      <c r="BJ2742" s="172"/>
      <c r="BK2742" s="172"/>
      <c r="BL2742" s="172"/>
      <c r="BM2742" s="172"/>
      <c r="BN2742" s="172"/>
    </row>
    <row r="2743" spans="20:66" s="156" customFormat="1">
      <c r="T2743" s="172"/>
      <c r="U2743" s="172"/>
      <c r="V2743" s="172"/>
      <c r="W2743" s="172"/>
      <c r="X2743" s="172"/>
      <c r="Y2743" s="172"/>
      <c r="Z2743" s="172"/>
      <c r="AA2743" s="172"/>
      <c r="AB2743" s="172"/>
      <c r="AC2743" s="172"/>
      <c r="AD2743" s="172"/>
      <c r="AE2743" s="172"/>
      <c r="AF2743" s="172"/>
      <c r="AG2743" s="172"/>
      <c r="AH2743" s="172"/>
      <c r="AI2743" s="172"/>
      <c r="AJ2743" s="172"/>
      <c r="AK2743" s="172"/>
      <c r="AL2743" s="172"/>
      <c r="AM2743" s="172"/>
      <c r="AN2743" s="172"/>
      <c r="AO2743" s="172"/>
      <c r="AP2743" s="172"/>
      <c r="AQ2743" s="172"/>
      <c r="AR2743" s="172"/>
      <c r="AS2743" s="172"/>
      <c r="AT2743" s="172"/>
      <c r="AU2743" s="172"/>
      <c r="AV2743" s="172"/>
      <c r="AW2743" s="172"/>
      <c r="AX2743" s="172"/>
      <c r="AY2743" s="172"/>
      <c r="AZ2743" s="172"/>
      <c r="BA2743" s="172"/>
      <c r="BB2743" s="172"/>
      <c r="BC2743" s="172"/>
      <c r="BD2743" s="172"/>
      <c r="BE2743" s="172"/>
      <c r="BF2743" s="172"/>
      <c r="BG2743" s="172"/>
      <c r="BH2743" s="172"/>
      <c r="BI2743" s="172"/>
      <c r="BJ2743" s="172"/>
      <c r="BK2743" s="172"/>
      <c r="BL2743" s="172"/>
      <c r="BM2743" s="172"/>
      <c r="BN2743" s="172"/>
    </row>
    <row r="2744" spans="20:66" s="156" customFormat="1">
      <c r="T2744" s="172"/>
      <c r="U2744" s="172"/>
      <c r="V2744" s="172"/>
      <c r="W2744" s="172"/>
      <c r="X2744" s="172"/>
      <c r="Y2744" s="172"/>
      <c r="Z2744" s="172"/>
      <c r="AA2744" s="172"/>
      <c r="AB2744" s="172"/>
      <c r="AC2744" s="172"/>
      <c r="AD2744" s="172"/>
      <c r="AE2744" s="172"/>
      <c r="AF2744" s="172"/>
      <c r="AG2744" s="172"/>
      <c r="AH2744" s="172"/>
      <c r="AI2744" s="172"/>
      <c r="AJ2744" s="172"/>
      <c r="AK2744" s="172"/>
      <c r="AL2744" s="172"/>
      <c r="AM2744" s="172"/>
      <c r="AN2744" s="172"/>
      <c r="AO2744" s="172"/>
      <c r="AP2744" s="172"/>
      <c r="AQ2744" s="172"/>
      <c r="AR2744" s="172"/>
      <c r="AS2744" s="172"/>
      <c r="AT2744" s="172"/>
      <c r="AU2744" s="172"/>
      <c r="AV2744" s="172"/>
      <c r="AW2744" s="172"/>
      <c r="AX2744" s="172"/>
      <c r="AY2744" s="172"/>
      <c r="AZ2744" s="172"/>
      <c r="BA2744" s="172"/>
      <c r="BB2744" s="172"/>
      <c r="BC2744" s="172"/>
      <c r="BD2744" s="172"/>
      <c r="BE2744" s="172"/>
      <c r="BF2744" s="172"/>
      <c r="BG2744" s="172"/>
      <c r="BH2744" s="172"/>
      <c r="BI2744" s="172"/>
      <c r="BJ2744" s="172"/>
      <c r="BK2744" s="172"/>
      <c r="BL2744" s="172"/>
      <c r="BM2744" s="172"/>
      <c r="BN2744" s="172"/>
    </row>
    <row r="2745" spans="20:66" s="156" customFormat="1">
      <c r="T2745" s="172"/>
      <c r="U2745" s="172"/>
      <c r="V2745" s="172"/>
      <c r="W2745" s="172"/>
      <c r="X2745" s="172"/>
      <c r="Y2745" s="172"/>
      <c r="Z2745" s="172"/>
      <c r="AA2745" s="172"/>
      <c r="AB2745" s="172"/>
      <c r="AC2745" s="172"/>
      <c r="AD2745" s="172"/>
      <c r="AE2745" s="172"/>
      <c r="AF2745" s="172"/>
      <c r="AG2745" s="172"/>
      <c r="AH2745" s="172"/>
      <c r="AI2745" s="172"/>
      <c r="AJ2745" s="172"/>
      <c r="AK2745" s="172"/>
      <c r="AL2745" s="172"/>
      <c r="AM2745" s="172"/>
      <c r="AN2745" s="172"/>
      <c r="AO2745" s="172"/>
      <c r="AP2745" s="172"/>
      <c r="AQ2745" s="172"/>
      <c r="AR2745" s="172"/>
      <c r="AS2745" s="172"/>
      <c r="AT2745" s="172"/>
      <c r="AU2745" s="172"/>
      <c r="AV2745" s="172"/>
      <c r="AW2745" s="172"/>
      <c r="AX2745" s="172"/>
      <c r="AY2745" s="172"/>
      <c r="AZ2745" s="172"/>
      <c r="BA2745" s="172"/>
      <c r="BB2745" s="172"/>
      <c r="BC2745" s="172"/>
      <c r="BD2745" s="172"/>
      <c r="BE2745" s="172"/>
      <c r="BF2745" s="172"/>
      <c r="BG2745" s="172"/>
      <c r="BH2745" s="172"/>
      <c r="BI2745" s="172"/>
      <c r="BJ2745" s="172"/>
      <c r="BK2745" s="172"/>
      <c r="BL2745" s="172"/>
      <c r="BM2745" s="172"/>
      <c r="BN2745" s="172"/>
    </row>
    <row r="2746" spans="20:66" s="156" customFormat="1">
      <c r="T2746" s="172"/>
      <c r="U2746" s="172"/>
      <c r="V2746" s="172"/>
      <c r="W2746" s="172"/>
      <c r="X2746" s="172"/>
      <c r="Y2746" s="172"/>
      <c r="Z2746" s="172"/>
      <c r="AA2746" s="172"/>
      <c r="AB2746" s="172"/>
      <c r="AC2746" s="172"/>
      <c r="AD2746" s="172"/>
      <c r="AE2746" s="172"/>
      <c r="AF2746" s="172"/>
      <c r="AG2746" s="172"/>
      <c r="AH2746" s="172"/>
      <c r="AI2746" s="172"/>
      <c r="AJ2746" s="172"/>
      <c r="AK2746" s="172"/>
      <c r="AL2746" s="172"/>
      <c r="AM2746" s="172"/>
      <c r="AN2746" s="172"/>
      <c r="AO2746" s="172"/>
      <c r="AP2746" s="172"/>
      <c r="AQ2746" s="172"/>
      <c r="AR2746" s="172"/>
      <c r="AS2746" s="172"/>
      <c r="AT2746" s="172"/>
      <c r="AU2746" s="172"/>
      <c r="AV2746" s="172"/>
      <c r="AW2746" s="172"/>
      <c r="AX2746" s="172"/>
      <c r="AY2746" s="172"/>
      <c r="AZ2746" s="172"/>
      <c r="BA2746" s="172"/>
      <c r="BB2746" s="172"/>
      <c r="BC2746" s="172"/>
      <c r="BD2746" s="172"/>
      <c r="BE2746" s="172"/>
      <c r="BF2746" s="172"/>
      <c r="BG2746" s="172"/>
      <c r="BH2746" s="172"/>
      <c r="BI2746" s="172"/>
      <c r="BJ2746" s="172"/>
      <c r="BK2746" s="172"/>
      <c r="BL2746" s="172"/>
      <c r="BM2746" s="172"/>
      <c r="BN2746" s="172"/>
    </row>
    <row r="2747" spans="20:66" s="156" customFormat="1">
      <c r="T2747" s="172"/>
      <c r="U2747" s="172"/>
      <c r="V2747" s="172"/>
      <c r="W2747" s="172"/>
      <c r="X2747" s="172"/>
      <c r="Y2747" s="172"/>
      <c r="Z2747" s="172"/>
      <c r="AA2747" s="172"/>
      <c r="AB2747" s="172"/>
      <c r="AC2747" s="172"/>
      <c r="AD2747" s="172"/>
      <c r="AE2747" s="172"/>
      <c r="AF2747" s="172"/>
      <c r="AG2747" s="172"/>
      <c r="AH2747" s="172"/>
      <c r="AI2747" s="172"/>
      <c r="AJ2747" s="172"/>
      <c r="AK2747" s="172"/>
      <c r="AL2747" s="172"/>
      <c r="AM2747" s="172"/>
      <c r="AN2747" s="172"/>
      <c r="AO2747" s="172"/>
      <c r="AP2747" s="172"/>
      <c r="AQ2747" s="172"/>
      <c r="AR2747" s="172"/>
      <c r="AS2747" s="172"/>
      <c r="AT2747" s="172"/>
      <c r="AU2747" s="172"/>
      <c r="AV2747" s="172"/>
      <c r="AW2747" s="172"/>
      <c r="AX2747" s="172"/>
      <c r="AY2747" s="172"/>
      <c r="AZ2747" s="172"/>
      <c r="BA2747" s="172"/>
      <c r="BB2747" s="172"/>
      <c r="BC2747" s="172"/>
      <c r="BD2747" s="172"/>
      <c r="BE2747" s="172"/>
      <c r="BF2747" s="172"/>
      <c r="BG2747" s="172"/>
      <c r="BH2747" s="172"/>
      <c r="BI2747" s="172"/>
      <c r="BJ2747" s="172"/>
      <c r="BK2747" s="172"/>
      <c r="BL2747" s="172"/>
      <c r="BM2747" s="172"/>
      <c r="BN2747" s="172"/>
    </row>
    <row r="2748" spans="20:66" s="156" customFormat="1">
      <c r="T2748" s="172"/>
      <c r="U2748" s="172"/>
      <c r="V2748" s="172"/>
      <c r="W2748" s="172"/>
      <c r="X2748" s="172"/>
      <c r="Y2748" s="172"/>
      <c r="Z2748" s="172"/>
      <c r="AA2748" s="172"/>
      <c r="AB2748" s="172"/>
      <c r="AC2748" s="172"/>
      <c r="AD2748" s="172"/>
      <c r="AE2748" s="172"/>
      <c r="AF2748" s="172"/>
      <c r="AG2748" s="172"/>
      <c r="AH2748" s="172"/>
      <c r="AI2748" s="172"/>
      <c r="AJ2748" s="172"/>
      <c r="AK2748" s="172"/>
      <c r="AL2748" s="172"/>
      <c r="AM2748" s="172"/>
      <c r="AN2748" s="172"/>
      <c r="AO2748" s="172"/>
      <c r="AP2748" s="172"/>
      <c r="AQ2748" s="172"/>
      <c r="AR2748" s="172"/>
      <c r="AS2748" s="172"/>
      <c r="AT2748" s="172"/>
      <c r="AU2748" s="172"/>
      <c r="AV2748" s="172"/>
      <c r="AW2748" s="172"/>
      <c r="AX2748" s="172"/>
      <c r="AY2748" s="172"/>
      <c r="AZ2748" s="172"/>
      <c r="BA2748" s="172"/>
      <c r="BB2748" s="172"/>
      <c r="BC2748" s="172"/>
      <c r="BD2748" s="172"/>
      <c r="BE2748" s="172"/>
      <c r="BF2748" s="172"/>
      <c r="BG2748" s="172"/>
      <c r="BH2748" s="172"/>
      <c r="BI2748" s="172"/>
      <c r="BJ2748" s="172"/>
      <c r="BK2748" s="172"/>
      <c r="BL2748" s="172"/>
      <c r="BM2748" s="172"/>
      <c r="BN2748" s="172"/>
    </row>
    <row r="2749" spans="20:66" s="156" customFormat="1">
      <c r="T2749" s="172"/>
      <c r="U2749" s="172"/>
      <c r="V2749" s="172"/>
      <c r="W2749" s="172"/>
      <c r="X2749" s="172"/>
      <c r="Y2749" s="172"/>
      <c r="Z2749" s="172"/>
      <c r="AA2749" s="172"/>
      <c r="AB2749" s="172"/>
      <c r="AC2749" s="172"/>
      <c r="AD2749" s="172"/>
      <c r="AE2749" s="172"/>
      <c r="AF2749" s="172"/>
      <c r="AG2749" s="172"/>
      <c r="AH2749" s="172"/>
      <c r="AI2749" s="172"/>
      <c r="AJ2749" s="172"/>
      <c r="AK2749" s="172"/>
      <c r="AL2749" s="172"/>
      <c r="AM2749" s="172"/>
      <c r="AN2749" s="172"/>
      <c r="AO2749" s="172"/>
      <c r="AP2749" s="172"/>
      <c r="AQ2749" s="172"/>
      <c r="AR2749" s="172"/>
      <c r="AS2749" s="172"/>
      <c r="AT2749" s="172"/>
      <c r="AU2749" s="172"/>
      <c r="AV2749" s="172"/>
      <c r="AW2749" s="172"/>
      <c r="AX2749" s="172"/>
      <c r="AY2749" s="172"/>
      <c r="AZ2749" s="172"/>
      <c r="BA2749" s="172"/>
      <c r="BB2749" s="172"/>
      <c r="BC2749" s="172"/>
      <c r="BD2749" s="172"/>
      <c r="BE2749" s="172"/>
      <c r="BF2749" s="172"/>
      <c r="BG2749" s="172"/>
      <c r="BH2749" s="172"/>
      <c r="BI2749" s="172"/>
      <c r="BJ2749" s="172"/>
      <c r="BK2749" s="172"/>
      <c r="BL2749" s="172"/>
      <c r="BM2749" s="172"/>
      <c r="BN2749" s="172"/>
    </row>
    <row r="2750" spans="20:66" s="156" customFormat="1">
      <c r="T2750" s="172"/>
      <c r="U2750" s="172"/>
      <c r="V2750" s="172"/>
      <c r="W2750" s="172"/>
      <c r="X2750" s="172"/>
      <c r="Y2750" s="172"/>
      <c r="Z2750" s="172"/>
      <c r="AA2750" s="172"/>
      <c r="AB2750" s="172"/>
      <c r="AC2750" s="172"/>
      <c r="AD2750" s="172"/>
      <c r="AE2750" s="172"/>
      <c r="AF2750" s="172"/>
      <c r="AG2750" s="172"/>
      <c r="AH2750" s="172"/>
      <c r="AI2750" s="172"/>
      <c r="AJ2750" s="172"/>
      <c r="AK2750" s="172"/>
      <c r="AL2750" s="172"/>
      <c r="AM2750" s="172"/>
      <c r="AN2750" s="172"/>
      <c r="AO2750" s="172"/>
      <c r="AP2750" s="172"/>
      <c r="AQ2750" s="172"/>
      <c r="AR2750" s="172"/>
      <c r="AS2750" s="172"/>
      <c r="AT2750" s="172"/>
      <c r="AU2750" s="172"/>
      <c r="AV2750" s="172"/>
      <c r="AW2750" s="172"/>
      <c r="AX2750" s="172"/>
      <c r="AY2750" s="172"/>
      <c r="AZ2750" s="172"/>
      <c r="BA2750" s="172"/>
      <c r="BB2750" s="172"/>
      <c r="BC2750" s="172"/>
      <c r="BD2750" s="172"/>
      <c r="BE2750" s="172"/>
      <c r="BF2750" s="172"/>
      <c r="BG2750" s="172"/>
      <c r="BH2750" s="172"/>
      <c r="BI2750" s="172"/>
      <c r="BJ2750" s="172"/>
      <c r="BK2750" s="172"/>
      <c r="BL2750" s="172"/>
      <c r="BM2750" s="172"/>
      <c r="BN2750" s="172"/>
    </row>
    <row r="2751" spans="20:66" s="156" customFormat="1">
      <c r="T2751" s="172"/>
      <c r="U2751" s="172"/>
      <c r="V2751" s="172"/>
      <c r="W2751" s="172"/>
      <c r="X2751" s="172"/>
      <c r="Y2751" s="172"/>
      <c r="Z2751" s="172"/>
      <c r="AA2751" s="172"/>
      <c r="AB2751" s="172"/>
      <c r="AC2751" s="172"/>
      <c r="AD2751" s="172"/>
      <c r="AE2751" s="172"/>
      <c r="AF2751" s="172"/>
      <c r="AG2751" s="172"/>
      <c r="AH2751" s="172"/>
      <c r="AI2751" s="172"/>
      <c r="AJ2751" s="172"/>
      <c r="AK2751" s="172"/>
      <c r="AL2751" s="172"/>
      <c r="AM2751" s="172"/>
      <c r="AN2751" s="172"/>
      <c r="AO2751" s="172"/>
      <c r="AP2751" s="172"/>
      <c r="AQ2751" s="172"/>
      <c r="AR2751" s="172"/>
      <c r="AS2751" s="172"/>
      <c r="AT2751" s="172"/>
      <c r="AU2751" s="172"/>
      <c r="AV2751" s="172"/>
      <c r="AW2751" s="172"/>
      <c r="AX2751" s="172"/>
      <c r="AY2751" s="172"/>
      <c r="AZ2751" s="172"/>
      <c r="BA2751" s="172"/>
      <c r="BB2751" s="172"/>
      <c r="BC2751" s="172"/>
      <c r="BD2751" s="172"/>
      <c r="BE2751" s="172"/>
      <c r="BF2751" s="172"/>
      <c r="BG2751" s="172"/>
      <c r="BH2751" s="172"/>
      <c r="BI2751" s="172"/>
      <c r="BJ2751" s="172"/>
      <c r="BK2751" s="172"/>
      <c r="BL2751" s="172"/>
      <c r="BM2751" s="172"/>
      <c r="BN2751" s="172"/>
    </row>
    <row r="2752" spans="20:66" s="156" customFormat="1">
      <c r="T2752" s="172"/>
      <c r="U2752" s="172"/>
      <c r="V2752" s="172"/>
      <c r="W2752" s="172"/>
      <c r="X2752" s="172"/>
      <c r="Y2752" s="172"/>
      <c r="Z2752" s="172"/>
      <c r="AA2752" s="172"/>
      <c r="AB2752" s="172"/>
      <c r="AC2752" s="172"/>
      <c r="AD2752" s="172"/>
      <c r="AE2752" s="172"/>
      <c r="AF2752" s="172"/>
      <c r="AG2752" s="172"/>
      <c r="AH2752" s="172"/>
      <c r="AI2752" s="172"/>
      <c r="AJ2752" s="172"/>
      <c r="AK2752" s="172"/>
      <c r="AL2752" s="172"/>
      <c r="AM2752" s="172"/>
      <c r="AN2752" s="172"/>
      <c r="AO2752" s="172"/>
      <c r="AP2752" s="172"/>
      <c r="AQ2752" s="172"/>
      <c r="AR2752" s="172"/>
      <c r="AS2752" s="172"/>
      <c r="AT2752" s="172"/>
      <c r="AU2752" s="172"/>
      <c r="AV2752" s="172"/>
      <c r="AW2752" s="172"/>
      <c r="AX2752" s="172"/>
      <c r="AY2752" s="172"/>
      <c r="AZ2752" s="172"/>
      <c r="BA2752" s="172"/>
      <c r="BB2752" s="172"/>
      <c r="BC2752" s="172"/>
      <c r="BD2752" s="172"/>
      <c r="BE2752" s="172"/>
      <c r="BF2752" s="172"/>
      <c r="BG2752" s="172"/>
      <c r="BH2752" s="172"/>
      <c r="BI2752" s="172"/>
      <c r="BJ2752" s="172"/>
      <c r="BK2752" s="172"/>
      <c r="BL2752" s="172"/>
      <c r="BM2752" s="172"/>
      <c r="BN2752" s="172"/>
    </row>
    <row r="2753" spans="20:66" s="156" customFormat="1">
      <c r="T2753" s="172"/>
      <c r="U2753" s="172"/>
      <c r="V2753" s="172"/>
      <c r="W2753" s="172"/>
      <c r="X2753" s="172"/>
      <c r="Y2753" s="172"/>
      <c r="Z2753" s="172"/>
      <c r="AA2753" s="172"/>
      <c r="AB2753" s="172"/>
      <c r="AC2753" s="172"/>
      <c r="AD2753" s="172"/>
      <c r="AE2753" s="172"/>
      <c r="AF2753" s="172"/>
      <c r="AG2753" s="172"/>
      <c r="AH2753" s="172"/>
      <c r="AI2753" s="172"/>
      <c r="AJ2753" s="172"/>
      <c r="AK2753" s="172"/>
      <c r="AL2753" s="172"/>
      <c r="AM2753" s="172"/>
      <c r="AN2753" s="172"/>
      <c r="AO2753" s="172"/>
      <c r="AP2753" s="172"/>
      <c r="AQ2753" s="172"/>
      <c r="AR2753" s="172"/>
      <c r="AS2753" s="172"/>
      <c r="AT2753" s="172"/>
      <c r="AU2753" s="172"/>
      <c r="AV2753" s="172"/>
      <c r="AW2753" s="172"/>
      <c r="AX2753" s="172"/>
      <c r="AY2753" s="172"/>
      <c r="AZ2753" s="172"/>
      <c r="BA2753" s="172"/>
      <c r="BB2753" s="172"/>
      <c r="BC2753" s="172"/>
      <c r="BD2753" s="172"/>
      <c r="BE2753" s="172"/>
      <c r="BF2753" s="172"/>
      <c r="BG2753" s="172"/>
      <c r="BH2753" s="172"/>
      <c r="BI2753" s="172"/>
      <c r="BJ2753" s="172"/>
      <c r="BK2753" s="172"/>
      <c r="BL2753" s="172"/>
      <c r="BM2753" s="172"/>
      <c r="BN2753" s="172"/>
    </row>
    <row r="2754" spans="20:66" s="156" customFormat="1">
      <c r="T2754" s="172"/>
      <c r="U2754" s="172"/>
      <c r="V2754" s="172"/>
      <c r="W2754" s="172"/>
      <c r="X2754" s="172"/>
      <c r="Y2754" s="172"/>
      <c r="Z2754" s="172"/>
      <c r="AA2754" s="172"/>
      <c r="AB2754" s="172"/>
      <c r="AC2754" s="172"/>
      <c r="AD2754" s="172"/>
      <c r="AE2754" s="172"/>
      <c r="AF2754" s="172"/>
      <c r="AG2754" s="172"/>
      <c r="AH2754" s="172"/>
      <c r="AI2754" s="172"/>
      <c r="AJ2754" s="172"/>
      <c r="AK2754" s="172"/>
      <c r="AL2754" s="172"/>
      <c r="AM2754" s="172"/>
      <c r="AN2754" s="172"/>
      <c r="AO2754" s="172"/>
      <c r="AP2754" s="172"/>
      <c r="AQ2754" s="172"/>
      <c r="AR2754" s="172"/>
      <c r="AS2754" s="172"/>
      <c r="AT2754" s="172"/>
      <c r="AU2754" s="172"/>
      <c r="AV2754" s="172"/>
      <c r="AW2754" s="172"/>
      <c r="AX2754" s="172"/>
      <c r="AY2754" s="172"/>
      <c r="AZ2754" s="172"/>
      <c r="BA2754" s="172"/>
      <c r="BB2754" s="172"/>
      <c r="BC2754" s="172"/>
      <c r="BD2754" s="172"/>
      <c r="BE2754" s="172"/>
      <c r="BF2754" s="172"/>
      <c r="BG2754" s="172"/>
      <c r="BH2754" s="172"/>
      <c r="BI2754" s="172"/>
      <c r="BJ2754" s="172"/>
      <c r="BK2754" s="172"/>
      <c r="BL2754" s="172"/>
      <c r="BM2754" s="172"/>
      <c r="BN2754" s="172"/>
    </row>
    <row r="2755" spans="20:66" s="156" customFormat="1">
      <c r="T2755" s="172"/>
      <c r="U2755" s="172"/>
      <c r="V2755" s="172"/>
      <c r="W2755" s="172"/>
      <c r="X2755" s="172"/>
      <c r="Y2755" s="172"/>
      <c r="Z2755" s="172"/>
      <c r="AA2755" s="172"/>
      <c r="AB2755" s="172"/>
      <c r="AC2755" s="172"/>
      <c r="AD2755" s="172"/>
      <c r="AE2755" s="172"/>
      <c r="AF2755" s="172"/>
      <c r="AG2755" s="172"/>
      <c r="AH2755" s="172"/>
      <c r="AI2755" s="172"/>
      <c r="AJ2755" s="172"/>
      <c r="AK2755" s="172"/>
      <c r="AL2755" s="172"/>
      <c r="AM2755" s="172"/>
      <c r="AN2755" s="172"/>
      <c r="AO2755" s="172"/>
      <c r="AP2755" s="172"/>
      <c r="AQ2755" s="172"/>
      <c r="AR2755" s="172"/>
      <c r="AS2755" s="172"/>
      <c r="AT2755" s="172"/>
      <c r="AU2755" s="172"/>
      <c r="AV2755" s="172"/>
      <c r="AW2755" s="172"/>
      <c r="AX2755" s="172"/>
      <c r="AY2755" s="172"/>
      <c r="AZ2755" s="172"/>
      <c r="BA2755" s="172"/>
      <c r="BB2755" s="172"/>
      <c r="BC2755" s="172"/>
      <c r="BD2755" s="172"/>
      <c r="BE2755" s="172"/>
      <c r="BF2755" s="172"/>
      <c r="BG2755" s="172"/>
      <c r="BH2755" s="172"/>
      <c r="BI2755" s="172"/>
      <c r="BJ2755" s="172"/>
      <c r="BK2755" s="172"/>
      <c r="BL2755" s="172"/>
      <c r="BM2755" s="172"/>
      <c r="BN2755" s="172"/>
    </row>
    <row r="2756" spans="20:66" s="156" customFormat="1">
      <c r="T2756" s="172"/>
      <c r="U2756" s="172"/>
      <c r="V2756" s="172"/>
      <c r="W2756" s="172"/>
      <c r="X2756" s="172"/>
      <c r="Y2756" s="172"/>
      <c r="Z2756" s="172"/>
      <c r="AA2756" s="172"/>
      <c r="AB2756" s="172"/>
      <c r="AC2756" s="172"/>
      <c r="AD2756" s="172"/>
      <c r="AE2756" s="172"/>
      <c r="AF2756" s="172"/>
      <c r="AG2756" s="172"/>
      <c r="AH2756" s="172"/>
      <c r="AI2756" s="172"/>
      <c r="AJ2756" s="172"/>
      <c r="AK2756" s="172"/>
      <c r="AL2756" s="172"/>
      <c r="AM2756" s="172"/>
      <c r="AN2756" s="172"/>
      <c r="AO2756" s="172"/>
      <c r="AP2756" s="172"/>
      <c r="AQ2756" s="172"/>
      <c r="AR2756" s="172"/>
      <c r="AS2756" s="172"/>
      <c r="AT2756" s="172"/>
      <c r="AU2756" s="172"/>
      <c r="AV2756" s="172"/>
      <c r="AW2756" s="172"/>
      <c r="AX2756" s="172"/>
      <c r="AY2756" s="172"/>
      <c r="AZ2756" s="172"/>
      <c r="BA2756" s="172"/>
      <c r="BB2756" s="172"/>
      <c r="BC2756" s="172"/>
      <c r="BD2756" s="172"/>
      <c r="BE2756" s="172"/>
      <c r="BF2756" s="172"/>
      <c r="BG2756" s="172"/>
      <c r="BH2756" s="172"/>
      <c r="BI2756" s="172"/>
      <c r="BJ2756" s="172"/>
      <c r="BK2756" s="172"/>
      <c r="BL2756" s="172"/>
      <c r="BM2756" s="172"/>
      <c r="BN2756" s="172"/>
    </row>
    <row r="2757" spans="20:66" s="156" customFormat="1">
      <c r="T2757" s="172"/>
      <c r="U2757" s="172"/>
      <c r="V2757" s="172"/>
      <c r="W2757" s="172"/>
      <c r="X2757" s="172"/>
      <c r="Y2757" s="172"/>
      <c r="Z2757" s="172"/>
      <c r="AA2757" s="172"/>
      <c r="AB2757" s="172"/>
      <c r="AC2757" s="172"/>
      <c r="AD2757" s="172"/>
      <c r="AE2757" s="172"/>
      <c r="AF2757" s="172"/>
      <c r="AG2757" s="172"/>
      <c r="AH2757" s="172"/>
      <c r="AI2757" s="172"/>
      <c r="AJ2757" s="172"/>
      <c r="AK2757" s="172"/>
      <c r="AL2757" s="172"/>
      <c r="AM2757" s="172"/>
      <c r="AN2757" s="172"/>
      <c r="AO2757" s="172"/>
      <c r="AP2757" s="172"/>
      <c r="AQ2757" s="172"/>
      <c r="AR2757" s="172"/>
      <c r="AS2757" s="172"/>
      <c r="AT2757" s="172"/>
      <c r="AU2757" s="172"/>
      <c r="AV2757" s="172"/>
      <c r="AW2757" s="172"/>
      <c r="AX2757" s="172"/>
      <c r="AY2757" s="172"/>
      <c r="AZ2757" s="172"/>
      <c r="BA2757" s="172"/>
      <c r="BB2757" s="172"/>
      <c r="BC2757" s="172"/>
      <c r="BD2757" s="172"/>
      <c r="BE2757" s="172"/>
      <c r="BF2757" s="172"/>
      <c r="BG2757" s="172"/>
      <c r="BH2757" s="172"/>
      <c r="BI2757" s="172"/>
      <c r="BJ2757" s="172"/>
      <c r="BK2757" s="172"/>
      <c r="BL2757" s="172"/>
      <c r="BM2757" s="172"/>
      <c r="BN2757" s="172"/>
    </row>
    <row r="2758" spans="20:66" s="156" customFormat="1">
      <c r="T2758" s="172"/>
      <c r="U2758" s="172"/>
      <c r="V2758" s="172"/>
      <c r="W2758" s="172"/>
      <c r="X2758" s="172"/>
      <c r="Y2758" s="172"/>
      <c r="Z2758" s="172"/>
      <c r="AA2758" s="172"/>
      <c r="AB2758" s="172"/>
      <c r="AC2758" s="172"/>
      <c r="AD2758" s="172"/>
      <c r="AE2758" s="172"/>
      <c r="AF2758" s="172"/>
      <c r="AG2758" s="172"/>
      <c r="AH2758" s="172"/>
      <c r="AI2758" s="172"/>
      <c r="AJ2758" s="172"/>
      <c r="AK2758" s="172"/>
      <c r="AL2758" s="172"/>
      <c r="AM2758" s="172"/>
      <c r="AN2758" s="172"/>
      <c r="AO2758" s="172"/>
      <c r="AP2758" s="172"/>
      <c r="AQ2758" s="172"/>
      <c r="AR2758" s="172"/>
      <c r="AS2758" s="172"/>
      <c r="AT2758" s="172"/>
      <c r="AU2758" s="172"/>
      <c r="AV2758" s="172"/>
      <c r="AW2758" s="172"/>
      <c r="AX2758" s="172"/>
      <c r="AY2758" s="172"/>
      <c r="AZ2758" s="172"/>
      <c r="BA2758" s="172"/>
      <c r="BB2758" s="172"/>
      <c r="BC2758" s="172"/>
      <c r="BD2758" s="172"/>
      <c r="BE2758" s="172"/>
      <c r="BF2758" s="172"/>
      <c r="BG2758" s="172"/>
      <c r="BH2758" s="172"/>
      <c r="BI2758" s="172"/>
      <c r="BJ2758" s="172"/>
      <c r="BK2758" s="172"/>
      <c r="BL2758" s="172"/>
      <c r="BM2758" s="172"/>
      <c r="BN2758" s="172"/>
    </row>
    <row r="2759" spans="20:66" s="156" customFormat="1">
      <c r="T2759" s="172"/>
      <c r="U2759" s="172"/>
      <c r="V2759" s="172"/>
      <c r="W2759" s="172"/>
      <c r="X2759" s="172"/>
      <c r="Y2759" s="172"/>
      <c r="Z2759" s="172"/>
      <c r="AA2759" s="172"/>
      <c r="AB2759" s="172"/>
      <c r="AC2759" s="172"/>
      <c r="AD2759" s="172"/>
      <c r="AE2759" s="172"/>
      <c r="AF2759" s="172"/>
      <c r="AG2759" s="172"/>
      <c r="AH2759" s="172"/>
      <c r="AI2759" s="172"/>
      <c r="AJ2759" s="172"/>
      <c r="AK2759" s="172"/>
      <c r="AL2759" s="172"/>
      <c r="AM2759" s="172"/>
      <c r="AN2759" s="172"/>
      <c r="AO2759" s="172"/>
      <c r="AP2759" s="172"/>
      <c r="AQ2759" s="172"/>
      <c r="AR2759" s="172"/>
      <c r="AS2759" s="172"/>
      <c r="AT2759" s="172"/>
      <c r="AU2759" s="172"/>
      <c r="AV2759" s="172"/>
      <c r="AW2759" s="172"/>
      <c r="AX2759" s="172"/>
      <c r="AY2759" s="172"/>
      <c r="AZ2759" s="172"/>
      <c r="BA2759" s="172"/>
      <c r="BB2759" s="172"/>
      <c r="BC2759" s="172"/>
      <c r="BD2759" s="172"/>
      <c r="BE2759" s="172"/>
      <c r="BF2759" s="172"/>
      <c r="BG2759" s="172"/>
      <c r="BH2759" s="172"/>
      <c r="BI2759" s="172"/>
      <c r="BJ2759" s="172"/>
      <c r="BK2759" s="172"/>
      <c r="BL2759" s="172"/>
      <c r="BM2759" s="172"/>
      <c r="BN2759" s="172"/>
    </row>
    <row r="2760" spans="20:66" s="156" customFormat="1">
      <c r="T2760" s="172"/>
      <c r="U2760" s="172"/>
      <c r="V2760" s="172"/>
      <c r="W2760" s="172"/>
      <c r="X2760" s="172"/>
      <c r="Y2760" s="172"/>
      <c r="Z2760" s="172"/>
      <c r="AA2760" s="172"/>
      <c r="AB2760" s="172"/>
      <c r="AC2760" s="172"/>
      <c r="AD2760" s="172"/>
      <c r="AE2760" s="172"/>
      <c r="AF2760" s="172"/>
      <c r="AG2760" s="172"/>
      <c r="AH2760" s="172"/>
      <c r="AI2760" s="172"/>
      <c r="AJ2760" s="172"/>
      <c r="AK2760" s="172"/>
      <c r="AL2760" s="172"/>
      <c r="AM2760" s="172"/>
      <c r="AN2760" s="172"/>
      <c r="AO2760" s="172"/>
      <c r="AP2760" s="172"/>
      <c r="AQ2760" s="172"/>
      <c r="AR2760" s="172"/>
      <c r="AS2760" s="172"/>
      <c r="AT2760" s="172"/>
      <c r="AU2760" s="172"/>
      <c r="AV2760" s="172"/>
      <c r="AW2760" s="172"/>
      <c r="AX2760" s="172"/>
      <c r="AY2760" s="172"/>
      <c r="AZ2760" s="172"/>
      <c r="BA2760" s="172"/>
      <c r="BB2760" s="172"/>
      <c r="BC2760" s="172"/>
      <c r="BD2760" s="172"/>
      <c r="BE2760" s="172"/>
      <c r="BF2760" s="172"/>
      <c r="BG2760" s="172"/>
      <c r="BH2760" s="172"/>
      <c r="BI2760" s="172"/>
      <c r="BJ2760" s="172"/>
      <c r="BK2760" s="172"/>
      <c r="BL2760" s="172"/>
      <c r="BM2760" s="172"/>
      <c r="BN2760" s="172"/>
    </row>
    <row r="2761" spans="20:66" s="156" customFormat="1">
      <c r="T2761" s="172"/>
      <c r="U2761" s="172"/>
      <c r="V2761" s="172"/>
      <c r="W2761" s="172"/>
      <c r="X2761" s="172"/>
      <c r="Y2761" s="172"/>
      <c r="Z2761" s="172"/>
      <c r="AA2761" s="172"/>
      <c r="AB2761" s="172"/>
      <c r="AC2761" s="172"/>
      <c r="AD2761" s="172"/>
      <c r="AE2761" s="172"/>
      <c r="AF2761" s="172"/>
      <c r="AG2761" s="172"/>
      <c r="AH2761" s="172"/>
      <c r="AI2761" s="172"/>
      <c r="AJ2761" s="172"/>
      <c r="AK2761" s="172"/>
      <c r="AL2761" s="172"/>
      <c r="AM2761" s="172"/>
      <c r="AN2761" s="172"/>
      <c r="AO2761" s="172"/>
      <c r="AP2761" s="172"/>
      <c r="AQ2761" s="172"/>
      <c r="AR2761" s="172"/>
      <c r="AS2761" s="172"/>
      <c r="AT2761" s="172"/>
      <c r="AU2761" s="172"/>
      <c r="AV2761" s="172"/>
      <c r="AW2761" s="172"/>
      <c r="AX2761" s="172"/>
      <c r="AY2761" s="172"/>
      <c r="AZ2761" s="172"/>
      <c r="BA2761" s="172"/>
      <c r="BB2761" s="172"/>
      <c r="BC2761" s="172"/>
      <c r="BD2761" s="172"/>
      <c r="BE2761" s="172"/>
      <c r="BF2761" s="172"/>
      <c r="BG2761" s="172"/>
      <c r="BH2761" s="172"/>
      <c r="BI2761" s="172"/>
      <c r="BJ2761" s="172"/>
      <c r="BK2761" s="172"/>
      <c r="BL2761" s="172"/>
      <c r="BM2761" s="172"/>
      <c r="BN2761" s="172"/>
    </row>
    <row r="2762" spans="20:66" s="156" customFormat="1">
      <c r="T2762" s="172"/>
      <c r="U2762" s="172"/>
      <c r="V2762" s="172"/>
      <c r="W2762" s="172"/>
      <c r="X2762" s="172"/>
      <c r="Y2762" s="172"/>
      <c r="Z2762" s="172"/>
      <c r="AA2762" s="172"/>
      <c r="AB2762" s="172"/>
      <c r="AC2762" s="172"/>
      <c r="AD2762" s="172"/>
      <c r="AE2762" s="172"/>
      <c r="AF2762" s="172"/>
      <c r="AG2762" s="172"/>
      <c r="AH2762" s="172"/>
      <c r="AI2762" s="172"/>
      <c r="AJ2762" s="172"/>
      <c r="AK2762" s="172"/>
      <c r="AL2762" s="172"/>
      <c r="AM2762" s="172"/>
      <c r="AN2762" s="172"/>
      <c r="AO2762" s="172"/>
      <c r="AP2762" s="172"/>
      <c r="AQ2762" s="172"/>
      <c r="AR2762" s="172"/>
      <c r="AS2762" s="172"/>
      <c r="AT2762" s="172"/>
      <c r="AU2762" s="172"/>
      <c r="AV2762" s="172"/>
      <c r="AW2762" s="172"/>
      <c r="AX2762" s="172"/>
      <c r="AY2762" s="172"/>
      <c r="AZ2762" s="172"/>
      <c r="BA2762" s="172"/>
      <c r="BB2762" s="172"/>
      <c r="BC2762" s="172"/>
      <c r="BD2762" s="172"/>
      <c r="BE2762" s="172"/>
      <c r="BF2762" s="172"/>
      <c r="BG2762" s="172"/>
      <c r="BH2762" s="172"/>
      <c r="BI2762" s="172"/>
      <c r="BJ2762" s="172"/>
      <c r="BK2762" s="172"/>
      <c r="BL2762" s="172"/>
      <c r="BM2762" s="172"/>
      <c r="BN2762" s="172"/>
    </row>
    <row r="2763" spans="20:66" s="156" customFormat="1">
      <c r="T2763" s="172"/>
      <c r="U2763" s="172"/>
      <c r="V2763" s="172"/>
      <c r="W2763" s="172"/>
      <c r="X2763" s="172"/>
      <c r="Y2763" s="172"/>
      <c r="Z2763" s="172"/>
      <c r="AA2763" s="172"/>
      <c r="AB2763" s="172"/>
      <c r="AC2763" s="172"/>
      <c r="AD2763" s="172"/>
      <c r="AE2763" s="172"/>
      <c r="AF2763" s="172"/>
      <c r="AG2763" s="172"/>
      <c r="AH2763" s="172"/>
      <c r="AI2763" s="172"/>
      <c r="AJ2763" s="172"/>
      <c r="AK2763" s="172"/>
      <c r="AL2763" s="172"/>
      <c r="AM2763" s="172"/>
      <c r="AN2763" s="172"/>
      <c r="AO2763" s="172"/>
      <c r="AP2763" s="172"/>
      <c r="AQ2763" s="172"/>
      <c r="AR2763" s="172"/>
      <c r="AS2763" s="172"/>
      <c r="AT2763" s="172"/>
      <c r="AU2763" s="172"/>
      <c r="AV2763" s="172"/>
      <c r="AW2763" s="172"/>
      <c r="AX2763" s="172"/>
      <c r="AY2763" s="172"/>
      <c r="AZ2763" s="172"/>
      <c r="BA2763" s="172"/>
      <c r="BB2763" s="172"/>
      <c r="BC2763" s="172"/>
      <c r="BD2763" s="172"/>
      <c r="BE2763" s="172"/>
      <c r="BF2763" s="172"/>
      <c r="BG2763" s="172"/>
      <c r="BH2763" s="172"/>
      <c r="BI2763" s="172"/>
      <c r="BJ2763" s="172"/>
      <c r="BK2763" s="172"/>
      <c r="BL2763" s="172"/>
      <c r="BM2763" s="172"/>
      <c r="BN2763" s="172"/>
    </row>
    <row r="2764" spans="20:66" s="156" customFormat="1">
      <c r="T2764" s="172"/>
      <c r="U2764" s="172"/>
      <c r="V2764" s="172"/>
      <c r="W2764" s="172"/>
      <c r="X2764" s="172"/>
      <c r="Y2764" s="172"/>
      <c r="Z2764" s="172"/>
      <c r="AA2764" s="172"/>
      <c r="AB2764" s="172"/>
      <c r="AC2764" s="172"/>
      <c r="AD2764" s="172"/>
      <c r="AE2764" s="172"/>
      <c r="AF2764" s="172"/>
      <c r="AG2764" s="172"/>
      <c r="AH2764" s="172"/>
      <c r="AI2764" s="172"/>
      <c r="AJ2764" s="172"/>
      <c r="AK2764" s="172"/>
      <c r="AL2764" s="172"/>
      <c r="AM2764" s="172"/>
      <c r="AN2764" s="172"/>
      <c r="AO2764" s="172"/>
      <c r="AP2764" s="172"/>
      <c r="AQ2764" s="172"/>
      <c r="AR2764" s="172"/>
      <c r="AS2764" s="172"/>
      <c r="AT2764" s="172"/>
      <c r="AU2764" s="172"/>
      <c r="AV2764" s="172"/>
      <c r="AW2764" s="172"/>
      <c r="AX2764" s="172"/>
      <c r="AY2764" s="172"/>
      <c r="AZ2764" s="172"/>
      <c r="BA2764" s="172"/>
      <c r="BB2764" s="172"/>
      <c r="BC2764" s="172"/>
      <c r="BD2764" s="172"/>
      <c r="BE2764" s="172"/>
      <c r="BF2764" s="172"/>
      <c r="BG2764" s="172"/>
      <c r="BH2764" s="172"/>
      <c r="BI2764" s="172"/>
      <c r="BJ2764" s="172"/>
      <c r="BK2764" s="172"/>
      <c r="BL2764" s="172"/>
      <c r="BM2764" s="172"/>
      <c r="BN2764" s="172"/>
    </row>
    <row r="2765" spans="20:66" s="156" customFormat="1">
      <c r="T2765" s="172"/>
      <c r="U2765" s="172"/>
      <c r="V2765" s="172"/>
      <c r="W2765" s="172"/>
      <c r="X2765" s="172"/>
      <c r="Y2765" s="172"/>
      <c r="Z2765" s="172"/>
      <c r="AA2765" s="172"/>
      <c r="AB2765" s="172"/>
      <c r="AC2765" s="172"/>
      <c r="AD2765" s="172"/>
      <c r="AE2765" s="172"/>
      <c r="AF2765" s="172"/>
      <c r="AG2765" s="172"/>
      <c r="AH2765" s="172"/>
      <c r="AI2765" s="172"/>
      <c r="AJ2765" s="172"/>
      <c r="AK2765" s="172"/>
      <c r="AL2765" s="172"/>
      <c r="AM2765" s="172"/>
      <c r="AN2765" s="172"/>
      <c r="AO2765" s="172"/>
      <c r="AP2765" s="172"/>
      <c r="AQ2765" s="172"/>
      <c r="AR2765" s="172"/>
      <c r="AS2765" s="172"/>
      <c r="AT2765" s="172"/>
      <c r="AU2765" s="172"/>
      <c r="AV2765" s="172"/>
      <c r="AW2765" s="172"/>
      <c r="AX2765" s="172"/>
      <c r="AY2765" s="172"/>
      <c r="AZ2765" s="172"/>
      <c r="BA2765" s="172"/>
      <c r="BB2765" s="172"/>
      <c r="BC2765" s="172"/>
      <c r="BD2765" s="172"/>
      <c r="BE2765" s="172"/>
      <c r="BF2765" s="172"/>
      <c r="BG2765" s="172"/>
      <c r="BH2765" s="172"/>
      <c r="BI2765" s="172"/>
      <c r="BJ2765" s="172"/>
      <c r="BK2765" s="172"/>
      <c r="BL2765" s="172"/>
      <c r="BM2765" s="172"/>
      <c r="BN2765" s="172"/>
    </row>
    <row r="2766" spans="20:66" s="156" customFormat="1">
      <c r="T2766" s="172"/>
      <c r="U2766" s="172"/>
      <c r="V2766" s="172"/>
      <c r="W2766" s="172"/>
      <c r="X2766" s="172"/>
      <c r="Y2766" s="172"/>
      <c r="Z2766" s="172"/>
      <c r="AA2766" s="172"/>
      <c r="AB2766" s="172"/>
      <c r="AC2766" s="172"/>
      <c r="AD2766" s="172"/>
      <c r="AE2766" s="172"/>
      <c r="AF2766" s="172"/>
      <c r="AG2766" s="172"/>
      <c r="AH2766" s="172"/>
      <c r="AI2766" s="172"/>
      <c r="AJ2766" s="172"/>
      <c r="AK2766" s="172"/>
      <c r="AL2766" s="172"/>
      <c r="AM2766" s="172"/>
      <c r="AN2766" s="172"/>
      <c r="AO2766" s="172"/>
      <c r="AP2766" s="172"/>
      <c r="AQ2766" s="172"/>
      <c r="AR2766" s="172"/>
      <c r="AS2766" s="172"/>
      <c r="AT2766" s="172"/>
      <c r="AU2766" s="172"/>
      <c r="AV2766" s="172"/>
      <c r="AW2766" s="172"/>
      <c r="AX2766" s="172"/>
      <c r="AY2766" s="172"/>
      <c r="AZ2766" s="172"/>
      <c r="BA2766" s="172"/>
      <c r="BB2766" s="172"/>
      <c r="BC2766" s="172"/>
      <c r="BD2766" s="172"/>
      <c r="BE2766" s="172"/>
      <c r="BF2766" s="172"/>
      <c r="BG2766" s="172"/>
      <c r="BH2766" s="172"/>
      <c r="BI2766" s="172"/>
      <c r="BJ2766" s="172"/>
      <c r="BK2766" s="172"/>
      <c r="BL2766" s="172"/>
      <c r="BM2766" s="172"/>
      <c r="BN2766" s="172"/>
    </row>
    <row r="2767" spans="20:66" s="156" customFormat="1">
      <c r="T2767" s="172"/>
      <c r="U2767" s="172"/>
      <c r="V2767" s="172"/>
      <c r="W2767" s="172"/>
      <c r="X2767" s="172"/>
      <c r="Y2767" s="172"/>
      <c r="Z2767" s="172"/>
      <c r="AA2767" s="172"/>
      <c r="AB2767" s="172"/>
      <c r="AC2767" s="172"/>
      <c r="AD2767" s="172"/>
      <c r="AE2767" s="172"/>
      <c r="AF2767" s="172"/>
      <c r="AG2767" s="172"/>
      <c r="AH2767" s="172"/>
      <c r="AI2767" s="172"/>
      <c r="AJ2767" s="172"/>
      <c r="AK2767" s="172"/>
      <c r="AL2767" s="172"/>
      <c r="AM2767" s="172"/>
      <c r="AN2767" s="172"/>
      <c r="AO2767" s="172"/>
      <c r="AP2767" s="172"/>
      <c r="AQ2767" s="172"/>
      <c r="AR2767" s="172"/>
      <c r="AS2767" s="172"/>
      <c r="AT2767" s="172"/>
      <c r="AU2767" s="172"/>
      <c r="AV2767" s="172"/>
      <c r="AW2767" s="172"/>
      <c r="AX2767" s="172"/>
      <c r="AY2767" s="172"/>
      <c r="AZ2767" s="172"/>
      <c r="BA2767" s="172"/>
      <c r="BB2767" s="172"/>
      <c r="BC2767" s="172"/>
      <c r="BD2767" s="172"/>
      <c r="BE2767" s="172"/>
      <c r="BF2767" s="172"/>
      <c r="BG2767" s="172"/>
      <c r="BH2767" s="172"/>
      <c r="BI2767" s="172"/>
      <c r="BJ2767" s="172"/>
      <c r="BK2767" s="172"/>
      <c r="BL2767" s="172"/>
      <c r="BM2767" s="172"/>
      <c r="BN2767" s="172"/>
    </row>
    <row r="2768" spans="20:66" s="156" customFormat="1">
      <c r="T2768" s="172"/>
      <c r="U2768" s="172"/>
      <c r="V2768" s="172"/>
      <c r="W2768" s="172"/>
      <c r="X2768" s="172"/>
      <c r="Y2768" s="172"/>
      <c r="Z2768" s="172"/>
      <c r="AA2768" s="172"/>
      <c r="AB2768" s="172"/>
      <c r="AC2768" s="172"/>
      <c r="AD2768" s="172"/>
      <c r="AE2768" s="172"/>
      <c r="AF2768" s="172"/>
      <c r="AG2768" s="172"/>
      <c r="AH2768" s="172"/>
      <c r="AI2768" s="172"/>
      <c r="AJ2768" s="172"/>
      <c r="AK2768" s="172"/>
      <c r="AL2768" s="172"/>
      <c r="AM2768" s="172"/>
      <c r="AN2768" s="172"/>
      <c r="AO2768" s="172"/>
      <c r="AP2768" s="172"/>
      <c r="AQ2768" s="172"/>
      <c r="AR2768" s="172"/>
      <c r="AS2768" s="172"/>
      <c r="AT2768" s="172"/>
      <c r="AU2768" s="172"/>
      <c r="AV2768" s="172"/>
      <c r="AW2768" s="172"/>
      <c r="AX2768" s="172"/>
      <c r="AY2768" s="172"/>
      <c r="AZ2768" s="172"/>
      <c r="BA2768" s="172"/>
      <c r="BB2768" s="172"/>
      <c r="BC2768" s="172"/>
      <c r="BD2768" s="172"/>
      <c r="BE2768" s="172"/>
      <c r="BF2768" s="172"/>
      <c r="BG2768" s="172"/>
      <c r="BH2768" s="172"/>
      <c r="BI2768" s="172"/>
      <c r="BJ2768" s="172"/>
      <c r="BK2768" s="172"/>
      <c r="BL2768" s="172"/>
      <c r="BM2768" s="172"/>
      <c r="BN2768" s="172"/>
    </row>
    <row r="2769" spans="20:66" s="156" customFormat="1">
      <c r="T2769" s="172"/>
      <c r="U2769" s="172"/>
      <c r="V2769" s="172"/>
      <c r="W2769" s="172"/>
      <c r="X2769" s="172"/>
      <c r="Y2769" s="172"/>
      <c r="Z2769" s="172"/>
      <c r="AA2769" s="172"/>
      <c r="AB2769" s="172"/>
      <c r="AC2769" s="172"/>
      <c r="AD2769" s="172"/>
      <c r="AE2769" s="172"/>
      <c r="AF2769" s="172"/>
      <c r="AG2769" s="172"/>
      <c r="AH2769" s="172"/>
      <c r="AI2769" s="172"/>
      <c r="AJ2769" s="172"/>
      <c r="AK2769" s="172"/>
      <c r="AL2769" s="172"/>
      <c r="AM2769" s="172"/>
      <c r="AN2769" s="172"/>
      <c r="AO2769" s="172"/>
      <c r="AP2769" s="172"/>
      <c r="AQ2769" s="172"/>
      <c r="AR2769" s="172"/>
      <c r="AS2769" s="172"/>
      <c r="AT2769" s="172"/>
      <c r="AU2769" s="172"/>
      <c r="AV2769" s="172"/>
      <c r="AW2769" s="172"/>
      <c r="AX2769" s="172"/>
      <c r="AY2769" s="172"/>
      <c r="AZ2769" s="172"/>
      <c r="BA2769" s="172"/>
      <c r="BB2769" s="172"/>
      <c r="BC2769" s="172"/>
      <c r="BD2769" s="172"/>
      <c r="BE2769" s="172"/>
      <c r="BF2769" s="172"/>
      <c r="BG2769" s="172"/>
      <c r="BH2769" s="172"/>
      <c r="BI2769" s="172"/>
      <c r="BJ2769" s="172"/>
      <c r="BK2769" s="172"/>
      <c r="BL2769" s="172"/>
      <c r="BM2769" s="172"/>
      <c r="BN2769" s="172"/>
    </row>
    <row r="2770" spans="20:66" s="156" customFormat="1">
      <c r="T2770" s="172"/>
      <c r="U2770" s="172"/>
      <c r="V2770" s="172"/>
      <c r="W2770" s="172"/>
      <c r="X2770" s="172"/>
      <c r="Y2770" s="172"/>
      <c r="Z2770" s="172"/>
      <c r="AA2770" s="172"/>
      <c r="AB2770" s="172"/>
      <c r="AC2770" s="172"/>
      <c r="AD2770" s="172"/>
      <c r="AE2770" s="172"/>
      <c r="AF2770" s="172"/>
      <c r="AG2770" s="172"/>
      <c r="AH2770" s="172"/>
      <c r="AI2770" s="172"/>
      <c r="AJ2770" s="172"/>
      <c r="AK2770" s="172"/>
      <c r="AL2770" s="172"/>
      <c r="AM2770" s="172"/>
      <c r="AN2770" s="172"/>
      <c r="AO2770" s="172"/>
      <c r="AP2770" s="172"/>
      <c r="AQ2770" s="172"/>
      <c r="AR2770" s="172"/>
      <c r="AS2770" s="172"/>
      <c r="AT2770" s="172"/>
      <c r="AU2770" s="172"/>
      <c r="AV2770" s="172"/>
      <c r="AW2770" s="172"/>
      <c r="AX2770" s="172"/>
      <c r="AY2770" s="172"/>
      <c r="AZ2770" s="172"/>
      <c r="BA2770" s="172"/>
      <c r="BB2770" s="172"/>
      <c r="BC2770" s="172"/>
      <c r="BD2770" s="172"/>
      <c r="BE2770" s="172"/>
      <c r="BF2770" s="172"/>
      <c r="BG2770" s="172"/>
      <c r="BH2770" s="172"/>
      <c r="BI2770" s="172"/>
      <c r="BJ2770" s="172"/>
      <c r="BK2770" s="172"/>
      <c r="BL2770" s="172"/>
      <c r="BM2770" s="172"/>
      <c r="BN2770" s="172"/>
    </row>
    <row r="2771" spans="20:66" s="156" customFormat="1">
      <c r="T2771" s="172"/>
      <c r="U2771" s="172"/>
      <c r="V2771" s="172"/>
      <c r="W2771" s="172"/>
      <c r="X2771" s="172"/>
      <c r="Y2771" s="172"/>
      <c r="Z2771" s="172"/>
      <c r="AA2771" s="172"/>
      <c r="AB2771" s="172"/>
      <c r="AC2771" s="172"/>
      <c r="AD2771" s="172"/>
      <c r="AE2771" s="172"/>
      <c r="AF2771" s="172"/>
      <c r="AG2771" s="172"/>
      <c r="AH2771" s="172"/>
      <c r="AI2771" s="172"/>
      <c r="AJ2771" s="172"/>
      <c r="AK2771" s="172"/>
      <c r="AL2771" s="172"/>
      <c r="AM2771" s="172"/>
      <c r="AN2771" s="172"/>
      <c r="AO2771" s="172"/>
      <c r="AP2771" s="172"/>
      <c r="AQ2771" s="172"/>
      <c r="AR2771" s="172"/>
      <c r="AS2771" s="172"/>
      <c r="AT2771" s="172"/>
      <c r="AU2771" s="172"/>
      <c r="AV2771" s="172"/>
      <c r="AW2771" s="172"/>
      <c r="AX2771" s="172"/>
      <c r="AY2771" s="172"/>
      <c r="AZ2771" s="172"/>
      <c r="BA2771" s="172"/>
      <c r="BB2771" s="172"/>
      <c r="BC2771" s="172"/>
      <c r="BD2771" s="172"/>
      <c r="BE2771" s="172"/>
      <c r="BF2771" s="172"/>
      <c r="BG2771" s="172"/>
      <c r="BH2771" s="172"/>
      <c r="BI2771" s="172"/>
      <c r="BJ2771" s="172"/>
      <c r="BK2771" s="172"/>
      <c r="BL2771" s="172"/>
      <c r="BM2771" s="172"/>
      <c r="BN2771" s="172"/>
    </row>
    <row r="2772" spans="20:66" s="156" customFormat="1">
      <c r="T2772" s="172"/>
      <c r="U2772" s="172"/>
      <c r="V2772" s="172"/>
      <c r="W2772" s="172"/>
      <c r="X2772" s="172"/>
      <c r="Y2772" s="172"/>
      <c r="Z2772" s="172"/>
      <c r="AA2772" s="172"/>
      <c r="AB2772" s="172"/>
      <c r="AC2772" s="172"/>
      <c r="AD2772" s="172"/>
      <c r="AE2772" s="172"/>
      <c r="AF2772" s="172"/>
      <c r="AG2772" s="172"/>
      <c r="AH2772" s="172"/>
      <c r="AI2772" s="172"/>
      <c r="AJ2772" s="172"/>
      <c r="AK2772" s="172"/>
      <c r="AL2772" s="172"/>
      <c r="AM2772" s="172"/>
      <c r="AN2772" s="172"/>
      <c r="AO2772" s="172"/>
      <c r="AP2772" s="172"/>
      <c r="AQ2772" s="172"/>
      <c r="AR2772" s="172"/>
      <c r="AS2772" s="172"/>
      <c r="AT2772" s="172"/>
      <c r="AU2772" s="172"/>
      <c r="AV2772" s="172"/>
      <c r="AW2772" s="172"/>
      <c r="AX2772" s="172"/>
      <c r="AY2772" s="172"/>
      <c r="AZ2772" s="172"/>
      <c r="BA2772" s="172"/>
      <c r="BB2772" s="172"/>
      <c r="BC2772" s="172"/>
      <c r="BD2772" s="172"/>
      <c r="BE2772" s="172"/>
      <c r="BF2772" s="172"/>
      <c r="BG2772" s="172"/>
      <c r="BH2772" s="172"/>
      <c r="BI2772" s="172"/>
      <c r="BJ2772" s="172"/>
      <c r="BK2772" s="172"/>
      <c r="BL2772" s="172"/>
      <c r="BM2772" s="172"/>
      <c r="BN2772" s="172"/>
    </row>
    <row r="2773" spans="20:66" s="156" customFormat="1">
      <c r="T2773" s="172"/>
      <c r="U2773" s="172"/>
      <c r="V2773" s="172"/>
      <c r="W2773" s="172"/>
      <c r="X2773" s="172"/>
      <c r="Y2773" s="172"/>
      <c r="Z2773" s="172"/>
      <c r="AA2773" s="172"/>
      <c r="AB2773" s="172"/>
      <c r="AC2773" s="172"/>
      <c r="AD2773" s="172"/>
      <c r="AE2773" s="172"/>
      <c r="AF2773" s="172"/>
      <c r="AG2773" s="172"/>
      <c r="AH2773" s="172"/>
      <c r="AI2773" s="172"/>
      <c r="AJ2773" s="172"/>
      <c r="AK2773" s="172"/>
      <c r="AL2773" s="172"/>
      <c r="AM2773" s="172"/>
      <c r="AN2773" s="172"/>
      <c r="AO2773" s="172"/>
      <c r="AP2773" s="172"/>
      <c r="AQ2773" s="172"/>
      <c r="AR2773" s="172"/>
      <c r="AS2773" s="172"/>
      <c r="AT2773" s="172"/>
      <c r="AU2773" s="172"/>
      <c r="AV2773" s="172"/>
      <c r="AW2773" s="172"/>
      <c r="AX2773" s="172"/>
      <c r="AY2773" s="172"/>
      <c r="AZ2773" s="172"/>
      <c r="BA2773" s="172"/>
      <c r="BB2773" s="172"/>
      <c r="BC2773" s="172"/>
      <c r="BD2773" s="172"/>
      <c r="BE2773" s="172"/>
      <c r="BF2773" s="172"/>
      <c r="BG2773" s="172"/>
      <c r="BH2773" s="172"/>
      <c r="BI2773" s="172"/>
      <c r="BJ2773" s="172"/>
      <c r="BK2773" s="172"/>
      <c r="BL2773" s="172"/>
      <c r="BM2773" s="172"/>
      <c r="BN2773" s="172"/>
    </row>
    <row r="2774" spans="20:66" s="156" customFormat="1">
      <c r="T2774" s="172"/>
      <c r="U2774" s="172"/>
      <c r="V2774" s="172"/>
      <c r="W2774" s="172"/>
      <c r="X2774" s="172"/>
      <c r="Y2774" s="172"/>
      <c r="Z2774" s="172"/>
      <c r="AA2774" s="172"/>
      <c r="AB2774" s="172"/>
      <c r="AC2774" s="172"/>
      <c r="AD2774" s="172"/>
      <c r="AE2774" s="172"/>
      <c r="AF2774" s="172"/>
      <c r="AG2774" s="172"/>
      <c r="AH2774" s="172"/>
      <c r="AI2774" s="172"/>
      <c r="AJ2774" s="172"/>
      <c r="AK2774" s="172"/>
      <c r="AL2774" s="172"/>
      <c r="AM2774" s="172"/>
      <c r="AN2774" s="172"/>
      <c r="AO2774" s="172"/>
      <c r="AP2774" s="172"/>
      <c r="AQ2774" s="172"/>
      <c r="AR2774" s="172"/>
      <c r="AS2774" s="172"/>
      <c r="AT2774" s="172"/>
      <c r="AU2774" s="172"/>
      <c r="AV2774" s="172"/>
      <c r="AW2774" s="172"/>
      <c r="AX2774" s="172"/>
      <c r="AY2774" s="172"/>
      <c r="AZ2774" s="172"/>
      <c r="BA2774" s="172"/>
      <c r="BB2774" s="172"/>
      <c r="BC2774" s="172"/>
      <c r="BD2774" s="172"/>
      <c r="BE2774" s="172"/>
      <c r="BF2774" s="172"/>
      <c r="BG2774" s="172"/>
      <c r="BH2774" s="172"/>
      <c r="BI2774" s="172"/>
      <c r="BJ2774" s="172"/>
      <c r="BK2774" s="172"/>
      <c r="BL2774" s="172"/>
      <c r="BM2774" s="172"/>
      <c r="BN2774" s="172"/>
    </row>
    <row r="2775" spans="20:66" s="156" customFormat="1">
      <c r="T2775" s="172"/>
      <c r="U2775" s="172"/>
      <c r="V2775" s="172"/>
      <c r="W2775" s="172"/>
      <c r="X2775" s="172"/>
      <c r="Y2775" s="172"/>
      <c r="Z2775" s="172"/>
      <c r="AA2775" s="172"/>
      <c r="AB2775" s="172"/>
      <c r="AC2775" s="172"/>
      <c r="AD2775" s="172"/>
      <c r="AE2775" s="172"/>
      <c r="AF2775" s="172"/>
      <c r="AG2775" s="172"/>
      <c r="AH2775" s="172"/>
      <c r="AI2775" s="172"/>
      <c r="AJ2775" s="172"/>
      <c r="AK2775" s="172"/>
      <c r="AL2775" s="172"/>
      <c r="AM2775" s="172"/>
      <c r="AN2775" s="172"/>
      <c r="AO2775" s="172"/>
      <c r="AP2775" s="172"/>
      <c r="AQ2775" s="172"/>
      <c r="AR2775" s="172"/>
      <c r="AS2775" s="172"/>
      <c r="AT2775" s="172"/>
      <c r="AU2775" s="172"/>
      <c r="AV2775" s="172"/>
      <c r="AW2775" s="172"/>
      <c r="AX2775" s="172"/>
      <c r="AY2775" s="172"/>
      <c r="AZ2775" s="172"/>
      <c r="BA2775" s="172"/>
      <c r="BB2775" s="172"/>
      <c r="BC2775" s="172"/>
      <c r="BD2775" s="172"/>
      <c r="BE2775" s="172"/>
      <c r="BF2775" s="172"/>
      <c r="BG2775" s="172"/>
      <c r="BH2775" s="172"/>
      <c r="BI2775" s="172"/>
      <c r="BJ2775" s="172"/>
      <c r="BK2775" s="172"/>
      <c r="BL2775" s="172"/>
      <c r="BM2775" s="172"/>
      <c r="BN2775" s="172"/>
    </row>
    <row r="2776" spans="20:66" s="156" customFormat="1">
      <c r="T2776" s="172"/>
      <c r="U2776" s="172"/>
      <c r="V2776" s="172"/>
      <c r="W2776" s="172"/>
      <c r="X2776" s="172"/>
      <c r="Y2776" s="172"/>
      <c r="Z2776" s="172"/>
      <c r="AA2776" s="172"/>
      <c r="AB2776" s="172"/>
      <c r="AC2776" s="172"/>
      <c r="AD2776" s="172"/>
      <c r="AE2776" s="172"/>
      <c r="AF2776" s="172"/>
      <c r="AG2776" s="172"/>
      <c r="AH2776" s="172"/>
      <c r="AI2776" s="172"/>
      <c r="AJ2776" s="172"/>
      <c r="AK2776" s="172"/>
      <c r="AL2776" s="172"/>
      <c r="AM2776" s="172"/>
      <c r="AN2776" s="172"/>
      <c r="AO2776" s="172"/>
      <c r="AP2776" s="172"/>
      <c r="AQ2776" s="172"/>
      <c r="AR2776" s="172"/>
      <c r="AS2776" s="172"/>
      <c r="AT2776" s="172"/>
      <c r="AU2776" s="172"/>
      <c r="AV2776" s="172"/>
      <c r="AW2776" s="172"/>
      <c r="AX2776" s="172"/>
      <c r="AY2776" s="172"/>
      <c r="AZ2776" s="172"/>
      <c r="BA2776" s="172"/>
      <c r="BB2776" s="172"/>
      <c r="BC2776" s="172"/>
      <c r="BD2776" s="172"/>
      <c r="BE2776" s="172"/>
      <c r="BF2776" s="172"/>
      <c r="BG2776" s="172"/>
      <c r="BH2776" s="172"/>
      <c r="BI2776" s="172"/>
      <c r="BJ2776" s="172"/>
      <c r="BK2776" s="172"/>
      <c r="BL2776" s="172"/>
      <c r="BM2776" s="172"/>
      <c r="BN2776" s="172"/>
    </row>
    <row r="2777" spans="20:66" s="156" customFormat="1">
      <c r="T2777" s="172"/>
      <c r="U2777" s="172"/>
      <c r="V2777" s="172"/>
      <c r="W2777" s="172"/>
      <c r="X2777" s="172"/>
      <c r="Y2777" s="172"/>
      <c r="Z2777" s="172"/>
      <c r="AA2777" s="172"/>
      <c r="AB2777" s="172"/>
      <c r="AC2777" s="172"/>
      <c r="AD2777" s="172"/>
      <c r="AE2777" s="172"/>
      <c r="AF2777" s="172"/>
      <c r="AG2777" s="172"/>
      <c r="AH2777" s="172"/>
      <c r="AI2777" s="172"/>
      <c r="AJ2777" s="172"/>
      <c r="AK2777" s="172"/>
      <c r="AL2777" s="172"/>
      <c r="AM2777" s="172"/>
      <c r="AN2777" s="172"/>
      <c r="AO2777" s="172"/>
      <c r="AP2777" s="172"/>
      <c r="AQ2777" s="172"/>
      <c r="AR2777" s="172"/>
      <c r="AS2777" s="172"/>
      <c r="AT2777" s="172"/>
      <c r="AU2777" s="172"/>
      <c r="AV2777" s="172"/>
      <c r="AW2777" s="172"/>
      <c r="AX2777" s="172"/>
      <c r="AY2777" s="172"/>
      <c r="AZ2777" s="172"/>
      <c r="BA2777" s="172"/>
      <c r="BB2777" s="172"/>
      <c r="BC2777" s="172"/>
      <c r="BD2777" s="172"/>
      <c r="BE2777" s="172"/>
      <c r="BF2777" s="172"/>
      <c r="BG2777" s="172"/>
      <c r="BH2777" s="172"/>
      <c r="BI2777" s="172"/>
      <c r="BJ2777" s="172"/>
      <c r="BK2777" s="172"/>
      <c r="BL2777" s="172"/>
      <c r="BM2777" s="172"/>
      <c r="BN2777" s="172"/>
    </row>
    <row r="2778" spans="20:66" s="156" customFormat="1">
      <c r="T2778" s="172"/>
      <c r="U2778" s="172"/>
      <c r="V2778" s="172"/>
      <c r="W2778" s="172"/>
      <c r="X2778" s="172"/>
      <c r="Y2778" s="172"/>
      <c r="Z2778" s="172"/>
      <c r="AA2778" s="172"/>
      <c r="AB2778" s="172"/>
      <c r="AC2778" s="172"/>
      <c r="AD2778" s="172"/>
      <c r="AE2778" s="172"/>
      <c r="AF2778" s="172"/>
      <c r="AG2778" s="172"/>
      <c r="AH2778" s="172"/>
      <c r="AI2778" s="172"/>
      <c r="AJ2778" s="172"/>
      <c r="AK2778" s="172"/>
      <c r="AL2778" s="172"/>
      <c r="AM2778" s="172"/>
      <c r="AN2778" s="172"/>
      <c r="AO2778" s="172"/>
      <c r="AP2778" s="172"/>
      <c r="AQ2778" s="172"/>
      <c r="AR2778" s="172"/>
      <c r="AS2778" s="172"/>
      <c r="AT2778" s="172"/>
      <c r="AU2778" s="172"/>
      <c r="AV2778" s="172"/>
      <c r="AW2778" s="172"/>
      <c r="AX2778" s="172"/>
      <c r="AY2778" s="172"/>
      <c r="AZ2778" s="172"/>
      <c r="BA2778" s="172"/>
      <c r="BB2778" s="172"/>
      <c r="BC2778" s="172"/>
      <c r="BD2778" s="172"/>
      <c r="BE2778" s="172"/>
      <c r="BF2778" s="172"/>
      <c r="BG2778" s="172"/>
      <c r="BH2778" s="172"/>
      <c r="BI2778" s="172"/>
      <c r="BJ2778" s="172"/>
      <c r="BK2778" s="172"/>
      <c r="BL2778" s="172"/>
      <c r="BM2778" s="172"/>
      <c r="BN2778" s="172"/>
    </row>
    <row r="2779" spans="20:66" s="156" customFormat="1">
      <c r="T2779" s="172"/>
      <c r="U2779" s="172"/>
      <c r="V2779" s="172"/>
      <c r="W2779" s="172"/>
      <c r="X2779" s="172"/>
      <c r="Y2779" s="172"/>
      <c r="Z2779" s="172"/>
      <c r="AA2779" s="172"/>
      <c r="AB2779" s="172"/>
      <c r="AC2779" s="172"/>
      <c r="AD2779" s="172"/>
      <c r="AE2779" s="172"/>
      <c r="AF2779" s="172"/>
      <c r="AG2779" s="172"/>
      <c r="AH2779" s="172"/>
      <c r="AI2779" s="172"/>
      <c r="AJ2779" s="172"/>
      <c r="AK2779" s="172"/>
      <c r="AL2779" s="172"/>
      <c r="AM2779" s="172"/>
      <c r="AN2779" s="172"/>
      <c r="AO2779" s="172"/>
      <c r="AP2779" s="172"/>
      <c r="AQ2779" s="172"/>
      <c r="AR2779" s="172"/>
      <c r="AS2779" s="172"/>
      <c r="AT2779" s="172"/>
      <c r="AU2779" s="172"/>
      <c r="AV2779" s="172"/>
      <c r="AW2779" s="172"/>
      <c r="AX2779" s="172"/>
      <c r="AY2779" s="172"/>
      <c r="AZ2779" s="172"/>
      <c r="BA2779" s="172"/>
      <c r="BB2779" s="172"/>
      <c r="BC2779" s="172"/>
      <c r="BD2779" s="172"/>
      <c r="BE2779" s="172"/>
      <c r="BF2779" s="172"/>
      <c r="BG2779" s="172"/>
      <c r="BH2779" s="172"/>
      <c r="BI2779" s="172"/>
      <c r="BJ2779" s="172"/>
      <c r="BK2779" s="172"/>
      <c r="BL2779" s="172"/>
      <c r="BM2779" s="172"/>
      <c r="BN2779" s="172"/>
    </row>
    <row r="2780" spans="20:66" s="156" customFormat="1">
      <c r="T2780" s="172"/>
      <c r="U2780" s="172"/>
      <c r="V2780" s="172"/>
      <c r="W2780" s="172"/>
      <c r="X2780" s="172"/>
      <c r="Y2780" s="172"/>
      <c r="Z2780" s="172"/>
      <c r="AA2780" s="172"/>
      <c r="AB2780" s="172"/>
      <c r="AC2780" s="172"/>
      <c r="AD2780" s="172"/>
      <c r="AE2780" s="172"/>
      <c r="AF2780" s="172"/>
      <c r="AG2780" s="172"/>
      <c r="AH2780" s="172"/>
      <c r="AI2780" s="172"/>
      <c r="AJ2780" s="172"/>
      <c r="AK2780" s="172"/>
      <c r="AL2780" s="172"/>
      <c r="AM2780" s="172"/>
      <c r="AN2780" s="172"/>
      <c r="AO2780" s="172"/>
      <c r="AP2780" s="172"/>
      <c r="AQ2780" s="172"/>
      <c r="AR2780" s="172"/>
      <c r="AS2780" s="172"/>
      <c r="AT2780" s="172"/>
      <c r="AU2780" s="172"/>
      <c r="AV2780" s="172"/>
      <c r="AW2780" s="172"/>
      <c r="AX2780" s="172"/>
      <c r="AY2780" s="172"/>
      <c r="AZ2780" s="172"/>
      <c r="BA2780" s="172"/>
      <c r="BB2780" s="172"/>
      <c r="BC2780" s="172"/>
      <c r="BD2780" s="172"/>
      <c r="BE2780" s="172"/>
      <c r="BF2780" s="172"/>
      <c r="BG2780" s="172"/>
      <c r="BH2780" s="172"/>
      <c r="BI2780" s="172"/>
      <c r="BJ2780" s="172"/>
      <c r="BK2780" s="172"/>
      <c r="BL2780" s="172"/>
      <c r="BM2780" s="172"/>
      <c r="BN2780" s="172"/>
    </row>
    <row r="2781" spans="20:66" s="156" customFormat="1">
      <c r="T2781" s="172"/>
      <c r="U2781" s="172"/>
      <c r="V2781" s="172"/>
      <c r="W2781" s="172"/>
      <c r="X2781" s="172"/>
      <c r="Y2781" s="172"/>
      <c r="Z2781" s="172"/>
      <c r="AA2781" s="172"/>
      <c r="AB2781" s="172"/>
      <c r="AC2781" s="172"/>
      <c r="AD2781" s="172"/>
      <c r="AE2781" s="172"/>
      <c r="AF2781" s="172"/>
      <c r="AG2781" s="172"/>
      <c r="AH2781" s="172"/>
      <c r="AI2781" s="172"/>
      <c r="AJ2781" s="172"/>
      <c r="AK2781" s="172"/>
      <c r="AL2781" s="172"/>
      <c r="AM2781" s="172"/>
      <c r="AN2781" s="172"/>
      <c r="AO2781" s="172"/>
      <c r="AP2781" s="172"/>
      <c r="AQ2781" s="172"/>
      <c r="AR2781" s="172"/>
      <c r="AS2781" s="172"/>
      <c r="AT2781" s="172"/>
      <c r="AU2781" s="172"/>
      <c r="AV2781" s="172"/>
      <c r="AW2781" s="172"/>
      <c r="AX2781" s="172"/>
      <c r="AY2781" s="172"/>
      <c r="AZ2781" s="172"/>
      <c r="BA2781" s="172"/>
      <c r="BB2781" s="172"/>
      <c r="BC2781" s="172"/>
      <c r="BD2781" s="172"/>
      <c r="BE2781" s="172"/>
      <c r="BF2781" s="172"/>
      <c r="BG2781" s="172"/>
      <c r="BH2781" s="172"/>
      <c r="BI2781" s="172"/>
      <c r="BJ2781" s="172"/>
      <c r="BK2781" s="172"/>
      <c r="BL2781" s="172"/>
      <c r="BM2781" s="172"/>
      <c r="BN2781" s="172"/>
    </row>
    <row r="2782" spans="20:66" s="156" customFormat="1">
      <c r="T2782" s="172"/>
      <c r="U2782" s="172"/>
      <c r="V2782" s="172"/>
      <c r="W2782" s="172"/>
      <c r="X2782" s="172"/>
      <c r="Y2782" s="172"/>
      <c r="Z2782" s="172"/>
      <c r="AA2782" s="172"/>
      <c r="AB2782" s="172"/>
      <c r="AC2782" s="172"/>
      <c r="AD2782" s="172"/>
      <c r="AE2782" s="172"/>
      <c r="AF2782" s="172"/>
      <c r="AG2782" s="172"/>
      <c r="AH2782" s="172"/>
      <c r="AI2782" s="172"/>
      <c r="AJ2782" s="172"/>
      <c r="AK2782" s="172"/>
      <c r="AL2782" s="172"/>
      <c r="AM2782" s="172"/>
      <c r="AN2782" s="172"/>
      <c r="AO2782" s="172"/>
      <c r="AP2782" s="172"/>
      <c r="AQ2782" s="172"/>
      <c r="AR2782" s="172"/>
      <c r="AS2782" s="172"/>
      <c r="AT2782" s="172"/>
      <c r="AU2782" s="172"/>
      <c r="AV2782" s="172"/>
      <c r="AW2782" s="172"/>
      <c r="AX2782" s="172"/>
      <c r="AY2782" s="172"/>
      <c r="AZ2782" s="172"/>
      <c r="BA2782" s="172"/>
      <c r="BB2782" s="172"/>
      <c r="BC2782" s="172"/>
      <c r="BD2782" s="172"/>
      <c r="BE2782" s="172"/>
      <c r="BF2782" s="172"/>
      <c r="BG2782" s="172"/>
      <c r="BH2782" s="172"/>
      <c r="BI2782" s="172"/>
      <c r="BJ2782" s="172"/>
      <c r="BK2782" s="172"/>
      <c r="BL2782" s="172"/>
      <c r="BM2782" s="172"/>
      <c r="BN2782" s="172"/>
    </row>
    <row r="2783" spans="20:66" s="156" customFormat="1">
      <c r="T2783" s="172"/>
      <c r="U2783" s="172"/>
      <c r="V2783" s="172"/>
      <c r="W2783" s="172"/>
      <c r="X2783" s="172"/>
      <c r="Y2783" s="172"/>
      <c r="Z2783" s="172"/>
      <c r="AA2783" s="172"/>
      <c r="AB2783" s="172"/>
      <c r="AC2783" s="172"/>
      <c r="AD2783" s="172"/>
      <c r="AE2783" s="172"/>
      <c r="AF2783" s="172"/>
      <c r="AG2783" s="172"/>
      <c r="AH2783" s="172"/>
      <c r="AI2783" s="172"/>
      <c r="AJ2783" s="172"/>
      <c r="AK2783" s="172"/>
      <c r="AL2783" s="172"/>
      <c r="AM2783" s="172"/>
      <c r="AN2783" s="172"/>
      <c r="AO2783" s="172"/>
      <c r="AP2783" s="172"/>
      <c r="AQ2783" s="172"/>
      <c r="AR2783" s="172"/>
      <c r="AS2783" s="172"/>
      <c r="AT2783" s="172"/>
      <c r="AU2783" s="172"/>
      <c r="AV2783" s="172"/>
      <c r="AW2783" s="172"/>
      <c r="AX2783" s="172"/>
      <c r="AY2783" s="172"/>
      <c r="AZ2783" s="172"/>
      <c r="BA2783" s="172"/>
      <c r="BB2783" s="172"/>
      <c r="BC2783" s="172"/>
      <c r="BD2783" s="172"/>
      <c r="BE2783" s="172"/>
      <c r="BF2783" s="172"/>
      <c r="BG2783" s="172"/>
      <c r="BH2783" s="172"/>
      <c r="BI2783" s="172"/>
      <c r="BJ2783" s="172"/>
      <c r="BK2783" s="172"/>
      <c r="BL2783" s="172"/>
      <c r="BM2783" s="172"/>
      <c r="BN2783" s="172"/>
    </row>
    <row r="2784" spans="20:66" s="156" customFormat="1">
      <c r="T2784" s="172"/>
      <c r="U2784" s="172"/>
      <c r="V2784" s="172"/>
      <c r="W2784" s="172"/>
      <c r="X2784" s="172"/>
      <c r="Y2784" s="172"/>
      <c r="Z2784" s="172"/>
      <c r="AA2784" s="172"/>
      <c r="AB2784" s="172"/>
      <c r="AC2784" s="172"/>
      <c r="AD2784" s="172"/>
      <c r="AE2784" s="172"/>
      <c r="AF2784" s="172"/>
      <c r="AG2784" s="172"/>
      <c r="AH2784" s="172"/>
      <c r="AI2784" s="172"/>
      <c r="AJ2784" s="172"/>
      <c r="AK2784" s="172"/>
      <c r="AL2784" s="172"/>
      <c r="AM2784" s="172"/>
      <c r="AN2784" s="172"/>
      <c r="AO2784" s="172"/>
      <c r="AP2784" s="172"/>
      <c r="AQ2784" s="172"/>
      <c r="AR2784" s="172"/>
      <c r="AS2784" s="172"/>
      <c r="AT2784" s="172"/>
      <c r="AU2784" s="172"/>
      <c r="AV2784" s="172"/>
      <c r="AW2784" s="172"/>
      <c r="AX2784" s="172"/>
      <c r="AY2784" s="172"/>
      <c r="AZ2784" s="172"/>
      <c r="BA2784" s="172"/>
      <c r="BB2784" s="172"/>
      <c r="BC2784" s="172"/>
      <c r="BD2784" s="172"/>
      <c r="BE2784" s="172"/>
      <c r="BF2784" s="172"/>
      <c r="BG2784" s="172"/>
      <c r="BH2784" s="172"/>
      <c r="BI2784" s="172"/>
      <c r="BJ2784" s="172"/>
      <c r="BK2784" s="172"/>
      <c r="BL2784" s="172"/>
      <c r="BM2784" s="172"/>
      <c r="BN2784" s="172"/>
    </row>
    <row r="2785" spans="20:66" s="156" customFormat="1">
      <c r="T2785" s="172"/>
      <c r="U2785" s="172"/>
      <c r="V2785" s="172"/>
      <c r="W2785" s="172"/>
      <c r="X2785" s="172"/>
      <c r="Y2785" s="172"/>
      <c r="Z2785" s="172"/>
      <c r="AA2785" s="172"/>
      <c r="AB2785" s="172"/>
      <c r="AC2785" s="172"/>
      <c r="AD2785" s="172"/>
      <c r="AE2785" s="172"/>
      <c r="AF2785" s="172"/>
      <c r="AG2785" s="172"/>
      <c r="AH2785" s="172"/>
      <c r="AI2785" s="172"/>
      <c r="AJ2785" s="172"/>
      <c r="AK2785" s="172"/>
      <c r="AL2785" s="172"/>
      <c r="AM2785" s="172"/>
      <c r="AN2785" s="172"/>
      <c r="AO2785" s="172"/>
      <c r="AP2785" s="172"/>
      <c r="AQ2785" s="172"/>
      <c r="AR2785" s="172"/>
      <c r="AS2785" s="172"/>
      <c r="AT2785" s="172"/>
      <c r="AU2785" s="172"/>
      <c r="AV2785" s="172"/>
      <c r="AW2785" s="172"/>
      <c r="AX2785" s="172"/>
      <c r="AY2785" s="172"/>
      <c r="AZ2785" s="172"/>
      <c r="BA2785" s="172"/>
      <c r="BB2785" s="172"/>
      <c r="BC2785" s="172"/>
      <c r="BD2785" s="172"/>
      <c r="BE2785" s="172"/>
      <c r="BF2785" s="172"/>
      <c r="BG2785" s="172"/>
      <c r="BH2785" s="172"/>
      <c r="BI2785" s="172"/>
      <c r="BJ2785" s="172"/>
      <c r="BK2785" s="172"/>
      <c r="BL2785" s="172"/>
      <c r="BM2785" s="172"/>
      <c r="BN2785" s="172"/>
    </row>
    <row r="2786" spans="20:66" s="156" customFormat="1">
      <c r="T2786" s="172"/>
      <c r="U2786" s="172"/>
      <c r="V2786" s="172"/>
      <c r="W2786" s="172"/>
      <c r="X2786" s="172"/>
      <c r="Y2786" s="172"/>
      <c r="Z2786" s="172"/>
      <c r="AA2786" s="172"/>
      <c r="AB2786" s="172"/>
      <c r="AC2786" s="172"/>
      <c r="AD2786" s="172"/>
      <c r="AE2786" s="172"/>
      <c r="AF2786" s="172"/>
      <c r="AG2786" s="172"/>
      <c r="AH2786" s="172"/>
      <c r="AI2786" s="172"/>
      <c r="AJ2786" s="172"/>
      <c r="AK2786" s="172"/>
      <c r="AL2786" s="172"/>
      <c r="AM2786" s="172"/>
      <c r="AN2786" s="172"/>
      <c r="AO2786" s="172"/>
      <c r="AP2786" s="172"/>
      <c r="AQ2786" s="172"/>
      <c r="AR2786" s="172"/>
      <c r="AS2786" s="172"/>
      <c r="AT2786" s="172"/>
      <c r="AU2786" s="172"/>
      <c r="AV2786" s="172"/>
      <c r="AW2786" s="172"/>
      <c r="AX2786" s="172"/>
      <c r="AY2786" s="172"/>
      <c r="AZ2786" s="172"/>
      <c r="BA2786" s="172"/>
      <c r="BB2786" s="172"/>
      <c r="BC2786" s="172"/>
      <c r="BD2786" s="172"/>
      <c r="BE2786" s="172"/>
      <c r="BF2786" s="172"/>
      <c r="BG2786" s="172"/>
      <c r="BH2786" s="172"/>
      <c r="BI2786" s="172"/>
      <c r="BJ2786" s="172"/>
      <c r="BK2786" s="172"/>
      <c r="BL2786" s="172"/>
      <c r="BM2786" s="172"/>
      <c r="BN2786" s="172"/>
    </row>
    <row r="2787" spans="20:66" s="156" customFormat="1">
      <c r="T2787" s="172"/>
      <c r="U2787" s="172"/>
      <c r="V2787" s="172"/>
      <c r="W2787" s="172"/>
      <c r="X2787" s="172"/>
      <c r="Y2787" s="172"/>
      <c r="Z2787" s="172"/>
      <c r="AA2787" s="172"/>
      <c r="AB2787" s="172"/>
      <c r="AC2787" s="172"/>
      <c r="AD2787" s="172"/>
      <c r="AE2787" s="172"/>
      <c r="AF2787" s="172"/>
      <c r="AG2787" s="172"/>
      <c r="AH2787" s="172"/>
      <c r="AI2787" s="172"/>
      <c r="AJ2787" s="172"/>
      <c r="AK2787" s="172"/>
      <c r="AL2787" s="172"/>
      <c r="AM2787" s="172"/>
      <c r="AN2787" s="172"/>
      <c r="AO2787" s="172"/>
      <c r="AP2787" s="172"/>
      <c r="AQ2787" s="172"/>
      <c r="AR2787" s="172"/>
      <c r="AS2787" s="172"/>
      <c r="AT2787" s="172"/>
      <c r="AU2787" s="172"/>
      <c r="AV2787" s="172"/>
      <c r="AW2787" s="172"/>
      <c r="AX2787" s="172"/>
      <c r="AY2787" s="172"/>
      <c r="AZ2787" s="172"/>
      <c r="BA2787" s="172"/>
      <c r="BB2787" s="172"/>
      <c r="BC2787" s="172"/>
      <c r="BD2787" s="172"/>
      <c r="BE2787" s="172"/>
      <c r="BF2787" s="172"/>
      <c r="BG2787" s="172"/>
      <c r="BH2787" s="172"/>
      <c r="BI2787" s="172"/>
      <c r="BJ2787" s="172"/>
      <c r="BK2787" s="172"/>
      <c r="BL2787" s="172"/>
      <c r="BM2787" s="172"/>
      <c r="BN2787" s="172"/>
    </row>
    <row r="2788" spans="20:66" s="156" customFormat="1">
      <c r="T2788" s="172"/>
      <c r="U2788" s="172"/>
      <c r="V2788" s="172"/>
      <c r="W2788" s="172"/>
      <c r="X2788" s="172"/>
      <c r="Y2788" s="172"/>
      <c r="Z2788" s="172"/>
      <c r="AA2788" s="172"/>
      <c r="AB2788" s="172"/>
      <c r="AC2788" s="172"/>
      <c r="AD2788" s="172"/>
      <c r="AE2788" s="172"/>
      <c r="AF2788" s="172"/>
      <c r="AG2788" s="172"/>
      <c r="AH2788" s="172"/>
      <c r="AI2788" s="172"/>
      <c r="AJ2788" s="172"/>
      <c r="AK2788" s="172"/>
      <c r="AL2788" s="172"/>
      <c r="AM2788" s="172"/>
      <c r="AN2788" s="172"/>
      <c r="AO2788" s="172"/>
      <c r="AP2788" s="172"/>
      <c r="AQ2788" s="172"/>
      <c r="AR2788" s="172"/>
      <c r="AS2788" s="172"/>
      <c r="AT2788" s="172"/>
      <c r="AU2788" s="172"/>
      <c r="AV2788" s="172"/>
      <c r="AW2788" s="172"/>
      <c r="AX2788" s="172"/>
      <c r="AY2788" s="172"/>
      <c r="AZ2788" s="172"/>
      <c r="BA2788" s="172"/>
      <c r="BB2788" s="172"/>
      <c r="BC2788" s="172"/>
      <c r="BD2788" s="172"/>
      <c r="BE2788" s="172"/>
      <c r="BF2788" s="172"/>
      <c r="BG2788" s="172"/>
      <c r="BH2788" s="172"/>
      <c r="BI2788" s="172"/>
      <c r="BJ2788" s="172"/>
      <c r="BK2788" s="172"/>
      <c r="BL2788" s="172"/>
      <c r="BM2788" s="172"/>
      <c r="BN2788" s="172"/>
    </row>
    <row r="2789" spans="20:66" s="156" customFormat="1">
      <c r="T2789" s="172"/>
      <c r="U2789" s="172"/>
      <c r="V2789" s="172"/>
      <c r="W2789" s="172"/>
      <c r="X2789" s="172"/>
      <c r="Y2789" s="172"/>
      <c r="Z2789" s="172"/>
      <c r="AA2789" s="172"/>
      <c r="AB2789" s="172"/>
      <c r="AC2789" s="172"/>
      <c r="AD2789" s="172"/>
      <c r="AE2789" s="172"/>
      <c r="AF2789" s="172"/>
      <c r="AG2789" s="172"/>
      <c r="AH2789" s="172"/>
      <c r="AI2789" s="172"/>
      <c r="AJ2789" s="172"/>
      <c r="AK2789" s="172"/>
      <c r="AL2789" s="172"/>
      <c r="AM2789" s="172"/>
      <c r="AN2789" s="172"/>
      <c r="AO2789" s="172"/>
      <c r="AP2789" s="172"/>
      <c r="AQ2789" s="172"/>
      <c r="AR2789" s="172"/>
      <c r="AS2789" s="172"/>
      <c r="AT2789" s="172"/>
      <c r="AU2789" s="172"/>
      <c r="AV2789" s="172"/>
      <c r="AW2789" s="172"/>
      <c r="AX2789" s="172"/>
      <c r="AY2789" s="172"/>
      <c r="AZ2789" s="172"/>
      <c r="BA2789" s="172"/>
      <c r="BB2789" s="172"/>
      <c r="BC2789" s="172"/>
      <c r="BD2789" s="172"/>
      <c r="BE2789" s="172"/>
      <c r="BF2789" s="172"/>
      <c r="BG2789" s="172"/>
      <c r="BH2789" s="172"/>
      <c r="BI2789" s="172"/>
      <c r="BJ2789" s="172"/>
      <c r="BK2789" s="172"/>
      <c r="BL2789" s="172"/>
      <c r="BM2789" s="172"/>
      <c r="BN2789" s="172"/>
    </row>
    <row r="2790" spans="20:66" s="156" customFormat="1">
      <c r="T2790" s="172"/>
      <c r="U2790" s="172"/>
      <c r="V2790" s="172"/>
      <c r="W2790" s="172"/>
      <c r="X2790" s="172"/>
      <c r="Y2790" s="172"/>
      <c r="Z2790" s="172"/>
      <c r="AA2790" s="172"/>
      <c r="AB2790" s="172"/>
      <c r="AC2790" s="172"/>
      <c r="AD2790" s="172"/>
      <c r="AE2790" s="172"/>
      <c r="AF2790" s="172"/>
      <c r="AG2790" s="172"/>
      <c r="AH2790" s="172"/>
      <c r="AI2790" s="172"/>
      <c r="AJ2790" s="172"/>
      <c r="AK2790" s="172"/>
      <c r="AL2790" s="172"/>
      <c r="AM2790" s="172"/>
      <c r="AN2790" s="172"/>
      <c r="AO2790" s="172"/>
      <c r="AP2790" s="172"/>
      <c r="AQ2790" s="172"/>
      <c r="AR2790" s="172"/>
      <c r="AS2790" s="172"/>
      <c r="AT2790" s="172"/>
      <c r="AU2790" s="172"/>
      <c r="AV2790" s="172"/>
      <c r="AW2790" s="172"/>
      <c r="AX2790" s="172"/>
      <c r="AY2790" s="172"/>
      <c r="AZ2790" s="172"/>
      <c r="BA2790" s="172"/>
      <c r="BB2790" s="172"/>
      <c r="BC2790" s="172"/>
      <c r="BD2790" s="172"/>
      <c r="BE2790" s="172"/>
      <c r="BF2790" s="172"/>
      <c r="BG2790" s="172"/>
      <c r="BH2790" s="172"/>
      <c r="BI2790" s="172"/>
      <c r="BJ2790" s="172"/>
      <c r="BK2790" s="172"/>
      <c r="BL2790" s="172"/>
      <c r="BM2790" s="172"/>
      <c r="BN2790" s="172"/>
    </row>
    <row r="2791" spans="20:66" s="156" customFormat="1">
      <c r="T2791" s="172"/>
      <c r="U2791" s="172"/>
      <c r="V2791" s="172"/>
      <c r="W2791" s="172"/>
      <c r="X2791" s="172"/>
      <c r="Y2791" s="172"/>
      <c r="Z2791" s="172"/>
      <c r="AA2791" s="172"/>
      <c r="AB2791" s="172"/>
      <c r="AC2791" s="172"/>
      <c r="AD2791" s="172"/>
      <c r="AE2791" s="172"/>
      <c r="AF2791" s="172"/>
      <c r="AG2791" s="172"/>
      <c r="AH2791" s="172"/>
      <c r="AI2791" s="172"/>
      <c r="AJ2791" s="172"/>
      <c r="AK2791" s="172"/>
      <c r="AL2791" s="172"/>
      <c r="AM2791" s="172"/>
      <c r="AN2791" s="172"/>
      <c r="AO2791" s="172"/>
      <c r="AP2791" s="172"/>
      <c r="AQ2791" s="172"/>
      <c r="AR2791" s="172"/>
      <c r="AS2791" s="172"/>
      <c r="AT2791" s="172"/>
      <c r="AU2791" s="172"/>
      <c r="AV2791" s="172"/>
      <c r="AW2791" s="172"/>
      <c r="AX2791" s="172"/>
      <c r="AY2791" s="172"/>
      <c r="AZ2791" s="172"/>
      <c r="BA2791" s="172"/>
      <c r="BB2791" s="172"/>
      <c r="BC2791" s="172"/>
      <c r="BD2791" s="172"/>
      <c r="BE2791" s="172"/>
      <c r="BF2791" s="172"/>
      <c r="BG2791" s="172"/>
      <c r="BH2791" s="172"/>
      <c r="BI2791" s="172"/>
      <c r="BJ2791" s="172"/>
      <c r="BK2791" s="172"/>
      <c r="BL2791" s="172"/>
      <c r="BM2791" s="172"/>
      <c r="BN2791" s="172"/>
    </row>
    <row r="2792" spans="20:66" s="156" customFormat="1">
      <c r="T2792" s="172"/>
      <c r="U2792" s="172"/>
      <c r="V2792" s="172"/>
      <c r="W2792" s="172"/>
      <c r="X2792" s="172"/>
      <c r="Y2792" s="172"/>
      <c r="Z2792" s="172"/>
      <c r="AA2792" s="172"/>
      <c r="AB2792" s="172"/>
      <c r="AC2792" s="172"/>
      <c r="AD2792" s="172"/>
      <c r="AE2792" s="172"/>
      <c r="AF2792" s="172"/>
      <c r="AG2792" s="172"/>
      <c r="AH2792" s="172"/>
      <c r="AI2792" s="172"/>
      <c r="AJ2792" s="172"/>
      <c r="AK2792" s="172"/>
      <c r="AL2792" s="172"/>
      <c r="AM2792" s="172"/>
      <c r="AN2792" s="172"/>
      <c r="AO2792" s="172"/>
      <c r="AP2792" s="172"/>
      <c r="AQ2792" s="172"/>
      <c r="AR2792" s="172"/>
      <c r="AS2792" s="172"/>
      <c r="AT2792" s="172"/>
      <c r="AU2792" s="172"/>
      <c r="AV2792" s="172"/>
      <c r="AW2792" s="172"/>
      <c r="AX2792" s="172"/>
      <c r="AY2792" s="172"/>
      <c r="AZ2792" s="172"/>
      <c r="BA2792" s="172"/>
      <c r="BB2792" s="172"/>
      <c r="BC2792" s="172"/>
      <c r="BD2792" s="172"/>
      <c r="BE2792" s="172"/>
      <c r="BF2792" s="172"/>
      <c r="BG2792" s="172"/>
      <c r="BH2792" s="172"/>
      <c r="BI2792" s="172"/>
      <c r="BJ2792" s="172"/>
      <c r="BK2792" s="172"/>
      <c r="BL2792" s="172"/>
      <c r="BM2792" s="172"/>
      <c r="BN2792" s="172"/>
    </row>
    <row r="2793" spans="20:66" s="156" customFormat="1">
      <c r="T2793" s="172"/>
      <c r="U2793" s="172"/>
      <c r="V2793" s="172"/>
      <c r="W2793" s="172"/>
      <c r="X2793" s="172"/>
      <c r="Y2793" s="172"/>
      <c r="Z2793" s="172"/>
      <c r="AA2793" s="172"/>
      <c r="AB2793" s="172"/>
      <c r="AC2793" s="172"/>
      <c r="AD2793" s="172"/>
      <c r="AE2793" s="172"/>
      <c r="AF2793" s="172"/>
      <c r="AG2793" s="172"/>
      <c r="AH2793" s="172"/>
      <c r="AI2793" s="172"/>
      <c r="AJ2793" s="172"/>
      <c r="AK2793" s="172"/>
      <c r="AL2793" s="172"/>
      <c r="AM2793" s="172"/>
      <c r="AN2793" s="172"/>
      <c r="AO2793" s="172"/>
      <c r="AP2793" s="172"/>
      <c r="AQ2793" s="172"/>
      <c r="AR2793" s="172"/>
      <c r="AS2793" s="172"/>
      <c r="AT2793" s="172"/>
      <c r="AU2793" s="172"/>
      <c r="AV2793" s="172"/>
      <c r="AW2793" s="172"/>
      <c r="AX2793" s="172"/>
      <c r="AY2793" s="172"/>
      <c r="AZ2793" s="172"/>
      <c r="BA2793" s="172"/>
      <c r="BB2793" s="172"/>
      <c r="BC2793" s="172"/>
      <c r="BD2793" s="172"/>
      <c r="BE2793" s="172"/>
      <c r="BF2793" s="172"/>
      <c r="BG2793" s="172"/>
      <c r="BH2793" s="172"/>
      <c r="BI2793" s="172"/>
      <c r="BJ2793" s="172"/>
      <c r="BK2793" s="172"/>
      <c r="BL2793" s="172"/>
      <c r="BM2793" s="172"/>
      <c r="BN2793" s="172"/>
    </row>
    <row r="2794" spans="20:66" s="156" customFormat="1">
      <c r="T2794" s="172"/>
      <c r="U2794" s="172"/>
      <c r="V2794" s="172"/>
      <c r="W2794" s="172"/>
      <c r="X2794" s="172"/>
      <c r="Y2794" s="172"/>
      <c r="Z2794" s="172"/>
      <c r="AA2794" s="172"/>
      <c r="AB2794" s="172"/>
      <c r="AC2794" s="172"/>
      <c r="AD2794" s="172"/>
      <c r="AE2794" s="172"/>
      <c r="AF2794" s="172"/>
      <c r="AG2794" s="172"/>
      <c r="AH2794" s="172"/>
      <c r="AI2794" s="172"/>
      <c r="AJ2794" s="172"/>
      <c r="AK2794" s="172"/>
      <c r="AL2794" s="172"/>
      <c r="AM2794" s="172"/>
      <c r="AN2794" s="172"/>
      <c r="AO2794" s="172"/>
      <c r="AP2794" s="172"/>
      <c r="AQ2794" s="172"/>
      <c r="AR2794" s="172"/>
      <c r="AS2794" s="172"/>
      <c r="AT2794" s="172"/>
      <c r="AU2794" s="172"/>
      <c r="AV2794" s="172"/>
      <c r="AW2794" s="172"/>
      <c r="AX2794" s="172"/>
      <c r="AY2794" s="172"/>
      <c r="AZ2794" s="172"/>
      <c r="BA2794" s="172"/>
      <c r="BB2794" s="172"/>
      <c r="BC2794" s="172"/>
      <c r="BD2794" s="172"/>
      <c r="BE2794" s="172"/>
      <c r="BF2794" s="172"/>
      <c r="BG2794" s="172"/>
      <c r="BH2794" s="172"/>
      <c r="BI2794" s="172"/>
      <c r="BJ2794" s="172"/>
      <c r="BK2794" s="172"/>
      <c r="BL2794" s="172"/>
      <c r="BM2794" s="172"/>
      <c r="BN2794" s="172"/>
    </row>
    <row r="2795" spans="20:66" s="156" customFormat="1">
      <c r="T2795" s="172"/>
      <c r="U2795" s="172"/>
      <c r="V2795" s="172"/>
      <c r="W2795" s="172"/>
      <c r="X2795" s="172"/>
      <c r="Y2795" s="172"/>
      <c r="Z2795" s="172"/>
      <c r="AA2795" s="172"/>
      <c r="AB2795" s="172"/>
      <c r="AC2795" s="172"/>
      <c r="AD2795" s="172"/>
      <c r="AE2795" s="172"/>
      <c r="AF2795" s="172"/>
      <c r="AG2795" s="172"/>
      <c r="AH2795" s="172"/>
      <c r="AI2795" s="172"/>
      <c r="AJ2795" s="172"/>
      <c r="AK2795" s="172"/>
      <c r="AL2795" s="172"/>
      <c r="AM2795" s="172"/>
      <c r="AN2795" s="172"/>
      <c r="AO2795" s="172"/>
      <c r="AP2795" s="172"/>
      <c r="AQ2795" s="172"/>
      <c r="AR2795" s="172"/>
      <c r="AS2795" s="172"/>
      <c r="AT2795" s="172"/>
      <c r="AU2795" s="172"/>
      <c r="AV2795" s="172"/>
      <c r="AW2795" s="172"/>
      <c r="AX2795" s="172"/>
      <c r="AY2795" s="172"/>
      <c r="AZ2795" s="172"/>
      <c r="BA2795" s="172"/>
      <c r="BB2795" s="172"/>
      <c r="BC2795" s="172"/>
      <c r="BD2795" s="172"/>
      <c r="BE2795" s="172"/>
      <c r="BF2795" s="172"/>
      <c r="BG2795" s="172"/>
      <c r="BH2795" s="172"/>
      <c r="BI2795" s="172"/>
      <c r="BJ2795" s="172"/>
      <c r="BK2795" s="172"/>
      <c r="BL2795" s="172"/>
      <c r="BM2795" s="172"/>
      <c r="BN2795" s="172"/>
    </row>
    <row r="2796" spans="20:66" s="156" customFormat="1">
      <c r="T2796" s="172"/>
      <c r="U2796" s="172"/>
      <c r="V2796" s="172"/>
      <c r="W2796" s="172"/>
      <c r="X2796" s="172"/>
      <c r="Y2796" s="172"/>
      <c r="Z2796" s="172"/>
      <c r="AA2796" s="172"/>
      <c r="AB2796" s="172"/>
      <c r="AC2796" s="172"/>
      <c r="AD2796" s="172"/>
      <c r="AE2796" s="172"/>
      <c r="AF2796" s="172"/>
      <c r="AG2796" s="172"/>
      <c r="AH2796" s="172"/>
      <c r="AI2796" s="172"/>
      <c r="AJ2796" s="172"/>
      <c r="AK2796" s="172"/>
      <c r="AL2796" s="172"/>
      <c r="AM2796" s="172"/>
      <c r="AN2796" s="172"/>
      <c r="AO2796" s="172"/>
      <c r="AP2796" s="172"/>
      <c r="AQ2796" s="172"/>
      <c r="AR2796" s="172"/>
      <c r="AS2796" s="172"/>
      <c r="AT2796" s="172"/>
      <c r="AU2796" s="172"/>
      <c r="AV2796" s="172"/>
      <c r="AW2796" s="172"/>
      <c r="AX2796" s="172"/>
      <c r="AY2796" s="172"/>
      <c r="AZ2796" s="172"/>
      <c r="BA2796" s="172"/>
      <c r="BB2796" s="172"/>
      <c r="BC2796" s="172"/>
      <c r="BD2796" s="172"/>
      <c r="BE2796" s="172"/>
      <c r="BF2796" s="172"/>
      <c r="BG2796" s="172"/>
      <c r="BH2796" s="172"/>
      <c r="BI2796" s="172"/>
      <c r="BJ2796" s="172"/>
      <c r="BK2796" s="172"/>
      <c r="BL2796" s="172"/>
      <c r="BM2796" s="172"/>
      <c r="BN2796" s="172"/>
    </row>
    <row r="2797" spans="20:66" s="156" customFormat="1">
      <c r="T2797" s="172"/>
      <c r="U2797" s="172"/>
      <c r="V2797" s="172"/>
      <c r="W2797" s="172"/>
      <c r="X2797" s="172"/>
      <c r="Y2797" s="172"/>
      <c r="Z2797" s="172"/>
      <c r="AA2797" s="172"/>
      <c r="AB2797" s="172"/>
      <c r="AC2797" s="172"/>
      <c r="AD2797" s="172"/>
      <c r="AE2797" s="172"/>
      <c r="AF2797" s="172"/>
      <c r="AG2797" s="172"/>
      <c r="AH2797" s="172"/>
      <c r="AI2797" s="172"/>
      <c r="AJ2797" s="172"/>
      <c r="AK2797" s="172"/>
      <c r="AL2797" s="172"/>
      <c r="AM2797" s="172"/>
      <c r="AN2797" s="172"/>
      <c r="AO2797" s="172"/>
      <c r="AP2797" s="172"/>
      <c r="AQ2797" s="172"/>
      <c r="AR2797" s="172"/>
      <c r="AS2797" s="172"/>
      <c r="AT2797" s="172"/>
      <c r="AU2797" s="172"/>
      <c r="AV2797" s="172"/>
      <c r="AW2797" s="172"/>
      <c r="AX2797" s="172"/>
      <c r="AY2797" s="172"/>
      <c r="AZ2797" s="172"/>
      <c r="BA2797" s="172"/>
      <c r="BB2797" s="172"/>
      <c r="BC2797" s="172"/>
      <c r="BD2797" s="172"/>
      <c r="BE2797" s="172"/>
      <c r="BF2797" s="172"/>
      <c r="BG2797" s="172"/>
      <c r="BH2797" s="172"/>
      <c r="BI2797" s="172"/>
      <c r="BJ2797" s="172"/>
      <c r="BK2797" s="172"/>
      <c r="BL2797" s="172"/>
      <c r="BM2797" s="172"/>
      <c r="BN2797" s="172"/>
    </row>
    <row r="2798" spans="20:66" s="156" customFormat="1">
      <c r="T2798" s="172"/>
      <c r="U2798" s="172"/>
      <c r="V2798" s="172"/>
      <c r="W2798" s="172"/>
      <c r="X2798" s="172"/>
      <c r="Y2798" s="172"/>
      <c r="Z2798" s="172"/>
      <c r="AA2798" s="172"/>
      <c r="AB2798" s="172"/>
      <c r="AC2798" s="172"/>
      <c r="AD2798" s="172"/>
      <c r="AE2798" s="172"/>
      <c r="AF2798" s="172"/>
      <c r="AG2798" s="172"/>
      <c r="AH2798" s="172"/>
      <c r="AI2798" s="172"/>
      <c r="AJ2798" s="172"/>
      <c r="AK2798" s="172"/>
      <c r="AL2798" s="172"/>
      <c r="AM2798" s="172"/>
      <c r="AN2798" s="172"/>
      <c r="AO2798" s="172"/>
      <c r="AP2798" s="172"/>
      <c r="AQ2798" s="172"/>
      <c r="AR2798" s="172"/>
      <c r="AS2798" s="172"/>
      <c r="AT2798" s="172"/>
      <c r="AU2798" s="172"/>
      <c r="AV2798" s="172"/>
      <c r="AW2798" s="172"/>
      <c r="AX2798" s="172"/>
      <c r="AY2798" s="172"/>
      <c r="AZ2798" s="172"/>
      <c r="BA2798" s="172"/>
      <c r="BB2798" s="172"/>
      <c r="BC2798" s="172"/>
      <c r="BD2798" s="172"/>
      <c r="BE2798" s="172"/>
      <c r="BF2798" s="172"/>
      <c r="BG2798" s="172"/>
      <c r="BH2798" s="172"/>
      <c r="BI2798" s="172"/>
      <c r="BJ2798" s="172"/>
      <c r="BK2798" s="172"/>
      <c r="BL2798" s="172"/>
      <c r="BM2798" s="172"/>
      <c r="BN2798" s="172"/>
    </row>
    <row r="2799" spans="20:66" s="156" customFormat="1">
      <c r="T2799" s="172"/>
      <c r="U2799" s="172"/>
      <c r="V2799" s="172"/>
      <c r="W2799" s="172"/>
      <c r="X2799" s="172"/>
      <c r="Y2799" s="172"/>
      <c r="Z2799" s="172"/>
      <c r="AA2799" s="172"/>
      <c r="AB2799" s="172"/>
      <c r="AC2799" s="172"/>
      <c r="AD2799" s="172"/>
      <c r="AE2799" s="172"/>
      <c r="AF2799" s="172"/>
      <c r="AG2799" s="172"/>
      <c r="AH2799" s="172"/>
      <c r="AI2799" s="172"/>
      <c r="AJ2799" s="172"/>
      <c r="AK2799" s="172"/>
      <c r="AL2799" s="172"/>
      <c r="AM2799" s="172"/>
      <c r="AN2799" s="172"/>
      <c r="AO2799" s="172"/>
      <c r="AP2799" s="172"/>
      <c r="AQ2799" s="172"/>
      <c r="AR2799" s="172"/>
      <c r="AS2799" s="172"/>
      <c r="AT2799" s="172"/>
      <c r="AU2799" s="172"/>
      <c r="AV2799" s="172"/>
      <c r="AW2799" s="172"/>
      <c r="AX2799" s="172"/>
      <c r="AY2799" s="172"/>
      <c r="AZ2799" s="172"/>
      <c r="BA2799" s="172"/>
      <c r="BB2799" s="172"/>
      <c r="BC2799" s="172"/>
      <c r="BD2799" s="172"/>
      <c r="BE2799" s="172"/>
      <c r="BF2799" s="172"/>
      <c r="BG2799" s="172"/>
      <c r="BH2799" s="172"/>
      <c r="BI2799" s="172"/>
      <c r="BJ2799" s="172"/>
      <c r="BK2799" s="172"/>
      <c r="BL2799" s="172"/>
      <c r="BM2799" s="172"/>
      <c r="BN2799" s="172"/>
    </row>
    <row r="2800" spans="20:66" s="156" customFormat="1">
      <c r="T2800" s="172"/>
      <c r="U2800" s="172"/>
      <c r="V2800" s="172"/>
      <c r="W2800" s="172"/>
      <c r="X2800" s="172"/>
      <c r="Y2800" s="172"/>
      <c r="Z2800" s="172"/>
      <c r="AA2800" s="172"/>
      <c r="AB2800" s="172"/>
      <c r="AC2800" s="172"/>
      <c r="AD2800" s="172"/>
      <c r="AE2800" s="172"/>
      <c r="AF2800" s="172"/>
      <c r="AG2800" s="172"/>
      <c r="AH2800" s="172"/>
      <c r="AI2800" s="172"/>
      <c r="AJ2800" s="172"/>
      <c r="AK2800" s="172"/>
      <c r="AL2800" s="172"/>
      <c r="AM2800" s="172"/>
      <c r="AN2800" s="172"/>
      <c r="AO2800" s="172"/>
      <c r="AP2800" s="172"/>
      <c r="AQ2800" s="172"/>
      <c r="AR2800" s="172"/>
      <c r="AS2800" s="172"/>
      <c r="AT2800" s="172"/>
      <c r="AU2800" s="172"/>
      <c r="AV2800" s="172"/>
      <c r="AW2800" s="172"/>
      <c r="AX2800" s="172"/>
      <c r="AY2800" s="172"/>
      <c r="AZ2800" s="172"/>
      <c r="BA2800" s="172"/>
      <c r="BB2800" s="172"/>
      <c r="BC2800" s="172"/>
      <c r="BD2800" s="172"/>
      <c r="BE2800" s="172"/>
      <c r="BF2800" s="172"/>
      <c r="BG2800" s="172"/>
      <c r="BH2800" s="172"/>
      <c r="BI2800" s="172"/>
      <c r="BJ2800" s="172"/>
      <c r="BK2800" s="172"/>
      <c r="BL2800" s="172"/>
      <c r="BM2800" s="172"/>
      <c r="BN2800" s="172"/>
    </row>
    <row r="2801" spans="20:66" s="156" customFormat="1">
      <c r="T2801" s="172"/>
      <c r="U2801" s="172"/>
      <c r="V2801" s="172"/>
      <c r="W2801" s="172"/>
      <c r="X2801" s="172"/>
      <c r="Y2801" s="172"/>
      <c r="Z2801" s="172"/>
      <c r="AA2801" s="172"/>
      <c r="AB2801" s="172"/>
      <c r="AC2801" s="172"/>
      <c r="AD2801" s="172"/>
      <c r="AE2801" s="172"/>
      <c r="AF2801" s="172"/>
      <c r="AG2801" s="172"/>
      <c r="AH2801" s="172"/>
      <c r="AI2801" s="172"/>
      <c r="AJ2801" s="172"/>
      <c r="AK2801" s="172"/>
      <c r="AL2801" s="172"/>
      <c r="AM2801" s="172"/>
      <c r="AN2801" s="172"/>
      <c r="AO2801" s="172"/>
      <c r="AP2801" s="172"/>
      <c r="AQ2801" s="172"/>
      <c r="AR2801" s="172"/>
      <c r="AS2801" s="172"/>
      <c r="AT2801" s="172"/>
      <c r="AU2801" s="172"/>
      <c r="AV2801" s="172"/>
      <c r="AW2801" s="172"/>
      <c r="AX2801" s="172"/>
      <c r="AY2801" s="172"/>
      <c r="AZ2801" s="172"/>
      <c r="BA2801" s="172"/>
      <c r="BB2801" s="172"/>
      <c r="BC2801" s="172"/>
      <c r="BD2801" s="172"/>
      <c r="BE2801" s="172"/>
      <c r="BF2801" s="172"/>
      <c r="BG2801" s="172"/>
      <c r="BH2801" s="172"/>
      <c r="BI2801" s="172"/>
      <c r="BJ2801" s="172"/>
      <c r="BK2801" s="172"/>
      <c r="BL2801" s="172"/>
      <c r="BM2801" s="172"/>
      <c r="BN2801" s="172"/>
    </row>
    <row r="2802" spans="20:66" s="156" customFormat="1">
      <c r="T2802" s="172"/>
      <c r="U2802" s="172"/>
      <c r="V2802" s="172"/>
      <c r="W2802" s="172"/>
      <c r="X2802" s="172"/>
      <c r="Y2802" s="172"/>
      <c r="Z2802" s="172"/>
      <c r="AA2802" s="172"/>
      <c r="AB2802" s="172"/>
      <c r="AC2802" s="172"/>
      <c r="AD2802" s="172"/>
      <c r="AE2802" s="172"/>
      <c r="AF2802" s="172"/>
      <c r="AG2802" s="172"/>
      <c r="AH2802" s="172"/>
      <c r="AI2802" s="172"/>
      <c r="AJ2802" s="172"/>
      <c r="AK2802" s="172"/>
      <c r="AL2802" s="172"/>
      <c r="AM2802" s="172"/>
      <c r="AN2802" s="172"/>
      <c r="AO2802" s="172"/>
      <c r="AP2802" s="172"/>
      <c r="AQ2802" s="172"/>
      <c r="AR2802" s="172"/>
      <c r="AS2802" s="172"/>
      <c r="AT2802" s="172"/>
      <c r="AU2802" s="172"/>
      <c r="AV2802" s="172"/>
      <c r="AW2802" s="172"/>
      <c r="AX2802" s="172"/>
      <c r="AY2802" s="172"/>
      <c r="AZ2802" s="172"/>
      <c r="BA2802" s="172"/>
      <c r="BB2802" s="172"/>
      <c r="BC2802" s="172"/>
      <c r="BD2802" s="172"/>
      <c r="BE2802" s="172"/>
      <c r="BF2802" s="172"/>
      <c r="BG2802" s="172"/>
      <c r="BH2802" s="172"/>
      <c r="BI2802" s="172"/>
      <c r="BJ2802" s="172"/>
      <c r="BK2802" s="172"/>
      <c r="BL2802" s="172"/>
      <c r="BM2802" s="172"/>
      <c r="BN2802" s="172"/>
    </row>
    <row r="2803" spans="20:66" s="156" customFormat="1">
      <c r="T2803" s="172"/>
      <c r="U2803" s="172"/>
      <c r="V2803" s="172"/>
      <c r="W2803" s="172"/>
      <c r="X2803" s="172"/>
      <c r="Y2803" s="172"/>
      <c r="Z2803" s="172"/>
      <c r="AA2803" s="172"/>
      <c r="AB2803" s="172"/>
      <c r="AC2803" s="172"/>
      <c r="AD2803" s="172"/>
      <c r="AE2803" s="172"/>
      <c r="AF2803" s="172"/>
      <c r="AG2803" s="172"/>
      <c r="AH2803" s="172"/>
      <c r="AI2803" s="172"/>
      <c r="AJ2803" s="172"/>
      <c r="AK2803" s="172"/>
      <c r="AL2803" s="172"/>
      <c r="AM2803" s="172"/>
      <c r="AN2803" s="172"/>
      <c r="AO2803" s="172"/>
      <c r="AP2803" s="172"/>
      <c r="AQ2803" s="172"/>
      <c r="AR2803" s="172"/>
      <c r="AS2803" s="172"/>
      <c r="AT2803" s="172"/>
      <c r="AU2803" s="172"/>
      <c r="AV2803" s="172"/>
      <c r="AW2803" s="172"/>
      <c r="AX2803" s="172"/>
      <c r="AY2803" s="172"/>
      <c r="AZ2803" s="172"/>
      <c r="BA2803" s="172"/>
      <c r="BB2803" s="172"/>
      <c r="BC2803" s="172"/>
      <c r="BD2803" s="172"/>
      <c r="BE2803" s="172"/>
      <c r="BF2803" s="172"/>
      <c r="BG2803" s="172"/>
      <c r="BH2803" s="172"/>
      <c r="BI2803" s="172"/>
      <c r="BJ2803" s="172"/>
      <c r="BK2803" s="172"/>
      <c r="BL2803" s="172"/>
      <c r="BM2803" s="172"/>
      <c r="BN2803" s="172"/>
    </row>
    <row r="2804" spans="20:66" s="156" customFormat="1">
      <c r="T2804" s="172"/>
      <c r="U2804" s="172"/>
      <c r="V2804" s="172"/>
      <c r="W2804" s="172"/>
      <c r="X2804" s="172"/>
      <c r="Y2804" s="172"/>
      <c r="Z2804" s="172"/>
      <c r="AA2804" s="172"/>
      <c r="AB2804" s="172"/>
      <c r="AC2804" s="172"/>
      <c r="AD2804" s="172"/>
      <c r="AE2804" s="172"/>
      <c r="AF2804" s="172"/>
      <c r="AG2804" s="172"/>
      <c r="AH2804" s="172"/>
      <c r="AI2804" s="172"/>
      <c r="AJ2804" s="172"/>
      <c r="AK2804" s="172"/>
      <c r="AL2804" s="172"/>
      <c r="AM2804" s="172"/>
      <c r="AN2804" s="172"/>
      <c r="AO2804" s="172"/>
      <c r="AP2804" s="172"/>
      <c r="AQ2804" s="172"/>
      <c r="AR2804" s="172"/>
      <c r="AS2804" s="172"/>
      <c r="AT2804" s="172"/>
      <c r="AU2804" s="172"/>
      <c r="AV2804" s="172"/>
      <c r="AW2804" s="172"/>
      <c r="AX2804" s="172"/>
      <c r="AY2804" s="172"/>
      <c r="AZ2804" s="172"/>
      <c r="BA2804" s="172"/>
      <c r="BB2804" s="172"/>
      <c r="BC2804" s="172"/>
      <c r="BD2804" s="172"/>
      <c r="BE2804" s="172"/>
      <c r="BF2804" s="172"/>
      <c r="BG2804" s="172"/>
      <c r="BH2804" s="172"/>
      <c r="BI2804" s="172"/>
      <c r="BJ2804" s="172"/>
      <c r="BK2804" s="172"/>
      <c r="BL2804" s="172"/>
      <c r="BM2804" s="172"/>
      <c r="BN2804" s="172"/>
    </row>
    <row r="2805" spans="20:66" s="156" customFormat="1">
      <c r="T2805" s="172"/>
      <c r="U2805" s="172"/>
      <c r="V2805" s="172"/>
      <c r="W2805" s="172"/>
      <c r="X2805" s="172"/>
      <c r="Y2805" s="172"/>
      <c r="Z2805" s="172"/>
      <c r="AA2805" s="172"/>
      <c r="AB2805" s="172"/>
      <c r="AC2805" s="172"/>
      <c r="AD2805" s="172"/>
      <c r="AE2805" s="172"/>
      <c r="AF2805" s="172"/>
      <c r="AG2805" s="172"/>
      <c r="AH2805" s="172"/>
      <c r="AI2805" s="172"/>
      <c r="AJ2805" s="172"/>
      <c r="AK2805" s="172"/>
      <c r="AL2805" s="172"/>
      <c r="AM2805" s="172"/>
      <c r="AN2805" s="172"/>
      <c r="AO2805" s="172"/>
      <c r="AP2805" s="172"/>
      <c r="AQ2805" s="172"/>
      <c r="AR2805" s="172"/>
      <c r="AS2805" s="172"/>
      <c r="AT2805" s="172"/>
      <c r="AU2805" s="172"/>
      <c r="AV2805" s="172"/>
      <c r="AW2805" s="172"/>
      <c r="AX2805" s="172"/>
      <c r="AY2805" s="172"/>
      <c r="AZ2805" s="172"/>
      <c r="BA2805" s="172"/>
      <c r="BB2805" s="172"/>
      <c r="BC2805" s="172"/>
      <c r="BD2805" s="172"/>
      <c r="BE2805" s="172"/>
      <c r="BF2805" s="172"/>
      <c r="BG2805" s="172"/>
      <c r="BH2805" s="172"/>
      <c r="BI2805" s="172"/>
      <c r="BJ2805" s="172"/>
      <c r="BK2805" s="172"/>
      <c r="BL2805" s="172"/>
      <c r="BM2805" s="172"/>
      <c r="BN2805" s="172"/>
    </row>
    <row r="2806" spans="20:66" s="156" customFormat="1">
      <c r="T2806" s="172"/>
      <c r="U2806" s="172"/>
      <c r="V2806" s="172"/>
      <c r="W2806" s="172"/>
      <c r="X2806" s="172"/>
      <c r="Y2806" s="172"/>
      <c r="Z2806" s="172"/>
      <c r="AA2806" s="172"/>
      <c r="AB2806" s="172"/>
      <c r="AC2806" s="172"/>
      <c r="AD2806" s="172"/>
      <c r="AE2806" s="172"/>
      <c r="AF2806" s="172"/>
      <c r="AG2806" s="172"/>
      <c r="AH2806" s="172"/>
      <c r="AI2806" s="172"/>
      <c r="AJ2806" s="172"/>
      <c r="AK2806" s="172"/>
      <c r="AL2806" s="172"/>
      <c r="AM2806" s="172"/>
      <c r="AN2806" s="172"/>
      <c r="AO2806" s="172"/>
      <c r="AP2806" s="172"/>
      <c r="AQ2806" s="172"/>
      <c r="AR2806" s="172"/>
      <c r="AS2806" s="172"/>
      <c r="AT2806" s="172"/>
      <c r="AU2806" s="172"/>
      <c r="AV2806" s="172"/>
      <c r="AW2806" s="172"/>
      <c r="AX2806" s="172"/>
      <c r="AY2806" s="172"/>
      <c r="AZ2806" s="172"/>
      <c r="BA2806" s="172"/>
      <c r="BB2806" s="172"/>
      <c r="BC2806" s="172"/>
      <c r="BD2806" s="172"/>
      <c r="BE2806" s="172"/>
      <c r="BF2806" s="172"/>
      <c r="BG2806" s="172"/>
      <c r="BH2806" s="172"/>
      <c r="BI2806" s="172"/>
      <c r="BJ2806" s="172"/>
      <c r="BK2806" s="172"/>
      <c r="BL2806" s="172"/>
      <c r="BM2806" s="172"/>
      <c r="BN2806" s="172"/>
    </row>
    <row r="2807" spans="20:66" s="156" customFormat="1">
      <c r="T2807" s="172"/>
      <c r="U2807" s="172"/>
      <c r="V2807" s="172"/>
      <c r="W2807" s="172"/>
      <c r="X2807" s="172"/>
      <c r="Y2807" s="172"/>
      <c r="Z2807" s="172"/>
      <c r="AA2807" s="172"/>
      <c r="AB2807" s="172"/>
      <c r="AC2807" s="172"/>
      <c r="AD2807" s="172"/>
      <c r="AE2807" s="172"/>
      <c r="AF2807" s="172"/>
      <c r="AG2807" s="172"/>
      <c r="AH2807" s="172"/>
      <c r="AI2807" s="172"/>
      <c r="AJ2807" s="172"/>
      <c r="AK2807" s="172"/>
      <c r="AL2807" s="172"/>
      <c r="AM2807" s="172"/>
      <c r="AN2807" s="172"/>
      <c r="AO2807" s="172"/>
      <c r="AP2807" s="172"/>
      <c r="AQ2807" s="172"/>
      <c r="AR2807" s="172"/>
      <c r="AS2807" s="172"/>
      <c r="AT2807" s="172"/>
      <c r="AU2807" s="172"/>
      <c r="AV2807" s="172"/>
      <c r="AW2807" s="172"/>
      <c r="AX2807" s="172"/>
      <c r="AY2807" s="172"/>
      <c r="AZ2807" s="172"/>
      <c r="BA2807" s="172"/>
      <c r="BB2807" s="172"/>
      <c r="BC2807" s="172"/>
      <c r="BD2807" s="172"/>
      <c r="BE2807" s="172"/>
      <c r="BF2807" s="172"/>
      <c r="BG2807" s="172"/>
      <c r="BH2807" s="172"/>
      <c r="BI2807" s="172"/>
      <c r="BJ2807" s="172"/>
      <c r="BK2807" s="172"/>
      <c r="BL2807" s="172"/>
      <c r="BM2807" s="172"/>
      <c r="BN2807" s="172"/>
    </row>
    <row r="2808" spans="20:66" s="156" customFormat="1">
      <c r="T2808" s="172"/>
      <c r="U2808" s="172"/>
      <c r="V2808" s="172"/>
      <c r="W2808" s="172"/>
      <c r="X2808" s="172"/>
      <c r="Y2808" s="172"/>
      <c r="Z2808" s="172"/>
      <c r="AA2808" s="172"/>
      <c r="AB2808" s="172"/>
      <c r="AC2808" s="172"/>
      <c r="AD2808" s="172"/>
      <c r="AE2808" s="172"/>
      <c r="AF2808" s="172"/>
      <c r="AG2808" s="172"/>
      <c r="AH2808" s="172"/>
      <c r="AI2808" s="172"/>
      <c r="AJ2808" s="172"/>
      <c r="AK2808" s="172"/>
      <c r="AL2808" s="172"/>
      <c r="AM2808" s="172"/>
      <c r="AN2808" s="172"/>
      <c r="AO2808" s="172"/>
      <c r="AP2808" s="172"/>
      <c r="AQ2808" s="172"/>
      <c r="AR2808" s="172"/>
      <c r="AS2808" s="172"/>
      <c r="AT2808" s="172"/>
      <c r="AU2808" s="172"/>
      <c r="AV2808" s="172"/>
      <c r="AW2808" s="172"/>
      <c r="AX2808" s="172"/>
      <c r="AY2808" s="172"/>
      <c r="AZ2808" s="172"/>
      <c r="BA2808" s="172"/>
      <c r="BB2808" s="172"/>
      <c r="BC2808" s="172"/>
      <c r="BD2808" s="172"/>
      <c r="BE2808" s="172"/>
      <c r="BF2808" s="172"/>
      <c r="BG2808" s="172"/>
      <c r="BH2808" s="172"/>
      <c r="BI2808" s="172"/>
      <c r="BJ2808" s="172"/>
      <c r="BK2808" s="172"/>
      <c r="BL2808" s="172"/>
      <c r="BM2808" s="172"/>
      <c r="BN2808" s="172"/>
    </row>
    <row r="2809" spans="20:66" s="156" customFormat="1">
      <c r="T2809" s="172"/>
      <c r="U2809" s="172"/>
      <c r="V2809" s="172"/>
      <c r="W2809" s="172"/>
      <c r="X2809" s="172"/>
      <c r="Y2809" s="172"/>
      <c r="Z2809" s="172"/>
      <c r="AA2809" s="172"/>
      <c r="AB2809" s="172"/>
      <c r="AC2809" s="172"/>
      <c r="AD2809" s="172"/>
      <c r="AE2809" s="172"/>
      <c r="AF2809" s="172"/>
      <c r="AG2809" s="172"/>
      <c r="AH2809" s="172"/>
      <c r="AI2809" s="172"/>
      <c r="AJ2809" s="172"/>
      <c r="AK2809" s="172"/>
      <c r="AL2809" s="172"/>
      <c r="AM2809" s="172"/>
      <c r="AN2809" s="172"/>
      <c r="AO2809" s="172"/>
      <c r="AP2809" s="172"/>
      <c r="AQ2809" s="172"/>
      <c r="AR2809" s="172"/>
      <c r="AS2809" s="172"/>
      <c r="AT2809" s="172"/>
      <c r="AU2809" s="172"/>
      <c r="AV2809" s="172"/>
      <c r="AW2809" s="172"/>
      <c r="AX2809" s="172"/>
      <c r="AY2809" s="172"/>
      <c r="AZ2809" s="172"/>
      <c r="BA2809" s="172"/>
      <c r="BB2809" s="172"/>
      <c r="BC2809" s="172"/>
      <c r="BD2809" s="172"/>
      <c r="BE2809" s="172"/>
      <c r="BF2809" s="172"/>
      <c r="BG2809" s="172"/>
      <c r="BH2809" s="172"/>
      <c r="BI2809" s="172"/>
      <c r="BJ2809" s="172"/>
      <c r="BK2809" s="172"/>
      <c r="BL2809" s="172"/>
      <c r="BM2809" s="172"/>
      <c r="BN2809" s="172"/>
    </row>
    <row r="2810" spans="20:66" s="156" customFormat="1">
      <c r="T2810" s="172"/>
      <c r="U2810" s="172"/>
      <c r="V2810" s="172"/>
      <c r="W2810" s="172"/>
      <c r="X2810" s="172"/>
      <c r="Y2810" s="172"/>
      <c r="Z2810" s="172"/>
      <c r="AA2810" s="172"/>
      <c r="AB2810" s="172"/>
      <c r="AC2810" s="172"/>
      <c r="AD2810" s="172"/>
      <c r="AE2810" s="172"/>
      <c r="AF2810" s="172"/>
      <c r="AG2810" s="172"/>
      <c r="AH2810" s="172"/>
      <c r="AI2810" s="172"/>
      <c r="AJ2810" s="172"/>
      <c r="AK2810" s="172"/>
      <c r="AL2810" s="172"/>
      <c r="AM2810" s="172"/>
      <c r="AN2810" s="172"/>
      <c r="AO2810" s="172"/>
      <c r="AP2810" s="172"/>
      <c r="AQ2810" s="172"/>
      <c r="AR2810" s="172"/>
      <c r="AS2810" s="172"/>
      <c r="AT2810" s="172"/>
      <c r="AU2810" s="172"/>
      <c r="AV2810" s="172"/>
      <c r="AW2810" s="172"/>
      <c r="AX2810" s="172"/>
      <c r="AY2810" s="172"/>
      <c r="AZ2810" s="172"/>
      <c r="BA2810" s="172"/>
      <c r="BB2810" s="172"/>
      <c r="BC2810" s="172"/>
      <c r="BD2810" s="172"/>
      <c r="BE2810" s="172"/>
      <c r="BF2810" s="172"/>
      <c r="BG2810" s="172"/>
      <c r="BH2810" s="172"/>
      <c r="BI2810" s="172"/>
      <c r="BJ2810" s="172"/>
      <c r="BK2810" s="172"/>
      <c r="BL2810" s="172"/>
      <c r="BM2810" s="172"/>
      <c r="BN2810" s="172"/>
    </row>
    <row r="2811" spans="20:66" s="156" customFormat="1">
      <c r="T2811" s="172"/>
      <c r="U2811" s="172"/>
      <c r="V2811" s="172"/>
      <c r="W2811" s="172"/>
      <c r="X2811" s="172"/>
      <c r="Y2811" s="172"/>
      <c r="Z2811" s="172"/>
      <c r="AA2811" s="172"/>
      <c r="AB2811" s="172"/>
      <c r="AC2811" s="172"/>
      <c r="AD2811" s="172"/>
      <c r="AE2811" s="172"/>
      <c r="AF2811" s="172"/>
      <c r="AG2811" s="172"/>
      <c r="AH2811" s="172"/>
      <c r="AI2811" s="172"/>
      <c r="AJ2811" s="172"/>
      <c r="AK2811" s="172"/>
      <c r="AL2811" s="172"/>
      <c r="AM2811" s="172"/>
      <c r="AN2811" s="172"/>
      <c r="AO2811" s="172"/>
      <c r="AP2811" s="172"/>
      <c r="AQ2811" s="172"/>
      <c r="AR2811" s="172"/>
      <c r="AS2811" s="172"/>
      <c r="AT2811" s="172"/>
      <c r="AU2811" s="172"/>
      <c r="AV2811" s="172"/>
      <c r="AW2811" s="172"/>
      <c r="AX2811" s="172"/>
      <c r="AY2811" s="172"/>
      <c r="AZ2811" s="172"/>
      <c r="BA2811" s="172"/>
      <c r="BB2811" s="172"/>
      <c r="BC2811" s="172"/>
      <c r="BD2811" s="172"/>
      <c r="BE2811" s="172"/>
      <c r="BF2811" s="172"/>
      <c r="BG2811" s="172"/>
      <c r="BH2811" s="172"/>
      <c r="BI2811" s="172"/>
      <c r="BJ2811" s="172"/>
      <c r="BK2811" s="172"/>
      <c r="BL2811" s="172"/>
      <c r="BM2811" s="172"/>
      <c r="BN2811" s="172"/>
    </row>
    <row r="2812" spans="20:66" s="156" customFormat="1">
      <c r="T2812" s="172"/>
      <c r="U2812" s="172"/>
      <c r="V2812" s="172"/>
      <c r="W2812" s="172"/>
      <c r="X2812" s="172"/>
      <c r="Y2812" s="172"/>
      <c r="Z2812" s="172"/>
      <c r="AA2812" s="172"/>
      <c r="AB2812" s="172"/>
      <c r="AC2812" s="172"/>
      <c r="AD2812" s="172"/>
      <c r="AE2812" s="172"/>
      <c r="AF2812" s="172"/>
      <c r="AG2812" s="172"/>
      <c r="AH2812" s="172"/>
      <c r="AI2812" s="172"/>
      <c r="AJ2812" s="172"/>
      <c r="AK2812" s="172"/>
      <c r="AL2812" s="172"/>
      <c r="AM2812" s="172"/>
      <c r="AN2812" s="172"/>
      <c r="AO2812" s="172"/>
      <c r="AP2812" s="172"/>
      <c r="AQ2812" s="172"/>
      <c r="AR2812" s="172"/>
      <c r="AS2812" s="172"/>
      <c r="AT2812" s="172"/>
      <c r="AU2812" s="172"/>
      <c r="AV2812" s="172"/>
      <c r="AW2812" s="172"/>
      <c r="AX2812" s="172"/>
      <c r="AY2812" s="172"/>
      <c r="AZ2812" s="172"/>
      <c r="BA2812" s="172"/>
      <c r="BB2812" s="172"/>
      <c r="BC2812" s="172"/>
      <c r="BD2812" s="172"/>
      <c r="BE2812" s="172"/>
      <c r="BF2812" s="172"/>
      <c r="BG2812" s="172"/>
      <c r="BH2812" s="172"/>
      <c r="BI2812" s="172"/>
      <c r="BJ2812" s="172"/>
      <c r="BK2812" s="172"/>
      <c r="BL2812" s="172"/>
      <c r="BM2812" s="172"/>
      <c r="BN2812" s="172"/>
    </row>
    <row r="2813" spans="20:66" s="156" customFormat="1">
      <c r="T2813" s="172"/>
      <c r="U2813" s="172"/>
      <c r="V2813" s="172"/>
      <c r="W2813" s="172"/>
      <c r="X2813" s="172"/>
      <c r="Y2813" s="172"/>
      <c r="Z2813" s="172"/>
      <c r="AA2813" s="172"/>
      <c r="AB2813" s="172"/>
      <c r="AC2813" s="172"/>
      <c r="AD2813" s="172"/>
      <c r="AE2813" s="172"/>
      <c r="AF2813" s="172"/>
      <c r="AG2813" s="172"/>
      <c r="AH2813" s="172"/>
      <c r="AI2813" s="172"/>
      <c r="AJ2813" s="172"/>
      <c r="AK2813" s="172"/>
      <c r="AL2813" s="172"/>
      <c r="AM2813" s="172"/>
      <c r="AN2813" s="172"/>
      <c r="AO2813" s="172"/>
      <c r="AP2813" s="172"/>
      <c r="AQ2813" s="172"/>
      <c r="AR2813" s="172"/>
      <c r="AS2813" s="172"/>
      <c r="AT2813" s="172"/>
      <c r="AU2813" s="172"/>
      <c r="AV2813" s="172"/>
      <c r="AW2813" s="172"/>
      <c r="AX2813" s="172"/>
      <c r="AY2813" s="172"/>
      <c r="AZ2813" s="172"/>
      <c r="BA2813" s="172"/>
      <c r="BB2813" s="172"/>
      <c r="BC2813" s="172"/>
      <c r="BD2813" s="172"/>
      <c r="BE2813" s="172"/>
      <c r="BF2813" s="172"/>
      <c r="BG2813" s="172"/>
      <c r="BH2813" s="172"/>
      <c r="BI2813" s="172"/>
      <c r="BJ2813" s="172"/>
      <c r="BK2813" s="172"/>
      <c r="BL2813" s="172"/>
      <c r="BM2813" s="172"/>
      <c r="BN2813" s="172"/>
    </row>
    <row r="2814" spans="20:66" s="156" customFormat="1">
      <c r="T2814" s="172"/>
      <c r="U2814" s="172"/>
      <c r="V2814" s="172"/>
      <c r="W2814" s="172"/>
      <c r="X2814" s="172"/>
      <c r="Y2814" s="172"/>
      <c r="Z2814" s="172"/>
      <c r="AA2814" s="172"/>
      <c r="AB2814" s="172"/>
      <c r="AC2814" s="172"/>
      <c r="AD2814" s="172"/>
      <c r="AE2814" s="172"/>
      <c r="AF2814" s="172"/>
      <c r="AG2814" s="172"/>
      <c r="AH2814" s="172"/>
      <c r="AI2814" s="172"/>
      <c r="AJ2814" s="172"/>
      <c r="AK2814" s="172"/>
      <c r="AL2814" s="172"/>
      <c r="AM2814" s="172"/>
      <c r="AN2814" s="172"/>
      <c r="AO2814" s="172"/>
      <c r="AP2814" s="172"/>
      <c r="AQ2814" s="172"/>
      <c r="AR2814" s="172"/>
      <c r="AS2814" s="172"/>
      <c r="AT2814" s="172"/>
      <c r="AU2814" s="172"/>
      <c r="AV2814" s="172"/>
      <c r="AW2814" s="172"/>
      <c r="AX2814" s="172"/>
      <c r="AY2814" s="172"/>
      <c r="AZ2814" s="172"/>
      <c r="BA2814" s="172"/>
      <c r="BB2814" s="172"/>
      <c r="BC2814" s="172"/>
      <c r="BD2814" s="172"/>
      <c r="BE2814" s="172"/>
      <c r="BF2814" s="172"/>
      <c r="BG2814" s="172"/>
      <c r="BH2814" s="172"/>
      <c r="BI2814" s="172"/>
      <c r="BJ2814" s="172"/>
      <c r="BK2814" s="172"/>
      <c r="BL2814" s="172"/>
      <c r="BM2814" s="172"/>
      <c r="BN2814" s="172"/>
    </row>
    <row r="2815" spans="20:66" s="156" customFormat="1">
      <c r="T2815" s="172"/>
      <c r="U2815" s="172"/>
      <c r="V2815" s="172"/>
      <c r="W2815" s="172"/>
      <c r="X2815" s="172"/>
      <c r="Y2815" s="172"/>
      <c r="Z2815" s="172"/>
      <c r="AA2815" s="172"/>
      <c r="AB2815" s="172"/>
      <c r="AC2815" s="172"/>
      <c r="AD2815" s="172"/>
      <c r="AE2815" s="172"/>
      <c r="AF2815" s="172"/>
      <c r="AG2815" s="172"/>
      <c r="AH2815" s="172"/>
      <c r="AI2815" s="172"/>
      <c r="AJ2815" s="172"/>
      <c r="AK2815" s="172"/>
      <c r="AL2815" s="172"/>
      <c r="AM2815" s="172"/>
      <c r="AN2815" s="172"/>
      <c r="AO2815" s="172"/>
      <c r="AP2815" s="172"/>
      <c r="AQ2815" s="172"/>
      <c r="AR2815" s="172"/>
      <c r="AS2815" s="172"/>
      <c r="AT2815" s="172"/>
      <c r="AU2815" s="172"/>
      <c r="AV2815" s="172"/>
      <c r="AW2815" s="172"/>
      <c r="AX2815" s="172"/>
      <c r="AY2815" s="172"/>
      <c r="AZ2815" s="172"/>
      <c r="BA2815" s="172"/>
      <c r="BB2815" s="172"/>
      <c r="BC2815" s="172"/>
      <c r="BD2815" s="172"/>
      <c r="BE2815" s="172"/>
      <c r="BF2815" s="172"/>
      <c r="BG2815" s="172"/>
      <c r="BH2815" s="172"/>
      <c r="BI2815" s="172"/>
      <c r="BJ2815" s="172"/>
      <c r="BK2815" s="172"/>
      <c r="BL2815" s="172"/>
      <c r="BM2815" s="172"/>
      <c r="BN2815" s="172"/>
    </row>
    <row r="2816" spans="20:66" s="156" customFormat="1">
      <c r="T2816" s="172"/>
      <c r="U2816" s="172"/>
      <c r="V2816" s="172"/>
      <c r="W2816" s="172"/>
      <c r="X2816" s="172"/>
      <c r="Y2816" s="172"/>
      <c r="Z2816" s="172"/>
      <c r="AA2816" s="172"/>
      <c r="AB2816" s="172"/>
      <c r="AC2816" s="172"/>
      <c r="AD2816" s="172"/>
      <c r="AE2816" s="172"/>
      <c r="AF2816" s="172"/>
      <c r="AG2816" s="172"/>
      <c r="AH2816" s="172"/>
      <c r="AI2816" s="172"/>
      <c r="AJ2816" s="172"/>
      <c r="AK2816" s="172"/>
      <c r="AL2816" s="172"/>
      <c r="AM2816" s="172"/>
      <c r="AN2816" s="172"/>
      <c r="AO2816" s="172"/>
      <c r="AP2816" s="172"/>
      <c r="AQ2816" s="172"/>
      <c r="AR2816" s="172"/>
      <c r="AS2816" s="172"/>
      <c r="AT2816" s="172"/>
      <c r="AU2816" s="172"/>
      <c r="AV2816" s="172"/>
      <c r="AW2816" s="172"/>
      <c r="AX2816" s="172"/>
      <c r="AY2816" s="172"/>
      <c r="AZ2816" s="172"/>
      <c r="BA2816" s="172"/>
      <c r="BB2816" s="172"/>
      <c r="BC2816" s="172"/>
      <c r="BD2816" s="172"/>
      <c r="BE2816" s="172"/>
      <c r="BF2816" s="172"/>
      <c r="BG2816" s="172"/>
      <c r="BH2816" s="172"/>
      <c r="BI2816" s="172"/>
      <c r="BJ2816" s="172"/>
      <c r="BK2816" s="172"/>
      <c r="BL2816" s="172"/>
      <c r="BM2816" s="172"/>
      <c r="BN2816" s="172"/>
    </row>
    <row r="2817" spans="20:66" s="156" customFormat="1">
      <c r="T2817" s="172"/>
      <c r="U2817" s="172"/>
      <c r="V2817" s="172"/>
      <c r="W2817" s="172"/>
      <c r="X2817" s="172"/>
      <c r="Y2817" s="172"/>
      <c r="Z2817" s="172"/>
      <c r="AA2817" s="172"/>
      <c r="AB2817" s="172"/>
      <c r="AC2817" s="172"/>
      <c r="AD2817" s="172"/>
      <c r="AE2817" s="172"/>
      <c r="AF2817" s="172"/>
      <c r="AG2817" s="172"/>
      <c r="AH2817" s="172"/>
      <c r="AI2817" s="172"/>
      <c r="AJ2817" s="172"/>
      <c r="AK2817" s="172"/>
      <c r="AL2817" s="172"/>
      <c r="AM2817" s="172"/>
      <c r="AN2817" s="172"/>
      <c r="AO2817" s="172"/>
      <c r="AP2817" s="172"/>
      <c r="AQ2817" s="172"/>
      <c r="AR2817" s="172"/>
      <c r="AS2817" s="172"/>
      <c r="AT2817" s="172"/>
      <c r="AU2817" s="172"/>
      <c r="AV2817" s="172"/>
      <c r="AW2817" s="172"/>
      <c r="AX2817" s="172"/>
      <c r="AY2817" s="172"/>
      <c r="AZ2817" s="172"/>
      <c r="BA2817" s="172"/>
      <c r="BB2817" s="172"/>
      <c r="BC2817" s="172"/>
      <c r="BD2817" s="172"/>
      <c r="BE2817" s="172"/>
      <c r="BF2817" s="172"/>
      <c r="BG2817" s="172"/>
      <c r="BH2817" s="172"/>
      <c r="BI2817" s="172"/>
      <c r="BJ2817" s="172"/>
      <c r="BK2817" s="172"/>
      <c r="BL2817" s="172"/>
      <c r="BM2817" s="172"/>
      <c r="BN2817" s="172"/>
    </row>
    <row r="2818" spans="20:66" s="156" customFormat="1">
      <c r="T2818" s="172"/>
      <c r="U2818" s="172"/>
      <c r="V2818" s="172"/>
      <c r="W2818" s="172"/>
      <c r="X2818" s="172"/>
      <c r="Y2818" s="172"/>
      <c r="Z2818" s="172"/>
      <c r="AA2818" s="172"/>
      <c r="AB2818" s="172"/>
      <c r="AC2818" s="172"/>
      <c r="AD2818" s="172"/>
      <c r="AE2818" s="172"/>
      <c r="AF2818" s="172"/>
      <c r="AG2818" s="172"/>
      <c r="AH2818" s="172"/>
      <c r="AI2818" s="172"/>
      <c r="AJ2818" s="172"/>
      <c r="AK2818" s="172"/>
      <c r="AL2818" s="172"/>
      <c r="AM2818" s="172"/>
      <c r="AN2818" s="172"/>
      <c r="AO2818" s="172"/>
      <c r="AP2818" s="172"/>
      <c r="AQ2818" s="172"/>
      <c r="AR2818" s="172"/>
      <c r="AS2818" s="172"/>
      <c r="AT2818" s="172"/>
      <c r="AU2818" s="172"/>
      <c r="AV2818" s="172"/>
      <c r="AW2818" s="172"/>
      <c r="AX2818" s="172"/>
      <c r="AY2818" s="172"/>
      <c r="AZ2818" s="172"/>
      <c r="BA2818" s="172"/>
      <c r="BB2818" s="172"/>
      <c r="BC2818" s="172"/>
      <c r="BD2818" s="172"/>
      <c r="BE2818" s="172"/>
      <c r="BF2818" s="172"/>
      <c r="BG2818" s="172"/>
      <c r="BH2818" s="172"/>
      <c r="BI2818" s="172"/>
      <c r="BJ2818" s="172"/>
      <c r="BK2818" s="172"/>
      <c r="BL2818" s="172"/>
      <c r="BM2818" s="172"/>
      <c r="BN2818" s="172"/>
    </row>
    <row r="2819" spans="20:66" s="156" customFormat="1">
      <c r="T2819" s="172"/>
      <c r="U2819" s="172"/>
      <c r="V2819" s="172"/>
      <c r="W2819" s="172"/>
      <c r="X2819" s="172"/>
      <c r="Y2819" s="172"/>
      <c r="Z2819" s="172"/>
      <c r="AA2819" s="172"/>
      <c r="AB2819" s="172"/>
      <c r="AC2819" s="172"/>
      <c r="AD2819" s="172"/>
      <c r="AE2819" s="172"/>
      <c r="AF2819" s="172"/>
      <c r="AG2819" s="172"/>
      <c r="AH2819" s="172"/>
      <c r="AI2819" s="172"/>
      <c r="AJ2819" s="172"/>
      <c r="AK2819" s="172"/>
      <c r="AL2819" s="172"/>
      <c r="AM2819" s="172"/>
      <c r="AN2819" s="172"/>
      <c r="AO2819" s="172"/>
      <c r="AP2819" s="172"/>
      <c r="AQ2819" s="172"/>
      <c r="AR2819" s="172"/>
      <c r="AS2819" s="172"/>
      <c r="AT2819" s="172"/>
      <c r="AU2819" s="172"/>
      <c r="AV2819" s="172"/>
      <c r="AW2819" s="172"/>
      <c r="AX2819" s="172"/>
      <c r="AY2819" s="172"/>
      <c r="AZ2819" s="172"/>
      <c r="BA2819" s="172"/>
      <c r="BB2819" s="172"/>
      <c r="BC2819" s="172"/>
      <c r="BD2819" s="172"/>
      <c r="BE2819" s="172"/>
      <c r="BF2819" s="172"/>
      <c r="BG2819" s="172"/>
      <c r="BH2819" s="172"/>
      <c r="BI2819" s="172"/>
      <c r="BJ2819" s="172"/>
      <c r="BK2819" s="172"/>
      <c r="BL2819" s="172"/>
      <c r="BM2819" s="172"/>
      <c r="BN2819" s="172"/>
    </row>
    <row r="2820" spans="20:66" s="156" customFormat="1">
      <c r="T2820" s="172"/>
      <c r="U2820" s="172"/>
      <c r="V2820" s="172"/>
      <c r="W2820" s="172"/>
      <c r="X2820" s="172"/>
      <c r="Y2820" s="172"/>
      <c r="Z2820" s="172"/>
      <c r="AA2820" s="172"/>
      <c r="AB2820" s="172"/>
      <c r="AC2820" s="172"/>
      <c r="AD2820" s="172"/>
      <c r="AE2820" s="172"/>
      <c r="AF2820" s="172"/>
      <c r="AG2820" s="172"/>
      <c r="AH2820" s="172"/>
      <c r="AI2820" s="172"/>
      <c r="AJ2820" s="172"/>
      <c r="AK2820" s="172"/>
      <c r="AL2820" s="172"/>
      <c r="AM2820" s="172"/>
      <c r="AN2820" s="172"/>
      <c r="AO2820" s="172"/>
      <c r="AP2820" s="172"/>
      <c r="AQ2820" s="172"/>
      <c r="AR2820" s="172"/>
      <c r="AS2820" s="172"/>
      <c r="AT2820" s="172"/>
      <c r="AU2820" s="172"/>
      <c r="AV2820" s="172"/>
      <c r="AW2820" s="172"/>
      <c r="AX2820" s="172"/>
      <c r="AY2820" s="172"/>
      <c r="AZ2820" s="172"/>
      <c r="BA2820" s="172"/>
      <c r="BB2820" s="172"/>
      <c r="BC2820" s="172"/>
      <c r="BD2820" s="172"/>
      <c r="BE2820" s="172"/>
      <c r="BF2820" s="172"/>
      <c r="BG2820" s="172"/>
      <c r="BH2820" s="172"/>
      <c r="BI2820" s="172"/>
      <c r="BJ2820" s="172"/>
      <c r="BK2820" s="172"/>
      <c r="BL2820" s="172"/>
      <c r="BM2820" s="172"/>
      <c r="BN2820" s="172"/>
    </row>
    <row r="2821" spans="20:66" s="156" customFormat="1">
      <c r="T2821" s="172"/>
      <c r="U2821" s="172"/>
      <c r="V2821" s="172"/>
      <c r="W2821" s="172"/>
      <c r="X2821" s="172"/>
      <c r="Y2821" s="172"/>
      <c r="Z2821" s="172"/>
      <c r="AA2821" s="172"/>
      <c r="AB2821" s="172"/>
      <c r="AC2821" s="172"/>
      <c r="AD2821" s="172"/>
      <c r="AE2821" s="172"/>
      <c r="AF2821" s="172"/>
      <c r="AG2821" s="172"/>
      <c r="AH2821" s="172"/>
      <c r="AI2821" s="172"/>
      <c r="AJ2821" s="172"/>
      <c r="AK2821" s="172"/>
      <c r="AL2821" s="172"/>
      <c r="AM2821" s="172"/>
      <c r="AN2821" s="172"/>
      <c r="AO2821" s="172"/>
      <c r="AP2821" s="172"/>
      <c r="AQ2821" s="172"/>
      <c r="AR2821" s="172"/>
      <c r="AS2821" s="172"/>
      <c r="AT2821" s="172"/>
      <c r="AU2821" s="172"/>
      <c r="AV2821" s="172"/>
      <c r="AW2821" s="172"/>
      <c r="AX2821" s="172"/>
      <c r="AY2821" s="172"/>
      <c r="AZ2821" s="172"/>
      <c r="BA2821" s="172"/>
      <c r="BB2821" s="172"/>
      <c r="BC2821" s="172"/>
      <c r="BD2821" s="172"/>
      <c r="BE2821" s="172"/>
      <c r="BF2821" s="172"/>
      <c r="BG2821" s="172"/>
      <c r="BH2821" s="172"/>
      <c r="BI2821" s="172"/>
      <c r="BJ2821" s="172"/>
      <c r="BK2821" s="172"/>
      <c r="BL2821" s="172"/>
      <c r="BM2821" s="172"/>
      <c r="BN2821" s="172"/>
    </row>
    <row r="2822" spans="20:66" s="156" customFormat="1">
      <c r="T2822" s="172"/>
      <c r="U2822" s="172"/>
      <c r="V2822" s="172"/>
      <c r="W2822" s="172"/>
      <c r="X2822" s="172"/>
      <c r="Y2822" s="172"/>
      <c r="Z2822" s="172"/>
      <c r="AA2822" s="172"/>
      <c r="AB2822" s="172"/>
      <c r="AC2822" s="172"/>
      <c r="AD2822" s="172"/>
      <c r="AE2822" s="172"/>
      <c r="AF2822" s="172"/>
      <c r="AG2822" s="172"/>
      <c r="AH2822" s="172"/>
      <c r="AI2822" s="172"/>
      <c r="AJ2822" s="172"/>
      <c r="AK2822" s="172"/>
      <c r="AL2822" s="172"/>
      <c r="AM2822" s="172"/>
      <c r="AN2822" s="172"/>
      <c r="AO2822" s="172"/>
      <c r="AP2822" s="172"/>
      <c r="AQ2822" s="172"/>
      <c r="AR2822" s="172"/>
      <c r="AS2822" s="172"/>
      <c r="AT2822" s="172"/>
      <c r="AU2822" s="172"/>
      <c r="AV2822" s="172"/>
      <c r="AW2822" s="172"/>
      <c r="AX2822" s="172"/>
      <c r="AY2822" s="172"/>
      <c r="AZ2822" s="172"/>
      <c r="BA2822" s="172"/>
      <c r="BB2822" s="172"/>
      <c r="BC2822" s="172"/>
      <c r="BD2822" s="172"/>
      <c r="BE2822" s="172"/>
      <c r="BF2822" s="172"/>
      <c r="BG2822" s="172"/>
      <c r="BH2822" s="172"/>
      <c r="BI2822" s="172"/>
      <c r="BJ2822" s="172"/>
      <c r="BK2822" s="172"/>
      <c r="BL2822" s="172"/>
      <c r="BM2822" s="172"/>
      <c r="BN2822" s="172"/>
    </row>
    <row r="2823" spans="20:66" s="156" customFormat="1">
      <c r="T2823" s="172"/>
      <c r="U2823" s="172"/>
      <c r="V2823" s="172"/>
      <c r="W2823" s="172"/>
      <c r="X2823" s="172"/>
      <c r="Y2823" s="172"/>
      <c r="Z2823" s="172"/>
      <c r="AA2823" s="172"/>
      <c r="AB2823" s="172"/>
      <c r="AC2823" s="172"/>
      <c r="AD2823" s="172"/>
      <c r="AE2823" s="172"/>
      <c r="AF2823" s="172"/>
      <c r="AG2823" s="172"/>
      <c r="AH2823" s="172"/>
      <c r="AI2823" s="172"/>
      <c r="AJ2823" s="172"/>
      <c r="AK2823" s="172"/>
      <c r="AL2823" s="172"/>
      <c r="AM2823" s="172"/>
      <c r="AN2823" s="172"/>
      <c r="AO2823" s="172"/>
      <c r="AP2823" s="172"/>
      <c r="AQ2823" s="172"/>
      <c r="AR2823" s="172"/>
      <c r="AS2823" s="172"/>
      <c r="AT2823" s="172"/>
      <c r="AU2823" s="172"/>
      <c r="AV2823" s="172"/>
      <c r="AW2823" s="172"/>
      <c r="AX2823" s="172"/>
      <c r="AY2823" s="172"/>
      <c r="AZ2823" s="172"/>
      <c r="BA2823" s="172"/>
      <c r="BB2823" s="172"/>
      <c r="BC2823" s="172"/>
      <c r="BD2823" s="172"/>
      <c r="BE2823" s="172"/>
      <c r="BF2823" s="172"/>
      <c r="BG2823" s="172"/>
      <c r="BH2823" s="172"/>
      <c r="BI2823" s="172"/>
      <c r="BJ2823" s="172"/>
      <c r="BK2823" s="172"/>
      <c r="BL2823" s="172"/>
      <c r="BM2823" s="172"/>
      <c r="BN2823" s="172"/>
    </row>
    <row r="2824" spans="20:66" s="156" customFormat="1">
      <c r="T2824" s="172"/>
      <c r="U2824" s="172"/>
      <c r="V2824" s="172"/>
      <c r="W2824" s="172"/>
      <c r="X2824" s="172"/>
      <c r="Y2824" s="172"/>
      <c r="Z2824" s="172"/>
      <c r="AA2824" s="172"/>
      <c r="AB2824" s="172"/>
      <c r="AC2824" s="172"/>
      <c r="AD2824" s="172"/>
      <c r="AE2824" s="172"/>
      <c r="AF2824" s="172"/>
      <c r="AG2824" s="172"/>
      <c r="AH2824" s="172"/>
      <c r="AI2824" s="172"/>
      <c r="AJ2824" s="172"/>
      <c r="AK2824" s="172"/>
      <c r="AL2824" s="172"/>
      <c r="AM2824" s="172"/>
      <c r="AN2824" s="172"/>
      <c r="AO2824" s="172"/>
      <c r="AP2824" s="172"/>
      <c r="AQ2824" s="172"/>
      <c r="AR2824" s="172"/>
      <c r="AS2824" s="172"/>
      <c r="AT2824" s="172"/>
      <c r="AU2824" s="172"/>
      <c r="AV2824" s="172"/>
      <c r="AW2824" s="172"/>
      <c r="AX2824" s="172"/>
      <c r="AY2824" s="172"/>
      <c r="AZ2824" s="172"/>
      <c r="BA2824" s="172"/>
      <c r="BB2824" s="172"/>
      <c r="BC2824" s="172"/>
      <c r="BD2824" s="172"/>
      <c r="BE2824" s="172"/>
      <c r="BF2824" s="172"/>
      <c r="BG2824" s="172"/>
      <c r="BH2824" s="172"/>
      <c r="BI2824" s="172"/>
      <c r="BJ2824" s="172"/>
      <c r="BK2824" s="172"/>
      <c r="BL2824" s="172"/>
      <c r="BM2824" s="172"/>
      <c r="BN2824" s="172"/>
    </row>
    <row r="2825" spans="20:66" s="156" customFormat="1">
      <c r="T2825" s="172"/>
      <c r="U2825" s="172"/>
      <c r="V2825" s="172"/>
      <c r="W2825" s="172"/>
      <c r="X2825" s="172"/>
      <c r="Y2825" s="172"/>
      <c r="Z2825" s="172"/>
      <c r="AA2825" s="172"/>
      <c r="AB2825" s="172"/>
      <c r="AC2825" s="172"/>
      <c r="AD2825" s="172"/>
      <c r="AE2825" s="172"/>
      <c r="AF2825" s="172"/>
      <c r="AG2825" s="172"/>
      <c r="AH2825" s="172"/>
      <c r="AI2825" s="172"/>
      <c r="AJ2825" s="172"/>
      <c r="AK2825" s="172"/>
      <c r="AL2825" s="172"/>
      <c r="AM2825" s="172"/>
      <c r="AN2825" s="172"/>
      <c r="AO2825" s="172"/>
      <c r="AP2825" s="172"/>
      <c r="AQ2825" s="172"/>
      <c r="AR2825" s="172"/>
      <c r="AS2825" s="172"/>
      <c r="AT2825" s="172"/>
      <c r="AU2825" s="172"/>
      <c r="AV2825" s="172"/>
      <c r="AW2825" s="172"/>
      <c r="AX2825" s="172"/>
      <c r="AY2825" s="172"/>
      <c r="AZ2825" s="172"/>
      <c r="BA2825" s="172"/>
      <c r="BB2825" s="172"/>
      <c r="BC2825" s="172"/>
      <c r="BD2825" s="172"/>
      <c r="BE2825" s="172"/>
      <c r="BF2825" s="172"/>
      <c r="BG2825" s="172"/>
      <c r="BH2825" s="172"/>
      <c r="BI2825" s="172"/>
      <c r="BJ2825" s="172"/>
      <c r="BK2825" s="172"/>
      <c r="BL2825" s="172"/>
      <c r="BM2825" s="172"/>
      <c r="BN2825" s="172"/>
    </row>
    <row r="2826" spans="20:66" s="156" customFormat="1">
      <c r="T2826" s="172"/>
      <c r="U2826" s="172"/>
      <c r="V2826" s="172"/>
      <c r="W2826" s="172"/>
      <c r="X2826" s="172"/>
      <c r="Y2826" s="172"/>
      <c r="Z2826" s="172"/>
      <c r="AA2826" s="172"/>
      <c r="AB2826" s="172"/>
      <c r="AC2826" s="172"/>
      <c r="AD2826" s="172"/>
      <c r="AE2826" s="172"/>
      <c r="AF2826" s="172"/>
      <c r="AG2826" s="172"/>
      <c r="AH2826" s="172"/>
      <c r="AI2826" s="172"/>
      <c r="AJ2826" s="172"/>
      <c r="AK2826" s="172"/>
      <c r="AL2826" s="172"/>
      <c r="AM2826" s="172"/>
      <c r="AN2826" s="172"/>
      <c r="AO2826" s="172"/>
      <c r="AP2826" s="172"/>
      <c r="AQ2826" s="172"/>
      <c r="AR2826" s="172"/>
      <c r="AS2826" s="172"/>
      <c r="AT2826" s="172"/>
      <c r="AU2826" s="172"/>
      <c r="AV2826" s="172"/>
      <c r="AW2826" s="172"/>
      <c r="AX2826" s="172"/>
      <c r="AY2826" s="172"/>
      <c r="AZ2826" s="172"/>
      <c r="BA2826" s="172"/>
      <c r="BB2826" s="172"/>
      <c r="BC2826" s="172"/>
      <c r="BD2826" s="172"/>
      <c r="BE2826" s="172"/>
      <c r="BF2826" s="172"/>
      <c r="BG2826" s="172"/>
      <c r="BH2826" s="172"/>
      <c r="BI2826" s="172"/>
      <c r="BJ2826" s="172"/>
      <c r="BK2826" s="172"/>
      <c r="BL2826" s="172"/>
      <c r="BM2826" s="172"/>
      <c r="BN2826" s="172"/>
    </row>
    <row r="2827" spans="20:66" s="156" customFormat="1">
      <c r="T2827" s="172"/>
      <c r="U2827" s="172"/>
      <c r="V2827" s="172"/>
      <c r="W2827" s="172"/>
      <c r="X2827" s="172"/>
      <c r="Y2827" s="172"/>
      <c r="Z2827" s="172"/>
      <c r="AA2827" s="172"/>
      <c r="AB2827" s="172"/>
      <c r="AC2827" s="172"/>
      <c r="AD2827" s="172"/>
      <c r="AE2827" s="172"/>
      <c r="AF2827" s="172"/>
      <c r="AG2827" s="172"/>
      <c r="AH2827" s="172"/>
      <c r="AI2827" s="172"/>
      <c r="AJ2827" s="172"/>
      <c r="AK2827" s="172"/>
      <c r="AL2827" s="172"/>
      <c r="AM2827" s="172"/>
      <c r="AN2827" s="172"/>
      <c r="AO2827" s="172"/>
      <c r="AP2827" s="172"/>
      <c r="AQ2827" s="172"/>
      <c r="AR2827" s="172"/>
      <c r="AS2827" s="172"/>
      <c r="AT2827" s="172"/>
      <c r="AU2827" s="172"/>
      <c r="AV2827" s="172"/>
      <c r="AW2827" s="172"/>
      <c r="AX2827" s="172"/>
      <c r="AY2827" s="172"/>
      <c r="AZ2827" s="172"/>
      <c r="BA2827" s="172"/>
      <c r="BB2827" s="172"/>
      <c r="BC2827" s="172"/>
      <c r="BD2827" s="172"/>
      <c r="BE2827" s="172"/>
      <c r="BF2827" s="172"/>
      <c r="BG2827" s="172"/>
      <c r="BH2827" s="172"/>
      <c r="BI2827" s="172"/>
      <c r="BJ2827" s="172"/>
      <c r="BK2827" s="172"/>
      <c r="BL2827" s="172"/>
      <c r="BM2827" s="172"/>
      <c r="BN2827" s="172"/>
    </row>
    <row r="2828" spans="20:66" s="156" customFormat="1">
      <c r="T2828" s="172"/>
      <c r="U2828" s="172"/>
      <c r="V2828" s="172"/>
      <c r="W2828" s="172"/>
      <c r="X2828" s="172"/>
      <c r="Y2828" s="172"/>
      <c r="Z2828" s="172"/>
      <c r="AA2828" s="172"/>
      <c r="AB2828" s="172"/>
      <c r="AC2828" s="172"/>
      <c r="AD2828" s="172"/>
      <c r="AE2828" s="172"/>
      <c r="AF2828" s="172"/>
      <c r="AG2828" s="172"/>
      <c r="AH2828" s="172"/>
      <c r="AI2828" s="172"/>
      <c r="AJ2828" s="172"/>
      <c r="AK2828" s="172"/>
      <c r="AL2828" s="172"/>
      <c r="AM2828" s="172"/>
      <c r="AN2828" s="172"/>
      <c r="AO2828" s="172"/>
      <c r="AP2828" s="172"/>
      <c r="AQ2828" s="172"/>
      <c r="AR2828" s="172"/>
      <c r="AS2828" s="172"/>
      <c r="AT2828" s="172"/>
      <c r="AU2828" s="172"/>
      <c r="AV2828" s="172"/>
      <c r="AW2828" s="172"/>
      <c r="AX2828" s="172"/>
      <c r="AY2828" s="172"/>
      <c r="AZ2828" s="172"/>
      <c r="BA2828" s="172"/>
      <c r="BB2828" s="172"/>
      <c r="BC2828" s="172"/>
      <c r="BD2828" s="172"/>
      <c r="BE2828" s="172"/>
      <c r="BF2828" s="172"/>
      <c r="BG2828" s="172"/>
      <c r="BH2828" s="172"/>
      <c r="BI2828" s="172"/>
      <c r="BJ2828" s="172"/>
      <c r="BK2828" s="172"/>
      <c r="BL2828" s="172"/>
      <c r="BM2828" s="172"/>
      <c r="BN2828" s="172"/>
    </row>
    <row r="2829" spans="20:66" s="156" customFormat="1">
      <c r="T2829" s="172"/>
      <c r="U2829" s="172"/>
      <c r="V2829" s="172"/>
      <c r="W2829" s="172"/>
      <c r="X2829" s="172"/>
      <c r="Y2829" s="172"/>
      <c r="Z2829" s="172"/>
      <c r="AA2829" s="172"/>
      <c r="AB2829" s="172"/>
      <c r="AC2829" s="172"/>
      <c r="AD2829" s="172"/>
      <c r="AE2829" s="172"/>
      <c r="AF2829" s="172"/>
      <c r="AG2829" s="172"/>
      <c r="AH2829" s="172"/>
      <c r="AI2829" s="172"/>
      <c r="AJ2829" s="172"/>
      <c r="AK2829" s="172"/>
      <c r="AL2829" s="172"/>
      <c r="AM2829" s="172"/>
      <c r="AN2829" s="172"/>
      <c r="AO2829" s="172"/>
      <c r="AP2829" s="172"/>
      <c r="AQ2829" s="172"/>
      <c r="AR2829" s="172"/>
      <c r="AS2829" s="172"/>
      <c r="AT2829" s="172"/>
      <c r="AU2829" s="172"/>
      <c r="AV2829" s="172"/>
      <c r="AW2829" s="172"/>
      <c r="AX2829" s="172"/>
      <c r="AY2829" s="172"/>
      <c r="AZ2829" s="172"/>
      <c r="BA2829" s="172"/>
      <c r="BB2829" s="172"/>
      <c r="BC2829" s="172"/>
      <c r="BD2829" s="172"/>
      <c r="BE2829" s="172"/>
      <c r="BF2829" s="172"/>
      <c r="BG2829" s="172"/>
      <c r="BH2829" s="172"/>
      <c r="BI2829" s="172"/>
      <c r="BJ2829" s="172"/>
      <c r="BK2829" s="172"/>
      <c r="BL2829" s="172"/>
      <c r="BM2829" s="172"/>
      <c r="BN2829" s="172"/>
    </row>
    <row r="2830" spans="20:66" s="156" customFormat="1">
      <c r="T2830" s="172"/>
      <c r="U2830" s="172"/>
      <c r="V2830" s="172"/>
      <c r="W2830" s="172"/>
      <c r="X2830" s="172"/>
      <c r="Y2830" s="172"/>
      <c r="Z2830" s="172"/>
      <c r="AA2830" s="172"/>
      <c r="AB2830" s="172"/>
      <c r="AC2830" s="172"/>
      <c r="AD2830" s="172"/>
      <c r="AE2830" s="172"/>
      <c r="AF2830" s="172"/>
      <c r="AG2830" s="172"/>
      <c r="AH2830" s="172"/>
      <c r="AI2830" s="172"/>
      <c r="AJ2830" s="172"/>
      <c r="AK2830" s="172"/>
      <c r="AL2830" s="172"/>
      <c r="AM2830" s="172"/>
      <c r="AN2830" s="172"/>
      <c r="AO2830" s="172"/>
      <c r="AP2830" s="172"/>
      <c r="AQ2830" s="172"/>
      <c r="AR2830" s="172"/>
      <c r="AS2830" s="172"/>
      <c r="AT2830" s="172"/>
      <c r="AU2830" s="172"/>
      <c r="AV2830" s="172"/>
      <c r="AW2830" s="172"/>
      <c r="AX2830" s="172"/>
      <c r="AY2830" s="172"/>
      <c r="AZ2830" s="172"/>
      <c r="BA2830" s="172"/>
      <c r="BB2830" s="172"/>
      <c r="BC2830" s="172"/>
      <c r="BD2830" s="172"/>
      <c r="BE2830" s="172"/>
      <c r="BF2830" s="172"/>
      <c r="BG2830" s="172"/>
      <c r="BH2830" s="172"/>
      <c r="BI2830" s="172"/>
      <c r="BJ2830" s="172"/>
      <c r="BK2830" s="172"/>
      <c r="BL2830" s="172"/>
      <c r="BM2830" s="172"/>
      <c r="BN2830" s="172"/>
    </row>
    <row r="2831" spans="20:66" s="156" customFormat="1">
      <c r="T2831" s="172"/>
      <c r="U2831" s="172"/>
      <c r="V2831" s="172"/>
      <c r="W2831" s="172"/>
      <c r="X2831" s="172"/>
      <c r="Y2831" s="172"/>
      <c r="Z2831" s="172"/>
      <c r="AA2831" s="172"/>
      <c r="AB2831" s="172"/>
      <c r="AC2831" s="172"/>
      <c r="AD2831" s="172"/>
      <c r="AE2831" s="172"/>
      <c r="AF2831" s="172"/>
      <c r="AG2831" s="172"/>
      <c r="AH2831" s="172"/>
      <c r="AI2831" s="172"/>
      <c r="AJ2831" s="172"/>
      <c r="AK2831" s="172"/>
      <c r="AL2831" s="172"/>
      <c r="AM2831" s="172"/>
      <c r="AN2831" s="172"/>
      <c r="AO2831" s="172"/>
      <c r="AP2831" s="172"/>
      <c r="AQ2831" s="172"/>
      <c r="AR2831" s="172"/>
      <c r="AS2831" s="172"/>
      <c r="AT2831" s="172"/>
      <c r="AU2831" s="172"/>
      <c r="AV2831" s="172"/>
      <c r="AW2831" s="172"/>
      <c r="AX2831" s="172"/>
      <c r="AY2831" s="172"/>
      <c r="AZ2831" s="172"/>
      <c r="BA2831" s="172"/>
      <c r="BB2831" s="172"/>
      <c r="BC2831" s="172"/>
      <c r="BD2831" s="172"/>
      <c r="BE2831" s="172"/>
      <c r="BF2831" s="172"/>
      <c r="BG2831" s="172"/>
      <c r="BH2831" s="172"/>
      <c r="BI2831" s="172"/>
      <c r="BJ2831" s="172"/>
      <c r="BK2831" s="172"/>
      <c r="BL2831" s="172"/>
      <c r="BM2831" s="172"/>
      <c r="BN2831" s="172"/>
    </row>
    <row r="2832" spans="20:66" s="156" customFormat="1">
      <c r="T2832" s="172"/>
      <c r="U2832" s="172"/>
      <c r="V2832" s="172"/>
      <c r="W2832" s="172"/>
      <c r="X2832" s="172"/>
      <c r="Y2832" s="172"/>
      <c r="Z2832" s="172"/>
      <c r="AA2832" s="172"/>
      <c r="AB2832" s="172"/>
      <c r="AC2832" s="172"/>
      <c r="AD2832" s="172"/>
      <c r="AE2832" s="172"/>
      <c r="AF2832" s="172"/>
      <c r="AG2832" s="172"/>
      <c r="AH2832" s="172"/>
      <c r="AI2832" s="172"/>
      <c r="AJ2832" s="172"/>
      <c r="AK2832" s="172"/>
      <c r="AL2832" s="172"/>
      <c r="AM2832" s="172"/>
      <c r="AN2832" s="172"/>
      <c r="AO2832" s="172"/>
      <c r="AP2832" s="172"/>
      <c r="AQ2832" s="172"/>
      <c r="AR2832" s="172"/>
      <c r="AS2832" s="172"/>
      <c r="AT2832" s="172"/>
      <c r="AU2832" s="172"/>
      <c r="AV2832" s="172"/>
      <c r="AW2832" s="172"/>
      <c r="AX2832" s="172"/>
      <c r="AY2832" s="172"/>
      <c r="AZ2832" s="172"/>
      <c r="BA2832" s="172"/>
      <c r="BB2832" s="172"/>
      <c r="BC2832" s="172"/>
      <c r="BD2832" s="172"/>
      <c r="BE2832" s="172"/>
      <c r="BF2832" s="172"/>
      <c r="BG2832" s="172"/>
      <c r="BH2832" s="172"/>
      <c r="BI2832" s="172"/>
      <c r="BJ2832" s="172"/>
      <c r="BK2832" s="172"/>
      <c r="BL2832" s="172"/>
      <c r="BM2832" s="172"/>
      <c r="BN2832" s="172"/>
    </row>
    <row r="2833" spans="20:66" s="156" customFormat="1">
      <c r="T2833" s="172"/>
      <c r="U2833" s="172"/>
      <c r="V2833" s="172"/>
      <c r="W2833" s="172"/>
      <c r="X2833" s="172"/>
      <c r="Y2833" s="172"/>
      <c r="Z2833" s="172"/>
      <c r="AA2833" s="172"/>
      <c r="AB2833" s="172"/>
      <c r="AC2833" s="172"/>
      <c r="AD2833" s="172"/>
      <c r="AE2833" s="172"/>
      <c r="AF2833" s="172"/>
      <c r="AG2833" s="172"/>
      <c r="AH2833" s="172"/>
      <c r="AI2833" s="172"/>
      <c r="AJ2833" s="172"/>
      <c r="AK2833" s="172"/>
      <c r="AL2833" s="172"/>
      <c r="AM2833" s="172"/>
      <c r="AN2833" s="172"/>
      <c r="AO2833" s="172"/>
      <c r="AP2833" s="172"/>
      <c r="AQ2833" s="172"/>
      <c r="AR2833" s="172"/>
      <c r="AS2833" s="172"/>
      <c r="AT2833" s="172"/>
      <c r="AU2833" s="172"/>
      <c r="AV2833" s="172"/>
      <c r="AW2833" s="172"/>
      <c r="AX2833" s="172"/>
      <c r="AY2833" s="172"/>
      <c r="AZ2833" s="172"/>
      <c r="BA2833" s="172"/>
      <c r="BB2833" s="172"/>
      <c r="BC2833" s="172"/>
      <c r="BD2833" s="172"/>
      <c r="BE2833" s="172"/>
      <c r="BF2833" s="172"/>
      <c r="BG2833" s="172"/>
      <c r="BH2833" s="172"/>
      <c r="BI2833" s="172"/>
      <c r="BJ2833" s="172"/>
      <c r="BK2833" s="172"/>
      <c r="BL2833" s="172"/>
      <c r="BM2833" s="172"/>
      <c r="BN2833" s="172"/>
    </row>
    <row r="2834" spans="20:66" s="156" customFormat="1">
      <c r="T2834" s="172"/>
      <c r="U2834" s="172"/>
      <c r="V2834" s="172"/>
      <c r="W2834" s="172"/>
      <c r="X2834" s="172"/>
      <c r="Y2834" s="172"/>
      <c r="Z2834" s="172"/>
      <c r="AA2834" s="172"/>
      <c r="AB2834" s="172"/>
      <c r="AC2834" s="172"/>
      <c r="AD2834" s="172"/>
      <c r="AE2834" s="172"/>
      <c r="AF2834" s="172"/>
      <c r="AG2834" s="172"/>
      <c r="AH2834" s="172"/>
      <c r="AI2834" s="172"/>
      <c r="AJ2834" s="172"/>
      <c r="AK2834" s="172"/>
      <c r="AL2834" s="172"/>
      <c r="AM2834" s="172"/>
      <c r="AN2834" s="172"/>
      <c r="AO2834" s="172"/>
      <c r="AP2834" s="172"/>
      <c r="AQ2834" s="172"/>
      <c r="AR2834" s="172"/>
      <c r="AS2834" s="172"/>
      <c r="AT2834" s="172"/>
      <c r="AU2834" s="172"/>
      <c r="AV2834" s="172"/>
      <c r="AW2834" s="172"/>
      <c r="AX2834" s="172"/>
      <c r="AY2834" s="172"/>
      <c r="AZ2834" s="172"/>
      <c r="BA2834" s="172"/>
      <c r="BB2834" s="172"/>
      <c r="BC2834" s="172"/>
      <c r="BD2834" s="172"/>
      <c r="BE2834" s="172"/>
      <c r="BF2834" s="172"/>
      <c r="BG2834" s="172"/>
      <c r="BH2834" s="172"/>
      <c r="BI2834" s="172"/>
      <c r="BJ2834" s="172"/>
      <c r="BK2834" s="172"/>
      <c r="BL2834" s="172"/>
      <c r="BM2834" s="172"/>
      <c r="BN2834" s="172"/>
    </row>
    <row r="2835" spans="20:66" s="156" customFormat="1">
      <c r="T2835" s="172"/>
      <c r="U2835" s="172"/>
      <c r="V2835" s="172"/>
      <c r="W2835" s="172"/>
      <c r="X2835" s="172"/>
      <c r="Y2835" s="172"/>
      <c r="Z2835" s="172"/>
      <c r="AA2835" s="172"/>
      <c r="AB2835" s="172"/>
      <c r="AC2835" s="172"/>
      <c r="AD2835" s="172"/>
      <c r="AE2835" s="172"/>
      <c r="AF2835" s="172"/>
      <c r="AG2835" s="172"/>
      <c r="AH2835" s="172"/>
      <c r="AI2835" s="172"/>
      <c r="AJ2835" s="172"/>
      <c r="AK2835" s="172"/>
      <c r="AL2835" s="172"/>
      <c r="AM2835" s="172"/>
      <c r="AN2835" s="172"/>
      <c r="AO2835" s="172"/>
      <c r="AP2835" s="172"/>
      <c r="AQ2835" s="172"/>
      <c r="AR2835" s="172"/>
      <c r="AS2835" s="172"/>
      <c r="AT2835" s="172"/>
      <c r="AU2835" s="172"/>
      <c r="AV2835" s="172"/>
      <c r="AW2835" s="172"/>
      <c r="AX2835" s="172"/>
      <c r="AY2835" s="172"/>
      <c r="AZ2835" s="172"/>
      <c r="BA2835" s="172"/>
      <c r="BB2835" s="172"/>
      <c r="BC2835" s="172"/>
      <c r="BD2835" s="172"/>
      <c r="BE2835" s="172"/>
      <c r="BF2835" s="172"/>
      <c r="BG2835" s="172"/>
      <c r="BH2835" s="172"/>
      <c r="BI2835" s="172"/>
      <c r="BJ2835" s="172"/>
      <c r="BK2835" s="172"/>
      <c r="BL2835" s="172"/>
      <c r="BM2835" s="172"/>
      <c r="BN2835" s="172"/>
    </row>
    <row r="2836" spans="20:66" s="156" customFormat="1">
      <c r="T2836" s="172"/>
      <c r="U2836" s="172"/>
      <c r="V2836" s="172"/>
      <c r="W2836" s="172"/>
      <c r="X2836" s="172"/>
      <c r="Y2836" s="172"/>
      <c r="Z2836" s="172"/>
      <c r="AA2836" s="172"/>
      <c r="AB2836" s="172"/>
      <c r="AC2836" s="172"/>
      <c r="AD2836" s="172"/>
      <c r="AE2836" s="172"/>
      <c r="AF2836" s="172"/>
      <c r="AG2836" s="172"/>
      <c r="AH2836" s="172"/>
      <c r="AI2836" s="172"/>
      <c r="AJ2836" s="172"/>
      <c r="AK2836" s="172"/>
      <c r="AL2836" s="172"/>
      <c r="AM2836" s="172"/>
      <c r="AN2836" s="172"/>
      <c r="AO2836" s="172"/>
      <c r="AP2836" s="172"/>
      <c r="AQ2836" s="172"/>
      <c r="AR2836" s="172"/>
      <c r="AS2836" s="172"/>
      <c r="AT2836" s="172"/>
      <c r="AU2836" s="172"/>
      <c r="AV2836" s="172"/>
      <c r="AW2836" s="172"/>
      <c r="AX2836" s="172"/>
      <c r="AY2836" s="172"/>
      <c r="AZ2836" s="172"/>
      <c r="BA2836" s="172"/>
      <c r="BB2836" s="172"/>
      <c r="BC2836" s="172"/>
      <c r="BD2836" s="172"/>
      <c r="BE2836" s="172"/>
      <c r="BF2836" s="172"/>
      <c r="BG2836" s="172"/>
      <c r="BH2836" s="172"/>
      <c r="BI2836" s="172"/>
      <c r="BJ2836" s="172"/>
      <c r="BK2836" s="172"/>
      <c r="BL2836" s="172"/>
      <c r="BM2836" s="172"/>
      <c r="BN2836" s="172"/>
    </row>
    <row r="2837" spans="20:66" s="156" customFormat="1">
      <c r="T2837" s="172"/>
      <c r="U2837" s="172"/>
      <c r="V2837" s="172"/>
      <c r="W2837" s="172"/>
      <c r="X2837" s="172"/>
      <c r="Y2837" s="172"/>
      <c r="Z2837" s="172"/>
      <c r="AA2837" s="172"/>
      <c r="AB2837" s="172"/>
      <c r="AC2837" s="172"/>
      <c r="AD2837" s="172"/>
      <c r="AE2837" s="172"/>
      <c r="AF2837" s="172"/>
      <c r="AG2837" s="172"/>
      <c r="AH2837" s="172"/>
      <c r="AI2837" s="172"/>
      <c r="AJ2837" s="172"/>
      <c r="AK2837" s="172"/>
      <c r="AL2837" s="172"/>
      <c r="AM2837" s="172"/>
      <c r="AN2837" s="172"/>
      <c r="AO2837" s="172"/>
      <c r="AP2837" s="172"/>
      <c r="AQ2837" s="172"/>
      <c r="AR2837" s="172"/>
      <c r="AS2837" s="172"/>
      <c r="AT2837" s="172"/>
      <c r="AU2837" s="172"/>
      <c r="AV2837" s="172"/>
      <c r="AW2837" s="172"/>
      <c r="AX2837" s="172"/>
      <c r="AY2837" s="172"/>
      <c r="AZ2837" s="172"/>
      <c r="BA2837" s="172"/>
      <c r="BB2837" s="172"/>
      <c r="BC2837" s="172"/>
      <c r="BD2837" s="172"/>
      <c r="BE2837" s="172"/>
      <c r="BF2837" s="172"/>
      <c r="BG2837" s="172"/>
      <c r="BH2837" s="172"/>
      <c r="BI2837" s="172"/>
      <c r="BJ2837" s="172"/>
      <c r="BK2837" s="172"/>
      <c r="BL2837" s="172"/>
      <c r="BM2837" s="172"/>
      <c r="BN2837" s="172"/>
    </row>
    <row r="2838" spans="20:66" s="156" customFormat="1">
      <c r="T2838" s="172"/>
      <c r="U2838" s="172"/>
      <c r="V2838" s="172"/>
      <c r="W2838" s="172"/>
      <c r="X2838" s="172"/>
      <c r="Y2838" s="172"/>
      <c r="Z2838" s="172"/>
      <c r="AA2838" s="172"/>
      <c r="AB2838" s="172"/>
      <c r="AC2838" s="172"/>
      <c r="AD2838" s="172"/>
      <c r="AE2838" s="172"/>
      <c r="AF2838" s="172"/>
      <c r="AG2838" s="172"/>
      <c r="AH2838" s="172"/>
      <c r="AI2838" s="172"/>
      <c r="AJ2838" s="172"/>
      <c r="AK2838" s="172"/>
      <c r="AL2838" s="172"/>
      <c r="AM2838" s="172"/>
      <c r="AN2838" s="172"/>
      <c r="AO2838" s="172"/>
      <c r="AP2838" s="172"/>
      <c r="AQ2838" s="172"/>
      <c r="AR2838" s="172"/>
      <c r="AS2838" s="172"/>
      <c r="AT2838" s="172"/>
      <c r="AU2838" s="172"/>
      <c r="AV2838" s="172"/>
      <c r="AW2838" s="172"/>
      <c r="AX2838" s="172"/>
      <c r="AY2838" s="172"/>
      <c r="AZ2838" s="172"/>
      <c r="BA2838" s="172"/>
      <c r="BB2838" s="172"/>
      <c r="BC2838" s="172"/>
      <c r="BD2838" s="172"/>
      <c r="BE2838" s="172"/>
      <c r="BF2838" s="172"/>
      <c r="BG2838" s="172"/>
      <c r="BH2838" s="172"/>
      <c r="BI2838" s="172"/>
      <c r="BJ2838" s="172"/>
      <c r="BK2838" s="172"/>
      <c r="BL2838" s="172"/>
      <c r="BM2838" s="172"/>
      <c r="BN2838" s="172"/>
    </row>
    <row r="2839" spans="20:66" s="156" customFormat="1">
      <c r="T2839" s="172"/>
      <c r="U2839" s="172"/>
      <c r="V2839" s="172"/>
      <c r="W2839" s="172"/>
      <c r="X2839" s="172"/>
      <c r="Y2839" s="172"/>
      <c r="Z2839" s="172"/>
      <c r="AA2839" s="172"/>
      <c r="AB2839" s="172"/>
      <c r="AC2839" s="172"/>
      <c r="AD2839" s="172"/>
      <c r="AE2839" s="172"/>
      <c r="AF2839" s="172"/>
      <c r="AG2839" s="172"/>
      <c r="AH2839" s="172"/>
      <c r="AI2839" s="172"/>
      <c r="AJ2839" s="172"/>
      <c r="AK2839" s="172"/>
      <c r="AL2839" s="172"/>
      <c r="AM2839" s="172"/>
      <c r="AN2839" s="172"/>
      <c r="AO2839" s="172"/>
      <c r="AP2839" s="172"/>
      <c r="AQ2839" s="172"/>
      <c r="AR2839" s="172"/>
      <c r="AS2839" s="172"/>
      <c r="AT2839" s="172"/>
      <c r="AU2839" s="172"/>
      <c r="AV2839" s="172"/>
      <c r="AW2839" s="172"/>
      <c r="AX2839" s="172"/>
      <c r="AY2839" s="172"/>
      <c r="AZ2839" s="172"/>
      <c r="BA2839" s="172"/>
      <c r="BB2839" s="172"/>
      <c r="BC2839" s="172"/>
      <c r="BD2839" s="172"/>
      <c r="BE2839" s="172"/>
      <c r="BF2839" s="172"/>
      <c r="BG2839" s="172"/>
      <c r="BH2839" s="172"/>
      <c r="BI2839" s="172"/>
      <c r="BJ2839" s="172"/>
      <c r="BK2839" s="172"/>
      <c r="BL2839" s="172"/>
      <c r="BM2839" s="172"/>
      <c r="BN2839" s="172"/>
    </row>
    <row r="2840" spans="20:66" s="156" customFormat="1">
      <c r="T2840" s="172"/>
      <c r="U2840" s="172"/>
      <c r="V2840" s="172"/>
      <c r="W2840" s="172"/>
      <c r="X2840" s="172"/>
      <c r="Y2840" s="172"/>
      <c r="Z2840" s="172"/>
      <c r="AA2840" s="172"/>
      <c r="AB2840" s="172"/>
      <c r="AC2840" s="172"/>
      <c r="AD2840" s="172"/>
      <c r="AE2840" s="172"/>
      <c r="AF2840" s="172"/>
      <c r="AG2840" s="172"/>
      <c r="AH2840" s="172"/>
      <c r="AI2840" s="172"/>
      <c r="AJ2840" s="172"/>
      <c r="AK2840" s="172"/>
      <c r="AL2840" s="172"/>
      <c r="AM2840" s="172"/>
      <c r="AN2840" s="172"/>
      <c r="AO2840" s="172"/>
      <c r="AP2840" s="172"/>
      <c r="AQ2840" s="172"/>
      <c r="AR2840" s="172"/>
      <c r="AS2840" s="172"/>
      <c r="AT2840" s="172"/>
      <c r="AU2840" s="172"/>
      <c r="AV2840" s="172"/>
      <c r="AW2840" s="172"/>
      <c r="AX2840" s="172"/>
      <c r="AY2840" s="172"/>
      <c r="AZ2840" s="172"/>
      <c r="BA2840" s="172"/>
      <c r="BB2840" s="172"/>
      <c r="BC2840" s="172"/>
      <c r="BD2840" s="172"/>
      <c r="BE2840" s="172"/>
      <c r="BF2840" s="172"/>
      <c r="BG2840" s="172"/>
      <c r="BH2840" s="172"/>
      <c r="BI2840" s="172"/>
      <c r="BJ2840" s="172"/>
      <c r="BK2840" s="172"/>
      <c r="BL2840" s="172"/>
      <c r="BM2840" s="172"/>
      <c r="BN2840" s="172"/>
    </row>
    <row r="2841" spans="20:66" s="156" customFormat="1">
      <c r="T2841" s="172"/>
      <c r="U2841" s="172"/>
      <c r="V2841" s="172"/>
      <c r="W2841" s="172"/>
      <c r="X2841" s="172"/>
      <c r="Y2841" s="172"/>
      <c r="Z2841" s="172"/>
      <c r="AA2841" s="172"/>
      <c r="AB2841" s="172"/>
      <c r="AC2841" s="172"/>
      <c r="AD2841" s="172"/>
      <c r="AE2841" s="172"/>
      <c r="AF2841" s="172"/>
      <c r="AG2841" s="172"/>
      <c r="AH2841" s="172"/>
      <c r="AI2841" s="172"/>
      <c r="AJ2841" s="172"/>
      <c r="AK2841" s="172"/>
      <c r="AL2841" s="172"/>
      <c r="AM2841" s="172"/>
      <c r="AN2841" s="172"/>
      <c r="AO2841" s="172"/>
      <c r="AP2841" s="172"/>
      <c r="AQ2841" s="172"/>
      <c r="AR2841" s="172"/>
      <c r="AS2841" s="172"/>
      <c r="AT2841" s="172"/>
      <c r="AU2841" s="172"/>
      <c r="AV2841" s="172"/>
      <c r="AW2841" s="172"/>
      <c r="AX2841" s="172"/>
      <c r="AY2841" s="172"/>
      <c r="AZ2841" s="172"/>
      <c r="BA2841" s="172"/>
      <c r="BB2841" s="172"/>
      <c r="BC2841" s="172"/>
      <c r="BD2841" s="172"/>
      <c r="BE2841" s="172"/>
      <c r="BF2841" s="172"/>
      <c r="BG2841" s="172"/>
      <c r="BH2841" s="172"/>
      <c r="BI2841" s="172"/>
      <c r="BJ2841" s="172"/>
      <c r="BK2841" s="172"/>
      <c r="BL2841" s="172"/>
      <c r="BM2841" s="172"/>
      <c r="BN2841" s="172"/>
    </row>
    <row r="2842" spans="20:66" s="156" customFormat="1">
      <c r="T2842" s="172"/>
      <c r="U2842" s="172"/>
      <c r="V2842" s="172"/>
      <c r="W2842" s="172"/>
      <c r="X2842" s="172"/>
      <c r="Y2842" s="172"/>
      <c r="Z2842" s="172"/>
      <c r="AA2842" s="172"/>
      <c r="AB2842" s="172"/>
      <c r="AC2842" s="172"/>
      <c r="AD2842" s="172"/>
      <c r="AE2842" s="172"/>
      <c r="AF2842" s="172"/>
      <c r="AG2842" s="172"/>
      <c r="AH2842" s="172"/>
      <c r="AI2842" s="172"/>
      <c r="AJ2842" s="172"/>
      <c r="AK2842" s="172"/>
      <c r="AL2842" s="172"/>
      <c r="AM2842" s="172"/>
      <c r="AN2842" s="172"/>
      <c r="AO2842" s="172"/>
      <c r="AP2842" s="172"/>
      <c r="AQ2842" s="172"/>
      <c r="AR2842" s="172"/>
      <c r="AS2842" s="172"/>
      <c r="AT2842" s="172"/>
      <c r="AU2842" s="172"/>
      <c r="AV2842" s="172"/>
      <c r="AW2842" s="172"/>
      <c r="AX2842" s="172"/>
      <c r="AY2842" s="172"/>
      <c r="AZ2842" s="172"/>
      <c r="BA2842" s="172"/>
      <c r="BB2842" s="172"/>
      <c r="BC2842" s="172"/>
      <c r="BD2842" s="172"/>
      <c r="BE2842" s="172"/>
      <c r="BF2842" s="172"/>
      <c r="BG2842" s="172"/>
      <c r="BH2842" s="172"/>
      <c r="BI2842" s="172"/>
      <c r="BJ2842" s="172"/>
      <c r="BK2842" s="172"/>
      <c r="BL2842" s="172"/>
      <c r="BM2842" s="172"/>
      <c r="BN2842" s="172"/>
    </row>
    <row r="2843" spans="20:66" s="156" customFormat="1">
      <c r="T2843" s="172"/>
      <c r="U2843" s="172"/>
      <c r="V2843" s="172"/>
      <c r="W2843" s="172"/>
      <c r="X2843" s="172"/>
      <c r="Y2843" s="172"/>
      <c r="Z2843" s="172"/>
      <c r="AA2843" s="172"/>
      <c r="AB2843" s="172"/>
      <c r="AC2843" s="172"/>
      <c r="AD2843" s="172"/>
      <c r="AE2843" s="172"/>
      <c r="AF2843" s="172"/>
      <c r="AG2843" s="172"/>
      <c r="AH2843" s="172"/>
      <c r="AI2843" s="172"/>
      <c r="AJ2843" s="172"/>
      <c r="AK2843" s="172"/>
      <c r="AL2843" s="172"/>
      <c r="AM2843" s="172"/>
      <c r="AN2843" s="172"/>
      <c r="AO2843" s="172"/>
      <c r="AP2843" s="172"/>
      <c r="AQ2843" s="172"/>
      <c r="AR2843" s="172"/>
      <c r="AS2843" s="172"/>
      <c r="AT2843" s="172"/>
      <c r="AU2843" s="172"/>
      <c r="AV2843" s="172"/>
      <c r="AW2843" s="172"/>
      <c r="AX2843" s="172"/>
      <c r="AY2843" s="172"/>
      <c r="AZ2843" s="172"/>
      <c r="BA2843" s="172"/>
      <c r="BB2843" s="172"/>
      <c r="BC2843" s="172"/>
      <c r="BD2843" s="172"/>
      <c r="BE2843" s="172"/>
      <c r="BF2843" s="172"/>
      <c r="BG2843" s="172"/>
      <c r="BH2843" s="172"/>
      <c r="BI2843" s="172"/>
      <c r="BJ2843" s="172"/>
      <c r="BK2843" s="172"/>
      <c r="BL2843" s="172"/>
      <c r="BM2843" s="172"/>
      <c r="BN2843" s="172"/>
    </row>
    <row r="2844" spans="20:66" s="156" customFormat="1">
      <c r="T2844" s="172"/>
      <c r="U2844" s="172"/>
      <c r="V2844" s="172"/>
      <c r="W2844" s="172"/>
      <c r="X2844" s="172"/>
      <c r="Y2844" s="172"/>
      <c r="Z2844" s="172"/>
      <c r="AA2844" s="172"/>
      <c r="AB2844" s="172"/>
      <c r="AC2844" s="172"/>
      <c r="AD2844" s="172"/>
      <c r="AE2844" s="172"/>
      <c r="AF2844" s="172"/>
      <c r="AG2844" s="172"/>
      <c r="AH2844" s="172"/>
      <c r="AI2844" s="172"/>
      <c r="AJ2844" s="172"/>
      <c r="AK2844" s="172"/>
      <c r="AL2844" s="172"/>
      <c r="AM2844" s="172"/>
      <c r="AN2844" s="172"/>
      <c r="AO2844" s="172"/>
      <c r="AP2844" s="172"/>
      <c r="AQ2844" s="172"/>
      <c r="AR2844" s="172"/>
      <c r="AS2844" s="172"/>
      <c r="AT2844" s="172"/>
      <c r="AU2844" s="172"/>
      <c r="AV2844" s="172"/>
      <c r="AW2844" s="172"/>
      <c r="AX2844" s="172"/>
      <c r="AY2844" s="172"/>
      <c r="AZ2844" s="172"/>
      <c r="BA2844" s="172"/>
      <c r="BB2844" s="172"/>
      <c r="BC2844" s="172"/>
      <c r="BD2844" s="172"/>
      <c r="BE2844" s="172"/>
      <c r="BF2844" s="172"/>
      <c r="BG2844" s="172"/>
      <c r="BH2844" s="172"/>
      <c r="BI2844" s="172"/>
      <c r="BJ2844" s="172"/>
      <c r="BK2844" s="172"/>
      <c r="BL2844" s="172"/>
      <c r="BM2844" s="172"/>
      <c r="BN2844" s="172"/>
    </row>
    <row r="2845" spans="20:66" s="156" customFormat="1">
      <c r="T2845" s="172"/>
      <c r="U2845" s="172"/>
      <c r="V2845" s="172"/>
      <c r="W2845" s="172"/>
      <c r="X2845" s="172"/>
      <c r="Y2845" s="172"/>
      <c r="Z2845" s="172"/>
      <c r="AA2845" s="172"/>
      <c r="AB2845" s="172"/>
      <c r="AC2845" s="172"/>
      <c r="AD2845" s="172"/>
      <c r="AE2845" s="172"/>
      <c r="AF2845" s="172"/>
      <c r="AG2845" s="172"/>
      <c r="AH2845" s="172"/>
      <c r="AI2845" s="172"/>
      <c r="AJ2845" s="172"/>
      <c r="AK2845" s="172"/>
      <c r="AL2845" s="172"/>
      <c r="AM2845" s="172"/>
      <c r="AN2845" s="172"/>
      <c r="AO2845" s="172"/>
      <c r="AP2845" s="172"/>
      <c r="AQ2845" s="172"/>
      <c r="AR2845" s="172"/>
      <c r="AS2845" s="172"/>
      <c r="AT2845" s="172"/>
      <c r="AU2845" s="172"/>
      <c r="AV2845" s="172"/>
      <c r="AW2845" s="172"/>
      <c r="AX2845" s="172"/>
      <c r="AY2845" s="172"/>
      <c r="AZ2845" s="172"/>
      <c r="BA2845" s="172"/>
      <c r="BB2845" s="172"/>
      <c r="BC2845" s="172"/>
      <c r="BD2845" s="172"/>
      <c r="BE2845" s="172"/>
      <c r="BF2845" s="172"/>
      <c r="BG2845" s="172"/>
      <c r="BH2845" s="172"/>
      <c r="BI2845" s="172"/>
      <c r="BJ2845" s="172"/>
      <c r="BK2845" s="172"/>
      <c r="BL2845" s="172"/>
      <c r="BM2845" s="172"/>
      <c r="BN2845" s="172"/>
    </row>
    <row r="2846" spans="20:66" s="156" customFormat="1">
      <c r="T2846" s="172"/>
      <c r="U2846" s="172"/>
      <c r="V2846" s="172"/>
      <c r="W2846" s="172"/>
      <c r="X2846" s="172"/>
      <c r="Y2846" s="172"/>
      <c r="Z2846" s="172"/>
      <c r="AA2846" s="172"/>
      <c r="AB2846" s="172"/>
      <c r="AC2846" s="172"/>
      <c r="AD2846" s="172"/>
      <c r="AE2846" s="172"/>
      <c r="AF2846" s="172"/>
      <c r="AG2846" s="172"/>
      <c r="AH2846" s="172"/>
      <c r="AI2846" s="172"/>
      <c r="AJ2846" s="172"/>
      <c r="AK2846" s="172"/>
      <c r="AL2846" s="172"/>
      <c r="AM2846" s="172"/>
      <c r="AN2846" s="172"/>
      <c r="AO2846" s="172"/>
      <c r="AP2846" s="172"/>
      <c r="AQ2846" s="172"/>
      <c r="AR2846" s="172"/>
      <c r="AS2846" s="172"/>
      <c r="AT2846" s="172"/>
      <c r="AU2846" s="172"/>
      <c r="AV2846" s="172"/>
      <c r="AW2846" s="172"/>
      <c r="AX2846" s="172"/>
      <c r="AY2846" s="172"/>
      <c r="AZ2846" s="172"/>
      <c r="BA2846" s="172"/>
      <c r="BB2846" s="172"/>
      <c r="BC2846" s="172"/>
      <c r="BD2846" s="172"/>
      <c r="BE2846" s="172"/>
      <c r="BF2846" s="172"/>
      <c r="BG2846" s="172"/>
      <c r="BH2846" s="172"/>
      <c r="BI2846" s="172"/>
      <c r="BJ2846" s="172"/>
      <c r="BK2846" s="172"/>
      <c r="BL2846" s="172"/>
      <c r="BM2846" s="172"/>
      <c r="BN2846" s="172"/>
    </row>
    <row r="2847" spans="20:66" s="156" customFormat="1">
      <c r="T2847" s="172"/>
      <c r="U2847" s="172"/>
      <c r="V2847" s="172"/>
      <c r="W2847" s="172"/>
      <c r="X2847" s="172"/>
      <c r="Y2847" s="172"/>
      <c r="Z2847" s="172"/>
      <c r="AA2847" s="172"/>
      <c r="AB2847" s="172"/>
      <c r="AC2847" s="172"/>
      <c r="AD2847" s="172"/>
      <c r="AE2847" s="172"/>
      <c r="AF2847" s="172"/>
      <c r="AG2847" s="172"/>
      <c r="AH2847" s="172"/>
      <c r="AI2847" s="172"/>
      <c r="AJ2847" s="172"/>
      <c r="AK2847" s="172"/>
      <c r="AL2847" s="172"/>
      <c r="AM2847" s="172"/>
      <c r="AN2847" s="172"/>
      <c r="AO2847" s="172"/>
      <c r="AP2847" s="172"/>
      <c r="AQ2847" s="172"/>
      <c r="AR2847" s="172"/>
      <c r="AS2847" s="172"/>
      <c r="AT2847" s="172"/>
      <c r="AU2847" s="172"/>
      <c r="AV2847" s="172"/>
      <c r="AW2847" s="172"/>
      <c r="AX2847" s="172"/>
      <c r="AY2847" s="172"/>
      <c r="AZ2847" s="172"/>
      <c r="BA2847" s="172"/>
      <c r="BB2847" s="172"/>
      <c r="BC2847" s="172"/>
      <c r="BD2847" s="172"/>
      <c r="BE2847" s="172"/>
      <c r="BF2847" s="172"/>
      <c r="BG2847" s="172"/>
      <c r="BH2847" s="172"/>
      <c r="BI2847" s="172"/>
      <c r="BJ2847" s="172"/>
      <c r="BK2847" s="172"/>
      <c r="BL2847" s="172"/>
      <c r="BM2847" s="172"/>
      <c r="BN2847" s="172"/>
    </row>
    <row r="2848" spans="20:66" s="156" customFormat="1">
      <c r="T2848" s="172"/>
      <c r="U2848" s="172"/>
      <c r="V2848" s="172"/>
      <c r="W2848" s="172"/>
      <c r="X2848" s="172"/>
      <c r="Y2848" s="172"/>
      <c r="Z2848" s="172"/>
      <c r="AA2848" s="172"/>
      <c r="AB2848" s="172"/>
      <c r="AC2848" s="172"/>
      <c r="AD2848" s="172"/>
      <c r="AE2848" s="172"/>
      <c r="AF2848" s="172"/>
      <c r="AG2848" s="172"/>
      <c r="AH2848" s="172"/>
      <c r="AI2848" s="172"/>
      <c r="AJ2848" s="172"/>
      <c r="AK2848" s="172"/>
      <c r="AL2848" s="172"/>
      <c r="AM2848" s="172"/>
      <c r="AN2848" s="172"/>
      <c r="AO2848" s="172"/>
      <c r="AP2848" s="172"/>
      <c r="AQ2848" s="172"/>
      <c r="AR2848" s="172"/>
      <c r="AS2848" s="172"/>
      <c r="AT2848" s="172"/>
      <c r="AU2848" s="172"/>
      <c r="AV2848" s="172"/>
      <c r="AW2848" s="172"/>
      <c r="AX2848" s="172"/>
      <c r="AY2848" s="172"/>
      <c r="AZ2848" s="172"/>
      <c r="BA2848" s="172"/>
      <c r="BB2848" s="172"/>
      <c r="BC2848" s="172"/>
      <c r="BD2848" s="172"/>
      <c r="BE2848" s="172"/>
      <c r="BF2848" s="172"/>
      <c r="BG2848" s="172"/>
      <c r="BH2848" s="172"/>
      <c r="BI2848" s="172"/>
      <c r="BJ2848" s="172"/>
      <c r="BK2848" s="172"/>
      <c r="BL2848" s="172"/>
      <c r="BM2848" s="172"/>
      <c r="BN2848" s="172"/>
    </row>
    <row r="2849" spans="20:66" s="156" customFormat="1">
      <c r="T2849" s="172"/>
      <c r="U2849" s="172"/>
      <c r="V2849" s="172"/>
      <c r="W2849" s="172"/>
      <c r="X2849" s="172"/>
      <c r="Y2849" s="172"/>
      <c r="Z2849" s="172"/>
      <c r="AA2849" s="172"/>
      <c r="AB2849" s="172"/>
      <c r="AC2849" s="172"/>
      <c r="AD2849" s="172"/>
      <c r="AE2849" s="172"/>
      <c r="AF2849" s="172"/>
      <c r="AG2849" s="172"/>
      <c r="AH2849" s="172"/>
      <c r="AI2849" s="172"/>
      <c r="AJ2849" s="172"/>
      <c r="AK2849" s="172"/>
      <c r="AL2849" s="172"/>
      <c r="AM2849" s="172"/>
      <c r="AN2849" s="172"/>
      <c r="AO2849" s="172"/>
      <c r="AP2849" s="172"/>
      <c r="AQ2849" s="172"/>
      <c r="AR2849" s="172"/>
      <c r="AS2849" s="172"/>
      <c r="AT2849" s="172"/>
      <c r="AU2849" s="172"/>
      <c r="AV2849" s="172"/>
      <c r="AW2849" s="172"/>
      <c r="AX2849" s="172"/>
      <c r="AY2849" s="172"/>
      <c r="AZ2849" s="172"/>
      <c r="BA2849" s="172"/>
      <c r="BB2849" s="172"/>
      <c r="BC2849" s="172"/>
      <c r="BD2849" s="172"/>
      <c r="BE2849" s="172"/>
      <c r="BF2849" s="172"/>
      <c r="BG2849" s="172"/>
      <c r="BH2849" s="172"/>
      <c r="BI2849" s="172"/>
      <c r="BJ2849" s="172"/>
      <c r="BK2849" s="172"/>
      <c r="BL2849" s="172"/>
      <c r="BM2849" s="172"/>
      <c r="BN2849" s="172"/>
    </row>
    <row r="2850" spans="20:66" s="156" customFormat="1">
      <c r="T2850" s="172"/>
      <c r="U2850" s="172"/>
      <c r="V2850" s="172"/>
      <c r="W2850" s="172"/>
      <c r="X2850" s="172"/>
      <c r="Y2850" s="172"/>
      <c r="Z2850" s="172"/>
      <c r="AA2850" s="172"/>
      <c r="AB2850" s="172"/>
      <c r="AC2850" s="172"/>
      <c r="AD2850" s="172"/>
      <c r="AE2850" s="172"/>
      <c r="AF2850" s="172"/>
      <c r="AG2850" s="172"/>
      <c r="AH2850" s="172"/>
      <c r="AI2850" s="172"/>
      <c r="AJ2850" s="172"/>
      <c r="AK2850" s="172"/>
      <c r="AL2850" s="172"/>
      <c r="AM2850" s="172"/>
      <c r="AN2850" s="172"/>
      <c r="AO2850" s="172"/>
      <c r="AP2850" s="172"/>
      <c r="AQ2850" s="172"/>
      <c r="AR2850" s="172"/>
      <c r="AS2850" s="172"/>
      <c r="AT2850" s="172"/>
      <c r="AU2850" s="172"/>
      <c r="AV2850" s="172"/>
      <c r="AW2850" s="172"/>
      <c r="AX2850" s="172"/>
      <c r="AY2850" s="172"/>
      <c r="AZ2850" s="172"/>
      <c r="BA2850" s="172"/>
      <c r="BB2850" s="172"/>
      <c r="BC2850" s="172"/>
      <c r="BD2850" s="172"/>
      <c r="BE2850" s="172"/>
      <c r="BF2850" s="172"/>
      <c r="BG2850" s="172"/>
      <c r="BH2850" s="172"/>
      <c r="BI2850" s="172"/>
      <c r="BJ2850" s="172"/>
      <c r="BK2850" s="172"/>
      <c r="BL2850" s="172"/>
      <c r="BM2850" s="172"/>
      <c r="BN2850" s="172"/>
    </row>
    <row r="2851" spans="20:66" s="156" customFormat="1">
      <c r="T2851" s="172"/>
      <c r="U2851" s="172"/>
      <c r="V2851" s="172"/>
      <c r="W2851" s="172"/>
      <c r="X2851" s="172"/>
      <c r="Y2851" s="172"/>
      <c r="Z2851" s="172"/>
      <c r="AA2851" s="172"/>
      <c r="AB2851" s="172"/>
      <c r="AC2851" s="172"/>
      <c r="AD2851" s="172"/>
      <c r="AE2851" s="172"/>
      <c r="AF2851" s="172"/>
      <c r="AG2851" s="172"/>
      <c r="AH2851" s="172"/>
      <c r="AI2851" s="172"/>
      <c r="AJ2851" s="172"/>
      <c r="AK2851" s="172"/>
      <c r="AL2851" s="172"/>
      <c r="AM2851" s="172"/>
      <c r="AN2851" s="172"/>
      <c r="AO2851" s="172"/>
      <c r="AP2851" s="172"/>
      <c r="AQ2851" s="172"/>
      <c r="AR2851" s="172"/>
      <c r="AS2851" s="172"/>
      <c r="AT2851" s="172"/>
      <c r="AU2851" s="172"/>
      <c r="AV2851" s="172"/>
      <c r="AW2851" s="172"/>
      <c r="AX2851" s="172"/>
      <c r="AY2851" s="172"/>
      <c r="AZ2851" s="172"/>
      <c r="BA2851" s="172"/>
      <c r="BB2851" s="172"/>
      <c r="BC2851" s="172"/>
      <c r="BD2851" s="172"/>
      <c r="BE2851" s="172"/>
      <c r="BF2851" s="172"/>
      <c r="BG2851" s="172"/>
      <c r="BH2851" s="172"/>
      <c r="BI2851" s="172"/>
      <c r="BJ2851" s="172"/>
      <c r="BK2851" s="172"/>
      <c r="BL2851" s="172"/>
      <c r="BM2851" s="172"/>
      <c r="BN2851" s="172"/>
    </row>
    <row r="2852" spans="20:66" s="156" customFormat="1">
      <c r="T2852" s="172"/>
      <c r="U2852" s="172"/>
      <c r="V2852" s="172"/>
      <c r="W2852" s="172"/>
      <c r="X2852" s="172"/>
      <c r="Y2852" s="172"/>
      <c r="Z2852" s="172"/>
      <c r="AA2852" s="172"/>
      <c r="AB2852" s="172"/>
      <c r="AC2852" s="172"/>
      <c r="AD2852" s="172"/>
      <c r="AE2852" s="172"/>
      <c r="AF2852" s="172"/>
      <c r="AG2852" s="172"/>
      <c r="AH2852" s="172"/>
      <c r="AI2852" s="172"/>
      <c r="AJ2852" s="172"/>
      <c r="AK2852" s="172"/>
      <c r="AL2852" s="172"/>
      <c r="AM2852" s="172"/>
      <c r="AN2852" s="172"/>
      <c r="AO2852" s="172"/>
      <c r="AP2852" s="172"/>
      <c r="AQ2852" s="172"/>
      <c r="AR2852" s="172"/>
      <c r="AS2852" s="172"/>
      <c r="AT2852" s="172"/>
      <c r="AU2852" s="172"/>
      <c r="AV2852" s="172"/>
      <c r="AW2852" s="172"/>
      <c r="AX2852" s="172"/>
      <c r="AY2852" s="172"/>
      <c r="AZ2852" s="172"/>
      <c r="BA2852" s="172"/>
      <c r="BB2852" s="172"/>
      <c r="BC2852" s="172"/>
      <c r="BD2852" s="172"/>
      <c r="BE2852" s="172"/>
      <c r="BF2852" s="172"/>
      <c r="BG2852" s="172"/>
      <c r="BH2852" s="172"/>
      <c r="BI2852" s="172"/>
      <c r="BJ2852" s="172"/>
      <c r="BK2852" s="172"/>
      <c r="BL2852" s="172"/>
      <c r="BM2852" s="172"/>
      <c r="BN2852" s="172"/>
    </row>
    <row r="2853" spans="20:66" s="156" customFormat="1">
      <c r="T2853" s="172"/>
      <c r="U2853" s="172"/>
      <c r="V2853" s="172"/>
      <c r="W2853" s="172"/>
      <c r="X2853" s="172"/>
      <c r="Y2853" s="172"/>
      <c r="Z2853" s="172"/>
      <c r="AA2853" s="172"/>
      <c r="AB2853" s="172"/>
      <c r="AC2853" s="172"/>
      <c r="AD2853" s="172"/>
      <c r="AE2853" s="172"/>
      <c r="AF2853" s="172"/>
      <c r="AG2853" s="172"/>
      <c r="AH2853" s="172"/>
      <c r="AI2853" s="172"/>
      <c r="AJ2853" s="172"/>
      <c r="AK2853" s="172"/>
      <c r="AL2853" s="172"/>
      <c r="AM2853" s="172"/>
      <c r="AN2853" s="172"/>
      <c r="AO2853" s="172"/>
      <c r="AP2853" s="172"/>
      <c r="AQ2853" s="172"/>
      <c r="AR2853" s="172"/>
      <c r="AS2853" s="172"/>
      <c r="AT2853" s="172"/>
      <c r="AU2853" s="172"/>
      <c r="AV2853" s="172"/>
      <c r="AW2853" s="172"/>
      <c r="AX2853" s="172"/>
      <c r="AY2853" s="172"/>
      <c r="AZ2853" s="172"/>
      <c r="BA2853" s="172"/>
      <c r="BB2853" s="172"/>
      <c r="BC2853" s="172"/>
      <c r="BD2853" s="172"/>
      <c r="BE2853" s="172"/>
      <c r="BF2853" s="172"/>
      <c r="BG2853" s="172"/>
      <c r="BH2853" s="172"/>
      <c r="BI2853" s="172"/>
      <c r="BJ2853" s="172"/>
      <c r="BK2853" s="172"/>
      <c r="BL2853" s="172"/>
      <c r="BM2853" s="172"/>
      <c r="BN2853" s="172"/>
    </row>
    <row r="2854" spans="20:66" s="156" customFormat="1">
      <c r="T2854" s="172"/>
      <c r="U2854" s="172"/>
      <c r="V2854" s="172"/>
      <c r="W2854" s="172"/>
      <c r="X2854" s="172"/>
      <c r="Y2854" s="172"/>
      <c r="Z2854" s="172"/>
      <c r="AA2854" s="172"/>
      <c r="AB2854" s="172"/>
      <c r="AC2854" s="172"/>
      <c r="AD2854" s="172"/>
      <c r="AE2854" s="172"/>
      <c r="AF2854" s="172"/>
      <c r="AG2854" s="172"/>
      <c r="AH2854" s="172"/>
      <c r="AI2854" s="172"/>
      <c r="AJ2854" s="172"/>
      <c r="AK2854" s="172"/>
      <c r="AL2854" s="172"/>
      <c r="AM2854" s="172"/>
      <c r="AN2854" s="172"/>
      <c r="AO2854" s="172"/>
      <c r="AP2854" s="172"/>
      <c r="AQ2854" s="172"/>
      <c r="AR2854" s="172"/>
      <c r="AS2854" s="172"/>
      <c r="AT2854" s="172"/>
      <c r="AU2854" s="172"/>
      <c r="AV2854" s="172"/>
      <c r="AW2854" s="172"/>
      <c r="AX2854" s="172"/>
      <c r="AY2854" s="172"/>
      <c r="AZ2854" s="172"/>
      <c r="BA2854" s="172"/>
      <c r="BB2854" s="172"/>
      <c r="BC2854" s="172"/>
      <c r="BD2854" s="172"/>
      <c r="BE2854" s="172"/>
      <c r="BF2854" s="172"/>
      <c r="BG2854" s="172"/>
      <c r="BH2854" s="172"/>
      <c r="BI2854" s="172"/>
      <c r="BJ2854" s="172"/>
      <c r="BK2854" s="172"/>
      <c r="BL2854" s="172"/>
      <c r="BM2854" s="172"/>
      <c r="BN2854" s="172"/>
    </row>
    <row r="2855" spans="20:66" s="156" customFormat="1">
      <c r="T2855" s="172"/>
      <c r="U2855" s="172"/>
      <c r="V2855" s="172"/>
      <c r="W2855" s="172"/>
      <c r="X2855" s="172"/>
      <c r="Y2855" s="172"/>
      <c r="Z2855" s="172"/>
      <c r="AA2855" s="172"/>
      <c r="AB2855" s="172"/>
      <c r="AC2855" s="172"/>
      <c r="AD2855" s="172"/>
      <c r="AE2855" s="172"/>
      <c r="AF2855" s="172"/>
      <c r="AG2855" s="172"/>
      <c r="AH2855" s="172"/>
      <c r="AI2855" s="172"/>
      <c r="AJ2855" s="172"/>
      <c r="AK2855" s="172"/>
      <c r="AL2855" s="172"/>
      <c r="AM2855" s="172"/>
      <c r="AN2855" s="172"/>
      <c r="AO2855" s="172"/>
      <c r="AP2855" s="172"/>
      <c r="AQ2855" s="172"/>
      <c r="AR2855" s="172"/>
      <c r="AS2855" s="172"/>
      <c r="AT2855" s="172"/>
      <c r="AU2855" s="172"/>
      <c r="AV2855" s="172"/>
      <c r="AW2855" s="172"/>
      <c r="AX2855" s="172"/>
      <c r="AY2855" s="172"/>
      <c r="AZ2855" s="172"/>
      <c r="BA2855" s="172"/>
      <c r="BB2855" s="172"/>
      <c r="BC2855" s="172"/>
      <c r="BD2855" s="172"/>
      <c r="BE2855" s="172"/>
      <c r="BF2855" s="172"/>
      <c r="BG2855" s="172"/>
      <c r="BH2855" s="172"/>
      <c r="BI2855" s="172"/>
      <c r="BJ2855" s="172"/>
      <c r="BK2855" s="172"/>
      <c r="BL2855" s="172"/>
      <c r="BM2855" s="172"/>
      <c r="BN2855" s="172"/>
    </row>
    <row r="2856" spans="20:66" s="156" customFormat="1">
      <c r="T2856" s="172"/>
      <c r="U2856" s="172"/>
      <c r="V2856" s="172"/>
      <c r="W2856" s="172"/>
      <c r="X2856" s="172"/>
      <c r="Y2856" s="172"/>
      <c r="Z2856" s="172"/>
      <c r="AA2856" s="172"/>
      <c r="AB2856" s="172"/>
      <c r="AC2856" s="172"/>
      <c r="AD2856" s="172"/>
      <c r="AE2856" s="172"/>
      <c r="AF2856" s="172"/>
      <c r="AG2856" s="172"/>
      <c r="AH2856" s="172"/>
      <c r="AI2856" s="172"/>
      <c r="AJ2856" s="172"/>
      <c r="AK2856" s="172"/>
      <c r="AL2856" s="172"/>
      <c r="AM2856" s="172"/>
      <c r="AN2856" s="172"/>
      <c r="AO2856" s="172"/>
      <c r="AP2856" s="172"/>
      <c r="AQ2856" s="172"/>
      <c r="AR2856" s="172"/>
      <c r="AS2856" s="172"/>
      <c r="AT2856" s="172"/>
      <c r="AU2856" s="172"/>
      <c r="AV2856" s="172"/>
      <c r="AW2856" s="172"/>
      <c r="AX2856" s="172"/>
      <c r="AY2856" s="172"/>
      <c r="AZ2856" s="172"/>
      <c r="BA2856" s="172"/>
      <c r="BB2856" s="172"/>
      <c r="BC2856" s="172"/>
      <c r="BD2856" s="172"/>
      <c r="BE2856" s="172"/>
      <c r="BF2856" s="172"/>
      <c r="BG2856" s="172"/>
      <c r="BH2856" s="172"/>
      <c r="BI2856" s="172"/>
      <c r="BJ2856" s="172"/>
      <c r="BK2856" s="172"/>
      <c r="BL2856" s="172"/>
      <c r="BM2856" s="172"/>
      <c r="BN2856" s="172"/>
    </row>
    <row r="2857" spans="20:66" s="156" customFormat="1">
      <c r="T2857" s="172"/>
      <c r="U2857" s="172"/>
      <c r="V2857" s="172"/>
      <c r="W2857" s="172"/>
      <c r="X2857" s="172"/>
      <c r="Y2857" s="172"/>
      <c r="Z2857" s="172"/>
      <c r="AA2857" s="172"/>
      <c r="AB2857" s="172"/>
      <c r="AC2857" s="172"/>
      <c r="AD2857" s="172"/>
      <c r="AE2857" s="172"/>
      <c r="AF2857" s="172"/>
      <c r="AG2857" s="172"/>
      <c r="AH2857" s="172"/>
      <c r="AI2857" s="172"/>
      <c r="AJ2857" s="172"/>
      <c r="AK2857" s="172"/>
      <c r="AL2857" s="172"/>
      <c r="AM2857" s="172"/>
      <c r="AN2857" s="172"/>
      <c r="AO2857" s="172"/>
      <c r="AP2857" s="172"/>
      <c r="AQ2857" s="172"/>
      <c r="AR2857" s="172"/>
      <c r="AS2857" s="172"/>
      <c r="AT2857" s="172"/>
      <c r="AU2857" s="172"/>
      <c r="AV2857" s="172"/>
      <c r="AW2857" s="172"/>
      <c r="AX2857" s="172"/>
      <c r="AY2857" s="172"/>
      <c r="AZ2857" s="172"/>
      <c r="BA2857" s="172"/>
      <c r="BB2857" s="172"/>
      <c r="BC2857" s="172"/>
      <c r="BD2857" s="172"/>
      <c r="BE2857" s="172"/>
      <c r="BF2857" s="172"/>
      <c r="BG2857" s="172"/>
      <c r="BH2857" s="172"/>
      <c r="BI2857" s="172"/>
      <c r="BJ2857" s="172"/>
      <c r="BK2857" s="172"/>
      <c r="BL2857" s="172"/>
      <c r="BM2857" s="172"/>
      <c r="BN2857" s="172"/>
    </row>
    <row r="2858" spans="20:66" s="156" customFormat="1">
      <c r="T2858" s="172"/>
      <c r="U2858" s="172"/>
      <c r="V2858" s="172"/>
      <c r="W2858" s="172"/>
      <c r="X2858" s="172"/>
      <c r="Y2858" s="172"/>
      <c r="Z2858" s="172"/>
      <c r="AA2858" s="172"/>
      <c r="AB2858" s="172"/>
      <c r="AC2858" s="172"/>
      <c r="AD2858" s="172"/>
      <c r="AE2858" s="172"/>
      <c r="AF2858" s="172"/>
      <c r="AG2858" s="172"/>
      <c r="AH2858" s="172"/>
      <c r="AI2858" s="172"/>
      <c r="AJ2858" s="172"/>
      <c r="AK2858" s="172"/>
      <c r="AL2858" s="172"/>
      <c r="AM2858" s="172"/>
      <c r="AN2858" s="172"/>
      <c r="AO2858" s="172"/>
      <c r="AP2858" s="172"/>
      <c r="AQ2858" s="172"/>
      <c r="AR2858" s="172"/>
      <c r="AS2858" s="172"/>
      <c r="AT2858" s="172"/>
      <c r="AU2858" s="172"/>
      <c r="AV2858" s="172"/>
      <c r="AW2858" s="172"/>
      <c r="AX2858" s="172"/>
      <c r="AY2858" s="172"/>
      <c r="AZ2858" s="172"/>
      <c r="BA2858" s="172"/>
      <c r="BB2858" s="172"/>
      <c r="BC2858" s="172"/>
      <c r="BD2858" s="172"/>
      <c r="BE2858" s="172"/>
      <c r="BF2858" s="172"/>
      <c r="BG2858" s="172"/>
      <c r="BH2858" s="172"/>
      <c r="BI2858" s="172"/>
      <c r="BJ2858" s="172"/>
      <c r="BK2858" s="172"/>
      <c r="BL2858" s="172"/>
      <c r="BM2858" s="172"/>
      <c r="BN2858" s="172"/>
    </row>
    <row r="2859" spans="20:66" s="156" customFormat="1">
      <c r="T2859" s="172"/>
      <c r="U2859" s="172"/>
      <c r="V2859" s="172"/>
      <c r="W2859" s="172"/>
      <c r="X2859" s="172"/>
      <c r="Y2859" s="172"/>
      <c r="Z2859" s="172"/>
      <c r="AA2859" s="172"/>
      <c r="AB2859" s="172"/>
      <c r="AC2859" s="172"/>
      <c r="AD2859" s="172"/>
      <c r="AE2859" s="172"/>
      <c r="AF2859" s="172"/>
      <c r="AG2859" s="172"/>
      <c r="AH2859" s="172"/>
      <c r="AI2859" s="172"/>
      <c r="AJ2859" s="172"/>
      <c r="AK2859" s="172"/>
      <c r="AL2859" s="172"/>
      <c r="AM2859" s="172"/>
      <c r="AN2859" s="172"/>
      <c r="AO2859" s="172"/>
      <c r="AP2859" s="172"/>
      <c r="AQ2859" s="172"/>
      <c r="AR2859" s="172"/>
      <c r="AS2859" s="172"/>
      <c r="AT2859" s="172"/>
      <c r="AU2859" s="172"/>
      <c r="AV2859" s="172"/>
      <c r="AW2859" s="172"/>
      <c r="AX2859" s="172"/>
      <c r="AY2859" s="172"/>
      <c r="AZ2859" s="172"/>
      <c r="BA2859" s="172"/>
      <c r="BB2859" s="172"/>
      <c r="BC2859" s="172"/>
      <c r="BD2859" s="172"/>
      <c r="BE2859" s="172"/>
      <c r="BF2859" s="172"/>
      <c r="BG2859" s="172"/>
      <c r="BH2859" s="172"/>
      <c r="BI2859" s="172"/>
      <c r="BJ2859" s="172"/>
      <c r="BK2859" s="172"/>
      <c r="BL2859" s="172"/>
      <c r="BM2859" s="172"/>
      <c r="BN2859" s="172"/>
    </row>
    <row r="2860" spans="20:66" s="156" customFormat="1">
      <c r="T2860" s="172"/>
      <c r="U2860" s="172"/>
      <c r="V2860" s="172"/>
      <c r="W2860" s="172"/>
      <c r="X2860" s="172"/>
      <c r="Y2860" s="172"/>
      <c r="Z2860" s="172"/>
      <c r="AA2860" s="172"/>
      <c r="AB2860" s="172"/>
      <c r="AC2860" s="172"/>
      <c r="AD2860" s="172"/>
      <c r="AE2860" s="172"/>
      <c r="AF2860" s="172"/>
      <c r="AG2860" s="172"/>
      <c r="AH2860" s="172"/>
      <c r="AI2860" s="172"/>
      <c r="AJ2860" s="172"/>
      <c r="AK2860" s="172"/>
      <c r="AL2860" s="172"/>
      <c r="AM2860" s="172"/>
      <c r="AN2860" s="172"/>
      <c r="AO2860" s="172"/>
      <c r="AP2860" s="172"/>
      <c r="AQ2860" s="172"/>
      <c r="AR2860" s="172"/>
      <c r="AS2860" s="172"/>
      <c r="AT2860" s="172"/>
      <c r="AU2860" s="172"/>
      <c r="AV2860" s="172"/>
      <c r="AW2860" s="172"/>
      <c r="AX2860" s="172"/>
      <c r="AY2860" s="172"/>
      <c r="AZ2860" s="172"/>
      <c r="BA2860" s="172"/>
      <c r="BB2860" s="172"/>
      <c r="BC2860" s="172"/>
      <c r="BD2860" s="172"/>
      <c r="BE2860" s="172"/>
      <c r="BF2860" s="172"/>
      <c r="BG2860" s="172"/>
      <c r="BH2860" s="172"/>
      <c r="BI2860" s="172"/>
      <c r="BJ2860" s="172"/>
      <c r="BK2860" s="172"/>
      <c r="BL2860" s="172"/>
      <c r="BM2860" s="172"/>
      <c r="BN2860" s="172"/>
    </row>
    <row r="2861" spans="20:66" s="156" customFormat="1">
      <c r="T2861" s="172"/>
      <c r="U2861" s="172"/>
      <c r="V2861" s="172"/>
      <c r="W2861" s="172"/>
      <c r="X2861" s="172"/>
      <c r="Y2861" s="172"/>
      <c r="Z2861" s="172"/>
      <c r="AA2861" s="172"/>
      <c r="AB2861" s="172"/>
      <c r="AC2861" s="172"/>
      <c r="AD2861" s="172"/>
      <c r="AE2861" s="172"/>
      <c r="AF2861" s="172"/>
      <c r="AG2861" s="172"/>
      <c r="AH2861" s="172"/>
      <c r="AI2861" s="172"/>
      <c r="AJ2861" s="172"/>
      <c r="AK2861" s="172"/>
      <c r="AL2861" s="172"/>
      <c r="AM2861" s="172"/>
      <c r="AN2861" s="172"/>
      <c r="AO2861" s="172"/>
      <c r="AP2861" s="172"/>
      <c r="AQ2861" s="172"/>
      <c r="AR2861" s="172"/>
      <c r="AS2861" s="172"/>
      <c r="AT2861" s="172"/>
      <c r="AU2861" s="172"/>
      <c r="AV2861" s="172"/>
      <c r="AW2861" s="172"/>
      <c r="AX2861" s="172"/>
      <c r="AY2861" s="172"/>
      <c r="AZ2861" s="172"/>
      <c r="BA2861" s="172"/>
      <c r="BB2861" s="172"/>
      <c r="BC2861" s="172"/>
      <c r="BD2861" s="172"/>
      <c r="BE2861" s="172"/>
      <c r="BF2861" s="172"/>
      <c r="BG2861" s="172"/>
      <c r="BH2861" s="172"/>
      <c r="BI2861" s="172"/>
      <c r="BJ2861" s="172"/>
      <c r="BK2861" s="172"/>
      <c r="BL2861" s="172"/>
      <c r="BM2861" s="172"/>
      <c r="BN2861" s="172"/>
    </row>
    <row r="2862" spans="20:66" s="156" customFormat="1">
      <c r="T2862" s="172"/>
      <c r="U2862" s="172"/>
      <c r="V2862" s="172"/>
      <c r="W2862" s="172"/>
      <c r="X2862" s="172"/>
      <c r="Y2862" s="172"/>
      <c r="Z2862" s="172"/>
      <c r="AA2862" s="172"/>
      <c r="AB2862" s="172"/>
      <c r="AC2862" s="172"/>
      <c r="AD2862" s="172"/>
      <c r="AE2862" s="172"/>
      <c r="AF2862" s="172"/>
      <c r="AG2862" s="172"/>
      <c r="AH2862" s="172"/>
      <c r="AI2862" s="172"/>
      <c r="AJ2862" s="172"/>
      <c r="AK2862" s="172"/>
      <c r="AL2862" s="172"/>
      <c r="AM2862" s="172"/>
      <c r="AN2862" s="172"/>
      <c r="AO2862" s="172"/>
      <c r="AP2862" s="172"/>
      <c r="AQ2862" s="172"/>
      <c r="AR2862" s="172"/>
      <c r="AS2862" s="172"/>
      <c r="AT2862" s="172"/>
      <c r="AU2862" s="172"/>
      <c r="AV2862" s="172"/>
      <c r="AW2862" s="172"/>
      <c r="AX2862" s="172"/>
      <c r="AY2862" s="172"/>
      <c r="AZ2862" s="172"/>
      <c r="BA2862" s="172"/>
      <c r="BB2862" s="172"/>
      <c r="BC2862" s="172"/>
      <c r="BD2862" s="172"/>
      <c r="BE2862" s="172"/>
      <c r="BF2862" s="172"/>
      <c r="BG2862" s="172"/>
      <c r="BH2862" s="172"/>
      <c r="BI2862" s="172"/>
      <c r="BJ2862" s="172"/>
      <c r="BK2862" s="172"/>
      <c r="BL2862" s="172"/>
      <c r="BM2862" s="172"/>
      <c r="BN2862" s="172"/>
    </row>
    <row r="2863" spans="20:66" s="156" customFormat="1">
      <c r="T2863" s="172"/>
      <c r="U2863" s="172"/>
      <c r="V2863" s="172"/>
      <c r="W2863" s="172"/>
      <c r="X2863" s="172"/>
      <c r="Y2863" s="172"/>
      <c r="Z2863" s="172"/>
      <c r="AA2863" s="172"/>
      <c r="AB2863" s="172"/>
      <c r="AC2863" s="172"/>
      <c r="AD2863" s="172"/>
      <c r="AE2863" s="172"/>
      <c r="AF2863" s="172"/>
      <c r="AG2863" s="172"/>
      <c r="AH2863" s="172"/>
      <c r="AI2863" s="172"/>
      <c r="AJ2863" s="172"/>
      <c r="AK2863" s="172"/>
      <c r="AL2863" s="172"/>
      <c r="AM2863" s="172"/>
      <c r="AN2863" s="172"/>
      <c r="AO2863" s="172"/>
      <c r="AP2863" s="172"/>
      <c r="AQ2863" s="172"/>
      <c r="AR2863" s="172"/>
      <c r="AS2863" s="172"/>
      <c r="AT2863" s="172"/>
      <c r="AU2863" s="172"/>
      <c r="AV2863" s="172"/>
      <c r="AW2863" s="172"/>
      <c r="AX2863" s="172"/>
      <c r="AY2863" s="172"/>
      <c r="AZ2863" s="172"/>
      <c r="BA2863" s="172"/>
      <c r="BB2863" s="172"/>
      <c r="BC2863" s="172"/>
      <c r="BD2863" s="172"/>
      <c r="BE2863" s="172"/>
      <c r="BF2863" s="172"/>
      <c r="BG2863" s="172"/>
      <c r="BH2863" s="172"/>
      <c r="BI2863" s="172"/>
      <c r="BJ2863" s="172"/>
      <c r="BK2863" s="172"/>
      <c r="BL2863" s="172"/>
      <c r="BM2863" s="172"/>
      <c r="BN2863" s="172"/>
    </row>
    <row r="2864" spans="20:66" s="156" customFormat="1">
      <c r="T2864" s="172"/>
      <c r="U2864" s="172"/>
      <c r="V2864" s="172"/>
      <c r="W2864" s="172"/>
      <c r="X2864" s="172"/>
      <c r="Y2864" s="172"/>
      <c r="Z2864" s="172"/>
      <c r="AA2864" s="172"/>
      <c r="AB2864" s="172"/>
      <c r="AC2864" s="172"/>
      <c r="AD2864" s="172"/>
      <c r="AE2864" s="172"/>
      <c r="AF2864" s="172"/>
      <c r="AG2864" s="172"/>
      <c r="AH2864" s="172"/>
      <c r="AI2864" s="172"/>
      <c r="AJ2864" s="172"/>
      <c r="AK2864" s="172"/>
      <c r="AL2864" s="172"/>
      <c r="AM2864" s="172"/>
      <c r="AN2864" s="172"/>
      <c r="AO2864" s="172"/>
      <c r="AP2864" s="172"/>
      <c r="AQ2864" s="172"/>
      <c r="AR2864" s="172"/>
      <c r="AS2864" s="172"/>
      <c r="AT2864" s="172"/>
      <c r="AU2864" s="172"/>
      <c r="AV2864" s="172"/>
      <c r="AW2864" s="172"/>
      <c r="AX2864" s="172"/>
      <c r="AY2864" s="172"/>
      <c r="AZ2864" s="172"/>
      <c r="BA2864" s="172"/>
      <c r="BB2864" s="172"/>
      <c r="BC2864" s="172"/>
      <c r="BD2864" s="172"/>
      <c r="BE2864" s="172"/>
      <c r="BF2864" s="172"/>
      <c r="BG2864" s="172"/>
      <c r="BH2864" s="172"/>
      <c r="BI2864" s="172"/>
      <c r="BJ2864" s="172"/>
      <c r="BK2864" s="172"/>
      <c r="BL2864" s="172"/>
      <c r="BM2864" s="172"/>
      <c r="BN2864" s="172"/>
    </row>
    <row r="2865" spans="20:66" s="156" customFormat="1">
      <c r="T2865" s="172"/>
      <c r="U2865" s="172"/>
      <c r="V2865" s="172"/>
      <c r="W2865" s="172"/>
      <c r="X2865" s="172"/>
      <c r="Y2865" s="172"/>
      <c r="Z2865" s="172"/>
      <c r="AA2865" s="172"/>
      <c r="AB2865" s="172"/>
      <c r="AC2865" s="172"/>
      <c r="AD2865" s="172"/>
      <c r="AE2865" s="172"/>
      <c r="AF2865" s="172"/>
      <c r="AG2865" s="172"/>
      <c r="AH2865" s="172"/>
      <c r="AI2865" s="172"/>
      <c r="AJ2865" s="172"/>
      <c r="AK2865" s="172"/>
      <c r="AL2865" s="172"/>
      <c r="AM2865" s="172"/>
      <c r="AN2865" s="172"/>
      <c r="AO2865" s="172"/>
      <c r="AP2865" s="172"/>
      <c r="AQ2865" s="172"/>
      <c r="AR2865" s="172"/>
      <c r="AS2865" s="172"/>
      <c r="AT2865" s="172"/>
      <c r="AU2865" s="172"/>
      <c r="AV2865" s="172"/>
      <c r="AW2865" s="172"/>
      <c r="AX2865" s="172"/>
      <c r="AY2865" s="172"/>
      <c r="AZ2865" s="172"/>
      <c r="BA2865" s="172"/>
      <c r="BB2865" s="172"/>
      <c r="BC2865" s="172"/>
      <c r="BD2865" s="172"/>
      <c r="BE2865" s="172"/>
      <c r="BF2865" s="172"/>
      <c r="BG2865" s="172"/>
      <c r="BH2865" s="172"/>
      <c r="BI2865" s="172"/>
      <c r="BJ2865" s="172"/>
      <c r="BK2865" s="172"/>
      <c r="BL2865" s="172"/>
      <c r="BM2865" s="172"/>
      <c r="BN2865" s="172"/>
    </row>
    <row r="2866" spans="20:66" s="156" customFormat="1">
      <c r="T2866" s="172"/>
      <c r="U2866" s="172"/>
      <c r="V2866" s="172"/>
      <c r="W2866" s="172"/>
      <c r="X2866" s="172"/>
      <c r="Y2866" s="172"/>
      <c r="Z2866" s="172"/>
      <c r="AA2866" s="172"/>
      <c r="AB2866" s="172"/>
      <c r="AC2866" s="172"/>
      <c r="AD2866" s="172"/>
      <c r="AE2866" s="172"/>
      <c r="AF2866" s="172"/>
      <c r="AG2866" s="172"/>
      <c r="AH2866" s="172"/>
      <c r="AI2866" s="172"/>
      <c r="AJ2866" s="172"/>
      <c r="AK2866" s="172"/>
      <c r="AL2866" s="172"/>
      <c r="AM2866" s="172"/>
      <c r="AN2866" s="172"/>
      <c r="AO2866" s="172"/>
      <c r="AP2866" s="172"/>
      <c r="AQ2866" s="172"/>
      <c r="AR2866" s="172"/>
      <c r="AS2866" s="172"/>
      <c r="AT2866" s="172"/>
      <c r="AU2866" s="172"/>
      <c r="AV2866" s="172"/>
      <c r="AW2866" s="172"/>
      <c r="AX2866" s="172"/>
      <c r="AY2866" s="172"/>
      <c r="AZ2866" s="172"/>
      <c r="BA2866" s="172"/>
      <c r="BB2866" s="172"/>
      <c r="BC2866" s="172"/>
      <c r="BD2866" s="172"/>
      <c r="BE2866" s="172"/>
      <c r="BF2866" s="172"/>
      <c r="BG2866" s="172"/>
      <c r="BH2866" s="172"/>
      <c r="BI2866" s="172"/>
      <c r="BJ2866" s="172"/>
      <c r="BK2866" s="172"/>
      <c r="BL2866" s="172"/>
      <c r="BM2866" s="172"/>
      <c r="BN2866" s="172"/>
    </row>
    <row r="2867" spans="20:66" s="156" customFormat="1">
      <c r="T2867" s="172"/>
      <c r="U2867" s="172"/>
      <c r="V2867" s="172"/>
      <c r="W2867" s="172"/>
      <c r="X2867" s="172"/>
      <c r="Y2867" s="172"/>
      <c r="Z2867" s="172"/>
      <c r="AA2867" s="172"/>
      <c r="AB2867" s="172"/>
      <c r="AC2867" s="172"/>
      <c r="AD2867" s="172"/>
      <c r="AE2867" s="172"/>
      <c r="AF2867" s="172"/>
      <c r="AG2867" s="172"/>
      <c r="AH2867" s="172"/>
      <c r="AI2867" s="172"/>
      <c r="AJ2867" s="172"/>
      <c r="AK2867" s="172"/>
      <c r="AL2867" s="172"/>
      <c r="AM2867" s="172"/>
      <c r="AN2867" s="172"/>
      <c r="AO2867" s="172"/>
      <c r="AP2867" s="172"/>
      <c r="AQ2867" s="172"/>
      <c r="AR2867" s="172"/>
      <c r="AS2867" s="172"/>
      <c r="AT2867" s="172"/>
      <c r="AU2867" s="172"/>
      <c r="AV2867" s="172"/>
      <c r="AW2867" s="172"/>
      <c r="AX2867" s="172"/>
      <c r="AY2867" s="172"/>
      <c r="AZ2867" s="172"/>
      <c r="BA2867" s="172"/>
      <c r="BB2867" s="172"/>
      <c r="BC2867" s="172"/>
      <c r="BD2867" s="172"/>
      <c r="BE2867" s="172"/>
      <c r="BF2867" s="172"/>
      <c r="BG2867" s="172"/>
      <c r="BH2867" s="172"/>
      <c r="BI2867" s="172"/>
      <c r="BJ2867" s="172"/>
      <c r="BK2867" s="172"/>
      <c r="BL2867" s="172"/>
      <c r="BM2867" s="172"/>
      <c r="BN2867" s="172"/>
    </row>
    <row r="2868" spans="20:66" s="156" customFormat="1">
      <c r="T2868" s="172"/>
      <c r="U2868" s="172"/>
      <c r="V2868" s="172"/>
      <c r="W2868" s="172"/>
      <c r="X2868" s="172"/>
      <c r="Y2868" s="172"/>
      <c r="Z2868" s="172"/>
      <c r="AA2868" s="172"/>
      <c r="AB2868" s="172"/>
      <c r="AC2868" s="172"/>
      <c r="AD2868" s="172"/>
      <c r="AE2868" s="172"/>
      <c r="AF2868" s="172"/>
      <c r="AG2868" s="172"/>
      <c r="AH2868" s="172"/>
      <c r="AI2868" s="172"/>
      <c r="AJ2868" s="172"/>
      <c r="AK2868" s="172"/>
      <c r="AL2868" s="172"/>
      <c r="AM2868" s="172"/>
      <c r="AN2868" s="172"/>
      <c r="AO2868" s="172"/>
      <c r="AP2868" s="172"/>
      <c r="AQ2868" s="172"/>
      <c r="AR2868" s="172"/>
      <c r="AS2868" s="172"/>
      <c r="AT2868" s="172"/>
      <c r="AU2868" s="172"/>
      <c r="AV2868" s="172"/>
      <c r="AW2868" s="172"/>
      <c r="AX2868" s="172"/>
      <c r="AY2868" s="172"/>
      <c r="AZ2868" s="172"/>
      <c r="BA2868" s="172"/>
      <c r="BB2868" s="172"/>
      <c r="BC2868" s="172"/>
      <c r="BD2868" s="172"/>
      <c r="BE2868" s="172"/>
      <c r="BF2868" s="172"/>
      <c r="BG2868" s="172"/>
      <c r="BH2868" s="172"/>
      <c r="BI2868" s="172"/>
      <c r="BJ2868" s="172"/>
      <c r="BK2868" s="172"/>
      <c r="BL2868" s="172"/>
      <c r="BM2868" s="172"/>
      <c r="BN2868" s="172"/>
    </row>
    <row r="2869" spans="20:66" s="156" customFormat="1">
      <c r="T2869" s="172"/>
      <c r="U2869" s="172"/>
      <c r="V2869" s="172"/>
      <c r="W2869" s="172"/>
      <c r="X2869" s="172"/>
      <c r="Y2869" s="172"/>
      <c r="Z2869" s="172"/>
      <c r="AA2869" s="172"/>
      <c r="AB2869" s="172"/>
      <c r="AC2869" s="172"/>
      <c r="AD2869" s="172"/>
      <c r="AE2869" s="172"/>
      <c r="AF2869" s="172"/>
      <c r="AG2869" s="172"/>
      <c r="AH2869" s="172"/>
      <c r="AI2869" s="172"/>
      <c r="AJ2869" s="172"/>
      <c r="AK2869" s="172"/>
      <c r="AL2869" s="172"/>
      <c r="AM2869" s="172"/>
      <c r="AN2869" s="172"/>
      <c r="AO2869" s="172"/>
      <c r="AP2869" s="172"/>
      <c r="AQ2869" s="172"/>
      <c r="AR2869" s="172"/>
      <c r="AS2869" s="172"/>
      <c r="AT2869" s="172"/>
      <c r="AU2869" s="172"/>
      <c r="AV2869" s="172"/>
      <c r="AW2869" s="172"/>
      <c r="AX2869" s="172"/>
      <c r="AY2869" s="172"/>
      <c r="AZ2869" s="172"/>
      <c r="BA2869" s="172"/>
      <c r="BB2869" s="172"/>
      <c r="BC2869" s="172"/>
      <c r="BD2869" s="172"/>
      <c r="BE2869" s="172"/>
      <c r="BF2869" s="172"/>
      <c r="BG2869" s="172"/>
      <c r="BH2869" s="172"/>
      <c r="BI2869" s="172"/>
      <c r="BJ2869" s="172"/>
      <c r="BK2869" s="172"/>
      <c r="BL2869" s="172"/>
      <c r="BM2869" s="172"/>
      <c r="BN2869" s="172"/>
    </row>
    <row r="2870" spans="20:66" s="156" customFormat="1">
      <c r="T2870" s="172"/>
      <c r="U2870" s="172"/>
      <c r="V2870" s="172"/>
      <c r="W2870" s="172"/>
      <c r="X2870" s="172"/>
      <c r="Y2870" s="172"/>
      <c r="Z2870" s="172"/>
      <c r="AA2870" s="172"/>
      <c r="AB2870" s="172"/>
      <c r="AC2870" s="172"/>
      <c r="AD2870" s="172"/>
      <c r="AE2870" s="172"/>
      <c r="AF2870" s="172"/>
      <c r="AG2870" s="172"/>
      <c r="AH2870" s="172"/>
      <c r="AI2870" s="172"/>
      <c r="AJ2870" s="172"/>
      <c r="AK2870" s="172"/>
      <c r="AL2870" s="172"/>
      <c r="AM2870" s="172"/>
      <c r="AN2870" s="172"/>
      <c r="AO2870" s="172"/>
      <c r="AP2870" s="172"/>
      <c r="AQ2870" s="172"/>
      <c r="AR2870" s="172"/>
      <c r="AS2870" s="172"/>
      <c r="AT2870" s="172"/>
      <c r="AU2870" s="172"/>
      <c r="AV2870" s="172"/>
      <c r="AW2870" s="172"/>
      <c r="AX2870" s="172"/>
      <c r="AY2870" s="172"/>
      <c r="AZ2870" s="172"/>
      <c r="BA2870" s="172"/>
      <c r="BB2870" s="172"/>
      <c r="BC2870" s="172"/>
      <c r="BD2870" s="172"/>
      <c r="BE2870" s="172"/>
      <c r="BF2870" s="172"/>
      <c r="BG2870" s="172"/>
      <c r="BH2870" s="172"/>
      <c r="BI2870" s="172"/>
      <c r="BJ2870" s="172"/>
      <c r="BK2870" s="172"/>
      <c r="BL2870" s="172"/>
      <c r="BM2870" s="172"/>
      <c r="BN2870" s="172"/>
    </row>
    <row r="2871" spans="20:66" s="156" customFormat="1">
      <c r="T2871" s="172"/>
      <c r="U2871" s="172"/>
      <c r="V2871" s="172"/>
      <c r="W2871" s="172"/>
      <c r="X2871" s="172"/>
      <c r="Y2871" s="172"/>
      <c r="Z2871" s="172"/>
      <c r="AA2871" s="172"/>
      <c r="AB2871" s="172"/>
      <c r="AC2871" s="172"/>
      <c r="AD2871" s="172"/>
      <c r="AE2871" s="172"/>
      <c r="AF2871" s="172"/>
      <c r="AG2871" s="172"/>
      <c r="AH2871" s="172"/>
      <c r="AI2871" s="172"/>
      <c r="AJ2871" s="172"/>
      <c r="AK2871" s="172"/>
      <c r="AL2871" s="172"/>
      <c r="AM2871" s="172"/>
      <c r="AN2871" s="172"/>
      <c r="AO2871" s="172"/>
      <c r="AP2871" s="172"/>
      <c r="AQ2871" s="172"/>
      <c r="AR2871" s="172"/>
      <c r="AS2871" s="172"/>
      <c r="AT2871" s="172"/>
      <c r="AU2871" s="172"/>
      <c r="AV2871" s="172"/>
      <c r="AW2871" s="172"/>
      <c r="AX2871" s="172"/>
      <c r="AY2871" s="172"/>
      <c r="AZ2871" s="172"/>
      <c r="BA2871" s="172"/>
      <c r="BB2871" s="172"/>
      <c r="BC2871" s="172"/>
      <c r="BD2871" s="172"/>
      <c r="BE2871" s="172"/>
      <c r="BF2871" s="172"/>
      <c r="BG2871" s="172"/>
      <c r="BH2871" s="172"/>
      <c r="BI2871" s="172"/>
      <c r="BJ2871" s="172"/>
      <c r="BK2871" s="172"/>
      <c r="BL2871" s="172"/>
      <c r="BM2871" s="172"/>
      <c r="BN2871" s="172"/>
    </row>
    <row r="2872" spans="20:66" s="156" customFormat="1">
      <c r="T2872" s="172"/>
      <c r="U2872" s="172"/>
      <c r="V2872" s="172"/>
      <c r="W2872" s="172"/>
      <c r="X2872" s="172"/>
      <c r="Y2872" s="172"/>
      <c r="Z2872" s="172"/>
      <c r="AA2872" s="172"/>
      <c r="AB2872" s="172"/>
      <c r="AC2872" s="172"/>
      <c r="AD2872" s="172"/>
      <c r="AE2872" s="172"/>
      <c r="AF2872" s="172"/>
      <c r="AG2872" s="172"/>
      <c r="AH2872" s="172"/>
      <c r="AI2872" s="172"/>
      <c r="AJ2872" s="172"/>
      <c r="AK2872" s="172"/>
      <c r="AL2872" s="172"/>
      <c r="AM2872" s="172"/>
      <c r="AN2872" s="172"/>
      <c r="AO2872" s="172"/>
      <c r="AP2872" s="172"/>
      <c r="AQ2872" s="172"/>
      <c r="AR2872" s="172"/>
      <c r="AS2872" s="172"/>
      <c r="AT2872" s="172"/>
      <c r="AU2872" s="172"/>
      <c r="AV2872" s="172"/>
      <c r="AW2872" s="172"/>
      <c r="AX2872" s="172"/>
      <c r="AY2872" s="172"/>
      <c r="AZ2872" s="172"/>
      <c r="BA2872" s="172"/>
      <c r="BB2872" s="172"/>
      <c r="BC2872" s="172"/>
      <c r="BD2872" s="172"/>
      <c r="BE2872" s="172"/>
      <c r="BF2872" s="172"/>
      <c r="BG2872" s="172"/>
      <c r="BH2872" s="172"/>
      <c r="BI2872" s="172"/>
      <c r="BJ2872" s="172"/>
      <c r="BK2872" s="172"/>
      <c r="BL2872" s="172"/>
      <c r="BM2872" s="172"/>
      <c r="BN2872" s="172"/>
    </row>
    <row r="2873" spans="20:66" s="156" customFormat="1">
      <c r="T2873" s="172"/>
      <c r="U2873" s="172"/>
      <c r="V2873" s="172"/>
      <c r="W2873" s="172"/>
      <c r="X2873" s="172"/>
      <c r="Y2873" s="172"/>
      <c r="Z2873" s="172"/>
      <c r="AA2873" s="172"/>
      <c r="AB2873" s="172"/>
      <c r="AC2873" s="172"/>
      <c r="AD2873" s="172"/>
      <c r="AE2873" s="172"/>
      <c r="AF2873" s="172"/>
      <c r="AG2873" s="172"/>
      <c r="AH2873" s="172"/>
      <c r="AI2873" s="172"/>
      <c r="AJ2873" s="172"/>
      <c r="AK2873" s="172"/>
      <c r="AL2873" s="172"/>
      <c r="AM2873" s="172"/>
      <c r="AN2873" s="172"/>
      <c r="AO2873" s="172"/>
      <c r="AP2873" s="172"/>
      <c r="AQ2873" s="172"/>
      <c r="AR2873" s="172"/>
      <c r="AS2873" s="172"/>
      <c r="AT2873" s="172"/>
      <c r="AU2873" s="172"/>
      <c r="AV2873" s="172"/>
      <c r="AW2873" s="172"/>
      <c r="AX2873" s="172"/>
      <c r="AY2873" s="172"/>
      <c r="AZ2873" s="172"/>
      <c r="BA2873" s="172"/>
      <c r="BB2873" s="172"/>
      <c r="BC2873" s="172"/>
      <c r="BD2873" s="172"/>
      <c r="BE2873" s="172"/>
      <c r="BF2873" s="172"/>
      <c r="BG2873" s="172"/>
      <c r="BH2873" s="172"/>
      <c r="BI2873" s="172"/>
      <c r="BJ2873" s="172"/>
      <c r="BK2873" s="172"/>
      <c r="BL2873" s="172"/>
      <c r="BM2873" s="172"/>
      <c r="BN2873" s="172"/>
    </row>
    <row r="2874" spans="20:66" s="156" customFormat="1">
      <c r="T2874" s="172"/>
      <c r="U2874" s="172"/>
      <c r="V2874" s="172"/>
      <c r="W2874" s="172"/>
      <c r="X2874" s="172"/>
      <c r="Y2874" s="172"/>
      <c r="Z2874" s="172"/>
      <c r="AA2874" s="172"/>
      <c r="AB2874" s="172"/>
      <c r="AC2874" s="172"/>
      <c r="AD2874" s="172"/>
      <c r="AE2874" s="172"/>
      <c r="AF2874" s="172"/>
      <c r="AG2874" s="172"/>
      <c r="AH2874" s="172"/>
      <c r="AI2874" s="172"/>
      <c r="AJ2874" s="172"/>
      <c r="AK2874" s="172"/>
      <c r="AL2874" s="172"/>
      <c r="AM2874" s="172"/>
      <c r="AN2874" s="172"/>
      <c r="AO2874" s="172"/>
      <c r="AP2874" s="172"/>
      <c r="AQ2874" s="172"/>
      <c r="AR2874" s="172"/>
      <c r="AS2874" s="172"/>
      <c r="AT2874" s="172"/>
      <c r="AU2874" s="172"/>
      <c r="AV2874" s="172"/>
      <c r="AW2874" s="172"/>
      <c r="AX2874" s="172"/>
      <c r="AY2874" s="172"/>
      <c r="AZ2874" s="172"/>
      <c r="BA2874" s="172"/>
      <c r="BB2874" s="172"/>
      <c r="BC2874" s="172"/>
      <c r="BD2874" s="172"/>
      <c r="BE2874" s="172"/>
      <c r="BF2874" s="172"/>
      <c r="BG2874" s="172"/>
      <c r="BH2874" s="172"/>
      <c r="BI2874" s="172"/>
      <c r="BJ2874" s="172"/>
      <c r="BK2874" s="172"/>
      <c r="BL2874" s="172"/>
      <c r="BM2874" s="172"/>
      <c r="BN2874" s="172"/>
    </row>
    <row r="2875" spans="20:66" s="156" customFormat="1">
      <c r="T2875" s="172"/>
      <c r="U2875" s="172"/>
      <c r="V2875" s="172"/>
      <c r="W2875" s="172"/>
      <c r="X2875" s="172"/>
      <c r="Y2875" s="172"/>
      <c r="Z2875" s="172"/>
      <c r="AA2875" s="172"/>
      <c r="AB2875" s="172"/>
      <c r="AC2875" s="172"/>
      <c r="AD2875" s="172"/>
      <c r="AE2875" s="172"/>
      <c r="AF2875" s="172"/>
      <c r="AG2875" s="172"/>
      <c r="AH2875" s="172"/>
      <c r="AI2875" s="172"/>
      <c r="AJ2875" s="172"/>
      <c r="AK2875" s="172"/>
      <c r="AL2875" s="172"/>
      <c r="AM2875" s="172"/>
      <c r="AN2875" s="172"/>
      <c r="AO2875" s="172"/>
      <c r="AP2875" s="172"/>
      <c r="AQ2875" s="172"/>
      <c r="AR2875" s="172"/>
      <c r="AS2875" s="172"/>
      <c r="AT2875" s="172"/>
      <c r="AU2875" s="172"/>
      <c r="AV2875" s="172"/>
      <c r="AW2875" s="172"/>
      <c r="AX2875" s="172"/>
      <c r="AY2875" s="172"/>
      <c r="AZ2875" s="172"/>
      <c r="BA2875" s="172"/>
      <c r="BB2875" s="172"/>
      <c r="BC2875" s="172"/>
      <c r="BD2875" s="172"/>
      <c r="BE2875" s="172"/>
      <c r="BF2875" s="172"/>
      <c r="BG2875" s="172"/>
      <c r="BH2875" s="172"/>
      <c r="BI2875" s="172"/>
      <c r="BJ2875" s="172"/>
      <c r="BK2875" s="172"/>
      <c r="BL2875" s="172"/>
      <c r="BM2875" s="172"/>
      <c r="BN2875" s="172"/>
    </row>
    <row r="2876" spans="20:66" s="156" customFormat="1">
      <c r="T2876" s="172"/>
      <c r="U2876" s="172"/>
      <c r="V2876" s="172"/>
      <c r="W2876" s="172"/>
      <c r="X2876" s="172"/>
      <c r="Y2876" s="172"/>
      <c r="Z2876" s="172"/>
      <c r="AA2876" s="172"/>
      <c r="AB2876" s="172"/>
      <c r="AC2876" s="172"/>
      <c r="AD2876" s="172"/>
      <c r="AE2876" s="172"/>
      <c r="AF2876" s="172"/>
      <c r="AG2876" s="172"/>
      <c r="AH2876" s="172"/>
      <c r="AI2876" s="172"/>
      <c r="AJ2876" s="172"/>
      <c r="AK2876" s="172"/>
      <c r="AL2876" s="172"/>
      <c r="AM2876" s="172"/>
      <c r="AN2876" s="172"/>
      <c r="AO2876" s="172"/>
      <c r="AP2876" s="172"/>
      <c r="AQ2876" s="172"/>
      <c r="AR2876" s="172"/>
      <c r="AS2876" s="172"/>
      <c r="AT2876" s="172"/>
      <c r="AU2876" s="172"/>
      <c r="AV2876" s="172"/>
      <c r="AW2876" s="172"/>
      <c r="AX2876" s="172"/>
      <c r="AY2876" s="172"/>
      <c r="AZ2876" s="172"/>
      <c r="BA2876" s="172"/>
      <c r="BB2876" s="172"/>
      <c r="BC2876" s="172"/>
      <c r="BD2876" s="172"/>
      <c r="BE2876" s="172"/>
      <c r="BF2876" s="172"/>
      <c r="BG2876" s="172"/>
      <c r="BH2876" s="172"/>
      <c r="BI2876" s="172"/>
      <c r="BJ2876" s="172"/>
      <c r="BK2876" s="172"/>
      <c r="BL2876" s="172"/>
      <c r="BM2876" s="172"/>
      <c r="BN2876" s="172"/>
    </row>
    <row r="2877" spans="20:66" s="156" customFormat="1">
      <c r="T2877" s="172"/>
      <c r="U2877" s="172"/>
      <c r="V2877" s="172"/>
      <c r="W2877" s="172"/>
      <c r="X2877" s="172"/>
      <c r="Y2877" s="172"/>
      <c r="Z2877" s="172"/>
      <c r="AA2877" s="172"/>
      <c r="AB2877" s="172"/>
      <c r="AC2877" s="172"/>
      <c r="AD2877" s="172"/>
      <c r="AE2877" s="172"/>
      <c r="AF2877" s="172"/>
      <c r="AG2877" s="172"/>
      <c r="AH2877" s="172"/>
      <c r="AI2877" s="172"/>
      <c r="AJ2877" s="172"/>
      <c r="AK2877" s="172"/>
      <c r="AL2877" s="172"/>
      <c r="AM2877" s="172"/>
      <c r="AN2877" s="172"/>
      <c r="AO2877" s="172"/>
      <c r="AP2877" s="172"/>
      <c r="AQ2877" s="172"/>
      <c r="AR2877" s="172"/>
      <c r="AS2877" s="172"/>
      <c r="AT2877" s="172"/>
      <c r="AU2877" s="172"/>
      <c r="AV2877" s="172"/>
      <c r="AW2877" s="172"/>
      <c r="AX2877" s="172"/>
      <c r="AY2877" s="172"/>
      <c r="AZ2877" s="172"/>
      <c r="BA2877" s="172"/>
      <c r="BB2877" s="172"/>
      <c r="BC2877" s="172"/>
      <c r="BD2877" s="172"/>
      <c r="BE2877" s="172"/>
      <c r="BF2877" s="172"/>
      <c r="BG2877" s="172"/>
      <c r="BH2877" s="172"/>
      <c r="BI2877" s="172"/>
      <c r="BJ2877" s="172"/>
      <c r="BK2877" s="172"/>
      <c r="BL2877" s="172"/>
      <c r="BM2877" s="172"/>
      <c r="BN2877" s="172"/>
    </row>
    <row r="2878" spans="20:66" s="156" customFormat="1">
      <c r="T2878" s="172"/>
      <c r="U2878" s="172"/>
      <c r="V2878" s="172"/>
      <c r="W2878" s="172"/>
      <c r="X2878" s="172"/>
      <c r="Y2878" s="172"/>
      <c r="Z2878" s="172"/>
      <c r="AA2878" s="172"/>
      <c r="AB2878" s="172"/>
      <c r="AC2878" s="172"/>
      <c r="AD2878" s="172"/>
      <c r="AE2878" s="172"/>
      <c r="AF2878" s="172"/>
      <c r="AG2878" s="172"/>
      <c r="AH2878" s="172"/>
      <c r="AI2878" s="172"/>
      <c r="AJ2878" s="172"/>
      <c r="AK2878" s="172"/>
      <c r="AL2878" s="172"/>
      <c r="AM2878" s="172"/>
      <c r="AN2878" s="172"/>
      <c r="AO2878" s="172"/>
      <c r="AP2878" s="172"/>
      <c r="AQ2878" s="172"/>
      <c r="AR2878" s="172"/>
      <c r="AS2878" s="172"/>
      <c r="AT2878" s="172"/>
      <c r="AU2878" s="172"/>
      <c r="AV2878" s="172"/>
      <c r="AW2878" s="172"/>
      <c r="AX2878" s="172"/>
      <c r="AY2878" s="172"/>
      <c r="AZ2878" s="172"/>
      <c r="BA2878" s="172"/>
      <c r="BB2878" s="172"/>
      <c r="BC2878" s="172"/>
      <c r="BD2878" s="172"/>
      <c r="BE2878" s="172"/>
      <c r="BF2878" s="172"/>
      <c r="BG2878" s="172"/>
      <c r="BH2878" s="172"/>
      <c r="BI2878" s="172"/>
      <c r="BJ2878" s="172"/>
      <c r="BK2878" s="172"/>
      <c r="BL2878" s="172"/>
      <c r="BM2878" s="172"/>
      <c r="BN2878" s="172"/>
    </row>
    <row r="2879" spans="20:66" s="156" customFormat="1">
      <c r="T2879" s="172"/>
      <c r="U2879" s="172"/>
      <c r="V2879" s="172"/>
      <c r="W2879" s="172"/>
      <c r="X2879" s="172"/>
      <c r="Y2879" s="172"/>
      <c r="Z2879" s="172"/>
      <c r="AA2879" s="172"/>
      <c r="AB2879" s="172"/>
      <c r="AC2879" s="172"/>
      <c r="AD2879" s="172"/>
      <c r="AE2879" s="172"/>
      <c r="AF2879" s="172"/>
      <c r="AG2879" s="172"/>
      <c r="AH2879" s="172"/>
      <c r="AI2879" s="172"/>
      <c r="AJ2879" s="172"/>
      <c r="AK2879" s="172"/>
      <c r="AL2879" s="172"/>
      <c r="AM2879" s="172"/>
      <c r="AN2879" s="172"/>
      <c r="AO2879" s="172"/>
      <c r="AP2879" s="172"/>
      <c r="AQ2879" s="172"/>
      <c r="AR2879" s="172"/>
      <c r="AS2879" s="172"/>
      <c r="AT2879" s="172"/>
      <c r="AU2879" s="172"/>
      <c r="AV2879" s="172"/>
      <c r="AW2879" s="172"/>
      <c r="AX2879" s="172"/>
      <c r="AY2879" s="172"/>
      <c r="AZ2879" s="172"/>
      <c r="BA2879" s="172"/>
      <c r="BB2879" s="172"/>
      <c r="BC2879" s="172"/>
      <c r="BD2879" s="172"/>
      <c r="BE2879" s="172"/>
      <c r="BF2879" s="172"/>
      <c r="BG2879" s="172"/>
      <c r="BH2879" s="172"/>
      <c r="BI2879" s="172"/>
      <c r="BJ2879" s="172"/>
      <c r="BK2879" s="172"/>
      <c r="BL2879" s="172"/>
      <c r="BM2879" s="172"/>
      <c r="BN2879" s="172"/>
    </row>
    <row r="2880" spans="20:66" s="156" customFormat="1">
      <c r="T2880" s="172"/>
      <c r="U2880" s="172"/>
      <c r="V2880" s="172"/>
      <c r="W2880" s="172"/>
      <c r="X2880" s="172"/>
      <c r="Y2880" s="172"/>
      <c r="Z2880" s="172"/>
      <c r="AA2880" s="172"/>
      <c r="AB2880" s="172"/>
      <c r="AC2880" s="172"/>
      <c r="AD2880" s="172"/>
      <c r="AE2880" s="172"/>
      <c r="AF2880" s="172"/>
      <c r="AG2880" s="172"/>
      <c r="AH2880" s="172"/>
      <c r="AI2880" s="172"/>
      <c r="AJ2880" s="172"/>
      <c r="AK2880" s="172"/>
      <c r="AL2880" s="172"/>
      <c r="AM2880" s="172"/>
      <c r="AN2880" s="172"/>
      <c r="AO2880" s="172"/>
      <c r="AP2880" s="172"/>
      <c r="AQ2880" s="172"/>
      <c r="AR2880" s="172"/>
      <c r="AS2880" s="172"/>
      <c r="AT2880" s="172"/>
      <c r="AU2880" s="172"/>
      <c r="AV2880" s="172"/>
      <c r="AW2880" s="172"/>
      <c r="AX2880" s="172"/>
      <c r="AY2880" s="172"/>
      <c r="AZ2880" s="172"/>
      <c r="BA2880" s="172"/>
      <c r="BB2880" s="172"/>
      <c r="BC2880" s="172"/>
      <c r="BD2880" s="172"/>
      <c r="BE2880" s="172"/>
      <c r="BF2880" s="172"/>
      <c r="BG2880" s="172"/>
      <c r="BH2880" s="172"/>
      <c r="BI2880" s="172"/>
      <c r="BJ2880" s="172"/>
      <c r="BK2880" s="172"/>
      <c r="BL2880" s="172"/>
      <c r="BM2880" s="172"/>
      <c r="BN2880" s="172"/>
    </row>
    <row r="2881" spans="20:66" s="156" customFormat="1">
      <c r="T2881" s="172"/>
      <c r="U2881" s="172"/>
      <c r="V2881" s="172"/>
      <c r="W2881" s="172"/>
      <c r="X2881" s="172"/>
      <c r="Y2881" s="172"/>
      <c r="Z2881" s="172"/>
      <c r="AA2881" s="172"/>
      <c r="AB2881" s="172"/>
      <c r="AC2881" s="172"/>
      <c r="AD2881" s="172"/>
      <c r="AE2881" s="172"/>
      <c r="AF2881" s="172"/>
      <c r="AG2881" s="172"/>
      <c r="AH2881" s="172"/>
      <c r="AI2881" s="172"/>
      <c r="AJ2881" s="172"/>
      <c r="AK2881" s="172"/>
      <c r="AL2881" s="172"/>
      <c r="AM2881" s="172"/>
      <c r="AN2881" s="172"/>
      <c r="AO2881" s="172"/>
      <c r="AP2881" s="172"/>
      <c r="AQ2881" s="172"/>
      <c r="AR2881" s="172"/>
      <c r="AS2881" s="172"/>
      <c r="AT2881" s="172"/>
      <c r="AU2881" s="172"/>
      <c r="AV2881" s="172"/>
      <c r="AW2881" s="172"/>
      <c r="AX2881" s="172"/>
      <c r="AY2881" s="172"/>
      <c r="AZ2881" s="172"/>
      <c r="BA2881" s="172"/>
      <c r="BB2881" s="172"/>
      <c r="BC2881" s="172"/>
      <c r="BD2881" s="172"/>
      <c r="BE2881" s="172"/>
      <c r="BF2881" s="172"/>
      <c r="BG2881" s="172"/>
      <c r="BH2881" s="172"/>
      <c r="BI2881" s="172"/>
      <c r="BJ2881" s="172"/>
      <c r="BK2881" s="172"/>
      <c r="BL2881" s="172"/>
      <c r="BM2881" s="172"/>
      <c r="BN2881" s="172"/>
    </row>
    <row r="2882" spans="20:66" s="156" customFormat="1">
      <c r="T2882" s="172"/>
      <c r="U2882" s="172"/>
      <c r="V2882" s="172"/>
      <c r="W2882" s="172"/>
      <c r="X2882" s="172"/>
      <c r="Y2882" s="172"/>
      <c r="Z2882" s="172"/>
      <c r="AA2882" s="172"/>
      <c r="AB2882" s="172"/>
      <c r="AC2882" s="172"/>
      <c r="AD2882" s="172"/>
      <c r="AE2882" s="172"/>
      <c r="AF2882" s="172"/>
      <c r="AG2882" s="172"/>
      <c r="AH2882" s="172"/>
      <c r="AI2882" s="172"/>
      <c r="AJ2882" s="172"/>
      <c r="AK2882" s="172"/>
      <c r="AL2882" s="172"/>
      <c r="AM2882" s="172"/>
      <c r="AN2882" s="172"/>
      <c r="AO2882" s="172"/>
      <c r="AP2882" s="172"/>
      <c r="AQ2882" s="172"/>
      <c r="AR2882" s="172"/>
      <c r="AS2882" s="172"/>
      <c r="AT2882" s="172"/>
      <c r="AU2882" s="172"/>
      <c r="AV2882" s="172"/>
      <c r="AW2882" s="172"/>
      <c r="AX2882" s="172"/>
      <c r="AY2882" s="172"/>
      <c r="AZ2882" s="172"/>
      <c r="BA2882" s="172"/>
      <c r="BB2882" s="172"/>
      <c r="BC2882" s="172"/>
      <c r="BD2882" s="172"/>
      <c r="BE2882" s="172"/>
      <c r="BF2882" s="172"/>
      <c r="BG2882" s="172"/>
      <c r="BH2882" s="172"/>
      <c r="BI2882" s="172"/>
      <c r="BJ2882" s="172"/>
      <c r="BK2882" s="172"/>
      <c r="BL2882" s="172"/>
      <c r="BM2882" s="172"/>
      <c r="BN2882" s="172"/>
    </row>
    <row r="2883" spans="20:66" s="156" customFormat="1">
      <c r="T2883" s="172"/>
      <c r="U2883" s="172"/>
      <c r="V2883" s="172"/>
      <c r="W2883" s="172"/>
      <c r="X2883" s="172"/>
      <c r="Y2883" s="172"/>
      <c r="Z2883" s="172"/>
      <c r="AA2883" s="172"/>
      <c r="AB2883" s="172"/>
      <c r="AC2883" s="172"/>
      <c r="AD2883" s="172"/>
      <c r="AE2883" s="172"/>
      <c r="AF2883" s="172"/>
      <c r="AG2883" s="172"/>
      <c r="AH2883" s="172"/>
      <c r="AI2883" s="172"/>
      <c r="AJ2883" s="172"/>
      <c r="AK2883" s="172"/>
      <c r="AL2883" s="172"/>
      <c r="AM2883" s="172"/>
      <c r="AN2883" s="172"/>
      <c r="AO2883" s="172"/>
      <c r="AP2883" s="172"/>
      <c r="AQ2883" s="172"/>
      <c r="AR2883" s="172"/>
      <c r="AS2883" s="172"/>
      <c r="AT2883" s="172"/>
      <c r="AU2883" s="172"/>
      <c r="AV2883" s="172"/>
      <c r="AW2883" s="172"/>
      <c r="AX2883" s="172"/>
      <c r="AY2883" s="172"/>
      <c r="AZ2883" s="172"/>
      <c r="BA2883" s="172"/>
      <c r="BB2883" s="172"/>
      <c r="BC2883" s="172"/>
      <c r="BD2883" s="172"/>
      <c r="BE2883" s="172"/>
      <c r="BF2883" s="172"/>
      <c r="BG2883" s="172"/>
      <c r="BH2883" s="172"/>
      <c r="BI2883" s="172"/>
      <c r="BJ2883" s="172"/>
      <c r="BK2883" s="172"/>
      <c r="BL2883" s="172"/>
      <c r="BM2883" s="172"/>
      <c r="BN2883" s="172"/>
    </row>
    <row r="2884" spans="20:66" s="156" customFormat="1">
      <c r="T2884" s="172"/>
      <c r="U2884" s="172"/>
      <c r="V2884" s="172"/>
      <c r="W2884" s="172"/>
      <c r="X2884" s="172"/>
      <c r="Y2884" s="172"/>
      <c r="Z2884" s="172"/>
      <c r="AA2884" s="172"/>
      <c r="AB2884" s="172"/>
      <c r="AC2884" s="172"/>
      <c r="AD2884" s="172"/>
      <c r="AE2884" s="172"/>
      <c r="AF2884" s="172"/>
      <c r="AG2884" s="172"/>
      <c r="AH2884" s="172"/>
      <c r="AI2884" s="172"/>
      <c r="AJ2884" s="172"/>
      <c r="AK2884" s="172"/>
      <c r="AL2884" s="172"/>
      <c r="AM2884" s="172"/>
      <c r="AN2884" s="172"/>
      <c r="AO2884" s="172"/>
      <c r="AP2884" s="172"/>
      <c r="AQ2884" s="172"/>
      <c r="AR2884" s="172"/>
      <c r="AS2884" s="172"/>
      <c r="AT2884" s="172"/>
      <c r="AU2884" s="172"/>
      <c r="AV2884" s="172"/>
      <c r="AW2884" s="172"/>
      <c r="AX2884" s="172"/>
      <c r="AY2884" s="172"/>
      <c r="AZ2884" s="172"/>
      <c r="BA2884" s="172"/>
      <c r="BB2884" s="172"/>
      <c r="BC2884" s="172"/>
      <c r="BD2884" s="172"/>
      <c r="BE2884" s="172"/>
      <c r="BF2884" s="172"/>
      <c r="BG2884" s="172"/>
      <c r="BH2884" s="172"/>
      <c r="BI2884" s="172"/>
      <c r="BJ2884" s="172"/>
      <c r="BK2884" s="172"/>
      <c r="BL2884" s="172"/>
      <c r="BM2884" s="172"/>
      <c r="BN2884" s="172"/>
    </row>
    <row r="2885" spans="20:66" s="156" customFormat="1">
      <c r="T2885" s="172"/>
      <c r="U2885" s="172"/>
      <c r="V2885" s="172"/>
      <c r="W2885" s="172"/>
      <c r="X2885" s="172"/>
      <c r="Y2885" s="172"/>
      <c r="Z2885" s="172"/>
      <c r="AA2885" s="172"/>
      <c r="AB2885" s="172"/>
      <c r="AC2885" s="172"/>
      <c r="AD2885" s="172"/>
      <c r="AE2885" s="172"/>
      <c r="AF2885" s="172"/>
      <c r="AG2885" s="172"/>
      <c r="AH2885" s="172"/>
      <c r="AI2885" s="172"/>
      <c r="AJ2885" s="172"/>
      <c r="AK2885" s="172"/>
      <c r="AL2885" s="172"/>
      <c r="AM2885" s="172"/>
      <c r="AN2885" s="172"/>
      <c r="AO2885" s="172"/>
      <c r="AP2885" s="172"/>
      <c r="AQ2885" s="172"/>
      <c r="AR2885" s="172"/>
      <c r="AS2885" s="172"/>
      <c r="AT2885" s="172"/>
      <c r="AU2885" s="172"/>
      <c r="AV2885" s="172"/>
      <c r="AW2885" s="172"/>
      <c r="AX2885" s="172"/>
      <c r="AY2885" s="172"/>
      <c r="AZ2885" s="172"/>
      <c r="BA2885" s="172"/>
      <c r="BB2885" s="172"/>
      <c r="BC2885" s="172"/>
      <c r="BD2885" s="172"/>
      <c r="BE2885" s="172"/>
      <c r="BF2885" s="172"/>
      <c r="BG2885" s="172"/>
      <c r="BH2885" s="172"/>
      <c r="BI2885" s="172"/>
      <c r="BJ2885" s="172"/>
      <c r="BK2885" s="172"/>
      <c r="BL2885" s="172"/>
      <c r="BM2885" s="172"/>
      <c r="BN2885" s="172"/>
    </row>
    <row r="2886" spans="20:66" s="156" customFormat="1">
      <c r="T2886" s="172"/>
      <c r="U2886" s="172"/>
      <c r="V2886" s="172"/>
      <c r="W2886" s="172"/>
      <c r="X2886" s="172"/>
      <c r="Y2886" s="172"/>
      <c r="Z2886" s="172"/>
      <c r="AA2886" s="172"/>
      <c r="AB2886" s="172"/>
      <c r="AC2886" s="172"/>
      <c r="AD2886" s="172"/>
      <c r="AE2886" s="172"/>
      <c r="AF2886" s="172"/>
      <c r="AG2886" s="172"/>
      <c r="AH2886" s="172"/>
      <c r="AI2886" s="172"/>
      <c r="AJ2886" s="172"/>
      <c r="AK2886" s="172"/>
      <c r="AL2886" s="172"/>
      <c r="AM2886" s="172"/>
      <c r="AN2886" s="172"/>
      <c r="AO2886" s="172"/>
      <c r="AP2886" s="172"/>
      <c r="AQ2886" s="172"/>
      <c r="AR2886" s="172"/>
      <c r="AS2886" s="172"/>
      <c r="AT2886" s="172"/>
      <c r="AU2886" s="172"/>
      <c r="AV2886" s="172"/>
      <c r="AW2886" s="172"/>
      <c r="AX2886" s="172"/>
      <c r="AY2886" s="172"/>
      <c r="AZ2886" s="172"/>
      <c r="BA2886" s="172"/>
      <c r="BB2886" s="172"/>
      <c r="BC2886" s="172"/>
      <c r="BD2886" s="172"/>
      <c r="BE2886" s="172"/>
      <c r="BF2886" s="172"/>
      <c r="BG2886" s="172"/>
      <c r="BH2886" s="172"/>
      <c r="BI2886" s="172"/>
      <c r="BJ2886" s="172"/>
      <c r="BK2886" s="172"/>
      <c r="BL2886" s="172"/>
      <c r="BM2886" s="172"/>
      <c r="BN2886" s="172"/>
    </row>
    <row r="2887" spans="20:66" s="156" customFormat="1">
      <c r="T2887" s="172"/>
      <c r="U2887" s="172"/>
      <c r="V2887" s="172"/>
      <c r="W2887" s="172"/>
      <c r="X2887" s="172"/>
      <c r="Y2887" s="172"/>
      <c r="Z2887" s="172"/>
      <c r="AA2887" s="172"/>
      <c r="AB2887" s="172"/>
      <c r="AC2887" s="172"/>
      <c r="AD2887" s="172"/>
      <c r="AE2887" s="172"/>
      <c r="AF2887" s="172"/>
      <c r="AG2887" s="172"/>
      <c r="AH2887" s="172"/>
      <c r="AI2887" s="172"/>
      <c r="AJ2887" s="172"/>
      <c r="AK2887" s="172"/>
      <c r="AL2887" s="172"/>
      <c r="AM2887" s="172"/>
      <c r="AN2887" s="172"/>
      <c r="AO2887" s="172"/>
      <c r="AP2887" s="172"/>
      <c r="AQ2887" s="172"/>
      <c r="AR2887" s="172"/>
      <c r="AS2887" s="172"/>
      <c r="AT2887" s="172"/>
      <c r="AU2887" s="172"/>
      <c r="AV2887" s="172"/>
      <c r="AW2887" s="172"/>
      <c r="AX2887" s="172"/>
      <c r="AY2887" s="172"/>
      <c r="AZ2887" s="172"/>
      <c r="BA2887" s="172"/>
      <c r="BB2887" s="172"/>
      <c r="BC2887" s="172"/>
      <c r="BD2887" s="172"/>
      <c r="BE2887" s="172"/>
      <c r="BF2887" s="172"/>
      <c r="BG2887" s="172"/>
      <c r="BH2887" s="172"/>
      <c r="BI2887" s="172"/>
      <c r="BJ2887" s="172"/>
      <c r="BK2887" s="172"/>
      <c r="BL2887" s="172"/>
      <c r="BM2887" s="172"/>
      <c r="BN2887" s="172"/>
    </row>
    <row r="2888" spans="20:66" s="156" customFormat="1">
      <c r="T2888" s="172"/>
      <c r="U2888" s="172"/>
      <c r="V2888" s="172"/>
      <c r="W2888" s="172"/>
      <c r="X2888" s="172"/>
      <c r="Y2888" s="172"/>
      <c r="Z2888" s="172"/>
      <c r="AA2888" s="172"/>
      <c r="AB2888" s="172"/>
      <c r="AC2888" s="172"/>
      <c r="AD2888" s="172"/>
      <c r="AE2888" s="172"/>
      <c r="AF2888" s="172"/>
      <c r="AG2888" s="172"/>
      <c r="AH2888" s="172"/>
      <c r="AI2888" s="172"/>
      <c r="AJ2888" s="172"/>
      <c r="AK2888" s="172"/>
      <c r="AL2888" s="172"/>
      <c r="AM2888" s="172"/>
      <c r="AN2888" s="172"/>
      <c r="AO2888" s="172"/>
      <c r="AP2888" s="172"/>
      <c r="AQ2888" s="172"/>
      <c r="AR2888" s="172"/>
      <c r="AS2888" s="172"/>
      <c r="AT2888" s="172"/>
      <c r="AU2888" s="172"/>
      <c r="AV2888" s="172"/>
      <c r="AW2888" s="172"/>
      <c r="AX2888" s="172"/>
      <c r="AY2888" s="172"/>
      <c r="AZ2888" s="172"/>
      <c r="BA2888" s="172"/>
      <c r="BB2888" s="172"/>
      <c r="BC2888" s="172"/>
      <c r="BD2888" s="172"/>
      <c r="BE2888" s="172"/>
      <c r="BF2888" s="172"/>
      <c r="BG2888" s="172"/>
      <c r="BH2888" s="172"/>
      <c r="BI2888" s="172"/>
      <c r="BJ2888" s="172"/>
      <c r="BK2888" s="172"/>
      <c r="BL2888" s="172"/>
      <c r="BM2888" s="172"/>
      <c r="BN2888" s="172"/>
    </row>
    <row r="2889" spans="20:66" s="156" customFormat="1">
      <c r="T2889" s="172"/>
      <c r="U2889" s="172"/>
      <c r="V2889" s="172"/>
      <c r="W2889" s="172"/>
      <c r="X2889" s="172"/>
      <c r="Y2889" s="172"/>
      <c r="Z2889" s="172"/>
      <c r="AA2889" s="172"/>
      <c r="AB2889" s="172"/>
      <c r="AC2889" s="172"/>
      <c r="AD2889" s="172"/>
      <c r="AE2889" s="172"/>
      <c r="AF2889" s="172"/>
      <c r="AG2889" s="172"/>
      <c r="AH2889" s="172"/>
      <c r="AI2889" s="172"/>
      <c r="AJ2889" s="172"/>
      <c r="AK2889" s="172"/>
      <c r="AL2889" s="172"/>
      <c r="AM2889" s="172"/>
      <c r="AN2889" s="172"/>
      <c r="AO2889" s="172"/>
      <c r="AP2889" s="172"/>
      <c r="AQ2889" s="172"/>
      <c r="AR2889" s="172"/>
      <c r="AS2889" s="172"/>
      <c r="AT2889" s="172"/>
      <c r="AU2889" s="172"/>
      <c r="AV2889" s="172"/>
      <c r="AW2889" s="172"/>
      <c r="AX2889" s="172"/>
      <c r="AY2889" s="172"/>
      <c r="AZ2889" s="172"/>
      <c r="BA2889" s="172"/>
      <c r="BB2889" s="172"/>
      <c r="BC2889" s="172"/>
      <c r="BD2889" s="172"/>
      <c r="BE2889" s="172"/>
      <c r="BF2889" s="172"/>
      <c r="BG2889" s="172"/>
      <c r="BH2889" s="172"/>
      <c r="BI2889" s="172"/>
      <c r="BJ2889" s="172"/>
      <c r="BK2889" s="172"/>
      <c r="BL2889" s="172"/>
      <c r="BM2889" s="172"/>
      <c r="BN2889" s="172"/>
    </row>
    <row r="2890" spans="20:66" s="156" customFormat="1">
      <c r="T2890" s="172"/>
      <c r="U2890" s="172"/>
      <c r="V2890" s="172"/>
      <c r="W2890" s="172"/>
      <c r="X2890" s="172"/>
      <c r="Y2890" s="172"/>
      <c r="Z2890" s="172"/>
      <c r="AA2890" s="172"/>
      <c r="AB2890" s="172"/>
      <c r="AC2890" s="172"/>
      <c r="AD2890" s="172"/>
      <c r="AE2890" s="172"/>
      <c r="AF2890" s="172"/>
      <c r="AG2890" s="172"/>
      <c r="AH2890" s="172"/>
      <c r="AI2890" s="172"/>
      <c r="AJ2890" s="172"/>
      <c r="AK2890" s="172"/>
      <c r="AL2890" s="172"/>
      <c r="AM2890" s="172"/>
      <c r="AN2890" s="172"/>
      <c r="AO2890" s="172"/>
      <c r="AP2890" s="172"/>
      <c r="AQ2890" s="172"/>
      <c r="AR2890" s="172"/>
      <c r="AS2890" s="172"/>
      <c r="AT2890" s="172"/>
      <c r="AU2890" s="172"/>
      <c r="AV2890" s="172"/>
      <c r="AW2890" s="172"/>
      <c r="AX2890" s="172"/>
      <c r="AY2890" s="172"/>
      <c r="AZ2890" s="172"/>
      <c r="BA2890" s="172"/>
      <c r="BB2890" s="172"/>
      <c r="BC2890" s="172"/>
      <c r="BD2890" s="172"/>
      <c r="BE2890" s="172"/>
      <c r="BF2890" s="172"/>
      <c r="BG2890" s="172"/>
      <c r="BH2890" s="172"/>
      <c r="BI2890" s="172"/>
      <c r="BJ2890" s="172"/>
      <c r="BK2890" s="172"/>
      <c r="BL2890" s="172"/>
      <c r="BM2890" s="172"/>
      <c r="BN2890" s="172"/>
    </row>
    <row r="2891" spans="20:66" s="156" customFormat="1">
      <c r="T2891" s="172"/>
      <c r="U2891" s="172"/>
      <c r="V2891" s="172"/>
      <c r="W2891" s="172"/>
      <c r="X2891" s="172"/>
      <c r="Y2891" s="172"/>
      <c r="Z2891" s="172"/>
      <c r="AA2891" s="172"/>
      <c r="AB2891" s="172"/>
      <c r="AC2891" s="172"/>
      <c r="AD2891" s="172"/>
      <c r="AE2891" s="172"/>
      <c r="AF2891" s="172"/>
      <c r="AG2891" s="172"/>
      <c r="AH2891" s="172"/>
      <c r="AI2891" s="172"/>
      <c r="AJ2891" s="172"/>
      <c r="AK2891" s="172"/>
      <c r="AL2891" s="172"/>
      <c r="AM2891" s="172"/>
      <c r="AN2891" s="172"/>
      <c r="AO2891" s="172"/>
      <c r="AP2891" s="172"/>
      <c r="AQ2891" s="172"/>
      <c r="AR2891" s="172"/>
      <c r="AS2891" s="172"/>
      <c r="AT2891" s="172"/>
      <c r="AU2891" s="172"/>
      <c r="AV2891" s="172"/>
      <c r="AW2891" s="172"/>
      <c r="AX2891" s="172"/>
      <c r="AY2891" s="172"/>
      <c r="AZ2891" s="172"/>
      <c r="BA2891" s="172"/>
      <c r="BB2891" s="172"/>
      <c r="BC2891" s="172"/>
      <c r="BD2891" s="172"/>
      <c r="BE2891" s="172"/>
      <c r="BF2891" s="172"/>
      <c r="BG2891" s="172"/>
      <c r="BH2891" s="172"/>
      <c r="BI2891" s="172"/>
      <c r="BJ2891" s="172"/>
      <c r="BK2891" s="172"/>
      <c r="BL2891" s="172"/>
      <c r="BM2891" s="172"/>
      <c r="BN2891" s="172"/>
    </row>
    <row r="2892" spans="20:66" s="156" customFormat="1">
      <c r="T2892" s="172"/>
      <c r="U2892" s="172"/>
      <c r="V2892" s="172"/>
      <c r="W2892" s="172"/>
      <c r="X2892" s="172"/>
      <c r="Y2892" s="172"/>
      <c r="Z2892" s="172"/>
      <c r="AA2892" s="172"/>
      <c r="AB2892" s="172"/>
      <c r="AC2892" s="172"/>
      <c r="AD2892" s="172"/>
      <c r="AE2892" s="172"/>
      <c r="AF2892" s="172"/>
      <c r="AG2892" s="172"/>
      <c r="AH2892" s="172"/>
      <c r="AI2892" s="172"/>
      <c r="AJ2892" s="172"/>
      <c r="AK2892" s="172"/>
      <c r="AL2892" s="172"/>
      <c r="AM2892" s="172"/>
      <c r="AN2892" s="172"/>
      <c r="AO2892" s="172"/>
      <c r="AP2892" s="172"/>
      <c r="AQ2892" s="172"/>
      <c r="AR2892" s="172"/>
      <c r="AS2892" s="172"/>
      <c r="AT2892" s="172"/>
      <c r="AU2892" s="172"/>
      <c r="AV2892" s="172"/>
      <c r="AW2892" s="172"/>
      <c r="AX2892" s="172"/>
      <c r="AY2892" s="172"/>
      <c r="AZ2892" s="172"/>
      <c r="BA2892" s="172"/>
      <c r="BB2892" s="172"/>
      <c r="BC2892" s="172"/>
      <c r="BD2892" s="172"/>
      <c r="BE2892" s="172"/>
      <c r="BF2892" s="172"/>
      <c r="BG2892" s="172"/>
      <c r="BH2892" s="172"/>
      <c r="BI2892" s="172"/>
      <c r="BJ2892" s="172"/>
      <c r="BK2892" s="172"/>
      <c r="BL2892" s="172"/>
      <c r="BM2892" s="172"/>
      <c r="BN2892" s="172"/>
    </row>
    <row r="2893" spans="20:66" s="156" customFormat="1">
      <c r="T2893" s="172"/>
      <c r="U2893" s="172"/>
      <c r="V2893" s="172"/>
      <c r="W2893" s="172"/>
      <c r="X2893" s="172"/>
      <c r="Y2893" s="172"/>
      <c r="Z2893" s="172"/>
      <c r="AA2893" s="172"/>
      <c r="AB2893" s="172"/>
      <c r="AC2893" s="172"/>
      <c r="AD2893" s="172"/>
      <c r="AE2893" s="172"/>
      <c r="AF2893" s="172"/>
      <c r="AG2893" s="172"/>
      <c r="AH2893" s="172"/>
      <c r="AI2893" s="172"/>
      <c r="AJ2893" s="172"/>
      <c r="AK2893" s="172"/>
      <c r="AL2893" s="172"/>
      <c r="AM2893" s="172"/>
      <c r="AN2893" s="172"/>
      <c r="AO2893" s="172"/>
      <c r="AP2893" s="172"/>
      <c r="AQ2893" s="172"/>
      <c r="AR2893" s="172"/>
      <c r="AS2893" s="172"/>
      <c r="AT2893" s="172"/>
      <c r="AU2893" s="172"/>
      <c r="AV2893" s="172"/>
      <c r="AW2893" s="172"/>
      <c r="AX2893" s="172"/>
      <c r="AY2893" s="172"/>
      <c r="AZ2893" s="172"/>
      <c r="BA2893" s="172"/>
      <c r="BB2893" s="172"/>
      <c r="BC2893" s="172"/>
      <c r="BD2893" s="172"/>
      <c r="BE2893" s="172"/>
      <c r="BF2893" s="172"/>
      <c r="BG2893" s="172"/>
      <c r="BH2893" s="172"/>
      <c r="BI2893" s="172"/>
      <c r="BJ2893" s="172"/>
      <c r="BK2893" s="172"/>
      <c r="BL2893" s="172"/>
      <c r="BM2893" s="172"/>
      <c r="BN2893" s="172"/>
    </row>
    <row r="2894" spans="20:66" s="156" customFormat="1">
      <c r="T2894" s="172"/>
      <c r="U2894" s="172"/>
      <c r="V2894" s="172"/>
      <c r="W2894" s="172"/>
      <c r="X2894" s="172"/>
      <c r="Y2894" s="172"/>
      <c r="Z2894" s="172"/>
      <c r="AA2894" s="172"/>
      <c r="AB2894" s="172"/>
      <c r="AC2894" s="172"/>
      <c r="AD2894" s="172"/>
      <c r="AE2894" s="172"/>
      <c r="AF2894" s="172"/>
      <c r="AG2894" s="172"/>
      <c r="AH2894" s="172"/>
      <c r="AI2894" s="172"/>
      <c r="AJ2894" s="172"/>
      <c r="AK2894" s="172"/>
      <c r="AL2894" s="172"/>
      <c r="AM2894" s="172"/>
      <c r="AN2894" s="172"/>
      <c r="AO2894" s="172"/>
      <c r="AP2894" s="172"/>
      <c r="AQ2894" s="172"/>
      <c r="AR2894" s="172"/>
      <c r="AS2894" s="172"/>
      <c r="AT2894" s="172"/>
      <c r="AU2894" s="172"/>
      <c r="AV2894" s="172"/>
      <c r="AW2894" s="172"/>
      <c r="AX2894" s="172"/>
      <c r="AY2894" s="172"/>
      <c r="AZ2894" s="172"/>
      <c r="BA2894" s="172"/>
      <c r="BB2894" s="172"/>
      <c r="BC2894" s="172"/>
      <c r="BD2894" s="172"/>
      <c r="BE2894" s="172"/>
      <c r="BF2894" s="172"/>
      <c r="BG2894" s="172"/>
      <c r="BH2894" s="172"/>
      <c r="BI2894" s="172"/>
      <c r="BJ2894" s="172"/>
      <c r="BK2894" s="172"/>
      <c r="BL2894" s="172"/>
      <c r="BM2894" s="172"/>
      <c r="BN2894" s="172"/>
    </row>
    <row r="2895" spans="20:66" s="156" customFormat="1">
      <c r="T2895" s="172"/>
      <c r="U2895" s="172"/>
      <c r="V2895" s="172"/>
      <c r="W2895" s="172"/>
      <c r="X2895" s="172"/>
      <c r="Y2895" s="172"/>
      <c r="Z2895" s="172"/>
      <c r="AA2895" s="172"/>
      <c r="AB2895" s="172"/>
      <c r="AC2895" s="172"/>
      <c r="AD2895" s="172"/>
      <c r="AE2895" s="172"/>
      <c r="AF2895" s="172"/>
      <c r="AG2895" s="172"/>
      <c r="AH2895" s="172"/>
      <c r="AI2895" s="172"/>
      <c r="AJ2895" s="172"/>
      <c r="AK2895" s="172"/>
      <c r="AL2895" s="172"/>
      <c r="AM2895" s="172"/>
      <c r="AN2895" s="172"/>
      <c r="AO2895" s="172"/>
      <c r="AP2895" s="172"/>
      <c r="AQ2895" s="172"/>
      <c r="AR2895" s="172"/>
      <c r="AS2895" s="172"/>
      <c r="AT2895" s="172"/>
      <c r="AU2895" s="172"/>
      <c r="AV2895" s="172"/>
      <c r="AW2895" s="172"/>
      <c r="AX2895" s="172"/>
      <c r="AY2895" s="172"/>
      <c r="AZ2895" s="172"/>
      <c r="BA2895" s="172"/>
      <c r="BB2895" s="172"/>
      <c r="BC2895" s="172"/>
      <c r="BD2895" s="172"/>
      <c r="BE2895" s="172"/>
      <c r="BF2895" s="172"/>
      <c r="BG2895" s="172"/>
      <c r="BH2895" s="172"/>
      <c r="BI2895" s="172"/>
      <c r="BJ2895" s="172"/>
      <c r="BK2895" s="172"/>
      <c r="BL2895" s="172"/>
      <c r="BM2895" s="172"/>
      <c r="BN2895" s="172"/>
    </row>
    <row r="2896" spans="20:66" s="156" customFormat="1">
      <c r="T2896" s="172"/>
      <c r="U2896" s="172"/>
      <c r="V2896" s="172"/>
      <c r="W2896" s="172"/>
      <c r="X2896" s="172"/>
      <c r="Y2896" s="172"/>
      <c r="Z2896" s="172"/>
      <c r="AA2896" s="172"/>
      <c r="AB2896" s="172"/>
      <c r="AC2896" s="172"/>
      <c r="AD2896" s="172"/>
      <c r="AE2896" s="172"/>
      <c r="AF2896" s="172"/>
      <c r="AG2896" s="172"/>
      <c r="AH2896" s="172"/>
      <c r="AI2896" s="172"/>
      <c r="AJ2896" s="172"/>
      <c r="AK2896" s="172"/>
      <c r="AL2896" s="172"/>
      <c r="AM2896" s="172"/>
      <c r="AN2896" s="172"/>
      <c r="AO2896" s="172"/>
      <c r="AP2896" s="172"/>
      <c r="AQ2896" s="172"/>
      <c r="AR2896" s="172"/>
      <c r="AS2896" s="172"/>
      <c r="AT2896" s="172"/>
      <c r="AU2896" s="172"/>
      <c r="AV2896" s="172"/>
      <c r="AW2896" s="172"/>
      <c r="AX2896" s="172"/>
      <c r="AY2896" s="172"/>
      <c r="AZ2896" s="172"/>
      <c r="BA2896" s="172"/>
      <c r="BB2896" s="172"/>
      <c r="BC2896" s="172"/>
      <c r="BD2896" s="172"/>
      <c r="BE2896" s="172"/>
      <c r="BF2896" s="172"/>
      <c r="BG2896" s="172"/>
      <c r="BH2896" s="172"/>
      <c r="BI2896" s="172"/>
      <c r="BJ2896" s="172"/>
      <c r="BK2896" s="172"/>
      <c r="BL2896" s="172"/>
      <c r="BM2896" s="172"/>
      <c r="BN2896" s="172"/>
    </row>
    <row r="2897" spans="20:66" s="156" customFormat="1">
      <c r="T2897" s="172"/>
      <c r="U2897" s="172"/>
      <c r="V2897" s="172"/>
      <c r="W2897" s="172"/>
      <c r="X2897" s="172"/>
      <c r="Y2897" s="172"/>
      <c r="Z2897" s="172"/>
      <c r="AA2897" s="172"/>
      <c r="AB2897" s="172"/>
      <c r="AC2897" s="172"/>
      <c r="AD2897" s="172"/>
      <c r="AE2897" s="172"/>
      <c r="AF2897" s="172"/>
      <c r="AG2897" s="172"/>
      <c r="AH2897" s="172"/>
      <c r="AI2897" s="172"/>
      <c r="AJ2897" s="172"/>
      <c r="AK2897" s="172"/>
      <c r="AL2897" s="172"/>
      <c r="AM2897" s="172"/>
      <c r="AN2897" s="172"/>
      <c r="AO2897" s="172"/>
      <c r="AP2897" s="172"/>
      <c r="AQ2897" s="172"/>
      <c r="AR2897" s="172"/>
      <c r="AS2897" s="172"/>
      <c r="AT2897" s="172"/>
      <c r="AU2897" s="172"/>
      <c r="AV2897" s="172"/>
      <c r="AW2897" s="172"/>
      <c r="AX2897" s="172"/>
      <c r="AY2897" s="172"/>
      <c r="AZ2897" s="172"/>
      <c r="BA2897" s="172"/>
      <c r="BB2897" s="172"/>
      <c r="BC2897" s="172"/>
      <c r="BD2897" s="172"/>
      <c r="BE2897" s="172"/>
      <c r="BF2897" s="172"/>
      <c r="BG2897" s="172"/>
      <c r="BH2897" s="172"/>
      <c r="BI2897" s="172"/>
      <c r="BJ2897" s="172"/>
      <c r="BK2897" s="172"/>
      <c r="BL2897" s="172"/>
      <c r="BM2897" s="172"/>
      <c r="BN2897" s="172"/>
    </row>
    <row r="2898" spans="20:66" s="156" customFormat="1">
      <c r="T2898" s="172"/>
      <c r="U2898" s="172"/>
      <c r="V2898" s="172"/>
      <c r="W2898" s="172"/>
      <c r="X2898" s="172"/>
      <c r="Y2898" s="172"/>
      <c r="Z2898" s="172"/>
      <c r="AA2898" s="172"/>
      <c r="AB2898" s="172"/>
      <c r="AC2898" s="172"/>
      <c r="AD2898" s="172"/>
      <c r="AE2898" s="172"/>
      <c r="AF2898" s="172"/>
      <c r="AG2898" s="172"/>
      <c r="AH2898" s="172"/>
      <c r="AI2898" s="172"/>
      <c r="AJ2898" s="172"/>
      <c r="AK2898" s="172"/>
      <c r="AL2898" s="172"/>
      <c r="AM2898" s="172"/>
      <c r="AN2898" s="172"/>
      <c r="AO2898" s="172"/>
      <c r="AP2898" s="172"/>
      <c r="AQ2898" s="172"/>
      <c r="AR2898" s="172"/>
      <c r="AS2898" s="172"/>
      <c r="AT2898" s="172"/>
      <c r="AU2898" s="172"/>
      <c r="AV2898" s="172"/>
      <c r="AW2898" s="172"/>
      <c r="AX2898" s="172"/>
      <c r="AY2898" s="172"/>
      <c r="AZ2898" s="172"/>
      <c r="BA2898" s="172"/>
      <c r="BB2898" s="172"/>
      <c r="BC2898" s="172"/>
      <c r="BD2898" s="172"/>
      <c r="BE2898" s="172"/>
      <c r="BF2898" s="172"/>
      <c r="BG2898" s="172"/>
      <c r="BH2898" s="172"/>
      <c r="BI2898" s="172"/>
      <c r="BJ2898" s="172"/>
      <c r="BK2898" s="172"/>
      <c r="BL2898" s="172"/>
      <c r="BM2898" s="172"/>
      <c r="BN2898" s="172"/>
    </row>
    <row r="2899" spans="20:66" s="156" customFormat="1">
      <c r="T2899" s="172"/>
      <c r="U2899" s="172"/>
      <c r="V2899" s="172"/>
      <c r="W2899" s="172"/>
      <c r="X2899" s="172"/>
      <c r="Y2899" s="172"/>
      <c r="Z2899" s="172"/>
      <c r="AA2899" s="172"/>
      <c r="AB2899" s="172"/>
      <c r="AC2899" s="172"/>
      <c r="AD2899" s="172"/>
      <c r="AE2899" s="172"/>
      <c r="AF2899" s="172"/>
      <c r="AG2899" s="172"/>
      <c r="AH2899" s="172"/>
      <c r="AI2899" s="172"/>
      <c r="AJ2899" s="172"/>
      <c r="AK2899" s="172"/>
      <c r="AL2899" s="172"/>
      <c r="AM2899" s="172"/>
      <c r="AN2899" s="172"/>
      <c r="AO2899" s="172"/>
      <c r="AP2899" s="172"/>
      <c r="AQ2899" s="172"/>
      <c r="AR2899" s="172"/>
      <c r="AS2899" s="172"/>
      <c r="AT2899" s="172"/>
      <c r="AU2899" s="172"/>
      <c r="AV2899" s="172"/>
      <c r="AW2899" s="172"/>
      <c r="AX2899" s="172"/>
      <c r="AY2899" s="172"/>
      <c r="AZ2899" s="172"/>
      <c r="BA2899" s="172"/>
      <c r="BB2899" s="172"/>
      <c r="BC2899" s="172"/>
      <c r="BD2899" s="172"/>
      <c r="BE2899" s="172"/>
      <c r="BF2899" s="172"/>
      <c r="BG2899" s="172"/>
      <c r="BH2899" s="172"/>
      <c r="BI2899" s="172"/>
      <c r="BJ2899" s="172"/>
      <c r="BK2899" s="172"/>
      <c r="BL2899" s="172"/>
      <c r="BM2899" s="172"/>
      <c r="BN2899" s="172"/>
    </row>
    <row r="2900" spans="20:66" s="156" customFormat="1">
      <c r="T2900" s="172"/>
      <c r="U2900" s="172"/>
      <c r="V2900" s="172"/>
      <c r="W2900" s="172"/>
      <c r="X2900" s="172"/>
      <c r="Y2900" s="172"/>
      <c r="Z2900" s="172"/>
      <c r="AA2900" s="172"/>
      <c r="AB2900" s="172"/>
      <c r="AC2900" s="172"/>
      <c r="AD2900" s="172"/>
      <c r="AE2900" s="172"/>
      <c r="AF2900" s="172"/>
      <c r="AG2900" s="172"/>
      <c r="AH2900" s="172"/>
      <c r="AI2900" s="172"/>
      <c r="AJ2900" s="172"/>
      <c r="AK2900" s="172"/>
      <c r="AL2900" s="172"/>
      <c r="AM2900" s="172"/>
      <c r="AN2900" s="172"/>
      <c r="AO2900" s="172"/>
      <c r="AP2900" s="172"/>
      <c r="AQ2900" s="172"/>
      <c r="AR2900" s="172"/>
      <c r="AS2900" s="172"/>
      <c r="AT2900" s="172"/>
      <c r="AU2900" s="172"/>
      <c r="AV2900" s="172"/>
      <c r="AW2900" s="172"/>
      <c r="AX2900" s="172"/>
      <c r="AY2900" s="172"/>
      <c r="AZ2900" s="172"/>
      <c r="BA2900" s="172"/>
      <c r="BB2900" s="172"/>
      <c r="BC2900" s="172"/>
      <c r="BD2900" s="172"/>
      <c r="BE2900" s="172"/>
      <c r="BF2900" s="172"/>
      <c r="BG2900" s="172"/>
      <c r="BH2900" s="172"/>
      <c r="BI2900" s="172"/>
      <c r="BJ2900" s="172"/>
      <c r="BK2900" s="172"/>
      <c r="BL2900" s="172"/>
      <c r="BM2900" s="172"/>
      <c r="BN2900" s="172"/>
    </row>
    <row r="2901" spans="20:66" s="156" customFormat="1">
      <c r="T2901" s="172"/>
      <c r="U2901" s="172"/>
      <c r="V2901" s="172"/>
      <c r="W2901" s="172"/>
      <c r="X2901" s="172"/>
      <c r="Y2901" s="172"/>
      <c r="Z2901" s="172"/>
      <c r="AA2901" s="172"/>
      <c r="AB2901" s="172"/>
      <c r="AC2901" s="172"/>
      <c r="AD2901" s="172"/>
      <c r="AE2901" s="172"/>
      <c r="AF2901" s="172"/>
      <c r="AG2901" s="172"/>
      <c r="AH2901" s="172"/>
      <c r="AI2901" s="172"/>
      <c r="AJ2901" s="172"/>
      <c r="AK2901" s="172"/>
      <c r="AL2901" s="172"/>
      <c r="AM2901" s="172"/>
      <c r="AN2901" s="172"/>
      <c r="AO2901" s="172"/>
      <c r="AP2901" s="172"/>
      <c r="AQ2901" s="172"/>
      <c r="AR2901" s="172"/>
      <c r="AS2901" s="172"/>
      <c r="AT2901" s="172"/>
      <c r="AU2901" s="172"/>
      <c r="AV2901" s="172"/>
      <c r="AW2901" s="172"/>
      <c r="AX2901" s="172"/>
      <c r="AY2901" s="172"/>
      <c r="AZ2901" s="172"/>
      <c r="BA2901" s="172"/>
      <c r="BB2901" s="172"/>
      <c r="BC2901" s="172"/>
      <c r="BD2901" s="172"/>
      <c r="BE2901" s="172"/>
      <c r="BF2901" s="172"/>
      <c r="BG2901" s="172"/>
      <c r="BH2901" s="172"/>
      <c r="BI2901" s="172"/>
      <c r="BJ2901" s="172"/>
      <c r="BK2901" s="172"/>
      <c r="BL2901" s="172"/>
      <c r="BM2901" s="172"/>
      <c r="BN2901" s="172"/>
    </row>
    <row r="2902" spans="20:66" s="156" customFormat="1">
      <c r="T2902" s="172"/>
      <c r="U2902" s="172"/>
      <c r="V2902" s="172"/>
      <c r="W2902" s="172"/>
      <c r="X2902" s="172"/>
      <c r="Y2902" s="172"/>
      <c r="Z2902" s="172"/>
      <c r="AA2902" s="172"/>
      <c r="AB2902" s="172"/>
      <c r="AC2902" s="172"/>
      <c r="AD2902" s="172"/>
      <c r="AE2902" s="172"/>
      <c r="AF2902" s="172"/>
      <c r="AG2902" s="172"/>
      <c r="AH2902" s="172"/>
      <c r="AI2902" s="172"/>
      <c r="AJ2902" s="172"/>
      <c r="AK2902" s="172"/>
      <c r="AL2902" s="172"/>
      <c r="AM2902" s="172"/>
      <c r="AN2902" s="172"/>
      <c r="AO2902" s="172"/>
      <c r="AP2902" s="172"/>
      <c r="AQ2902" s="172"/>
      <c r="AR2902" s="172"/>
      <c r="AS2902" s="172"/>
      <c r="AT2902" s="172"/>
      <c r="AU2902" s="172"/>
      <c r="AV2902" s="172"/>
      <c r="AW2902" s="172"/>
      <c r="AX2902" s="172"/>
      <c r="AY2902" s="172"/>
      <c r="AZ2902" s="172"/>
      <c r="BA2902" s="172"/>
      <c r="BB2902" s="172"/>
      <c r="BC2902" s="172"/>
      <c r="BD2902" s="172"/>
      <c r="BE2902" s="172"/>
      <c r="BF2902" s="172"/>
      <c r="BG2902" s="172"/>
      <c r="BH2902" s="172"/>
      <c r="BI2902" s="172"/>
      <c r="BJ2902" s="172"/>
      <c r="BK2902" s="172"/>
      <c r="BL2902" s="172"/>
      <c r="BM2902" s="172"/>
      <c r="BN2902" s="172"/>
    </row>
    <row r="2903" spans="20:66" s="156" customFormat="1">
      <c r="T2903" s="172"/>
      <c r="U2903" s="172"/>
      <c r="V2903" s="172"/>
      <c r="W2903" s="172"/>
      <c r="X2903" s="172"/>
      <c r="Y2903" s="172"/>
      <c r="Z2903" s="172"/>
      <c r="AA2903" s="172"/>
      <c r="AB2903" s="172"/>
      <c r="AC2903" s="172"/>
      <c r="AD2903" s="172"/>
      <c r="AE2903" s="172"/>
      <c r="AF2903" s="172"/>
      <c r="AG2903" s="172"/>
      <c r="AH2903" s="172"/>
      <c r="AI2903" s="172"/>
      <c r="AJ2903" s="172"/>
      <c r="AK2903" s="172"/>
      <c r="AL2903" s="172"/>
      <c r="AM2903" s="172"/>
      <c r="AN2903" s="172"/>
      <c r="AO2903" s="172"/>
      <c r="AP2903" s="172"/>
      <c r="AQ2903" s="172"/>
      <c r="AR2903" s="172"/>
      <c r="AS2903" s="172"/>
      <c r="AT2903" s="172"/>
      <c r="AU2903" s="172"/>
      <c r="AV2903" s="172"/>
      <c r="AW2903" s="172"/>
      <c r="AX2903" s="172"/>
      <c r="AY2903" s="172"/>
      <c r="AZ2903" s="172"/>
      <c r="BA2903" s="172"/>
      <c r="BB2903" s="172"/>
      <c r="BC2903" s="172"/>
      <c r="BD2903" s="172"/>
      <c r="BE2903" s="172"/>
      <c r="BF2903" s="172"/>
      <c r="BG2903" s="172"/>
      <c r="BH2903" s="172"/>
      <c r="BI2903" s="172"/>
      <c r="BJ2903" s="172"/>
      <c r="BK2903" s="172"/>
      <c r="BL2903" s="172"/>
      <c r="BM2903" s="172"/>
      <c r="BN2903" s="172"/>
    </row>
    <row r="2904" spans="20:66" s="156" customFormat="1">
      <c r="T2904" s="172"/>
      <c r="U2904" s="172"/>
      <c r="V2904" s="172"/>
      <c r="W2904" s="172"/>
      <c r="X2904" s="172"/>
      <c r="Y2904" s="172"/>
      <c r="Z2904" s="172"/>
      <c r="AA2904" s="172"/>
      <c r="AB2904" s="172"/>
      <c r="AC2904" s="172"/>
      <c r="AD2904" s="172"/>
      <c r="AE2904" s="172"/>
      <c r="AF2904" s="172"/>
      <c r="AG2904" s="172"/>
      <c r="AH2904" s="172"/>
      <c r="AI2904" s="172"/>
      <c r="AJ2904" s="172"/>
      <c r="AK2904" s="172"/>
      <c r="AL2904" s="172"/>
      <c r="AM2904" s="172"/>
      <c r="AN2904" s="172"/>
      <c r="AO2904" s="172"/>
      <c r="AP2904" s="172"/>
      <c r="AQ2904" s="172"/>
      <c r="AR2904" s="172"/>
      <c r="AS2904" s="172"/>
      <c r="AT2904" s="172"/>
      <c r="AU2904" s="172"/>
      <c r="AV2904" s="172"/>
      <c r="AW2904" s="172"/>
      <c r="AX2904" s="172"/>
      <c r="AY2904" s="172"/>
      <c r="AZ2904" s="172"/>
      <c r="BA2904" s="172"/>
      <c r="BB2904" s="172"/>
      <c r="BC2904" s="172"/>
      <c r="BD2904" s="172"/>
      <c r="BE2904" s="172"/>
      <c r="BF2904" s="172"/>
      <c r="BG2904" s="172"/>
      <c r="BH2904" s="172"/>
      <c r="BI2904" s="172"/>
      <c r="BJ2904" s="172"/>
      <c r="BK2904" s="172"/>
      <c r="BL2904" s="172"/>
      <c r="BM2904" s="172"/>
      <c r="BN2904" s="172"/>
    </row>
    <row r="2905" spans="20:66" s="156" customFormat="1">
      <c r="T2905" s="172"/>
      <c r="U2905" s="172"/>
      <c r="V2905" s="172"/>
      <c r="W2905" s="172"/>
      <c r="X2905" s="172"/>
      <c r="Y2905" s="172"/>
      <c r="Z2905" s="172"/>
      <c r="AA2905" s="172"/>
      <c r="AB2905" s="172"/>
      <c r="AC2905" s="172"/>
      <c r="AD2905" s="172"/>
      <c r="AE2905" s="172"/>
      <c r="AF2905" s="172"/>
      <c r="AG2905" s="172"/>
      <c r="AH2905" s="172"/>
      <c r="AI2905" s="172"/>
      <c r="AJ2905" s="172"/>
      <c r="AK2905" s="172"/>
      <c r="AL2905" s="172"/>
      <c r="AM2905" s="172"/>
      <c r="AN2905" s="172"/>
      <c r="AO2905" s="172"/>
      <c r="AP2905" s="172"/>
      <c r="AQ2905" s="172"/>
      <c r="AR2905" s="172"/>
      <c r="AS2905" s="172"/>
      <c r="AT2905" s="172"/>
      <c r="AU2905" s="172"/>
      <c r="AV2905" s="172"/>
      <c r="AW2905" s="172"/>
      <c r="AX2905" s="172"/>
      <c r="AY2905" s="172"/>
      <c r="AZ2905" s="172"/>
      <c r="BA2905" s="172"/>
      <c r="BB2905" s="172"/>
      <c r="BC2905" s="172"/>
      <c r="BD2905" s="172"/>
      <c r="BE2905" s="172"/>
      <c r="BF2905" s="172"/>
      <c r="BG2905" s="172"/>
      <c r="BH2905" s="172"/>
      <c r="BI2905" s="172"/>
      <c r="BJ2905" s="172"/>
      <c r="BK2905" s="172"/>
      <c r="BL2905" s="172"/>
      <c r="BM2905" s="172"/>
      <c r="BN2905" s="172"/>
    </row>
    <row r="2906" spans="20:66" s="156" customFormat="1">
      <c r="T2906" s="172"/>
      <c r="U2906" s="172"/>
      <c r="V2906" s="172"/>
      <c r="W2906" s="172"/>
      <c r="X2906" s="172"/>
      <c r="Y2906" s="172"/>
      <c r="Z2906" s="172"/>
      <c r="AA2906" s="172"/>
      <c r="AB2906" s="172"/>
      <c r="AC2906" s="172"/>
      <c r="AD2906" s="172"/>
      <c r="AE2906" s="172"/>
      <c r="AF2906" s="172"/>
      <c r="AG2906" s="172"/>
      <c r="AH2906" s="172"/>
      <c r="AI2906" s="172"/>
      <c r="AJ2906" s="172"/>
      <c r="AK2906" s="172"/>
      <c r="AL2906" s="172"/>
      <c r="AM2906" s="172"/>
      <c r="AN2906" s="172"/>
      <c r="AO2906" s="172"/>
      <c r="AP2906" s="172"/>
      <c r="AQ2906" s="172"/>
      <c r="AR2906" s="172"/>
      <c r="AS2906" s="172"/>
      <c r="AT2906" s="172"/>
      <c r="AU2906" s="172"/>
      <c r="AV2906" s="172"/>
      <c r="AW2906" s="172"/>
      <c r="AX2906" s="172"/>
      <c r="AY2906" s="172"/>
      <c r="AZ2906" s="172"/>
      <c r="BA2906" s="172"/>
      <c r="BB2906" s="172"/>
      <c r="BC2906" s="172"/>
      <c r="BD2906" s="172"/>
      <c r="BE2906" s="172"/>
      <c r="BF2906" s="172"/>
      <c r="BG2906" s="172"/>
      <c r="BH2906" s="172"/>
      <c r="BI2906" s="172"/>
      <c r="BJ2906" s="172"/>
      <c r="BK2906" s="172"/>
      <c r="BL2906" s="172"/>
      <c r="BM2906" s="172"/>
      <c r="BN2906" s="172"/>
    </row>
    <row r="2907" spans="20:66" s="156" customFormat="1">
      <c r="T2907" s="172"/>
      <c r="U2907" s="172"/>
      <c r="V2907" s="172"/>
      <c r="W2907" s="172"/>
      <c r="X2907" s="172"/>
      <c r="Y2907" s="172"/>
      <c r="Z2907" s="172"/>
      <c r="AA2907" s="172"/>
      <c r="AB2907" s="172"/>
      <c r="AC2907" s="172"/>
      <c r="AD2907" s="172"/>
      <c r="AE2907" s="172"/>
      <c r="AF2907" s="172"/>
      <c r="AG2907" s="172"/>
      <c r="AH2907" s="172"/>
      <c r="AI2907" s="172"/>
      <c r="AJ2907" s="172"/>
      <c r="AK2907" s="172"/>
      <c r="AL2907" s="172"/>
      <c r="AM2907" s="172"/>
      <c r="AN2907" s="172"/>
      <c r="AO2907" s="172"/>
      <c r="AP2907" s="172"/>
      <c r="AQ2907" s="172"/>
      <c r="AR2907" s="172"/>
      <c r="AS2907" s="172"/>
      <c r="AT2907" s="172"/>
      <c r="AU2907" s="172"/>
      <c r="AV2907" s="172"/>
      <c r="AW2907" s="172"/>
      <c r="AX2907" s="172"/>
      <c r="AY2907" s="172"/>
      <c r="AZ2907" s="172"/>
      <c r="BA2907" s="172"/>
      <c r="BB2907" s="172"/>
      <c r="BC2907" s="172"/>
      <c r="BD2907" s="172"/>
      <c r="BE2907" s="172"/>
      <c r="BF2907" s="172"/>
      <c r="BG2907" s="172"/>
      <c r="BH2907" s="172"/>
      <c r="BI2907" s="172"/>
      <c r="BJ2907" s="172"/>
      <c r="BK2907" s="172"/>
      <c r="BL2907" s="172"/>
      <c r="BM2907" s="172"/>
      <c r="BN2907" s="172"/>
    </row>
    <row r="2908" spans="20:66" s="156" customFormat="1">
      <c r="T2908" s="172"/>
      <c r="U2908" s="172"/>
      <c r="V2908" s="172"/>
      <c r="W2908" s="172"/>
      <c r="X2908" s="172"/>
      <c r="Y2908" s="172"/>
      <c r="Z2908" s="172"/>
      <c r="AA2908" s="172"/>
      <c r="AB2908" s="172"/>
      <c r="AC2908" s="172"/>
      <c r="AD2908" s="172"/>
      <c r="AE2908" s="172"/>
      <c r="AF2908" s="172"/>
      <c r="AG2908" s="172"/>
      <c r="AH2908" s="172"/>
      <c r="AI2908" s="172"/>
      <c r="AJ2908" s="172"/>
      <c r="AK2908" s="172"/>
      <c r="AL2908" s="172"/>
      <c r="AM2908" s="172"/>
      <c r="AN2908" s="172"/>
      <c r="AO2908" s="172"/>
      <c r="AP2908" s="172"/>
      <c r="AQ2908" s="172"/>
      <c r="AR2908" s="172"/>
      <c r="AS2908" s="172"/>
      <c r="AT2908" s="172"/>
      <c r="AU2908" s="172"/>
      <c r="AV2908" s="172"/>
      <c r="AW2908" s="172"/>
      <c r="AX2908" s="172"/>
      <c r="AY2908" s="172"/>
      <c r="AZ2908" s="172"/>
      <c r="BA2908" s="172"/>
      <c r="BB2908" s="172"/>
      <c r="BC2908" s="172"/>
      <c r="BD2908" s="172"/>
      <c r="BE2908" s="172"/>
      <c r="BF2908" s="172"/>
      <c r="BG2908" s="172"/>
      <c r="BH2908" s="172"/>
      <c r="BI2908" s="172"/>
      <c r="BJ2908" s="172"/>
      <c r="BK2908" s="172"/>
      <c r="BL2908" s="172"/>
      <c r="BM2908" s="172"/>
      <c r="BN2908" s="172"/>
    </row>
    <row r="2909" spans="20:66" s="156" customFormat="1">
      <c r="T2909" s="172"/>
      <c r="U2909" s="172"/>
      <c r="V2909" s="172"/>
      <c r="W2909" s="172"/>
      <c r="X2909" s="172"/>
      <c r="Y2909" s="172"/>
      <c r="Z2909" s="172"/>
      <c r="AA2909" s="172"/>
      <c r="AB2909" s="172"/>
      <c r="AC2909" s="172"/>
      <c r="AD2909" s="172"/>
      <c r="AE2909" s="172"/>
      <c r="AF2909" s="172"/>
      <c r="AG2909" s="172"/>
      <c r="AH2909" s="172"/>
      <c r="AI2909" s="172"/>
      <c r="AJ2909" s="172"/>
      <c r="AK2909" s="172"/>
      <c r="AL2909" s="172"/>
      <c r="AM2909" s="172"/>
      <c r="AN2909" s="172"/>
      <c r="AO2909" s="172"/>
      <c r="AP2909" s="172"/>
      <c r="AQ2909" s="172"/>
      <c r="AR2909" s="172"/>
      <c r="AS2909" s="172"/>
      <c r="AT2909" s="172"/>
      <c r="AU2909" s="172"/>
      <c r="AV2909" s="172"/>
      <c r="AW2909" s="172"/>
      <c r="AX2909" s="172"/>
      <c r="AY2909" s="172"/>
      <c r="AZ2909" s="172"/>
      <c r="BA2909" s="172"/>
      <c r="BB2909" s="172"/>
      <c r="BC2909" s="172"/>
      <c r="BD2909" s="172"/>
      <c r="BE2909" s="172"/>
      <c r="BF2909" s="172"/>
      <c r="BG2909" s="172"/>
      <c r="BH2909" s="172"/>
      <c r="BI2909" s="172"/>
      <c r="BJ2909" s="172"/>
      <c r="BK2909" s="172"/>
      <c r="BL2909" s="172"/>
      <c r="BM2909" s="172"/>
      <c r="BN2909" s="172"/>
    </row>
    <row r="2910" spans="20:66" s="156" customFormat="1">
      <c r="T2910" s="172"/>
      <c r="U2910" s="172"/>
      <c r="V2910" s="172"/>
      <c r="W2910" s="172"/>
      <c r="X2910" s="172"/>
      <c r="Y2910" s="172"/>
      <c r="Z2910" s="172"/>
      <c r="AA2910" s="172"/>
      <c r="AB2910" s="172"/>
      <c r="AC2910" s="172"/>
      <c r="AD2910" s="172"/>
      <c r="AE2910" s="172"/>
      <c r="AF2910" s="172"/>
      <c r="AG2910" s="172"/>
      <c r="AH2910" s="172"/>
      <c r="AI2910" s="172"/>
      <c r="AJ2910" s="172"/>
      <c r="AK2910" s="172"/>
      <c r="AL2910" s="172"/>
      <c r="AM2910" s="172"/>
      <c r="AN2910" s="172"/>
      <c r="AO2910" s="172"/>
      <c r="AP2910" s="172"/>
      <c r="AQ2910" s="172"/>
      <c r="AR2910" s="172"/>
      <c r="AS2910" s="172"/>
      <c r="AT2910" s="172"/>
      <c r="AU2910" s="172"/>
      <c r="AV2910" s="172"/>
      <c r="AW2910" s="172"/>
      <c r="AX2910" s="172"/>
      <c r="AY2910" s="172"/>
      <c r="AZ2910" s="172"/>
      <c r="BA2910" s="172"/>
      <c r="BB2910" s="172"/>
      <c r="BC2910" s="172"/>
      <c r="BD2910" s="172"/>
      <c r="BE2910" s="172"/>
      <c r="BF2910" s="172"/>
      <c r="BG2910" s="172"/>
      <c r="BH2910" s="172"/>
      <c r="BI2910" s="172"/>
      <c r="BJ2910" s="172"/>
      <c r="BK2910" s="172"/>
      <c r="BL2910" s="172"/>
      <c r="BM2910" s="172"/>
      <c r="BN2910" s="172"/>
    </row>
    <row r="2911" spans="20:66" s="156" customFormat="1">
      <c r="T2911" s="172"/>
      <c r="U2911" s="172"/>
      <c r="V2911" s="172"/>
      <c r="W2911" s="172"/>
      <c r="X2911" s="172"/>
      <c r="Y2911" s="172"/>
      <c r="Z2911" s="172"/>
      <c r="AA2911" s="172"/>
      <c r="AB2911" s="172"/>
      <c r="AC2911" s="172"/>
      <c r="AD2911" s="172"/>
      <c r="AE2911" s="172"/>
      <c r="AF2911" s="172"/>
      <c r="AG2911" s="172"/>
      <c r="AH2911" s="172"/>
      <c r="AI2911" s="172"/>
      <c r="AJ2911" s="172"/>
      <c r="AK2911" s="172"/>
      <c r="AL2911" s="172"/>
      <c r="AM2911" s="172"/>
      <c r="AN2911" s="172"/>
      <c r="AO2911" s="172"/>
      <c r="AP2911" s="172"/>
      <c r="AQ2911" s="172"/>
      <c r="AR2911" s="172"/>
      <c r="AS2911" s="172"/>
      <c r="AT2911" s="172"/>
      <c r="AU2911" s="172"/>
      <c r="AV2911" s="172"/>
      <c r="AW2911" s="172"/>
      <c r="AX2911" s="172"/>
      <c r="AY2911" s="172"/>
      <c r="AZ2911" s="172"/>
      <c r="BA2911" s="172"/>
      <c r="BB2911" s="172"/>
      <c r="BC2911" s="172"/>
      <c r="BD2911" s="172"/>
      <c r="BE2911" s="172"/>
      <c r="BF2911" s="172"/>
      <c r="BG2911" s="172"/>
      <c r="BH2911" s="172"/>
      <c r="BI2911" s="172"/>
      <c r="BJ2911" s="172"/>
      <c r="BK2911" s="172"/>
      <c r="BL2911" s="172"/>
      <c r="BM2911" s="172"/>
      <c r="BN2911" s="172"/>
    </row>
    <row r="2912" spans="20:66" s="156" customFormat="1">
      <c r="T2912" s="172"/>
      <c r="U2912" s="172"/>
      <c r="V2912" s="172"/>
      <c r="W2912" s="172"/>
      <c r="X2912" s="172"/>
      <c r="Y2912" s="172"/>
      <c r="Z2912" s="172"/>
      <c r="AA2912" s="172"/>
      <c r="AB2912" s="172"/>
      <c r="AC2912" s="172"/>
      <c r="AD2912" s="172"/>
      <c r="AE2912" s="172"/>
      <c r="AF2912" s="172"/>
      <c r="AG2912" s="172"/>
      <c r="AH2912" s="172"/>
      <c r="AI2912" s="172"/>
      <c r="AJ2912" s="172"/>
      <c r="AK2912" s="172"/>
      <c r="AL2912" s="172"/>
      <c r="AM2912" s="172"/>
      <c r="AN2912" s="172"/>
      <c r="AO2912" s="172"/>
      <c r="AP2912" s="172"/>
      <c r="AQ2912" s="172"/>
      <c r="AR2912" s="172"/>
      <c r="AS2912" s="172"/>
      <c r="AT2912" s="172"/>
      <c r="AU2912" s="172"/>
      <c r="AV2912" s="172"/>
      <c r="AW2912" s="172"/>
      <c r="AX2912" s="172"/>
      <c r="AY2912" s="172"/>
      <c r="AZ2912" s="172"/>
      <c r="BA2912" s="172"/>
      <c r="BB2912" s="172"/>
      <c r="BC2912" s="172"/>
      <c r="BD2912" s="172"/>
      <c r="BE2912" s="172"/>
      <c r="BF2912" s="172"/>
      <c r="BG2912" s="172"/>
      <c r="BH2912" s="172"/>
      <c r="BI2912" s="172"/>
      <c r="BJ2912" s="172"/>
      <c r="BK2912" s="172"/>
      <c r="BL2912" s="172"/>
      <c r="BM2912" s="172"/>
      <c r="BN2912" s="172"/>
    </row>
    <row r="2913" spans="20:66" s="156" customFormat="1">
      <c r="T2913" s="172"/>
      <c r="U2913" s="172"/>
      <c r="V2913" s="172"/>
      <c r="W2913" s="172"/>
      <c r="X2913" s="172"/>
      <c r="Y2913" s="172"/>
      <c r="Z2913" s="172"/>
      <c r="AA2913" s="172"/>
      <c r="AB2913" s="172"/>
      <c r="AC2913" s="172"/>
      <c r="AD2913" s="172"/>
      <c r="AE2913" s="172"/>
      <c r="AF2913" s="172"/>
      <c r="AG2913" s="172"/>
      <c r="AH2913" s="172"/>
      <c r="AI2913" s="172"/>
      <c r="AJ2913" s="172"/>
      <c r="AK2913" s="172"/>
      <c r="AL2913" s="172"/>
      <c r="AM2913" s="172"/>
      <c r="AN2913" s="172"/>
      <c r="AO2913" s="172"/>
      <c r="AP2913" s="172"/>
      <c r="AQ2913" s="172"/>
      <c r="AR2913" s="172"/>
      <c r="AS2913" s="172"/>
      <c r="AT2913" s="172"/>
      <c r="AU2913" s="172"/>
      <c r="AV2913" s="172"/>
      <c r="AW2913" s="172"/>
      <c r="AX2913" s="172"/>
      <c r="AY2913" s="172"/>
      <c r="AZ2913" s="172"/>
      <c r="BA2913" s="172"/>
      <c r="BB2913" s="172"/>
      <c r="BC2913" s="172"/>
      <c r="BD2913" s="172"/>
      <c r="BE2913" s="172"/>
      <c r="BF2913" s="172"/>
      <c r="BG2913" s="172"/>
      <c r="BH2913" s="172"/>
      <c r="BI2913" s="172"/>
      <c r="BJ2913" s="172"/>
      <c r="BK2913" s="172"/>
      <c r="BL2913" s="172"/>
      <c r="BM2913" s="172"/>
      <c r="BN2913" s="172"/>
    </row>
    <row r="2914" spans="20:66" s="156" customFormat="1">
      <c r="T2914" s="172"/>
      <c r="U2914" s="172"/>
      <c r="V2914" s="172"/>
      <c r="W2914" s="172"/>
      <c r="X2914" s="172"/>
      <c r="Y2914" s="172"/>
      <c r="Z2914" s="172"/>
      <c r="AA2914" s="172"/>
      <c r="AB2914" s="172"/>
      <c r="AC2914" s="172"/>
      <c r="AD2914" s="172"/>
      <c r="AE2914" s="172"/>
      <c r="AF2914" s="172"/>
      <c r="AG2914" s="172"/>
      <c r="AH2914" s="172"/>
      <c r="AI2914" s="172"/>
      <c r="AJ2914" s="172"/>
      <c r="AK2914" s="172"/>
      <c r="AL2914" s="172"/>
      <c r="AM2914" s="172"/>
      <c r="AN2914" s="172"/>
      <c r="AO2914" s="172"/>
      <c r="AP2914" s="172"/>
      <c r="AQ2914" s="172"/>
      <c r="AR2914" s="172"/>
      <c r="AS2914" s="172"/>
      <c r="AT2914" s="172"/>
      <c r="AU2914" s="172"/>
      <c r="AV2914" s="172"/>
      <c r="AW2914" s="172"/>
      <c r="AX2914" s="172"/>
      <c r="AY2914" s="172"/>
      <c r="AZ2914" s="172"/>
      <c r="BA2914" s="172"/>
      <c r="BB2914" s="172"/>
      <c r="BC2914" s="172"/>
      <c r="BD2914" s="172"/>
      <c r="BE2914" s="172"/>
      <c r="BF2914" s="172"/>
      <c r="BG2914" s="172"/>
      <c r="BH2914" s="172"/>
      <c r="BI2914" s="172"/>
      <c r="BJ2914" s="172"/>
      <c r="BK2914" s="172"/>
      <c r="BL2914" s="172"/>
      <c r="BM2914" s="172"/>
      <c r="BN2914" s="172"/>
    </row>
    <row r="2915" spans="20:66" s="156" customFormat="1">
      <c r="T2915" s="172"/>
      <c r="U2915" s="172"/>
      <c r="V2915" s="172"/>
      <c r="W2915" s="172"/>
      <c r="X2915" s="172"/>
      <c r="Y2915" s="172"/>
      <c r="Z2915" s="172"/>
      <c r="AA2915" s="172"/>
      <c r="AB2915" s="172"/>
      <c r="AC2915" s="172"/>
      <c r="AD2915" s="172"/>
      <c r="AE2915" s="172"/>
      <c r="AF2915" s="172"/>
      <c r="AG2915" s="172"/>
      <c r="AH2915" s="172"/>
      <c r="AI2915" s="172"/>
      <c r="AJ2915" s="172"/>
      <c r="AK2915" s="172"/>
      <c r="AL2915" s="172"/>
      <c r="AM2915" s="172"/>
      <c r="AN2915" s="172"/>
      <c r="AO2915" s="172"/>
      <c r="AP2915" s="172"/>
      <c r="AQ2915" s="172"/>
      <c r="AR2915" s="172"/>
      <c r="AS2915" s="172"/>
      <c r="AT2915" s="172"/>
      <c r="AU2915" s="172"/>
      <c r="AV2915" s="172"/>
      <c r="AW2915" s="172"/>
      <c r="AX2915" s="172"/>
      <c r="AY2915" s="172"/>
      <c r="AZ2915" s="172"/>
      <c r="BA2915" s="172"/>
      <c r="BB2915" s="172"/>
      <c r="BC2915" s="172"/>
      <c r="BD2915" s="172"/>
      <c r="BE2915" s="172"/>
      <c r="BF2915" s="172"/>
      <c r="BG2915" s="172"/>
      <c r="BH2915" s="172"/>
      <c r="BI2915" s="172"/>
      <c r="BJ2915" s="172"/>
      <c r="BK2915" s="172"/>
      <c r="BL2915" s="172"/>
      <c r="BM2915" s="172"/>
      <c r="BN2915" s="172"/>
    </row>
    <row r="2916" spans="20:66" s="156" customFormat="1">
      <c r="T2916" s="172"/>
      <c r="U2916" s="172"/>
      <c r="V2916" s="172"/>
      <c r="W2916" s="172"/>
      <c r="X2916" s="172"/>
      <c r="Y2916" s="172"/>
      <c r="Z2916" s="172"/>
      <c r="AA2916" s="172"/>
      <c r="AB2916" s="172"/>
      <c r="AC2916" s="172"/>
      <c r="AD2916" s="172"/>
      <c r="AE2916" s="172"/>
      <c r="AF2916" s="172"/>
      <c r="AG2916" s="172"/>
      <c r="AH2916" s="172"/>
      <c r="AI2916" s="172"/>
      <c r="AJ2916" s="172"/>
      <c r="AK2916" s="172"/>
      <c r="AL2916" s="172"/>
      <c r="AM2916" s="172"/>
      <c r="AN2916" s="172"/>
      <c r="AO2916" s="172"/>
      <c r="AP2916" s="172"/>
      <c r="AQ2916" s="172"/>
      <c r="AR2916" s="172"/>
      <c r="AS2916" s="172"/>
      <c r="AT2916" s="172"/>
      <c r="AU2916" s="172"/>
      <c r="AV2916" s="172"/>
      <c r="AW2916" s="172"/>
      <c r="AX2916" s="172"/>
      <c r="AY2916" s="172"/>
      <c r="AZ2916" s="172"/>
      <c r="BA2916" s="172"/>
      <c r="BB2916" s="172"/>
      <c r="BC2916" s="172"/>
      <c r="BD2916" s="172"/>
      <c r="BE2916" s="172"/>
      <c r="BF2916" s="172"/>
      <c r="BG2916" s="172"/>
      <c r="BH2916" s="172"/>
      <c r="BI2916" s="172"/>
      <c r="BJ2916" s="172"/>
      <c r="BK2916" s="172"/>
      <c r="BL2916" s="172"/>
      <c r="BM2916" s="172"/>
      <c r="BN2916" s="172"/>
    </row>
    <row r="2917" spans="20:66" s="156" customFormat="1">
      <c r="T2917" s="172"/>
      <c r="U2917" s="172"/>
      <c r="V2917" s="172"/>
      <c r="W2917" s="172"/>
      <c r="X2917" s="172"/>
      <c r="Y2917" s="172"/>
      <c r="Z2917" s="172"/>
      <c r="AA2917" s="172"/>
      <c r="AB2917" s="172"/>
      <c r="AC2917" s="172"/>
      <c r="AD2917" s="172"/>
      <c r="AE2917" s="172"/>
      <c r="AF2917" s="172"/>
      <c r="AG2917" s="172"/>
      <c r="AH2917" s="172"/>
      <c r="AI2917" s="172"/>
      <c r="AJ2917" s="172"/>
      <c r="AK2917" s="172"/>
      <c r="AL2917" s="172"/>
      <c r="AM2917" s="172"/>
      <c r="AN2917" s="172"/>
      <c r="AO2917" s="172"/>
      <c r="AP2917" s="172"/>
      <c r="AQ2917" s="172"/>
      <c r="AR2917" s="172"/>
      <c r="AS2917" s="172"/>
      <c r="AT2917" s="172"/>
      <c r="AU2917" s="172"/>
      <c r="AV2917" s="172"/>
      <c r="AW2917" s="172"/>
      <c r="AX2917" s="172"/>
      <c r="AY2917" s="172"/>
      <c r="AZ2917" s="172"/>
      <c r="BA2917" s="172"/>
      <c r="BB2917" s="172"/>
      <c r="BC2917" s="172"/>
      <c r="BD2917" s="172"/>
      <c r="BE2917" s="172"/>
      <c r="BF2917" s="172"/>
      <c r="BG2917" s="172"/>
      <c r="BH2917" s="172"/>
      <c r="BI2917" s="172"/>
      <c r="BJ2917" s="172"/>
      <c r="BK2917" s="172"/>
      <c r="BL2917" s="172"/>
      <c r="BM2917" s="172"/>
      <c r="BN2917" s="172"/>
    </row>
    <row r="2918" spans="20:66" s="156" customFormat="1">
      <c r="T2918" s="172"/>
      <c r="U2918" s="172"/>
      <c r="V2918" s="172"/>
      <c r="W2918" s="172"/>
      <c r="X2918" s="172"/>
      <c r="Y2918" s="172"/>
      <c r="Z2918" s="172"/>
      <c r="AA2918" s="172"/>
      <c r="AB2918" s="172"/>
      <c r="AC2918" s="172"/>
      <c r="AD2918" s="172"/>
      <c r="AE2918" s="172"/>
      <c r="AF2918" s="172"/>
      <c r="AG2918" s="172"/>
      <c r="AH2918" s="172"/>
      <c r="AI2918" s="172"/>
      <c r="AJ2918" s="172"/>
      <c r="AK2918" s="172"/>
      <c r="AL2918" s="172"/>
      <c r="AM2918" s="172"/>
      <c r="AN2918" s="172"/>
      <c r="AO2918" s="172"/>
      <c r="AP2918" s="172"/>
      <c r="AQ2918" s="172"/>
      <c r="AR2918" s="172"/>
      <c r="AS2918" s="172"/>
      <c r="AT2918" s="172"/>
      <c r="AU2918" s="172"/>
      <c r="AV2918" s="172"/>
      <c r="AW2918" s="172"/>
      <c r="AX2918" s="172"/>
      <c r="AY2918" s="172"/>
      <c r="AZ2918" s="172"/>
      <c r="BA2918" s="172"/>
      <c r="BB2918" s="172"/>
      <c r="BC2918" s="172"/>
      <c r="BD2918" s="172"/>
      <c r="BE2918" s="172"/>
      <c r="BF2918" s="172"/>
      <c r="BG2918" s="172"/>
      <c r="BH2918" s="172"/>
      <c r="BI2918" s="172"/>
      <c r="BJ2918" s="172"/>
      <c r="BK2918" s="172"/>
      <c r="BL2918" s="172"/>
      <c r="BM2918" s="172"/>
      <c r="BN2918" s="172"/>
    </row>
    <row r="2919" spans="20:66" s="156" customFormat="1">
      <c r="T2919" s="172"/>
      <c r="U2919" s="172"/>
      <c r="V2919" s="172"/>
      <c r="W2919" s="172"/>
      <c r="X2919" s="172"/>
      <c r="Y2919" s="172"/>
      <c r="Z2919" s="172"/>
      <c r="AA2919" s="172"/>
      <c r="AB2919" s="172"/>
      <c r="AC2919" s="172"/>
      <c r="AD2919" s="172"/>
      <c r="AE2919" s="172"/>
      <c r="AF2919" s="172"/>
      <c r="AG2919" s="172"/>
      <c r="AH2919" s="172"/>
      <c r="AI2919" s="172"/>
      <c r="AJ2919" s="172"/>
      <c r="AK2919" s="172"/>
      <c r="AL2919" s="172"/>
      <c r="AM2919" s="172"/>
      <c r="AN2919" s="172"/>
      <c r="AO2919" s="172"/>
      <c r="AP2919" s="172"/>
      <c r="AQ2919" s="172"/>
      <c r="AR2919" s="172"/>
      <c r="AS2919" s="172"/>
      <c r="AT2919" s="172"/>
      <c r="AU2919" s="172"/>
      <c r="AV2919" s="172"/>
      <c r="AW2919" s="172"/>
      <c r="AX2919" s="172"/>
      <c r="AY2919" s="172"/>
      <c r="AZ2919" s="172"/>
      <c r="BA2919" s="172"/>
      <c r="BB2919" s="172"/>
      <c r="BC2919" s="172"/>
      <c r="BD2919" s="172"/>
      <c r="BE2919" s="172"/>
      <c r="BF2919" s="172"/>
      <c r="BG2919" s="172"/>
      <c r="BH2919" s="172"/>
      <c r="BI2919" s="172"/>
      <c r="BJ2919" s="172"/>
      <c r="BK2919" s="172"/>
      <c r="BL2919" s="172"/>
      <c r="BM2919" s="172"/>
      <c r="BN2919" s="172"/>
    </row>
    <row r="2920" spans="20:66" s="156" customFormat="1">
      <c r="T2920" s="172"/>
      <c r="U2920" s="172"/>
      <c r="V2920" s="172"/>
      <c r="W2920" s="172"/>
      <c r="X2920" s="172"/>
      <c r="Y2920" s="172"/>
      <c r="Z2920" s="172"/>
      <c r="AA2920" s="172"/>
      <c r="AB2920" s="172"/>
      <c r="AC2920" s="172"/>
      <c r="AD2920" s="172"/>
      <c r="AE2920" s="172"/>
      <c r="AF2920" s="172"/>
      <c r="AG2920" s="172"/>
      <c r="AH2920" s="172"/>
      <c r="AI2920" s="172"/>
      <c r="AJ2920" s="172"/>
      <c r="AK2920" s="172"/>
      <c r="AL2920" s="172"/>
      <c r="AM2920" s="172"/>
      <c r="AN2920" s="172"/>
      <c r="AO2920" s="172"/>
      <c r="AP2920" s="172"/>
      <c r="AQ2920" s="172"/>
      <c r="AR2920" s="172"/>
      <c r="AS2920" s="172"/>
      <c r="AT2920" s="172"/>
      <c r="AU2920" s="172"/>
      <c r="AV2920" s="172"/>
      <c r="AW2920" s="172"/>
      <c r="AX2920" s="172"/>
      <c r="AY2920" s="172"/>
      <c r="AZ2920" s="172"/>
      <c r="BA2920" s="172"/>
      <c r="BB2920" s="172"/>
      <c r="BC2920" s="172"/>
      <c r="BD2920" s="172"/>
      <c r="BE2920" s="172"/>
      <c r="BF2920" s="172"/>
      <c r="BG2920" s="172"/>
      <c r="BH2920" s="172"/>
      <c r="BI2920" s="172"/>
      <c r="BJ2920" s="172"/>
      <c r="BK2920" s="172"/>
      <c r="BL2920" s="172"/>
      <c r="BM2920" s="172"/>
      <c r="BN2920" s="172"/>
    </row>
    <row r="2921" spans="20:66" s="156" customFormat="1">
      <c r="T2921" s="172"/>
      <c r="U2921" s="172"/>
      <c r="V2921" s="172"/>
      <c r="W2921" s="172"/>
      <c r="X2921" s="172"/>
      <c r="Y2921" s="172"/>
      <c r="Z2921" s="172"/>
      <c r="AA2921" s="172"/>
      <c r="AB2921" s="172"/>
      <c r="AC2921" s="172"/>
      <c r="AD2921" s="172"/>
      <c r="AE2921" s="172"/>
      <c r="AF2921" s="172"/>
      <c r="AG2921" s="172"/>
      <c r="AH2921" s="172"/>
      <c r="AI2921" s="172"/>
      <c r="AJ2921" s="172"/>
      <c r="AK2921" s="172"/>
      <c r="AL2921" s="172"/>
      <c r="AM2921" s="172"/>
      <c r="AN2921" s="172"/>
      <c r="AO2921" s="172"/>
      <c r="AP2921" s="172"/>
      <c r="AQ2921" s="172"/>
      <c r="AR2921" s="172"/>
      <c r="AS2921" s="172"/>
      <c r="AT2921" s="172"/>
      <c r="AU2921" s="172"/>
      <c r="AV2921" s="172"/>
      <c r="AW2921" s="172"/>
      <c r="AX2921" s="172"/>
      <c r="AY2921" s="172"/>
      <c r="AZ2921" s="172"/>
      <c r="BA2921" s="172"/>
      <c r="BB2921" s="172"/>
      <c r="BC2921" s="172"/>
      <c r="BD2921" s="172"/>
      <c r="BE2921" s="172"/>
      <c r="BF2921" s="172"/>
      <c r="BG2921" s="172"/>
      <c r="BH2921" s="172"/>
      <c r="BI2921" s="172"/>
      <c r="BJ2921" s="172"/>
      <c r="BK2921" s="172"/>
      <c r="BL2921" s="172"/>
      <c r="BM2921" s="172"/>
      <c r="BN2921" s="172"/>
    </row>
    <row r="2922" spans="20:66" s="156" customFormat="1">
      <c r="T2922" s="172"/>
      <c r="U2922" s="172"/>
      <c r="V2922" s="172"/>
      <c r="W2922" s="172"/>
      <c r="X2922" s="172"/>
      <c r="Y2922" s="172"/>
      <c r="Z2922" s="172"/>
      <c r="AA2922" s="172"/>
      <c r="AB2922" s="172"/>
      <c r="AC2922" s="172"/>
      <c r="AD2922" s="172"/>
      <c r="AE2922" s="172"/>
      <c r="AF2922" s="172"/>
      <c r="AG2922" s="172"/>
      <c r="AH2922" s="172"/>
      <c r="AI2922" s="172"/>
      <c r="AJ2922" s="172"/>
      <c r="AK2922" s="172"/>
      <c r="AL2922" s="172"/>
      <c r="AM2922" s="172"/>
      <c r="AN2922" s="172"/>
      <c r="AO2922" s="172"/>
      <c r="AP2922" s="172"/>
      <c r="AQ2922" s="172"/>
      <c r="AR2922" s="172"/>
      <c r="AS2922" s="172"/>
      <c r="AT2922" s="172"/>
      <c r="AU2922" s="172"/>
      <c r="AV2922" s="172"/>
      <c r="AW2922" s="172"/>
      <c r="AX2922" s="172"/>
      <c r="AY2922" s="172"/>
      <c r="AZ2922" s="172"/>
      <c r="BA2922" s="172"/>
      <c r="BB2922" s="172"/>
      <c r="BC2922" s="172"/>
      <c r="BD2922" s="172"/>
      <c r="BE2922" s="172"/>
      <c r="BF2922" s="172"/>
      <c r="BG2922" s="172"/>
      <c r="BH2922" s="172"/>
      <c r="BI2922" s="172"/>
      <c r="BJ2922" s="172"/>
      <c r="BK2922" s="172"/>
      <c r="BL2922" s="172"/>
      <c r="BM2922" s="172"/>
      <c r="BN2922" s="172"/>
    </row>
    <row r="2923" spans="20:66" s="156" customFormat="1">
      <c r="T2923" s="172"/>
      <c r="U2923" s="172"/>
      <c r="V2923" s="172"/>
      <c r="W2923" s="172"/>
      <c r="X2923" s="172"/>
      <c r="Y2923" s="172"/>
      <c r="Z2923" s="172"/>
      <c r="AA2923" s="172"/>
      <c r="AB2923" s="172"/>
      <c r="AC2923" s="172"/>
      <c r="AD2923" s="172"/>
      <c r="AE2923" s="172"/>
      <c r="AF2923" s="172"/>
      <c r="AG2923" s="172"/>
      <c r="AH2923" s="172"/>
      <c r="AI2923" s="172"/>
      <c r="AJ2923" s="172"/>
      <c r="AK2923" s="172"/>
      <c r="AL2923" s="172"/>
      <c r="AM2923" s="172"/>
      <c r="AN2923" s="172"/>
      <c r="AO2923" s="172"/>
      <c r="AP2923" s="172"/>
      <c r="AQ2923" s="172"/>
      <c r="AR2923" s="172"/>
      <c r="AS2923" s="172"/>
      <c r="AT2923" s="172"/>
      <c r="AU2923" s="172"/>
      <c r="AV2923" s="172"/>
      <c r="AW2923" s="172"/>
      <c r="AX2923" s="172"/>
      <c r="AY2923" s="172"/>
      <c r="AZ2923" s="172"/>
      <c r="BA2923" s="172"/>
      <c r="BB2923" s="172"/>
      <c r="BC2923" s="172"/>
      <c r="BD2923" s="172"/>
      <c r="BE2923" s="172"/>
      <c r="BF2923" s="172"/>
      <c r="BG2923" s="172"/>
      <c r="BH2923" s="172"/>
      <c r="BI2923" s="172"/>
      <c r="BJ2923" s="172"/>
      <c r="BK2923" s="172"/>
      <c r="BL2923" s="172"/>
      <c r="BM2923" s="172"/>
      <c r="BN2923" s="172"/>
    </row>
    <row r="2924" spans="20:66" s="156" customFormat="1">
      <c r="T2924" s="172"/>
      <c r="U2924" s="172"/>
      <c r="V2924" s="172"/>
      <c r="W2924" s="172"/>
      <c r="X2924" s="172"/>
      <c r="Y2924" s="172"/>
      <c r="Z2924" s="172"/>
      <c r="AA2924" s="172"/>
      <c r="AB2924" s="172"/>
      <c r="AC2924" s="172"/>
      <c r="AD2924" s="172"/>
      <c r="AE2924" s="172"/>
      <c r="AF2924" s="172"/>
      <c r="AG2924" s="172"/>
      <c r="AH2924" s="172"/>
      <c r="AI2924" s="172"/>
      <c r="AJ2924" s="172"/>
      <c r="AK2924" s="172"/>
      <c r="AL2924" s="172"/>
      <c r="AM2924" s="172"/>
      <c r="AN2924" s="172"/>
      <c r="AO2924" s="172"/>
      <c r="AP2924" s="172"/>
      <c r="AQ2924" s="172"/>
      <c r="AR2924" s="172"/>
      <c r="AS2924" s="172"/>
      <c r="AT2924" s="172"/>
      <c r="AU2924" s="172"/>
      <c r="AV2924" s="172"/>
      <c r="AW2924" s="172"/>
      <c r="AX2924" s="172"/>
      <c r="AY2924" s="172"/>
      <c r="AZ2924" s="172"/>
      <c r="BA2924" s="172"/>
      <c r="BB2924" s="172"/>
      <c r="BC2924" s="172"/>
      <c r="BD2924" s="172"/>
      <c r="BE2924" s="172"/>
      <c r="BF2924" s="172"/>
      <c r="BG2924" s="172"/>
      <c r="BH2924" s="172"/>
      <c r="BI2924" s="172"/>
      <c r="BJ2924" s="172"/>
      <c r="BK2924" s="172"/>
      <c r="BL2924" s="172"/>
      <c r="BM2924" s="172"/>
      <c r="BN2924" s="172"/>
    </row>
    <row r="2925" spans="20:66" s="156" customFormat="1">
      <c r="T2925" s="172"/>
      <c r="U2925" s="172"/>
      <c r="V2925" s="172"/>
      <c r="W2925" s="172"/>
      <c r="X2925" s="172"/>
      <c r="Y2925" s="172"/>
      <c r="Z2925" s="172"/>
      <c r="AA2925" s="172"/>
      <c r="AB2925" s="172"/>
      <c r="AC2925" s="172"/>
      <c r="AD2925" s="172"/>
      <c r="AE2925" s="172"/>
      <c r="AF2925" s="172"/>
      <c r="AG2925" s="172"/>
      <c r="AH2925" s="172"/>
      <c r="AI2925" s="172"/>
      <c r="AJ2925" s="172"/>
      <c r="AK2925" s="172"/>
      <c r="AL2925" s="172"/>
      <c r="AM2925" s="172"/>
      <c r="AN2925" s="172"/>
      <c r="AO2925" s="172"/>
      <c r="AP2925" s="172"/>
      <c r="AQ2925" s="172"/>
      <c r="AR2925" s="172"/>
      <c r="AS2925" s="172"/>
      <c r="AT2925" s="172"/>
      <c r="AU2925" s="172"/>
      <c r="AV2925" s="172"/>
      <c r="AW2925" s="172"/>
      <c r="AX2925" s="172"/>
      <c r="AY2925" s="172"/>
      <c r="AZ2925" s="172"/>
      <c r="BA2925" s="172"/>
      <c r="BB2925" s="172"/>
      <c r="BC2925" s="172"/>
      <c r="BD2925" s="172"/>
      <c r="BE2925" s="172"/>
      <c r="BF2925" s="172"/>
      <c r="BG2925" s="172"/>
      <c r="BH2925" s="172"/>
      <c r="BI2925" s="172"/>
      <c r="BJ2925" s="172"/>
      <c r="BK2925" s="172"/>
      <c r="BL2925" s="172"/>
      <c r="BM2925" s="172"/>
      <c r="BN2925" s="172"/>
    </row>
    <row r="2926" spans="20:66" s="156" customFormat="1">
      <c r="T2926" s="172"/>
      <c r="U2926" s="172"/>
      <c r="V2926" s="172"/>
      <c r="W2926" s="172"/>
      <c r="X2926" s="172"/>
      <c r="Y2926" s="172"/>
      <c r="Z2926" s="172"/>
      <c r="AA2926" s="172"/>
      <c r="AB2926" s="172"/>
      <c r="AC2926" s="172"/>
      <c r="AD2926" s="172"/>
      <c r="AE2926" s="172"/>
      <c r="AF2926" s="172"/>
      <c r="AG2926" s="172"/>
      <c r="AH2926" s="172"/>
      <c r="AI2926" s="172"/>
      <c r="AJ2926" s="172"/>
      <c r="AK2926" s="172"/>
      <c r="AL2926" s="172"/>
      <c r="AM2926" s="172"/>
      <c r="AN2926" s="172"/>
      <c r="AO2926" s="172"/>
      <c r="AP2926" s="172"/>
      <c r="AQ2926" s="172"/>
      <c r="AR2926" s="172"/>
      <c r="AS2926" s="172"/>
      <c r="AT2926" s="172"/>
      <c r="AU2926" s="172"/>
      <c r="AV2926" s="172"/>
      <c r="AW2926" s="172"/>
      <c r="AX2926" s="172"/>
      <c r="AY2926" s="172"/>
      <c r="AZ2926" s="172"/>
      <c r="BA2926" s="172"/>
      <c r="BB2926" s="172"/>
      <c r="BC2926" s="172"/>
      <c r="BD2926" s="172"/>
      <c r="BE2926" s="172"/>
      <c r="BF2926" s="172"/>
      <c r="BG2926" s="172"/>
      <c r="BH2926" s="172"/>
      <c r="BI2926" s="172"/>
      <c r="BJ2926" s="172"/>
      <c r="BK2926" s="172"/>
      <c r="BL2926" s="172"/>
      <c r="BM2926" s="172"/>
      <c r="BN2926" s="172"/>
    </row>
    <row r="2927" spans="20:66" s="156" customFormat="1">
      <c r="T2927" s="172"/>
      <c r="U2927" s="172"/>
      <c r="V2927" s="172"/>
      <c r="W2927" s="172"/>
      <c r="X2927" s="172"/>
      <c r="Y2927" s="172"/>
      <c r="Z2927" s="172"/>
      <c r="AA2927" s="172"/>
      <c r="AB2927" s="172"/>
      <c r="AC2927" s="172"/>
      <c r="AD2927" s="172"/>
      <c r="AE2927" s="172"/>
      <c r="AF2927" s="172"/>
      <c r="AG2927" s="172"/>
      <c r="AH2927" s="172"/>
      <c r="AI2927" s="172"/>
      <c r="AJ2927" s="172"/>
      <c r="AK2927" s="172"/>
      <c r="AL2927" s="172"/>
      <c r="AM2927" s="172"/>
      <c r="AN2927" s="172"/>
      <c r="AO2927" s="172"/>
      <c r="AP2927" s="172"/>
      <c r="AQ2927" s="172"/>
      <c r="AR2927" s="172"/>
      <c r="AS2927" s="172"/>
      <c r="AT2927" s="172"/>
      <c r="AU2927" s="172"/>
      <c r="AV2927" s="172"/>
      <c r="AW2927" s="172"/>
      <c r="AX2927" s="172"/>
      <c r="AY2927" s="172"/>
      <c r="AZ2927" s="172"/>
      <c r="BA2927" s="172"/>
      <c r="BB2927" s="172"/>
      <c r="BC2927" s="172"/>
      <c r="BD2927" s="172"/>
      <c r="BE2927" s="172"/>
      <c r="BF2927" s="172"/>
      <c r="BG2927" s="172"/>
      <c r="BH2927" s="172"/>
      <c r="BI2927" s="172"/>
      <c r="BJ2927" s="172"/>
      <c r="BK2927" s="172"/>
      <c r="BL2927" s="172"/>
      <c r="BM2927" s="172"/>
      <c r="BN2927" s="172"/>
    </row>
    <row r="2928" spans="20:66" s="156" customFormat="1">
      <c r="T2928" s="172"/>
      <c r="U2928" s="172"/>
      <c r="V2928" s="172"/>
      <c r="W2928" s="172"/>
      <c r="X2928" s="172"/>
      <c r="Y2928" s="172"/>
      <c r="Z2928" s="172"/>
      <c r="AA2928" s="172"/>
      <c r="AB2928" s="172"/>
      <c r="AC2928" s="172"/>
      <c r="AD2928" s="172"/>
      <c r="AE2928" s="172"/>
      <c r="AF2928" s="172"/>
      <c r="AG2928" s="172"/>
      <c r="AH2928" s="172"/>
      <c r="AI2928" s="172"/>
      <c r="AJ2928" s="172"/>
      <c r="AK2928" s="172"/>
      <c r="AL2928" s="172"/>
      <c r="AM2928" s="172"/>
      <c r="AN2928" s="172"/>
      <c r="AO2928" s="172"/>
      <c r="AP2928" s="172"/>
      <c r="AQ2928" s="172"/>
      <c r="AR2928" s="172"/>
      <c r="AS2928" s="172"/>
      <c r="AT2928" s="172"/>
      <c r="AU2928" s="172"/>
      <c r="AV2928" s="172"/>
      <c r="AW2928" s="172"/>
      <c r="AX2928" s="172"/>
      <c r="AY2928" s="172"/>
      <c r="AZ2928" s="172"/>
      <c r="BA2928" s="172"/>
      <c r="BB2928" s="172"/>
      <c r="BC2928" s="172"/>
      <c r="BD2928" s="172"/>
      <c r="BE2928" s="172"/>
      <c r="BF2928" s="172"/>
      <c r="BG2928" s="172"/>
      <c r="BH2928" s="172"/>
      <c r="BI2928" s="172"/>
      <c r="BJ2928" s="172"/>
      <c r="BK2928" s="172"/>
      <c r="BL2928" s="172"/>
      <c r="BM2928" s="172"/>
      <c r="BN2928" s="172"/>
    </row>
    <row r="2929" spans="20:66" s="156" customFormat="1">
      <c r="T2929" s="172"/>
      <c r="U2929" s="172"/>
      <c r="V2929" s="172"/>
      <c r="W2929" s="172"/>
      <c r="X2929" s="172"/>
      <c r="Y2929" s="172"/>
      <c r="Z2929" s="172"/>
      <c r="AA2929" s="172"/>
      <c r="AB2929" s="172"/>
      <c r="AC2929" s="172"/>
      <c r="AD2929" s="172"/>
      <c r="AE2929" s="172"/>
      <c r="AF2929" s="172"/>
      <c r="AG2929" s="172"/>
      <c r="AH2929" s="172"/>
      <c r="AI2929" s="172"/>
      <c r="AJ2929" s="172"/>
      <c r="AK2929" s="172"/>
      <c r="AL2929" s="172"/>
      <c r="AM2929" s="172"/>
      <c r="AN2929" s="172"/>
      <c r="AO2929" s="172"/>
      <c r="AP2929" s="172"/>
      <c r="AQ2929" s="172"/>
      <c r="AR2929" s="172"/>
      <c r="AS2929" s="172"/>
      <c r="AT2929" s="172"/>
      <c r="AU2929" s="172"/>
      <c r="AV2929" s="172"/>
      <c r="AW2929" s="172"/>
      <c r="AX2929" s="172"/>
      <c r="AY2929" s="172"/>
      <c r="AZ2929" s="172"/>
      <c r="BA2929" s="172"/>
      <c r="BB2929" s="172"/>
      <c r="BC2929" s="172"/>
      <c r="BD2929" s="172"/>
      <c r="BE2929" s="172"/>
      <c r="BF2929" s="172"/>
      <c r="BG2929" s="172"/>
      <c r="BH2929" s="172"/>
      <c r="BI2929" s="172"/>
      <c r="BJ2929" s="172"/>
      <c r="BK2929" s="172"/>
      <c r="BL2929" s="172"/>
      <c r="BM2929" s="172"/>
      <c r="BN2929" s="172"/>
    </row>
    <row r="2930" spans="20:66" s="156" customFormat="1">
      <c r="T2930" s="172"/>
      <c r="U2930" s="172"/>
      <c r="V2930" s="172"/>
      <c r="W2930" s="172"/>
      <c r="X2930" s="172"/>
      <c r="Y2930" s="172"/>
      <c r="Z2930" s="172"/>
      <c r="AA2930" s="172"/>
      <c r="AB2930" s="172"/>
      <c r="AC2930" s="172"/>
      <c r="AD2930" s="172"/>
      <c r="AE2930" s="172"/>
      <c r="AF2930" s="172"/>
      <c r="AG2930" s="172"/>
      <c r="AH2930" s="172"/>
      <c r="AI2930" s="172"/>
      <c r="AJ2930" s="172"/>
      <c r="AK2930" s="172"/>
      <c r="AL2930" s="172"/>
      <c r="AM2930" s="172"/>
      <c r="AN2930" s="172"/>
      <c r="AO2930" s="172"/>
      <c r="AP2930" s="172"/>
      <c r="AQ2930" s="172"/>
      <c r="AR2930" s="172"/>
      <c r="AS2930" s="172"/>
      <c r="AT2930" s="172"/>
      <c r="AU2930" s="172"/>
      <c r="AV2930" s="172"/>
      <c r="AW2930" s="172"/>
      <c r="AX2930" s="172"/>
      <c r="AY2930" s="172"/>
      <c r="AZ2930" s="172"/>
      <c r="BA2930" s="172"/>
      <c r="BB2930" s="172"/>
      <c r="BC2930" s="172"/>
      <c r="BD2930" s="172"/>
      <c r="BE2930" s="172"/>
      <c r="BF2930" s="172"/>
      <c r="BG2930" s="172"/>
      <c r="BH2930" s="172"/>
      <c r="BI2930" s="172"/>
      <c r="BJ2930" s="172"/>
      <c r="BK2930" s="172"/>
      <c r="BL2930" s="172"/>
      <c r="BM2930" s="172"/>
      <c r="BN2930" s="172"/>
    </row>
    <row r="2931" spans="20:66" s="156" customFormat="1">
      <c r="T2931" s="172"/>
      <c r="U2931" s="172"/>
      <c r="V2931" s="172"/>
      <c r="W2931" s="172"/>
      <c r="X2931" s="172"/>
      <c r="Y2931" s="172"/>
      <c r="Z2931" s="172"/>
      <c r="AA2931" s="172"/>
      <c r="AB2931" s="172"/>
      <c r="AC2931" s="172"/>
      <c r="AD2931" s="172"/>
      <c r="AE2931" s="172"/>
      <c r="AF2931" s="172"/>
      <c r="AG2931" s="172"/>
      <c r="AH2931" s="172"/>
      <c r="AI2931" s="172"/>
      <c r="AJ2931" s="172"/>
      <c r="AK2931" s="172"/>
      <c r="AL2931" s="172"/>
      <c r="AM2931" s="172"/>
      <c r="AN2931" s="172"/>
      <c r="AO2931" s="172"/>
      <c r="AP2931" s="172"/>
      <c r="AQ2931" s="172"/>
      <c r="AR2931" s="172"/>
      <c r="AS2931" s="172"/>
      <c r="AT2931" s="172"/>
      <c r="AU2931" s="172"/>
      <c r="AV2931" s="172"/>
      <c r="AW2931" s="172"/>
      <c r="AX2931" s="172"/>
      <c r="AY2931" s="172"/>
      <c r="AZ2931" s="172"/>
      <c r="BA2931" s="172"/>
      <c r="BB2931" s="172"/>
      <c r="BC2931" s="172"/>
      <c r="BD2931" s="172"/>
      <c r="BE2931" s="172"/>
      <c r="BF2931" s="172"/>
      <c r="BG2931" s="172"/>
      <c r="BH2931" s="172"/>
      <c r="BI2931" s="172"/>
      <c r="BJ2931" s="172"/>
      <c r="BK2931" s="172"/>
      <c r="BL2931" s="172"/>
      <c r="BM2931" s="172"/>
      <c r="BN2931" s="172"/>
    </row>
    <row r="2932" spans="20:66" s="156" customFormat="1">
      <c r="T2932" s="172"/>
      <c r="U2932" s="172"/>
      <c r="V2932" s="172"/>
      <c r="W2932" s="172"/>
      <c r="X2932" s="172"/>
      <c r="Y2932" s="172"/>
      <c r="Z2932" s="172"/>
      <c r="AA2932" s="172"/>
      <c r="AB2932" s="172"/>
      <c r="AC2932" s="172"/>
      <c r="AD2932" s="172"/>
      <c r="AE2932" s="172"/>
      <c r="AF2932" s="172"/>
      <c r="AG2932" s="172"/>
      <c r="AH2932" s="172"/>
      <c r="AI2932" s="172"/>
      <c r="AJ2932" s="172"/>
      <c r="AK2932" s="172"/>
      <c r="AL2932" s="172"/>
      <c r="AM2932" s="172"/>
      <c r="AN2932" s="172"/>
      <c r="AO2932" s="172"/>
      <c r="AP2932" s="172"/>
      <c r="AQ2932" s="172"/>
      <c r="AR2932" s="172"/>
      <c r="AS2932" s="172"/>
      <c r="AT2932" s="172"/>
      <c r="AU2932" s="172"/>
      <c r="AV2932" s="172"/>
      <c r="AW2932" s="172"/>
      <c r="AX2932" s="172"/>
      <c r="AY2932" s="172"/>
      <c r="AZ2932" s="172"/>
      <c r="BA2932" s="172"/>
      <c r="BB2932" s="172"/>
      <c r="BC2932" s="172"/>
      <c r="BD2932" s="172"/>
      <c r="BE2932" s="172"/>
      <c r="BF2932" s="172"/>
      <c r="BG2932" s="172"/>
      <c r="BH2932" s="172"/>
      <c r="BI2932" s="172"/>
      <c r="BJ2932" s="172"/>
      <c r="BK2932" s="172"/>
      <c r="BL2932" s="172"/>
      <c r="BM2932" s="172"/>
      <c r="BN2932" s="172"/>
    </row>
    <row r="2933" spans="20:66" s="156" customFormat="1">
      <c r="T2933" s="172"/>
      <c r="U2933" s="172"/>
      <c r="V2933" s="172"/>
      <c r="W2933" s="172"/>
      <c r="X2933" s="172"/>
      <c r="Y2933" s="172"/>
      <c r="Z2933" s="172"/>
      <c r="AA2933" s="172"/>
      <c r="AB2933" s="172"/>
      <c r="AC2933" s="172"/>
      <c r="AD2933" s="172"/>
      <c r="AE2933" s="172"/>
      <c r="AF2933" s="172"/>
      <c r="AG2933" s="172"/>
      <c r="AH2933" s="172"/>
      <c r="AI2933" s="172"/>
      <c r="AJ2933" s="172"/>
      <c r="AK2933" s="172"/>
      <c r="AL2933" s="172"/>
      <c r="AM2933" s="172"/>
      <c r="AN2933" s="172"/>
      <c r="AO2933" s="172"/>
      <c r="AP2933" s="172"/>
      <c r="AQ2933" s="172"/>
      <c r="AR2933" s="172"/>
      <c r="AS2933" s="172"/>
      <c r="AT2933" s="172"/>
      <c r="AU2933" s="172"/>
      <c r="AV2933" s="172"/>
      <c r="AW2933" s="172"/>
      <c r="AX2933" s="172"/>
      <c r="AY2933" s="172"/>
      <c r="AZ2933" s="172"/>
      <c r="BA2933" s="172"/>
      <c r="BB2933" s="172"/>
      <c r="BC2933" s="172"/>
      <c r="BD2933" s="172"/>
      <c r="BE2933" s="172"/>
      <c r="BF2933" s="172"/>
      <c r="BG2933" s="172"/>
      <c r="BH2933" s="172"/>
      <c r="BI2933" s="172"/>
      <c r="BJ2933" s="172"/>
      <c r="BK2933" s="172"/>
      <c r="BL2933" s="172"/>
      <c r="BM2933" s="172"/>
      <c r="BN2933" s="172"/>
    </row>
    <row r="2934" spans="20:66" s="156" customFormat="1">
      <c r="T2934" s="172"/>
      <c r="U2934" s="172"/>
      <c r="V2934" s="172"/>
      <c r="W2934" s="172"/>
      <c r="X2934" s="172"/>
      <c r="Y2934" s="172"/>
      <c r="Z2934" s="172"/>
      <c r="AA2934" s="172"/>
      <c r="AB2934" s="172"/>
      <c r="AC2934" s="172"/>
      <c r="AD2934" s="172"/>
      <c r="AE2934" s="172"/>
      <c r="AF2934" s="172"/>
      <c r="AG2934" s="172"/>
      <c r="AH2934" s="172"/>
      <c r="AI2934" s="172"/>
      <c r="AJ2934" s="172"/>
      <c r="AK2934" s="172"/>
      <c r="AL2934" s="172"/>
      <c r="AM2934" s="172"/>
      <c r="AN2934" s="172"/>
      <c r="AO2934" s="172"/>
      <c r="AP2934" s="172"/>
      <c r="AQ2934" s="172"/>
      <c r="AR2934" s="172"/>
      <c r="AS2934" s="172"/>
      <c r="AT2934" s="172"/>
      <c r="AU2934" s="172"/>
      <c r="AV2934" s="172"/>
      <c r="AW2934" s="172"/>
      <c r="AX2934" s="172"/>
      <c r="AY2934" s="172"/>
      <c r="AZ2934" s="172"/>
      <c r="BA2934" s="172"/>
      <c r="BB2934" s="172"/>
      <c r="BC2934" s="172"/>
      <c r="BD2934" s="172"/>
      <c r="BE2934" s="172"/>
      <c r="BF2934" s="172"/>
      <c r="BG2934" s="172"/>
      <c r="BH2934" s="172"/>
      <c r="BI2934" s="172"/>
      <c r="BJ2934" s="172"/>
      <c r="BK2934" s="172"/>
      <c r="BL2934" s="172"/>
      <c r="BM2934" s="172"/>
      <c r="BN2934" s="172"/>
    </row>
    <row r="2935" spans="20:66" s="156" customFormat="1">
      <c r="T2935" s="172"/>
      <c r="U2935" s="172"/>
      <c r="V2935" s="172"/>
      <c r="W2935" s="172"/>
      <c r="X2935" s="172"/>
      <c r="Y2935" s="172"/>
      <c r="Z2935" s="172"/>
      <c r="AA2935" s="172"/>
      <c r="AB2935" s="172"/>
      <c r="AC2935" s="172"/>
      <c r="AD2935" s="172"/>
      <c r="AE2935" s="172"/>
      <c r="AF2935" s="172"/>
      <c r="AG2935" s="172"/>
      <c r="AH2935" s="172"/>
      <c r="AI2935" s="172"/>
      <c r="AJ2935" s="172"/>
      <c r="AK2935" s="172"/>
      <c r="AL2935" s="172"/>
      <c r="AM2935" s="172"/>
      <c r="AN2935" s="172"/>
      <c r="AO2935" s="172"/>
      <c r="AP2935" s="172"/>
      <c r="AQ2935" s="172"/>
      <c r="AR2935" s="172"/>
      <c r="AS2935" s="172"/>
      <c r="AT2935" s="172"/>
      <c r="AU2935" s="172"/>
      <c r="AV2935" s="172"/>
      <c r="AW2935" s="172"/>
      <c r="AX2935" s="172"/>
      <c r="AY2935" s="172"/>
      <c r="AZ2935" s="172"/>
      <c r="BA2935" s="172"/>
      <c r="BB2935" s="172"/>
      <c r="BC2935" s="172"/>
      <c r="BD2935" s="172"/>
      <c r="BE2935" s="172"/>
      <c r="BF2935" s="172"/>
      <c r="BG2935" s="172"/>
      <c r="BH2935" s="172"/>
      <c r="BI2935" s="172"/>
      <c r="BJ2935" s="172"/>
      <c r="BK2935" s="172"/>
      <c r="BL2935" s="172"/>
      <c r="BM2935" s="172"/>
      <c r="BN2935" s="172"/>
    </row>
    <row r="2936" spans="20:66" s="156" customFormat="1">
      <c r="T2936" s="172"/>
      <c r="U2936" s="172"/>
      <c r="V2936" s="172"/>
      <c r="W2936" s="172"/>
      <c r="X2936" s="172"/>
      <c r="Y2936" s="172"/>
      <c r="Z2936" s="172"/>
      <c r="AA2936" s="172"/>
      <c r="AB2936" s="172"/>
      <c r="AC2936" s="172"/>
      <c r="AD2936" s="172"/>
      <c r="AE2936" s="172"/>
      <c r="AF2936" s="172"/>
      <c r="AG2936" s="172"/>
      <c r="AH2936" s="172"/>
      <c r="AI2936" s="172"/>
      <c r="AJ2936" s="172"/>
      <c r="AK2936" s="172"/>
      <c r="AL2936" s="172"/>
      <c r="AM2936" s="172"/>
      <c r="AN2936" s="172"/>
      <c r="AO2936" s="172"/>
      <c r="AP2936" s="172"/>
      <c r="AQ2936" s="172"/>
      <c r="AR2936" s="172"/>
      <c r="AS2936" s="172"/>
      <c r="AT2936" s="172"/>
      <c r="AU2936" s="172"/>
      <c r="AV2936" s="172"/>
      <c r="AW2936" s="172"/>
      <c r="AX2936" s="172"/>
      <c r="AY2936" s="172"/>
      <c r="AZ2936" s="172"/>
      <c r="BA2936" s="172"/>
      <c r="BB2936" s="172"/>
      <c r="BC2936" s="172"/>
      <c r="BD2936" s="172"/>
      <c r="BE2936" s="172"/>
      <c r="BF2936" s="172"/>
      <c r="BG2936" s="172"/>
      <c r="BH2936" s="172"/>
      <c r="BI2936" s="172"/>
      <c r="BJ2936" s="172"/>
      <c r="BK2936" s="172"/>
      <c r="BL2936" s="172"/>
      <c r="BM2936" s="172"/>
      <c r="BN2936" s="172"/>
    </row>
    <row r="2937" spans="20:66" s="156" customFormat="1">
      <c r="T2937" s="172"/>
      <c r="U2937" s="172"/>
      <c r="V2937" s="172"/>
      <c r="W2937" s="172"/>
      <c r="X2937" s="172"/>
      <c r="Y2937" s="172"/>
      <c r="Z2937" s="172"/>
      <c r="AA2937" s="172"/>
      <c r="AB2937" s="172"/>
      <c r="AC2937" s="172"/>
      <c r="AD2937" s="172"/>
      <c r="AE2937" s="172"/>
      <c r="AF2937" s="172"/>
      <c r="AG2937" s="172"/>
      <c r="AH2937" s="172"/>
      <c r="AI2937" s="172"/>
      <c r="AJ2937" s="172"/>
      <c r="AK2937" s="172"/>
      <c r="AL2937" s="172"/>
      <c r="AM2937" s="172"/>
      <c r="AN2937" s="172"/>
      <c r="AO2937" s="172"/>
      <c r="AP2937" s="172"/>
      <c r="AQ2937" s="172"/>
      <c r="AR2937" s="172"/>
      <c r="AS2937" s="172"/>
      <c r="AT2937" s="172"/>
      <c r="AU2937" s="172"/>
      <c r="AV2937" s="172"/>
      <c r="AW2937" s="172"/>
      <c r="AX2937" s="172"/>
      <c r="AY2937" s="172"/>
      <c r="AZ2937" s="172"/>
      <c r="BA2937" s="172"/>
      <c r="BB2937" s="172"/>
      <c r="BC2937" s="172"/>
      <c r="BD2937" s="172"/>
      <c r="BE2937" s="172"/>
      <c r="BF2937" s="172"/>
      <c r="BG2937" s="172"/>
      <c r="BH2937" s="172"/>
      <c r="BI2937" s="172"/>
      <c r="BJ2937" s="172"/>
      <c r="BK2937" s="172"/>
      <c r="BL2937" s="172"/>
      <c r="BM2937" s="172"/>
      <c r="BN2937" s="172"/>
    </row>
    <row r="2938" spans="20:66" s="156" customFormat="1">
      <c r="T2938" s="172"/>
      <c r="U2938" s="172"/>
      <c r="V2938" s="172"/>
      <c r="W2938" s="172"/>
      <c r="X2938" s="172"/>
      <c r="Y2938" s="172"/>
      <c r="Z2938" s="172"/>
      <c r="AA2938" s="172"/>
      <c r="AB2938" s="172"/>
      <c r="AC2938" s="172"/>
      <c r="AD2938" s="172"/>
      <c r="AE2938" s="172"/>
      <c r="AF2938" s="172"/>
      <c r="AG2938" s="172"/>
      <c r="AH2938" s="172"/>
      <c r="AI2938" s="172"/>
      <c r="AJ2938" s="172"/>
      <c r="AK2938" s="172"/>
      <c r="AL2938" s="172"/>
      <c r="AM2938" s="172"/>
      <c r="AN2938" s="172"/>
      <c r="AO2938" s="172"/>
      <c r="AP2938" s="172"/>
      <c r="AQ2938" s="172"/>
      <c r="AR2938" s="172"/>
      <c r="AS2938" s="172"/>
      <c r="AT2938" s="172"/>
      <c r="AU2938" s="172"/>
      <c r="AV2938" s="172"/>
      <c r="AW2938" s="172"/>
      <c r="AX2938" s="172"/>
      <c r="AY2938" s="172"/>
      <c r="AZ2938" s="172"/>
      <c r="BA2938" s="172"/>
      <c r="BB2938" s="172"/>
      <c r="BC2938" s="172"/>
      <c r="BD2938" s="172"/>
      <c r="BE2938" s="172"/>
      <c r="BF2938" s="172"/>
      <c r="BG2938" s="172"/>
      <c r="BH2938" s="172"/>
      <c r="BI2938" s="172"/>
      <c r="BJ2938" s="172"/>
      <c r="BK2938" s="172"/>
      <c r="BL2938" s="172"/>
      <c r="BM2938" s="172"/>
      <c r="BN2938" s="172"/>
    </row>
    <row r="2939" spans="20:66" s="156" customFormat="1">
      <c r="T2939" s="172"/>
      <c r="U2939" s="172"/>
      <c r="V2939" s="172"/>
      <c r="W2939" s="172"/>
      <c r="X2939" s="172"/>
      <c r="Y2939" s="172"/>
      <c r="Z2939" s="172"/>
      <c r="AA2939" s="172"/>
      <c r="AB2939" s="172"/>
      <c r="AC2939" s="172"/>
      <c r="AD2939" s="172"/>
      <c r="AE2939" s="172"/>
      <c r="AF2939" s="172"/>
      <c r="AG2939" s="172"/>
      <c r="AH2939" s="172"/>
      <c r="AI2939" s="172"/>
      <c r="AJ2939" s="172"/>
      <c r="AK2939" s="172"/>
      <c r="AL2939" s="172"/>
      <c r="AM2939" s="172"/>
      <c r="AN2939" s="172"/>
      <c r="AO2939" s="172"/>
      <c r="AP2939" s="172"/>
      <c r="AQ2939" s="172"/>
      <c r="AR2939" s="172"/>
      <c r="AS2939" s="172"/>
      <c r="AT2939" s="172"/>
      <c r="AU2939" s="172"/>
      <c r="AV2939" s="172"/>
      <c r="AW2939" s="172"/>
      <c r="AX2939" s="172"/>
      <c r="AY2939" s="172"/>
      <c r="AZ2939" s="172"/>
      <c r="BA2939" s="172"/>
      <c r="BB2939" s="172"/>
      <c r="BC2939" s="172"/>
      <c r="BD2939" s="172"/>
      <c r="BE2939" s="172"/>
      <c r="BF2939" s="172"/>
      <c r="BG2939" s="172"/>
      <c r="BH2939" s="172"/>
      <c r="BI2939" s="172"/>
      <c r="BJ2939" s="172"/>
      <c r="BK2939" s="172"/>
      <c r="BL2939" s="172"/>
      <c r="BM2939" s="172"/>
      <c r="BN2939" s="172"/>
    </row>
    <row r="2940" spans="20:66" s="156" customFormat="1">
      <c r="T2940" s="172"/>
      <c r="U2940" s="172"/>
      <c r="V2940" s="172"/>
      <c r="W2940" s="172"/>
      <c r="X2940" s="172"/>
      <c r="Y2940" s="172"/>
      <c r="Z2940" s="172"/>
      <c r="AA2940" s="172"/>
      <c r="AB2940" s="172"/>
      <c r="AC2940" s="172"/>
      <c r="AD2940" s="172"/>
      <c r="AE2940" s="172"/>
      <c r="AF2940" s="172"/>
      <c r="AG2940" s="172"/>
      <c r="AH2940" s="172"/>
      <c r="AI2940" s="172"/>
      <c r="AJ2940" s="172"/>
      <c r="AK2940" s="172"/>
      <c r="AL2940" s="172"/>
      <c r="AM2940" s="172"/>
      <c r="AN2940" s="172"/>
      <c r="AO2940" s="172"/>
      <c r="AP2940" s="172"/>
      <c r="AQ2940" s="172"/>
      <c r="AR2940" s="172"/>
      <c r="AS2940" s="172"/>
      <c r="AT2940" s="172"/>
      <c r="AU2940" s="172"/>
      <c r="AV2940" s="172"/>
      <c r="AW2940" s="172"/>
      <c r="AX2940" s="172"/>
      <c r="AY2940" s="172"/>
      <c r="AZ2940" s="172"/>
      <c r="BA2940" s="172"/>
      <c r="BB2940" s="172"/>
      <c r="BC2940" s="172"/>
      <c r="BD2940" s="172"/>
      <c r="BE2940" s="172"/>
      <c r="BF2940" s="172"/>
      <c r="BG2940" s="172"/>
      <c r="BH2940" s="172"/>
      <c r="BI2940" s="172"/>
      <c r="BJ2940" s="172"/>
      <c r="BK2940" s="172"/>
      <c r="BL2940" s="172"/>
      <c r="BM2940" s="172"/>
      <c r="BN2940" s="172"/>
    </row>
    <row r="2941" spans="20:66" s="156" customFormat="1">
      <c r="T2941" s="172"/>
      <c r="U2941" s="172"/>
      <c r="V2941" s="172"/>
      <c r="W2941" s="172"/>
      <c r="X2941" s="172"/>
      <c r="Y2941" s="172"/>
      <c r="Z2941" s="172"/>
      <c r="AA2941" s="172"/>
      <c r="AB2941" s="172"/>
      <c r="AC2941" s="172"/>
      <c r="AD2941" s="172"/>
      <c r="AE2941" s="172"/>
      <c r="AF2941" s="172"/>
      <c r="AG2941" s="172"/>
      <c r="AH2941" s="172"/>
      <c r="AI2941" s="172"/>
      <c r="AJ2941" s="172"/>
      <c r="AK2941" s="172"/>
      <c r="AL2941" s="172"/>
      <c r="AM2941" s="172"/>
      <c r="AN2941" s="172"/>
      <c r="AO2941" s="172"/>
      <c r="AP2941" s="172"/>
      <c r="AQ2941" s="172"/>
      <c r="AR2941" s="172"/>
      <c r="AS2941" s="172"/>
      <c r="AT2941" s="172"/>
      <c r="AU2941" s="172"/>
      <c r="AV2941" s="172"/>
      <c r="AW2941" s="172"/>
      <c r="AX2941" s="172"/>
      <c r="AY2941" s="172"/>
      <c r="AZ2941" s="172"/>
      <c r="BA2941" s="172"/>
      <c r="BB2941" s="172"/>
      <c r="BC2941" s="172"/>
      <c r="BD2941" s="172"/>
      <c r="BE2941" s="172"/>
      <c r="BF2941" s="172"/>
      <c r="BG2941" s="172"/>
      <c r="BH2941" s="172"/>
      <c r="BI2941" s="172"/>
      <c r="BJ2941" s="172"/>
      <c r="BK2941" s="172"/>
      <c r="BL2941" s="172"/>
      <c r="BM2941" s="172"/>
      <c r="BN2941" s="172"/>
    </row>
    <row r="2942" spans="20:66" s="156" customFormat="1">
      <c r="T2942" s="172"/>
      <c r="U2942" s="172"/>
      <c r="V2942" s="172"/>
      <c r="W2942" s="172"/>
      <c r="X2942" s="172"/>
      <c r="Y2942" s="172"/>
      <c r="Z2942" s="172"/>
      <c r="AA2942" s="172"/>
      <c r="AB2942" s="172"/>
      <c r="AC2942" s="172"/>
      <c r="AD2942" s="172"/>
      <c r="AE2942" s="172"/>
      <c r="AF2942" s="172"/>
      <c r="AG2942" s="172"/>
      <c r="AH2942" s="172"/>
      <c r="AI2942" s="172"/>
      <c r="AJ2942" s="172"/>
      <c r="AK2942" s="172"/>
      <c r="AL2942" s="172"/>
      <c r="AM2942" s="172"/>
      <c r="AN2942" s="172"/>
      <c r="AO2942" s="172"/>
      <c r="AP2942" s="172"/>
      <c r="AQ2942" s="172"/>
      <c r="AR2942" s="172"/>
      <c r="AS2942" s="172"/>
      <c r="AT2942" s="172"/>
      <c r="AU2942" s="172"/>
      <c r="AV2942" s="172"/>
      <c r="AW2942" s="172"/>
      <c r="AX2942" s="172"/>
      <c r="AY2942" s="172"/>
      <c r="AZ2942" s="172"/>
      <c r="BA2942" s="172"/>
      <c r="BB2942" s="172"/>
      <c r="BC2942" s="172"/>
      <c r="BD2942" s="172"/>
      <c r="BE2942" s="172"/>
      <c r="BF2942" s="172"/>
      <c r="BG2942" s="172"/>
      <c r="BH2942" s="172"/>
      <c r="BI2942" s="172"/>
      <c r="BJ2942" s="172"/>
      <c r="BK2942" s="172"/>
      <c r="BL2942" s="172"/>
      <c r="BM2942" s="172"/>
      <c r="BN2942" s="172"/>
    </row>
    <row r="2943" spans="20:66" s="156" customFormat="1">
      <c r="T2943" s="172"/>
      <c r="U2943" s="172"/>
      <c r="V2943" s="172"/>
      <c r="W2943" s="172"/>
      <c r="X2943" s="172"/>
      <c r="Y2943" s="172"/>
      <c r="Z2943" s="172"/>
      <c r="AA2943" s="172"/>
      <c r="AB2943" s="172"/>
      <c r="AC2943" s="172"/>
      <c r="AD2943" s="172"/>
      <c r="AE2943" s="172"/>
      <c r="AF2943" s="172"/>
      <c r="AG2943" s="172"/>
      <c r="AH2943" s="172"/>
      <c r="AI2943" s="172"/>
      <c r="AJ2943" s="172"/>
      <c r="AK2943" s="172"/>
      <c r="AL2943" s="172"/>
      <c r="AM2943" s="172"/>
      <c r="AN2943" s="172"/>
      <c r="AO2943" s="172"/>
      <c r="AP2943" s="172"/>
      <c r="AQ2943" s="172"/>
      <c r="AR2943" s="172"/>
      <c r="AS2943" s="172"/>
      <c r="AT2943" s="172"/>
      <c r="AU2943" s="172"/>
      <c r="AV2943" s="172"/>
      <c r="AW2943" s="172"/>
      <c r="AX2943" s="172"/>
      <c r="AY2943" s="172"/>
      <c r="AZ2943" s="172"/>
      <c r="BA2943" s="172"/>
      <c r="BB2943" s="172"/>
      <c r="BC2943" s="172"/>
      <c r="BD2943" s="172"/>
      <c r="BE2943" s="172"/>
      <c r="BF2943" s="172"/>
      <c r="BG2943" s="172"/>
      <c r="BH2943" s="172"/>
      <c r="BI2943" s="172"/>
      <c r="BJ2943" s="172"/>
      <c r="BK2943" s="172"/>
      <c r="BL2943" s="172"/>
      <c r="BM2943" s="172"/>
      <c r="BN2943" s="172"/>
    </row>
    <row r="2944" spans="20:66" s="156" customFormat="1">
      <c r="T2944" s="172"/>
      <c r="U2944" s="172"/>
      <c r="V2944" s="172"/>
      <c r="W2944" s="172"/>
      <c r="X2944" s="172"/>
      <c r="Y2944" s="172"/>
      <c r="Z2944" s="172"/>
      <c r="AA2944" s="172"/>
      <c r="AB2944" s="172"/>
      <c r="AC2944" s="172"/>
      <c r="AD2944" s="172"/>
      <c r="AE2944" s="172"/>
      <c r="AF2944" s="172"/>
      <c r="AG2944" s="172"/>
      <c r="AH2944" s="172"/>
      <c r="AI2944" s="172"/>
      <c r="AJ2944" s="172"/>
      <c r="AK2944" s="172"/>
      <c r="AL2944" s="172"/>
      <c r="AM2944" s="172"/>
      <c r="AN2944" s="172"/>
      <c r="AO2944" s="172"/>
      <c r="AP2944" s="172"/>
      <c r="AQ2944" s="172"/>
      <c r="AR2944" s="172"/>
      <c r="AS2944" s="172"/>
      <c r="AT2944" s="172"/>
      <c r="AU2944" s="172"/>
      <c r="AV2944" s="172"/>
      <c r="AW2944" s="172"/>
      <c r="AX2944" s="172"/>
      <c r="AY2944" s="172"/>
      <c r="AZ2944" s="172"/>
      <c r="BA2944" s="172"/>
      <c r="BB2944" s="172"/>
      <c r="BC2944" s="172"/>
      <c r="BD2944" s="172"/>
      <c r="BE2944" s="172"/>
      <c r="BF2944" s="172"/>
      <c r="BG2944" s="172"/>
      <c r="BH2944" s="172"/>
      <c r="BI2944" s="172"/>
      <c r="BJ2944" s="172"/>
      <c r="BK2944" s="172"/>
      <c r="BL2944" s="172"/>
      <c r="BM2944" s="172"/>
      <c r="BN2944" s="172"/>
    </row>
    <row r="2945" spans="20:66" s="156" customFormat="1">
      <c r="T2945" s="172"/>
      <c r="U2945" s="172"/>
      <c r="V2945" s="172"/>
      <c r="W2945" s="172"/>
      <c r="X2945" s="172"/>
      <c r="Y2945" s="172"/>
      <c r="Z2945" s="172"/>
      <c r="AA2945" s="172"/>
      <c r="AB2945" s="172"/>
      <c r="AC2945" s="172"/>
      <c r="AD2945" s="172"/>
      <c r="AE2945" s="172"/>
      <c r="AF2945" s="172"/>
      <c r="AG2945" s="172"/>
      <c r="AH2945" s="172"/>
      <c r="AI2945" s="172"/>
      <c r="AJ2945" s="172"/>
      <c r="AK2945" s="172"/>
      <c r="AL2945" s="172"/>
      <c r="AM2945" s="172"/>
      <c r="AN2945" s="172"/>
      <c r="AO2945" s="172"/>
      <c r="AP2945" s="172"/>
      <c r="AQ2945" s="172"/>
      <c r="AR2945" s="172"/>
      <c r="AS2945" s="172"/>
      <c r="AT2945" s="172"/>
      <c r="AU2945" s="172"/>
      <c r="AV2945" s="172"/>
      <c r="AW2945" s="172"/>
      <c r="AX2945" s="172"/>
      <c r="AY2945" s="172"/>
      <c r="AZ2945" s="172"/>
      <c r="BA2945" s="172"/>
      <c r="BB2945" s="172"/>
      <c r="BC2945" s="172"/>
      <c r="BD2945" s="172"/>
      <c r="BE2945" s="172"/>
      <c r="BF2945" s="172"/>
      <c r="BG2945" s="172"/>
      <c r="BH2945" s="172"/>
      <c r="BI2945" s="172"/>
      <c r="BJ2945" s="172"/>
      <c r="BK2945" s="172"/>
      <c r="BL2945" s="172"/>
      <c r="BM2945" s="172"/>
      <c r="BN2945" s="172"/>
    </row>
    <row r="2946" spans="20:66" s="156" customFormat="1">
      <c r="T2946" s="172"/>
      <c r="U2946" s="172"/>
      <c r="V2946" s="172"/>
      <c r="W2946" s="172"/>
      <c r="X2946" s="172"/>
      <c r="Y2946" s="172"/>
      <c r="Z2946" s="172"/>
      <c r="AA2946" s="172"/>
      <c r="AB2946" s="172"/>
      <c r="AC2946" s="172"/>
      <c r="AD2946" s="172"/>
      <c r="AE2946" s="172"/>
      <c r="AF2946" s="172"/>
      <c r="AG2946" s="172"/>
      <c r="AH2946" s="172"/>
      <c r="AI2946" s="172"/>
      <c r="AJ2946" s="172"/>
      <c r="AK2946" s="172"/>
      <c r="AL2946" s="172"/>
      <c r="AM2946" s="172"/>
      <c r="AN2946" s="172"/>
      <c r="AO2946" s="172"/>
      <c r="AP2946" s="172"/>
      <c r="AQ2946" s="172"/>
      <c r="AR2946" s="172"/>
      <c r="AS2946" s="172"/>
      <c r="AT2946" s="172"/>
      <c r="AU2946" s="172"/>
      <c r="AV2946" s="172"/>
      <c r="AW2946" s="172"/>
      <c r="AX2946" s="172"/>
      <c r="AY2946" s="172"/>
      <c r="AZ2946" s="172"/>
      <c r="BA2946" s="172"/>
      <c r="BB2946" s="172"/>
      <c r="BC2946" s="172"/>
      <c r="BD2946" s="172"/>
      <c r="BE2946" s="172"/>
      <c r="BF2946" s="172"/>
      <c r="BG2946" s="172"/>
      <c r="BH2946" s="172"/>
      <c r="BI2946" s="172"/>
      <c r="BJ2946" s="172"/>
      <c r="BK2946" s="172"/>
      <c r="BL2946" s="172"/>
      <c r="BM2946" s="172"/>
      <c r="BN2946" s="172"/>
    </row>
    <row r="2947" spans="20:66" s="156" customFormat="1">
      <c r="T2947" s="172"/>
      <c r="U2947" s="172"/>
      <c r="V2947" s="172"/>
      <c r="W2947" s="172"/>
      <c r="X2947" s="172"/>
      <c r="Y2947" s="172"/>
      <c r="Z2947" s="172"/>
      <c r="AA2947" s="172"/>
      <c r="AB2947" s="172"/>
      <c r="AC2947" s="172"/>
      <c r="AD2947" s="172"/>
      <c r="AE2947" s="172"/>
      <c r="AF2947" s="172"/>
      <c r="AG2947" s="172"/>
      <c r="AH2947" s="172"/>
      <c r="AI2947" s="172"/>
      <c r="AJ2947" s="172"/>
      <c r="AK2947" s="172"/>
      <c r="AL2947" s="172"/>
      <c r="AM2947" s="172"/>
      <c r="AN2947" s="172"/>
      <c r="AO2947" s="172"/>
      <c r="AP2947" s="172"/>
      <c r="AQ2947" s="172"/>
      <c r="AR2947" s="172"/>
      <c r="AS2947" s="172"/>
      <c r="AT2947" s="172"/>
      <c r="AU2947" s="172"/>
      <c r="AV2947" s="172"/>
      <c r="AW2947" s="172"/>
      <c r="AX2947" s="172"/>
      <c r="AY2947" s="172"/>
      <c r="AZ2947" s="172"/>
      <c r="BA2947" s="172"/>
      <c r="BB2947" s="172"/>
      <c r="BC2947" s="172"/>
      <c r="BD2947" s="172"/>
      <c r="BE2947" s="172"/>
      <c r="BF2947" s="172"/>
      <c r="BG2947" s="172"/>
      <c r="BH2947" s="172"/>
      <c r="BI2947" s="172"/>
      <c r="BJ2947" s="172"/>
      <c r="BK2947" s="172"/>
      <c r="BL2947" s="172"/>
      <c r="BM2947" s="172"/>
      <c r="BN2947" s="172"/>
    </row>
    <row r="2948" spans="20:66" s="156" customFormat="1">
      <c r="T2948" s="172"/>
      <c r="U2948" s="172"/>
      <c r="V2948" s="172"/>
      <c r="W2948" s="172"/>
      <c r="X2948" s="172"/>
      <c r="Y2948" s="172"/>
      <c r="Z2948" s="172"/>
      <c r="AA2948" s="172"/>
      <c r="AB2948" s="172"/>
      <c r="AC2948" s="172"/>
      <c r="AD2948" s="172"/>
      <c r="AE2948" s="172"/>
      <c r="AF2948" s="172"/>
      <c r="AG2948" s="172"/>
      <c r="AH2948" s="172"/>
      <c r="AI2948" s="172"/>
      <c r="AJ2948" s="172"/>
      <c r="AK2948" s="172"/>
      <c r="AL2948" s="172"/>
      <c r="AM2948" s="172"/>
      <c r="AN2948" s="172"/>
      <c r="AO2948" s="172"/>
      <c r="AP2948" s="172"/>
      <c r="AQ2948" s="172"/>
      <c r="AR2948" s="172"/>
      <c r="AS2948" s="172"/>
      <c r="AT2948" s="172"/>
      <c r="AU2948" s="172"/>
      <c r="AV2948" s="172"/>
      <c r="AW2948" s="172"/>
      <c r="AX2948" s="172"/>
      <c r="AY2948" s="172"/>
      <c r="AZ2948" s="172"/>
      <c r="BA2948" s="172"/>
      <c r="BB2948" s="172"/>
      <c r="BC2948" s="172"/>
      <c r="BD2948" s="172"/>
      <c r="BE2948" s="172"/>
      <c r="BF2948" s="172"/>
      <c r="BG2948" s="172"/>
      <c r="BH2948" s="172"/>
      <c r="BI2948" s="172"/>
      <c r="BJ2948" s="172"/>
      <c r="BK2948" s="172"/>
      <c r="BL2948" s="172"/>
      <c r="BM2948" s="172"/>
      <c r="BN2948" s="172"/>
    </row>
    <row r="2949" spans="20:66" s="156" customFormat="1">
      <c r="T2949" s="172"/>
      <c r="U2949" s="172"/>
      <c r="V2949" s="172"/>
      <c r="W2949" s="172"/>
      <c r="X2949" s="172"/>
      <c r="Y2949" s="172"/>
      <c r="Z2949" s="172"/>
      <c r="AA2949" s="172"/>
      <c r="AB2949" s="172"/>
      <c r="AC2949" s="172"/>
      <c r="AD2949" s="172"/>
      <c r="AE2949" s="172"/>
      <c r="AF2949" s="172"/>
      <c r="AG2949" s="172"/>
      <c r="AH2949" s="172"/>
      <c r="AI2949" s="172"/>
      <c r="AJ2949" s="172"/>
      <c r="AK2949" s="172"/>
      <c r="AL2949" s="172"/>
      <c r="AM2949" s="172"/>
      <c r="AN2949" s="172"/>
      <c r="AO2949" s="172"/>
      <c r="AP2949" s="172"/>
      <c r="AQ2949" s="172"/>
      <c r="AR2949" s="172"/>
      <c r="AS2949" s="172"/>
      <c r="AT2949" s="172"/>
      <c r="AU2949" s="172"/>
      <c r="AV2949" s="172"/>
      <c r="AW2949" s="172"/>
      <c r="AX2949" s="172"/>
      <c r="AY2949" s="172"/>
      <c r="AZ2949" s="172"/>
      <c r="BA2949" s="172"/>
      <c r="BB2949" s="172"/>
      <c r="BC2949" s="172"/>
      <c r="BD2949" s="172"/>
      <c r="BE2949" s="172"/>
      <c r="BF2949" s="172"/>
      <c r="BG2949" s="172"/>
      <c r="BH2949" s="172"/>
      <c r="BI2949" s="172"/>
      <c r="BJ2949" s="172"/>
      <c r="BK2949" s="172"/>
      <c r="BL2949" s="172"/>
      <c r="BM2949" s="172"/>
      <c r="BN2949" s="172"/>
    </row>
    <row r="2950" spans="20:66" s="156" customFormat="1">
      <c r="T2950" s="172"/>
      <c r="U2950" s="172"/>
      <c r="V2950" s="172"/>
      <c r="W2950" s="172"/>
      <c r="X2950" s="172"/>
      <c r="Y2950" s="172"/>
      <c r="Z2950" s="172"/>
      <c r="AA2950" s="172"/>
      <c r="AB2950" s="172"/>
      <c r="AC2950" s="172"/>
      <c r="AD2950" s="172"/>
      <c r="AE2950" s="172"/>
      <c r="AF2950" s="172"/>
      <c r="AG2950" s="172"/>
      <c r="AH2950" s="172"/>
      <c r="AI2950" s="172"/>
      <c r="AJ2950" s="172"/>
      <c r="AK2950" s="172"/>
      <c r="AL2950" s="172"/>
      <c r="AM2950" s="172"/>
      <c r="AN2950" s="172"/>
      <c r="AO2950" s="172"/>
      <c r="AP2950" s="172"/>
      <c r="AQ2950" s="172"/>
      <c r="AR2950" s="172"/>
      <c r="AS2950" s="172"/>
      <c r="AT2950" s="172"/>
      <c r="AU2950" s="172"/>
      <c r="AV2950" s="172"/>
      <c r="AW2950" s="172"/>
      <c r="AX2950" s="172"/>
      <c r="AY2950" s="172"/>
      <c r="AZ2950" s="172"/>
      <c r="BA2950" s="172"/>
      <c r="BB2950" s="172"/>
      <c r="BC2950" s="172"/>
      <c r="BD2950" s="172"/>
      <c r="BE2950" s="172"/>
      <c r="BF2950" s="172"/>
      <c r="BG2950" s="172"/>
      <c r="BH2950" s="172"/>
      <c r="BI2950" s="172"/>
      <c r="BJ2950" s="172"/>
      <c r="BK2950" s="172"/>
      <c r="BL2950" s="172"/>
      <c r="BM2950" s="172"/>
      <c r="BN2950" s="172"/>
    </row>
    <row r="2951" spans="20:66" s="156" customFormat="1">
      <c r="T2951" s="172"/>
      <c r="U2951" s="172"/>
      <c r="V2951" s="172"/>
      <c r="W2951" s="172"/>
      <c r="X2951" s="172"/>
      <c r="Y2951" s="172"/>
      <c r="Z2951" s="172"/>
      <c r="AA2951" s="172"/>
      <c r="AB2951" s="172"/>
      <c r="AC2951" s="172"/>
      <c r="AD2951" s="172"/>
      <c r="AE2951" s="172"/>
      <c r="AF2951" s="172"/>
      <c r="AG2951" s="172"/>
      <c r="AH2951" s="172"/>
      <c r="AI2951" s="172"/>
      <c r="AJ2951" s="172"/>
      <c r="AK2951" s="172"/>
      <c r="AL2951" s="172"/>
      <c r="AM2951" s="172"/>
      <c r="AN2951" s="172"/>
      <c r="AO2951" s="172"/>
      <c r="AP2951" s="172"/>
      <c r="AQ2951" s="172"/>
      <c r="AR2951" s="172"/>
      <c r="AS2951" s="172"/>
      <c r="AT2951" s="172"/>
      <c r="AU2951" s="172"/>
      <c r="AV2951" s="172"/>
      <c r="AW2951" s="172"/>
      <c r="AX2951" s="172"/>
      <c r="AY2951" s="172"/>
      <c r="AZ2951" s="172"/>
      <c r="BA2951" s="172"/>
      <c r="BB2951" s="172"/>
      <c r="BC2951" s="172"/>
      <c r="BD2951" s="172"/>
      <c r="BE2951" s="172"/>
      <c r="BF2951" s="172"/>
      <c r="BG2951" s="172"/>
      <c r="BH2951" s="172"/>
      <c r="BI2951" s="172"/>
      <c r="BJ2951" s="172"/>
      <c r="BK2951" s="172"/>
      <c r="BL2951" s="172"/>
      <c r="BM2951" s="172"/>
      <c r="BN2951" s="172"/>
    </row>
    <row r="2952" spans="20:66" s="156" customFormat="1">
      <c r="T2952" s="172"/>
      <c r="U2952" s="172"/>
      <c r="V2952" s="172"/>
      <c r="W2952" s="172"/>
      <c r="X2952" s="172"/>
      <c r="Y2952" s="172"/>
      <c r="Z2952" s="172"/>
      <c r="AA2952" s="172"/>
      <c r="AB2952" s="172"/>
      <c r="AC2952" s="172"/>
      <c r="AD2952" s="172"/>
      <c r="AE2952" s="172"/>
      <c r="AF2952" s="172"/>
      <c r="AG2952" s="172"/>
      <c r="AH2952" s="172"/>
      <c r="AI2952" s="172"/>
      <c r="AJ2952" s="172"/>
      <c r="AK2952" s="172"/>
      <c r="AL2952" s="172"/>
      <c r="AM2952" s="172"/>
      <c r="AN2952" s="172"/>
      <c r="AO2952" s="172"/>
      <c r="AP2952" s="172"/>
      <c r="AQ2952" s="172"/>
      <c r="AR2952" s="172"/>
      <c r="AS2952" s="172"/>
      <c r="AT2952" s="172"/>
      <c r="AU2952" s="172"/>
      <c r="AV2952" s="172"/>
      <c r="AW2952" s="172"/>
      <c r="AX2952" s="172"/>
      <c r="AY2952" s="172"/>
      <c r="AZ2952" s="172"/>
      <c r="BA2952" s="172"/>
      <c r="BB2952" s="172"/>
      <c r="BC2952" s="172"/>
      <c r="BD2952" s="172"/>
      <c r="BE2952" s="172"/>
      <c r="BF2952" s="172"/>
      <c r="BG2952" s="172"/>
      <c r="BH2952" s="172"/>
      <c r="BI2952" s="172"/>
      <c r="BJ2952" s="172"/>
      <c r="BK2952" s="172"/>
      <c r="BL2952" s="172"/>
      <c r="BM2952" s="172"/>
      <c r="BN2952" s="172"/>
    </row>
    <row r="2953" spans="20:66" s="156" customFormat="1">
      <c r="T2953" s="172"/>
      <c r="U2953" s="172"/>
      <c r="V2953" s="172"/>
      <c r="W2953" s="172"/>
      <c r="X2953" s="172"/>
      <c r="Y2953" s="172"/>
      <c r="Z2953" s="172"/>
      <c r="AA2953" s="172"/>
      <c r="AB2953" s="172"/>
      <c r="AC2953" s="172"/>
      <c r="AD2953" s="172"/>
      <c r="AE2953" s="172"/>
      <c r="AF2953" s="172"/>
      <c r="AG2953" s="172"/>
      <c r="AH2953" s="172"/>
      <c r="AI2953" s="172"/>
      <c r="AJ2953" s="172"/>
      <c r="AK2953" s="172"/>
      <c r="AL2953" s="172"/>
      <c r="AM2953" s="172"/>
      <c r="AN2953" s="172"/>
      <c r="AO2953" s="172"/>
      <c r="AP2953" s="172"/>
      <c r="AQ2953" s="172"/>
      <c r="AR2953" s="172"/>
      <c r="AS2953" s="172"/>
      <c r="AT2953" s="172"/>
      <c r="AU2953" s="172"/>
      <c r="AV2953" s="172"/>
      <c r="AW2953" s="172"/>
      <c r="AX2953" s="172"/>
      <c r="AY2953" s="172"/>
      <c r="AZ2953" s="172"/>
      <c r="BA2953" s="172"/>
      <c r="BB2953" s="172"/>
      <c r="BC2953" s="172"/>
      <c r="BD2953" s="172"/>
      <c r="BE2953" s="172"/>
      <c r="BF2953" s="172"/>
      <c r="BG2953" s="172"/>
      <c r="BH2953" s="172"/>
      <c r="BI2953" s="172"/>
      <c r="BJ2953" s="172"/>
      <c r="BK2953" s="172"/>
      <c r="BL2953" s="172"/>
      <c r="BM2953" s="172"/>
      <c r="BN2953" s="172"/>
    </row>
    <row r="2954" spans="20:66" s="156" customFormat="1">
      <c r="T2954" s="172"/>
      <c r="U2954" s="172"/>
      <c r="V2954" s="172"/>
      <c r="W2954" s="172"/>
      <c r="X2954" s="172"/>
      <c r="Y2954" s="172"/>
      <c r="Z2954" s="172"/>
      <c r="AA2954" s="172"/>
      <c r="AB2954" s="172"/>
      <c r="AC2954" s="172"/>
      <c r="AD2954" s="172"/>
      <c r="AE2954" s="172"/>
      <c r="AF2954" s="172"/>
      <c r="AG2954" s="172"/>
      <c r="AH2954" s="172"/>
      <c r="AI2954" s="172"/>
      <c r="AJ2954" s="172"/>
      <c r="AK2954" s="172"/>
      <c r="AL2954" s="172"/>
      <c r="AM2954" s="172"/>
      <c r="AN2954" s="172"/>
      <c r="AO2954" s="172"/>
      <c r="AP2954" s="172"/>
      <c r="AQ2954" s="172"/>
      <c r="AR2954" s="172"/>
      <c r="AS2954" s="172"/>
      <c r="AT2954" s="172"/>
      <c r="AU2954" s="172"/>
      <c r="AV2954" s="172"/>
      <c r="AW2954" s="172"/>
      <c r="AX2954" s="172"/>
      <c r="AY2954" s="172"/>
      <c r="AZ2954" s="172"/>
      <c r="BA2954" s="172"/>
      <c r="BB2954" s="172"/>
      <c r="BC2954" s="172"/>
      <c r="BD2954" s="172"/>
      <c r="BE2954" s="172"/>
      <c r="BF2954" s="172"/>
      <c r="BG2954" s="172"/>
      <c r="BH2954" s="172"/>
      <c r="BI2954" s="172"/>
      <c r="BJ2954" s="172"/>
      <c r="BK2954" s="172"/>
      <c r="BL2954" s="172"/>
      <c r="BM2954" s="172"/>
      <c r="BN2954" s="172"/>
    </row>
    <row r="2955" spans="20:66" s="156" customFormat="1">
      <c r="T2955" s="172"/>
      <c r="U2955" s="172"/>
      <c r="V2955" s="172"/>
      <c r="W2955" s="172"/>
      <c r="X2955" s="172"/>
      <c r="Y2955" s="172"/>
      <c r="Z2955" s="172"/>
      <c r="AA2955" s="172"/>
      <c r="AB2955" s="172"/>
      <c r="AC2955" s="172"/>
      <c r="AD2955" s="172"/>
      <c r="AE2955" s="172"/>
      <c r="AF2955" s="172"/>
      <c r="AG2955" s="172"/>
      <c r="AH2955" s="172"/>
      <c r="AI2955" s="172"/>
      <c r="AJ2955" s="172"/>
      <c r="AK2955" s="172"/>
      <c r="AL2955" s="172"/>
      <c r="AM2955" s="172"/>
      <c r="AN2955" s="172"/>
      <c r="AO2955" s="172"/>
      <c r="AP2955" s="172"/>
      <c r="AQ2955" s="172"/>
      <c r="AR2955" s="172"/>
      <c r="AS2955" s="172"/>
      <c r="AT2955" s="172"/>
      <c r="AU2955" s="172"/>
      <c r="AV2955" s="172"/>
      <c r="AW2955" s="172"/>
      <c r="AX2955" s="172"/>
      <c r="AY2955" s="172"/>
      <c r="AZ2955" s="172"/>
      <c r="BA2955" s="172"/>
      <c r="BB2955" s="172"/>
      <c r="BC2955" s="172"/>
      <c r="BD2955" s="172"/>
      <c r="BE2955" s="172"/>
      <c r="BF2955" s="172"/>
      <c r="BG2955" s="172"/>
      <c r="BH2955" s="172"/>
      <c r="BI2955" s="172"/>
      <c r="BJ2955" s="172"/>
      <c r="BK2955" s="172"/>
      <c r="BL2955" s="172"/>
      <c r="BM2955" s="172"/>
      <c r="BN2955" s="172"/>
    </row>
    <row r="2956" spans="20:66" s="156" customFormat="1">
      <c r="T2956" s="172"/>
      <c r="U2956" s="172"/>
      <c r="V2956" s="172"/>
      <c r="W2956" s="172"/>
      <c r="X2956" s="172"/>
      <c r="Y2956" s="172"/>
      <c r="Z2956" s="172"/>
      <c r="AA2956" s="172"/>
      <c r="AB2956" s="172"/>
      <c r="AC2956" s="172"/>
      <c r="AD2956" s="172"/>
      <c r="AE2956" s="172"/>
      <c r="AF2956" s="172"/>
      <c r="AG2956" s="172"/>
      <c r="AH2956" s="172"/>
      <c r="AI2956" s="172"/>
      <c r="AJ2956" s="172"/>
      <c r="AK2956" s="172"/>
      <c r="AL2956" s="172"/>
      <c r="AM2956" s="172"/>
      <c r="AN2956" s="172"/>
      <c r="AO2956" s="172"/>
      <c r="AP2956" s="172"/>
      <c r="AQ2956" s="172"/>
      <c r="AR2956" s="172"/>
      <c r="AS2956" s="172"/>
      <c r="AT2956" s="172"/>
      <c r="AU2956" s="172"/>
      <c r="AV2956" s="172"/>
      <c r="AW2956" s="172"/>
      <c r="AX2956" s="172"/>
      <c r="AY2956" s="172"/>
      <c r="AZ2956" s="172"/>
      <c r="BA2956" s="172"/>
      <c r="BB2956" s="172"/>
      <c r="BC2956" s="172"/>
      <c r="BD2956" s="172"/>
      <c r="BE2956" s="172"/>
      <c r="BF2956" s="172"/>
      <c r="BG2956" s="172"/>
      <c r="BH2956" s="172"/>
      <c r="BI2956" s="172"/>
      <c r="BJ2956" s="172"/>
      <c r="BK2956" s="172"/>
      <c r="BL2956" s="172"/>
      <c r="BM2956" s="172"/>
      <c r="BN2956" s="172"/>
    </row>
    <row r="2957" spans="20:66" s="156" customFormat="1">
      <c r="T2957" s="172"/>
      <c r="U2957" s="172"/>
      <c r="V2957" s="172"/>
      <c r="W2957" s="172"/>
      <c r="X2957" s="172"/>
      <c r="Y2957" s="172"/>
      <c r="Z2957" s="172"/>
      <c r="AA2957" s="172"/>
      <c r="AB2957" s="172"/>
      <c r="AC2957" s="172"/>
      <c r="AD2957" s="172"/>
      <c r="AE2957" s="172"/>
      <c r="AF2957" s="172"/>
      <c r="AG2957" s="172"/>
      <c r="AH2957" s="172"/>
      <c r="AI2957" s="172"/>
      <c r="AJ2957" s="172"/>
      <c r="AK2957" s="172"/>
      <c r="AL2957" s="172"/>
      <c r="AM2957" s="172"/>
      <c r="AN2957" s="172"/>
      <c r="AO2957" s="172"/>
      <c r="AP2957" s="172"/>
      <c r="AQ2957" s="172"/>
      <c r="AR2957" s="172"/>
      <c r="AS2957" s="172"/>
      <c r="AT2957" s="172"/>
      <c r="AU2957" s="172"/>
      <c r="AV2957" s="172"/>
      <c r="AW2957" s="172"/>
      <c r="AX2957" s="172"/>
      <c r="AY2957" s="172"/>
      <c r="AZ2957" s="172"/>
      <c r="BA2957" s="172"/>
      <c r="BB2957" s="172"/>
      <c r="BC2957" s="172"/>
      <c r="BD2957" s="172"/>
      <c r="BE2957" s="172"/>
      <c r="BF2957" s="172"/>
      <c r="BG2957" s="172"/>
      <c r="BH2957" s="172"/>
      <c r="BI2957" s="172"/>
      <c r="BJ2957" s="172"/>
      <c r="BK2957" s="172"/>
      <c r="BL2957" s="172"/>
      <c r="BM2957" s="172"/>
      <c r="BN2957" s="172"/>
    </row>
    <row r="2958" spans="20:66" s="156" customFormat="1">
      <c r="T2958" s="172"/>
      <c r="U2958" s="172"/>
      <c r="V2958" s="172"/>
      <c r="W2958" s="172"/>
      <c r="X2958" s="172"/>
      <c r="Y2958" s="172"/>
      <c r="Z2958" s="172"/>
      <c r="AA2958" s="172"/>
      <c r="AB2958" s="172"/>
      <c r="AC2958" s="172"/>
      <c r="AD2958" s="172"/>
      <c r="AE2958" s="172"/>
      <c r="AF2958" s="172"/>
      <c r="AG2958" s="172"/>
      <c r="AH2958" s="172"/>
      <c r="AI2958" s="172"/>
      <c r="AJ2958" s="172"/>
      <c r="AK2958" s="172"/>
      <c r="AL2958" s="172"/>
      <c r="AM2958" s="172"/>
      <c r="AN2958" s="172"/>
      <c r="AO2958" s="172"/>
      <c r="AP2958" s="172"/>
      <c r="AQ2958" s="172"/>
      <c r="AR2958" s="172"/>
      <c r="AS2958" s="172"/>
      <c r="AT2958" s="172"/>
      <c r="AU2958" s="172"/>
      <c r="AV2958" s="172"/>
      <c r="AW2958" s="172"/>
      <c r="AX2958" s="172"/>
      <c r="AY2958" s="172"/>
      <c r="AZ2958" s="172"/>
      <c r="BA2958" s="172"/>
      <c r="BB2958" s="172"/>
      <c r="BC2958" s="172"/>
      <c r="BD2958" s="172"/>
      <c r="BE2958" s="172"/>
      <c r="BF2958" s="172"/>
      <c r="BG2958" s="172"/>
      <c r="BH2958" s="172"/>
      <c r="BI2958" s="172"/>
      <c r="BJ2958" s="172"/>
      <c r="BK2958" s="172"/>
      <c r="BL2958" s="172"/>
      <c r="BM2958" s="172"/>
      <c r="BN2958" s="172"/>
    </row>
    <row r="2959" spans="20:66" s="156" customFormat="1">
      <c r="T2959" s="172"/>
      <c r="U2959" s="172"/>
      <c r="V2959" s="172"/>
      <c r="W2959" s="172"/>
      <c r="X2959" s="172"/>
      <c r="Y2959" s="172"/>
      <c r="Z2959" s="172"/>
      <c r="AA2959" s="172"/>
      <c r="AB2959" s="172"/>
      <c r="AC2959" s="172"/>
      <c r="AD2959" s="172"/>
      <c r="AE2959" s="172"/>
      <c r="AF2959" s="172"/>
      <c r="AG2959" s="172"/>
      <c r="AH2959" s="172"/>
      <c r="AI2959" s="172"/>
      <c r="AJ2959" s="172"/>
      <c r="AK2959" s="172"/>
      <c r="AL2959" s="172"/>
      <c r="AM2959" s="172"/>
      <c r="AN2959" s="172"/>
      <c r="AO2959" s="172"/>
      <c r="AP2959" s="172"/>
      <c r="AQ2959" s="172"/>
      <c r="AR2959" s="172"/>
      <c r="AS2959" s="172"/>
      <c r="AT2959" s="172"/>
      <c r="AU2959" s="172"/>
      <c r="AV2959" s="172"/>
      <c r="AW2959" s="172"/>
      <c r="AX2959" s="172"/>
      <c r="AY2959" s="172"/>
      <c r="AZ2959" s="172"/>
      <c r="BA2959" s="172"/>
      <c r="BB2959" s="172"/>
      <c r="BC2959" s="172"/>
      <c r="BD2959" s="172"/>
      <c r="BE2959" s="172"/>
      <c r="BF2959" s="172"/>
      <c r="BG2959" s="172"/>
      <c r="BH2959" s="172"/>
      <c r="BI2959" s="172"/>
      <c r="BJ2959" s="172"/>
      <c r="BK2959" s="172"/>
      <c r="BL2959" s="172"/>
      <c r="BM2959" s="172"/>
      <c r="BN2959" s="172"/>
    </row>
    <row r="2960" spans="20:66" s="156" customFormat="1">
      <c r="T2960" s="172"/>
      <c r="U2960" s="172"/>
      <c r="V2960" s="172"/>
      <c r="W2960" s="172"/>
      <c r="X2960" s="172"/>
      <c r="Y2960" s="172"/>
      <c r="Z2960" s="172"/>
      <c r="AA2960" s="172"/>
      <c r="AB2960" s="172"/>
      <c r="AC2960" s="172"/>
      <c r="AD2960" s="172"/>
      <c r="AE2960" s="172"/>
      <c r="AF2960" s="172"/>
      <c r="AG2960" s="172"/>
      <c r="AH2960" s="172"/>
      <c r="AI2960" s="172"/>
      <c r="AJ2960" s="172"/>
      <c r="AK2960" s="172"/>
      <c r="AL2960" s="172"/>
      <c r="AM2960" s="172"/>
      <c r="AN2960" s="172"/>
      <c r="AO2960" s="172"/>
      <c r="AP2960" s="172"/>
      <c r="AQ2960" s="172"/>
      <c r="AR2960" s="172"/>
      <c r="AS2960" s="172"/>
      <c r="AT2960" s="172"/>
      <c r="AU2960" s="172"/>
      <c r="AV2960" s="172"/>
      <c r="AW2960" s="172"/>
      <c r="AX2960" s="172"/>
      <c r="AY2960" s="172"/>
      <c r="AZ2960" s="172"/>
      <c r="BA2960" s="172"/>
      <c r="BB2960" s="172"/>
      <c r="BC2960" s="172"/>
      <c r="BD2960" s="172"/>
      <c r="BE2960" s="172"/>
      <c r="BF2960" s="172"/>
      <c r="BG2960" s="172"/>
      <c r="BH2960" s="172"/>
      <c r="BI2960" s="172"/>
      <c r="BJ2960" s="172"/>
      <c r="BK2960" s="172"/>
      <c r="BL2960" s="172"/>
      <c r="BM2960" s="172"/>
      <c r="BN2960" s="172"/>
    </row>
    <row r="2961" spans="20:66" s="156" customFormat="1">
      <c r="T2961" s="172"/>
      <c r="U2961" s="172"/>
      <c r="V2961" s="172"/>
      <c r="W2961" s="172"/>
      <c r="X2961" s="172"/>
      <c r="Y2961" s="172"/>
      <c r="Z2961" s="172"/>
      <c r="AA2961" s="172"/>
      <c r="AB2961" s="172"/>
      <c r="AC2961" s="172"/>
      <c r="AD2961" s="172"/>
      <c r="AE2961" s="172"/>
      <c r="AF2961" s="172"/>
      <c r="AG2961" s="172"/>
      <c r="AH2961" s="172"/>
      <c r="AI2961" s="172"/>
      <c r="AJ2961" s="172"/>
      <c r="AK2961" s="172"/>
      <c r="AL2961" s="172"/>
      <c r="AM2961" s="172"/>
      <c r="AN2961" s="172"/>
      <c r="AO2961" s="172"/>
      <c r="AP2961" s="172"/>
      <c r="AQ2961" s="172"/>
      <c r="AR2961" s="172"/>
      <c r="AS2961" s="172"/>
      <c r="AT2961" s="172"/>
      <c r="AU2961" s="172"/>
      <c r="AV2961" s="172"/>
      <c r="AW2961" s="172"/>
      <c r="AX2961" s="172"/>
      <c r="AY2961" s="172"/>
      <c r="AZ2961" s="172"/>
      <c r="BA2961" s="172"/>
      <c r="BB2961" s="172"/>
      <c r="BC2961" s="172"/>
      <c r="BD2961" s="172"/>
      <c r="BE2961" s="172"/>
      <c r="BF2961" s="172"/>
      <c r="BG2961" s="172"/>
      <c r="BH2961" s="172"/>
      <c r="BI2961" s="172"/>
      <c r="BJ2961" s="172"/>
      <c r="BK2961" s="172"/>
      <c r="BL2961" s="172"/>
      <c r="BM2961" s="172"/>
      <c r="BN2961" s="172"/>
    </row>
    <row r="2962" spans="20:66" s="156" customFormat="1">
      <c r="T2962" s="172"/>
      <c r="U2962" s="172"/>
      <c r="V2962" s="172"/>
      <c r="W2962" s="172"/>
      <c r="X2962" s="172"/>
      <c r="Y2962" s="172"/>
      <c r="Z2962" s="172"/>
      <c r="AA2962" s="172"/>
      <c r="AB2962" s="172"/>
      <c r="AC2962" s="172"/>
      <c r="AD2962" s="172"/>
      <c r="AE2962" s="172"/>
      <c r="AF2962" s="172"/>
      <c r="AG2962" s="172"/>
      <c r="AH2962" s="172"/>
      <c r="AI2962" s="172"/>
      <c r="AJ2962" s="172"/>
      <c r="AK2962" s="172"/>
      <c r="AL2962" s="172"/>
      <c r="AM2962" s="172"/>
      <c r="AN2962" s="172"/>
      <c r="AO2962" s="172"/>
      <c r="AP2962" s="172"/>
      <c r="AQ2962" s="172"/>
      <c r="AR2962" s="172"/>
      <c r="AS2962" s="172"/>
      <c r="AT2962" s="172"/>
      <c r="AU2962" s="172"/>
      <c r="AV2962" s="172"/>
      <c r="AW2962" s="172"/>
      <c r="AX2962" s="172"/>
      <c r="AY2962" s="172"/>
      <c r="AZ2962" s="172"/>
      <c r="BA2962" s="172"/>
      <c r="BB2962" s="172"/>
      <c r="BC2962" s="172"/>
      <c r="BD2962" s="172"/>
      <c r="BE2962" s="172"/>
      <c r="BF2962" s="172"/>
      <c r="BG2962" s="172"/>
      <c r="BH2962" s="172"/>
      <c r="BI2962" s="172"/>
      <c r="BJ2962" s="172"/>
      <c r="BK2962" s="172"/>
      <c r="BL2962" s="172"/>
      <c r="BM2962" s="172"/>
      <c r="BN2962" s="172"/>
    </row>
    <row r="2963" spans="20:66" s="156" customFormat="1">
      <c r="T2963" s="172"/>
      <c r="U2963" s="172"/>
      <c r="V2963" s="172"/>
      <c r="W2963" s="172"/>
      <c r="X2963" s="172"/>
      <c r="Y2963" s="172"/>
      <c r="Z2963" s="172"/>
      <c r="AA2963" s="172"/>
      <c r="AB2963" s="172"/>
      <c r="AC2963" s="172"/>
      <c r="AD2963" s="172"/>
      <c r="AE2963" s="172"/>
      <c r="AF2963" s="172"/>
      <c r="AG2963" s="172"/>
      <c r="AH2963" s="172"/>
      <c r="AI2963" s="172"/>
      <c r="AJ2963" s="172"/>
      <c r="AK2963" s="172"/>
      <c r="AL2963" s="172"/>
      <c r="AM2963" s="172"/>
      <c r="AN2963" s="172"/>
      <c r="AO2963" s="172"/>
      <c r="AP2963" s="172"/>
      <c r="AQ2963" s="172"/>
      <c r="AR2963" s="172"/>
      <c r="AS2963" s="172"/>
      <c r="AT2963" s="172"/>
      <c r="AU2963" s="172"/>
      <c r="AV2963" s="172"/>
      <c r="AW2963" s="172"/>
      <c r="AX2963" s="172"/>
      <c r="AY2963" s="172"/>
      <c r="AZ2963" s="172"/>
      <c r="BA2963" s="172"/>
      <c r="BB2963" s="172"/>
      <c r="BC2963" s="172"/>
      <c r="BD2963" s="172"/>
      <c r="BE2963" s="172"/>
      <c r="BF2963" s="172"/>
      <c r="BG2963" s="172"/>
      <c r="BH2963" s="172"/>
      <c r="BI2963" s="172"/>
      <c r="BJ2963" s="172"/>
      <c r="BK2963" s="172"/>
      <c r="BL2963" s="172"/>
      <c r="BM2963" s="172"/>
      <c r="BN2963" s="172"/>
    </row>
    <row r="2964" spans="20:66" s="156" customFormat="1">
      <c r="T2964" s="172"/>
      <c r="U2964" s="172"/>
      <c r="V2964" s="172"/>
      <c r="W2964" s="172"/>
      <c r="X2964" s="172"/>
      <c r="Y2964" s="172"/>
      <c r="Z2964" s="172"/>
      <c r="AA2964" s="172"/>
      <c r="AB2964" s="172"/>
      <c r="AC2964" s="172"/>
      <c r="AD2964" s="172"/>
      <c r="AE2964" s="172"/>
      <c r="AF2964" s="172"/>
      <c r="AG2964" s="172"/>
      <c r="AH2964" s="172"/>
      <c r="AI2964" s="172"/>
      <c r="AJ2964" s="172"/>
      <c r="AK2964" s="172"/>
      <c r="AL2964" s="172"/>
      <c r="AM2964" s="172"/>
      <c r="AN2964" s="172"/>
      <c r="AO2964" s="172"/>
      <c r="AP2964" s="172"/>
      <c r="AQ2964" s="172"/>
      <c r="AR2964" s="172"/>
      <c r="AS2964" s="172"/>
      <c r="AT2964" s="172"/>
      <c r="AU2964" s="172"/>
      <c r="AV2964" s="172"/>
      <c r="AW2964" s="172"/>
      <c r="AX2964" s="172"/>
      <c r="AY2964" s="172"/>
      <c r="AZ2964" s="172"/>
      <c r="BA2964" s="172"/>
      <c r="BB2964" s="172"/>
      <c r="BC2964" s="172"/>
      <c r="BD2964" s="172"/>
      <c r="BE2964" s="172"/>
      <c r="BF2964" s="172"/>
      <c r="BG2964" s="172"/>
      <c r="BH2964" s="172"/>
      <c r="BI2964" s="172"/>
      <c r="BJ2964" s="172"/>
      <c r="BK2964" s="172"/>
      <c r="BL2964" s="172"/>
      <c r="BM2964" s="172"/>
      <c r="BN2964" s="172"/>
    </row>
    <row r="2965" spans="20:66" s="156" customFormat="1">
      <c r="T2965" s="172"/>
      <c r="U2965" s="172"/>
      <c r="V2965" s="172"/>
      <c r="W2965" s="172"/>
      <c r="X2965" s="172"/>
      <c r="Y2965" s="172"/>
      <c r="Z2965" s="172"/>
      <c r="AA2965" s="172"/>
      <c r="AB2965" s="172"/>
      <c r="AC2965" s="172"/>
      <c r="AD2965" s="172"/>
      <c r="AE2965" s="172"/>
      <c r="AF2965" s="172"/>
      <c r="AG2965" s="172"/>
      <c r="AH2965" s="172"/>
      <c r="AI2965" s="172"/>
      <c r="AJ2965" s="172"/>
      <c r="AK2965" s="172"/>
      <c r="AL2965" s="172"/>
      <c r="AM2965" s="172"/>
      <c r="AN2965" s="172"/>
      <c r="AO2965" s="172"/>
      <c r="AP2965" s="172"/>
      <c r="AQ2965" s="172"/>
      <c r="AR2965" s="172"/>
      <c r="AS2965" s="172"/>
      <c r="AT2965" s="172"/>
      <c r="AU2965" s="172"/>
      <c r="AV2965" s="172"/>
      <c r="AW2965" s="172"/>
      <c r="AX2965" s="172"/>
      <c r="AY2965" s="172"/>
      <c r="AZ2965" s="172"/>
      <c r="BA2965" s="172"/>
      <c r="BB2965" s="172"/>
      <c r="BC2965" s="172"/>
      <c r="BD2965" s="172"/>
      <c r="BE2965" s="172"/>
      <c r="BF2965" s="172"/>
      <c r="BG2965" s="172"/>
      <c r="BH2965" s="172"/>
      <c r="BI2965" s="172"/>
      <c r="BJ2965" s="172"/>
      <c r="BK2965" s="172"/>
      <c r="BL2965" s="172"/>
      <c r="BM2965" s="172"/>
      <c r="BN2965" s="172"/>
    </row>
    <row r="2966" spans="20:66" s="156" customFormat="1">
      <c r="T2966" s="172"/>
      <c r="U2966" s="172"/>
      <c r="V2966" s="172"/>
      <c r="W2966" s="172"/>
      <c r="X2966" s="172"/>
      <c r="Y2966" s="172"/>
      <c r="Z2966" s="172"/>
      <c r="AA2966" s="172"/>
      <c r="AB2966" s="172"/>
      <c r="AC2966" s="172"/>
      <c r="AD2966" s="172"/>
      <c r="AE2966" s="172"/>
      <c r="AF2966" s="172"/>
      <c r="AG2966" s="172"/>
      <c r="AH2966" s="172"/>
      <c r="AI2966" s="172"/>
      <c r="AJ2966" s="172"/>
      <c r="AK2966" s="172"/>
      <c r="AL2966" s="172"/>
      <c r="AM2966" s="172"/>
      <c r="AN2966" s="172"/>
      <c r="AO2966" s="172"/>
      <c r="AP2966" s="172"/>
      <c r="AQ2966" s="172"/>
      <c r="AR2966" s="172"/>
      <c r="AS2966" s="172"/>
      <c r="AT2966" s="172"/>
      <c r="AU2966" s="172"/>
      <c r="AV2966" s="172"/>
      <c r="AW2966" s="172"/>
      <c r="AX2966" s="172"/>
      <c r="AY2966" s="172"/>
      <c r="AZ2966" s="172"/>
      <c r="BA2966" s="172"/>
      <c r="BB2966" s="172"/>
      <c r="BC2966" s="172"/>
      <c r="BD2966" s="172"/>
      <c r="BE2966" s="172"/>
      <c r="BF2966" s="172"/>
      <c r="BG2966" s="172"/>
      <c r="BH2966" s="172"/>
      <c r="BI2966" s="172"/>
      <c r="BJ2966" s="172"/>
      <c r="BK2966" s="172"/>
      <c r="BL2966" s="172"/>
      <c r="BM2966" s="172"/>
      <c r="BN2966" s="172"/>
    </row>
    <row r="2967" spans="20:66" s="156" customFormat="1">
      <c r="T2967" s="172"/>
      <c r="U2967" s="172"/>
      <c r="V2967" s="172"/>
      <c r="W2967" s="172"/>
      <c r="X2967" s="172"/>
      <c r="Y2967" s="172"/>
      <c r="Z2967" s="172"/>
      <c r="AA2967" s="172"/>
      <c r="AB2967" s="172"/>
      <c r="AC2967" s="172"/>
      <c r="AD2967" s="172"/>
      <c r="AE2967" s="172"/>
      <c r="AF2967" s="172"/>
      <c r="AG2967" s="172"/>
      <c r="AH2967" s="172"/>
      <c r="AI2967" s="172"/>
      <c r="AJ2967" s="172"/>
      <c r="AK2967" s="172"/>
      <c r="AL2967" s="172"/>
      <c r="AM2967" s="172"/>
      <c r="AN2967" s="172"/>
      <c r="AO2967" s="172"/>
      <c r="AP2967" s="172"/>
      <c r="AQ2967" s="172"/>
      <c r="AR2967" s="172"/>
      <c r="AS2967" s="172"/>
      <c r="AT2967" s="172"/>
      <c r="AU2967" s="172"/>
      <c r="AV2967" s="172"/>
      <c r="AW2967" s="172"/>
      <c r="AX2967" s="172"/>
      <c r="AY2967" s="172"/>
      <c r="AZ2967" s="172"/>
      <c r="BA2967" s="172"/>
      <c r="BB2967" s="172"/>
      <c r="BC2967" s="172"/>
      <c r="BD2967" s="172"/>
      <c r="BE2967" s="172"/>
      <c r="BF2967" s="172"/>
      <c r="BG2967" s="172"/>
      <c r="BH2967" s="172"/>
      <c r="BI2967" s="172"/>
      <c r="BJ2967" s="172"/>
      <c r="BK2967" s="172"/>
      <c r="BL2967" s="172"/>
      <c r="BM2967" s="172"/>
      <c r="BN2967" s="172"/>
    </row>
    <row r="2968" spans="20:66" s="156" customFormat="1">
      <c r="T2968" s="172"/>
      <c r="U2968" s="172"/>
      <c r="V2968" s="172"/>
      <c r="W2968" s="172"/>
      <c r="X2968" s="172"/>
      <c r="Y2968" s="172"/>
      <c r="Z2968" s="172"/>
      <c r="AA2968" s="172"/>
      <c r="AB2968" s="172"/>
      <c r="AC2968" s="172"/>
      <c r="AD2968" s="172"/>
      <c r="AE2968" s="172"/>
      <c r="AF2968" s="172"/>
      <c r="AG2968" s="172"/>
      <c r="AH2968" s="172"/>
      <c r="AI2968" s="172"/>
      <c r="AJ2968" s="172"/>
      <c r="AK2968" s="172"/>
      <c r="AL2968" s="172"/>
      <c r="AM2968" s="172"/>
      <c r="AN2968" s="172"/>
      <c r="AO2968" s="172"/>
      <c r="AP2968" s="172"/>
      <c r="AQ2968" s="172"/>
      <c r="AR2968" s="172"/>
      <c r="AS2968" s="172"/>
      <c r="AT2968" s="172"/>
      <c r="AU2968" s="172"/>
      <c r="AV2968" s="172"/>
      <c r="AW2968" s="172"/>
      <c r="AX2968" s="172"/>
      <c r="AY2968" s="172"/>
      <c r="AZ2968" s="172"/>
      <c r="BA2968" s="172"/>
      <c r="BB2968" s="172"/>
      <c r="BC2968" s="172"/>
      <c r="BD2968" s="172"/>
      <c r="BE2968" s="172"/>
      <c r="BF2968" s="172"/>
      <c r="BG2968" s="172"/>
      <c r="BH2968" s="172"/>
      <c r="BI2968" s="172"/>
      <c r="BJ2968" s="172"/>
      <c r="BK2968" s="172"/>
      <c r="BL2968" s="172"/>
      <c r="BM2968" s="172"/>
      <c r="BN2968" s="172"/>
    </row>
    <row r="2969" spans="20:66" s="156" customFormat="1">
      <c r="T2969" s="172"/>
      <c r="U2969" s="172"/>
      <c r="V2969" s="172"/>
      <c r="W2969" s="172"/>
      <c r="X2969" s="172"/>
      <c r="Y2969" s="172"/>
      <c r="Z2969" s="172"/>
      <c r="AA2969" s="172"/>
      <c r="AB2969" s="172"/>
      <c r="AC2969" s="172"/>
      <c r="AD2969" s="172"/>
      <c r="AE2969" s="172"/>
      <c r="AF2969" s="172"/>
      <c r="AG2969" s="172"/>
      <c r="AH2969" s="172"/>
      <c r="AI2969" s="172"/>
      <c r="AJ2969" s="172"/>
      <c r="AK2969" s="172"/>
      <c r="AL2969" s="172"/>
      <c r="AM2969" s="172"/>
      <c r="AN2969" s="172"/>
      <c r="AO2969" s="172"/>
      <c r="AP2969" s="172"/>
      <c r="AQ2969" s="172"/>
      <c r="AR2969" s="172"/>
      <c r="AS2969" s="172"/>
      <c r="AT2969" s="172"/>
      <c r="AU2969" s="172"/>
      <c r="AV2969" s="172"/>
      <c r="AW2969" s="172"/>
      <c r="AX2969" s="172"/>
      <c r="AY2969" s="172"/>
      <c r="AZ2969" s="172"/>
      <c r="BA2969" s="172"/>
      <c r="BB2969" s="172"/>
      <c r="BC2969" s="172"/>
      <c r="BD2969" s="172"/>
      <c r="BE2969" s="172"/>
      <c r="BF2969" s="172"/>
      <c r="BG2969" s="172"/>
      <c r="BH2969" s="172"/>
      <c r="BI2969" s="172"/>
      <c r="BJ2969" s="172"/>
      <c r="BK2969" s="172"/>
      <c r="BL2969" s="172"/>
      <c r="BM2969" s="172"/>
      <c r="BN2969" s="172"/>
    </row>
    <row r="2970" spans="20:66" s="156" customFormat="1">
      <c r="T2970" s="172"/>
      <c r="U2970" s="172"/>
      <c r="V2970" s="172"/>
      <c r="W2970" s="172"/>
      <c r="X2970" s="172"/>
      <c r="Y2970" s="172"/>
      <c r="Z2970" s="172"/>
      <c r="AA2970" s="172"/>
      <c r="AB2970" s="172"/>
      <c r="AC2970" s="172"/>
      <c r="AD2970" s="172"/>
      <c r="AE2970" s="172"/>
      <c r="AF2970" s="172"/>
      <c r="AG2970" s="172"/>
      <c r="AH2970" s="172"/>
      <c r="AI2970" s="172"/>
      <c r="AJ2970" s="172"/>
      <c r="AK2970" s="172"/>
      <c r="AL2970" s="172"/>
      <c r="AM2970" s="172"/>
      <c r="AN2970" s="172"/>
      <c r="AO2970" s="172"/>
      <c r="AP2970" s="172"/>
      <c r="AQ2970" s="172"/>
      <c r="AR2970" s="172"/>
      <c r="AS2970" s="172"/>
      <c r="AT2970" s="172"/>
      <c r="AU2970" s="172"/>
      <c r="AV2970" s="172"/>
      <c r="AW2970" s="172"/>
      <c r="AX2970" s="172"/>
      <c r="AY2970" s="172"/>
      <c r="AZ2970" s="172"/>
      <c r="BA2970" s="172"/>
      <c r="BB2970" s="172"/>
      <c r="BC2970" s="172"/>
      <c r="BD2970" s="172"/>
      <c r="BE2970" s="172"/>
      <c r="BF2970" s="172"/>
      <c r="BG2970" s="172"/>
      <c r="BH2970" s="172"/>
      <c r="BI2970" s="172"/>
      <c r="BJ2970" s="172"/>
      <c r="BK2970" s="172"/>
      <c r="BL2970" s="172"/>
      <c r="BM2970" s="172"/>
      <c r="BN2970" s="172"/>
    </row>
    <row r="2971" spans="20:66" s="156" customFormat="1">
      <c r="T2971" s="172"/>
      <c r="U2971" s="172"/>
      <c r="V2971" s="172"/>
      <c r="W2971" s="172"/>
      <c r="X2971" s="172"/>
      <c r="Y2971" s="172"/>
      <c r="Z2971" s="172"/>
      <c r="AA2971" s="172"/>
      <c r="AB2971" s="172"/>
      <c r="AC2971" s="172"/>
      <c r="AD2971" s="172"/>
      <c r="AE2971" s="172"/>
      <c r="AF2971" s="172"/>
      <c r="AG2971" s="172"/>
      <c r="AH2971" s="172"/>
      <c r="AI2971" s="172"/>
      <c r="AJ2971" s="172"/>
      <c r="AK2971" s="172"/>
      <c r="AL2971" s="172"/>
      <c r="AM2971" s="172"/>
      <c r="AN2971" s="172"/>
      <c r="AO2971" s="172"/>
      <c r="AP2971" s="172"/>
      <c r="AQ2971" s="172"/>
      <c r="AR2971" s="172"/>
      <c r="AS2971" s="172"/>
      <c r="AT2971" s="172"/>
      <c r="AU2971" s="172"/>
      <c r="AV2971" s="172"/>
      <c r="AW2971" s="172"/>
      <c r="AX2971" s="172"/>
      <c r="AY2971" s="172"/>
      <c r="AZ2971" s="172"/>
      <c r="BA2971" s="172"/>
      <c r="BB2971" s="172"/>
      <c r="BC2971" s="172"/>
      <c r="BD2971" s="172"/>
      <c r="BE2971" s="172"/>
      <c r="BF2971" s="172"/>
      <c r="BG2971" s="172"/>
      <c r="BH2971" s="172"/>
      <c r="BI2971" s="172"/>
      <c r="BJ2971" s="172"/>
      <c r="BK2971" s="172"/>
      <c r="BL2971" s="172"/>
      <c r="BM2971" s="172"/>
      <c r="BN2971" s="172"/>
    </row>
    <row r="2972" spans="20:66" s="156" customFormat="1">
      <c r="T2972" s="172"/>
      <c r="U2972" s="172"/>
      <c r="V2972" s="172"/>
      <c r="W2972" s="172"/>
      <c r="X2972" s="172"/>
      <c r="Y2972" s="172"/>
      <c r="Z2972" s="172"/>
      <c r="AA2972" s="172"/>
      <c r="AB2972" s="172"/>
      <c r="AC2972" s="172"/>
      <c r="AD2972" s="172"/>
      <c r="AE2972" s="172"/>
      <c r="AF2972" s="172"/>
      <c r="AG2972" s="172"/>
      <c r="AH2972" s="172"/>
      <c r="AI2972" s="172"/>
      <c r="AJ2972" s="172"/>
      <c r="AK2972" s="172"/>
      <c r="AL2972" s="172"/>
      <c r="AM2972" s="172"/>
      <c r="AN2972" s="172"/>
      <c r="AO2972" s="172"/>
      <c r="AP2972" s="172"/>
      <c r="AQ2972" s="172"/>
      <c r="AR2972" s="172"/>
      <c r="AS2972" s="172"/>
      <c r="AT2972" s="172"/>
      <c r="AU2972" s="172"/>
      <c r="AV2972" s="172"/>
      <c r="AW2972" s="172"/>
      <c r="AX2972" s="172"/>
      <c r="AY2972" s="172"/>
      <c r="AZ2972" s="172"/>
      <c r="BA2972" s="172"/>
      <c r="BB2972" s="172"/>
      <c r="BC2972" s="172"/>
      <c r="BD2972" s="172"/>
      <c r="BE2972" s="172"/>
      <c r="BF2972" s="172"/>
      <c r="BG2972" s="172"/>
      <c r="BH2972" s="172"/>
      <c r="BI2972" s="172"/>
      <c r="BJ2972" s="172"/>
      <c r="BK2972" s="172"/>
      <c r="BL2972" s="172"/>
      <c r="BM2972" s="172"/>
      <c r="BN2972" s="172"/>
    </row>
    <row r="2973" spans="20:66" s="156" customFormat="1">
      <c r="T2973" s="172"/>
      <c r="U2973" s="172"/>
      <c r="V2973" s="172"/>
      <c r="W2973" s="172"/>
      <c r="X2973" s="172"/>
      <c r="Y2973" s="172"/>
      <c r="Z2973" s="172"/>
      <c r="AA2973" s="172"/>
      <c r="AB2973" s="172"/>
      <c r="AC2973" s="172"/>
      <c r="AD2973" s="172"/>
      <c r="AE2973" s="172"/>
      <c r="AF2973" s="172"/>
      <c r="AG2973" s="172"/>
      <c r="AH2973" s="172"/>
      <c r="AI2973" s="172"/>
      <c r="AJ2973" s="172"/>
      <c r="AK2973" s="172"/>
      <c r="AL2973" s="172"/>
      <c r="AM2973" s="172"/>
      <c r="AN2973" s="172"/>
      <c r="AO2973" s="172"/>
      <c r="AP2973" s="172"/>
      <c r="AQ2973" s="172"/>
      <c r="AR2973" s="172"/>
      <c r="AS2973" s="172"/>
      <c r="AT2973" s="172"/>
      <c r="AU2973" s="172"/>
      <c r="AV2973" s="172"/>
      <c r="AW2973" s="172"/>
      <c r="AX2973" s="172"/>
      <c r="AY2973" s="172"/>
      <c r="AZ2973" s="172"/>
      <c r="BA2973" s="172"/>
      <c r="BB2973" s="172"/>
      <c r="BC2973" s="172"/>
      <c r="BD2973" s="172"/>
      <c r="BE2973" s="172"/>
      <c r="BF2973" s="172"/>
      <c r="BG2973" s="172"/>
      <c r="BH2973" s="172"/>
      <c r="BI2973" s="172"/>
      <c r="BJ2973" s="172"/>
      <c r="BK2973" s="172"/>
      <c r="BL2973" s="172"/>
      <c r="BM2973" s="172"/>
      <c r="BN2973" s="172"/>
    </row>
    <row r="2974" spans="20:66" s="156" customFormat="1">
      <c r="T2974" s="172"/>
      <c r="U2974" s="172"/>
      <c r="V2974" s="172"/>
      <c r="W2974" s="172"/>
      <c r="X2974" s="172"/>
      <c r="Y2974" s="172"/>
      <c r="Z2974" s="172"/>
      <c r="AA2974" s="172"/>
      <c r="AB2974" s="172"/>
      <c r="AC2974" s="172"/>
      <c r="AD2974" s="172"/>
      <c r="AE2974" s="172"/>
      <c r="AF2974" s="172"/>
      <c r="AG2974" s="172"/>
      <c r="AH2974" s="172"/>
      <c r="AI2974" s="172"/>
      <c r="AJ2974" s="172"/>
      <c r="AK2974" s="172"/>
      <c r="AL2974" s="172"/>
      <c r="AM2974" s="172"/>
      <c r="AN2974" s="172"/>
      <c r="AO2974" s="172"/>
      <c r="AP2974" s="172"/>
      <c r="AQ2974" s="172"/>
      <c r="AR2974" s="172"/>
      <c r="AS2974" s="172"/>
      <c r="AT2974" s="172"/>
      <c r="AU2974" s="172"/>
      <c r="AV2974" s="172"/>
      <c r="AW2974" s="172"/>
      <c r="AX2974" s="172"/>
      <c r="AY2974" s="172"/>
      <c r="AZ2974" s="172"/>
      <c r="BA2974" s="172"/>
      <c r="BB2974" s="172"/>
      <c r="BC2974" s="172"/>
      <c r="BD2974" s="172"/>
      <c r="BE2974" s="172"/>
      <c r="BF2974" s="172"/>
      <c r="BG2974" s="172"/>
      <c r="BH2974" s="172"/>
      <c r="BI2974" s="172"/>
      <c r="BJ2974" s="172"/>
      <c r="BK2974" s="172"/>
      <c r="BL2974" s="172"/>
      <c r="BM2974" s="172"/>
      <c r="BN2974" s="172"/>
    </row>
    <row r="2975" spans="20:66" s="156" customFormat="1">
      <c r="T2975" s="172"/>
      <c r="U2975" s="172"/>
      <c r="V2975" s="172"/>
      <c r="W2975" s="172"/>
      <c r="X2975" s="172"/>
      <c r="Y2975" s="172"/>
      <c r="Z2975" s="172"/>
      <c r="AA2975" s="172"/>
      <c r="AB2975" s="172"/>
      <c r="AC2975" s="172"/>
      <c r="AD2975" s="172"/>
      <c r="AE2975" s="172"/>
      <c r="AF2975" s="172"/>
      <c r="AG2975" s="172"/>
      <c r="AH2975" s="172"/>
      <c r="AI2975" s="172"/>
      <c r="AJ2975" s="172"/>
      <c r="AK2975" s="172"/>
      <c r="AL2975" s="172"/>
      <c r="AM2975" s="172"/>
      <c r="AN2975" s="172"/>
      <c r="AO2975" s="172"/>
      <c r="AP2975" s="172"/>
      <c r="AQ2975" s="172"/>
      <c r="AR2975" s="172"/>
      <c r="AS2975" s="172"/>
      <c r="AT2975" s="172"/>
      <c r="AU2975" s="172"/>
      <c r="AV2975" s="172"/>
      <c r="AW2975" s="172"/>
      <c r="AX2975" s="172"/>
      <c r="AY2975" s="172"/>
      <c r="AZ2975" s="172"/>
      <c r="BA2975" s="172"/>
      <c r="BB2975" s="172"/>
      <c r="BC2975" s="172"/>
      <c r="BD2975" s="172"/>
      <c r="BE2975" s="172"/>
      <c r="BF2975" s="172"/>
      <c r="BG2975" s="172"/>
      <c r="BH2975" s="172"/>
      <c r="BI2975" s="172"/>
      <c r="BJ2975" s="172"/>
      <c r="BK2975" s="172"/>
      <c r="BL2975" s="172"/>
      <c r="BM2975" s="172"/>
      <c r="BN2975" s="172"/>
    </row>
    <row r="2976" spans="20:66" s="156" customFormat="1">
      <c r="T2976" s="172"/>
      <c r="U2976" s="172"/>
      <c r="V2976" s="172"/>
      <c r="W2976" s="172"/>
      <c r="X2976" s="172"/>
      <c r="Y2976" s="172"/>
      <c r="Z2976" s="172"/>
      <c r="AA2976" s="172"/>
      <c r="AB2976" s="172"/>
      <c r="AC2976" s="172"/>
      <c r="AD2976" s="172"/>
      <c r="AE2976" s="172"/>
      <c r="AF2976" s="172"/>
      <c r="AG2976" s="172"/>
      <c r="AH2976" s="172"/>
      <c r="AI2976" s="172"/>
      <c r="AJ2976" s="172"/>
      <c r="AK2976" s="172"/>
      <c r="AL2976" s="172"/>
      <c r="AM2976" s="172"/>
      <c r="AN2976" s="172"/>
      <c r="AO2976" s="172"/>
      <c r="AP2976" s="172"/>
      <c r="AQ2976" s="172"/>
      <c r="AR2976" s="172"/>
      <c r="AS2976" s="172"/>
      <c r="AT2976" s="172"/>
      <c r="AU2976" s="172"/>
      <c r="AV2976" s="172"/>
      <c r="AW2976" s="172"/>
      <c r="AX2976" s="172"/>
      <c r="AY2976" s="172"/>
      <c r="AZ2976" s="172"/>
      <c r="BA2976" s="172"/>
      <c r="BB2976" s="172"/>
      <c r="BC2976" s="172"/>
      <c r="BD2976" s="172"/>
      <c r="BE2976" s="172"/>
      <c r="BF2976" s="172"/>
      <c r="BG2976" s="172"/>
      <c r="BH2976" s="172"/>
      <c r="BI2976" s="172"/>
      <c r="BJ2976" s="172"/>
      <c r="BK2976" s="172"/>
      <c r="BL2976" s="172"/>
      <c r="BM2976" s="172"/>
      <c r="BN2976" s="172"/>
    </row>
    <row r="2977" spans="20:66" s="156" customFormat="1">
      <c r="T2977" s="172"/>
      <c r="U2977" s="172"/>
      <c r="V2977" s="172"/>
      <c r="W2977" s="172"/>
      <c r="X2977" s="172"/>
      <c r="Y2977" s="172"/>
      <c r="Z2977" s="172"/>
      <c r="AA2977" s="172"/>
      <c r="AB2977" s="172"/>
      <c r="AC2977" s="172"/>
      <c r="AD2977" s="172"/>
      <c r="AE2977" s="172"/>
      <c r="AF2977" s="172"/>
      <c r="AG2977" s="172"/>
      <c r="AH2977" s="172"/>
      <c r="AI2977" s="172"/>
      <c r="AJ2977" s="172"/>
      <c r="AK2977" s="172"/>
      <c r="AL2977" s="172"/>
      <c r="AM2977" s="172"/>
      <c r="AN2977" s="172"/>
      <c r="AO2977" s="172"/>
      <c r="AP2977" s="172"/>
      <c r="AQ2977" s="172"/>
      <c r="AR2977" s="172"/>
      <c r="AS2977" s="172"/>
      <c r="AT2977" s="172"/>
      <c r="AU2977" s="172"/>
      <c r="AV2977" s="172"/>
      <c r="AW2977" s="172"/>
      <c r="AX2977" s="172"/>
      <c r="AY2977" s="172"/>
      <c r="AZ2977" s="172"/>
      <c r="BA2977" s="172"/>
      <c r="BB2977" s="172"/>
      <c r="BC2977" s="172"/>
      <c r="BD2977" s="172"/>
      <c r="BE2977" s="172"/>
      <c r="BF2977" s="172"/>
      <c r="BG2977" s="172"/>
      <c r="BH2977" s="172"/>
      <c r="BI2977" s="172"/>
      <c r="BJ2977" s="172"/>
      <c r="BK2977" s="172"/>
      <c r="BL2977" s="172"/>
      <c r="BM2977" s="172"/>
      <c r="BN2977" s="172"/>
    </row>
    <row r="2978" spans="20:66" s="156" customFormat="1">
      <c r="T2978" s="172"/>
      <c r="U2978" s="172"/>
      <c r="V2978" s="172"/>
      <c r="W2978" s="172"/>
      <c r="X2978" s="172"/>
      <c r="Y2978" s="172"/>
      <c r="Z2978" s="172"/>
      <c r="AA2978" s="172"/>
      <c r="AB2978" s="172"/>
      <c r="AC2978" s="172"/>
      <c r="AD2978" s="172"/>
      <c r="AE2978" s="172"/>
      <c r="AF2978" s="172"/>
      <c r="AG2978" s="172"/>
      <c r="AH2978" s="172"/>
      <c r="AI2978" s="172"/>
      <c r="AJ2978" s="172"/>
      <c r="AK2978" s="172"/>
      <c r="AL2978" s="172"/>
      <c r="AM2978" s="172"/>
      <c r="AN2978" s="172"/>
      <c r="AO2978" s="172"/>
      <c r="AP2978" s="172"/>
      <c r="AQ2978" s="172"/>
      <c r="AR2978" s="172"/>
      <c r="AS2978" s="172"/>
      <c r="AT2978" s="172"/>
      <c r="AU2978" s="172"/>
      <c r="AV2978" s="172"/>
      <c r="AW2978" s="172"/>
      <c r="AX2978" s="172"/>
      <c r="AY2978" s="172"/>
      <c r="AZ2978" s="172"/>
      <c r="BA2978" s="172"/>
      <c r="BB2978" s="172"/>
      <c r="BC2978" s="172"/>
      <c r="BD2978" s="172"/>
      <c r="BE2978" s="172"/>
      <c r="BF2978" s="172"/>
      <c r="BG2978" s="172"/>
      <c r="BH2978" s="172"/>
      <c r="BI2978" s="172"/>
      <c r="BJ2978" s="172"/>
      <c r="BK2978" s="172"/>
      <c r="BL2978" s="172"/>
      <c r="BM2978" s="172"/>
      <c r="BN2978" s="172"/>
    </row>
    <row r="2979" spans="20:66" s="156" customFormat="1">
      <c r="T2979" s="172"/>
      <c r="U2979" s="172"/>
      <c r="V2979" s="172"/>
      <c r="W2979" s="172"/>
      <c r="X2979" s="172"/>
      <c r="Y2979" s="172"/>
      <c r="Z2979" s="172"/>
      <c r="AA2979" s="172"/>
      <c r="AB2979" s="172"/>
      <c r="AC2979" s="172"/>
      <c r="AD2979" s="172"/>
      <c r="AE2979" s="172"/>
      <c r="AF2979" s="172"/>
      <c r="AG2979" s="172"/>
      <c r="AH2979" s="172"/>
      <c r="AI2979" s="172"/>
      <c r="AJ2979" s="172"/>
      <c r="AK2979" s="172"/>
      <c r="AL2979" s="172"/>
      <c r="AM2979" s="172"/>
      <c r="AN2979" s="172"/>
      <c r="AO2979" s="172"/>
      <c r="AP2979" s="172"/>
      <c r="AQ2979" s="172"/>
      <c r="AR2979" s="172"/>
      <c r="AS2979" s="172"/>
      <c r="AT2979" s="172"/>
      <c r="AU2979" s="172"/>
      <c r="AV2979" s="172"/>
      <c r="AW2979" s="172"/>
      <c r="AX2979" s="172"/>
      <c r="AY2979" s="172"/>
      <c r="AZ2979" s="172"/>
      <c r="BA2979" s="172"/>
      <c r="BB2979" s="172"/>
      <c r="BC2979" s="172"/>
      <c r="BD2979" s="172"/>
      <c r="BE2979" s="172"/>
      <c r="BF2979" s="172"/>
      <c r="BG2979" s="172"/>
      <c r="BH2979" s="172"/>
      <c r="BI2979" s="172"/>
      <c r="BJ2979" s="172"/>
      <c r="BK2979" s="172"/>
      <c r="BL2979" s="172"/>
      <c r="BM2979" s="172"/>
      <c r="BN2979" s="172"/>
    </row>
    <row r="2980" spans="20:66" s="156" customFormat="1">
      <c r="T2980" s="172"/>
      <c r="U2980" s="172"/>
      <c r="V2980" s="172"/>
      <c r="W2980" s="172"/>
      <c r="X2980" s="172"/>
      <c r="Y2980" s="172"/>
      <c r="Z2980" s="172"/>
      <c r="AA2980" s="172"/>
      <c r="AB2980" s="172"/>
      <c r="AC2980" s="172"/>
      <c r="AD2980" s="172"/>
      <c r="AE2980" s="172"/>
      <c r="AF2980" s="172"/>
      <c r="AG2980" s="172"/>
      <c r="AH2980" s="172"/>
      <c r="AI2980" s="172"/>
      <c r="AJ2980" s="172"/>
      <c r="AK2980" s="172"/>
      <c r="AL2980" s="172"/>
      <c r="AM2980" s="172"/>
      <c r="AN2980" s="172"/>
      <c r="AO2980" s="172"/>
      <c r="AP2980" s="172"/>
      <c r="AQ2980" s="172"/>
      <c r="AR2980" s="172"/>
      <c r="AS2980" s="172"/>
      <c r="AT2980" s="172"/>
      <c r="AU2980" s="172"/>
      <c r="AV2980" s="172"/>
      <c r="AW2980" s="172"/>
      <c r="AX2980" s="172"/>
      <c r="AY2980" s="172"/>
      <c r="AZ2980" s="172"/>
      <c r="BA2980" s="172"/>
      <c r="BB2980" s="172"/>
      <c r="BC2980" s="172"/>
      <c r="BD2980" s="172"/>
      <c r="BE2980" s="172"/>
      <c r="BF2980" s="172"/>
      <c r="BG2980" s="172"/>
      <c r="BH2980" s="172"/>
      <c r="BI2980" s="172"/>
      <c r="BJ2980" s="172"/>
      <c r="BK2980" s="172"/>
      <c r="BL2980" s="172"/>
      <c r="BM2980" s="172"/>
      <c r="BN2980" s="172"/>
    </row>
    <row r="2981" spans="20:66" s="156" customFormat="1">
      <c r="T2981" s="172"/>
      <c r="U2981" s="172"/>
      <c r="V2981" s="172"/>
      <c r="W2981" s="172"/>
      <c r="X2981" s="172"/>
      <c r="Y2981" s="172"/>
      <c r="Z2981" s="172"/>
      <c r="AA2981" s="172"/>
      <c r="AB2981" s="172"/>
      <c r="AC2981" s="172"/>
      <c r="AD2981" s="172"/>
      <c r="AE2981" s="172"/>
      <c r="AF2981" s="172"/>
      <c r="AG2981" s="172"/>
      <c r="AH2981" s="172"/>
      <c r="AI2981" s="172"/>
      <c r="AJ2981" s="172"/>
      <c r="AK2981" s="172"/>
      <c r="AL2981" s="172"/>
      <c r="AM2981" s="172"/>
      <c r="AN2981" s="172"/>
      <c r="AO2981" s="172"/>
      <c r="AP2981" s="172"/>
      <c r="AQ2981" s="172"/>
      <c r="AR2981" s="172"/>
      <c r="AS2981" s="172"/>
      <c r="AT2981" s="172"/>
      <c r="AU2981" s="172"/>
      <c r="AV2981" s="172"/>
      <c r="AW2981" s="172"/>
      <c r="AX2981" s="172"/>
      <c r="AY2981" s="172"/>
      <c r="AZ2981" s="172"/>
      <c r="BA2981" s="172"/>
      <c r="BB2981" s="172"/>
      <c r="BC2981" s="172"/>
      <c r="BD2981" s="172"/>
      <c r="BE2981" s="172"/>
      <c r="BF2981" s="172"/>
      <c r="BG2981" s="172"/>
      <c r="BH2981" s="172"/>
      <c r="BI2981" s="172"/>
      <c r="BJ2981" s="172"/>
      <c r="BK2981" s="172"/>
      <c r="BL2981" s="172"/>
      <c r="BM2981" s="172"/>
      <c r="BN2981" s="172"/>
    </row>
    <row r="2982" spans="20:66" s="156" customFormat="1">
      <c r="T2982" s="172"/>
      <c r="U2982" s="172"/>
      <c r="V2982" s="172"/>
      <c r="W2982" s="172"/>
      <c r="X2982" s="172"/>
      <c r="Y2982" s="172"/>
      <c r="Z2982" s="172"/>
      <c r="AA2982" s="172"/>
      <c r="AB2982" s="172"/>
      <c r="AC2982" s="172"/>
      <c r="AD2982" s="172"/>
      <c r="AE2982" s="172"/>
      <c r="AF2982" s="172"/>
      <c r="AG2982" s="172"/>
      <c r="AH2982" s="172"/>
      <c r="AI2982" s="172"/>
      <c r="AJ2982" s="172"/>
      <c r="AK2982" s="172"/>
      <c r="AL2982" s="172"/>
      <c r="AM2982" s="172"/>
      <c r="AN2982" s="172"/>
      <c r="AO2982" s="172"/>
      <c r="AP2982" s="172"/>
      <c r="AQ2982" s="172"/>
      <c r="AR2982" s="172"/>
      <c r="AS2982" s="172"/>
      <c r="AT2982" s="172"/>
      <c r="AU2982" s="172"/>
      <c r="AV2982" s="172"/>
      <c r="AW2982" s="172"/>
      <c r="AX2982" s="172"/>
      <c r="AY2982" s="172"/>
      <c r="AZ2982" s="172"/>
      <c r="BA2982" s="172"/>
      <c r="BB2982" s="172"/>
      <c r="BC2982" s="172"/>
      <c r="BD2982" s="172"/>
      <c r="BE2982" s="172"/>
      <c r="BF2982" s="172"/>
      <c r="BG2982" s="172"/>
      <c r="BH2982" s="172"/>
      <c r="BI2982" s="172"/>
      <c r="BJ2982" s="172"/>
      <c r="BK2982" s="172"/>
      <c r="BL2982" s="172"/>
      <c r="BM2982" s="172"/>
      <c r="BN2982" s="172"/>
    </row>
    <row r="2983" spans="20:66" s="156" customFormat="1">
      <c r="T2983" s="172"/>
      <c r="U2983" s="172"/>
      <c r="V2983" s="172"/>
      <c r="W2983" s="172"/>
      <c r="X2983" s="172"/>
      <c r="Y2983" s="172"/>
      <c r="Z2983" s="172"/>
      <c r="AA2983" s="172"/>
      <c r="AB2983" s="172"/>
      <c r="AC2983" s="172"/>
      <c r="AD2983" s="172"/>
      <c r="AE2983" s="172"/>
      <c r="AF2983" s="172"/>
      <c r="AG2983" s="172"/>
      <c r="AH2983" s="172"/>
      <c r="AI2983" s="172"/>
      <c r="AJ2983" s="172"/>
      <c r="AK2983" s="172"/>
      <c r="AL2983" s="172"/>
      <c r="AM2983" s="172"/>
      <c r="AN2983" s="172"/>
      <c r="AO2983" s="172"/>
      <c r="AP2983" s="172"/>
      <c r="AQ2983" s="172"/>
      <c r="AR2983" s="172"/>
      <c r="AS2983" s="172"/>
      <c r="AT2983" s="172"/>
      <c r="AU2983" s="172"/>
      <c r="AV2983" s="172"/>
      <c r="AW2983" s="172"/>
      <c r="AX2983" s="172"/>
      <c r="AY2983" s="172"/>
      <c r="AZ2983" s="172"/>
      <c r="BA2983" s="172"/>
      <c r="BB2983" s="172"/>
      <c r="BC2983" s="172"/>
      <c r="BD2983" s="172"/>
      <c r="BE2983" s="172"/>
      <c r="BF2983" s="172"/>
      <c r="BG2983" s="172"/>
      <c r="BH2983" s="172"/>
      <c r="BI2983" s="172"/>
      <c r="BJ2983" s="172"/>
      <c r="BK2983" s="172"/>
      <c r="BL2983" s="172"/>
      <c r="BM2983" s="172"/>
      <c r="BN2983" s="172"/>
    </row>
    <row r="2984" spans="20:66" s="156" customFormat="1">
      <c r="T2984" s="172"/>
      <c r="U2984" s="172"/>
      <c r="V2984" s="172"/>
      <c r="W2984" s="172"/>
      <c r="X2984" s="172"/>
      <c r="Y2984" s="172"/>
      <c r="Z2984" s="172"/>
      <c r="AA2984" s="172"/>
      <c r="AB2984" s="172"/>
      <c r="AC2984" s="172"/>
      <c r="AD2984" s="172"/>
      <c r="AE2984" s="172"/>
      <c r="AF2984" s="172"/>
      <c r="AG2984" s="172"/>
      <c r="AH2984" s="172"/>
      <c r="AI2984" s="172"/>
      <c r="AJ2984" s="172"/>
      <c r="AK2984" s="172"/>
      <c r="AL2984" s="172"/>
      <c r="AM2984" s="172"/>
      <c r="AN2984" s="172"/>
      <c r="AO2984" s="172"/>
      <c r="AP2984" s="172"/>
      <c r="AQ2984" s="172"/>
      <c r="AR2984" s="172"/>
      <c r="AS2984" s="172"/>
      <c r="AT2984" s="172"/>
      <c r="AU2984" s="172"/>
      <c r="AV2984" s="172"/>
      <c r="AW2984" s="172"/>
      <c r="AX2984" s="172"/>
      <c r="AY2984" s="172"/>
      <c r="AZ2984" s="172"/>
      <c r="BA2984" s="172"/>
      <c r="BB2984" s="172"/>
      <c r="BC2984" s="172"/>
      <c r="BD2984" s="172"/>
      <c r="BE2984" s="172"/>
      <c r="BF2984" s="172"/>
      <c r="BG2984" s="172"/>
      <c r="BH2984" s="172"/>
      <c r="BI2984" s="172"/>
      <c r="BJ2984" s="172"/>
      <c r="BK2984" s="172"/>
      <c r="BL2984" s="172"/>
      <c r="BM2984" s="172"/>
      <c r="BN2984" s="172"/>
    </row>
    <row r="2985" spans="20:66" s="156" customFormat="1">
      <c r="T2985" s="172"/>
      <c r="U2985" s="172"/>
      <c r="V2985" s="172"/>
      <c r="W2985" s="172"/>
      <c r="X2985" s="172"/>
      <c r="Y2985" s="172"/>
      <c r="Z2985" s="172"/>
      <c r="AA2985" s="172"/>
      <c r="AB2985" s="172"/>
      <c r="AC2985" s="172"/>
      <c r="AD2985" s="172"/>
      <c r="AE2985" s="172"/>
      <c r="AF2985" s="172"/>
      <c r="AG2985" s="172"/>
      <c r="AH2985" s="172"/>
      <c r="AI2985" s="172"/>
      <c r="AJ2985" s="172"/>
      <c r="AK2985" s="172"/>
      <c r="AL2985" s="172"/>
      <c r="AM2985" s="172"/>
      <c r="AN2985" s="172"/>
      <c r="AO2985" s="172"/>
      <c r="AP2985" s="172"/>
      <c r="AQ2985" s="172"/>
      <c r="AR2985" s="172"/>
      <c r="AS2985" s="172"/>
      <c r="AT2985" s="172"/>
      <c r="AU2985" s="172"/>
      <c r="AV2985" s="172"/>
      <c r="AW2985" s="172"/>
      <c r="AX2985" s="172"/>
      <c r="AY2985" s="172"/>
      <c r="AZ2985" s="172"/>
      <c r="BA2985" s="172"/>
      <c r="BB2985" s="172"/>
      <c r="BC2985" s="172"/>
      <c r="BD2985" s="172"/>
      <c r="BE2985" s="172"/>
      <c r="BF2985" s="172"/>
      <c r="BG2985" s="172"/>
      <c r="BH2985" s="172"/>
      <c r="BI2985" s="172"/>
      <c r="BJ2985" s="172"/>
      <c r="BK2985" s="172"/>
      <c r="BL2985" s="172"/>
      <c r="BM2985" s="172"/>
      <c r="BN2985" s="172"/>
    </row>
    <row r="2986" spans="20:66" s="156" customFormat="1">
      <c r="T2986" s="172"/>
      <c r="U2986" s="172"/>
      <c r="V2986" s="172"/>
      <c r="W2986" s="172"/>
      <c r="X2986" s="172"/>
      <c r="Y2986" s="172"/>
      <c r="Z2986" s="172"/>
      <c r="AA2986" s="172"/>
      <c r="AB2986" s="172"/>
      <c r="AC2986" s="172"/>
      <c r="AD2986" s="172"/>
      <c r="AE2986" s="172"/>
      <c r="AF2986" s="172"/>
      <c r="AG2986" s="172"/>
      <c r="AH2986" s="172"/>
      <c r="AI2986" s="172"/>
      <c r="AJ2986" s="172"/>
      <c r="AK2986" s="172"/>
      <c r="AL2986" s="172"/>
      <c r="AM2986" s="172"/>
      <c r="AN2986" s="172"/>
      <c r="AO2986" s="172"/>
      <c r="AP2986" s="172"/>
      <c r="AQ2986" s="172"/>
      <c r="AR2986" s="172"/>
      <c r="AS2986" s="172"/>
      <c r="AT2986" s="172"/>
      <c r="AU2986" s="172"/>
      <c r="AV2986" s="172"/>
      <c r="AW2986" s="172"/>
      <c r="AX2986" s="172"/>
      <c r="AY2986" s="172"/>
      <c r="AZ2986" s="172"/>
      <c r="BA2986" s="172"/>
      <c r="BB2986" s="172"/>
      <c r="BC2986" s="172"/>
      <c r="BD2986" s="172"/>
      <c r="BE2986" s="172"/>
      <c r="BF2986" s="172"/>
      <c r="BG2986" s="172"/>
      <c r="BH2986" s="172"/>
      <c r="BI2986" s="172"/>
      <c r="BJ2986" s="172"/>
      <c r="BK2986" s="172"/>
      <c r="BL2986" s="172"/>
      <c r="BM2986" s="172"/>
      <c r="BN2986" s="172"/>
    </row>
    <row r="2987" spans="20:66" s="156" customFormat="1">
      <c r="T2987" s="172"/>
      <c r="U2987" s="172"/>
      <c r="V2987" s="172"/>
      <c r="W2987" s="172"/>
      <c r="X2987" s="172"/>
      <c r="Y2987" s="172"/>
      <c r="Z2987" s="172"/>
      <c r="AA2987" s="172"/>
      <c r="AB2987" s="172"/>
      <c r="AC2987" s="172"/>
      <c r="AD2987" s="172"/>
      <c r="AE2987" s="172"/>
      <c r="AF2987" s="172"/>
      <c r="AG2987" s="172"/>
      <c r="AH2987" s="172"/>
      <c r="AI2987" s="172"/>
      <c r="AJ2987" s="172"/>
      <c r="AK2987" s="172"/>
      <c r="AL2987" s="172"/>
      <c r="AM2987" s="172"/>
      <c r="AN2987" s="172"/>
      <c r="AO2987" s="172"/>
      <c r="AP2987" s="172"/>
      <c r="AQ2987" s="172"/>
      <c r="AR2987" s="172"/>
      <c r="AS2987" s="172"/>
      <c r="AT2987" s="172"/>
      <c r="AU2987" s="172"/>
      <c r="AV2987" s="172"/>
      <c r="AW2987" s="172"/>
      <c r="AX2987" s="172"/>
      <c r="AY2987" s="172"/>
      <c r="AZ2987" s="172"/>
      <c r="BA2987" s="172"/>
      <c r="BB2987" s="172"/>
      <c r="BC2987" s="172"/>
      <c r="BD2987" s="172"/>
      <c r="BE2987" s="172"/>
      <c r="BF2987" s="172"/>
      <c r="BG2987" s="172"/>
      <c r="BH2987" s="172"/>
      <c r="BI2987" s="172"/>
      <c r="BJ2987" s="172"/>
      <c r="BK2987" s="172"/>
      <c r="BL2987" s="172"/>
      <c r="BM2987" s="172"/>
      <c r="BN2987" s="172"/>
    </row>
    <row r="2988" spans="20:66" s="156" customFormat="1">
      <c r="T2988" s="172"/>
      <c r="U2988" s="172"/>
      <c r="V2988" s="172"/>
      <c r="W2988" s="172"/>
      <c r="X2988" s="172"/>
      <c r="Y2988" s="172"/>
      <c r="Z2988" s="172"/>
      <c r="AA2988" s="172"/>
      <c r="AB2988" s="172"/>
      <c r="AC2988" s="172"/>
      <c r="AD2988" s="172"/>
      <c r="AE2988" s="172"/>
      <c r="AF2988" s="172"/>
      <c r="AG2988" s="172"/>
      <c r="AH2988" s="172"/>
      <c r="AI2988" s="172"/>
      <c r="AJ2988" s="172"/>
      <c r="AK2988" s="172"/>
      <c r="AL2988" s="172"/>
      <c r="AM2988" s="172"/>
      <c r="AN2988" s="172"/>
      <c r="AO2988" s="172"/>
      <c r="AP2988" s="172"/>
      <c r="AQ2988" s="172"/>
      <c r="AR2988" s="172"/>
      <c r="AS2988" s="172"/>
      <c r="AT2988" s="172"/>
      <c r="AU2988" s="172"/>
      <c r="AV2988" s="172"/>
      <c r="AW2988" s="172"/>
      <c r="AX2988" s="172"/>
      <c r="AY2988" s="172"/>
      <c r="AZ2988" s="172"/>
      <c r="BA2988" s="172"/>
      <c r="BB2988" s="172"/>
      <c r="BC2988" s="172"/>
      <c r="BD2988" s="172"/>
      <c r="BE2988" s="172"/>
      <c r="BF2988" s="172"/>
      <c r="BG2988" s="172"/>
      <c r="BH2988" s="172"/>
      <c r="BI2988" s="172"/>
      <c r="BJ2988" s="172"/>
      <c r="BK2988" s="172"/>
      <c r="BL2988" s="172"/>
      <c r="BM2988" s="172"/>
      <c r="BN2988" s="172"/>
    </row>
    <row r="2989" spans="20:66" s="156" customFormat="1">
      <c r="T2989" s="172"/>
      <c r="U2989" s="172"/>
      <c r="V2989" s="172"/>
      <c r="W2989" s="172"/>
      <c r="X2989" s="172"/>
      <c r="Y2989" s="172"/>
      <c r="Z2989" s="172"/>
      <c r="AA2989" s="172"/>
      <c r="AB2989" s="172"/>
      <c r="AC2989" s="172"/>
      <c r="AD2989" s="172"/>
      <c r="AE2989" s="172"/>
      <c r="AF2989" s="172"/>
      <c r="AG2989" s="172"/>
      <c r="AH2989" s="172"/>
      <c r="AI2989" s="172"/>
      <c r="AJ2989" s="172"/>
      <c r="AK2989" s="172"/>
      <c r="AL2989" s="172"/>
      <c r="AM2989" s="172"/>
      <c r="AN2989" s="172"/>
      <c r="AO2989" s="172"/>
      <c r="AP2989" s="172"/>
      <c r="AQ2989" s="172"/>
      <c r="AR2989" s="172"/>
      <c r="AS2989" s="172"/>
      <c r="AT2989" s="172"/>
      <c r="AU2989" s="172"/>
      <c r="AV2989" s="172"/>
      <c r="AW2989" s="172"/>
      <c r="AX2989" s="172"/>
      <c r="AY2989" s="172"/>
      <c r="AZ2989" s="172"/>
      <c r="BA2989" s="172"/>
      <c r="BB2989" s="172"/>
      <c r="BC2989" s="172"/>
      <c r="BD2989" s="172"/>
      <c r="BE2989" s="172"/>
      <c r="BF2989" s="172"/>
      <c r="BG2989" s="172"/>
      <c r="BH2989" s="172"/>
      <c r="BI2989" s="172"/>
      <c r="BJ2989" s="172"/>
      <c r="BK2989" s="172"/>
      <c r="BL2989" s="172"/>
      <c r="BM2989" s="172"/>
      <c r="BN2989" s="172"/>
    </row>
    <row r="2990" spans="20:66" s="156" customFormat="1">
      <c r="T2990" s="172"/>
      <c r="U2990" s="172"/>
      <c r="V2990" s="172"/>
      <c r="W2990" s="172"/>
      <c r="X2990" s="172"/>
      <c r="Y2990" s="172"/>
      <c r="Z2990" s="172"/>
      <c r="AA2990" s="172"/>
      <c r="AB2990" s="172"/>
      <c r="AC2990" s="172"/>
      <c r="AD2990" s="172"/>
      <c r="AE2990" s="172"/>
      <c r="AF2990" s="172"/>
      <c r="AG2990" s="172"/>
      <c r="AH2990" s="172"/>
      <c r="AI2990" s="172"/>
      <c r="AJ2990" s="172"/>
      <c r="AK2990" s="172"/>
      <c r="AL2990" s="172"/>
      <c r="AM2990" s="172"/>
      <c r="AN2990" s="172"/>
      <c r="AO2990" s="172"/>
      <c r="AP2990" s="172"/>
      <c r="AQ2990" s="172"/>
      <c r="AR2990" s="172"/>
      <c r="AS2990" s="172"/>
      <c r="AT2990" s="172"/>
      <c r="AU2990" s="172"/>
      <c r="AV2990" s="172"/>
      <c r="AW2990" s="172"/>
      <c r="AX2990" s="172"/>
      <c r="AY2990" s="172"/>
      <c r="AZ2990" s="172"/>
      <c r="BA2990" s="172"/>
      <c r="BB2990" s="172"/>
      <c r="BC2990" s="172"/>
      <c r="BD2990" s="172"/>
      <c r="BE2990" s="172"/>
      <c r="BF2990" s="172"/>
      <c r="BG2990" s="172"/>
      <c r="BH2990" s="172"/>
      <c r="BI2990" s="172"/>
      <c r="BJ2990" s="172"/>
      <c r="BK2990" s="172"/>
      <c r="BL2990" s="172"/>
      <c r="BM2990" s="172"/>
      <c r="BN2990" s="172"/>
    </row>
    <row r="2991" spans="20:66" s="156" customFormat="1">
      <c r="T2991" s="172"/>
      <c r="U2991" s="172"/>
      <c r="V2991" s="172"/>
      <c r="W2991" s="172"/>
      <c r="X2991" s="172"/>
      <c r="Y2991" s="172"/>
      <c r="Z2991" s="172"/>
      <c r="AA2991" s="172"/>
      <c r="AB2991" s="172"/>
      <c r="AC2991" s="172"/>
      <c r="AD2991" s="172"/>
      <c r="AE2991" s="172"/>
      <c r="AF2991" s="172"/>
      <c r="AG2991" s="172"/>
      <c r="AH2991" s="172"/>
      <c r="AI2991" s="172"/>
      <c r="AJ2991" s="172"/>
      <c r="AK2991" s="172"/>
      <c r="AL2991" s="172"/>
      <c r="AM2991" s="172"/>
      <c r="AN2991" s="172"/>
      <c r="AO2991" s="172"/>
      <c r="AP2991" s="172"/>
      <c r="AQ2991" s="172"/>
      <c r="AR2991" s="172"/>
      <c r="AS2991" s="172"/>
      <c r="AT2991" s="172"/>
      <c r="AU2991" s="172"/>
      <c r="AV2991" s="172"/>
      <c r="AW2991" s="172"/>
      <c r="AX2991" s="172"/>
      <c r="AY2991" s="172"/>
      <c r="AZ2991" s="172"/>
      <c r="BA2991" s="172"/>
      <c r="BB2991" s="172"/>
      <c r="BC2991" s="172"/>
      <c r="BD2991" s="172"/>
      <c r="BE2991" s="172"/>
      <c r="BF2991" s="172"/>
      <c r="BG2991" s="172"/>
      <c r="BH2991" s="172"/>
      <c r="BI2991" s="172"/>
      <c r="BJ2991" s="172"/>
      <c r="BK2991" s="172"/>
      <c r="BL2991" s="172"/>
      <c r="BM2991" s="172"/>
      <c r="BN2991" s="172"/>
    </row>
    <row r="2992" spans="20:66" s="156" customFormat="1">
      <c r="T2992" s="172"/>
      <c r="U2992" s="172"/>
      <c r="V2992" s="172"/>
      <c r="W2992" s="172"/>
      <c r="X2992" s="172"/>
      <c r="Y2992" s="172"/>
      <c r="Z2992" s="172"/>
      <c r="AA2992" s="172"/>
      <c r="AB2992" s="172"/>
      <c r="AC2992" s="172"/>
      <c r="AD2992" s="172"/>
      <c r="AE2992" s="172"/>
      <c r="AF2992" s="172"/>
      <c r="AG2992" s="172"/>
      <c r="AH2992" s="172"/>
      <c r="AI2992" s="172"/>
      <c r="AJ2992" s="172"/>
      <c r="AK2992" s="172"/>
      <c r="AL2992" s="172"/>
      <c r="AM2992" s="172"/>
      <c r="AN2992" s="172"/>
      <c r="AO2992" s="172"/>
      <c r="AP2992" s="172"/>
      <c r="AQ2992" s="172"/>
      <c r="AR2992" s="172"/>
      <c r="AS2992" s="172"/>
      <c r="AT2992" s="172"/>
      <c r="AU2992" s="172"/>
      <c r="AV2992" s="172"/>
      <c r="AW2992" s="172"/>
      <c r="AX2992" s="172"/>
      <c r="AY2992" s="172"/>
      <c r="AZ2992" s="172"/>
      <c r="BA2992" s="172"/>
      <c r="BB2992" s="172"/>
      <c r="BC2992" s="172"/>
      <c r="BD2992" s="172"/>
      <c r="BE2992" s="172"/>
      <c r="BF2992" s="172"/>
      <c r="BG2992" s="172"/>
      <c r="BH2992" s="172"/>
      <c r="BI2992" s="172"/>
      <c r="BJ2992" s="172"/>
      <c r="BK2992" s="172"/>
      <c r="BL2992" s="172"/>
      <c r="BM2992" s="172"/>
      <c r="BN2992" s="172"/>
    </row>
    <row r="2993" spans="20:66" s="156" customFormat="1">
      <c r="T2993" s="172"/>
      <c r="U2993" s="172"/>
      <c r="V2993" s="172"/>
      <c r="W2993" s="172"/>
      <c r="X2993" s="172"/>
      <c r="Y2993" s="172"/>
      <c r="Z2993" s="172"/>
      <c r="AA2993" s="172"/>
      <c r="AB2993" s="172"/>
      <c r="AC2993" s="172"/>
      <c r="AD2993" s="172"/>
      <c r="AE2993" s="172"/>
      <c r="AF2993" s="172"/>
      <c r="AG2993" s="172"/>
      <c r="AH2993" s="172"/>
      <c r="AI2993" s="172"/>
      <c r="AJ2993" s="172"/>
      <c r="AK2993" s="172"/>
      <c r="AL2993" s="172"/>
      <c r="AM2993" s="172"/>
      <c r="AN2993" s="172"/>
      <c r="AO2993" s="172"/>
      <c r="AP2993" s="172"/>
      <c r="AQ2993" s="172"/>
      <c r="AR2993" s="172"/>
      <c r="AS2993" s="172"/>
      <c r="AT2993" s="172"/>
      <c r="AU2993" s="172"/>
      <c r="AV2993" s="172"/>
      <c r="AW2993" s="172"/>
      <c r="AX2993" s="172"/>
      <c r="AY2993" s="172"/>
      <c r="AZ2993" s="172"/>
      <c r="BA2993" s="172"/>
      <c r="BB2993" s="172"/>
      <c r="BC2993" s="172"/>
      <c r="BD2993" s="172"/>
      <c r="BE2993" s="172"/>
      <c r="BF2993" s="172"/>
      <c r="BG2993" s="172"/>
      <c r="BH2993" s="172"/>
      <c r="BI2993" s="172"/>
      <c r="BJ2993" s="172"/>
      <c r="BK2993" s="172"/>
      <c r="BL2993" s="172"/>
      <c r="BM2993" s="172"/>
      <c r="BN2993" s="172"/>
    </row>
    <row r="2994" spans="20:66" s="156" customFormat="1">
      <c r="T2994" s="172"/>
      <c r="U2994" s="172"/>
      <c r="V2994" s="172"/>
      <c r="W2994" s="172"/>
      <c r="X2994" s="172"/>
      <c r="Y2994" s="172"/>
      <c r="Z2994" s="172"/>
      <c r="AA2994" s="172"/>
      <c r="AB2994" s="172"/>
      <c r="AC2994" s="172"/>
      <c r="AD2994" s="172"/>
      <c r="AE2994" s="172"/>
      <c r="AF2994" s="172"/>
      <c r="AG2994" s="172"/>
      <c r="AH2994" s="172"/>
      <c r="AI2994" s="172"/>
      <c r="AJ2994" s="172"/>
      <c r="AK2994" s="172"/>
      <c r="AL2994" s="172"/>
      <c r="AM2994" s="172"/>
      <c r="AN2994" s="172"/>
      <c r="AO2994" s="172"/>
      <c r="AP2994" s="172"/>
      <c r="AQ2994" s="172"/>
      <c r="AR2994" s="172"/>
      <c r="AS2994" s="172"/>
      <c r="AT2994" s="172"/>
      <c r="AU2994" s="172"/>
      <c r="AV2994" s="172"/>
      <c r="AW2994" s="172"/>
      <c r="AX2994" s="172"/>
      <c r="AY2994" s="172"/>
      <c r="AZ2994" s="172"/>
      <c r="BA2994" s="172"/>
      <c r="BB2994" s="172"/>
      <c r="BC2994" s="172"/>
      <c r="BD2994" s="172"/>
      <c r="BE2994" s="172"/>
      <c r="BF2994" s="172"/>
      <c r="BG2994" s="172"/>
      <c r="BH2994" s="172"/>
      <c r="BI2994" s="172"/>
      <c r="BJ2994" s="172"/>
      <c r="BK2994" s="172"/>
      <c r="BL2994" s="172"/>
      <c r="BM2994" s="172"/>
      <c r="BN2994" s="172"/>
    </row>
    <row r="2995" spans="20:66" s="156" customFormat="1">
      <c r="T2995" s="172"/>
      <c r="U2995" s="172"/>
      <c r="V2995" s="172"/>
      <c r="W2995" s="172"/>
      <c r="X2995" s="172"/>
      <c r="Y2995" s="172"/>
      <c r="Z2995" s="172"/>
      <c r="AA2995" s="172"/>
      <c r="AB2995" s="172"/>
      <c r="AC2995" s="172"/>
      <c r="AD2995" s="172"/>
      <c r="AE2995" s="172"/>
      <c r="AF2995" s="172"/>
      <c r="AG2995" s="172"/>
      <c r="AH2995" s="172"/>
      <c r="AI2995" s="172"/>
      <c r="AJ2995" s="172"/>
      <c r="AK2995" s="172"/>
      <c r="AL2995" s="172"/>
      <c r="AM2995" s="172"/>
      <c r="AN2995" s="172"/>
      <c r="AO2995" s="172"/>
      <c r="AP2995" s="172"/>
      <c r="AQ2995" s="172"/>
      <c r="AR2995" s="172"/>
      <c r="AS2995" s="172"/>
      <c r="AT2995" s="172"/>
      <c r="AU2995" s="172"/>
      <c r="AV2995" s="172"/>
      <c r="AW2995" s="172"/>
      <c r="AX2995" s="172"/>
      <c r="AY2995" s="172"/>
      <c r="AZ2995" s="172"/>
      <c r="BA2995" s="172"/>
      <c r="BB2995" s="172"/>
      <c r="BC2995" s="172"/>
      <c r="BD2995" s="172"/>
      <c r="BE2995" s="172"/>
      <c r="BF2995" s="172"/>
      <c r="BG2995" s="172"/>
      <c r="BH2995" s="172"/>
      <c r="BI2995" s="172"/>
      <c r="BJ2995" s="172"/>
      <c r="BK2995" s="172"/>
      <c r="BL2995" s="172"/>
      <c r="BM2995" s="172"/>
      <c r="BN2995" s="172"/>
    </row>
    <row r="2996" spans="20:66" s="156" customFormat="1">
      <c r="T2996" s="172"/>
      <c r="U2996" s="172"/>
      <c r="V2996" s="172"/>
      <c r="W2996" s="172"/>
      <c r="X2996" s="172"/>
      <c r="Y2996" s="172"/>
      <c r="Z2996" s="172"/>
      <c r="AA2996" s="172"/>
      <c r="AB2996" s="172"/>
      <c r="AC2996" s="172"/>
      <c r="AD2996" s="172"/>
      <c r="AE2996" s="172"/>
      <c r="AF2996" s="172"/>
      <c r="AG2996" s="172"/>
      <c r="AH2996" s="172"/>
      <c r="AI2996" s="172"/>
      <c r="AJ2996" s="172"/>
      <c r="AK2996" s="172"/>
      <c r="AL2996" s="172"/>
      <c r="AM2996" s="172"/>
      <c r="AN2996" s="172"/>
      <c r="AO2996" s="172"/>
      <c r="AP2996" s="172"/>
      <c r="AQ2996" s="172"/>
      <c r="AR2996" s="172"/>
      <c r="AS2996" s="172"/>
      <c r="AT2996" s="172"/>
      <c r="AU2996" s="172"/>
      <c r="AV2996" s="172"/>
      <c r="AW2996" s="172"/>
      <c r="AX2996" s="172"/>
      <c r="AY2996" s="172"/>
      <c r="AZ2996" s="172"/>
      <c r="BA2996" s="172"/>
      <c r="BB2996" s="172"/>
      <c r="BC2996" s="172"/>
      <c r="BD2996" s="172"/>
      <c r="BE2996" s="172"/>
      <c r="BF2996" s="172"/>
      <c r="BG2996" s="172"/>
      <c r="BH2996" s="172"/>
      <c r="BI2996" s="172"/>
      <c r="BJ2996" s="172"/>
      <c r="BK2996" s="172"/>
      <c r="BL2996" s="172"/>
      <c r="BM2996" s="172"/>
      <c r="BN2996" s="172"/>
    </row>
    <row r="2997" spans="20:66" s="156" customFormat="1">
      <c r="T2997" s="172"/>
      <c r="U2997" s="172"/>
      <c r="V2997" s="172"/>
      <c r="W2997" s="172"/>
      <c r="X2997" s="172"/>
      <c r="Y2997" s="172"/>
      <c r="Z2997" s="172"/>
      <c r="AA2997" s="172"/>
      <c r="AB2997" s="172"/>
      <c r="AC2997" s="172"/>
      <c r="AD2997" s="172"/>
      <c r="AE2997" s="172"/>
      <c r="AF2997" s="172"/>
      <c r="AG2997" s="172"/>
      <c r="AH2997" s="172"/>
      <c r="AI2997" s="172"/>
      <c r="AJ2997" s="172"/>
      <c r="AK2997" s="172"/>
      <c r="AL2997" s="172"/>
      <c r="AM2997" s="172"/>
      <c r="AN2997" s="172"/>
      <c r="AO2997" s="172"/>
      <c r="AP2997" s="172"/>
      <c r="AQ2997" s="172"/>
      <c r="AR2997" s="172"/>
      <c r="AS2997" s="172"/>
      <c r="AT2997" s="172"/>
      <c r="AU2997" s="172"/>
      <c r="AV2997" s="172"/>
      <c r="AW2997" s="172"/>
      <c r="AX2997" s="172"/>
      <c r="AY2997" s="172"/>
      <c r="AZ2997" s="172"/>
      <c r="BA2997" s="172"/>
      <c r="BB2997" s="172"/>
      <c r="BC2997" s="172"/>
      <c r="BD2997" s="172"/>
      <c r="BE2997" s="172"/>
      <c r="BF2997" s="172"/>
      <c r="BG2997" s="172"/>
      <c r="BH2997" s="172"/>
      <c r="BI2997" s="172"/>
      <c r="BJ2997" s="172"/>
      <c r="BK2997" s="172"/>
      <c r="BL2997" s="172"/>
      <c r="BM2997" s="172"/>
      <c r="BN2997" s="172"/>
    </row>
    <row r="2998" spans="20:66" s="156" customFormat="1">
      <c r="T2998" s="172"/>
      <c r="U2998" s="172"/>
      <c r="V2998" s="172"/>
      <c r="W2998" s="172"/>
      <c r="X2998" s="172"/>
      <c r="Y2998" s="172"/>
      <c r="Z2998" s="172"/>
      <c r="AA2998" s="172"/>
      <c r="AB2998" s="172"/>
      <c r="AC2998" s="172"/>
      <c r="AD2998" s="172"/>
      <c r="AE2998" s="172"/>
      <c r="AF2998" s="172"/>
      <c r="AG2998" s="172"/>
      <c r="AH2998" s="172"/>
      <c r="AI2998" s="172"/>
      <c r="AJ2998" s="172"/>
      <c r="AK2998" s="172"/>
      <c r="AL2998" s="172"/>
      <c r="AM2998" s="172"/>
      <c r="AN2998" s="172"/>
      <c r="AO2998" s="172"/>
      <c r="AP2998" s="172"/>
      <c r="AQ2998" s="172"/>
      <c r="AR2998" s="172"/>
      <c r="AS2998" s="172"/>
      <c r="AT2998" s="172"/>
      <c r="AU2998" s="172"/>
      <c r="AV2998" s="172"/>
      <c r="AW2998" s="172"/>
      <c r="AX2998" s="172"/>
      <c r="AY2998" s="172"/>
      <c r="AZ2998" s="172"/>
      <c r="BA2998" s="172"/>
      <c r="BB2998" s="172"/>
      <c r="BC2998" s="172"/>
      <c r="BD2998" s="172"/>
      <c r="BE2998" s="172"/>
      <c r="BF2998" s="172"/>
      <c r="BG2998" s="172"/>
      <c r="BH2998" s="172"/>
      <c r="BI2998" s="172"/>
      <c r="BJ2998" s="172"/>
      <c r="BK2998" s="172"/>
      <c r="BL2998" s="172"/>
      <c r="BM2998" s="172"/>
      <c r="BN2998" s="172"/>
    </row>
    <row r="2999" spans="20:66" s="156" customFormat="1">
      <c r="T2999" s="172"/>
      <c r="U2999" s="172"/>
      <c r="V2999" s="172"/>
      <c r="W2999" s="172"/>
      <c r="X2999" s="172"/>
      <c r="Y2999" s="172"/>
      <c r="Z2999" s="172"/>
      <c r="AA2999" s="172"/>
      <c r="AB2999" s="172"/>
      <c r="AC2999" s="172"/>
      <c r="AD2999" s="172"/>
      <c r="AE2999" s="172"/>
      <c r="AF2999" s="172"/>
      <c r="AG2999" s="172"/>
      <c r="AH2999" s="172"/>
      <c r="AI2999" s="172"/>
      <c r="AJ2999" s="172"/>
      <c r="AK2999" s="172"/>
      <c r="AL2999" s="172"/>
      <c r="AM2999" s="172"/>
      <c r="AN2999" s="172"/>
      <c r="AO2999" s="172"/>
      <c r="AP2999" s="172"/>
      <c r="AQ2999" s="172"/>
      <c r="AR2999" s="172"/>
      <c r="AS2999" s="172"/>
      <c r="AT2999" s="172"/>
      <c r="AU2999" s="172"/>
      <c r="AV2999" s="172"/>
      <c r="AW2999" s="172"/>
      <c r="AX2999" s="172"/>
      <c r="AY2999" s="172"/>
      <c r="AZ2999" s="172"/>
      <c r="BA2999" s="172"/>
      <c r="BB2999" s="172"/>
      <c r="BC2999" s="172"/>
      <c r="BD2999" s="172"/>
      <c r="BE2999" s="172"/>
      <c r="BF2999" s="172"/>
      <c r="BG2999" s="172"/>
      <c r="BH2999" s="172"/>
      <c r="BI2999" s="172"/>
      <c r="BJ2999" s="172"/>
      <c r="BK2999" s="172"/>
      <c r="BL2999" s="172"/>
      <c r="BM2999" s="172"/>
      <c r="BN2999" s="172"/>
    </row>
    <row r="3000" spans="20:66" s="156" customFormat="1">
      <c r="T3000" s="172"/>
      <c r="U3000" s="172"/>
      <c r="V3000" s="172"/>
      <c r="W3000" s="172"/>
      <c r="X3000" s="172"/>
      <c r="Y3000" s="172"/>
      <c r="Z3000" s="172"/>
      <c r="AA3000" s="172"/>
      <c r="AB3000" s="172"/>
      <c r="AC3000" s="172"/>
      <c r="AD3000" s="172"/>
      <c r="AE3000" s="172"/>
      <c r="AF3000" s="172"/>
      <c r="AG3000" s="172"/>
      <c r="AH3000" s="172"/>
      <c r="AI3000" s="172"/>
      <c r="AJ3000" s="172"/>
      <c r="AK3000" s="172"/>
      <c r="AL3000" s="172"/>
      <c r="AM3000" s="172"/>
      <c r="AN3000" s="172"/>
      <c r="AO3000" s="172"/>
      <c r="AP3000" s="172"/>
      <c r="AQ3000" s="172"/>
      <c r="AR3000" s="172"/>
      <c r="AS3000" s="172"/>
      <c r="AT3000" s="172"/>
      <c r="AU3000" s="172"/>
      <c r="AV3000" s="172"/>
      <c r="AW3000" s="172"/>
      <c r="AX3000" s="172"/>
      <c r="AY3000" s="172"/>
      <c r="AZ3000" s="172"/>
      <c r="BA3000" s="172"/>
      <c r="BB3000" s="172"/>
      <c r="BC3000" s="172"/>
      <c r="BD3000" s="172"/>
      <c r="BE3000" s="172"/>
      <c r="BF3000" s="172"/>
      <c r="BG3000" s="172"/>
      <c r="BH3000" s="172"/>
      <c r="BI3000" s="172"/>
      <c r="BJ3000" s="172"/>
      <c r="BK3000" s="172"/>
      <c r="BL3000" s="172"/>
      <c r="BM3000" s="172"/>
      <c r="BN3000" s="172"/>
    </row>
    <row r="3001" spans="20:66" s="156" customFormat="1">
      <c r="T3001" s="172"/>
      <c r="U3001" s="172"/>
      <c r="V3001" s="172"/>
      <c r="W3001" s="172"/>
      <c r="X3001" s="172"/>
      <c r="Y3001" s="172"/>
      <c r="Z3001" s="172"/>
      <c r="AA3001" s="172"/>
      <c r="AB3001" s="172"/>
      <c r="AC3001" s="172"/>
      <c r="AD3001" s="172"/>
      <c r="AE3001" s="172"/>
      <c r="AF3001" s="172"/>
      <c r="AG3001" s="172"/>
      <c r="AH3001" s="172"/>
      <c r="AI3001" s="172"/>
      <c r="AJ3001" s="172"/>
      <c r="AK3001" s="172"/>
      <c r="AL3001" s="172"/>
      <c r="AM3001" s="172"/>
      <c r="AN3001" s="172"/>
      <c r="AO3001" s="172"/>
      <c r="AP3001" s="172"/>
      <c r="AQ3001" s="172"/>
      <c r="AR3001" s="172"/>
      <c r="AS3001" s="172"/>
      <c r="AT3001" s="172"/>
      <c r="AU3001" s="172"/>
      <c r="AV3001" s="172"/>
      <c r="AW3001" s="172"/>
      <c r="AX3001" s="172"/>
      <c r="AY3001" s="172"/>
      <c r="AZ3001" s="172"/>
      <c r="BA3001" s="172"/>
      <c r="BB3001" s="172"/>
      <c r="BC3001" s="172"/>
      <c r="BD3001" s="172"/>
      <c r="BE3001" s="172"/>
      <c r="BF3001" s="172"/>
      <c r="BG3001" s="172"/>
      <c r="BH3001" s="172"/>
      <c r="BI3001" s="172"/>
      <c r="BJ3001" s="172"/>
      <c r="BK3001" s="172"/>
      <c r="BL3001" s="172"/>
      <c r="BM3001" s="172"/>
      <c r="BN3001" s="172"/>
    </row>
    <row r="3002" spans="20:66" s="156" customFormat="1">
      <c r="T3002" s="172"/>
      <c r="U3002" s="172"/>
      <c r="V3002" s="172"/>
      <c r="W3002" s="172"/>
      <c r="X3002" s="172"/>
      <c r="Y3002" s="172"/>
      <c r="Z3002" s="172"/>
      <c r="AA3002" s="172"/>
      <c r="AB3002" s="172"/>
      <c r="AC3002" s="172"/>
      <c r="AD3002" s="172"/>
      <c r="AE3002" s="172"/>
      <c r="AF3002" s="172"/>
      <c r="AG3002" s="172"/>
      <c r="AH3002" s="172"/>
      <c r="AI3002" s="172"/>
      <c r="AJ3002" s="172"/>
      <c r="AK3002" s="172"/>
      <c r="AL3002" s="172"/>
      <c r="AM3002" s="172"/>
      <c r="AN3002" s="172"/>
      <c r="AO3002" s="172"/>
      <c r="AP3002" s="172"/>
      <c r="AQ3002" s="172"/>
      <c r="AR3002" s="172"/>
      <c r="AS3002" s="172"/>
      <c r="AT3002" s="172"/>
      <c r="AU3002" s="172"/>
      <c r="AV3002" s="172"/>
      <c r="AW3002" s="172"/>
      <c r="AX3002" s="172"/>
      <c r="AY3002" s="172"/>
      <c r="AZ3002" s="172"/>
      <c r="BA3002" s="172"/>
      <c r="BB3002" s="172"/>
      <c r="BC3002" s="172"/>
      <c r="BD3002" s="172"/>
      <c r="BE3002" s="172"/>
      <c r="BF3002" s="172"/>
      <c r="BG3002" s="172"/>
      <c r="BH3002" s="172"/>
      <c r="BI3002" s="172"/>
      <c r="BJ3002" s="172"/>
      <c r="BK3002" s="172"/>
      <c r="BL3002" s="172"/>
      <c r="BM3002" s="172"/>
      <c r="BN3002" s="172"/>
    </row>
    <row r="3003" spans="20:66" s="156" customFormat="1">
      <c r="T3003" s="172"/>
      <c r="U3003" s="172"/>
      <c r="V3003" s="172"/>
      <c r="W3003" s="172"/>
      <c r="X3003" s="172"/>
      <c r="Y3003" s="172"/>
      <c r="Z3003" s="172"/>
      <c r="AA3003" s="172"/>
      <c r="AB3003" s="172"/>
      <c r="AC3003" s="172"/>
      <c r="AD3003" s="172"/>
      <c r="AE3003" s="172"/>
      <c r="AF3003" s="172"/>
      <c r="AG3003" s="172"/>
      <c r="AH3003" s="172"/>
      <c r="AI3003" s="172"/>
      <c r="AJ3003" s="172"/>
      <c r="AK3003" s="172"/>
      <c r="AL3003" s="172"/>
      <c r="AM3003" s="172"/>
      <c r="AN3003" s="172"/>
      <c r="AO3003" s="172"/>
      <c r="AP3003" s="172"/>
      <c r="AQ3003" s="172"/>
      <c r="AR3003" s="172"/>
      <c r="AS3003" s="172"/>
      <c r="AT3003" s="172"/>
      <c r="AU3003" s="172"/>
      <c r="AV3003" s="172"/>
      <c r="AW3003" s="172"/>
      <c r="AX3003" s="172"/>
      <c r="AY3003" s="172"/>
      <c r="AZ3003" s="172"/>
      <c r="BA3003" s="172"/>
      <c r="BB3003" s="172"/>
      <c r="BC3003" s="172"/>
      <c r="BD3003" s="172"/>
      <c r="BE3003" s="172"/>
      <c r="BF3003" s="172"/>
      <c r="BG3003" s="172"/>
      <c r="BH3003" s="172"/>
      <c r="BI3003" s="172"/>
      <c r="BJ3003" s="172"/>
      <c r="BK3003" s="172"/>
      <c r="BL3003" s="172"/>
      <c r="BM3003" s="172"/>
      <c r="BN3003" s="172"/>
    </row>
    <row r="3004" spans="20:66" s="156" customFormat="1">
      <c r="T3004" s="172"/>
      <c r="U3004" s="172"/>
      <c r="V3004" s="172"/>
      <c r="W3004" s="172"/>
      <c r="X3004" s="172"/>
      <c r="Y3004" s="172"/>
      <c r="Z3004" s="172"/>
      <c r="AA3004" s="172"/>
      <c r="AB3004" s="172"/>
      <c r="AC3004" s="172"/>
      <c r="AD3004" s="172"/>
      <c r="AE3004" s="172"/>
      <c r="AF3004" s="172"/>
      <c r="AG3004" s="172"/>
      <c r="AH3004" s="172"/>
      <c r="AI3004" s="172"/>
      <c r="AJ3004" s="172"/>
      <c r="AK3004" s="172"/>
      <c r="AL3004" s="172"/>
      <c r="AM3004" s="172"/>
      <c r="AN3004" s="172"/>
      <c r="AO3004" s="172"/>
      <c r="AP3004" s="172"/>
      <c r="AQ3004" s="172"/>
      <c r="AR3004" s="172"/>
      <c r="AS3004" s="172"/>
      <c r="AT3004" s="172"/>
      <c r="AU3004" s="172"/>
      <c r="AV3004" s="172"/>
      <c r="AW3004" s="172"/>
      <c r="AX3004" s="172"/>
      <c r="AY3004" s="172"/>
      <c r="AZ3004" s="172"/>
      <c r="BA3004" s="172"/>
      <c r="BB3004" s="172"/>
      <c r="BC3004" s="172"/>
      <c r="BD3004" s="172"/>
      <c r="BE3004" s="172"/>
      <c r="BF3004" s="172"/>
      <c r="BG3004" s="172"/>
      <c r="BH3004" s="172"/>
      <c r="BI3004" s="172"/>
      <c r="BJ3004" s="172"/>
      <c r="BK3004" s="172"/>
      <c r="BL3004" s="172"/>
      <c r="BM3004" s="172"/>
      <c r="BN3004" s="172"/>
    </row>
    <row r="3005" spans="20:66" s="156" customFormat="1">
      <c r="T3005" s="172"/>
      <c r="U3005" s="172"/>
      <c r="V3005" s="172"/>
      <c r="W3005" s="172"/>
      <c r="X3005" s="172"/>
      <c r="Y3005" s="172"/>
      <c r="Z3005" s="172"/>
      <c r="AA3005" s="172"/>
      <c r="AB3005" s="172"/>
      <c r="AC3005" s="172"/>
      <c r="AD3005" s="172"/>
      <c r="AE3005" s="172"/>
      <c r="AF3005" s="172"/>
      <c r="AG3005" s="172"/>
      <c r="AH3005" s="172"/>
      <c r="AI3005" s="172"/>
      <c r="AJ3005" s="172"/>
      <c r="AK3005" s="172"/>
      <c r="AL3005" s="172"/>
      <c r="AM3005" s="172"/>
      <c r="AN3005" s="172"/>
      <c r="AO3005" s="172"/>
      <c r="AP3005" s="172"/>
      <c r="AQ3005" s="172"/>
      <c r="AR3005" s="172"/>
      <c r="AS3005" s="172"/>
      <c r="AT3005" s="172"/>
      <c r="AU3005" s="172"/>
      <c r="AV3005" s="172"/>
      <c r="AW3005" s="172"/>
      <c r="AX3005" s="172"/>
      <c r="AY3005" s="172"/>
      <c r="AZ3005" s="172"/>
      <c r="BA3005" s="172"/>
      <c r="BB3005" s="172"/>
      <c r="BC3005" s="172"/>
      <c r="BD3005" s="172"/>
      <c r="BE3005" s="172"/>
      <c r="BF3005" s="172"/>
      <c r="BG3005" s="172"/>
      <c r="BH3005" s="172"/>
      <c r="BI3005" s="172"/>
      <c r="BJ3005" s="172"/>
      <c r="BK3005" s="172"/>
      <c r="BL3005" s="172"/>
      <c r="BM3005" s="172"/>
      <c r="BN3005" s="172"/>
    </row>
    <row r="3006" spans="20:66" s="156" customFormat="1">
      <c r="T3006" s="172"/>
      <c r="U3006" s="172"/>
      <c r="V3006" s="172"/>
      <c r="W3006" s="172"/>
      <c r="X3006" s="172"/>
      <c r="Y3006" s="172"/>
      <c r="Z3006" s="172"/>
      <c r="AA3006" s="172"/>
      <c r="AB3006" s="172"/>
      <c r="AC3006" s="172"/>
      <c r="AD3006" s="172"/>
      <c r="AE3006" s="172"/>
      <c r="AF3006" s="172"/>
      <c r="AG3006" s="172"/>
      <c r="AH3006" s="172"/>
      <c r="AI3006" s="172"/>
      <c r="AJ3006" s="172"/>
      <c r="AK3006" s="172"/>
      <c r="AL3006" s="172"/>
      <c r="AM3006" s="172"/>
      <c r="AN3006" s="172"/>
      <c r="AO3006" s="172"/>
      <c r="AP3006" s="172"/>
      <c r="AQ3006" s="172"/>
      <c r="AR3006" s="172"/>
      <c r="AS3006" s="172"/>
      <c r="AT3006" s="172"/>
      <c r="AU3006" s="172"/>
      <c r="AV3006" s="172"/>
      <c r="AW3006" s="172"/>
      <c r="AX3006" s="172"/>
      <c r="AY3006" s="172"/>
      <c r="AZ3006" s="172"/>
      <c r="BA3006" s="172"/>
      <c r="BB3006" s="172"/>
      <c r="BC3006" s="172"/>
      <c r="BD3006" s="172"/>
      <c r="BE3006" s="172"/>
      <c r="BF3006" s="172"/>
      <c r="BG3006" s="172"/>
      <c r="BH3006" s="172"/>
      <c r="BI3006" s="172"/>
      <c r="BJ3006" s="172"/>
      <c r="BK3006" s="172"/>
      <c r="BL3006" s="172"/>
      <c r="BM3006" s="172"/>
      <c r="BN3006" s="172"/>
    </row>
    <row r="3007" spans="20:66" s="156" customFormat="1">
      <c r="T3007" s="172"/>
      <c r="U3007" s="172"/>
      <c r="V3007" s="172"/>
      <c r="W3007" s="172"/>
      <c r="X3007" s="172"/>
      <c r="Y3007" s="172"/>
      <c r="Z3007" s="172"/>
      <c r="AA3007" s="172"/>
      <c r="AB3007" s="172"/>
      <c r="AC3007" s="172"/>
      <c r="AD3007" s="172"/>
      <c r="AE3007" s="172"/>
      <c r="AF3007" s="172"/>
      <c r="AG3007" s="172"/>
      <c r="AH3007" s="172"/>
      <c r="AI3007" s="172"/>
      <c r="AJ3007" s="172"/>
      <c r="AK3007" s="172"/>
      <c r="AL3007" s="172"/>
      <c r="AM3007" s="172"/>
      <c r="AN3007" s="172"/>
      <c r="AO3007" s="172"/>
      <c r="AP3007" s="172"/>
      <c r="AQ3007" s="172"/>
      <c r="AR3007" s="172"/>
      <c r="AS3007" s="172"/>
      <c r="AT3007" s="172"/>
      <c r="AU3007" s="172"/>
      <c r="AV3007" s="172"/>
      <c r="AW3007" s="172"/>
      <c r="AX3007" s="172"/>
      <c r="AY3007" s="172"/>
      <c r="AZ3007" s="172"/>
      <c r="BA3007" s="172"/>
      <c r="BB3007" s="172"/>
      <c r="BC3007" s="172"/>
      <c r="BD3007" s="172"/>
      <c r="BE3007" s="172"/>
      <c r="BF3007" s="172"/>
      <c r="BG3007" s="172"/>
      <c r="BH3007" s="172"/>
      <c r="BI3007" s="172"/>
      <c r="BJ3007" s="172"/>
      <c r="BK3007" s="172"/>
      <c r="BL3007" s="172"/>
      <c r="BM3007" s="172"/>
      <c r="BN3007" s="172"/>
    </row>
    <row r="3008" spans="20:66" s="156" customFormat="1">
      <c r="T3008" s="172"/>
      <c r="U3008" s="172"/>
      <c r="V3008" s="172"/>
      <c r="W3008" s="172"/>
      <c r="X3008" s="172"/>
      <c r="Y3008" s="172"/>
      <c r="Z3008" s="172"/>
      <c r="AA3008" s="172"/>
      <c r="AB3008" s="172"/>
      <c r="AC3008" s="172"/>
      <c r="AD3008" s="172"/>
      <c r="AE3008" s="172"/>
      <c r="AF3008" s="172"/>
      <c r="AG3008" s="172"/>
      <c r="AH3008" s="172"/>
      <c r="AI3008" s="172"/>
      <c r="AJ3008" s="172"/>
      <c r="AK3008" s="172"/>
      <c r="AL3008" s="172"/>
      <c r="AM3008" s="172"/>
      <c r="AN3008" s="172"/>
      <c r="AO3008" s="172"/>
      <c r="AP3008" s="172"/>
      <c r="AQ3008" s="172"/>
      <c r="AR3008" s="172"/>
      <c r="AS3008" s="172"/>
      <c r="AT3008" s="172"/>
      <c r="AU3008" s="172"/>
      <c r="AV3008" s="172"/>
      <c r="AW3008" s="172"/>
      <c r="AX3008" s="172"/>
      <c r="AY3008" s="172"/>
      <c r="AZ3008" s="172"/>
      <c r="BA3008" s="172"/>
      <c r="BB3008" s="172"/>
      <c r="BC3008" s="172"/>
      <c r="BD3008" s="172"/>
      <c r="BE3008" s="172"/>
      <c r="BF3008" s="172"/>
      <c r="BG3008" s="172"/>
      <c r="BH3008" s="172"/>
      <c r="BI3008" s="172"/>
      <c r="BJ3008" s="172"/>
      <c r="BK3008" s="172"/>
      <c r="BL3008" s="172"/>
      <c r="BM3008" s="172"/>
      <c r="BN3008" s="172"/>
    </row>
    <row r="3009" spans="20:66" s="156" customFormat="1">
      <c r="T3009" s="172"/>
      <c r="U3009" s="172"/>
      <c r="V3009" s="172"/>
      <c r="W3009" s="172"/>
      <c r="X3009" s="172"/>
      <c r="Y3009" s="172"/>
      <c r="Z3009" s="172"/>
      <c r="AA3009" s="172"/>
      <c r="AB3009" s="172"/>
      <c r="AC3009" s="172"/>
      <c r="AD3009" s="172"/>
      <c r="AE3009" s="172"/>
      <c r="AF3009" s="172"/>
      <c r="AG3009" s="172"/>
      <c r="AH3009" s="172"/>
      <c r="AI3009" s="172"/>
      <c r="AJ3009" s="172"/>
      <c r="AK3009" s="172"/>
      <c r="AL3009" s="172"/>
      <c r="AM3009" s="172"/>
      <c r="AN3009" s="172"/>
      <c r="AO3009" s="172"/>
      <c r="AP3009" s="172"/>
      <c r="AQ3009" s="172"/>
      <c r="AR3009" s="172"/>
      <c r="AS3009" s="172"/>
      <c r="AT3009" s="172"/>
      <c r="AU3009" s="172"/>
      <c r="AV3009" s="172"/>
      <c r="AW3009" s="172"/>
      <c r="AX3009" s="172"/>
      <c r="AY3009" s="172"/>
      <c r="AZ3009" s="172"/>
      <c r="BA3009" s="172"/>
      <c r="BB3009" s="172"/>
      <c r="BC3009" s="172"/>
      <c r="BD3009" s="172"/>
      <c r="BE3009" s="172"/>
      <c r="BF3009" s="172"/>
      <c r="BG3009" s="172"/>
      <c r="BH3009" s="172"/>
      <c r="BI3009" s="172"/>
      <c r="BJ3009" s="172"/>
      <c r="BK3009" s="172"/>
      <c r="BL3009" s="172"/>
      <c r="BM3009" s="172"/>
      <c r="BN3009" s="172"/>
    </row>
    <row r="3010" spans="20:66" s="156" customFormat="1">
      <c r="T3010" s="172"/>
      <c r="U3010" s="172"/>
      <c r="V3010" s="172"/>
      <c r="W3010" s="172"/>
      <c r="X3010" s="172"/>
      <c r="Y3010" s="172"/>
      <c r="Z3010" s="172"/>
      <c r="AA3010" s="172"/>
      <c r="AB3010" s="172"/>
      <c r="AC3010" s="172"/>
      <c r="AD3010" s="172"/>
      <c r="AE3010" s="172"/>
      <c r="AF3010" s="172"/>
      <c r="AG3010" s="172"/>
      <c r="AH3010" s="172"/>
      <c r="AI3010" s="172"/>
      <c r="AJ3010" s="172"/>
      <c r="AK3010" s="172"/>
      <c r="AL3010" s="172"/>
      <c r="AM3010" s="172"/>
      <c r="AN3010" s="172"/>
      <c r="AO3010" s="172"/>
      <c r="AP3010" s="172"/>
      <c r="AQ3010" s="172"/>
      <c r="AR3010" s="172"/>
      <c r="AS3010" s="172"/>
      <c r="AT3010" s="172"/>
      <c r="AU3010" s="172"/>
      <c r="AV3010" s="172"/>
      <c r="AW3010" s="172"/>
      <c r="AX3010" s="172"/>
      <c r="AY3010" s="172"/>
      <c r="AZ3010" s="172"/>
      <c r="BA3010" s="172"/>
      <c r="BB3010" s="172"/>
      <c r="BC3010" s="172"/>
      <c r="BD3010" s="172"/>
      <c r="BE3010" s="172"/>
      <c r="BF3010" s="172"/>
      <c r="BG3010" s="172"/>
      <c r="BH3010" s="172"/>
      <c r="BI3010" s="172"/>
      <c r="BJ3010" s="172"/>
      <c r="BK3010" s="172"/>
      <c r="BL3010" s="172"/>
      <c r="BM3010" s="172"/>
      <c r="BN3010" s="172"/>
    </row>
    <row r="3011" spans="20:66" s="156" customFormat="1">
      <c r="T3011" s="172"/>
      <c r="U3011" s="172"/>
      <c r="V3011" s="172"/>
      <c r="W3011" s="172"/>
      <c r="X3011" s="172"/>
      <c r="Y3011" s="172"/>
      <c r="Z3011" s="172"/>
      <c r="AA3011" s="172"/>
      <c r="AB3011" s="172"/>
      <c r="AC3011" s="172"/>
      <c r="AD3011" s="172"/>
      <c r="AE3011" s="172"/>
      <c r="AF3011" s="172"/>
      <c r="AG3011" s="172"/>
      <c r="AH3011" s="172"/>
      <c r="AI3011" s="172"/>
      <c r="AJ3011" s="172"/>
      <c r="AK3011" s="172"/>
      <c r="AL3011" s="172"/>
      <c r="AM3011" s="172"/>
      <c r="AN3011" s="172"/>
      <c r="AO3011" s="172"/>
      <c r="AP3011" s="172"/>
      <c r="AQ3011" s="172"/>
      <c r="AR3011" s="172"/>
      <c r="AS3011" s="172"/>
      <c r="AT3011" s="172"/>
      <c r="AU3011" s="172"/>
      <c r="AV3011" s="172"/>
      <c r="AW3011" s="172"/>
      <c r="AX3011" s="172"/>
      <c r="AY3011" s="172"/>
      <c r="AZ3011" s="172"/>
      <c r="BA3011" s="172"/>
      <c r="BB3011" s="172"/>
      <c r="BC3011" s="172"/>
      <c r="BD3011" s="172"/>
      <c r="BE3011" s="172"/>
      <c r="BF3011" s="172"/>
      <c r="BG3011" s="172"/>
      <c r="BH3011" s="172"/>
      <c r="BI3011" s="172"/>
      <c r="BJ3011" s="172"/>
      <c r="BK3011" s="172"/>
      <c r="BL3011" s="172"/>
      <c r="BM3011" s="172"/>
      <c r="BN3011" s="172"/>
    </row>
    <row r="3012" spans="20:66" s="156" customFormat="1">
      <c r="T3012" s="172"/>
      <c r="U3012" s="172"/>
      <c r="V3012" s="172"/>
      <c r="W3012" s="172"/>
      <c r="X3012" s="172"/>
      <c r="Y3012" s="172"/>
      <c r="Z3012" s="172"/>
      <c r="AA3012" s="172"/>
      <c r="AB3012" s="172"/>
      <c r="AC3012" s="172"/>
      <c r="AD3012" s="172"/>
      <c r="AE3012" s="172"/>
      <c r="AF3012" s="172"/>
      <c r="AG3012" s="172"/>
      <c r="AH3012" s="172"/>
      <c r="AI3012" s="172"/>
      <c r="AJ3012" s="172"/>
      <c r="AK3012" s="172"/>
      <c r="AL3012" s="172"/>
      <c r="AM3012" s="172"/>
      <c r="AN3012" s="172"/>
      <c r="AO3012" s="172"/>
      <c r="AP3012" s="172"/>
      <c r="AQ3012" s="172"/>
      <c r="AR3012" s="172"/>
      <c r="AS3012" s="172"/>
      <c r="AT3012" s="172"/>
      <c r="AU3012" s="172"/>
      <c r="AV3012" s="172"/>
      <c r="AW3012" s="172"/>
      <c r="AX3012" s="172"/>
      <c r="AY3012" s="172"/>
      <c r="AZ3012" s="172"/>
      <c r="BA3012" s="172"/>
      <c r="BB3012" s="172"/>
      <c r="BC3012" s="172"/>
      <c r="BD3012" s="172"/>
      <c r="BE3012" s="172"/>
      <c r="BF3012" s="172"/>
      <c r="BG3012" s="172"/>
      <c r="BH3012" s="172"/>
      <c r="BI3012" s="172"/>
      <c r="BJ3012" s="172"/>
      <c r="BK3012" s="172"/>
      <c r="BL3012" s="172"/>
      <c r="BM3012" s="172"/>
      <c r="BN3012" s="172"/>
    </row>
    <row r="3013" spans="20:66" s="156" customFormat="1">
      <c r="T3013" s="172"/>
      <c r="U3013" s="172"/>
      <c r="V3013" s="172"/>
      <c r="W3013" s="172"/>
      <c r="X3013" s="172"/>
      <c r="Y3013" s="172"/>
      <c r="Z3013" s="172"/>
      <c r="AA3013" s="172"/>
      <c r="AB3013" s="172"/>
      <c r="AC3013" s="172"/>
      <c r="AD3013" s="172"/>
      <c r="AE3013" s="172"/>
      <c r="AF3013" s="172"/>
      <c r="AG3013" s="172"/>
      <c r="AH3013" s="172"/>
      <c r="AI3013" s="172"/>
      <c r="AJ3013" s="172"/>
      <c r="AK3013" s="172"/>
      <c r="AL3013" s="172"/>
      <c r="AM3013" s="172"/>
      <c r="AN3013" s="172"/>
      <c r="AO3013" s="172"/>
      <c r="AP3013" s="172"/>
      <c r="AQ3013" s="172"/>
      <c r="AR3013" s="172"/>
      <c r="AS3013" s="172"/>
      <c r="AT3013" s="172"/>
      <c r="AU3013" s="172"/>
      <c r="AV3013" s="172"/>
      <c r="AW3013" s="172"/>
      <c r="AX3013" s="172"/>
      <c r="AY3013" s="172"/>
      <c r="AZ3013" s="172"/>
      <c r="BA3013" s="172"/>
      <c r="BB3013" s="172"/>
      <c r="BC3013" s="172"/>
      <c r="BD3013" s="172"/>
      <c r="BE3013" s="172"/>
      <c r="BF3013" s="172"/>
      <c r="BG3013" s="172"/>
      <c r="BH3013" s="172"/>
      <c r="BI3013" s="172"/>
      <c r="BJ3013" s="172"/>
      <c r="BK3013" s="172"/>
      <c r="BL3013" s="172"/>
      <c r="BM3013" s="172"/>
      <c r="BN3013" s="172"/>
    </row>
    <row r="3014" spans="20:66" s="156" customFormat="1">
      <c r="T3014" s="172"/>
      <c r="U3014" s="172"/>
      <c r="V3014" s="172"/>
      <c r="W3014" s="172"/>
      <c r="X3014" s="172"/>
      <c r="Y3014" s="172"/>
      <c r="Z3014" s="172"/>
      <c r="AA3014" s="172"/>
      <c r="AB3014" s="172"/>
      <c r="AC3014" s="172"/>
      <c r="AD3014" s="172"/>
      <c r="AE3014" s="172"/>
      <c r="AF3014" s="172"/>
      <c r="AG3014" s="172"/>
      <c r="AH3014" s="172"/>
      <c r="AI3014" s="172"/>
      <c r="AJ3014" s="172"/>
      <c r="AK3014" s="172"/>
      <c r="AL3014" s="172"/>
      <c r="AM3014" s="172"/>
      <c r="AN3014" s="172"/>
      <c r="AO3014" s="172"/>
      <c r="AP3014" s="172"/>
      <c r="AQ3014" s="172"/>
      <c r="AR3014" s="172"/>
      <c r="AS3014" s="172"/>
      <c r="AT3014" s="172"/>
      <c r="AU3014" s="172"/>
      <c r="AV3014" s="172"/>
      <c r="AW3014" s="172"/>
      <c r="AX3014" s="172"/>
      <c r="AY3014" s="172"/>
      <c r="AZ3014" s="172"/>
      <c r="BA3014" s="172"/>
      <c r="BB3014" s="172"/>
      <c r="BC3014" s="172"/>
      <c r="BD3014" s="172"/>
      <c r="BE3014" s="172"/>
      <c r="BF3014" s="172"/>
      <c r="BG3014" s="172"/>
      <c r="BH3014" s="172"/>
      <c r="BI3014" s="172"/>
      <c r="BJ3014" s="172"/>
      <c r="BK3014" s="172"/>
      <c r="BL3014" s="172"/>
      <c r="BM3014" s="172"/>
      <c r="BN3014" s="172"/>
    </row>
    <row r="3015" spans="20:66" s="156" customFormat="1">
      <c r="T3015" s="172"/>
      <c r="U3015" s="172"/>
      <c r="V3015" s="172"/>
      <c r="W3015" s="172"/>
      <c r="X3015" s="172"/>
      <c r="Y3015" s="172"/>
      <c r="Z3015" s="172"/>
      <c r="AA3015" s="172"/>
      <c r="AB3015" s="172"/>
      <c r="AC3015" s="172"/>
      <c r="AD3015" s="172"/>
      <c r="AE3015" s="172"/>
      <c r="AF3015" s="172"/>
      <c r="AG3015" s="172"/>
      <c r="AH3015" s="172"/>
      <c r="AI3015" s="172"/>
      <c r="AJ3015" s="172"/>
      <c r="AK3015" s="172"/>
      <c r="AL3015" s="172"/>
      <c r="AM3015" s="172"/>
      <c r="AN3015" s="172"/>
      <c r="AO3015" s="172"/>
      <c r="AP3015" s="172"/>
      <c r="AQ3015" s="172"/>
      <c r="AR3015" s="172"/>
      <c r="AS3015" s="172"/>
      <c r="AT3015" s="172"/>
      <c r="AU3015" s="172"/>
      <c r="AV3015" s="172"/>
      <c r="AW3015" s="172"/>
      <c r="AX3015" s="172"/>
      <c r="AY3015" s="172"/>
      <c r="AZ3015" s="172"/>
      <c r="BA3015" s="172"/>
      <c r="BB3015" s="172"/>
      <c r="BC3015" s="172"/>
      <c r="BD3015" s="172"/>
      <c r="BE3015" s="172"/>
      <c r="BF3015" s="172"/>
      <c r="BG3015" s="172"/>
      <c r="BH3015" s="172"/>
      <c r="BI3015" s="172"/>
      <c r="BJ3015" s="172"/>
      <c r="BK3015" s="172"/>
      <c r="BL3015" s="172"/>
      <c r="BM3015" s="172"/>
      <c r="BN3015" s="172"/>
    </row>
    <row r="3016" spans="20:66" s="156" customFormat="1">
      <c r="T3016" s="172"/>
      <c r="U3016" s="172"/>
      <c r="V3016" s="172"/>
      <c r="W3016" s="172"/>
      <c r="X3016" s="172"/>
      <c r="Y3016" s="172"/>
      <c r="Z3016" s="172"/>
      <c r="AA3016" s="172"/>
      <c r="AB3016" s="172"/>
      <c r="AC3016" s="172"/>
      <c r="AD3016" s="172"/>
      <c r="AE3016" s="172"/>
      <c r="AF3016" s="172"/>
      <c r="AG3016" s="172"/>
      <c r="AH3016" s="172"/>
      <c r="AI3016" s="172"/>
      <c r="AJ3016" s="172"/>
      <c r="AK3016" s="172"/>
      <c r="AL3016" s="172"/>
      <c r="AM3016" s="172"/>
      <c r="AN3016" s="172"/>
      <c r="AO3016" s="172"/>
      <c r="AP3016" s="172"/>
      <c r="AQ3016" s="172"/>
      <c r="AR3016" s="172"/>
      <c r="AS3016" s="172"/>
      <c r="AT3016" s="172"/>
      <c r="AU3016" s="172"/>
      <c r="AV3016" s="172"/>
      <c r="AW3016" s="172"/>
      <c r="AX3016" s="172"/>
      <c r="AY3016" s="172"/>
      <c r="AZ3016" s="172"/>
      <c r="BA3016" s="172"/>
      <c r="BB3016" s="172"/>
      <c r="BC3016" s="172"/>
      <c r="BD3016" s="172"/>
      <c r="BE3016" s="172"/>
      <c r="BF3016" s="172"/>
      <c r="BG3016" s="172"/>
      <c r="BH3016" s="172"/>
      <c r="BI3016" s="172"/>
      <c r="BJ3016" s="172"/>
      <c r="BK3016" s="172"/>
      <c r="BL3016" s="172"/>
      <c r="BM3016" s="172"/>
      <c r="BN3016" s="172"/>
    </row>
    <row r="3017" spans="20:66" s="156" customFormat="1">
      <c r="T3017" s="172"/>
      <c r="U3017" s="172"/>
      <c r="V3017" s="172"/>
      <c r="W3017" s="172"/>
      <c r="X3017" s="172"/>
      <c r="Y3017" s="172"/>
      <c r="Z3017" s="172"/>
      <c r="AA3017" s="172"/>
      <c r="AB3017" s="172"/>
      <c r="AC3017" s="172"/>
      <c r="AD3017" s="172"/>
      <c r="AE3017" s="172"/>
      <c r="AF3017" s="172"/>
      <c r="AG3017" s="172"/>
      <c r="AH3017" s="172"/>
      <c r="AI3017" s="172"/>
      <c r="AJ3017" s="172"/>
      <c r="AK3017" s="172"/>
      <c r="AL3017" s="172"/>
      <c r="AM3017" s="172"/>
      <c r="AN3017" s="172"/>
      <c r="AO3017" s="172"/>
      <c r="AP3017" s="172"/>
      <c r="AQ3017" s="172"/>
      <c r="AR3017" s="172"/>
      <c r="AS3017" s="172"/>
      <c r="AT3017" s="172"/>
      <c r="AU3017" s="172"/>
      <c r="AV3017" s="172"/>
      <c r="AW3017" s="172"/>
      <c r="AX3017" s="172"/>
      <c r="AY3017" s="172"/>
      <c r="AZ3017" s="172"/>
      <c r="BA3017" s="172"/>
      <c r="BB3017" s="172"/>
      <c r="BC3017" s="172"/>
      <c r="BD3017" s="172"/>
      <c r="BE3017" s="172"/>
      <c r="BF3017" s="172"/>
      <c r="BG3017" s="172"/>
      <c r="BH3017" s="172"/>
      <c r="BI3017" s="172"/>
      <c r="BJ3017" s="172"/>
      <c r="BK3017" s="172"/>
      <c r="BL3017" s="172"/>
      <c r="BM3017" s="172"/>
      <c r="BN3017" s="172"/>
    </row>
    <row r="3018" spans="20:66" s="156" customFormat="1">
      <c r="T3018" s="172"/>
      <c r="U3018" s="172"/>
      <c r="V3018" s="172"/>
      <c r="W3018" s="172"/>
      <c r="X3018" s="172"/>
      <c r="Y3018" s="172"/>
      <c r="Z3018" s="172"/>
      <c r="AA3018" s="172"/>
      <c r="AB3018" s="172"/>
      <c r="AC3018" s="172"/>
      <c r="AD3018" s="172"/>
      <c r="AE3018" s="172"/>
      <c r="AF3018" s="172"/>
      <c r="AG3018" s="172"/>
      <c r="AH3018" s="172"/>
      <c r="AI3018" s="172"/>
      <c r="AJ3018" s="172"/>
      <c r="AK3018" s="172"/>
      <c r="AL3018" s="172"/>
      <c r="AM3018" s="172"/>
      <c r="AN3018" s="172"/>
      <c r="AO3018" s="172"/>
      <c r="AP3018" s="172"/>
      <c r="AQ3018" s="172"/>
      <c r="AR3018" s="172"/>
      <c r="AS3018" s="172"/>
      <c r="AT3018" s="172"/>
      <c r="AU3018" s="172"/>
      <c r="AV3018" s="172"/>
      <c r="AW3018" s="172"/>
      <c r="AX3018" s="172"/>
      <c r="AY3018" s="172"/>
      <c r="AZ3018" s="172"/>
      <c r="BA3018" s="172"/>
      <c r="BB3018" s="172"/>
      <c r="BC3018" s="172"/>
      <c r="BD3018" s="172"/>
      <c r="BE3018" s="172"/>
      <c r="BF3018" s="172"/>
      <c r="BG3018" s="172"/>
      <c r="BH3018" s="172"/>
      <c r="BI3018" s="172"/>
      <c r="BJ3018" s="172"/>
      <c r="BK3018" s="172"/>
      <c r="BL3018" s="172"/>
      <c r="BM3018" s="172"/>
      <c r="BN3018" s="172"/>
    </row>
    <row r="3019" spans="20:66" s="156" customFormat="1">
      <c r="T3019" s="172"/>
      <c r="U3019" s="172"/>
      <c r="V3019" s="172"/>
      <c r="W3019" s="172"/>
      <c r="X3019" s="172"/>
      <c r="Y3019" s="172"/>
      <c r="Z3019" s="172"/>
      <c r="AA3019" s="172"/>
      <c r="AB3019" s="172"/>
      <c r="AC3019" s="172"/>
      <c r="AD3019" s="172"/>
      <c r="AE3019" s="172"/>
      <c r="AF3019" s="172"/>
      <c r="AG3019" s="172"/>
      <c r="AH3019" s="172"/>
      <c r="AI3019" s="172"/>
      <c r="AJ3019" s="172"/>
      <c r="AK3019" s="172"/>
      <c r="AL3019" s="172"/>
      <c r="AM3019" s="172"/>
      <c r="AN3019" s="172"/>
      <c r="AO3019" s="172"/>
      <c r="AP3019" s="172"/>
      <c r="AQ3019" s="172"/>
      <c r="AR3019" s="172"/>
      <c r="AS3019" s="172"/>
      <c r="AT3019" s="172"/>
      <c r="AU3019" s="172"/>
      <c r="AV3019" s="172"/>
      <c r="AW3019" s="172"/>
      <c r="AX3019" s="172"/>
      <c r="AY3019" s="172"/>
      <c r="AZ3019" s="172"/>
      <c r="BA3019" s="172"/>
      <c r="BB3019" s="172"/>
      <c r="BC3019" s="172"/>
      <c r="BD3019" s="172"/>
      <c r="BE3019" s="172"/>
      <c r="BF3019" s="172"/>
      <c r="BG3019" s="172"/>
      <c r="BH3019" s="172"/>
      <c r="BI3019" s="172"/>
      <c r="BJ3019" s="172"/>
      <c r="BK3019" s="172"/>
      <c r="BL3019" s="172"/>
      <c r="BM3019" s="172"/>
      <c r="BN3019" s="172"/>
    </row>
    <row r="3020" spans="20:66" s="156" customFormat="1">
      <c r="T3020" s="172"/>
      <c r="U3020" s="172"/>
      <c r="V3020" s="172"/>
      <c r="W3020" s="172"/>
      <c r="X3020" s="172"/>
      <c r="Y3020" s="172"/>
      <c r="Z3020" s="172"/>
      <c r="AA3020" s="172"/>
      <c r="AB3020" s="172"/>
      <c r="AC3020" s="172"/>
      <c r="AD3020" s="172"/>
      <c r="AE3020" s="172"/>
      <c r="AF3020" s="172"/>
      <c r="AG3020" s="172"/>
      <c r="AH3020" s="172"/>
      <c r="AI3020" s="172"/>
      <c r="AJ3020" s="172"/>
      <c r="AK3020" s="172"/>
      <c r="AL3020" s="172"/>
      <c r="AM3020" s="172"/>
      <c r="AN3020" s="172"/>
      <c r="AO3020" s="172"/>
      <c r="AP3020" s="172"/>
      <c r="AQ3020" s="172"/>
      <c r="AR3020" s="172"/>
      <c r="AS3020" s="172"/>
      <c r="AT3020" s="172"/>
      <c r="AU3020" s="172"/>
      <c r="AV3020" s="172"/>
      <c r="AW3020" s="172"/>
      <c r="AX3020" s="172"/>
      <c r="AY3020" s="172"/>
      <c r="AZ3020" s="172"/>
      <c r="BA3020" s="172"/>
      <c r="BB3020" s="172"/>
      <c r="BC3020" s="172"/>
      <c r="BD3020" s="172"/>
      <c r="BE3020" s="172"/>
      <c r="BF3020" s="172"/>
      <c r="BG3020" s="172"/>
      <c r="BH3020" s="172"/>
      <c r="BI3020" s="172"/>
      <c r="BJ3020" s="172"/>
      <c r="BK3020" s="172"/>
      <c r="BL3020" s="172"/>
      <c r="BM3020" s="172"/>
      <c r="BN3020" s="172"/>
    </row>
    <row r="3021" spans="20:66" s="156" customFormat="1">
      <c r="T3021" s="172"/>
      <c r="U3021" s="172"/>
      <c r="V3021" s="172"/>
      <c r="W3021" s="172"/>
      <c r="X3021" s="172"/>
      <c r="Y3021" s="172"/>
      <c r="Z3021" s="172"/>
      <c r="AA3021" s="172"/>
      <c r="AB3021" s="172"/>
      <c r="AC3021" s="172"/>
      <c r="AD3021" s="172"/>
      <c r="AE3021" s="172"/>
      <c r="AF3021" s="172"/>
      <c r="AG3021" s="172"/>
      <c r="AH3021" s="172"/>
      <c r="AI3021" s="172"/>
      <c r="AJ3021" s="172"/>
      <c r="AK3021" s="172"/>
      <c r="AL3021" s="172"/>
      <c r="AM3021" s="172"/>
      <c r="AN3021" s="172"/>
      <c r="AO3021" s="172"/>
      <c r="AP3021" s="172"/>
      <c r="AQ3021" s="172"/>
      <c r="AR3021" s="172"/>
      <c r="AS3021" s="172"/>
      <c r="AT3021" s="172"/>
      <c r="AU3021" s="172"/>
      <c r="AV3021" s="172"/>
      <c r="AW3021" s="172"/>
      <c r="AX3021" s="172"/>
      <c r="AY3021" s="172"/>
      <c r="AZ3021" s="172"/>
      <c r="BA3021" s="172"/>
      <c r="BB3021" s="172"/>
      <c r="BC3021" s="172"/>
      <c r="BD3021" s="172"/>
      <c r="BE3021" s="172"/>
      <c r="BF3021" s="172"/>
      <c r="BG3021" s="172"/>
      <c r="BH3021" s="172"/>
      <c r="BI3021" s="172"/>
      <c r="BJ3021" s="172"/>
      <c r="BK3021" s="172"/>
      <c r="BL3021" s="172"/>
      <c r="BM3021" s="172"/>
      <c r="BN3021" s="172"/>
    </row>
    <row r="3022" spans="20:66" s="156" customFormat="1">
      <c r="T3022" s="172"/>
      <c r="U3022" s="172"/>
      <c r="V3022" s="172"/>
      <c r="W3022" s="172"/>
      <c r="X3022" s="172"/>
      <c r="Y3022" s="172"/>
      <c r="Z3022" s="172"/>
      <c r="AA3022" s="172"/>
      <c r="AB3022" s="172"/>
      <c r="AC3022" s="172"/>
      <c r="AD3022" s="172"/>
      <c r="AE3022" s="172"/>
      <c r="AF3022" s="172"/>
      <c r="AG3022" s="172"/>
      <c r="AH3022" s="172"/>
      <c r="AI3022" s="172"/>
      <c r="AJ3022" s="172"/>
      <c r="AK3022" s="172"/>
      <c r="AL3022" s="172"/>
      <c r="AM3022" s="172"/>
      <c r="AN3022" s="172"/>
      <c r="AO3022" s="172"/>
      <c r="AP3022" s="172"/>
      <c r="AQ3022" s="172"/>
      <c r="AR3022" s="172"/>
      <c r="AS3022" s="172"/>
      <c r="AT3022" s="172"/>
      <c r="AU3022" s="172"/>
      <c r="AV3022" s="172"/>
      <c r="AW3022" s="172"/>
      <c r="AX3022" s="172"/>
      <c r="AY3022" s="172"/>
      <c r="AZ3022" s="172"/>
      <c r="BA3022" s="172"/>
      <c r="BB3022" s="172"/>
      <c r="BC3022" s="172"/>
      <c r="BD3022" s="172"/>
      <c r="BE3022" s="172"/>
      <c r="BF3022" s="172"/>
      <c r="BG3022" s="172"/>
      <c r="BH3022" s="172"/>
      <c r="BI3022" s="172"/>
      <c r="BJ3022" s="172"/>
      <c r="BK3022" s="172"/>
      <c r="BL3022" s="172"/>
      <c r="BM3022" s="172"/>
      <c r="BN3022" s="172"/>
    </row>
    <row r="3023" spans="20:66" s="156" customFormat="1">
      <c r="T3023" s="172"/>
      <c r="U3023" s="172"/>
      <c r="V3023" s="172"/>
      <c r="W3023" s="172"/>
      <c r="X3023" s="172"/>
      <c r="Y3023" s="172"/>
      <c r="Z3023" s="172"/>
      <c r="AA3023" s="172"/>
      <c r="AB3023" s="172"/>
      <c r="AC3023" s="172"/>
      <c r="AD3023" s="172"/>
      <c r="AE3023" s="172"/>
      <c r="AF3023" s="172"/>
      <c r="AG3023" s="172"/>
      <c r="AH3023" s="172"/>
      <c r="AI3023" s="172"/>
      <c r="AJ3023" s="172"/>
      <c r="AK3023" s="172"/>
      <c r="AL3023" s="172"/>
      <c r="AM3023" s="172"/>
      <c r="AN3023" s="172"/>
      <c r="AO3023" s="172"/>
      <c r="AP3023" s="172"/>
      <c r="AQ3023" s="172"/>
      <c r="AR3023" s="172"/>
      <c r="AS3023" s="172"/>
      <c r="AT3023" s="172"/>
      <c r="AU3023" s="172"/>
      <c r="AV3023" s="172"/>
      <c r="AW3023" s="172"/>
      <c r="AX3023" s="172"/>
      <c r="AY3023" s="172"/>
      <c r="AZ3023" s="172"/>
      <c r="BA3023" s="172"/>
      <c r="BB3023" s="172"/>
      <c r="BC3023" s="172"/>
      <c r="BD3023" s="172"/>
      <c r="BE3023" s="172"/>
      <c r="BF3023" s="172"/>
      <c r="BG3023" s="172"/>
      <c r="BH3023" s="172"/>
      <c r="BI3023" s="172"/>
      <c r="BJ3023" s="172"/>
      <c r="BK3023" s="172"/>
      <c r="BL3023" s="172"/>
      <c r="BM3023" s="172"/>
      <c r="BN3023" s="172"/>
    </row>
    <row r="3024" spans="20:66" s="156" customFormat="1">
      <c r="T3024" s="172"/>
      <c r="U3024" s="172"/>
      <c r="V3024" s="172"/>
      <c r="W3024" s="172"/>
      <c r="X3024" s="172"/>
      <c r="Y3024" s="172"/>
      <c r="Z3024" s="172"/>
      <c r="AA3024" s="172"/>
      <c r="AB3024" s="172"/>
      <c r="AC3024" s="172"/>
      <c r="AD3024" s="172"/>
      <c r="AE3024" s="172"/>
      <c r="AF3024" s="172"/>
      <c r="AG3024" s="172"/>
      <c r="AH3024" s="172"/>
      <c r="AI3024" s="172"/>
      <c r="AJ3024" s="172"/>
      <c r="AK3024" s="172"/>
      <c r="AL3024" s="172"/>
      <c r="AM3024" s="172"/>
      <c r="AN3024" s="172"/>
      <c r="AO3024" s="172"/>
      <c r="AP3024" s="172"/>
      <c r="AQ3024" s="172"/>
      <c r="AR3024" s="172"/>
      <c r="AS3024" s="172"/>
      <c r="AT3024" s="172"/>
      <c r="AU3024" s="172"/>
      <c r="AV3024" s="172"/>
      <c r="AW3024" s="172"/>
      <c r="AX3024" s="172"/>
      <c r="AY3024" s="172"/>
      <c r="AZ3024" s="172"/>
      <c r="BA3024" s="172"/>
      <c r="BB3024" s="172"/>
      <c r="BC3024" s="172"/>
      <c r="BD3024" s="172"/>
      <c r="BE3024" s="172"/>
      <c r="BF3024" s="172"/>
      <c r="BG3024" s="172"/>
      <c r="BH3024" s="172"/>
      <c r="BI3024" s="172"/>
      <c r="BJ3024" s="172"/>
      <c r="BK3024" s="172"/>
      <c r="BL3024" s="172"/>
      <c r="BM3024" s="172"/>
      <c r="BN3024" s="172"/>
    </row>
    <row r="3025" spans="20:66" s="156" customFormat="1">
      <c r="T3025" s="172"/>
      <c r="U3025" s="172"/>
      <c r="V3025" s="172"/>
      <c r="W3025" s="172"/>
      <c r="X3025" s="172"/>
      <c r="Y3025" s="172"/>
      <c r="Z3025" s="172"/>
      <c r="AA3025" s="172"/>
      <c r="AB3025" s="172"/>
      <c r="AC3025" s="172"/>
      <c r="AD3025" s="172"/>
      <c r="AE3025" s="172"/>
      <c r="AF3025" s="172"/>
      <c r="AG3025" s="172"/>
      <c r="AH3025" s="172"/>
      <c r="AI3025" s="172"/>
      <c r="AJ3025" s="172"/>
      <c r="AK3025" s="172"/>
      <c r="AL3025" s="172"/>
      <c r="AM3025" s="172"/>
      <c r="AN3025" s="172"/>
      <c r="AO3025" s="172"/>
      <c r="AP3025" s="172"/>
      <c r="AQ3025" s="172"/>
      <c r="AR3025" s="172"/>
      <c r="AS3025" s="172"/>
      <c r="AT3025" s="172"/>
      <c r="AU3025" s="172"/>
      <c r="AV3025" s="172"/>
      <c r="AW3025" s="172"/>
      <c r="AX3025" s="172"/>
      <c r="AY3025" s="172"/>
      <c r="AZ3025" s="172"/>
      <c r="BA3025" s="172"/>
      <c r="BB3025" s="172"/>
      <c r="BC3025" s="172"/>
      <c r="BD3025" s="172"/>
      <c r="BE3025" s="172"/>
      <c r="BF3025" s="172"/>
      <c r="BG3025" s="172"/>
      <c r="BH3025" s="172"/>
      <c r="BI3025" s="172"/>
      <c r="BJ3025" s="172"/>
      <c r="BK3025" s="172"/>
      <c r="BL3025" s="172"/>
      <c r="BM3025" s="172"/>
      <c r="BN3025" s="172"/>
    </row>
    <row r="3026" spans="20:66" s="156" customFormat="1">
      <c r="T3026" s="172"/>
      <c r="U3026" s="172"/>
      <c r="V3026" s="172"/>
      <c r="W3026" s="172"/>
      <c r="X3026" s="172"/>
      <c r="Y3026" s="172"/>
      <c r="Z3026" s="172"/>
      <c r="AA3026" s="172"/>
      <c r="AB3026" s="172"/>
      <c r="AC3026" s="172"/>
      <c r="AD3026" s="172"/>
      <c r="AE3026" s="172"/>
      <c r="AF3026" s="172"/>
      <c r="AG3026" s="172"/>
      <c r="AH3026" s="172"/>
      <c r="AI3026" s="172"/>
      <c r="AJ3026" s="172"/>
      <c r="AK3026" s="172"/>
      <c r="AL3026" s="172"/>
      <c r="AM3026" s="172"/>
      <c r="AN3026" s="172"/>
      <c r="AO3026" s="172"/>
      <c r="AP3026" s="172"/>
      <c r="AQ3026" s="172"/>
      <c r="AR3026" s="172"/>
      <c r="AS3026" s="172"/>
      <c r="AT3026" s="172"/>
      <c r="AU3026" s="172"/>
      <c r="AV3026" s="172"/>
      <c r="AW3026" s="172"/>
      <c r="AX3026" s="172"/>
      <c r="AY3026" s="172"/>
      <c r="AZ3026" s="172"/>
      <c r="BA3026" s="172"/>
      <c r="BB3026" s="172"/>
      <c r="BC3026" s="172"/>
      <c r="BD3026" s="172"/>
      <c r="BE3026" s="172"/>
      <c r="BF3026" s="172"/>
      <c r="BG3026" s="172"/>
      <c r="BH3026" s="172"/>
      <c r="BI3026" s="172"/>
      <c r="BJ3026" s="172"/>
      <c r="BK3026" s="172"/>
      <c r="BL3026" s="172"/>
      <c r="BM3026" s="172"/>
      <c r="BN3026" s="172"/>
    </row>
    <row r="3027" spans="20:66" s="156" customFormat="1">
      <c r="T3027" s="172"/>
      <c r="U3027" s="172"/>
      <c r="V3027" s="172"/>
      <c r="W3027" s="172"/>
      <c r="X3027" s="172"/>
      <c r="Y3027" s="172"/>
      <c r="Z3027" s="172"/>
      <c r="AA3027" s="172"/>
      <c r="AB3027" s="172"/>
      <c r="AC3027" s="172"/>
      <c r="AD3027" s="172"/>
      <c r="AE3027" s="172"/>
      <c r="AF3027" s="172"/>
      <c r="AG3027" s="172"/>
      <c r="AH3027" s="172"/>
      <c r="AI3027" s="172"/>
      <c r="AJ3027" s="172"/>
      <c r="AK3027" s="172"/>
      <c r="AL3027" s="172"/>
      <c r="AM3027" s="172"/>
      <c r="AN3027" s="172"/>
      <c r="AO3027" s="172"/>
      <c r="AP3027" s="172"/>
      <c r="AQ3027" s="172"/>
      <c r="AR3027" s="172"/>
      <c r="AS3027" s="172"/>
      <c r="AT3027" s="172"/>
      <c r="AU3027" s="172"/>
      <c r="AV3027" s="172"/>
      <c r="AW3027" s="172"/>
      <c r="AX3027" s="172"/>
      <c r="AY3027" s="172"/>
      <c r="AZ3027" s="172"/>
      <c r="BA3027" s="172"/>
      <c r="BB3027" s="172"/>
      <c r="BC3027" s="172"/>
      <c r="BD3027" s="172"/>
      <c r="BE3027" s="172"/>
      <c r="BF3027" s="172"/>
      <c r="BG3027" s="172"/>
      <c r="BH3027" s="172"/>
      <c r="BI3027" s="172"/>
      <c r="BJ3027" s="172"/>
      <c r="BK3027" s="172"/>
      <c r="BL3027" s="172"/>
      <c r="BM3027" s="172"/>
      <c r="BN3027" s="172"/>
    </row>
    <row r="3028" spans="20:66" s="156" customFormat="1">
      <c r="T3028" s="172"/>
      <c r="U3028" s="172"/>
      <c r="V3028" s="172"/>
      <c r="W3028" s="172"/>
      <c r="X3028" s="172"/>
      <c r="Y3028" s="172"/>
      <c r="Z3028" s="172"/>
      <c r="AA3028" s="172"/>
      <c r="AB3028" s="172"/>
      <c r="AC3028" s="172"/>
      <c r="AD3028" s="172"/>
      <c r="AE3028" s="172"/>
      <c r="AF3028" s="172"/>
      <c r="AG3028" s="172"/>
      <c r="AH3028" s="172"/>
      <c r="AI3028" s="172"/>
      <c r="AJ3028" s="172"/>
      <c r="AK3028" s="172"/>
      <c r="AL3028" s="172"/>
      <c r="AM3028" s="172"/>
      <c r="AN3028" s="172"/>
      <c r="AO3028" s="172"/>
      <c r="AP3028" s="172"/>
      <c r="AQ3028" s="172"/>
      <c r="AR3028" s="172"/>
      <c r="AS3028" s="172"/>
      <c r="AT3028" s="172"/>
      <c r="AU3028" s="172"/>
      <c r="AV3028" s="172"/>
      <c r="AW3028" s="172"/>
      <c r="AX3028" s="172"/>
      <c r="AY3028" s="172"/>
      <c r="AZ3028" s="172"/>
      <c r="BA3028" s="172"/>
      <c r="BB3028" s="172"/>
      <c r="BC3028" s="172"/>
      <c r="BD3028" s="172"/>
      <c r="BE3028" s="172"/>
      <c r="BF3028" s="172"/>
      <c r="BG3028" s="172"/>
      <c r="BH3028" s="172"/>
      <c r="BI3028" s="172"/>
      <c r="BJ3028" s="172"/>
      <c r="BK3028" s="172"/>
      <c r="BL3028" s="172"/>
      <c r="BM3028" s="172"/>
      <c r="BN3028" s="172"/>
    </row>
    <row r="3029" spans="20:66" s="156" customFormat="1">
      <c r="T3029" s="172"/>
      <c r="U3029" s="172"/>
      <c r="V3029" s="172"/>
      <c r="W3029" s="172"/>
      <c r="X3029" s="172"/>
      <c r="Y3029" s="172"/>
      <c r="Z3029" s="172"/>
      <c r="AA3029" s="172"/>
      <c r="AB3029" s="172"/>
      <c r="AC3029" s="172"/>
      <c r="AD3029" s="172"/>
      <c r="AE3029" s="172"/>
      <c r="AF3029" s="172"/>
      <c r="AG3029" s="172"/>
      <c r="AH3029" s="172"/>
      <c r="AI3029" s="172"/>
      <c r="AJ3029" s="172"/>
      <c r="AK3029" s="172"/>
      <c r="AL3029" s="172"/>
      <c r="AM3029" s="172"/>
      <c r="AN3029" s="172"/>
      <c r="AO3029" s="172"/>
      <c r="AP3029" s="172"/>
      <c r="AQ3029" s="172"/>
      <c r="AR3029" s="172"/>
      <c r="AS3029" s="172"/>
      <c r="AT3029" s="172"/>
      <c r="AU3029" s="172"/>
      <c r="AV3029" s="172"/>
      <c r="AW3029" s="172"/>
      <c r="AX3029" s="172"/>
      <c r="AY3029" s="172"/>
      <c r="AZ3029" s="172"/>
      <c r="BA3029" s="172"/>
      <c r="BB3029" s="172"/>
      <c r="BC3029" s="172"/>
      <c r="BD3029" s="172"/>
      <c r="BE3029" s="172"/>
      <c r="BF3029" s="172"/>
      <c r="BG3029" s="172"/>
      <c r="BH3029" s="172"/>
      <c r="BI3029" s="172"/>
      <c r="BJ3029" s="172"/>
      <c r="BK3029" s="172"/>
      <c r="BL3029" s="172"/>
      <c r="BM3029" s="172"/>
      <c r="BN3029" s="172"/>
    </row>
    <row r="3030" spans="20:66" s="156" customFormat="1">
      <c r="T3030" s="172"/>
      <c r="U3030" s="172"/>
      <c r="V3030" s="172"/>
      <c r="W3030" s="172"/>
      <c r="X3030" s="172"/>
      <c r="Y3030" s="172"/>
      <c r="Z3030" s="172"/>
      <c r="AA3030" s="172"/>
      <c r="AB3030" s="172"/>
      <c r="AC3030" s="172"/>
      <c r="AD3030" s="172"/>
      <c r="AE3030" s="172"/>
      <c r="AF3030" s="172"/>
      <c r="AG3030" s="172"/>
      <c r="AH3030" s="172"/>
      <c r="AI3030" s="172"/>
      <c r="AJ3030" s="172"/>
      <c r="AK3030" s="172"/>
      <c r="AL3030" s="172"/>
      <c r="AM3030" s="172"/>
      <c r="AN3030" s="172"/>
      <c r="AO3030" s="172"/>
      <c r="AP3030" s="172"/>
      <c r="AQ3030" s="172"/>
      <c r="AR3030" s="172"/>
      <c r="AS3030" s="172"/>
      <c r="AT3030" s="172"/>
      <c r="AU3030" s="172"/>
      <c r="AV3030" s="172"/>
      <c r="AW3030" s="172"/>
      <c r="AX3030" s="172"/>
      <c r="AY3030" s="172"/>
      <c r="AZ3030" s="172"/>
      <c r="BA3030" s="172"/>
      <c r="BB3030" s="172"/>
      <c r="BC3030" s="172"/>
      <c r="BD3030" s="172"/>
      <c r="BE3030" s="172"/>
      <c r="BF3030" s="172"/>
      <c r="BG3030" s="172"/>
      <c r="BH3030" s="172"/>
      <c r="BI3030" s="172"/>
      <c r="BJ3030" s="172"/>
      <c r="BK3030" s="172"/>
      <c r="BL3030" s="172"/>
      <c r="BM3030" s="172"/>
      <c r="BN3030" s="172"/>
    </row>
    <row r="3031" spans="20:66" s="156" customFormat="1">
      <c r="T3031" s="172"/>
      <c r="U3031" s="172"/>
      <c r="V3031" s="172"/>
      <c r="W3031" s="172"/>
      <c r="X3031" s="172"/>
      <c r="Y3031" s="172"/>
      <c r="Z3031" s="172"/>
      <c r="AA3031" s="172"/>
      <c r="AB3031" s="172"/>
      <c r="AC3031" s="172"/>
      <c r="AD3031" s="172"/>
      <c r="AE3031" s="172"/>
      <c r="AF3031" s="172"/>
      <c r="AG3031" s="172"/>
      <c r="AH3031" s="172"/>
      <c r="AI3031" s="172"/>
      <c r="AJ3031" s="172"/>
      <c r="AK3031" s="172"/>
      <c r="AL3031" s="172"/>
      <c r="AM3031" s="172"/>
      <c r="AN3031" s="172"/>
      <c r="AO3031" s="172"/>
      <c r="AP3031" s="172"/>
      <c r="AQ3031" s="172"/>
      <c r="AR3031" s="172"/>
      <c r="AS3031" s="172"/>
      <c r="AT3031" s="172"/>
      <c r="AU3031" s="172"/>
      <c r="AV3031" s="172"/>
      <c r="AW3031" s="172"/>
      <c r="AX3031" s="172"/>
      <c r="AY3031" s="172"/>
      <c r="AZ3031" s="172"/>
      <c r="BA3031" s="172"/>
      <c r="BB3031" s="172"/>
      <c r="BC3031" s="172"/>
      <c r="BD3031" s="172"/>
      <c r="BE3031" s="172"/>
      <c r="BF3031" s="172"/>
      <c r="BG3031" s="172"/>
      <c r="BH3031" s="172"/>
      <c r="BI3031" s="172"/>
      <c r="BJ3031" s="172"/>
      <c r="BK3031" s="172"/>
      <c r="BL3031" s="172"/>
      <c r="BM3031" s="172"/>
      <c r="BN3031" s="172"/>
    </row>
    <row r="3032" spans="20:66" s="156" customFormat="1">
      <c r="T3032" s="172"/>
      <c r="U3032" s="172"/>
      <c r="V3032" s="172"/>
      <c r="W3032" s="172"/>
      <c r="X3032" s="172"/>
      <c r="Y3032" s="172"/>
      <c r="Z3032" s="172"/>
      <c r="AA3032" s="172"/>
      <c r="AB3032" s="172"/>
      <c r="AC3032" s="172"/>
      <c r="AD3032" s="172"/>
      <c r="AE3032" s="172"/>
      <c r="AF3032" s="172"/>
      <c r="AG3032" s="172"/>
      <c r="AH3032" s="172"/>
      <c r="AI3032" s="172"/>
      <c r="AJ3032" s="172"/>
      <c r="AK3032" s="172"/>
      <c r="AL3032" s="172"/>
      <c r="AM3032" s="172"/>
      <c r="AN3032" s="172"/>
      <c r="AO3032" s="172"/>
      <c r="AP3032" s="172"/>
      <c r="AQ3032" s="172"/>
      <c r="AR3032" s="172"/>
      <c r="AS3032" s="172"/>
      <c r="AT3032" s="172"/>
      <c r="AU3032" s="172"/>
      <c r="AV3032" s="172"/>
      <c r="AW3032" s="172"/>
      <c r="AX3032" s="172"/>
      <c r="AY3032" s="172"/>
      <c r="AZ3032" s="172"/>
      <c r="BA3032" s="172"/>
      <c r="BB3032" s="172"/>
      <c r="BC3032" s="172"/>
      <c r="BD3032" s="172"/>
      <c r="BE3032" s="172"/>
      <c r="BF3032" s="172"/>
      <c r="BG3032" s="172"/>
      <c r="BH3032" s="172"/>
      <c r="BI3032" s="172"/>
      <c r="BJ3032" s="172"/>
      <c r="BK3032" s="172"/>
      <c r="BL3032" s="172"/>
      <c r="BM3032" s="172"/>
      <c r="BN3032" s="172"/>
    </row>
    <row r="3033" spans="20:66" s="156" customFormat="1">
      <c r="T3033" s="172"/>
      <c r="U3033" s="172"/>
      <c r="V3033" s="172"/>
      <c r="W3033" s="172"/>
      <c r="X3033" s="172"/>
      <c r="Y3033" s="172"/>
      <c r="Z3033" s="172"/>
      <c r="AA3033" s="172"/>
      <c r="AB3033" s="172"/>
      <c r="AC3033" s="172"/>
      <c r="AD3033" s="172"/>
      <c r="AE3033" s="172"/>
      <c r="AF3033" s="172"/>
      <c r="AG3033" s="172"/>
      <c r="AH3033" s="172"/>
      <c r="AI3033" s="172"/>
      <c r="AJ3033" s="172"/>
      <c r="AK3033" s="172"/>
      <c r="AL3033" s="172"/>
      <c r="AM3033" s="172"/>
      <c r="AN3033" s="172"/>
      <c r="AO3033" s="172"/>
      <c r="AP3033" s="172"/>
      <c r="AQ3033" s="172"/>
      <c r="AR3033" s="172"/>
      <c r="AS3033" s="172"/>
      <c r="AT3033" s="172"/>
      <c r="AU3033" s="172"/>
      <c r="AV3033" s="172"/>
      <c r="AW3033" s="172"/>
      <c r="AX3033" s="172"/>
      <c r="AY3033" s="172"/>
      <c r="AZ3033" s="172"/>
      <c r="BA3033" s="172"/>
      <c r="BB3033" s="172"/>
      <c r="BC3033" s="172"/>
      <c r="BD3033" s="172"/>
      <c r="BE3033" s="172"/>
      <c r="BF3033" s="172"/>
      <c r="BG3033" s="172"/>
      <c r="BH3033" s="172"/>
      <c r="BI3033" s="172"/>
      <c r="BJ3033" s="172"/>
      <c r="BK3033" s="172"/>
      <c r="BL3033" s="172"/>
      <c r="BM3033" s="172"/>
      <c r="BN3033" s="172"/>
    </row>
    <row r="3034" spans="20:66" s="156" customFormat="1">
      <c r="T3034" s="172"/>
      <c r="U3034" s="172"/>
      <c r="V3034" s="172"/>
      <c r="W3034" s="172"/>
      <c r="X3034" s="172"/>
      <c r="Y3034" s="172"/>
      <c r="Z3034" s="172"/>
      <c r="AA3034" s="172"/>
      <c r="AB3034" s="172"/>
      <c r="AC3034" s="172"/>
      <c r="AD3034" s="172"/>
      <c r="AE3034" s="172"/>
      <c r="AF3034" s="172"/>
      <c r="AG3034" s="172"/>
      <c r="AH3034" s="172"/>
      <c r="AI3034" s="172"/>
      <c r="AJ3034" s="172"/>
      <c r="AK3034" s="172"/>
      <c r="AL3034" s="172"/>
      <c r="AM3034" s="172"/>
      <c r="AN3034" s="172"/>
      <c r="AO3034" s="172"/>
      <c r="AP3034" s="172"/>
      <c r="AQ3034" s="172"/>
      <c r="AR3034" s="172"/>
      <c r="AS3034" s="172"/>
      <c r="AT3034" s="172"/>
      <c r="AU3034" s="172"/>
      <c r="AV3034" s="172"/>
      <c r="AW3034" s="172"/>
      <c r="AX3034" s="172"/>
      <c r="AY3034" s="172"/>
      <c r="AZ3034" s="172"/>
      <c r="BA3034" s="172"/>
      <c r="BB3034" s="172"/>
      <c r="BC3034" s="172"/>
      <c r="BD3034" s="172"/>
      <c r="BE3034" s="172"/>
      <c r="BF3034" s="172"/>
      <c r="BG3034" s="172"/>
      <c r="BH3034" s="172"/>
      <c r="BI3034" s="172"/>
      <c r="BJ3034" s="172"/>
      <c r="BK3034" s="172"/>
      <c r="BL3034" s="172"/>
      <c r="BM3034" s="172"/>
      <c r="BN3034" s="172"/>
    </row>
    <row r="3035" spans="20:66" s="156" customFormat="1">
      <c r="T3035" s="172"/>
      <c r="U3035" s="172"/>
      <c r="V3035" s="172"/>
      <c r="W3035" s="172"/>
      <c r="X3035" s="172"/>
      <c r="Y3035" s="172"/>
      <c r="Z3035" s="172"/>
      <c r="AA3035" s="172"/>
      <c r="AB3035" s="172"/>
      <c r="AC3035" s="172"/>
      <c r="AD3035" s="172"/>
      <c r="AE3035" s="172"/>
      <c r="AF3035" s="172"/>
      <c r="AG3035" s="172"/>
      <c r="AH3035" s="172"/>
      <c r="AI3035" s="172"/>
      <c r="AJ3035" s="172"/>
      <c r="AK3035" s="172"/>
      <c r="AL3035" s="172"/>
      <c r="AM3035" s="172"/>
      <c r="AN3035" s="172"/>
      <c r="AO3035" s="172"/>
      <c r="AP3035" s="172"/>
      <c r="AQ3035" s="172"/>
      <c r="AR3035" s="172"/>
      <c r="AS3035" s="172"/>
      <c r="AT3035" s="172"/>
      <c r="AU3035" s="172"/>
      <c r="AV3035" s="172"/>
      <c r="AW3035" s="172"/>
      <c r="AX3035" s="172"/>
      <c r="AY3035" s="172"/>
      <c r="AZ3035" s="172"/>
      <c r="BA3035" s="172"/>
      <c r="BB3035" s="172"/>
      <c r="BC3035" s="172"/>
      <c r="BD3035" s="172"/>
      <c r="BE3035" s="172"/>
      <c r="BF3035" s="172"/>
      <c r="BG3035" s="172"/>
      <c r="BH3035" s="172"/>
      <c r="BI3035" s="172"/>
      <c r="BJ3035" s="172"/>
      <c r="BK3035" s="172"/>
      <c r="BL3035" s="172"/>
      <c r="BM3035" s="172"/>
      <c r="BN3035" s="172"/>
    </row>
    <row r="3036" spans="20:66" s="156" customFormat="1">
      <c r="T3036" s="172"/>
      <c r="U3036" s="172"/>
      <c r="V3036" s="172"/>
      <c r="W3036" s="172"/>
      <c r="X3036" s="172"/>
      <c r="Y3036" s="172"/>
      <c r="Z3036" s="172"/>
      <c r="AA3036" s="172"/>
      <c r="AB3036" s="172"/>
      <c r="AC3036" s="172"/>
      <c r="AD3036" s="172"/>
      <c r="AE3036" s="172"/>
      <c r="AF3036" s="172"/>
      <c r="AG3036" s="172"/>
      <c r="AH3036" s="172"/>
      <c r="AI3036" s="172"/>
      <c r="AJ3036" s="172"/>
      <c r="AK3036" s="172"/>
      <c r="AL3036" s="172"/>
      <c r="AM3036" s="172"/>
      <c r="AN3036" s="172"/>
      <c r="AO3036" s="172"/>
      <c r="AP3036" s="172"/>
      <c r="AQ3036" s="172"/>
      <c r="AR3036" s="172"/>
      <c r="AS3036" s="172"/>
      <c r="AT3036" s="172"/>
      <c r="AU3036" s="172"/>
      <c r="AV3036" s="172"/>
      <c r="AW3036" s="172"/>
      <c r="AX3036" s="172"/>
      <c r="AY3036" s="172"/>
      <c r="AZ3036" s="172"/>
      <c r="BA3036" s="172"/>
      <c r="BB3036" s="172"/>
      <c r="BC3036" s="172"/>
      <c r="BD3036" s="172"/>
      <c r="BE3036" s="172"/>
      <c r="BF3036" s="172"/>
      <c r="BG3036" s="172"/>
      <c r="BH3036" s="172"/>
      <c r="BI3036" s="172"/>
      <c r="BJ3036" s="172"/>
      <c r="BK3036" s="172"/>
      <c r="BL3036" s="172"/>
      <c r="BM3036" s="172"/>
      <c r="BN3036" s="172"/>
    </row>
    <row r="3037" spans="20:66" s="156" customFormat="1">
      <c r="T3037" s="172"/>
      <c r="U3037" s="172"/>
      <c r="V3037" s="172"/>
      <c r="W3037" s="172"/>
      <c r="X3037" s="172"/>
      <c r="Y3037" s="172"/>
      <c r="Z3037" s="172"/>
      <c r="AA3037" s="172"/>
      <c r="AB3037" s="172"/>
      <c r="AC3037" s="172"/>
      <c r="AD3037" s="172"/>
      <c r="AE3037" s="172"/>
      <c r="AF3037" s="172"/>
      <c r="AG3037" s="172"/>
      <c r="AH3037" s="172"/>
      <c r="AI3037" s="172"/>
      <c r="AJ3037" s="172"/>
      <c r="AK3037" s="172"/>
      <c r="AL3037" s="172"/>
      <c r="AM3037" s="172"/>
      <c r="AN3037" s="172"/>
      <c r="AO3037" s="172"/>
      <c r="AP3037" s="172"/>
      <c r="AQ3037" s="172"/>
      <c r="AR3037" s="172"/>
      <c r="AS3037" s="172"/>
      <c r="AT3037" s="172"/>
      <c r="AU3037" s="172"/>
      <c r="AV3037" s="172"/>
      <c r="AW3037" s="172"/>
      <c r="AX3037" s="172"/>
      <c r="AY3037" s="172"/>
      <c r="AZ3037" s="172"/>
      <c r="BA3037" s="172"/>
      <c r="BB3037" s="172"/>
      <c r="BC3037" s="172"/>
      <c r="BD3037" s="172"/>
      <c r="BE3037" s="172"/>
      <c r="BF3037" s="172"/>
      <c r="BG3037" s="172"/>
      <c r="BH3037" s="172"/>
      <c r="BI3037" s="172"/>
      <c r="BJ3037" s="172"/>
      <c r="BK3037" s="172"/>
      <c r="BL3037" s="172"/>
      <c r="BM3037" s="172"/>
      <c r="BN3037" s="172"/>
    </row>
    <row r="3038" spans="20:66" s="156" customFormat="1">
      <c r="T3038" s="172"/>
      <c r="U3038" s="172"/>
      <c r="V3038" s="172"/>
      <c r="W3038" s="172"/>
      <c r="X3038" s="172"/>
      <c r="Y3038" s="172"/>
      <c r="Z3038" s="172"/>
      <c r="AA3038" s="172"/>
      <c r="AB3038" s="172"/>
      <c r="AC3038" s="172"/>
      <c r="AD3038" s="172"/>
      <c r="AE3038" s="172"/>
      <c r="AF3038" s="172"/>
      <c r="AG3038" s="172"/>
      <c r="AH3038" s="172"/>
      <c r="AI3038" s="172"/>
      <c r="AJ3038" s="172"/>
      <c r="AK3038" s="172"/>
      <c r="AL3038" s="172"/>
      <c r="AM3038" s="172"/>
      <c r="AN3038" s="172"/>
      <c r="AO3038" s="172"/>
      <c r="AP3038" s="172"/>
      <c r="AQ3038" s="172"/>
      <c r="AR3038" s="172"/>
      <c r="AS3038" s="172"/>
      <c r="AT3038" s="172"/>
      <c r="AU3038" s="172"/>
      <c r="AV3038" s="172"/>
      <c r="AW3038" s="172"/>
      <c r="AX3038" s="172"/>
      <c r="AY3038" s="172"/>
      <c r="AZ3038" s="172"/>
      <c r="BA3038" s="172"/>
      <c r="BB3038" s="172"/>
      <c r="BC3038" s="172"/>
      <c r="BD3038" s="172"/>
      <c r="BE3038" s="172"/>
      <c r="BF3038" s="172"/>
      <c r="BG3038" s="172"/>
      <c r="BH3038" s="172"/>
      <c r="BI3038" s="172"/>
      <c r="BJ3038" s="172"/>
      <c r="BK3038" s="172"/>
      <c r="BL3038" s="172"/>
      <c r="BM3038" s="172"/>
      <c r="BN3038" s="172"/>
    </row>
    <row r="3039" spans="20:66" s="156" customFormat="1">
      <c r="T3039" s="172"/>
      <c r="U3039" s="172"/>
      <c r="V3039" s="172"/>
      <c r="W3039" s="172"/>
      <c r="X3039" s="172"/>
      <c r="Y3039" s="172"/>
      <c r="Z3039" s="172"/>
      <c r="AA3039" s="172"/>
      <c r="AB3039" s="172"/>
      <c r="AC3039" s="172"/>
      <c r="AD3039" s="172"/>
      <c r="AE3039" s="172"/>
      <c r="AF3039" s="172"/>
      <c r="AG3039" s="172"/>
      <c r="AH3039" s="172"/>
      <c r="AI3039" s="172"/>
      <c r="AJ3039" s="172"/>
      <c r="AK3039" s="172"/>
      <c r="AL3039" s="172"/>
      <c r="AM3039" s="172"/>
      <c r="AN3039" s="172"/>
      <c r="AO3039" s="172"/>
      <c r="AP3039" s="172"/>
      <c r="AQ3039" s="172"/>
      <c r="AR3039" s="172"/>
      <c r="AS3039" s="172"/>
      <c r="AT3039" s="172"/>
      <c r="AU3039" s="172"/>
      <c r="AV3039" s="172"/>
      <c r="AW3039" s="172"/>
      <c r="AX3039" s="172"/>
      <c r="AY3039" s="172"/>
      <c r="AZ3039" s="172"/>
      <c r="BA3039" s="172"/>
      <c r="BB3039" s="172"/>
      <c r="BC3039" s="172"/>
      <c r="BD3039" s="172"/>
      <c r="BE3039" s="172"/>
      <c r="BF3039" s="172"/>
      <c r="BG3039" s="172"/>
      <c r="BH3039" s="172"/>
      <c r="BI3039" s="172"/>
      <c r="BJ3039" s="172"/>
      <c r="BK3039" s="172"/>
      <c r="BL3039" s="172"/>
      <c r="BM3039" s="172"/>
      <c r="BN3039" s="172"/>
    </row>
    <row r="3040" spans="20:66" s="156" customFormat="1">
      <c r="T3040" s="172"/>
      <c r="U3040" s="172"/>
      <c r="V3040" s="172"/>
      <c r="W3040" s="172"/>
      <c r="X3040" s="172"/>
      <c r="Y3040" s="172"/>
      <c r="Z3040" s="172"/>
      <c r="AA3040" s="172"/>
      <c r="AB3040" s="172"/>
      <c r="AC3040" s="172"/>
      <c r="AD3040" s="172"/>
      <c r="AE3040" s="172"/>
      <c r="AF3040" s="172"/>
      <c r="AG3040" s="172"/>
      <c r="AH3040" s="172"/>
      <c r="AI3040" s="172"/>
      <c r="AJ3040" s="172"/>
      <c r="AK3040" s="172"/>
      <c r="AL3040" s="172"/>
      <c r="AM3040" s="172"/>
      <c r="AN3040" s="172"/>
      <c r="AO3040" s="172"/>
      <c r="AP3040" s="172"/>
      <c r="AQ3040" s="172"/>
      <c r="AR3040" s="172"/>
      <c r="AS3040" s="172"/>
      <c r="AT3040" s="172"/>
      <c r="AU3040" s="172"/>
      <c r="AV3040" s="172"/>
      <c r="AW3040" s="172"/>
      <c r="AX3040" s="172"/>
      <c r="AY3040" s="172"/>
      <c r="AZ3040" s="172"/>
      <c r="BA3040" s="172"/>
      <c r="BB3040" s="172"/>
      <c r="BC3040" s="172"/>
      <c r="BD3040" s="172"/>
      <c r="BE3040" s="172"/>
      <c r="BF3040" s="172"/>
      <c r="BG3040" s="172"/>
      <c r="BH3040" s="172"/>
      <c r="BI3040" s="172"/>
      <c r="BJ3040" s="172"/>
      <c r="BK3040" s="172"/>
      <c r="BL3040" s="172"/>
      <c r="BM3040" s="172"/>
      <c r="BN3040" s="172"/>
    </row>
    <row r="3041" spans="20:66" s="156" customFormat="1">
      <c r="T3041" s="172"/>
      <c r="U3041" s="172"/>
      <c r="V3041" s="172"/>
      <c r="W3041" s="172"/>
      <c r="X3041" s="172"/>
      <c r="Y3041" s="172"/>
      <c r="Z3041" s="172"/>
      <c r="AA3041" s="172"/>
      <c r="AB3041" s="172"/>
      <c r="AC3041" s="172"/>
      <c r="AD3041" s="172"/>
      <c r="AE3041" s="172"/>
      <c r="AF3041" s="172"/>
      <c r="AG3041" s="172"/>
      <c r="AH3041" s="172"/>
      <c r="AI3041" s="172"/>
      <c r="AJ3041" s="172"/>
      <c r="AK3041" s="172"/>
      <c r="AL3041" s="172"/>
      <c r="AM3041" s="172"/>
      <c r="AN3041" s="172"/>
      <c r="AO3041" s="172"/>
      <c r="AP3041" s="172"/>
      <c r="AQ3041" s="172"/>
      <c r="AR3041" s="172"/>
      <c r="AS3041" s="172"/>
      <c r="AT3041" s="172"/>
      <c r="AU3041" s="172"/>
      <c r="AV3041" s="172"/>
      <c r="AW3041" s="172"/>
      <c r="AX3041" s="172"/>
      <c r="AY3041" s="172"/>
      <c r="AZ3041" s="172"/>
      <c r="BA3041" s="172"/>
      <c r="BB3041" s="172"/>
      <c r="BC3041" s="172"/>
      <c r="BD3041" s="172"/>
      <c r="BE3041" s="172"/>
      <c r="BF3041" s="172"/>
      <c r="BG3041" s="172"/>
      <c r="BH3041" s="172"/>
      <c r="BI3041" s="172"/>
      <c r="BJ3041" s="172"/>
      <c r="BK3041" s="172"/>
      <c r="BL3041" s="172"/>
      <c r="BM3041" s="172"/>
      <c r="BN3041" s="172"/>
    </row>
    <row r="3042" spans="20:66" s="156" customFormat="1">
      <c r="T3042" s="172"/>
      <c r="U3042" s="172"/>
      <c r="V3042" s="172"/>
      <c r="W3042" s="172"/>
      <c r="X3042" s="172"/>
      <c r="Y3042" s="172"/>
      <c r="Z3042" s="172"/>
      <c r="AA3042" s="172"/>
      <c r="AB3042" s="172"/>
      <c r="AC3042" s="172"/>
      <c r="AD3042" s="172"/>
      <c r="AE3042" s="172"/>
      <c r="AF3042" s="172"/>
      <c r="AG3042" s="172"/>
      <c r="AH3042" s="172"/>
      <c r="AI3042" s="172"/>
      <c r="AJ3042" s="172"/>
      <c r="AK3042" s="172"/>
      <c r="AL3042" s="172"/>
      <c r="AM3042" s="172"/>
      <c r="AN3042" s="172"/>
      <c r="AO3042" s="172"/>
      <c r="AP3042" s="172"/>
      <c r="AQ3042" s="172"/>
      <c r="AR3042" s="172"/>
      <c r="AS3042" s="172"/>
      <c r="AT3042" s="172"/>
      <c r="AU3042" s="172"/>
      <c r="AV3042" s="172"/>
      <c r="AW3042" s="172"/>
      <c r="AX3042" s="172"/>
      <c r="AY3042" s="172"/>
      <c r="AZ3042" s="172"/>
      <c r="BA3042" s="172"/>
      <c r="BB3042" s="172"/>
      <c r="BC3042" s="172"/>
      <c r="BD3042" s="172"/>
      <c r="BE3042" s="172"/>
      <c r="BF3042" s="172"/>
      <c r="BG3042" s="172"/>
      <c r="BH3042" s="172"/>
      <c r="BI3042" s="172"/>
      <c r="BJ3042" s="172"/>
      <c r="BK3042" s="172"/>
      <c r="BL3042" s="172"/>
      <c r="BM3042" s="172"/>
      <c r="BN3042" s="172"/>
    </row>
    <row r="3043" spans="20:66" s="156" customFormat="1">
      <c r="T3043" s="172"/>
      <c r="U3043" s="172"/>
      <c r="V3043" s="172"/>
      <c r="W3043" s="172"/>
      <c r="X3043" s="172"/>
      <c r="Y3043" s="172"/>
      <c r="Z3043" s="172"/>
      <c r="AA3043" s="172"/>
      <c r="AB3043" s="172"/>
      <c r="AC3043" s="172"/>
      <c r="AD3043" s="172"/>
      <c r="AE3043" s="172"/>
      <c r="AF3043" s="172"/>
      <c r="AG3043" s="172"/>
      <c r="AH3043" s="172"/>
      <c r="AI3043" s="172"/>
      <c r="AJ3043" s="172"/>
      <c r="AK3043" s="172"/>
      <c r="AL3043" s="172"/>
      <c r="AM3043" s="172"/>
      <c r="AN3043" s="172"/>
      <c r="AO3043" s="172"/>
      <c r="AP3043" s="172"/>
      <c r="AQ3043" s="172"/>
      <c r="AR3043" s="172"/>
      <c r="AS3043" s="172"/>
      <c r="AT3043" s="172"/>
      <c r="AU3043" s="172"/>
      <c r="AV3043" s="172"/>
      <c r="AW3043" s="172"/>
      <c r="AX3043" s="172"/>
      <c r="AY3043" s="172"/>
      <c r="AZ3043" s="172"/>
      <c r="BA3043" s="172"/>
      <c r="BB3043" s="172"/>
      <c r="BC3043" s="172"/>
      <c r="BD3043" s="172"/>
      <c r="BE3043" s="172"/>
      <c r="BF3043" s="172"/>
      <c r="BG3043" s="172"/>
      <c r="BH3043" s="172"/>
      <c r="BI3043" s="172"/>
      <c r="BJ3043" s="172"/>
      <c r="BK3043" s="172"/>
      <c r="BL3043" s="172"/>
      <c r="BM3043" s="172"/>
      <c r="BN3043" s="172"/>
    </row>
    <row r="3044" spans="20:66" s="156" customFormat="1">
      <c r="T3044" s="172"/>
      <c r="U3044" s="172"/>
      <c r="V3044" s="172"/>
      <c r="W3044" s="172"/>
      <c r="X3044" s="172"/>
      <c r="Y3044" s="172"/>
      <c r="Z3044" s="172"/>
      <c r="AA3044" s="172"/>
      <c r="AB3044" s="172"/>
      <c r="AC3044" s="172"/>
      <c r="AD3044" s="172"/>
      <c r="AE3044" s="172"/>
      <c r="AF3044" s="172"/>
      <c r="AG3044" s="172"/>
      <c r="AH3044" s="172"/>
      <c r="AI3044" s="172"/>
      <c r="AJ3044" s="172"/>
      <c r="AK3044" s="172"/>
      <c r="AL3044" s="172"/>
      <c r="AM3044" s="172"/>
      <c r="AN3044" s="172"/>
      <c r="AO3044" s="172"/>
      <c r="AP3044" s="172"/>
      <c r="AQ3044" s="172"/>
      <c r="AR3044" s="172"/>
      <c r="AS3044" s="172"/>
      <c r="AT3044" s="172"/>
      <c r="AU3044" s="172"/>
      <c r="AV3044" s="172"/>
      <c r="AW3044" s="172"/>
      <c r="AX3044" s="172"/>
      <c r="AY3044" s="172"/>
      <c r="AZ3044" s="172"/>
      <c r="BA3044" s="172"/>
      <c r="BB3044" s="172"/>
      <c r="BC3044" s="172"/>
      <c r="BD3044" s="172"/>
      <c r="BE3044" s="172"/>
      <c r="BF3044" s="172"/>
      <c r="BG3044" s="172"/>
      <c r="BH3044" s="172"/>
      <c r="BI3044" s="172"/>
      <c r="BJ3044" s="172"/>
      <c r="BK3044" s="172"/>
      <c r="BL3044" s="172"/>
      <c r="BM3044" s="172"/>
      <c r="BN3044" s="172"/>
    </row>
    <row r="3045" spans="20:66" s="156" customFormat="1">
      <c r="T3045" s="172"/>
      <c r="U3045" s="172"/>
      <c r="V3045" s="172"/>
      <c r="W3045" s="172"/>
      <c r="X3045" s="172"/>
      <c r="Y3045" s="172"/>
      <c r="Z3045" s="172"/>
      <c r="AA3045" s="172"/>
      <c r="AB3045" s="172"/>
      <c r="AC3045" s="172"/>
      <c r="AD3045" s="172"/>
      <c r="AE3045" s="172"/>
      <c r="AF3045" s="172"/>
      <c r="AG3045" s="172"/>
      <c r="AH3045" s="172"/>
      <c r="AI3045" s="172"/>
      <c r="AJ3045" s="172"/>
      <c r="AK3045" s="172"/>
      <c r="AL3045" s="172"/>
      <c r="AM3045" s="172"/>
      <c r="AN3045" s="172"/>
      <c r="AO3045" s="172"/>
      <c r="AP3045" s="172"/>
      <c r="AQ3045" s="172"/>
      <c r="AR3045" s="172"/>
      <c r="AS3045" s="172"/>
      <c r="AT3045" s="172"/>
      <c r="AU3045" s="172"/>
      <c r="AV3045" s="172"/>
      <c r="AW3045" s="172"/>
      <c r="AX3045" s="172"/>
      <c r="AY3045" s="172"/>
      <c r="AZ3045" s="172"/>
      <c r="BA3045" s="172"/>
      <c r="BB3045" s="172"/>
      <c r="BC3045" s="172"/>
      <c r="BD3045" s="172"/>
      <c r="BE3045" s="172"/>
      <c r="BF3045" s="172"/>
      <c r="BG3045" s="172"/>
      <c r="BH3045" s="172"/>
      <c r="BI3045" s="172"/>
      <c r="BJ3045" s="172"/>
      <c r="BK3045" s="172"/>
      <c r="BL3045" s="172"/>
      <c r="BM3045" s="172"/>
      <c r="BN3045" s="172"/>
    </row>
    <row r="3046" spans="20:66" s="156" customFormat="1">
      <c r="T3046" s="172"/>
      <c r="U3046" s="172"/>
      <c r="V3046" s="172"/>
      <c r="W3046" s="172"/>
      <c r="X3046" s="172"/>
      <c r="Y3046" s="172"/>
      <c r="Z3046" s="172"/>
      <c r="AA3046" s="172"/>
      <c r="AB3046" s="172"/>
      <c r="AC3046" s="172"/>
      <c r="AD3046" s="172"/>
      <c r="AE3046" s="172"/>
      <c r="AF3046" s="172"/>
      <c r="AG3046" s="172"/>
      <c r="AH3046" s="172"/>
      <c r="AI3046" s="172"/>
      <c r="AJ3046" s="172"/>
      <c r="AK3046" s="172"/>
      <c r="AL3046" s="172"/>
      <c r="AM3046" s="172"/>
      <c r="AN3046" s="172"/>
      <c r="AO3046" s="172"/>
      <c r="AP3046" s="172"/>
      <c r="AQ3046" s="172"/>
      <c r="AR3046" s="172"/>
      <c r="AS3046" s="172"/>
      <c r="AT3046" s="172"/>
      <c r="AU3046" s="172"/>
      <c r="AV3046" s="172"/>
      <c r="AW3046" s="172"/>
      <c r="AX3046" s="172"/>
      <c r="AY3046" s="172"/>
      <c r="AZ3046" s="172"/>
      <c r="BA3046" s="172"/>
      <c r="BB3046" s="172"/>
      <c r="BC3046" s="172"/>
      <c r="BD3046" s="172"/>
      <c r="BE3046" s="172"/>
      <c r="BF3046" s="172"/>
      <c r="BG3046" s="172"/>
      <c r="BH3046" s="172"/>
      <c r="BI3046" s="172"/>
      <c r="BJ3046" s="172"/>
      <c r="BK3046" s="172"/>
      <c r="BL3046" s="172"/>
      <c r="BM3046" s="172"/>
      <c r="BN3046" s="172"/>
    </row>
    <row r="3047" spans="20:66" s="156" customFormat="1">
      <c r="T3047" s="172"/>
      <c r="U3047" s="172"/>
      <c r="V3047" s="172"/>
      <c r="W3047" s="172"/>
      <c r="X3047" s="172"/>
      <c r="Y3047" s="172"/>
      <c r="Z3047" s="172"/>
      <c r="AA3047" s="172"/>
      <c r="AB3047" s="172"/>
      <c r="AC3047" s="172"/>
      <c r="AD3047" s="172"/>
      <c r="AE3047" s="172"/>
      <c r="AF3047" s="172"/>
      <c r="AG3047" s="172"/>
      <c r="AH3047" s="172"/>
      <c r="AI3047" s="172"/>
      <c r="AJ3047" s="172"/>
      <c r="AK3047" s="172"/>
      <c r="AL3047" s="172"/>
      <c r="AM3047" s="172"/>
      <c r="AN3047" s="172"/>
      <c r="AO3047" s="172"/>
      <c r="AP3047" s="172"/>
      <c r="AQ3047" s="172"/>
      <c r="AR3047" s="172"/>
      <c r="AS3047" s="172"/>
      <c r="AT3047" s="172"/>
      <c r="AU3047" s="172"/>
      <c r="AV3047" s="172"/>
      <c r="AW3047" s="172"/>
      <c r="AX3047" s="172"/>
      <c r="AY3047" s="172"/>
      <c r="AZ3047" s="172"/>
      <c r="BA3047" s="172"/>
      <c r="BB3047" s="172"/>
      <c r="BC3047" s="172"/>
      <c r="BD3047" s="172"/>
      <c r="BE3047" s="172"/>
      <c r="BF3047" s="172"/>
      <c r="BG3047" s="172"/>
      <c r="BH3047" s="172"/>
      <c r="BI3047" s="172"/>
      <c r="BJ3047" s="172"/>
      <c r="BK3047" s="172"/>
      <c r="BL3047" s="172"/>
      <c r="BM3047" s="172"/>
      <c r="BN3047" s="172"/>
    </row>
    <row r="3048" spans="20:66" s="156" customFormat="1">
      <c r="T3048" s="172"/>
      <c r="U3048" s="172"/>
      <c r="V3048" s="172"/>
      <c r="W3048" s="172"/>
      <c r="X3048" s="172"/>
      <c r="Y3048" s="172"/>
      <c r="Z3048" s="172"/>
      <c r="AA3048" s="172"/>
      <c r="AB3048" s="172"/>
      <c r="AC3048" s="172"/>
      <c r="AD3048" s="172"/>
      <c r="AE3048" s="172"/>
      <c r="AF3048" s="172"/>
      <c r="AG3048" s="172"/>
      <c r="AH3048" s="172"/>
      <c r="AI3048" s="172"/>
      <c r="AJ3048" s="172"/>
      <c r="AK3048" s="172"/>
      <c r="AL3048" s="172"/>
      <c r="AM3048" s="172"/>
      <c r="AN3048" s="172"/>
      <c r="AO3048" s="172"/>
      <c r="AP3048" s="172"/>
      <c r="AQ3048" s="172"/>
      <c r="AR3048" s="172"/>
      <c r="AS3048" s="172"/>
      <c r="AT3048" s="172"/>
      <c r="AU3048" s="172"/>
      <c r="AV3048" s="172"/>
      <c r="AW3048" s="172"/>
      <c r="AX3048" s="172"/>
      <c r="AY3048" s="172"/>
      <c r="AZ3048" s="172"/>
      <c r="BA3048" s="172"/>
      <c r="BB3048" s="172"/>
      <c r="BC3048" s="172"/>
      <c r="BD3048" s="172"/>
      <c r="BE3048" s="172"/>
      <c r="BF3048" s="172"/>
      <c r="BG3048" s="172"/>
      <c r="BH3048" s="172"/>
      <c r="BI3048" s="172"/>
      <c r="BJ3048" s="172"/>
      <c r="BK3048" s="172"/>
      <c r="BL3048" s="172"/>
      <c r="BM3048" s="172"/>
      <c r="BN3048" s="172"/>
    </row>
    <row r="3049" spans="20:66" s="156" customFormat="1">
      <c r="T3049" s="172"/>
      <c r="U3049" s="172"/>
      <c r="V3049" s="172"/>
      <c r="W3049" s="172"/>
      <c r="X3049" s="172"/>
      <c r="Y3049" s="172"/>
      <c r="Z3049" s="172"/>
      <c r="AA3049" s="172"/>
      <c r="AB3049" s="172"/>
      <c r="AC3049" s="172"/>
      <c r="AD3049" s="172"/>
      <c r="AE3049" s="172"/>
      <c r="AF3049" s="172"/>
      <c r="AG3049" s="172"/>
      <c r="AH3049" s="172"/>
      <c r="AI3049" s="172"/>
      <c r="AJ3049" s="172"/>
      <c r="AK3049" s="172"/>
      <c r="AL3049" s="172"/>
      <c r="AM3049" s="172"/>
      <c r="AN3049" s="172"/>
      <c r="AO3049" s="172"/>
      <c r="AP3049" s="172"/>
      <c r="AQ3049" s="172"/>
      <c r="AR3049" s="172"/>
      <c r="AS3049" s="172"/>
      <c r="AT3049" s="172"/>
      <c r="AU3049" s="172"/>
      <c r="AV3049" s="172"/>
      <c r="AW3049" s="172"/>
      <c r="AX3049" s="172"/>
      <c r="AY3049" s="172"/>
      <c r="AZ3049" s="172"/>
      <c r="BA3049" s="172"/>
      <c r="BB3049" s="172"/>
      <c r="BC3049" s="172"/>
      <c r="BD3049" s="172"/>
      <c r="BE3049" s="172"/>
      <c r="BF3049" s="172"/>
      <c r="BG3049" s="172"/>
      <c r="BH3049" s="172"/>
      <c r="BI3049" s="172"/>
      <c r="BJ3049" s="172"/>
      <c r="BK3049" s="172"/>
      <c r="BL3049" s="172"/>
      <c r="BM3049" s="172"/>
      <c r="BN3049" s="172"/>
    </row>
    <row r="3050" spans="20:66" s="156" customFormat="1">
      <c r="T3050" s="172"/>
      <c r="U3050" s="172"/>
      <c r="V3050" s="172"/>
      <c r="W3050" s="172"/>
      <c r="X3050" s="172"/>
      <c r="Y3050" s="172"/>
      <c r="Z3050" s="172"/>
      <c r="AA3050" s="172"/>
      <c r="AB3050" s="172"/>
      <c r="AC3050" s="172"/>
      <c r="AD3050" s="172"/>
      <c r="AE3050" s="172"/>
      <c r="AF3050" s="172"/>
      <c r="AG3050" s="172"/>
      <c r="AH3050" s="172"/>
      <c r="AI3050" s="172"/>
      <c r="AJ3050" s="172"/>
      <c r="AK3050" s="172"/>
      <c r="AL3050" s="172"/>
      <c r="AM3050" s="172"/>
      <c r="AN3050" s="172"/>
      <c r="AO3050" s="172"/>
      <c r="AP3050" s="172"/>
      <c r="AQ3050" s="172"/>
      <c r="AR3050" s="172"/>
      <c r="AS3050" s="172"/>
      <c r="AT3050" s="172"/>
      <c r="AU3050" s="172"/>
      <c r="AV3050" s="172"/>
      <c r="AW3050" s="172"/>
      <c r="AX3050" s="172"/>
      <c r="AY3050" s="172"/>
      <c r="AZ3050" s="172"/>
      <c r="BA3050" s="172"/>
      <c r="BB3050" s="172"/>
      <c r="BC3050" s="172"/>
      <c r="BD3050" s="172"/>
      <c r="BE3050" s="172"/>
      <c r="BF3050" s="172"/>
      <c r="BG3050" s="172"/>
      <c r="BH3050" s="172"/>
      <c r="BI3050" s="172"/>
      <c r="BJ3050" s="172"/>
      <c r="BK3050" s="172"/>
      <c r="BL3050" s="172"/>
      <c r="BM3050" s="172"/>
      <c r="BN3050" s="172"/>
    </row>
    <row r="3051" spans="20:66" s="156" customFormat="1">
      <c r="T3051" s="172"/>
      <c r="U3051" s="172"/>
      <c r="V3051" s="172"/>
      <c r="W3051" s="172"/>
      <c r="X3051" s="172"/>
      <c r="Y3051" s="172"/>
      <c r="Z3051" s="172"/>
      <c r="AA3051" s="172"/>
      <c r="AB3051" s="172"/>
      <c r="AC3051" s="172"/>
      <c r="AD3051" s="172"/>
      <c r="AE3051" s="172"/>
      <c r="AF3051" s="172"/>
      <c r="AG3051" s="172"/>
      <c r="AH3051" s="172"/>
      <c r="AI3051" s="172"/>
      <c r="AJ3051" s="172"/>
      <c r="AK3051" s="172"/>
      <c r="AL3051" s="172"/>
      <c r="AM3051" s="172"/>
      <c r="AN3051" s="172"/>
      <c r="AO3051" s="172"/>
      <c r="AP3051" s="172"/>
      <c r="AQ3051" s="172"/>
      <c r="AR3051" s="172"/>
      <c r="AS3051" s="172"/>
      <c r="AT3051" s="172"/>
      <c r="AU3051" s="172"/>
      <c r="AV3051" s="172"/>
      <c r="AW3051" s="172"/>
      <c r="AX3051" s="172"/>
      <c r="AY3051" s="172"/>
      <c r="AZ3051" s="172"/>
      <c r="BA3051" s="172"/>
      <c r="BB3051" s="172"/>
      <c r="BC3051" s="172"/>
      <c r="BD3051" s="172"/>
      <c r="BE3051" s="172"/>
      <c r="BF3051" s="172"/>
      <c r="BG3051" s="172"/>
      <c r="BH3051" s="172"/>
      <c r="BI3051" s="172"/>
      <c r="BJ3051" s="172"/>
      <c r="BK3051" s="172"/>
      <c r="BL3051" s="172"/>
      <c r="BM3051" s="172"/>
      <c r="BN3051" s="172"/>
    </row>
    <row r="3052" spans="20:66" s="156" customFormat="1">
      <c r="T3052" s="172"/>
      <c r="U3052" s="172"/>
      <c r="V3052" s="172"/>
      <c r="W3052" s="172"/>
      <c r="X3052" s="172"/>
      <c r="Y3052" s="172"/>
      <c r="Z3052" s="172"/>
      <c r="AA3052" s="172"/>
      <c r="AB3052" s="172"/>
      <c r="AC3052" s="172"/>
      <c r="AD3052" s="172"/>
      <c r="AE3052" s="172"/>
      <c r="AF3052" s="172"/>
      <c r="AG3052" s="172"/>
      <c r="AH3052" s="172"/>
      <c r="AI3052" s="172"/>
      <c r="AJ3052" s="172"/>
      <c r="AK3052" s="172"/>
      <c r="AL3052" s="172"/>
      <c r="AM3052" s="172"/>
      <c r="AN3052" s="172"/>
      <c r="AO3052" s="172"/>
      <c r="AP3052" s="172"/>
      <c r="AQ3052" s="172"/>
      <c r="AR3052" s="172"/>
      <c r="AS3052" s="172"/>
      <c r="AT3052" s="172"/>
      <c r="AU3052" s="172"/>
      <c r="AV3052" s="172"/>
      <c r="AW3052" s="172"/>
      <c r="AX3052" s="172"/>
      <c r="AY3052" s="172"/>
      <c r="AZ3052" s="172"/>
      <c r="BA3052" s="172"/>
      <c r="BB3052" s="172"/>
      <c r="BC3052" s="172"/>
      <c r="BD3052" s="172"/>
      <c r="BE3052" s="172"/>
      <c r="BF3052" s="172"/>
      <c r="BG3052" s="172"/>
      <c r="BH3052" s="172"/>
      <c r="BI3052" s="172"/>
      <c r="BJ3052" s="172"/>
      <c r="BK3052" s="172"/>
      <c r="BL3052" s="172"/>
      <c r="BM3052" s="172"/>
      <c r="BN3052" s="172"/>
    </row>
    <row r="3053" spans="20:66" s="156" customFormat="1">
      <c r="T3053" s="172"/>
      <c r="U3053" s="172"/>
      <c r="V3053" s="172"/>
      <c r="W3053" s="172"/>
      <c r="X3053" s="172"/>
      <c r="Y3053" s="172"/>
      <c r="Z3053" s="172"/>
      <c r="AA3053" s="172"/>
      <c r="AB3053" s="172"/>
      <c r="AC3053" s="172"/>
      <c r="AD3053" s="172"/>
      <c r="AE3053" s="172"/>
      <c r="AF3053" s="172"/>
      <c r="AG3053" s="172"/>
      <c r="AH3053" s="172"/>
      <c r="AI3053" s="172"/>
      <c r="AJ3053" s="172"/>
      <c r="AK3053" s="172"/>
      <c r="AL3053" s="172"/>
      <c r="AM3053" s="172"/>
      <c r="AN3053" s="172"/>
      <c r="AO3053" s="172"/>
      <c r="AP3053" s="172"/>
      <c r="AQ3053" s="172"/>
      <c r="AR3053" s="172"/>
      <c r="AS3053" s="172"/>
      <c r="AT3053" s="172"/>
      <c r="AU3053" s="172"/>
      <c r="AV3053" s="172"/>
      <c r="AW3053" s="172"/>
      <c r="AX3053" s="172"/>
      <c r="AY3053" s="172"/>
      <c r="AZ3053" s="172"/>
      <c r="BA3053" s="172"/>
      <c r="BB3053" s="172"/>
      <c r="BC3053" s="172"/>
      <c r="BD3053" s="172"/>
      <c r="BE3053" s="172"/>
      <c r="BF3053" s="172"/>
      <c r="BG3053" s="172"/>
      <c r="BH3053" s="172"/>
      <c r="BI3053" s="172"/>
      <c r="BJ3053" s="172"/>
      <c r="BK3053" s="172"/>
      <c r="BL3053" s="172"/>
      <c r="BM3053" s="172"/>
      <c r="BN3053" s="172"/>
    </row>
    <row r="3054" spans="20:66" s="156" customFormat="1">
      <c r="T3054" s="172"/>
      <c r="U3054" s="172"/>
      <c r="V3054" s="172"/>
      <c r="W3054" s="172"/>
      <c r="X3054" s="172"/>
      <c r="Y3054" s="172"/>
      <c r="Z3054" s="172"/>
      <c r="AA3054" s="172"/>
      <c r="AB3054" s="172"/>
      <c r="AC3054" s="172"/>
      <c r="AD3054" s="172"/>
      <c r="AE3054" s="172"/>
      <c r="AF3054" s="172"/>
      <c r="AG3054" s="172"/>
      <c r="AH3054" s="172"/>
      <c r="AI3054" s="172"/>
      <c r="AJ3054" s="172"/>
      <c r="AK3054" s="172"/>
      <c r="AL3054" s="172"/>
      <c r="AM3054" s="172"/>
      <c r="AN3054" s="172"/>
      <c r="AO3054" s="172"/>
      <c r="AP3054" s="172"/>
      <c r="AQ3054" s="172"/>
      <c r="AR3054" s="172"/>
      <c r="AS3054" s="172"/>
      <c r="AT3054" s="172"/>
      <c r="AU3054" s="172"/>
      <c r="AV3054" s="172"/>
      <c r="AW3054" s="172"/>
      <c r="AX3054" s="172"/>
      <c r="AY3054" s="172"/>
      <c r="AZ3054" s="172"/>
      <c r="BA3054" s="172"/>
      <c r="BB3054" s="172"/>
      <c r="BC3054" s="172"/>
      <c r="BD3054" s="172"/>
      <c r="BE3054" s="172"/>
      <c r="BF3054" s="172"/>
      <c r="BG3054" s="172"/>
      <c r="BH3054" s="172"/>
      <c r="BI3054" s="172"/>
      <c r="BJ3054" s="172"/>
      <c r="BK3054" s="172"/>
      <c r="BL3054" s="172"/>
      <c r="BM3054" s="172"/>
      <c r="BN3054" s="172"/>
    </row>
    <row r="3055" spans="20:66" s="156" customFormat="1">
      <c r="T3055" s="172"/>
      <c r="U3055" s="172"/>
      <c r="V3055" s="172"/>
      <c r="W3055" s="172"/>
      <c r="X3055" s="172"/>
      <c r="Y3055" s="172"/>
      <c r="Z3055" s="172"/>
      <c r="AA3055" s="172"/>
      <c r="AB3055" s="172"/>
      <c r="AC3055" s="172"/>
      <c r="AD3055" s="172"/>
      <c r="AE3055" s="172"/>
      <c r="AF3055" s="172"/>
      <c r="AG3055" s="172"/>
      <c r="AH3055" s="172"/>
      <c r="AI3055" s="172"/>
      <c r="AJ3055" s="172"/>
      <c r="AK3055" s="172"/>
      <c r="AL3055" s="172"/>
      <c r="AM3055" s="172"/>
      <c r="AN3055" s="172"/>
      <c r="AO3055" s="172"/>
      <c r="AP3055" s="172"/>
      <c r="AQ3055" s="172"/>
      <c r="AR3055" s="172"/>
      <c r="AS3055" s="172"/>
      <c r="AT3055" s="172"/>
      <c r="AU3055" s="172"/>
      <c r="AV3055" s="172"/>
      <c r="AW3055" s="172"/>
      <c r="AX3055" s="172"/>
      <c r="AY3055" s="172"/>
      <c r="AZ3055" s="172"/>
      <c r="BA3055" s="172"/>
      <c r="BB3055" s="172"/>
      <c r="BC3055" s="172"/>
      <c r="BD3055" s="172"/>
      <c r="BE3055" s="172"/>
      <c r="BF3055" s="172"/>
      <c r="BG3055" s="172"/>
      <c r="BH3055" s="172"/>
      <c r="BI3055" s="172"/>
      <c r="BJ3055" s="172"/>
      <c r="BK3055" s="172"/>
      <c r="BL3055" s="172"/>
      <c r="BM3055" s="172"/>
      <c r="BN3055" s="172"/>
    </row>
    <row r="3056" spans="20:66" s="156" customFormat="1">
      <c r="T3056" s="172"/>
      <c r="U3056" s="172"/>
      <c r="V3056" s="172"/>
      <c r="W3056" s="172"/>
      <c r="X3056" s="172"/>
      <c r="Y3056" s="172"/>
      <c r="Z3056" s="172"/>
      <c r="AA3056" s="172"/>
      <c r="AB3056" s="172"/>
      <c r="AC3056" s="172"/>
      <c r="AD3056" s="172"/>
      <c r="AE3056" s="172"/>
      <c r="AF3056" s="172"/>
      <c r="AG3056" s="172"/>
      <c r="AH3056" s="172"/>
      <c r="AI3056" s="172"/>
      <c r="AJ3056" s="172"/>
      <c r="AK3056" s="172"/>
      <c r="AL3056" s="172"/>
      <c r="AM3056" s="172"/>
      <c r="AN3056" s="172"/>
      <c r="AO3056" s="172"/>
      <c r="AP3056" s="172"/>
      <c r="AQ3056" s="172"/>
      <c r="AR3056" s="172"/>
      <c r="AS3056" s="172"/>
      <c r="AT3056" s="172"/>
      <c r="AU3056" s="172"/>
      <c r="AV3056" s="172"/>
      <c r="AW3056" s="172"/>
      <c r="AX3056" s="172"/>
      <c r="AY3056" s="172"/>
      <c r="AZ3056" s="172"/>
      <c r="BA3056" s="172"/>
      <c r="BB3056" s="172"/>
      <c r="BC3056" s="172"/>
      <c r="BD3056" s="172"/>
      <c r="BE3056" s="172"/>
      <c r="BF3056" s="172"/>
      <c r="BG3056" s="172"/>
      <c r="BH3056" s="172"/>
      <c r="BI3056" s="172"/>
      <c r="BJ3056" s="172"/>
      <c r="BK3056" s="172"/>
      <c r="BL3056" s="172"/>
      <c r="BM3056" s="172"/>
      <c r="BN3056" s="172"/>
    </row>
    <row r="3057" spans="20:66" s="156" customFormat="1">
      <c r="T3057" s="172"/>
      <c r="U3057" s="172"/>
      <c r="V3057" s="172"/>
      <c r="W3057" s="172"/>
      <c r="X3057" s="172"/>
      <c r="Y3057" s="172"/>
      <c r="Z3057" s="172"/>
      <c r="AA3057" s="172"/>
      <c r="AB3057" s="172"/>
      <c r="AC3057" s="172"/>
      <c r="AD3057" s="172"/>
      <c r="AE3057" s="172"/>
      <c r="AF3057" s="172"/>
      <c r="AG3057" s="172"/>
      <c r="AH3057" s="172"/>
      <c r="AI3057" s="172"/>
      <c r="AJ3057" s="172"/>
      <c r="AK3057" s="172"/>
      <c r="AL3057" s="172"/>
      <c r="AM3057" s="172"/>
      <c r="AN3057" s="172"/>
      <c r="AO3057" s="172"/>
      <c r="AP3057" s="172"/>
      <c r="AQ3057" s="172"/>
      <c r="AR3057" s="172"/>
      <c r="AS3057" s="172"/>
      <c r="AT3057" s="172"/>
      <c r="AU3057" s="172"/>
      <c r="AV3057" s="172"/>
      <c r="AW3057" s="172"/>
      <c r="AX3057" s="172"/>
      <c r="AY3057" s="172"/>
      <c r="AZ3057" s="172"/>
      <c r="BA3057" s="172"/>
      <c r="BB3057" s="172"/>
      <c r="BC3057" s="172"/>
      <c r="BD3057" s="172"/>
      <c r="BE3057" s="172"/>
      <c r="BF3057" s="172"/>
      <c r="BG3057" s="172"/>
      <c r="BH3057" s="172"/>
      <c r="BI3057" s="172"/>
      <c r="BJ3057" s="172"/>
      <c r="BK3057" s="172"/>
      <c r="BL3057" s="172"/>
      <c r="BM3057" s="172"/>
      <c r="BN3057" s="172"/>
    </row>
    <row r="3058" spans="20:66" s="156" customFormat="1">
      <c r="T3058" s="172"/>
      <c r="U3058" s="172"/>
      <c r="V3058" s="172"/>
      <c r="W3058" s="172"/>
      <c r="X3058" s="172"/>
      <c r="Y3058" s="172"/>
      <c r="Z3058" s="172"/>
      <c r="AA3058" s="172"/>
      <c r="AB3058" s="172"/>
      <c r="AC3058" s="172"/>
      <c r="AD3058" s="172"/>
      <c r="AE3058" s="172"/>
      <c r="AF3058" s="172"/>
      <c r="AG3058" s="172"/>
      <c r="AH3058" s="172"/>
      <c r="AI3058" s="172"/>
      <c r="AJ3058" s="172"/>
      <c r="AK3058" s="172"/>
      <c r="AL3058" s="172"/>
      <c r="AM3058" s="172"/>
      <c r="AN3058" s="172"/>
      <c r="AO3058" s="172"/>
      <c r="AP3058" s="172"/>
      <c r="AQ3058" s="172"/>
      <c r="AR3058" s="172"/>
      <c r="AS3058" s="172"/>
      <c r="AT3058" s="172"/>
      <c r="AU3058" s="172"/>
      <c r="AV3058" s="172"/>
      <c r="AW3058" s="172"/>
      <c r="AX3058" s="172"/>
      <c r="AY3058" s="172"/>
      <c r="AZ3058" s="172"/>
      <c r="BA3058" s="172"/>
      <c r="BB3058" s="172"/>
      <c r="BC3058" s="172"/>
      <c r="BD3058" s="172"/>
      <c r="BE3058" s="172"/>
      <c r="BF3058" s="172"/>
      <c r="BG3058" s="172"/>
      <c r="BH3058" s="172"/>
      <c r="BI3058" s="172"/>
      <c r="BJ3058" s="172"/>
      <c r="BK3058" s="172"/>
      <c r="BL3058" s="172"/>
      <c r="BM3058" s="172"/>
      <c r="BN3058" s="172"/>
    </row>
    <row r="3059" spans="20:66" s="156" customFormat="1">
      <c r="T3059" s="172"/>
      <c r="U3059" s="172"/>
      <c r="V3059" s="172"/>
      <c r="W3059" s="172"/>
      <c r="X3059" s="172"/>
      <c r="Y3059" s="172"/>
      <c r="Z3059" s="172"/>
      <c r="AA3059" s="172"/>
      <c r="AB3059" s="172"/>
      <c r="AC3059" s="172"/>
      <c r="AD3059" s="172"/>
      <c r="AE3059" s="172"/>
      <c r="AF3059" s="172"/>
      <c r="AG3059" s="172"/>
      <c r="AH3059" s="172"/>
      <c r="AI3059" s="172"/>
      <c r="AJ3059" s="172"/>
      <c r="AK3059" s="172"/>
      <c r="AL3059" s="172"/>
      <c r="AM3059" s="172"/>
      <c r="AN3059" s="172"/>
      <c r="AO3059" s="172"/>
      <c r="AP3059" s="172"/>
      <c r="AQ3059" s="172"/>
      <c r="AR3059" s="172"/>
      <c r="AS3059" s="172"/>
      <c r="AT3059" s="172"/>
      <c r="AU3059" s="172"/>
      <c r="AV3059" s="172"/>
      <c r="AW3059" s="172"/>
      <c r="AX3059" s="172"/>
      <c r="AY3059" s="172"/>
      <c r="AZ3059" s="172"/>
      <c r="BA3059" s="172"/>
      <c r="BB3059" s="172"/>
      <c r="BC3059" s="172"/>
      <c r="BD3059" s="172"/>
      <c r="BE3059" s="172"/>
      <c r="BF3059" s="172"/>
      <c r="BG3059" s="172"/>
      <c r="BH3059" s="172"/>
      <c r="BI3059" s="172"/>
      <c r="BJ3059" s="172"/>
      <c r="BK3059" s="172"/>
      <c r="BL3059" s="172"/>
      <c r="BM3059" s="172"/>
      <c r="BN3059" s="172"/>
    </row>
    <row r="3060" spans="20:66" s="156" customFormat="1">
      <c r="T3060" s="172"/>
      <c r="U3060" s="172"/>
      <c r="V3060" s="172"/>
      <c r="W3060" s="172"/>
      <c r="X3060" s="172"/>
      <c r="Y3060" s="172"/>
      <c r="Z3060" s="172"/>
      <c r="AA3060" s="172"/>
      <c r="AB3060" s="172"/>
      <c r="AC3060" s="172"/>
      <c r="AD3060" s="172"/>
      <c r="AE3060" s="172"/>
      <c r="AF3060" s="172"/>
      <c r="AG3060" s="172"/>
      <c r="AH3060" s="172"/>
      <c r="AI3060" s="172"/>
      <c r="AJ3060" s="172"/>
      <c r="AK3060" s="172"/>
      <c r="AL3060" s="172"/>
      <c r="AM3060" s="172"/>
      <c r="AN3060" s="172"/>
      <c r="AO3060" s="172"/>
      <c r="AP3060" s="172"/>
      <c r="AQ3060" s="172"/>
      <c r="AR3060" s="172"/>
      <c r="AS3060" s="172"/>
      <c r="AT3060" s="172"/>
      <c r="AU3060" s="172"/>
      <c r="AV3060" s="172"/>
      <c r="AW3060" s="172"/>
      <c r="AX3060" s="172"/>
      <c r="AY3060" s="172"/>
      <c r="AZ3060" s="172"/>
      <c r="BA3060" s="172"/>
      <c r="BB3060" s="172"/>
      <c r="BC3060" s="172"/>
      <c r="BD3060" s="172"/>
      <c r="BE3060" s="172"/>
      <c r="BF3060" s="172"/>
      <c r="BG3060" s="172"/>
      <c r="BH3060" s="172"/>
      <c r="BI3060" s="172"/>
      <c r="BJ3060" s="172"/>
      <c r="BK3060" s="172"/>
      <c r="BL3060" s="172"/>
      <c r="BM3060" s="172"/>
      <c r="BN3060" s="172"/>
    </row>
    <row r="3061" spans="20:66" s="156" customFormat="1">
      <c r="T3061" s="172"/>
      <c r="U3061" s="172"/>
      <c r="V3061" s="172"/>
      <c r="W3061" s="172"/>
      <c r="X3061" s="172"/>
      <c r="Y3061" s="172"/>
      <c r="Z3061" s="172"/>
      <c r="AA3061" s="172"/>
      <c r="AB3061" s="172"/>
      <c r="AC3061" s="172"/>
      <c r="AD3061" s="172"/>
      <c r="AE3061" s="172"/>
      <c r="AF3061" s="172"/>
      <c r="AG3061" s="172"/>
      <c r="AH3061" s="172"/>
      <c r="AI3061" s="172"/>
      <c r="AJ3061" s="172"/>
      <c r="AK3061" s="172"/>
      <c r="AL3061" s="172"/>
      <c r="AM3061" s="172"/>
      <c r="AN3061" s="172"/>
      <c r="AO3061" s="172"/>
      <c r="AP3061" s="172"/>
      <c r="AQ3061" s="172"/>
      <c r="AR3061" s="172"/>
      <c r="AS3061" s="172"/>
      <c r="AT3061" s="172"/>
      <c r="AU3061" s="172"/>
      <c r="AV3061" s="172"/>
      <c r="AW3061" s="172"/>
      <c r="AX3061" s="172"/>
      <c r="AY3061" s="172"/>
      <c r="AZ3061" s="172"/>
      <c r="BA3061" s="172"/>
      <c r="BB3061" s="172"/>
      <c r="BC3061" s="172"/>
      <c r="BD3061" s="172"/>
      <c r="BE3061" s="172"/>
      <c r="BF3061" s="172"/>
      <c r="BG3061" s="172"/>
      <c r="BH3061" s="172"/>
      <c r="BI3061" s="172"/>
      <c r="BJ3061" s="172"/>
      <c r="BK3061" s="172"/>
      <c r="BL3061" s="172"/>
      <c r="BM3061" s="172"/>
      <c r="BN3061" s="172"/>
    </row>
    <row r="3062" spans="20:66" s="156" customFormat="1">
      <c r="T3062" s="172"/>
      <c r="U3062" s="172"/>
      <c r="V3062" s="172"/>
      <c r="W3062" s="172"/>
      <c r="X3062" s="172"/>
      <c r="Y3062" s="172"/>
      <c r="Z3062" s="172"/>
      <c r="AA3062" s="172"/>
      <c r="AB3062" s="172"/>
      <c r="AC3062" s="172"/>
      <c r="AD3062" s="172"/>
      <c r="AE3062" s="172"/>
      <c r="AF3062" s="172"/>
      <c r="AG3062" s="172"/>
      <c r="AH3062" s="172"/>
      <c r="AI3062" s="172"/>
      <c r="AJ3062" s="172"/>
      <c r="AK3062" s="172"/>
      <c r="AL3062" s="172"/>
      <c r="AM3062" s="172"/>
      <c r="AN3062" s="172"/>
      <c r="AO3062" s="172"/>
      <c r="AP3062" s="172"/>
      <c r="AQ3062" s="172"/>
      <c r="AR3062" s="172"/>
      <c r="AS3062" s="172"/>
      <c r="AT3062" s="172"/>
      <c r="AU3062" s="172"/>
      <c r="AV3062" s="172"/>
      <c r="AW3062" s="172"/>
      <c r="AX3062" s="172"/>
      <c r="AY3062" s="172"/>
      <c r="AZ3062" s="172"/>
      <c r="BA3062" s="172"/>
      <c r="BB3062" s="172"/>
      <c r="BC3062" s="172"/>
      <c r="BD3062" s="172"/>
      <c r="BE3062" s="172"/>
      <c r="BF3062" s="172"/>
      <c r="BG3062" s="172"/>
      <c r="BH3062" s="172"/>
      <c r="BI3062" s="172"/>
      <c r="BJ3062" s="172"/>
      <c r="BK3062" s="172"/>
      <c r="BL3062" s="172"/>
      <c r="BM3062" s="172"/>
      <c r="BN3062" s="172"/>
    </row>
    <row r="3063" spans="20:66" s="156" customFormat="1">
      <c r="T3063" s="172"/>
      <c r="U3063" s="172"/>
      <c r="V3063" s="172"/>
      <c r="W3063" s="172"/>
      <c r="X3063" s="172"/>
      <c r="Y3063" s="172"/>
      <c r="Z3063" s="172"/>
      <c r="AA3063" s="172"/>
      <c r="AB3063" s="172"/>
      <c r="AC3063" s="172"/>
      <c r="AD3063" s="172"/>
      <c r="AE3063" s="172"/>
      <c r="AF3063" s="172"/>
      <c r="AG3063" s="172"/>
      <c r="AH3063" s="172"/>
      <c r="AI3063" s="172"/>
      <c r="AJ3063" s="172"/>
      <c r="AK3063" s="172"/>
      <c r="AL3063" s="172"/>
      <c r="AM3063" s="172"/>
      <c r="AN3063" s="172"/>
      <c r="AO3063" s="172"/>
      <c r="AP3063" s="172"/>
      <c r="AQ3063" s="172"/>
      <c r="AR3063" s="172"/>
      <c r="AS3063" s="172"/>
      <c r="AT3063" s="172"/>
      <c r="AU3063" s="172"/>
      <c r="AV3063" s="172"/>
      <c r="AW3063" s="172"/>
      <c r="AX3063" s="172"/>
      <c r="AY3063" s="172"/>
      <c r="AZ3063" s="172"/>
      <c r="BA3063" s="172"/>
      <c r="BB3063" s="172"/>
      <c r="BC3063" s="172"/>
      <c r="BD3063" s="172"/>
      <c r="BE3063" s="172"/>
      <c r="BF3063" s="172"/>
      <c r="BG3063" s="172"/>
      <c r="BH3063" s="172"/>
      <c r="BI3063" s="172"/>
      <c r="BJ3063" s="172"/>
      <c r="BK3063" s="172"/>
      <c r="BL3063" s="172"/>
      <c r="BM3063" s="172"/>
      <c r="BN3063" s="172"/>
    </row>
    <row r="3064" spans="20:66" s="156" customFormat="1">
      <c r="T3064" s="172"/>
      <c r="U3064" s="172"/>
      <c r="V3064" s="172"/>
      <c r="W3064" s="172"/>
      <c r="X3064" s="172"/>
      <c r="Y3064" s="172"/>
      <c r="Z3064" s="172"/>
      <c r="AA3064" s="172"/>
      <c r="AB3064" s="172"/>
      <c r="AC3064" s="172"/>
      <c r="AD3064" s="172"/>
      <c r="AE3064" s="172"/>
      <c r="AF3064" s="172"/>
      <c r="AG3064" s="172"/>
      <c r="AH3064" s="172"/>
      <c r="AI3064" s="172"/>
      <c r="AJ3064" s="172"/>
      <c r="AK3064" s="172"/>
      <c r="AL3064" s="172"/>
      <c r="AM3064" s="172"/>
      <c r="AN3064" s="172"/>
      <c r="AO3064" s="172"/>
      <c r="AP3064" s="172"/>
      <c r="AQ3064" s="172"/>
      <c r="AR3064" s="172"/>
      <c r="AS3064" s="172"/>
      <c r="AT3064" s="172"/>
      <c r="AU3064" s="172"/>
      <c r="AV3064" s="172"/>
      <c r="AW3064" s="172"/>
      <c r="AX3064" s="172"/>
      <c r="AY3064" s="172"/>
      <c r="AZ3064" s="172"/>
      <c r="BA3064" s="172"/>
      <c r="BB3064" s="172"/>
      <c r="BC3064" s="172"/>
      <c r="BD3064" s="172"/>
      <c r="BE3064" s="172"/>
      <c r="BF3064" s="172"/>
      <c r="BG3064" s="172"/>
      <c r="BH3064" s="172"/>
      <c r="BI3064" s="172"/>
      <c r="BJ3064" s="172"/>
      <c r="BK3064" s="172"/>
      <c r="BL3064" s="172"/>
      <c r="BM3064" s="172"/>
      <c r="BN3064" s="172"/>
    </row>
    <row r="3065" spans="20:66" s="156" customFormat="1">
      <c r="T3065" s="172"/>
      <c r="U3065" s="172"/>
      <c r="V3065" s="172"/>
      <c r="W3065" s="172"/>
      <c r="X3065" s="172"/>
      <c r="Y3065" s="172"/>
      <c r="Z3065" s="172"/>
      <c r="AA3065" s="172"/>
      <c r="AB3065" s="172"/>
      <c r="AC3065" s="172"/>
      <c r="AD3065" s="172"/>
      <c r="AE3065" s="172"/>
      <c r="AF3065" s="172"/>
      <c r="AG3065" s="172"/>
      <c r="AH3065" s="172"/>
      <c r="AI3065" s="172"/>
      <c r="AJ3065" s="172"/>
      <c r="AK3065" s="172"/>
      <c r="AL3065" s="172"/>
      <c r="AM3065" s="172"/>
      <c r="AN3065" s="172"/>
      <c r="AO3065" s="172"/>
      <c r="AP3065" s="172"/>
      <c r="AQ3065" s="172"/>
      <c r="AR3065" s="172"/>
      <c r="AS3065" s="172"/>
      <c r="AT3065" s="172"/>
      <c r="AU3065" s="172"/>
      <c r="AV3065" s="172"/>
      <c r="AW3065" s="172"/>
      <c r="AX3065" s="172"/>
      <c r="AY3065" s="172"/>
      <c r="AZ3065" s="172"/>
      <c r="BA3065" s="172"/>
      <c r="BB3065" s="172"/>
      <c r="BC3065" s="172"/>
      <c r="BD3065" s="172"/>
      <c r="BE3065" s="172"/>
      <c r="BF3065" s="172"/>
      <c r="BG3065" s="172"/>
      <c r="BH3065" s="172"/>
      <c r="BI3065" s="172"/>
      <c r="BJ3065" s="172"/>
      <c r="BK3065" s="172"/>
      <c r="BL3065" s="172"/>
      <c r="BM3065" s="172"/>
      <c r="BN3065" s="172"/>
    </row>
    <row r="3066" spans="20:66" s="156" customFormat="1">
      <c r="T3066" s="172"/>
      <c r="U3066" s="172"/>
      <c r="V3066" s="172"/>
      <c r="W3066" s="172"/>
      <c r="X3066" s="172"/>
      <c r="Y3066" s="172"/>
      <c r="Z3066" s="172"/>
      <c r="AA3066" s="172"/>
      <c r="AB3066" s="172"/>
      <c r="AC3066" s="172"/>
      <c r="AD3066" s="172"/>
      <c r="AE3066" s="172"/>
      <c r="AF3066" s="172"/>
      <c r="AG3066" s="172"/>
      <c r="AH3066" s="172"/>
      <c r="AI3066" s="172"/>
      <c r="AJ3066" s="172"/>
      <c r="AK3066" s="172"/>
      <c r="AL3066" s="172"/>
      <c r="AM3066" s="172"/>
      <c r="AN3066" s="172"/>
      <c r="AO3066" s="172"/>
      <c r="AP3066" s="172"/>
      <c r="AQ3066" s="172"/>
      <c r="AR3066" s="172"/>
      <c r="AS3066" s="172"/>
      <c r="AT3066" s="172"/>
      <c r="AU3066" s="172"/>
      <c r="AV3066" s="172"/>
      <c r="AW3066" s="172"/>
      <c r="AX3066" s="172"/>
      <c r="AY3066" s="172"/>
      <c r="AZ3066" s="172"/>
      <c r="BA3066" s="172"/>
      <c r="BB3066" s="172"/>
      <c r="BC3066" s="172"/>
      <c r="BD3066" s="172"/>
      <c r="BE3066" s="172"/>
      <c r="BF3066" s="172"/>
      <c r="BG3066" s="172"/>
      <c r="BH3066" s="172"/>
      <c r="BI3066" s="172"/>
      <c r="BJ3066" s="172"/>
      <c r="BK3066" s="172"/>
      <c r="BL3066" s="172"/>
      <c r="BM3066" s="172"/>
      <c r="BN3066" s="172"/>
    </row>
    <row r="3067" spans="20:66" s="156" customFormat="1">
      <c r="T3067" s="172"/>
      <c r="U3067" s="172"/>
      <c r="V3067" s="172"/>
      <c r="W3067" s="172"/>
      <c r="X3067" s="172"/>
      <c r="Y3067" s="172"/>
      <c r="Z3067" s="172"/>
      <c r="AA3067" s="172"/>
      <c r="AB3067" s="172"/>
      <c r="AC3067" s="172"/>
      <c r="AD3067" s="172"/>
      <c r="AE3067" s="172"/>
      <c r="AF3067" s="172"/>
      <c r="AG3067" s="172"/>
      <c r="AH3067" s="172"/>
      <c r="AI3067" s="172"/>
      <c r="AJ3067" s="172"/>
      <c r="AK3067" s="172"/>
      <c r="AL3067" s="172"/>
      <c r="AM3067" s="172"/>
      <c r="AN3067" s="172"/>
      <c r="AO3067" s="172"/>
      <c r="AP3067" s="172"/>
      <c r="AQ3067" s="172"/>
      <c r="AR3067" s="172"/>
      <c r="AS3067" s="172"/>
      <c r="AT3067" s="172"/>
      <c r="AU3067" s="172"/>
      <c r="AV3067" s="172"/>
      <c r="AW3067" s="172"/>
      <c r="AX3067" s="172"/>
      <c r="AY3067" s="172"/>
      <c r="AZ3067" s="172"/>
      <c r="BA3067" s="172"/>
      <c r="BB3067" s="172"/>
      <c r="BC3067" s="172"/>
      <c r="BD3067" s="172"/>
      <c r="BE3067" s="172"/>
      <c r="BF3067" s="172"/>
      <c r="BG3067" s="172"/>
      <c r="BH3067" s="172"/>
      <c r="BI3067" s="172"/>
      <c r="BJ3067" s="172"/>
      <c r="BK3067" s="172"/>
      <c r="BL3067" s="172"/>
      <c r="BM3067" s="172"/>
      <c r="BN3067" s="172"/>
    </row>
    <row r="3068" spans="20:66" s="156" customFormat="1">
      <c r="T3068" s="172"/>
      <c r="U3068" s="172"/>
      <c r="V3068" s="172"/>
      <c r="W3068" s="172"/>
      <c r="X3068" s="172"/>
      <c r="Y3068" s="172"/>
      <c r="Z3068" s="172"/>
      <c r="AA3068" s="172"/>
      <c r="AB3068" s="172"/>
      <c r="AC3068" s="172"/>
      <c r="AD3068" s="172"/>
      <c r="AE3068" s="172"/>
      <c r="AF3068" s="172"/>
      <c r="AG3068" s="172"/>
      <c r="AH3068" s="172"/>
      <c r="AI3068" s="172"/>
      <c r="AJ3068" s="172"/>
      <c r="AK3068" s="172"/>
      <c r="AL3068" s="172"/>
      <c r="AM3068" s="172"/>
      <c r="AN3068" s="172"/>
      <c r="AO3068" s="172"/>
      <c r="AP3068" s="172"/>
      <c r="AQ3068" s="172"/>
      <c r="AR3068" s="172"/>
      <c r="AS3068" s="172"/>
      <c r="AT3068" s="172"/>
      <c r="AU3068" s="172"/>
      <c r="AV3068" s="172"/>
      <c r="AW3068" s="172"/>
      <c r="AX3068" s="172"/>
      <c r="AY3068" s="172"/>
      <c r="AZ3068" s="172"/>
      <c r="BA3068" s="172"/>
      <c r="BB3068" s="172"/>
      <c r="BC3068" s="172"/>
      <c r="BD3068" s="172"/>
      <c r="BE3068" s="172"/>
      <c r="BF3068" s="172"/>
      <c r="BG3068" s="172"/>
      <c r="BH3068" s="172"/>
      <c r="BI3068" s="172"/>
      <c r="BJ3068" s="172"/>
      <c r="BK3068" s="172"/>
      <c r="BL3068" s="172"/>
      <c r="BM3068" s="172"/>
      <c r="BN3068" s="172"/>
    </row>
    <row r="3069" spans="20:66" s="156" customFormat="1">
      <c r="T3069" s="172"/>
      <c r="U3069" s="172"/>
      <c r="V3069" s="172"/>
      <c r="W3069" s="172"/>
      <c r="X3069" s="172"/>
      <c r="Y3069" s="172"/>
      <c r="Z3069" s="172"/>
      <c r="AA3069" s="172"/>
      <c r="AB3069" s="172"/>
      <c r="AC3069" s="172"/>
      <c r="AD3069" s="172"/>
      <c r="AE3069" s="172"/>
      <c r="AF3069" s="172"/>
      <c r="AG3069" s="172"/>
      <c r="AH3069" s="172"/>
      <c r="AI3069" s="172"/>
      <c r="AJ3069" s="172"/>
      <c r="AK3069" s="172"/>
      <c r="AL3069" s="172"/>
      <c r="AM3069" s="172"/>
      <c r="AN3069" s="172"/>
      <c r="AO3069" s="172"/>
      <c r="AP3069" s="172"/>
      <c r="AQ3069" s="172"/>
      <c r="AR3069" s="172"/>
      <c r="AS3069" s="172"/>
      <c r="AT3069" s="172"/>
      <c r="AU3069" s="172"/>
      <c r="AV3069" s="172"/>
      <c r="AW3069" s="172"/>
      <c r="AX3069" s="172"/>
      <c r="AY3069" s="172"/>
      <c r="AZ3069" s="172"/>
      <c r="BA3069" s="172"/>
      <c r="BB3069" s="172"/>
      <c r="BC3069" s="172"/>
      <c r="BD3069" s="172"/>
      <c r="BE3069" s="172"/>
      <c r="BF3069" s="172"/>
      <c r="BG3069" s="172"/>
      <c r="BH3069" s="172"/>
      <c r="BI3069" s="172"/>
      <c r="BJ3069" s="172"/>
      <c r="BK3069" s="172"/>
      <c r="BL3069" s="172"/>
      <c r="BM3069" s="172"/>
      <c r="BN3069" s="172"/>
    </row>
    <row r="3070" spans="20:66" s="156" customFormat="1">
      <c r="T3070" s="172"/>
      <c r="U3070" s="172"/>
      <c r="V3070" s="172"/>
      <c r="W3070" s="172"/>
      <c r="X3070" s="172"/>
      <c r="Y3070" s="172"/>
      <c r="Z3070" s="172"/>
      <c r="AA3070" s="172"/>
      <c r="AB3070" s="172"/>
      <c r="AC3070" s="172"/>
      <c r="AD3070" s="172"/>
      <c r="AE3070" s="172"/>
      <c r="AF3070" s="172"/>
      <c r="AG3070" s="172"/>
      <c r="AH3070" s="172"/>
      <c r="AI3070" s="172"/>
      <c r="AJ3070" s="172"/>
      <c r="AK3070" s="172"/>
      <c r="AL3070" s="172"/>
      <c r="AM3070" s="172"/>
      <c r="AN3070" s="172"/>
      <c r="AO3070" s="172"/>
      <c r="AP3070" s="172"/>
      <c r="AQ3070" s="172"/>
      <c r="AR3070" s="172"/>
      <c r="AS3070" s="172"/>
      <c r="AT3070" s="172"/>
      <c r="AU3070" s="172"/>
      <c r="AV3070" s="172"/>
      <c r="AW3070" s="172"/>
      <c r="AX3070" s="172"/>
      <c r="AY3070" s="172"/>
      <c r="AZ3070" s="172"/>
      <c r="BA3070" s="172"/>
      <c r="BB3070" s="172"/>
      <c r="BC3070" s="172"/>
      <c r="BD3070" s="172"/>
      <c r="BE3070" s="172"/>
      <c r="BF3070" s="172"/>
      <c r="BG3070" s="172"/>
      <c r="BH3070" s="172"/>
      <c r="BI3070" s="172"/>
      <c r="BJ3070" s="172"/>
      <c r="BK3070" s="172"/>
      <c r="BL3070" s="172"/>
      <c r="BM3070" s="172"/>
      <c r="BN3070" s="172"/>
    </row>
    <row r="3071" spans="20:66" s="156" customFormat="1">
      <c r="T3071" s="172"/>
      <c r="U3071" s="172"/>
      <c r="V3071" s="172"/>
      <c r="W3071" s="172"/>
      <c r="X3071" s="172"/>
      <c r="Y3071" s="172"/>
      <c r="Z3071" s="172"/>
      <c r="AA3071" s="172"/>
      <c r="AB3071" s="172"/>
      <c r="AC3071" s="172"/>
      <c r="AD3071" s="172"/>
      <c r="AE3071" s="172"/>
      <c r="AF3071" s="172"/>
      <c r="AG3071" s="172"/>
      <c r="AH3071" s="172"/>
      <c r="AI3071" s="172"/>
      <c r="AJ3071" s="172"/>
      <c r="AK3071" s="172"/>
      <c r="AL3071" s="172"/>
      <c r="AM3071" s="172"/>
      <c r="AN3071" s="172"/>
      <c r="AO3071" s="172"/>
      <c r="AP3071" s="172"/>
      <c r="AQ3071" s="172"/>
      <c r="AR3071" s="172"/>
      <c r="AS3071" s="172"/>
      <c r="AT3071" s="172"/>
      <c r="AU3071" s="172"/>
      <c r="AV3071" s="172"/>
      <c r="AW3071" s="172"/>
      <c r="AX3071" s="172"/>
      <c r="AY3071" s="172"/>
      <c r="AZ3071" s="172"/>
      <c r="BA3071" s="172"/>
      <c r="BB3071" s="172"/>
      <c r="BC3071" s="172"/>
      <c r="BD3071" s="172"/>
      <c r="BE3071" s="172"/>
      <c r="BF3071" s="172"/>
      <c r="BG3071" s="172"/>
      <c r="BH3071" s="172"/>
      <c r="BI3071" s="172"/>
      <c r="BJ3071" s="172"/>
      <c r="BK3071" s="172"/>
      <c r="BL3071" s="172"/>
      <c r="BM3071" s="172"/>
      <c r="BN3071" s="172"/>
    </row>
    <row r="3072" spans="20:66" s="156" customFormat="1">
      <c r="T3072" s="172"/>
      <c r="U3072" s="172"/>
      <c r="V3072" s="172"/>
      <c r="W3072" s="172"/>
      <c r="X3072" s="172"/>
      <c r="Y3072" s="172"/>
      <c r="Z3072" s="172"/>
      <c r="AA3072" s="172"/>
      <c r="AB3072" s="172"/>
      <c r="AC3072" s="172"/>
      <c r="AD3072" s="172"/>
      <c r="AE3072" s="172"/>
      <c r="AF3072" s="172"/>
      <c r="AG3072" s="172"/>
      <c r="AH3072" s="172"/>
      <c r="AI3072" s="172"/>
      <c r="AJ3072" s="172"/>
      <c r="AK3072" s="172"/>
      <c r="AL3072" s="172"/>
      <c r="AM3072" s="172"/>
      <c r="AN3072" s="172"/>
      <c r="AO3072" s="172"/>
      <c r="AP3072" s="172"/>
      <c r="AQ3072" s="172"/>
      <c r="AR3072" s="172"/>
      <c r="AS3072" s="172"/>
      <c r="AT3072" s="172"/>
      <c r="AU3072" s="172"/>
      <c r="AV3072" s="172"/>
      <c r="AW3072" s="172"/>
      <c r="AX3072" s="172"/>
      <c r="AY3072" s="172"/>
      <c r="AZ3072" s="172"/>
      <c r="BA3072" s="172"/>
      <c r="BB3072" s="172"/>
      <c r="BC3072" s="172"/>
      <c r="BD3072" s="172"/>
      <c r="BE3072" s="172"/>
      <c r="BF3072" s="172"/>
      <c r="BG3072" s="172"/>
      <c r="BH3072" s="172"/>
      <c r="BI3072" s="172"/>
      <c r="BJ3072" s="172"/>
      <c r="BK3072" s="172"/>
      <c r="BL3072" s="172"/>
      <c r="BM3072" s="172"/>
      <c r="BN3072" s="172"/>
    </row>
    <row r="3073" spans="20:66" s="156" customFormat="1">
      <c r="T3073" s="172"/>
      <c r="U3073" s="172"/>
      <c r="V3073" s="172"/>
      <c r="W3073" s="172"/>
      <c r="X3073" s="172"/>
      <c r="Y3073" s="172"/>
      <c r="Z3073" s="172"/>
      <c r="AA3073" s="172"/>
      <c r="AB3073" s="172"/>
      <c r="AC3073" s="172"/>
      <c r="AD3073" s="172"/>
      <c r="AE3073" s="172"/>
      <c r="AF3073" s="172"/>
      <c r="AG3073" s="172"/>
      <c r="AH3073" s="172"/>
      <c r="AI3073" s="172"/>
      <c r="AJ3073" s="172"/>
      <c r="AK3073" s="172"/>
      <c r="AL3073" s="172"/>
      <c r="AM3073" s="172"/>
      <c r="AN3073" s="172"/>
      <c r="AO3073" s="172"/>
      <c r="AP3073" s="172"/>
      <c r="AQ3073" s="172"/>
      <c r="AR3073" s="172"/>
      <c r="AS3073" s="172"/>
      <c r="AT3073" s="172"/>
      <c r="AU3073" s="172"/>
      <c r="AV3073" s="172"/>
      <c r="AW3073" s="172"/>
      <c r="AX3073" s="172"/>
      <c r="AY3073" s="172"/>
      <c r="AZ3073" s="172"/>
      <c r="BA3073" s="172"/>
      <c r="BB3073" s="172"/>
      <c r="BC3073" s="172"/>
      <c r="BD3073" s="172"/>
      <c r="BE3073" s="172"/>
      <c r="BF3073" s="172"/>
      <c r="BG3073" s="172"/>
      <c r="BH3073" s="172"/>
      <c r="BI3073" s="172"/>
      <c r="BJ3073" s="172"/>
      <c r="BK3073" s="172"/>
      <c r="BL3073" s="172"/>
      <c r="BM3073" s="172"/>
      <c r="BN3073" s="172"/>
    </row>
    <row r="3074" spans="20:66" s="156" customFormat="1">
      <c r="T3074" s="172"/>
      <c r="U3074" s="172"/>
      <c r="V3074" s="172"/>
      <c r="W3074" s="172"/>
      <c r="X3074" s="172"/>
      <c r="Y3074" s="172"/>
      <c r="Z3074" s="172"/>
      <c r="AA3074" s="172"/>
      <c r="AB3074" s="172"/>
      <c r="AC3074" s="172"/>
      <c r="AD3074" s="172"/>
      <c r="AE3074" s="172"/>
      <c r="AF3074" s="172"/>
      <c r="AG3074" s="172"/>
      <c r="AH3074" s="172"/>
      <c r="AI3074" s="172"/>
      <c r="AJ3074" s="172"/>
      <c r="AK3074" s="172"/>
      <c r="AL3074" s="172"/>
      <c r="AM3074" s="172"/>
      <c r="AN3074" s="172"/>
      <c r="AO3074" s="172"/>
      <c r="AP3074" s="172"/>
      <c r="AQ3074" s="172"/>
      <c r="AR3074" s="172"/>
      <c r="AS3074" s="172"/>
      <c r="AT3074" s="172"/>
      <c r="AU3074" s="172"/>
      <c r="AV3074" s="172"/>
      <c r="AW3074" s="172"/>
      <c r="AX3074" s="172"/>
      <c r="AY3074" s="172"/>
      <c r="AZ3074" s="172"/>
      <c r="BA3074" s="172"/>
      <c r="BB3074" s="172"/>
      <c r="BC3074" s="172"/>
      <c r="BD3074" s="172"/>
      <c r="BE3074" s="172"/>
      <c r="BF3074" s="172"/>
      <c r="BG3074" s="172"/>
      <c r="BH3074" s="172"/>
      <c r="BI3074" s="172"/>
      <c r="BJ3074" s="172"/>
      <c r="BK3074" s="172"/>
      <c r="BL3074" s="172"/>
      <c r="BM3074" s="172"/>
      <c r="BN3074" s="172"/>
    </row>
    <row r="3075" spans="20:66" s="156" customFormat="1">
      <c r="T3075" s="172"/>
      <c r="U3075" s="172"/>
      <c r="V3075" s="172"/>
      <c r="W3075" s="172"/>
      <c r="X3075" s="172"/>
      <c r="Y3075" s="172"/>
      <c r="Z3075" s="172"/>
      <c r="AA3075" s="172"/>
      <c r="AB3075" s="172"/>
      <c r="AC3075" s="172"/>
      <c r="AD3075" s="172"/>
      <c r="AE3075" s="172"/>
      <c r="AF3075" s="172"/>
      <c r="AG3075" s="172"/>
      <c r="AH3075" s="172"/>
      <c r="AI3075" s="172"/>
      <c r="AJ3075" s="172"/>
      <c r="AK3075" s="172"/>
      <c r="AL3075" s="172"/>
      <c r="AM3075" s="172"/>
      <c r="AN3075" s="172"/>
      <c r="AO3075" s="172"/>
      <c r="AP3075" s="172"/>
      <c r="AQ3075" s="172"/>
      <c r="AR3075" s="172"/>
      <c r="AS3075" s="172"/>
      <c r="AT3075" s="172"/>
      <c r="AU3075" s="172"/>
      <c r="AV3075" s="172"/>
      <c r="AW3075" s="172"/>
      <c r="AX3075" s="172"/>
      <c r="AY3075" s="172"/>
      <c r="AZ3075" s="172"/>
      <c r="BA3075" s="172"/>
      <c r="BB3075" s="172"/>
      <c r="BC3075" s="172"/>
      <c r="BD3075" s="172"/>
      <c r="BE3075" s="172"/>
      <c r="BF3075" s="172"/>
      <c r="BG3075" s="172"/>
      <c r="BH3075" s="172"/>
      <c r="BI3075" s="172"/>
      <c r="BJ3075" s="172"/>
      <c r="BK3075" s="172"/>
      <c r="BL3075" s="172"/>
      <c r="BM3075" s="172"/>
      <c r="BN3075" s="172"/>
    </row>
    <row r="3076" spans="20:66" s="156" customFormat="1">
      <c r="T3076" s="172"/>
      <c r="U3076" s="172"/>
      <c r="V3076" s="172"/>
      <c r="W3076" s="172"/>
      <c r="X3076" s="172"/>
      <c r="Y3076" s="172"/>
      <c r="Z3076" s="172"/>
      <c r="AA3076" s="172"/>
      <c r="AB3076" s="172"/>
      <c r="AC3076" s="172"/>
      <c r="AD3076" s="172"/>
      <c r="AE3076" s="172"/>
      <c r="AF3076" s="172"/>
      <c r="AG3076" s="172"/>
      <c r="AH3076" s="172"/>
      <c r="AI3076" s="172"/>
      <c r="AJ3076" s="172"/>
      <c r="AK3076" s="172"/>
      <c r="AL3076" s="172"/>
      <c r="AM3076" s="172"/>
      <c r="AN3076" s="172"/>
      <c r="AO3076" s="172"/>
      <c r="AP3076" s="172"/>
      <c r="AQ3076" s="172"/>
      <c r="AR3076" s="172"/>
      <c r="AS3076" s="172"/>
      <c r="AT3076" s="172"/>
      <c r="AU3076" s="172"/>
      <c r="AV3076" s="172"/>
      <c r="AW3076" s="172"/>
      <c r="AX3076" s="172"/>
      <c r="AY3076" s="172"/>
      <c r="AZ3076" s="172"/>
      <c r="BA3076" s="172"/>
      <c r="BB3076" s="172"/>
      <c r="BC3076" s="172"/>
      <c r="BD3076" s="172"/>
      <c r="BE3076" s="172"/>
      <c r="BF3076" s="172"/>
      <c r="BG3076" s="172"/>
      <c r="BH3076" s="172"/>
      <c r="BI3076" s="172"/>
      <c r="BJ3076" s="172"/>
      <c r="BK3076" s="172"/>
      <c r="BL3076" s="172"/>
      <c r="BM3076" s="172"/>
      <c r="BN3076" s="172"/>
    </row>
    <row r="3077" spans="20:66" s="156" customFormat="1">
      <c r="T3077" s="172"/>
      <c r="U3077" s="172"/>
      <c r="V3077" s="172"/>
      <c r="W3077" s="172"/>
      <c r="X3077" s="172"/>
      <c r="Y3077" s="172"/>
      <c r="Z3077" s="172"/>
      <c r="AA3077" s="172"/>
      <c r="AB3077" s="172"/>
      <c r="AC3077" s="172"/>
      <c r="AD3077" s="172"/>
      <c r="AE3077" s="172"/>
      <c r="AF3077" s="172"/>
      <c r="AG3077" s="172"/>
      <c r="AH3077" s="172"/>
      <c r="AI3077" s="172"/>
      <c r="AJ3077" s="172"/>
      <c r="AK3077" s="172"/>
      <c r="AL3077" s="172"/>
      <c r="AM3077" s="172"/>
      <c r="AN3077" s="172"/>
      <c r="AO3077" s="172"/>
      <c r="AP3077" s="172"/>
      <c r="AQ3077" s="172"/>
      <c r="AR3077" s="172"/>
      <c r="AS3077" s="172"/>
      <c r="AT3077" s="172"/>
      <c r="AU3077" s="172"/>
      <c r="AV3077" s="172"/>
      <c r="AW3077" s="172"/>
      <c r="AX3077" s="172"/>
      <c r="AY3077" s="172"/>
      <c r="AZ3077" s="172"/>
      <c r="BA3077" s="172"/>
      <c r="BB3077" s="172"/>
      <c r="BC3077" s="172"/>
      <c r="BD3077" s="172"/>
      <c r="BE3077" s="172"/>
      <c r="BF3077" s="172"/>
      <c r="BG3077" s="172"/>
      <c r="BH3077" s="172"/>
      <c r="BI3077" s="172"/>
      <c r="BJ3077" s="172"/>
      <c r="BK3077" s="172"/>
      <c r="BL3077" s="172"/>
      <c r="BM3077" s="172"/>
      <c r="BN3077" s="172"/>
    </row>
    <row r="3078" spans="20:66" s="156" customFormat="1">
      <c r="T3078" s="172"/>
      <c r="U3078" s="172"/>
      <c r="V3078" s="172"/>
      <c r="W3078" s="172"/>
      <c r="X3078" s="172"/>
      <c r="Y3078" s="172"/>
      <c r="Z3078" s="172"/>
      <c r="AA3078" s="172"/>
      <c r="AB3078" s="172"/>
      <c r="AC3078" s="172"/>
      <c r="AD3078" s="172"/>
      <c r="AE3078" s="172"/>
      <c r="AF3078" s="172"/>
      <c r="AG3078" s="172"/>
      <c r="AH3078" s="172"/>
      <c r="AI3078" s="172"/>
      <c r="AJ3078" s="172"/>
      <c r="AK3078" s="172"/>
      <c r="AL3078" s="172"/>
      <c r="AM3078" s="172"/>
      <c r="AN3078" s="172"/>
      <c r="AO3078" s="172"/>
      <c r="AP3078" s="172"/>
      <c r="AQ3078" s="172"/>
      <c r="AR3078" s="172"/>
      <c r="AS3078" s="172"/>
      <c r="AT3078" s="172"/>
      <c r="AU3078" s="172"/>
      <c r="AV3078" s="172"/>
      <c r="AW3078" s="172"/>
      <c r="AX3078" s="172"/>
      <c r="AY3078" s="172"/>
      <c r="AZ3078" s="172"/>
      <c r="BA3078" s="172"/>
      <c r="BB3078" s="172"/>
      <c r="BC3078" s="172"/>
      <c r="BD3078" s="172"/>
      <c r="BE3078" s="172"/>
      <c r="BF3078" s="172"/>
      <c r="BG3078" s="172"/>
      <c r="BH3078" s="172"/>
      <c r="BI3078" s="172"/>
      <c r="BJ3078" s="172"/>
      <c r="BK3078" s="172"/>
      <c r="BL3078" s="172"/>
      <c r="BM3078" s="172"/>
      <c r="BN3078" s="172"/>
    </row>
    <row r="3079" spans="20:66" s="156" customFormat="1">
      <c r="T3079" s="172"/>
      <c r="U3079" s="172"/>
      <c r="V3079" s="172"/>
      <c r="W3079" s="172"/>
      <c r="X3079" s="172"/>
      <c r="Y3079" s="172"/>
      <c r="Z3079" s="172"/>
      <c r="AA3079" s="172"/>
      <c r="AB3079" s="172"/>
      <c r="AC3079" s="172"/>
      <c r="AD3079" s="172"/>
      <c r="AE3079" s="172"/>
      <c r="AF3079" s="172"/>
      <c r="AG3079" s="172"/>
      <c r="AH3079" s="172"/>
      <c r="AI3079" s="172"/>
      <c r="AJ3079" s="172"/>
      <c r="AK3079" s="172"/>
      <c r="AL3079" s="172"/>
      <c r="AM3079" s="172"/>
      <c r="AN3079" s="172"/>
      <c r="AO3079" s="172"/>
      <c r="AP3079" s="172"/>
      <c r="AQ3079" s="172"/>
      <c r="AR3079" s="172"/>
      <c r="AS3079" s="172"/>
      <c r="AT3079" s="172"/>
      <c r="AU3079" s="172"/>
      <c r="AV3079" s="172"/>
      <c r="AW3079" s="172"/>
      <c r="AX3079" s="172"/>
      <c r="AY3079" s="172"/>
      <c r="AZ3079" s="172"/>
      <c r="BA3079" s="172"/>
      <c r="BB3079" s="172"/>
      <c r="BC3079" s="172"/>
      <c r="BD3079" s="172"/>
      <c r="BE3079" s="172"/>
      <c r="BF3079" s="172"/>
      <c r="BG3079" s="172"/>
      <c r="BH3079" s="172"/>
      <c r="BI3079" s="172"/>
      <c r="BJ3079" s="172"/>
      <c r="BK3079" s="172"/>
      <c r="BL3079" s="172"/>
      <c r="BM3079" s="172"/>
      <c r="BN3079" s="172"/>
    </row>
    <row r="3080" spans="20:66" s="156" customFormat="1">
      <c r="T3080" s="172"/>
      <c r="U3080" s="172"/>
      <c r="V3080" s="172"/>
      <c r="W3080" s="172"/>
      <c r="X3080" s="172"/>
      <c r="Y3080" s="172"/>
      <c r="Z3080" s="172"/>
      <c r="AA3080" s="172"/>
      <c r="AB3080" s="172"/>
      <c r="AC3080" s="172"/>
      <c r="AD3080" s="172"/>
      <c r="AE3080" s="172"/>
      <c r="AF3080" s="172"/>
      <c r="AG3080" s="172"/>
      <c r="AH3080" s="172"/>
      <c r="AI3080" s="172"/>
      <c r="AJ3080" s="172"/>
      <c r="AK3080" s="172"/>
      <c r="AL3080" s="172"/>
      <c r="AM3080" s="172"/>
      <c r="AN3080" s="172"/>
      <c r="AO3080" s="172"/>
      <c r="AP3080" s="172"/>
      <c r="AQ3080" s="172"/>
      <c r="AR3080" s="172"/>
      <c r="AS3080" s="172"/>
      <c r="AT3080" s="172"/>
      <c r="AU3080" s="172"/>
      <c r="AV3080" s="172"/>
      <c r="AW3080" s="172"/>
      <c r="AX3080" s="172"/>
      <c r="AY3080" s="172"/>
      <c r="AZ3080" s="172"/>
      <c r="BA3080" s="172"/>
      <c r="BB3080" s="172"/>
      <c r="BC3080" s="172"/>
      <c r="BD3080" s="172"/>
      <c r="BE3080" s="172"/>
      <c r="BF3080" s="172"/>
      <c r="BG3080" s="172"/>
      <c r="BH3080" s="172"/>
      <c r="BI3080" s="172"/>
      <c r="BJ3080" s="172"/>
      <c r="BK3080" s="172"/>
      <c r="BL3080" s="172"/>
      <c r="BM3080" s="172"/>
      <c r="BN3080" s="172"/>
    </row>
    <row r="3081" spans="20:66" s="156" customFormat="1">
      <c r="T3081" s="172"/>
      <c r="U3081" s="172"/>
      <c r="V3081" s="172"/>
      <c r="W3081" s="172"/>
      <c r="X3081" s="172"/>
      <c r="Y3081" s="172"/>
      <c r="Z3081" s="172"/>
      <c r="AA3081" s="172"/>
      <c r="AB3081" s="172"/>
      <c r="AC3081" s="172"/>
      <c r="AD3081" s="172"/>
      <c r="AE3081" s="172"/>
      <c r="AF3081" s="172"/>
      <c r="AG3081" s="172"/>
      <c r="AH3081" s="172"/>
      <c r="AI3081" s="172"/>
      <c r="AJ3081" s="172"/>
      <c r="AK3081" s="172"/>
      <c r="AL3081" s="172"/>
      <c r="AM3081" s="172"/>
      <c r="AN3081" s="172"/>
      <c r="AO3081" s="172"/>
      <c r="AP3081" s="172"/>
      <c r="AQ3081" s="172"/>
      <c r="AR3081" s="172"/>
      <c r="AS3081" s="172"/>
      <c r="AT3081" s="172"/>
      <c r="AU3081" s="172"/>
      <c r="AV3081" s="172"/>
      <c r="AW3081" s="172"/>
      <c r="AX3081" s="172"/>
      <c r="AY3081" s="172"/>
      <c r="AZ3081" s="172"/>
      <c r="BA3081" s="172"/>
      <c r="BB3081" s="172"/>
      <c r="BC3081" s="172"/>
      <c r="BD3081" s="172"/>
      <c r="BE3081" s="172"/>
      <c r="BF3081" s="172"/>
      <c r="BG3081" s="172"/>
      <c r="BH3081" s="172"/>
      <c r="BI3081" s="172"/>
      <c r="BJ3081" s="172"/>
      <c r="BK3081" s="172"/>
      <c r="BL3081" s="172"/>
      <c r="BM3081" s="172"/>
      <c r="BN3081" s="172"/>
    </row>
    <row r="3082" spans="20:66" s="156" customFormat="1">
      <c r="T3082" s="172"/>
      <c r="U3082" s="172"/>
      <c r="V3082" s="172"/>
      <c r="W3082" s="172"/>
      <c r="X3082" s="172"/>
      <c r="Y3082" s="172"/>
      <c r="Z3082" s="172"/>
      <c r="AA3082" s="172"/>
      <c r="AB3082" s="172"/>
      <c r="AC3082" s="172"/>
      <c r="AD3082" s="172"/>
      <c r="AE3082" s="172"/>
      <c r="AF3082" s="172"/>
      <c r="AG3082" s="172"/>
      <c r="AH3082" s="172"/>
      <c r="AI3082" s="172"/>
      <c r="AJ3082" s="172"/>
      <c r="AK3082" s="172"/>
      <c r="AL3082" s="172"/>
      <c r="AM3082" s="172"/>
      <c r="AN3082" s="172"/>
      <c r="AO3082" s="172"/>
      <c r="AP3082" s="172"/>
      <c r="AQ3082" s="172"/>
      <c r="AR3082" s="172"/>
      <c r="AS3082" s="172"/>
      <c r="AT3082" s="172"/>
      <c r="AU3082" s="172"/>
      <c r="AV3082" s="172"/>
      <c r="AW3082" s="172"/>
      <c r="AX3082" s="172"/>
      <c r="AY3082" s="172"/>
      <c r="AZ3082" s="172"/>
      <c r="BA3082" s="172"/>
      <c r="BB3082" s="172"/>
      <c r="BC3082" s="172"/>
      <c r="BD3082" s="172"/>
      <c r="BE3082" s="172"/>
      <c r="BF3082" s="172"/>
      <c r="BG3082" s="172"/>
      <c r="BH3082" s="172"/>
      <c r="BI3082" s="172"/>
      <c r="BJ3082" s="172"/>
      <c r="BK3082" s="172"/>
      <c r="BL3082" s="172"/>
      <c r="BM3082" s="172"/>
      <c r="BN3082" s="172"/>
    </row>
    <row r="3083" spans="20:66" s="156" customFormat="1">
      <c r="T3083" s="172"/>
      <c r="U3083" s="172"/>
      <c r="V3083" s="172"/>
      <c r="W3083" s="172"/>
      <c r="X3083" s="172"/>
      <c r="Y3083" s="172"/>
      <c r="Z3083" s="172"/>
      <c r="AA3083" s="172"/>
      <c r="AB3083" s="172"/>
      <c r="AC3083" s="172"/>
      <c r="AD3083" s="172"/>
      <c r="AE3083" s="172"/>
      <c r="AF3083" s="172"/>
      <c r="AG3083" s="172"/>
      <c r="AH3083" s="172"/>
      <c r="AI3083" s="172"/>
      <c r="AJ3083" s="172"/>
      <c r="AK3083" s="172"/>
      <c r="AL3083" s="172"/>
      <c r="AM3083" s="172"/>
      <c r="AN3083" s="172"/>
      <c r="AO3083" s="172"/>
      <c r="AP3083" s="172"/>
      <c r="AQ3083" s="172"/>
      <c r="AR3083" s="172"/>
      <c r="AS3083" s="172"/>
      <c r="AT3083" s="172"/>
      <c r="AU3083" s="172"/>
      <c r="AV3083" s="172"/>
      <c r="AW3083" s="172"/>
      <c r="AX3083" s="172"/>
      <c r="AY3083" s="172"/>
      <c r="AZ3083" s="172"/>
      <c r="BA3083" s="172"/>
      <c r="BB3083" s="172"/>
      <c r="BC3083" s="172"/>
      <c r="BD3083" s="172"/>
      <c r="BE3083" s="172"/>
      <c r="BF3083" s="172"/>
      <c r="BG3083" s="172"/>
      <c r="BH3083" s="172"/>
      <c r="BI3083" s="172"/>
      <c r="BJ3083" s="172"/>
      <c r="BK3083" s="172"/>
      <c r="BL3083" s="172"/>
      <c r="BM3083" s="172"/>
      <c r="BN3083" s="172"/>
    </row>
    <row r="3084" spans="20:66" s="156" customFormat="1">
      <c r="T3084" s="172"/>
      <c r="U3084" s="172"/>
      <c r="V3084" s="172"/>
      <c r="W3084" s="172"/>
      <c r="X3084" s="172"/>
      <c r="Y3084" s="172"/>
      <c r="Z3084" s="172"/>
      <c r="AA3084" s="172"/>
      <c r="AB3084" s="172"/>
      <c r="AC3084" s="172"/>
      <c r="AD3084" s="172"/>
      <c r="AE3084" s="172"/>
      <c r="AF3084" s="172"/>
      <c r="AG3084" s="172"/>
      <c r="AH3084" s="172"/>
      <c r="AI3084" s="172"/>
      <c r="AJ3084" s="172"/>
      <c r="AK3084" s="172"/>
      <c r="AL3084" s="172"/>
      <c r="AM3084" s="172"/>
      <c r="AN3084" s="172"/>
      <c r="AO3084" s="172"/>
      <c r="AP3084" s="172"/>
      <c r="AQ3084" s="172"/>
      <c r="AR3084" s="172"/>
      <c r="AS3084" s="172"/>
      <c r="AT3084" s="172"/>
      <c r="AU3084" s="172"/>
      <c r="AV3084" s="172"/>
      <c r="AW3084" s="172"/>
      <c r="AX3084" s="172"/>
      <c r="AY3084" s="172"/>
      <c r="AZ3084" s="172"/>
      <c r="BA3084" s="172"/>
      <c r="BB3084" s="172"/>
      <c r="BC3084" s="172"/>
      <c r="BD3084" s="172"/>
      <c r="BE3084" s="172"/>
      <c r="BF3084" s="172"/>
      <c r="BG3084" s="172"/>
      <c r="BH3084" s="172"/>
      <c r="BI3084" s="172"/>
      <c r="BJ3084" s="172"/>
      <c r="BK3084" s="172"/>
      <c r="BL3084" s="172"/>
      <c r="BM3084" s="172"/>
      <c r="BN3084" s="172"/>
    </row>
    <row r="3085" spans="20:66" s="156" customFormat="1">
      <c r="T3085" s="172"/>
      <c r="U3085" s="172"/>
      <c r="V3085" s="172"/>
      <c r="W3085" s="172"/>
      <c r="X3085" s="172"/>
      <c r="Y3085" s="172"/>
      <c r="Z3085" s="172"/>
      <c r="AA3085" s="172"/>
      <c r="AB3085" s="172"/>
      <c r="AC3085" s="172"/>
      <c r="AD3085" s="172"/>
      <c r="AE3085" s="172"/>
      <c r="AF3085" s="172"/>
      <c r="AG3085" s="172"/>
      <c r="AH3085" s="172"/>
      <c r="AI3085" s="172"/>
      <c r="AJ3085" s="172"/>
      <c r="AK3085" s="172"/>
      <c r="AL3085" s="172"/>
      <c r="AM3085" s="172"/>
      <c r="AN3085" s="172"/>
      <c r="AO3085" s="172"/>
      <c r="AP3085" s="172"/>
      <c r="AQ3085" s="172"/>
      <c r="AR3085" s="172"/>
      <c r="AS3085" s="172"/>
      <c r="AT3085" s="172"/>
      <c r="AU3085" s="172"/>
      <c r="AV3085" s="172"/>
      <c r="AW3085" s="172"/>
      <c r="AX3085" s="172"/>
      <c r="AY3085" s="172"/>
      <c r="AZ3085" s="172"/>
      <c r="BA3085" s="172"/>
      <c r="BB3085" s="172"/>
      <c r="BC3085" s="172"/>
      <c r="BD3085" s="172"/>
      <c r="BE3085" s="172"/>
      <c r="BF3085" s="172"/>
      <c r="BG3085" s="172"/>
      <c r="BH3085" s="172"/>
      <c r="BI3085" s="172"/>
      <c r="BJ3085" s="172"/>
      <c r="BK3085" s="172"/>
      <c r="BL3085" s="172"/>
      <c r="BM3085" s="172"/>
      <c r="BN3085" s="172"/>
    </row>
    <row r="3086" spans="20:66" s="156" customFormat="1">
      <c r="T3086" s="172"/>
      <c r="U3086" s="172"/>
      <c r="V3086" s="172"/>
      <c r="W3086" s="172"/>
      <c r="X3086" s="172"/>
      <c r="Y3086" s="172"/>
      <c r="Z3086" s="172"/>
      <c r="AA3086" s="172"/>
      <c r="AB3086" s="172"/>
      <c r="AC3086" s="172"/>
      <c r="AD3086" s="172"/>
      <c r="AE3086" s="172"/>
      <c r="AF3086" s="172"/>
      <c r="AG3086" s="172"/>
      <c r="AH3086" s="172"/>
      <c r="AI3086" s="172"/>
      <c r="AJ3086" s="172"/>
      <c r="AK3086" s="172"/>
      <c r="AL3086" s="172"/>
      <c r="AM3086" s="172"/>
      <c r="AN3086" s="172"/>
      <c r="AO3086" s="172"/>
      <c r="AP3086" s="172"/>
      <c r="AQ3086" s="172"/>
      <c r="AR3086" s="172"/>
      <c r="AS3086" s="172"/>
      <c r="AT3086" s="172"/>
      <c r="AU3086" s="172"/>
      <c r="AV3086" s="172"/>
      <c r="AW3086" s="172"/>
      <c r="AX3086" s="172"/>
      <c r="AY3086" s="172"/>
      <c r="AZ3086" s="172"/>
      <c r="BA3086" s="172"/>
      <c r="BB3086" s="172"/>
      <c r="BC3086" s="172"/>
      <c r="BD3086" s="172"/>
      <c r="BE3086" s="172"/>
      <c r="BF3086" s="172"/>
      <c r="BG3086" s="172"/>
      <c r="BH3086" s="172"/>
      <c r="BI3086" s="172"/>
      <c r="BJ3086" s="172"/>
      <c r="BK3086" s="172"/>
      <c r="BL3086" s="172"/>
      <c r="BM3086" s="172"/>
      <c r="BN3086" s="172"/>
    </row>
    <row r="3087" spans="20:66" s="156" customFormat="1">
      <c r="T3087" s="172"/>
      <c r="U3087" s="172"/>
      <c r="V3087" s="172"/>
      <c r="W3087" s="172"/>
      <c r="X3087" s="172"/>
      <c r="Y3087" s="172"/>
      <c r="Z3087" s="172"/>
      <c r="AA3087" s="172"/>
      <c r="AB3087" s="172"/>
      <c r="AC3087" s="172"/>
      <c r="AD3087" s="172"/>
      <c r="AE3087" s="172"/>
      <c r="AF3087" s="172"/>
      <c r="AG3087" s="172"/>
      <c r="AH3087" s="172"/>
      <c r="AI3087" s="172"/>
      <c r="AJ3087" s="172"/>
      <c r="AK3087" s="172"/>
      <c r="AL3087" s="172"/>
      <c r="AM3087" s="172"/>
      <c r="AN3087" s="172"/>
      <c r="AO3087" s="172"/>
      <c r="AP3087" s="172"/>
      <c r="AQ3087" s="172"/>
      <c r="AR3087" s="172"/>
      <c r="AS3087" s="172"/>
      <c r="AT3087" s="172"/>
      <c r="AU3087" s="172"/>
      <c r="AV3087" s="172"/>
      <c r="AW3087" s="172"/>
      <c r="AX3087" s="172"/>
      <c r="AY3087" s="172"/>
      <c r="AZ3087" s="172"/>
      <c r="BA3087" s="172"/>
      <c r="BB3087" s="172"/>
      <c r="BC3087" s="172"/>
      <c r="BD3087" s="172"/>
      <c r="BE3087" s="172"/>
      <c r="BF3087" s="172"/>
      <c r="BG3087" s="172"/>
      <c r="BH3087" s="172"/>
      <c r="BI3087" s="172"/>
      <c r="BJ3087" s="172"/>
      <c r="BK3087" s="172"/>
      <c r="BL3087" s="172"/>
      <c r="BM3087" s="172"/>
      <c r="BN3087" s="172"/>
    </row>
    <row r="3088" spans="20:66" s="156" customFormat="1">
      <c r="T3088" s="172"/>
      <c r="U3088" s="172"/>
      <c r="V3088" s="172"/>
      <c r="W3088" s="172"/>
      <c r="X3088" s="172"/>
      <c r="Y3088" s="172"/>
      <c r="Z3088" s="172"/>
      <c r="AA3088" s="172"/>
      <c r="AB3088" s="172"/>
      <c r="AC3088" s="172"/>
      <c r="AD3088" s="172"/>
      <c r="AE3088" s="172"/>
      <c r="AF3088" s="172"/>
      <c r="AG3088" s="172"/>
      <c r="AH3088" s="172"/>
      <c r="AI3088" s="172"/>
      <c r="AJ3088" s="172"/>
      <c r="AK3088" s="172"/>
      <c r="AL3088" s="172"/>
      <c r="AM3088" s="172"/>
      <c r="AN3088" s="172"/>
      <c r="AO3088" s="172"/>
      <c r="AP3088" s="172"/>
      <c r="AQ3088" s="172"/>
      <c r="AR3088" s="172"/>
      <c r="AS3088" s="172"/>
      <c r="AT3088" s="172"/>
      <c r="AU3088" s="172"/>
      <c r="AV3088" s="172"/>
      <c r="AW3088" s="172"/>
      <c r="AX3088" s="172"/>
      <c r="AY3088" s="172"/>
      <c r="AZ3088" s="172"/>
      <c r="BA3088" s="172"/>
      <c r="BB3088" s="172"/>
      <c r="BC3088" s="172"/>
      <c r="BD3088" s="172"/>
      <c r="BE3088" s="172"/>
      <c r="BF3088" s="172"/>
      <c r="BG3088" s="172"/>
      <c r="BH3088" s="172"/>
      <c r="BI3088" s="172"/>
      <c r="BJ3088" s="172"/>
      <c r="BK3088" s="172"/>
      <c r="BL3088" s="172"/>
      <c r="BM3088" s="172"/>
      <c r="BN3088" s="172"/>
    </row>
    <row r="3089" spans="20:66" s="156" customFormat="1">
      <c r="T3089" s="172"/>
      <c r="U3089" s="172"/>
      <c r="V3089" s="172"/>
      <c r="W3089" s="172"/>
      <c r="X3089" s="172"/>
      <c r="Y3089" s="172"/>
      <c r="Z3089" s="172"/>
      <c r="AA3089" s="172"/>
      <c r="AB3089" s="172"/>
      <c r="AC3089" s="172"/>
      <c r="AD3089" s="172"/>
      <c r="AE3089" s="172"/>
      <c r="AF3089" s="172"/>
      <c r="AG3089" s="172"/>
      <c r="AH3089" s="172"/>
      <c r="AI3089" s="172"/>
      <c r="AJ3089" s="172"/>
      <c r="AK3089" s="172"/>
      <c r="AL3089" s="172"/>
      <c r="AM3089" s="172"/>
      <c r="AN3089" s="172"/>
      <c r="AO3089" s="172"/>
      <c r="AP3089" s="172"/>
      <c r="AQ3089" s="172"/>
      <c r="AR3089" s="172"/>
      <c r="AS3089" s="172"/>
      <c r="AT3089" s="172"/>
      <c r="AU3089" s="172"/>
      <c r="AV3089" s="172"/>
      <c r="AW3089" s="172"/>
      <c r="AX3089" s="172"/>
      <c r="AY3089" s="172"/>
      <c r="AZ3089" s="172"/>
      <c r="BA3089" s="172"/>
      <c r="BB3089" s="172"/>
      <c r="BC3089" s="172"/>
      <c r="BD3089" s="172"/>
      <c r="BE3089" s="172"/>
      <c r="BF3089" s="172"/>
      <c r="BG3089" s="172"/>
      <c r="BH3089" s="172"/>
      <c r="BI3089" s="172"/>
      <c r="BJ3089" s="172"/>
      <c r="BK3089" s="172"/>
      <c r="BL3089" s="172"/>
      <c r="BM3089" s="172"/>
      <c r="BN3089" s="172"/>
    </row>
    <row r="3090" spans="20:66" s="156" customFormat="1">
      <c r="T3090" s="172"/>
      <c r="U3090" s="172"/>
      <c r="V3090" s="172"/>
      <c r="W3090" s="172"/>
      <c r="X3090" s="172"/>
      <c r="Y3090" s="172"/>
      <c r="Z3090" s="172"/>
      <c r="AA3090" s="172"/>
      <c r="AB3090" s="172"/>
      <c r="AC3090" s="172"/>
      <c r="AD3090" s="172"/>
      <c r="AE3090" s="172"/>
      <c r="AF3090" s="172"/>
      <c r="AG3090" s="172"/>
      <c r="AH3090" s="172"/>
      <c r="AI3090" s="172"/>
      <c r="AJ3090" s="172"/>
      <c r="AK3090" s="172"/>
      <c r="AL3090" s="172"/>
      <c r="AM3090" s="172"/>
      <c r="AN3090" s="172"/>
      <c r="AO3090" s="172"/>
      <c r="AP3090" s="172"/>
      <c r="AQ3090" s="172"/>
      <c r="AR3090" s="172"/>
      <c r="AS3090" s="172"/>
      <c r="AT3090" s="172"/>
      <c r="AU3090" s="172"/>
      <c r="AV3090" s="172"/>
      <c r="AW3090" s="172"/>
      <c r="AX3090" s="172"/>
      <c r="AY3090" s="172"/>
      <c r="AZ3090" s="172"/>
      <c r="BA3090" s="172"/>
      <c r="BB3090" s="172"/>
      <c r="BC3090" s="172"/>
      <c r="BD3090" s="172"/>
      <c r="BE3090" s="172"/>
      <c r="BF3090" s="172"/>
      <c r="BG3090" s="172"/>
      <c r="BH3090" s="172"/>
      <c r="BI3090" s="172"/>
      <c r="BJ3090" s="172"/>
      <c r="BK3090" s="172"/>
      <c r="BL3090" s="172"/>
      <c r="BM3090" s="172"/>
      <c r="BN3090" s="172"/>
    </row>
    <row r="3091" spans="20:66" s="156" customFormat="1">
      <c r="T3091" s="172"/>
      <c r="U3091" s="172"/>
      <c r="V3091" s="172"/>
      <c r="W3091" s="172"/>
      <c r="X3091" s="172"/>
      <c r="Y3091" s="172"/>
      <c r="Z3091" s="172"/>
      <c r="AA3091" s="172"/>
      <c r="AB3091" s="172"/>
      <c r="AC3091" s="172"/>
      <c r="AD3091" s="172"/>
      <c r="AE3091" s="172"/>
      <c r="AF3091" s="172"/>
      <c r="AG3091" s="172"/>
      <c r="AH3091" s="172"/>
      <c r="AI3091" s="172"/>
      <c r="AJ3091" s="172"/>
      <c r="AK3091" s="172"/>
      <c r="AL3091" s="172"/>
      <c r="AM3091" s="172"/>
      <c r="AN3091" s="172"/>
      <c r="AO3091" s="172"/>
      <c r="AP3091" s="172"/>
      <c r="AQ3091" s="172"/>
      <c r="AR3091" s="172"/>
      <c r="AS3091" s="172"/>
      <c r="AT3091" s="172"/>
      <c r="AU3091" s="172"/>
      <c r="AV3091" s="172"/>
      <c r="AW3091" s="172"/>
      <c r="AX3091" s="172"/>
      <c r="AY3091" s="172"/>
      <c r="AZ3091" s="172"/>
      <c r="BA3091" s="172"/>
      <c r="BB3091" s="172"/>
      <c r="BC3091" s="172"/>
      <c r="BD3091" s="172"/>
      <c r="BE3091" s="172"/>
      <c r="BF3091" s="172"/>
      <c r="BG3091" s="172"/>
      <c r="BH3091" s="172"/>
      <c r="BI3091" s="172"/>
      <c r="BJ3091" s="172"/>
      <c r="BK3091" s="172"/>
      <c r="BL3091" s="172"/>
      <c r="BM3091" s="172"/>
      <c r="BN3091" s="172"/>
    </row>
    <row r="3092" spans="20:66" s="156" customFormat="1">
      <c r="T3092" s="172"/>
      <c r="U3092" s="172"/>
      <c r="V3092" s="172"/>
      <c r="W3092" s="172"/>
      <c r="X3092" s="172"/>
      <c r="Y3092" s="172"/>
      <c r="Z3092" s="172"/>
      <c r="AA3092" s="172"/>
      <c r="AB3092" s="172"/>
      <c r="AC3092" s="172"/>
      <c r="AD3092" s="172"/>
      <c r="AE3092" s="172"/>
      <c r="AF3092" s="172"/>
      <c r="AG3092" s="172"/>
      <c r="AH3092" s="172"/>
      <c r="AI3092" s="172"/>
      <c r="AJ3092" s="172"/>
      <c r="AK3092" s="172"/>
      <c r="AL3092" s="172"/>
      <c r="AM3092" s="172"/>
      <c r="AN3092" s="172"/>
      <c r="AO3092" s="172"/>
      <c r="AP3092" s="172"/>
      <c r="AQ3092" s="172"/>
      <c r="AR3092" s="172"/>
      <c r="AS3092" s="172"/>
      <c r="AT3092" s="172"/>
      <c r="AU3092" s="172"/>
      <c r="AV3092" s="172"/>
      <c r="AW3092" s="172"/>
      <c r="AX3092" s="172"/>
      <c r="AY3092" s="172"/>
      <c r="AZ3092" s="172"/>
      <c r="BA3092" s="172"/>
      <c r="BB3092" s="172"/>
      <c r="BC3092" s="172"/>
      <c r="BD3092" s="172"/>
      <c r="BE3092" s="172"/>
      <c r="BF3092" s="172"/>
      <c r="BG3092" s="172"/>
      <c r="BH3092" s="172"/>
      <c r="BI3092" s="172"/>
      <c r="BJ3092" s="172"/>
      <c r="BK3092" s="172"/>
      <c r="BL3092" s="172"/>
      <c r="BM3092" s="172"/>
      <c r="BN3092" s="172"/>
    </row>
    <row r="3093" spans="20:66" s="156" customFormat="1">
      <c r="T3093" s="172"/>
      <c r="U3093" s="172"/>
      <c r="V3093" s="172"/>
      <c r="W3093" s="172"/>
      <c r="X3093" s="172"/>
      <c r="Y3093" s="172"/>
      <c r="Z3093" s="172"/>
      <c r="AA3093" s="172"/>
      <c r="AB3093" s="172"/>
      <c r="AC3093" s="172"/>
      <c r="AD3093" s="172"/>
      <c r="AE3093" s="172"/>
      <c r="AF3093" s="172"/>
      <c r="AG3093" s="172"/>
      <c r="AH3093" s="172"/>
      <c r="AI3093" s="172"/>
      <c r="AJ3093" s="172"/>
      <c r="AK3093" s="172"/>
      <c r="AL3093" s="172"/>
      <c r="AM3093" s="172"/>
      <c r="AN3093" s="172"/>
      <c r="AO3093" s="172"/>
      <c r="AP3093" s="172"/>
      <c r="AQ3093" s="172"/>
      <c r="AR3093" s="172"/>
      <c r="AS3093" s="172"/>
      <c r="AT3093" s="172"/>
      <c r="AU3093" s="172"/>
      <c r="AV3093" s="172"/>
      <c r="AW3093" s="172"/>
      <c r="AX3093" s="172"/>
      <c r="AY3093" s="172"/>
      <c r="AZ3093" s="172"/>
      <c r="BA3093" s="172"/>
      <c r="BB3093" s="172"/>
      <c r="BC3093" s="172"/>
      <c r="BD3093" s="172"/>
      <c r="BE3093" s="172"/>
      <c r="BF3093" s="172"/>
      <c r="BG3093" s="172"/>
      <c r="BH3093" s="172"/>
      <c r="BI3093" s="172"/>
      <c r="BJ3093" s="172"/>
      <c r="BK3093" s="172"/>
      <c r="BL3093" s="172"/>
      <c r="BM3093" s="172"/>
      <c r="BN3093" s="172"/>
    </row>
    <row r="3094" spans="20:66" s="156" customFormat="1">
      <c r="T3094" s="172"/>
      <c r="U3094" s="172"/>
      <c r="V3094" s="172"/>
      <c r="W3094" s="172"/>
      <c r="X3094" s="172"/>
      <c r="Y3094" s="172"/>
      <c r="Z3094" s="172"/>
      <c r="AA3094" s="172"/>
      <c r="AB3094" s="172"/>
      <c r="AC3094" s="172"/>
      <c r="AD3094" s="172"/>
      <c r="AE3094" s="172"/>
      <c r="AF3094" s="172"/>
      <c r="AG3094" s="172"/>
      <c r="AH3094" s="172"/>
      <c r="AI3094" s="172"/>
      <c r="AJ3094" s="172"/>
      <c r="AK3094" s="172"/>
      <c r="AL3094" s="172"/>
      <c r="AM3094" s="172"/>
      <c r="AN3094" s="172"/>
      <c r="AO3094" s="172"/>
      <c r="AP3094" s="172"/>
      <c r="AQ3094" s="172"/>
      <c r="AR3094" s="172"/>
      <c r="AS3094" s="172"/>
      <c r="AT3094" s="172"/>
      <c r="AU3094" s="172"/>
      <c r="AV3094" s="172"/>
      <c r="AW3094" s="172"/>
      <c r="AX3094" s="172"/>
      <c r="AY3094" s="172"/>
      <c r="AZ3094" s="172"/>
      <c r="BA3094" s="172"/>
      <c r="BB3094" s="172"/>
      <c r="BC3094" s="172"/>
      <c r="BD3094" s="172"/>
      <c r="BE3094" s="172"/>
      <c r="BF3094" s="172"/>
      <c r="BG3094" s="172"/>
      <c r="BH3094" s="172"/>
      <c r="BI3094" s="172"/>
      <c r="BJ3094" s="172"/>
      <c r="BK3094" s="172"/>
      <c r="BL3094" s="172"/>
      <c r="BM3094" s="172"/>
      <c r="BN3094" s="172"/>
    </row>
    <row r="3095" spans="20:66" s="156" customFormat="1">
      <c r="T3095" s="172"/>
      <c r="U3095" s="172"/>
      <c r="V3095" s="172"/>
      <c r="W3095" s="172"/>
      <c r="X3095" s="172"/>
      <c r="Y3095" s="172"/>
      <c r="Z3095" s="172"/>
      <c r="AA3095" s="172"/>
      <c r="AB3095" s="172"/>
      <c r="AC3095" s="172"/>
      <c r="AD3095" s="172"/>
      <c r="AE3095" s="172"/>
      <c r="AF3095" s="172"/>
      <c r="AG3095" s="172"/>
      <c r="AH3095" s="172"/>
      <c r="AI3095" s="172"/>
      <c r="AJ3095" s="172"/>
      <c r="AK3095" s="172"/>
      <c r="AL3095" s="172"/>
      <c r="AM3095" s="172"/>
      <c r="AN3095" s="172"/>
      <c r="AO3095" s="172"/>
      <c r="AP3095" s="172"/>
      <c r="AQ3095" s="172"/>
      <c r="AR3095" s="172"/>
      <c r="AS3095" s="172"/>
      <c r="AT3095" s="172"/>
      <c r="AU3095" s="172"/>
      <c r="AV3095" s="172"/>
      <c r="AW3095" s="172"/>
      <c r="AX3095" s="172"/>
      <c r="AY3095" s="172"/>
      <c r="AZ3095" s="172"/>
      <c r="BA3095" s="172"/>
      <c r="BB3095" s="172"/>
      <c r="BC3095" s="172"/>
      <c r="BD3095" s="172"/>
      <c r="BE3095" s="172"/>
      <c r="BF3095" s="172"/>
      <c r="BG3095" s="172"/>
      <c r="BH3095" s="172"/>
      <c r="BI3095" s="172"/>
      <c r="BJ3095" s="172"/>
      <c r="BK3095" s="172"/>
      <c r="BL3095" s="172"/>
      <c r="BM3095" s="172"/>
      <c r="BN3095" s="172"/>
    </row>
    <row r="3096" spans="20:66" s="156" customFormat="1">
      <c r="T3096" s="172"/>
      <c r="U3096" s="172"/>
      <c r="V3096" s="172"/>
      <c r="W3096" s="172"/>
      <c r="X3096" s="172"/>
      <c r="Y3096" s="172"/>
      <c r="Z3096" s="172"/>
      <c r="AA3096" s="172"/>
      <c r="AB3096" s="172"/>
      <c r="AC3096" s="172"/>
      <c r="AD3096" s="172"/>
      <c r="AE3096" s="172"/>
      <c r="AF3096" s="172"/>
      <c r="AG3096" s="172"/>
      <c r="AH3096" s="172"/>
      <c r="AI3096" s="172"/>
      <c r="AJ3096" s="172"/>
      <c r="AK3096" s="172"/>
      <c r="AL3096" s="172"/>
      <c r="AM3096" s="172"/>
      <c r="AN3096" s="172"/>
      <c r="AO3096" s="172"/>
      <c r="AP3096" s="172"/>
      <c r="AQ3096" s="172"/>
      <c r="AR3096" s="172"/>
      <c r="AS3096" s="172"/>
      <c r="AT3096" s="172"/>
      <c r="AU3096" s="172"/>
      <c r="AV3096" s="172"/>
      <c r="AW3096" s="172"/>
      <c r="AX3096" s="172"/>
      <c r="AY3096" s="172"/>
      <c r="AZ3096" s="172"/>
      <c r="BA3096" s="172"/>
      <c r="BB3096" s="172"/>
      <c r="BC3096" s="172"/>
      <c r="BD3096" s="172"/>
      <c r="BE3096" s="172"/>
      <c r="BF3096" s="172"/>
      <c r="BG3096" s="172"/>
      <c r="BH3096" s="172"/>
      <c r="BI3096" s="172"/>
      <c r="BJ3096" s="172"/>
      <c r="BK3096" s="172"/>
      <c r="BL3096" s="172"/>
      <c r="BM3096" s="172"/>
      <c r="BN3096" s="172"/>
    </row>
    <row r="3097" spans="20:66" s="156" customFormat="1">
      <c r="T3097" s="172"/>
      <c r="U3097" s="172"/>
      <c r="V3097" s="172"/>
      <c r="W3097" s="172"/>
      <c r="X3097" s="172"/>
      <c r="Y3097" s="172"/>
      <c r="Z3097" s="172"/>
      <c r="AA3097" s="172"/>
      <c r="AB3097" s="172"/>
      <c r="AC3097" s="172"/>
      <c r="AD3097" s="172"/>
      <c r="AE3097" s="172"/>
      <c r="AF3097" s="172"/>
      <c r="AG3097" s="172"/>
      <c r="AH3097" s="172"/>
      <c r="AI3097" s="172"/>
      <c r="AJ3097" s="172"/>
      <c r="AK3097" s="172"/>
      <c r="AL3097" s="172"/>
      <c r="AM3097" s="172"/>
      <c r="AN3097" s="172"/>
      <c r="AO3097" s="172"/>
      <c r="AP3097" s="172"/>
      <c r="AQ3097" s="172"/>
      <c r="AR3097" s="172"/>
      <c r="AS3097" s="172"/>
      <c r="AT3097" s="172"/>
      <c r="AU3097" s="172"/>
      <c r="AV3097" s="172"/>
      <c r="AW3097" s="172"/>
      <c r="AX3097" s="172"/>
      <c r="AY3097" s="172"/>
      <c r="AZ3097" s="172"/>
      <c r="BA3097" s="172"/>
      <c r="BB3097" s="172"/>
      <c r="BC3097" s="172"/>
      <c r="BD3097" s="172"/>
      <c r="BE3097" s="172"/>
      <c r="BF3097" s="172"/>
      <c r="BG3097" s="172"/>
      <c r="BH3097" s="172"/>
      <c r="BI3097" s="172"/>
      <c r="BJ3097" s="172"/>
      <c r="BK3097" s="172"/>
      <c r="BL3097" s="172"/>
      <c r="BM3097" s="172"/>
      <c r="BN3097" s="172"/>
    </row>
    <row r="3098" spans="20:66" s="156" customFormat="1">
      <c r="T3098" s="172"/>
      <c r="U3098" s="172"/>
      <c r="V3098" s="172"/>
      <c r="W3098" s="172"/>
      <c r="X3098" s="172"/>
      <c r="Y3098" s="172"/>
      <c r="Z3098" s="172"/>
      <c r="AA3098" s="172"/>
      <c r="AB3098" s="172"/>
      <c r="AC3098" s="172"/>
      <c r="AD3098" s="172"/>
      <c r="AE3098" s="172"/>
      <c r="AF3098" s="172"/>
      <c r="AG3098" s="172"/>
      <c r="AH3098" s="172"/>
      <c r="AI3098" s="172"/>
      <c r="AJ3098" s="172"/>
      <c r="AK3098" s="172"/>
      <c r="AL3098" s="172"/>
      <c r="AM3098" s="172"/>
      <c r="AN3098" s="172"/>
      <c r="AO3098" s="172"/>
      <c r="AP3098" s="172"/>
      <c r="AQ3098" s="172"/>
      <c r="AR3098" s="172"/>
      <c r="AS3098" s="172"/>
      <c r="AT3098" s="172"/>
      <c r="AU3098" s="172"/>
      <c r="AV3098" s="172"/>
      <c r="AW3098" s="172"/>
      <c r="AX3098" s="172"/>
      <c r="AY3098" s="172"/>
      <c r="AZ3098" s="172"/>
      <c r="BA3098" s="172"/>
      <c r="BB3098" s="172"/>
      <c r="BC3098" s="172"/>
      <c r="BD3098" s="172"/>
      <c r="BE3098" s="172"/>
      <c r="BF3098" s="172"/>
      <c r="BG3098" s="172"/>
      <c r="BH3098" s="172"/>
      <c r="BI3098" s="172"/>
      <c r="BJ3098" s="172"/>
      <c r="BK3098" s="172"/>
      <c r="BL3098" s="172"/>
      <c r="BM3098" s="172"/>
      <c r="BN3098" s="172"/>
    </row>
    <row r="3099" spans="20:66" s="156" customFormat="1">
      <c r="T3099" s="172"/>
      <c r="U3099" s="172"/>
      <c r="V3099" s="172"/>
      <c r="W3099" s="172"/>
      <c r="X3099" s="172"/>
      <c r="Y3099" s="172"/>
      <c r="Z3099" s="172"/>
      <c r="AA3099" s="172"/>
      <c r="AB3099" s="172"/>
      <c r="AC3099" s="172"/>
      <c r="AD3099" s="172"/>
      <c r="AE3099" s="172"/>
      <c r="AF3099" s="172"/>
      <c r="AG3099" s="172"/>
      <c r="AH3099" s="172"/>
      <c r="AI3099" s="172"/>
      <c r="AJ3099" s="172"/>
      <c r="AK3099" s="172"/>
      <c r="AL3099" s="172"/>
      <c r="AM3099" s="172"/>
      <c r="AN3099" s="172"/>
      <c r="AO3099" s="172"/>
      <c r="AP3099" s="172"/>
      <c r="AQ3099" s="172"/>
      <c r="AR3099" s="172"/>
      <c r="AS3099" s="172"/>
      <c r="AT3099" s="172"/>
      <c r="AU3099" s="172"/>
      <c r="AV3099" s="172"/>
      <c r="AW3099" s="172"/>
      <c r="AX3099" s="172"/>
      <c r="AY3099" s="172"/>
      <c r="AZ3099" s="172"/>
      <c r="BA3099" s="172"/>
      <c r="BB3099" s="172"/>
      <c r="BC3099" s="172"/>
      <c r="BD3099" s="172"/>
      <c r="BE3099" s="172"/>
      <c r="BF3099" s="172"/>
      <c r="BG3099" s="172"/>
      <c r="BH3099" s="172"/>
      <c r="BI3099" s="172"/>
      <c r="BJ3099" s="172"/>
      <c r="BK3099" s="172"/>
      <c r="BL3099" s="172"/>
      <c r="BM3099" s="172"/>
      <c r="BN3099" s="172"/>
    </row>
    <row r="3100" spans="20:66" s="156" customFormat="1">
      <c r="T3100" s="172"/>
      <c r="U3100" s="172"/>
      <c r="V3100" s="172"/>
      <c r="W3100" s="172"/>
      <c r="X3100" s="172"/>
      <c r="Y3100" s="172"/>
      <c r="Z3100" s="172"/>
      <c r="AA3100" s="172"/>
      <c r="AB3100" s="172"/>
      <c r="AC3100" s="172"/>
      <c r="AD3100" s="172"/>
      <c r="AE3100" s="172"/>
      <c r="AF3100" s="172"/>
      <c r="AG3100" s="172"/>
      <c r="AH3100" s="172"/>
      <c r="AI3100" s="172"/>
      <c r="AJ3100" s="172"/>
      <c r="AK3100" s="172"/>
      <c r="AL3100" s="172"/>
      <c r="AM3100" s="172"/>
      <c r="AN3100" s="172"/>
      <c r="AO3100" s="172"/>
      <c r="AP3100" s="172"/>
      <c r="AQ3100" s="172"/>
      <c r="AR3100" s="172"/>
      <c r="AS3100" s="172"/>
      <c r="AT3100" s="172"/>
      <c r="AU3100" s="172"/>
      <c r="AV3100" s="172"/>
      <c r="AW3100" s="172"/>
      <c r="AX3100" s="172"/>
      <c r="AY3100" s="172"/>
      <c r="AZ3100" s="172"/>
      <c r="BA3100" s="172"/>
      <c r="BB3100" s="172"/>
      <c r="BC3100" s="172"/>
      <c r="BD3100" s="172"/>
      <c r="BE3100" s="172"/>
      <c r="BF3100" s="172"/>
      <c r="BG3100" s="172"/>
      <c r="BH3100" s="172"/>
      <c r="BI3100" s="172"/>
      <c r="BJ3100" s="172"/>
      <c r="BK3100" s="172"/>
      <c r="BL3100" s="172"/>
      <c r="BM3100" s="172"/>
      <c r="BN3100" s="172"/>
    </row>
    <row r="3101" spans="20:66" s="156" customFormat="1">
      <c r="T3101" s="172"/>
      <c r="U3101" s="172"/>
      <c r="V3101" s="172"/>
      <c r="W3101" s="172"/>
      <c r="X3101" s="172"/>
      <c r="Y3101" s="172"/>
      <c r="Z3101" s="172"/>
      <c r="AA3101" s="172"/>
      <c r="AB3101" s="172"/>
      <c r="AC3101" s="172"/>
      <c r="AD3101" s="172"/>
      <c r="AE3101" s="172"/>
      <c r="AF3101" s="172"/>
      <c r="AG3101" s="172"/>
      <c r="AH3101" s="172"/>
      <c r="AI3101" s="172"/>
      <c r="AJ3101" s="172"/>
      <c r="AK3101" s="172"/>
      <c r="AL3101" s="172"/>
      <c r="AM3101" s="172"/>
      <c r="AN3101" s="172"/>
      <c r="AO3101" s="172"/>
      <c r="AP3101" s="172"/>
      <c r="AQ3101" s="172"/>
      <c r="AR3101" s="172"/>
      <c r="AS3101" s="172"/>
      <c r="AT3101" s="172"/>
      <c r="AU3101" s="172"/>
      <c r="AV3101" s="172"/>
      <c r="AW3101" s="172"/>
      <c r="AX3101" s="172"/>
      <c r="AY3101" s="172"/>
      <c r="AZ3101" s="172"/>
      <c r="BA3101" s="172"/>
      <c r="BB3101" s="172"/>
      <c r="BC3101" s="172"/>
      <c r="BD3101" s="172"/>
      <c r="BE3101" s="172"/>
      <c r="BF3101" s="172"/>
      <c r="BG3101" s="172"/>
      <c r="BH3101" s="172"/>
      <c r="BI3101" s="172"/>
      <c r="BJ3101" s="172"/>
      <c r="BK3101" s="172"/>
      <c r="BL3101" s="172"/>
      <c r="BM3101" s="172"/>
      <c r="BN3101" s="172"/>
    </row>
    <row r="3102" spans="20:66" s="156" customFormat="1">
      <c r="T3102" s="172"/>
      <c r="U3102" s="172"/>
      <c r="V3102" s="172"/>
      <c r="W3102" s="172"/>
      <c r="X3102" s="172"/>
      <c r="Y3102" s="172"/>
      <c r="Z3102" s="172"/>
      <c r="AA3102" s="172"/>
      <c r="AB3102" s="172"/>
      <c r="AC3102" s="172"/>
      <c r="AD3102" s="172"/>
      <c r="AE3102" s="172"/>
      <c r="AF3102" s="172"/>
      <c r="AG3102" s="172"/>
      <c r="AH3102" s="172"/>
      <c r="AI3102" s="172"/>
      <c r="AJ3102" s="172"/>
      <c r="AK3102" s="172"/>
      <c r="AL3102" s="172"/>
      <c r="AM3102" s="172"/>
      <c r="AN3102" s="172"/>
      <c r="AO3102" s="172"/>
      <c r="AP3102" s="172"/>
      <c r="AQ3102" s="172"/>
      <c r="AR3102" s="172"/>
      <c r="AS3102" s="172"/>
      <c r="AT3102" s="172"/>
      <c r="AU3102" s="172"/>
      <c r="AV3102" s="172"/>
      <c r="AW3102" s="172"/>
      <c r="AX3102" s="172"/>
      <c r="AY3102" s="172"/>
      <c r="AZ3102" s="172"/>
      <c r="BA3102" s="172"/>
      <c r="BB3102" s="172"/>
      <c r="BC3102" s="172"/>
      <c r="BD3102" s="172"/>
      <c r="BE3102" s="172"/>
      <c r="BF3102" s="172"/>
      <c r="BG3102" s="172"/>
      <c r="BH3102" s="172"/>
      <c r="BI3102" s="172"/>
      <c r="BJ3102" s="172"/>
      <c r="BK3102" s="172"/>
      <c r="BL3102" s="172"/>
      <c r="BM3102" s="172"/>
      <c r="BN3102" s="172"/>
    </row>
    <row r="3103" spans="20:66" s="156" customFormat="1">
      <c r="T3103" s="172"/>
      <c r="U3103" s="172"/>
      <c r="V3103" s="172"/>
      <c r="W3103" s="172"/>
      <c r="X3103" s="172"/>
      <c r="Y3103" s="172"/>
      <c r="Z3103" s="172"/>
      <c r="AA3103" s="172"/>
      <c r="AB3103" s="172"/>
      <c r="AC3103" s="172"/>
      <c r="AD3103" s="172"/>
      <c r="AE3103" s="172"/>
      <c r="AF3103" s="172"/>
      <c r="AG3103" s="172"/>
      <c r="AH3103" s="172"/>
      <c r="AI3103" s="172"/>
      <c r="AJ3103" s="172"/>
      <c r="AK3103" s="172"/>
      <c r="AL3103" s="172"/>
      <c r="AM3103" s="172"/>
      <c r="AN3103" s="172"/>
      <c r="AO3103" s="172"/>
      <c r="AP3103" s="172"/>
      <c r="AQ3103" s="172"/>
      <c r="AR3103" s="172"/>
      <c r="AS3103" s="172"/>
      <c r="AT3103" s="172"/>
      <c r="AU3103" s="172"/>
      <c r="AV3103" s="172"/>
      <c r="AW3103" s="172"/>
      <c r="AX3103" s="172"/>
      <c r="AY3103" s="172"/>
      <c r="AZ3103" s="172"/>
      <c r="BA3103" s="172"/>
      <c r="BB3103" s="172"/>
      <c r="BC3103" s="172"/>
      <c r="BD3103" s="172"/>
      <c r="BE3103" s="172"/>
      <c r="BF3103" s="172"/>
      <c r="BG3103" s="172"/>
      <c r="BH3103" s="172"/>
      <c r="BI3103" s="172"/>
      <c r="BJ3103" s="172"/>
      <c r="BK3103" s="172"/>
      <c r="BL3103" s="172"/>
      <c r="BM3103" s="172"/>
      <c r="BN3103" s="172"/>
    </row>
    <row r="3104" spans="20:66" s="156" customFormat="1">
      <c r="T3104" s="172"/>
      <c r="U3104" s="172"/>
      <c r="V3104" s="172"/>
      <c r="W3104" s="172"/>
      <c r="X3104" s="172"/>
      <c r="Y3104" s="172"/>
      <c r="Z3104" s="172"/>
      <c r="AA3104" s="172"/>
      <c r="AB3104" s="172"/>
      <c r="AC3104" s="172"/>
      <c r="AD3104" s="172"/>
      <c r="AE3104" s="172"/>
      <c r="AF3104" s="172"/>
      <c r="AG3104" s="172"/>
      <c r="AH3104" s="172"/>
      <c r="AI3104" s="172"/>
      <c r="AJ3104" s="172"/>
      <c r="AK3104" s="172"/>
      <c r="AL3104" s="172"/>
      <c r="AM3104" s="172"/>
      <c r="AN3104" s="172"/>
      <c r="AO3104" s="172"/>
      <c r="AP3104" s="172"/>
      <c r="AQ3104" s="172"/>
      <c r="AR3104" s="172"/>
      <c r="AS3104" s="172"/>
      <c r="AT3104" s="172"/>
      <c r="AU3104" s="172"/>
      <c r="AV3104" s="172"/>
      <c r="AW3104" s="172"/>
      <c r="AX3104" s="172"/>
      <c r="AY3104" s="172"/>
      <c r="AZ3104" s="172"/>
      <c r="BA3104" s="172"/>
      <c r="BB3104" s="172"/>
      <c r="BC3104" s="172"/>
      <c r="BD3104" s="172"/>
      <c r="BE3104" s="172"/>
      <c r="BF3104" s="172"/>
      <c r="BG3104" s="172"/>
      <c r="BH3104" s="172"/>
      <c r="BI3104" s="172"/>
      <c r="BJ3104" s="172"/>
      <c r="BK3104" s="172"/>
      <c r="BL3104" s="172"/>
      <c r="BM3104" s="172"/>
      <c r="BN3104" s="172"/>
    </row>
    <row r="3105" spans="20:66" s="156" customFormat="1">
      <c r="T3105" s="172"/>
      <c r="U3105" s="172"/>
      <c r="V3105" s="172"/>
      <c r="W3105" s="172"/>
      <c r="X3105" s="172"/>
      <c r="Y3105" s="172"/>
      <c r="Z3105" s="172"/>
      <c r="AA3105" s="172"/>
      <c r="AB3105" s="172"/>
      <c r="AC3105" s="172"/>
      <c r="AD3105" s="172"/>
      <c r="AE3105" s="172"/>
      <c r="AF3105" s="172"/>
      <c r="AG3105" s="172"/>
      <c r="AH3105" s="172"/>
      <c r="AI3105" s="172"/>
      <c r="AJ3105" s="172"/>
      <c r="AK3105" s="172"/>
      <c r="AL3105" s="172"/>
      <c r="AM3105" s="172"/>
      <c r="AN3105" s="172"/>
      <c r="AO3105" s="172"/>
      <c r="AP3105" s="172"/>
      <c r="AQ3105" s="172"/>
      <c r="AR3105" s="172"/>
      <c r="AS3105" s="172"/>
      <c r="AT3105" s="172"/>
      <c r="AU3105" s="172"/>
      <c r="AV3105" s="172"/>
      <c r="AW3105" s="172"/>
      <c r="AX3105" s="172"/>
      <c r="AY3105" s="172"/>
      <c r="AZ3105" s="172"/>
      <c r="BA3105" s="172"/>
      <c r="BB3105" s="172"/>
      <c r="BC3105" s="172"/>
      <c r="BD3105" s="172"/>
      <c r="BE3105" s="172"/>
      <c r="BF3105" s="172"/>
      <c r="BG3105" s="172"/>
      <c r="BH3105" s="172"/>
      <c r="BI3105" s="172"/>
      <c r="BJ3105" s="172"/>
      <c r="BK3105" s="172"/>
      <c r="BL3105" s="172"/>
      <c r="BM3105" s="172"/>
      <c r="BN3105" s="172"/>
    </row>
    <row r="3106" spans="20:66" s="156" customFormat="1">
      <c r="T3106" s="172"/>
      <c r="U3106" s="172"/>
      <c r="V3106" s="172"/>
      <c r="W3106" s="172"/>
      <c r="X3106" s="172"/>
      <c r="Y3106" s="172"/>
      <c r="Z3106" s="172"/>
      <c r="AA3106" s="172"/>
      <c r="AB3106" s="172"/>
      <c r="AC3106" s="172"/>
      <c r="AD3106" s="172"/>
      <c r="AE3106" s="172"/>
      <c r="AF3106" s="172"/>
      <c r="AG3106" s="172"/>
      <c r="AH3106" s="172"/>
      <c r="AI3106" s="172"/>
      <c r="AJ3106" s="172"/>
      <c r="AK3106" s="172"/>
      <c r="AL3106" s="172"/>
      <c r="AM3106" s="172"/>
      <c r="AN3106" s="172"/>
      <c r="AO3106" s="172"/>
      <c r="AP3106" s="172"/>
      <c r="AQ3106" s="172"/>
      <c r="AR3106" s="172"/>
      <c r="AS3106" s="172"/>
      <c r="AT3106" s="172"/>
      <c r="AU3106" s="172"/>
      <c r="AV3106" s="172"/>
      <c r="AW3106" s="172"/>
      <c r="AX3106" s="172"/>
      <c r="AY3106" s="172"/>
      <c r="AZ3106" s="172"/>
      <c r="BA3106" s="172"/>
      <c r="BB3106" s="172"/>
      <c r="BC3106" s="172"/>
      <c r="BD3106" s="172"/>
      <c r="BE3106" s="172"/>
      <c r="BF3106" s="172"/>
      <c r="BG3106" s="172"/>
      <c r="BH3106" s="172"/>
      <c r="BI3106" s="172"/>
      <c r="BJ3106" s="172"/>
      <c r="BK3106" s="172"/>
      <c r="BL3106" s="172"/>
      <c r="BM3106" s="172"/>
      <c r="BN3106" s="172"/>
    </row>
    <row r="3107" spans="20:66" s="156" customFormat="1">
      <c r="T3107" s="172"/>
      <c r="U3107" s="172"/>
      <c r="V3107" s="172"/>
      <c r="W3107" s="172"/>
      <c r="X3107" s="172"/>
      <c r="Y3107" s="172"/>
      <c r="Z3107" s="172"/>
      <c r="AA3107" s="172"/>
      <c r="AB3107" s="172"/>
      <c r="AC3107" s="172"/>
      <c r="AD3107" s="172"/>
      <c r="AE3107" s="172"/>
      <c r="AF3107" s="172"/>
      <c r="AG3107" s="172"/>
      <c r="AH3107" s="172"/>
      <c r="AI3107" s="172"/>
      <c r="AJ3107" s="172"/>
      <c r="AK3107" s="172"/>
      <c r="AL3107" s="172"/>
      <c r="AM3107" s="172"/>
      <c r="AN3107" s="172"/>
      <c r="AO3107" s="172"/>
      <c r="AP3107" s="172"/>
      <c r="AQ3107" s="172"/>
      <c r="AR3107" s="172"/>
      <c r="AS3107" s="172"/>
      <c r="AT3107" s="172"/>
      <c r="AU3107" s="172"/>
      <c r="AV3107" s="172"/>
      <c r="AW3107" s="172"/>
      <c r="AX3107" s="172"/>
      <c r="AY3107" s="172"/>
      <c r="AZ3107" s="172"/>
      <c r="BA3107" s="172"/>
      <c r="BB3107" s="172"/>
      <c r="BC3107" s="172"/>
      <c r="BD3107" s="172"/>
      <c r="BE3107" s="172"/>
      <c r="BF3107" s="172"/>
      <c r="BG3107" s="172"/>
      <c r="BH3107" s="172"/>
      <c r="BI3107" s="172"/>
      <c r="BJ3107" s="172"/>
      <c r="BK3107" s="172"/>
      <c r="BL3107" s="172"/>
      <c r="BM3107" s="172"/>
      <c r="BN3107" s="172"/>
    </row>
    <row r="3108" spans="20:66" s="156" customFormat="1">
      <c r="T3108" s="172"/>
      <c r="U3108" s="172"/>
      <c r="V3108" s="172"/>
      <c r="W3108" s="172"/>
      <c r="X3108" s="172"/>
      <c r="Y3108" s="172"/>
      <c r="Z3108" s="172"/>
      <c r="AA3108" s="172"/>
      <c r="AB3108" s="172"/>
      <c r="AC3108" s="172"/>
      <c r="AD3108" s="172"/>
      <c r="AE3108" s="172"/>
      <c r="AF3108" s="172"/>
      <c r="AG3108" s="172"/>
      <c r="AH3108" s="172"/>
      <c r="AI3108" s="172"/>
      <c r="AJ3108" s="172"/>
      <c r="AK3108" s="172"/>
      <c r="AL3108" s="172"/>
      <c r="AM3108" s="172"/>
      <c r="AN3108" s="172"/>
      <c r="AO3108" s="172"/>
      <c r="AP3108" s="172"/>
      <c r="AQ3108" s="172"/>
      <c r="AR3108" s="172"/>
      <c r="AS3108" s="172"/>
      <c r="AT3108" s="172"/>
      <c r="AU3108" s="172"/>
      <c r="AV3108" s="172"/>
      <c r="AW3108" s="172"/>
      <c r="AX3108" s="172"/>
      <c r="AY3108" s="172"/>
      <c r="AZ3108" s="172"/>
      <c r="BA3108" s="172"/>
      <c r="BB3108" s="172"/>
      <c r="BC3108" s="172"/>
      <c r="BD3108" s="172"/>
      <c r="BE3108" s="172"/>
      <c r="BF3108" s="172"/>
      <c r="BG3108" s="172"/>
      <c r="BH3108" s="172"/>
      <c r="BI3108" s="172"/>
      <c r="BJ3108" s="172"/>
      <c r="BK3108" s="172"/>
      <c r="BL3108" s="172"/>
      <c r="BM3108" s="172"/>
      <c r="BN3108" s="172"/>
    </row>
    <row r="3109" spans="20:66" s="156" customFormat="1">
      <c r="T3109" s="172"/>
      <c r="U3109" s="172"/>
      <c r="V3109" s="172"/>
      <c r="W3109" s="172"/>
      <c r="X3109" s="172"/>
      <c r="Y3109" s="172"/>
      <c r="Z3109" s="172"/>
      <c r="AA3109" s="172"/>
      <c r="AB3109" s="172"/>
      <c r="AC3109" s="172"/>
      <c r="AD3109" s="172"/>
      <c r="AE3109" s="172"/>
      <c r="AF3109" s="172"/>
      <c r="AG3109" s="172"/>
      <c r="AH3109" s="172"/>
      <c r="AI3109" s="172"/>
      <c r="AJ3109" s="172"/>
      <c r="AK3109" s="172"/>
      <c r="AL3109" s="172"/>
      <c r="AM3109" s="172"/>
      <c r="AN3109" s="172"/>
      <c r="AO3109" s="172"/>
      <c r="AP3109" s="172"/>
      <c r="AQ3109" s="172"/>
      <c r="AR3109" s="172"/>
      <c r="AS3109" s="172"/>
      <c r="AT3109" s="172"/>
      <c r="AU3109" s="172"/>
      <c r="AV3109" s="172"/>
      <c r="AW3109" s="172"/>
      <c r="AX3109" s="172"/>
      <c r="AY3109" s="172"/>
      <c r="AZ3109" s="172"/>
      <c r="BA3109" s="172"/>
      <c r="BB3109" s="172"/>
      <c r="BC3109" s="172"/>
      <c r="BD3109" s="172"/>
      <c r="BE3109" s="172"/>
      <c r="BF3109" s="172"/>
      <c r="BG3109" s="172"/>
      <c r="BH3109" s="172"/>
      <c r="BI3109" s="172"/>
      <c r="BJ3109" s="172"/>
      <c r="BK3109" s="172"/>
      <c r="BL3109" s="172"/>
      <c r="BM3109" s="172"/>
      <c r="BN3109" s="172"/>
    </row>
    <row r="3110" spans="20:66" s="156" customFormat="1">
      <c r="T3110" s="172"/>
      <c r="U3110" s="172"/>
      <c r="V3110" s="172"/>
      <c r="W3110" s="172"/>
      <c r="X3110" s="172"/>
      <c r="Y3110" s="172"/>
      <c r="Z3110" s="172"/>
      <c r="AA3110" s="172"/>
      <c r="AB3110" s="172"/>
      <c r="AC3110" s="172"/>
      <c r="AD3110" s="172"/>
      <c r="AE3110" s="172"/>
      <c r="AF3110" s="172"/>
      <c r="AG3110" s="172"/>
      <c r="AH3110" s="172"/>
      <c r="AI3110" s="172"/>
      <c r="AJ3110" s="172"/>
      <c r="AK3110" s="172"/>
      <c r="AL3110" s="172"/>
      <c r="AM3110" s="172"/>
      <c r="AN3110" s="172"/>
      <c r="AO3110" s="172"/>
      <c r="AP3110" s="172"/>
      <c r="AQ3110" s="172"/>
      <c r="AR3110" s="172"/>
      <c r="AS3110" s="172"/>
      <c r="AT3110" s="172"/>
      <c r="AU3110" s="172"/>
      <c r="AV3110" s="172"/>
      <c r="AW3110" s="172"/>
      <c r="AX3110" s="172"/>
      <c r="AY3110" s="172"/>
      <c r="AZ3110" s="172"/>
      <c r="BA3110" s="172"/>
      <c r="BB3110" s="172"/>
      <c r="BC3110" s="172"/>
      <c r="BD3110" s="172"/>
      <c r="BE3110" s="172"/>
      <c r="BF3110" s="172"/>
      <c r="BG3110" s="172"/>
      <c r="BH3110" s="172"/>
      <c r="BI3110" s="172"/>
      <c r="BJ3110" s="172"/>
      <c r="BK3110" s="172"/>
      <c r="BL3110" s="172"/>
      <c r="BM3110" s="172"/>
      <c r="BN3110" s="172"/>
    </row>
    <row r="3111" spans="20:66" s="156" customFormat="1">
      <c r="T3111" s="172"/>
      <c r="U3111" s="172"/>
      <c r="V3111" s="172"/>
      <c r="W3111" s="172"/>
      <c r="X3111" s="172"/>
      <c r="Y3111" s="172"/>
      <c r="Z3111" s="172"/>
      <c r="AA3111" s="172"/>
      <c r="AB3111" s="172"/>
      <c r="AC3111" s="172"/>
      <c r="AD3111" s="172"/>
      <c r="AE3111" s="172"/>
      <c r="AF3111" s="172"/>
      <c r="AG3111" s="172"/>
      <c r="AH3111" s="172"/>
      <c r="AI3111" s="172"/>
      <c r="AJ3111" s="172"/>
      <c r="AK3111" s="172"/>
      <c r="AL3111" s="172"/>
      <c r="AM3111" s="172"/>
      <c r="AN3111" s="172"/>
      <c r="AO3111" s="172"/>
      <c r="AP3111" s="172"/>
      <c r="AQ3111" s="172"/>
      <c r="AR3111" s="172"/>
      <c r="AS3111" s="172"/>
      <c r="AT3111" s="172"/>
      <c r="AU3111" s="172"/>
      <c r="AV3111" s="172"/>
      <c r="AW3111" s="172"/>
      <c r="AX3111" s="172"/>
      <c r="AY3111" s="172"/>
      <c r="AZ3111" s="172"/>
      <c r="BA3111" s="172"/>
      <c r="BB3111" s="172"/>
      <c r="BC3111" s="172"/>
      <c r="BD3111" s="172"/>
      <c r="BE3111" s="172"/>
      <c r="BF3111" s="172"/>
      <c r="BG3111" s="172"/>
      <c r="BH3111" s="172"/>
      <c r="BI3111" s="172"/>
      <c r="BJ3111" s="172"/>
      <c r="BK3111" s="172"/>
      <c r="BL3111" s="172"/>
      <c r="BM3111" s="172"/>
      <c r="BN3111" s="172"/>
    </row>
    <row r="3112" spans="20:66" s="156" customFormat="1">
      <c r="T3112" s="172"/>
      <c r="U3112" s="172"/>
      <c r="V3112" s="172"/>
      <c r="W3112" s="172"/>
      <c r="X3112" s="172"/>
      <c r="Y3112" s="172"/>
      <c r="Z3112" s="172"/>
      <c r="AA3112" s="172"/>
      <c r="AB3112" s="172"/>
      <c r="AC3112" s="172"/>
      <c r="AD3112" s="172"/>
      <c r="AE3112" s="172"/>
      <c r="AF3112" s="172"/>
      <c r="AG3112" s="172"/>
      <c r="AH3112" s="172"/>
      <c r="AI3112" s="172"/>
      <c r="AJ3112" s="172"/>
      <c r="AK3112" s="172"/>
      <c r="AL3112" s="172"/>
      <c r="AM3112" s="172"/>
      <c r="AN3112" s="172"/>
      <c r="AO3112" s="172"/>
      <c r="AP3112" s="172"/>
      <c r="AQ3112" s="172"/>
      <c r="AR3112" s="172"/>
      <c r="AS3112" s="172"/>
      <c r="AT3112" s="172"/>
      <c r="AU3112" s="172"/>
      <c r="AV3112" s="172"/>
      <c r="AW3112" s="172"/>
      <c r="AX3112" s="172"/>
      <c r="AY3112" s="172"/>
      <c r="AZ3112" s="172"/>
      <c r="BA3112" s="172"/>
      <c r="BB3112" s="172"/>
      <c r="BC3112" s="172"/>
      <c r="BD3112" s="172"/>
      <c r="BE3112" s="172"/>
      <c r="BF3112" s="172"/>
      <c r="BG3112" s="172"/>
      <c r="BH3112" s="172"/>
      <c r="BI3112" s="172"/>
      <c r="BJ3112" s="172"/>
      <c r="BK3112" s="172"/>
      <c r="BL3112" s="172"/>
      <c r="BM3112" s="172"/>
      <c r="BN3112" s="172"/>
    </row>
    <row r="3113" spans="20:66" s="156" customFormat="1">
      <c r="T3113" s="172"/>
      <c r="U3113" s="172"/>
      <c r="V3113" s="172"/>
      <c r="W3113" s="172"/>
      <c r="X3113" s="172"/>
      <c r="Y3113" s="172"/>
      <c r="Z3113" s="172"/>
      <c r="AA3113" s="172"/>
      <c r="AB3113" s="172"/>
      <c r="AC3113" s="172"/>
      <c r="AD3113" s="172"/>
      <c r="AE3113" s="172"/>
      <c r="AF3113" s="172"/>
      <c r="AG3113" s="172"/>
      <c r="AH3113" s="172"/>
      <c r="AI3113" s="172"/>
      <c r="AJ3113" s="172"/>
      <c r="AK3113" s="172"/>
      <c r="AL3113" s="172"/>
      <c r="AM3113" s="172"/>
      <c r="AN3113" s="172"/>
      <c r="AO3113" s="172"/>
      <c r="AP3113" s="172"/>
      <c r="AQ3113" s="172"/>
      <c r="AR3113" s="172"/>
      <c r="AS3113" s="172"/>
      <c r="AT3113" s="172"/>
      <c r="AU3113" s="172"/>
      <c r="AV3113" s="172"/>
      <c r="AW3113" s="172"/>
      <c r="AX3113" s="172"/>
      <c r="AY3113" s="172"/>
      <c r="AZ3113" s="172"/>
      <c r="BA3113" s="172"/>
      <c r="BB3113" s="172"/>
      <c r="BC3113" s="172"/>
      <c r="BD3113" s="172"/>
      <c r="BE3113" s="172"/>
      <c r="BF3113" s="172"/>
      <c r="BG3113" s="172"/>
      <c r="BH3113" s="172"/>
      <c r="BI3113" s="172"/>
      <c r="BJ3113" s="172"/>
      <c r="BK3113" s="172"/>
      <c r="BL3113" s="172"/>
      <c r="BM3113" s="172"/>
      <c r="BN3113" s="172"/>
    </row>
    <row r="3114" spans="20:66" s="156" customFormat="1">
      <c r="T3114" s="172"/>
      <c r="U3114" s="172"/>
      <c r="V3114" s="172"/>
      <c r="W3114" s="172"/>
      <c r="X3114" s="172"/>
      <c r="Y3114" s="172"/>
      <c r="Z3114" s="172"/>
      <c r="AA3114" s="172"/>
      <c r="AB3114" s="172"/>
      <c r="AC3114" s="172"/>
      <c r="AD3114" s="172"/>
      <c r="AE3114" s="172"/>
      <c r="AF3114" s="172"/>
      <c r="AG3114" s="172"/>
      <c r="AH3114" s="172"/>
      <c r="AI3114" s="172"/>
      <c r="AJ3114" s="172"/>
      <c r="AK3114" s="172"/>
      <c r="AL3114" s="172"/>
      <c r="AM3114" s="172"/>
      <c r="AN3114" s="172"/>
      <c r="AO3114" s="172"/>
      <c r="AP3114" s="172"/>
      <c r="AQ3114" s="172"/>
      <c r="AR3114" s="172"/>
      <c r="AS3114" s="172"/>
      <c r="AT3114" s="172"/>
      <c r="AU3114" s="172"/>
      <c r="AV3114" s="172"/>
      <c r="AW3114" s="172"/>
      <c r="AX3114" s="172"/>
      <c r="AY3114" s="172"/>
      <c r="AZ3114" s="172"/>
      <c r="BA3114" s="172"/>
      <c r="BB3114" s="172"/>
      <c r="BC3114" s="172"/>
      <c r="BD3114" s="172"/>
      <c r="BE3114" s="172"/>
      <c r="BF3114" s="172"/>
      <c r="BG3114" s="172"/>
      <c r="BH3114" s="172"/>
      <c r="BI3114" s="172"/>
      <c r="BJ3114" s="172"/>
      <c r="BK3114" s="172"/>
      <c r="BL3114" s="172"/>
      <c r="BM3114" s="172"/>
      <c r="BN3114" s="172"/>
    </row>
    <row r="3115" spans="20:66" s="156" customFormat="1">
      <c r="T3115" s="172"/>
      <c r="U3115" s="172"/>
      <c r="V3115" s="172"/>
      <c r="W3115" s="172"/>
      <c r="X3115" s="172"/>
      <c r="Y3115" s="172"/>
      <c r="Z3115" s="172"/>
      <c r="AA3115" s="172"/>
      <c r="AB3115" s="172"/>
      <c r="AC3115" s="172"/>
      <c r="AD3115" s="172"/>
      <c r="AE3115" s="172"/>
      <c r="AF3115" s="172"/>
      <c r="AG3115" s="172"/>
      <c r="AH3115" s="172"/>
      <c r="AI3115" s="172"/>
      <c r="AJ3115" s="172"/>
      <c r="AK3115" s="172"/>
      <c r="AL3115" s="172"/>
      <c r="AM3115" s="172"/>
      <c r="AN3115" s="172"/>
      <c r="AO3115" s="172"/>
      <c r="AP3115" s="172"/>
      <c r="AQ3115" s="172"/>
      <c r="AR3115" s="172"/>
      <c r="AS3115" s="172"/>
      <c r="AT3115" s="172"/>
      <c r="AU3115" s="172"/>
      <c r="AV3115" s="172"/>
      <c r="AW3115" s="172"/>
      <c r="AX3115" s="172"/>
      <c r="AY3115" s="172"/>
      <c r="AZ3115" s="172"/>
      <c r="BA3115" s="172"/>
      <c r="BB3115" s="172"/>
      <c r="BC3115" s="172"/>
      <c r="BD3115" s="172"/>
      <c r="BE3115" s="172"/>
      <c r="BF3115" s="172"/>
      <c r="BG3115" s="172"/>
      <c r="BH3115" s="172"/>
      <c r="BI3115" s="172"/>
      <c r="BJ3115" s="172"/>
      <c r="BK3115" s="172"/>
      <c r="BL3115" s="172"/>
      <c r="BM3115" s="172"/>
      <c r="BN3115" s="172"/>
    </row>
    <row r="3116" spans="20:66" s="156" customFormat="1">
      <c r="T3116" s="172"/>
      <c r="U3116" s="172"/>
      <c r="V3116" s="172"/>
      <c r="W3116" s="172"/>
      <c r="X3116" s="172"/>
      <c r="Y3116" s="172"/>
      <c r="Z3116" s="172"/>
      <c r="AA3116" s="172"/>
      <c r="AB3116" s="172"/>
      <c r="AC3116" s="172"/>
      <c r="AD3116" s="172"/>
      <c r="AE3116" s="172"/>
      <c r="AF3116" s="172"/>
      <c r="AG3116" s="172"/>
      <c r="AH3116" s="172"/>
      <c r="AI3116" s="172"/>
      <c r="AJ3116" s="172"/>
      <c r="AK3116" s="172"/>
      <c r="AL3116" s="172"/>
      <c r="AM3116" s="172"/>
      <c r="AN3116" s="172"/>
      <c r="AO3116" s="172"/>
      <c r="AP3116" s="172"/>
      <c r="AQ3116" s="172"/>
      <c r="AR3116" s="172"/>
      <c r="AS3116" s="172"/>
      <c r="AT3116" s="172"/>
      <c r="AU3116" s="172"/>
      <c r="AV3116" s="172"/>
      <c r="AW3116" s="172"/>
      <c r="AX3116" s="172"/>
      <c r="AY3116" s="172"/>
      <c r="AZ3116" s="172"/>
      <c r="BA3116" s="172"/>
      <c r="BB3116" s="172"/>
      <c r="BC3116" s="172"/>
      <c r="BD3116" s="172"/>
      <c r="BE3116" s="172"/>
      <c r="BF3116" s="172"/>
      <c r="BG3116" s="172"/>
      <c r="BH3116" s="172"/>
      <c r="BI3116" s="172"/>
      <c r="BJ3116" s="172"/>
      <c r="BK3116" s="172"/>
      <c r="BL3116" s="172"/>
      <c r="BM3116" s="172"/>
      <c r="BN3116" s="172"/>
    </row>
    <row r="3117" spans="20:66" s="156" customFormat="1">
      <c r="T3117" s="172"/>
      <c r="U3117" s="172"/>
      <c r="V3117" s="172"/>
      <c r="W3117" s="172"/>
      <c r="X3117" s="172"/>
      <c r="Y3117" s="172"/>
      <c r="Z3117" s="172"/>
      <c r="AA3117" s="172"/>
      <c r="AB3117" s="172"/>
      <c r="AC3117" s="172"/>
      <c r="AD3117" s="172"/>
      <c r="AE3117" s="172"/>
      <c r="AF3117" s="172"/>
      <c r="AG3117" s="172"/>
      <c r="AH3117" s="172"/>
      <c r="AI3117" s="172"/>
      <c r="AJ3117" s="172"/>
      <c r="AK3117" s="172"/>
      <c r="AL3117" s="172"/>
      <c r="AM3117" s="172"/>
      <c r="AN3117" s="172"/>
      <c r="AO3117" s="172"/>
      <c r="AP3117" s="172"/>
      <c r="AQ3117" s="172"/>
      <c r="AR3117" s="172"/>
      <c r="AS3117" s="172"/>
      <c r="AT3117" s="172"/>
      <c r="AU3117" s="172"/>
      <c r="AV3117" s="172"/>
      <c r="AW3117" s="172"/>
      <c r="AX3117" s="172"/>
      <c r="AY3117" s="172"/>
      <c r="AZ3117" s="172"/>
      <c r="BA3117" s="172"/>
      <c r="BB3117" s="172"/>
      <c r="BC3117" s="172"/>
      <c r="BD3117" s="172"/>
      <c r="BE3117" s="172"/>
      <c r="BF3117" s="172"/>
      <c r="BG3117" s="172"/>
      <c r="BH3117" s="172"/>
      <c r="BI3117" s="172"/>
      <c r="BJ3117" s="172"/>
      <c r="BK3117" s="172"/>
      <c r="BL3117" s="172"/>
      <c r="BM3117" s="172"/>
      <c r="BN3117" s="172"/>
    </row>
    <row r="3118" spans="20:66" s="156" customFormat="1">
      <c r="T3118" s="172"/>
      <c r="U3118" s="172"/>
      <c r="V3118" s="172"/>
      <c r="W3118" s="172"/>
      <c r="X3118" s="172"/>
      <c r="Y3118" s="172"/>
      <c r="Z3118" s="172"/>
      <c r="AA3118" s="172"/>
      <c r="AB3118" s="172"/>
      <c r="AC3118" s="172"/>
      <c r="AD3118" s="172"/>
      <c r="AE3118" s="172"/>
      <c r="AF3118" s="172"/>
      <c r="AG3118" s="172"/>
      <c r="AH3118" s="172"/>
      <c r="AI3118" s="172"/>
      <c r="AJ3118" s="172"/>
      <c r="AK3118" s="172"/>
      <c r="AL3118" s="172"/>
      <c r="AM3118" s="172"/>
      <c r="AN3118" s="172"/>
      <c r="AO3118" s="172"/>
      <c r="AP3118" s="172"/>
      <c r="AQ3118" s="172"/>
      <c r="AR3118" s="172"/>
      <c r="AS3118" s="172"/>
      <c r="AT3118" s="172"/>
      <c r="AU3118" s="172"/>
      <c r="AV3118" s="172"/>
      <c r="AW3118" s="172"/>
      <c r="AX3118" s="172"/>
      <c r="AY3118" s="172"/>
      <c r="AZ3118" s="172"/>
      <c r="BA3118" s="172"/>
      <c r="BB3118" s="172"/>
      <c r="BC3118" s="172"/>
      <c r="BD3118" s="172"/>
      <c r="BE3118" s="172"/>
      <c r="BF3118" s="172"/>
      <c r="BG3118" s="172"/>
      <c r="BH3118" s="172"/>
      <c r="BI3118" s="172"/>
      <c r="BJ3118" s="172"/>
      <c r="BK3118" s="172"/>
      <c r="BL3118" s="172"/>
      <c r="BM3118" s="172"/>
      <c r="BN3118" s="172"/>
    </row>
    <row r="3119" spans="20:66" s="156" customFormat="1">
      <c r="T3119" s="172"/>
      <c r="U3119" s="172"/>
      <c r="V3119" s="172"/>
      <c r="W3119" s="172"/>
      <c r="X3119" s="172"/>
      <c r="Y3119" s="172"/>
      <c r="Z3119" s="172"/>
      <c r="AA3119" s="172"/>
      <c r="AB3119" s="172"/>
      <c r="AC3119" s="172"/>
      <c r="AD3119" s="172"/>
      <c r="AE3119" s="172"/>
      <c r="AF3119" s="172"/>
      <c r="AG3119" s="172"/>
      <c r="AH3119" s="172"/>
      <c r="AI3119" s="172"/>
      <c r="AJ3119" s="172"/>
      <c r="AK3119" s="172"/>
      <c r="AL3119" s="172"/>
      <c r="AM3119" s="172"/>
      <c r="AN3119" s="172"/>
      <c r="AO3119" s="172"/>
      <c r="AP3119" s="172"/>
      <c r="AQ3119" s="172"/>
      <c r="AR3119" s="172"/>
      <c r="AS3119" s="172"/>
      <c r="AT3119" s="172"/>
      <c r="AU3119" s="172"/>
      <c r="AV3119" s="172"/>
      <c r="AW3119" s="172"/>
      <c r="AX3119" s="172"/>
      <c r="AY3119" s="172"/>
      <c r="AZ3119" s="172"/>
      <c r="BA3119" s="172"/>
      <c r="BB3119" s="172"/>
      <c r="BC3119" s="172"/>
      <c r="BD3119" s="172"/>
      <c r="BE3119" s="172"/>
      <c r="BF3119" s="172"/>
      <c r="BG3119" s="172"/>
      <c r="BH3119" s="172"/>
      <c r="BI3119" s="172"/>
      <c r="BJ3119" s="172"/>
      <c r="BK3119" s="172"/>
      <c r="BL3119" s="172"/>
      <c r="BM3119" s="172"/>
      <c r="BN3119" s="172"/>
    </row>
    <row r="3120" spans="20:66" s="156" customFormat="1">
      <c r="T3120" s="172"/>
      <c r="U3120" s="172"/>
      <c r="V3120" s="172"/>
      <c r="W3120" s="172"/>
      <c r="X3120" s="172"/>
      <c r="Y3120" s="172"/>
      <c r="Z3120" s="172"/>
      <c r="AA3120" s="172"/>
      <c r="AB3120" s="172"/>
      <c r="AC3120" s="172"/>
      <c r="AD3120" s="172"/>
      <c r="AE3120" s="172"/>
      <c r="AF3120" s="172"/>
      <c r="AG3120" s="172"/>
      <c r="AH3120" s="172"/>
      <c r="AI3120" s="172"/>
      <c r="AJ3120" s="172"/>
      <c r="AK3120" s="172"/>
      <c r="AL3120" s="172"/>
      <c r="AM3120" s="172"/>
      <c r="AN3120" s="172"/>
      <c r="AO3120" s="172"/>
      <c r="AP3120" s="172"/>
      <c r="AQ3120" s="172"/>
      <c r="AR3120" s="172"/>
      <c r="AS3120" s="172"/>
      <c r="AT3120" s="172"/>
      <c r="AU3120" s="172"/>
      <c r="AV3120" s="172"/>
      <c r="AW3120" s="172"/>
      <c r="AX3120" s="172"/>
      <c r="AY3120" s="172"/>
      <c r="AZ3120" s="172"/>
      <c r="BA3120" s="172"/>
      <c r="BB3120" s="172"/>
      <c r="BC3120" s="172"/>
      <c r="BD3120" s="172"/>
      <c r="BE3120" s="172"/>
      <c r="BF3120" s="172"/>
      <c r="BG3120" s="172"/>
      <c r="BH3120" s="172"/>
      <c r="BI3120" s="172"/>
      <c r="BJ3120" s="172"/>
      <c r="BK3120" s="172"/>
      <c r="BL3120" s="172"/>
      <c r="BM3120" s="172"/>
      <c r="BN3120" s="172"/>
    </row>
    <row r="3121" spans="20:66" s="156" customFormat="1">
      <c r="T3121" s="172"/>
      <c r="U3121" s="172"/>
      <c r="V3121" s="172"/>
      <c r="W3121" s="172"/>
      <c r="X3121" s="172"/>
      <c r="Y3121" s="172"/>
      <c r="Z3121" s="172"/>
      <c r="AA3121" s="172"/>
      <c r="AB3121" s="172"/>
      <c r="AC3121" s="172"/>
      <c r="AD3121" s="172"/>
      <c r="AE3121" s="172"/>
      <c r="AF3121" s="172"/>
      <c r="AG3121" s="172"/>
      <c r="AH3121" s="172"/>
      <c r="AI3121" s="172"/>
      <c r="AJ3121" s="172"/>
      <c r="AK3121" s="172"/>
      <c r="AL3121" s="172"/>
      <c r="AM3121" s="172"/>
      <c r="AN3121" s="172"/>
      <c r="AO3121" s="172"/>
      <c r="AP3121" s="172"/>
      <c r="AQ3121" s="172"/>
      <c r="AR3121" s="172"/>
      <c r="AS3121" s="172"/>
      <c r="AT3121" s="172"/>
      <c r="AU3121" s="172"/>
      <c r="AV3121" s="172"/>
      <c r="AW3121" s="172"/>
      <c r="AX3121" s="172"/>
      <c r="AY3121" s="172"/>
      <c r="AZ3121" s="172"/>
      <c r="BA3121" s="172"/>
      <c r="BB3121" s="172"/>
      <c r="BC3121" s="172"/>
      <c r="BD3121" s="172"/>
      <c r="BE3121" s="172"/>
      <c r="BF3121" s="172"/>
      <c r="BG3121" s="172"/>
      <c r="BH3121" s="172"/>
      <c r="BI3121" s="172"/>
      <c r="BJ3121" s="172"/>
      <c r="BK3121" s="172"/>
      <c r="BL3121" s="172"/>
      <c r="BM3121" s="172"/>
      <c r="BN3121" s="172"/>
    </row>
    <row r="3122" spans="20:66" s="156" customFormat="1">
      <c r="T3122" s="172"/>
      <c r="U3122" s="172"/>
      <c r="V3122" s="172"/>
      <c r="W3122" s="172"/>
      <c r="X3122" s="172"/>
      <c r="Y3122" s="172"/>
      <c r="Z3122" s="172"/>
      <c r="AA3122" s="172"/>
      <c r="AB3122" s="172"/>
      <c r="AC3122" s="172"/>
      <c r="AD3122" s="172"/>
      <c r="AE3122" s="172"/>
      <c r="AF3122" s="172"/>
      <c r="AG3122" s="172"/>
      <c r="AH3122" s="172"/>
      <c r="AI3122" s="172"/>
      <c r="AJ3122" s="172"/>
      <c r="AK3122" s="172"/>
      <c r="AL3122" s="172"/>
      <c r="AM3122" s="172"/>
      <c r="AN3122" s="172"/>
      <c r="AO3122" s="172"/>
      <c r="AP3122" s="172"/>
      <c r="AQ3122" s="172"/>
      <c r="AR3122" s="172"/>
      <c r="AS3122" s="172"/>
      <c r="AT3122" s="172"/>
      <c r="AU3122" s="172"/>
      <c r="AV3122" s="172"/>
      <c r="AW3122" s="172"/>
      <c r="AX3122" s="172"/>
      <c r="AY3122" s="172"/>
      <c r="AZ3122" s="172"/>
      <c r="BA3122" s="172"/>
      <c r="BB3122" s="172"/>
      <c r="BC3122" s="172"/>
      <c r="BD3122" s="172"/>
      <c r="BE3122" s="172"/>
      <c r="BF3122" s="172"/>
      <c r="BG3122" s="172"/>
      <c r="BH3122" s="172"/>
      <c r="BI3122" s="172"/>
      <c r="BJ3122" s="172"/>
      <c r="BK3122" s="172"/>
      <c r="BL3122" s="172"/>
      <c r="BM3122" s="172"/>
      <c r="BN3122" s="172"/>
    </row>
    <row r="3123" spans="20:66" s="156" customFormat="1">
      <c r="T3123" s="172"/>
      <c r="U3123" s="172"/>
      <c r="V3123" s="172"/>
      <c r="W3123" s="172"/>
      <c r="X3123" s="172"/>
      <c r="Y3123" s="172"/>
      <c r="Z3123" s="172"/>
      <c r="AA3123" s="172"/>
      <c r="AB3123" s="172"/>
      <c r="AC3123" s="172"/>
      <c r="AD3123" s="172"/>
      <c r="AE3123" s="172"/>
      <c r="AF3123" s="172"/>
      <c r="AG3123" s="172"/>
      <c r="AH3123" s="172"/>
      <c r="AI3123" s="172"/>
      <c r="AJ3123" s="172"/>
      <c r="AK3123" s="172"/>
      <c r="AL3123" s="172"/>
      <c r="AM3123" s="172"/>
      <c r="AN3123" s="172"/>
      <c r="AO3123" s="172"/>
      <c r="AP3123" s="172"/>
      <c r="AQ3123" s="172"/>
      <c r="AR3123" s="172"/>
      <c r="AS3123" s="172"/>
      <c r="AT3123" s="172"/>
      <c r="AU3123" s="172"/>
      <c r="AV3123" s="172"/>
      <c r="AW3123" s="172"/>
      <c r="AX3123" s="172"/>
      <c r="AY3123" s="172"/>
      <c r="AZ3123" s="172"/>
      <c r="BA3123" s="172"/>
      <c r="BB3123" s="172"/>
      <c r="BC3123" s="172"/>
      <c r="BD3123" s="172"/>
      <c r="BE3123" s="172"/>
      <c r="BF3123" s="172"/>
      <c r="BG3123" s="172"/>
      <c r="BH3123" s="172"/>
      <c r="BI3123" s="172"/>
      <c r="BJ3123" s="172"/>
      <c r="BK3123" s="172"/>
      <c r="BL3123" s="172"/>
      <c r="BM3123" s="172"/>
      <c r="BN3123" s="172"/>
    </row>
    <row r="3124" spans="20:66" s="156" customFormat="1">
      <c r="T3124" s="172"/>
      <c r="U3124" s="172"/>
      <c r="V3124" s="172"/>
      <c r="W3124" s="172"/>
      <c r="X3124" s="172"/>
      <c r="Y3124" s="172"/>
      <c r="Z3124" s="172"/>
      <c r="AA3124" s="172"/>
      <c r="AB3124" s="172"/>
      <c r="AC3124" s="172"/>
      <c r="AD3124" s="172"/>
      <c r="AE3124" s="172"/>
      <c r="AF3124" s="172"/>
      <c r="AG3124" s="172"/>
      <c r="AH3124" s="172"/>
      <c r="AI3124" s="172"/>
      <c r="AJ3124" s="172"/>
      <c r="AK3124" s="172"/>
      <c r="AL3124" s="172"/>
      <c r="AM3124" s="172"/>
      <c r="AN3124" s="172"/>
      <c r="AO3124" s="172"/>
      <c r="AP3124" s="172"/>
      <c r="AQ3124" s="172"/>
      <c r="AR3124" s="172"/>
      <c r="AS3124" s="172"/>
      <c r="AT3124" s="172"/>
      <c r="AU3124" s="172"/>
      <c r="AV3124" s="172"/>
      <c r="AW3124" s="172"/>
      <c r="AX3124" s="172"/>
      <c r="AY3124" s="172"/>
      <c r="AZ3124" s="172"/>
      <c r="BA3124" s="172"/>
      <c r="BB3124" s="172"/>
      <c r="BC3124" s="172"/>
      <c r="BD3124" s="172"/>
      <c r="BE3124" s="172"/>
      <c r="BF3124" s="172"/>
      <c r="BG3124" s="172"/>
      <c r="BH3124" s="172"/>
      <c r="BI3124" s="172"/>
      <c r="BJ3124" s="172"/>
      <c r="BK3124" s="172"/>
      <c r="BL3124" s="172"/>
      <c r="BM3124" s="172"/>
      <c r="BN3124" s="172"/>
    </row>
    <row r="3125" spans="20:66" s="156" customFormat="1">
      <c r="T3125" s="172"/>
      <c r="U3125" s="172"/>
      <c r="V3125" s="172"/>
      <c r="W3125" s="172"/>
      <c r="X3125" s="172"/>
      <c r="Y3125" s="172"/>
      <c r="Z3125" s="172"/>
      <c r="AA3125" s="172"/>
      <c r="AB3125" s="172"/>
      <c r="AC3125" s="172"/>
      <c r="AD3125" s="172"/>
      <c r="AE3125" s="172"/>
      <c r="AF3125" s="172"/>
      <c r="AG3125" s="172"/>
      <c r="AH3125" s="172"/>
      <c r="AI3125" s="172"/>
      <c r="AJ3125" s="172"/>
      <c r="AK3125" s="172"/>
      <c r="AL3125" s="172"/>
      <c r="AM3125" s="172"/>
      <c r="AN3125" s="172"/>
      <c r="AO3125" s="172"/>
      <c r="AP3125" s="172"/>
      <c r="AQ3125" s="172"/>
      <c r="AR3125" s="172"/>
      <c r="AS3125" s="172"/>
      <c r="AT3125" s="172"/>
      <c r="AU3125" s="172"/>
      <c r="AV3125" s="172"/>
      <c r="AW3125" s="172"/>
      <c r="AX3125" s="172"/>
      <c r="AY3125" s="172"/>
      <c r="AZ3125" s="172"/>
      <c r="BA3125" s="172"/>
      <c r="BB3125" s="172"/>
      <c r="BC3125" s="172"/>
      <c r="BD3125" s="172"/>
      <c r="BE3125" s="172"/>
      <c r="BF3125" s="172"/>
      <c r="BG3125" s="172"/>
      <c r="BH3125" s="172"/>
      <c r="BI3125" s="172"/>
      <c r="BJ3125" s="172"/>
      <c r="BK3125" s="172"/>
      <c r="BL3125" s="172"/>
      <c r="BM3125" s="172"/>
      <c r="BN3125" s="172"/>
    </row>
    <row r="3126" spans="20:66" s="156" customFormat="1">
      <c r="T3126" s="172"/>
      <c r="U3126" s="172"/>
      <c r="V3126" s="172"/>
      <c r="W3126" s="172"/>
      <c r="X3126" s="172"/>
      <c r="Y3126" s="172"/>
      <c r="Z3126" s="172"/>
      <c r="AA3126" s="172"/>
      <c r="AB3126" s="172"/>
      <c r="AC3126" s="172"/>
      <c r="AD3126" s="172"/>
      <c r="AE3126" s="172"/>
      <c r="AF3126" s="172"/>
      <c r="AG3126" s="172"/>
      <c r="AH3126" s="172"/>
      <c r="AI3126" s="172"/>
      <c r="AJ3126" s="172"/>
      <c r="AK3126" s="172"/>
      <c r="AL3126" s="172"/>
      <c r="AM3126" s="172"/>
      <c r="AN3126" s="172"/>
      <c r="AO3126" s="172"/>
      <c r="AP3126" s="172"/>
      <c r="AQ3126" s="172"/>
      <c r="AR3126" s="172"/>
      <c r="AS3126" s="172"/>
      <c r="AT3126" s="172"/>
      <c r="AU3126" s="172"/>
      <c r="AV3126" s="172"/>
      <c r="AW3126" s="172"/>
      <c r="AX3126" s="172"/>
      <c r="AY3126" s="172"/>
      <c r="AZ3126" s="172"/>
      <c r="BA3126" s="172"/>
      <c r="BB3126" s="172"/>
      <c r="BC3126" s="172"/>
      <c r="BD3126" s="172"/>
      <c r="BE3126" s="172"/>
      <c r="BF3126" s="172"/>
      <c r="BG3126" s="172"/>
      <c r="BH3126" s="172"/>
      <c r="BI3126" s="172"/>
      <c r="BJ3126" s="172"/>
      <c r="BK3126" s="172"/>
      <c r="BL3126" s="172"/>
      <c r="BM3126" s="172"/>
      <c r="BN3126" s="172"/>
    </row>
    <row r="3127" spans="20:66" s="156" customFormat="1">
      <c r="T3127" s="172"/>
      <c r="U3127" s="172"/>
      <c r="V3127" s="172"/>
      <c r="W3127" s="172"/>
      <c r="X3127" s="172"/>
      <c r="Y3127" s="172"/>
      <c r="Z3127" s="172"/>
      <c r="AA3127" s="172"/>
      <c r="AB3127" s="172"/>
      <c r="AC3127" s="172"/>
      <c r="AD3127" s="172"/>
      <c r="AE3127" s="172"/>
      <c r="AF3127" s="172"/>
      <c r="AG3127" s="172"/>
      <c r="AH3127" s="172"/>
      <c r="AI3127" s="172"/>
      <c r="AJ3127" s="172"/>
      <c r="AK3127" s="172"/>
      <c r="AL3127" s="172"/>
      <c r="AM3127" s="172"/>
      <c r="AN3127" s="172"/>
      <c r="AO3127" s="172"/>
      <c r="AP3127" s="172"/>
      <c r="AQ3127" s="172"/>
      <c r="AR3127" s="172"/>
      <c r="AS3127" s="172"/>
      <c r="AT3127" s="172"/>
      <c r="AU3127" s="172"/>
      <c r="AV3127" s="172"/>
      <c r="AW3127" s="172"/>
      <c r="AX3127" s="172"/>
      <c r="AY3127" s="172"/>
      <c r="AZ3127" s="172"/>
      <c r="BA3127" s="172"/>
      <c r="BB3127" s="172"/>
      <c r="BC3127" s="172"/>
      <c r="BD3127" s="172"/>
      <c r="BE3127" s="172"/>
      <c r="BF3127" s="172"/>
      <c r="BG3127" s="172"/>
      <c r="BH3127" s="172"/>
      <c r="BI3127" s="172"/>
      <c r="BJ3127" s="172"/>
      <c r="BK3127" s="172"/>
      <c r="BL3127" s="172"/>
      <c r="BM3127" s="172"/>
      <c r="BN3127" s="172"/>
    </row>
    <row r="3128" spans="20:66" s="156" customFormat="1">
      <c r="T3128" s="172"/>
      <c r="U3128" s="172"/>
      <c r="V3128" s="172"/>
      <c r="W3128" s="172"/>
      <c r="X3128" s="172"/>
      <c r="Y3128" s="172"/>
      <c r="Z3128" s="172"/>
      <c r="AA3128" s="172"/>
      <c r="AB3128" s="172"/>
      <c r="AC3128" s="172"/>
      <c r="AD3128" s="172"/>
      <c r="AE3128" s="172"/>
      <c r="AF3128" s="172"/>
      <c r="AG3128" s="172"/>
      <c r="AH3128" s="172"/>
      <c r="AI3128" s="172"/>
      <c r="AJ3128" s="172"/>
      <c r="AK3128" s="172"/>
      <c r="AL3128" s="172"/>
      <c r="AM3128" s="172"/>
      <c r="AN3128" s="172"/>
      <c r="AO3128" s="172"/>
      <c r="AP3128" s="172"/>
      <c r="AQ3128" s="172"/>
      <c r="AR3128" s="172"/>
      <c r="AS3128" s="172"/>
      <c r="AT3128" s="172"/>
      <c r="AU3128" s="172"/>
      <c r="AV3128" s="172"/>
      <c r="AW3128" s="172"/>
      <c r="AX3128" s="172"/>
      <c r="AY3128" s="172"/>
      <c r="AZ3128" s="172"/>
      <c r="BA3128" s="172"/>
      <c r="BB3128" s="172"/>
      <c r="BC3128" s="172"/>
      <c r="BD3128" s="172"/>
      <c r="BE3128" s="172"/>
      <c r="BF3128" s="172"/>
      <c r="BG3128" s="172"/>
      <c r="BH3128" s="172"/>
      <c r="BI3128" s="172"/>
      <c r="BJ3128" s="172"/>
      <c r="BK3128" s="172"/>
      <c r="BL3128" s="172"/>
      <c r="BM3128" s="172"/>
      <c r="BN3128" s="172"/>
    </row>
    <row r="3129" spans="20:66" s="156" customFormat="1">
      <c r="T3129" s="172"/>
      <c r="U3129" s="172"/>
      <c r="V3129" s="172"/>
      <c r="W3129" s="172"/>
      <c r="X3129" s="172"/>
      <c r="Y3129" s="172"/>
      <c r="Z3129" s="172"/>
      <c r="AA3129" s="172"/>
      <c r="AB3129" s="172"/>
      <c r="AC3129" s="172"/>
      <c r="AD3129" s="172"/>
      <c r="AE3129" s="172"/>
      <c r="AF3129" s="172"/>
      <c r="AG3129" s="172"/>
      <c r="AH3129" s="172"/>
      <c r="AI3129" s="172"/>
      <c r="AJ3129" s="172"/>
      <c r="AK3129" s="172"/>
      <c r="AL3129" s="172"/>
      <c r="AM3129" s="172"/>
      <c r="AN3129" s="172"/>
      <c r="AO3129" s="172"/>
      <c r="AP3129" s="172"/>
      <c r="AQ3129" s="172"/>
      <c r="AR3129" s="172"/>
      <c r="AS3129" s="172"/>
      <c r="AT3129" s="172"/>
      <c r="AU3129" s="172"/>
      <c r="AV3129" s="172"/>
      <c r="AW3129" s="172"/>
      <c r="AX3129" s="172"/>
      <c r="AY3129" s="172"/>
      <c r="AZ3129" s="172"/>
      <c r="BA3129" s="172"/>
      <c r="BB3129" s="172"/>
      <c r="BC3129" s="172"/>
      <c r="BD3129" s="172"/>
      <c r="BE3129" s="172"/>
      <c r="BF3129" s="172"/>
      <c r="BG3129" s="172"/>
      <c r="BH3129" s="172"/>
      <c r="BI3129" s="172"/>
      <c r="BJ3129" s="172"/>
      <c r="BK3129" s="172"/>
      <c r="BL3129" s="172"/>
      <c r="BM3129" s="172"/>
      <c r="BN3129" s="172"/>
    </row>
    <row r="3130" spans="20:66" s="156" customFormat="1">
      <c r="T3130" s="172"/>
      <c r="U3130" s="172"/>
      <c r="V3130" s="172"/>
      <c r="W3130" s="172"/>
      <c r="X3130" s="172"/>
      <c r="Y3130" s="172"/>
      <c r="Z3130" s="172"/>
      <c r="AA3130" s="172"/>
      <c r="AB3130" s="172"/>
      <c r="AC3130" s="172"/>
      <c r="AD3130" s="172"/>
      <c r="AE3130" s="172"/>
      <c r="AF3130" s="172"/>
      <c r="AG3130" s="172"/>
      <c r="AH3130" s="172"/>
      <c r="AI3130" s="172"/>
      <c r="AJ3130" s="172"/>
      <c r="AK3130" s="172"/>
      <c r="AL3130" s="172"/>
      <c r="AM3130" s="172"/>
      <c r="AN3130" s="172"/>
      <c r="AO3130" s="172"/>
      <c r="AP3130" s="172"/>
      <c r="AQ3130" s="172"/>
      <c r="AR3130" s="172"/>
      <c r="AS3130" s="172"/>
      <c r="AT3130" s="172"/>
      <c r="AU3130" s="172"/>
      <c r="AV3130" s="172"/>
      <c r="AW3130" s="172"/>
      <c r="AX3130" s="172"/>
      <c r="AY3130" s="172"/>
      <c r="AZ3130" s="172"/>
      <c r="BA3130" s="172"/>
      <c r="BB3130" s="172"/>
      <c r="BC3130" s="172"/>
      <c r="BD3130" s="172"/>
      <c r="BE3130" s="172"/>
      <c r="BF3130" s="172"/>
      <c r="BG3130" s="172"/>
      <c r="BH3130" s="172"/>
      <c r="BI3130" s="172"/>
      <c r="BJ3130" s="172"/>
      <c r="BK3130" s="172"/>
      <c r="BL3130" s="172"/>
      <c r="BM3130" s="172"/>
      <c r="BN3130" s="172"/>
    </row>
    <row r="3131" spans="20:66" s="156" customFormat="1">
      <c r="T3131" s="172"/>
      <c r="U3131" s="172"/>
      <c r="V3131" s="172"/>
      <c r="W3131" s="172"/>
      <c r="X3131" s="172"/>
      <c r="Y3131" s="172"/>
      <c r="Z3131" s="172"/>
      <c r="AA3131" s="172"/>
      <c r="AB3131" s="172"/>
      <c r="AC3131" s="172"/>
      <c r="AD3131" s="172"/>
      <c r="AE3131" s="172"/>
      <c r="AF3131" s="172"/>
      <c r="AG3131" s="172"/>
      <c r="AH3131" s="172"/>
      <c r="AI3131" s="172"/>
      <c r="AJ3131" s="172"/>
      <c r="AK3131" s="172"/>
      <c r="AL3131" s="172"/>
      <c r="AM3131" s="172"/>
      <c r="AN3131" s="172"/>
      <c r="AO3131" s="172"/>
      <c r="AP3131" s="172"/>
      <c r="AQ3131" s="172"/>
      <c r="AR3131" s="172"/>
      <c r="AS3131" s="172"/>
      <c r="AT3131" s="172"/>
      <c r="AU3131" s="172"/>
      <c r="AV3131" s="172"/>
      <c r="AW3131" s="172"/>
      <c r="AX3131" s="172"/>
      <c r="AY3131" s="172"/>
      <c r="AZ3131" s="172"/>
      <c r="BA3131" s="172"/>
      <c r="BB3131" s="172"/>
      <c r="BC3131" s="172"/>
      <c r="BD3131" s="172"/>
      <c r="BE3131" s="172"/>
      <c r="BF3131" s="172"/>
      <c r="BG3131" s="172"/>
      <c r="BH3131" s="172"/>
      <c r="BI3131" s="172"/>
      <c r="BJ3131" s="172"/>
      <c r="BK3131" s="172"/>
      <c r="BL3131" s="172"/>
      <c r="BM3131" s="172"/>
      <c r="BN3131" s="172"/>
    </row>
    <row r="3132" spans="20:66" s="156" customFormat="1">
      <c r="T3132" s="172"/>
      <c r="U3132" s="172"/>
      <c r="V3132" s="172"/>
      <c r="W3132" s="172"/>
      <c r="X3132" s="172"/>
      <c r="Y3132" s="172"/>
      <c r="Z3132" s="172"/>
      <c r="AA3132" s="172"/>
      <c r="AB3132" s="172"/>
      <c r="AC3132" s="172"/>
      <c r="AD3132" s="172"/>
      <c r="AE3132" s="172"/>
      <c r="AF3132" s="172"/>
      <c r="AG3132" s="172"/>
      <c r="AH3132" s="172"/>
      <c r="AI3132" s="172"/>
      <c r="AJ3132" s="172"/>
      <c r="AK3132" s="172"/>
      <c r="AL3132" s="172"/>
      <c r="AM3132" s="172"/>
      <c r="AN3132" s="172"/>
      <c r="AO3132" s="172"/>
      <c r="AP3132" s="172"/>
      <c r="AQ3132" s="172"/>
      <c r="AR3132" s="172"/>
      <c r="AS3132" s="172"/>
      <c r="AT3132" s="172"/>
      <c r="AU3132" s="172"/>
      <c r="AV3132" s="172"/>
      <c r="AW3132" s="172"/>
      <c r="AX3132" s="172"/>
      <c r="AY3132" s="172"/>
      <c r="AZ3132" s="172"/>
      <c r="BA3132" s="172"/>
      <c r="BB3132" s="172"/>
      <c r="BC3132" s="172"/>
      <c r="BD3132" s="172"/>
      <c r="BE3132" s="172"/>
      <c r="BF3132" s="172"/>
      <c r="BG3132" s="172"/>
      <c r="BH3132" s="172"/>
      <c r="BI3132" s="172"/>
      <c r="BJ3132" s="172"/>
      <c r="BK3132" s="172"/>
      <c r="BL3132" s="172"/>
      <c r="BM3132" s="172"/>
      <c r="BN3132" s="172"/>
    </row>
    <row r="3133" spans="20:66" s="156" customFormat="1">
      <c r="T3133" s="172"/>
      <c r="U3133" s="172"/>
      <c r="V3133" s="172"/>
      <c r="W3133" s="172"/>
      <c r="X3133" s="172"/>
      <c r="Y3133" s="172"/>
      <c r="Z3133" s="172"/>
      <c r="AA3133" s="172"/>
      <c r="AB3133" s="172"/>
      <c r="AC3133" s="172"/>
      <c r="AD3133" s="172"/>
      <c r="AE3133" s="172"/>
      <c r="AF3133" s="172"/>
      <c r="AG3133" s="172"/>
      <c r="AH3133" s="172"/>
      <c r="AI3133" s="172"/>
      <c r="AJ3133" s="172"/>
      <c r="AK3133" s="172"/>
      <c r="AL3133" s="172"/>
      <c r="AM3133" s="172"/>
      <c r="AN3133" s="172"/>
      <c r="AO3133" s="172"/>
      <c r="AP3133" s="172"/>
      <c r="AQ3133" s="172"/>
      <c r="AR3133" s="172"/>
      <c r="AS3133" s="172"/>
      <c r="AT3133" s="172"/>
      <c r="AU3133" s="172"/>
      <c r="AV3133" s="172"/>
      <c r="AW3133" s="172"/>
      <c r="AX3133" s="172"/>
      <c r="AY3133" s="172"/>
      <c r="AZ3133" s="172"/>
      <c r="BA3133" s="172"/>
      <c r="BB3133" s="172"/>
      <c r="BC3133" s="172"/>
      <c r="BD3133" s="172"/>
      <c r="BE3133" s="172"/>
      <c r="BF3133" s="172"/>
      <c r="BG3133" s="172"/>
      <c r="BH3133" s="172"/>
      <c r="BI3133" s="172"/>
      <c r="BJ3133" s="172"/>
      <c r="BK3133" s="172"/>
      <c r="BL3133" s="172"/>
      <c r="BM3133" s="172"/>
      <c r="BN3133" s="172"/>
    </row>
    <row r="3134" spans="20:66" s="156" customFormat="1">
      <c r="T3134" s="172"/>
      <c r="U3134" s="172"/>
      <c r="V3134" s="172"/>
      <c r="W3134" s="172"/>
      <c r="X3134" s="172"/>
      <c r="Y3134" s="172"/>
      <c r="Z3134" s="172"/>
      <c r="AA3134" s="172"/>
      <c r="AB3134" s="172"/>
      <c r="AC3134" s="172"/>
      <c r="AD3134" s="172"/>
      <c r="AE3134" s="172"/>
      <c r="AF3134" s="172"/>
      <c r="AG3134" s="172"/>
      <c r="AH3134" s="172"/>
      <c r="AI3134" s="172"/>
      <c r="AJ3134" s="172"/>
      <c r="AK3134" s="172"/>
      <c r="AL3134" s="172"/>
      <c r="AM3134" s="172"/>
      <c r="AN3134" s="172"/>
      <c r="AO3134" s="172"/>
      <c r="AP3134" s="172"/>
      <c r="AQ3134" s="172"/>
      <c r="AR3134" s="172"/>
      <c r="AS3134" s="172"/>
      <c r="AT3134" s="172"/>
      <c r="AU3134" s="172"/>
      <c r="AV3134" s="172"/>
      <c r="AW3134" s="172"/>
      <c r="AX3134" s="172"/>
      <c r="AY3134" s="172"/>
      <c r="AZ3134" s="172"/>
      <c r="BA3134" s="172"/>
      <c r="BB3134" s="172"/>
      <c r="BC3134" s="172"/>
      <c r="BD3134" s="172"/>
      <c r="BE3134" s="172"/>
      <c r="BF3134" s="172"/>
      <c r="BG3134" s="172"/>
      <c r="BH3134" s="172"/>
      <c r="BI3134" s="172"/>
      <c r="BJ3134" s="172"/>
      <c r="BK3134" s="172"/>
      <c r="BL3134" s="172"/>
      <c r="BM3134" s="172"/>
      <c r="BN3134" s="172"/>
    </row>
    <row r="3135" spans="20:66" s="156" customFormat="1">
      <c r="T3135" s="172"/>
      <c r="U3135" s="172"/>
      <c r="V3135" s="172"/>
      <c r="W3135" s="172"/>
      <c r="X3135" s="172"/>
      <c r="Y3135" s="172"/>
      <c r="Z3135" s="172"/>
      <c r="AA3135" s="172"/>
      <c r="AB3135" s="172"/>
      <c r="AC3135" s="172"/>
      <c r="AD3135" s="172"/>
      <c r="AE3135" s="172"/>
      <c r="AF3135" s="172"/>
      <c r="AG3135" s="172"/>
      <c r="AH3135" s="172"/>
      <c r="AI3135" s="172"/>
      <c r="AJ3135" s="172"/>
      <c r="AK3135" s="172"/>
      <c r="AL3135" s="172"/>
      <c r="AM3135" s="172"/>
      <c r="AN3135" s="172"/>
      <c r="AO3135" s="172"/>
      <c r="AP3135" s="172"/>
      <c r="AQ3135" s="172"/>
      <c r="AR3135" s="172"/>
      <c r="AS3135" s="172"/>
      <c r="AT3135" s="172"/>
      <c r="AU3135" s="172"/>
      <c r="AV3135" s="172"/>
      <c r="AW3135" s="172"/>
      <c r="AX3135" s="172"/>
      <c r="AY3135" s="172"/>
      <c r="AZ3135" s="172"/>
      <c r="BA3135" s="172"/>
      <c r="BB3135" s="172"/>
      <c r="BC3135" s="172"/>
      <c r="BD3135" s="172"/>
      <c r="BE3135" s="172"/>
      <c r="BF3135" s="172"/>
      <c r="BG3135" s="172"/>
      <c r="BH3135" s="172"/>
      <c r="BI3135" s="172"/>
      <c r="BJ3135" s="172"/>
      <c r="BK3135" s="172"/>
      <c r="BL3135" s="172"/>
      <c r="BM3135" s="172"/>
      <c r="BN3135" s="172"/>
    </row>
    <row r="3136" spans="20:66" s="156" customFormat="1">
      <c r="T3136" s="172"/>
      <c r="U3136" s="172"/>
      <c r="V3136" s="172"/>
      <c r="W3136" s="172"/>
      <c r="X3136" s="172"/>
      <c r="Y3136" s="172"/>
      <c r="Z3136" s="172"/>
      <c r="AA3136" s="172"/>
      <c r="AB3136" s="172"/>
      <c r="AC3136" s="172"/>
      <c r="AD3136" s="172"/>
      <c r="AE3136" s="172"/>
      <c r="AF3136" s="172"/>
      <c r="AG3136" s="172"/>
      <c r="AH3136" s="172"/>
      <c r="AI3136" s="172"/>
      <c r="AJ3136" s="172"/>
      <c r="AK3136" s="172"/>
      <c r="AL3136" s="172"/>
      <c r="AM3136" s="172"/>
      <c r="AN3136" s="172"/>
      <c r="AO3136" s="172"/>
      <c r="AP3136" s="172"/>
      <c r="AQ3136" s="172"/>
      <c r="AR3136" s="172"/>
      <c r="AS3136" s="172"/>
      <c r="AT3136" s="172"/>
      <c r="AU3136" s="172"/>
      <c r="AV3136" s="172"/>
      <c r="AW3136" s="172"/>
      <c r="AX3136" s="172"/>
      <c r="AY3136" s="172"/>
      <c r="AZ3136" s="172"/>
      <c r="BA3136" s="172"/>
      <c r="BB3136" s="172"/>
      <c r="BC3136" s="172"/>
      <c r="BD3136" s="172"/>
      <c r="BE3136" s="172"/>
      <c r="BF3136" s="172"/>
      <c r="BG3136" s="172"/>
      <c r="BH3136" s="172"/>
      <c r="BI3136" s="172"/>
      <c r="BJ3136" s="172"/>
      <c r="BK3136" s="172"/>
      <c r="BL3136" s="172"/>
      <c r="BM3136" s="172"/>
      <c r="BN3136" s="172"/>
    </row>
    <row r="3137" spans="20:66" s="156" customFormat="1">
      <c r="T3137" s="172"/>
      <c r="U3137" s="172"/>
      <c r="V3137" s="172"/>
      <c r="W3137" s="172"/>
      <c r="X3137" s="172"/>
      <c r="Y3137" s="172"/>
      <c r="Z3137" s="172"/>
      <c r="AA3137" s="172"/>
      <c r="AB3137" s="172"/>
      <c r="AC3137" s="172"/>
      <c r="AD3137" s="172"/>
      <c r="AE3137" s="172"/>
      <c r="AF3137" s="172"/>
      <c r="AG3137" s="172"/>
      <c r="AH3137" s="172"/>
      <c r="AI3137" s="172"/>
      <c r="AJ3137" s="172"/>
      <c r="AK3137" s="172"/>
      <c r="AL3137" s="172"/>
      <c r="AM3137" s="172"/>
      <c r="AN3137" s="172"/>
      <c r="AO3137" s="172"/>
      <c r="AP3137" s="172"/>
      <c r="AQ3137" s="172"/>
      <c r="AR3137" s="172"/>
      <c r="AS3137" s="172"/>
      <c r="AT3137" s="172"/>
      <c r="AU3137" s="172"/>
      <c r="AV3137" s="172"/>
      <c r="AW3137" s="172"/>
      <c r="AX3137" s="172"/>
      <c r="AY3137" s="172"/>
      <c r="AZ3137" s="172"/>
      <c r="BA3137" s="172"/>
      <c r="BB3137" s="172"/>
      <c r="BC3137" s="172"/>
      <c r="BD3137" s="172"/>
      <c r="BE3137" s="172"/>
      <c r="BF3137" s="172"/>
      <c r="BG3137" s="172"/>
      <c r="BH3137" s="172"/>
      <c r="BI3137" s="172"/>
      <c r="BJ3137" s="172"/>
      <c r="BK3137" s="172"/>
      <c r="BL3137" s="172"/>
      <c r="BM3137" s="172"/>
      <c r="BN3137" s="172"/>
    </row>
    <row r="3138" spans="20:66" s="156" customFormat="1">
      <c r="T3138" s="172"/>
      <c r="U3138" s="172"/>
      <c r="V3138" s="172"/>
      <c r="W3138" s="172"/>
      <c r="X3138" s="172"/>
      <c r="Y3138" s="172"/>
      <c r="Z3138" s="172"/>
      <c r="AA3138" s="172"/>
      <c r="AB3138" s="172"/>
      <c r="AC3138" s="172"/>
      <c r="AD3138" s="172"/>
      <c r="AE3138" s="172"/>
      <c r="AF3138" s="172"/>
      <c r="AG3138" s="172"/>
      <c r="AH3138" s="172"/>
      <c r="AI3138" s="172"/>
      <c r="AJ3138" s="172"/>
      <c r="AK3138" s="172"/>
      <c r="AL3138" s="172"/>
      <c r="AM3138" s="172"/>
      <c r="AN3138" s="172"/>
      <c r="AO3138" s="172"/>
      <c r="AP3138" s="172"/>
      <c r="AQ3138" s="172"/>
      <c r="AR3138" s="172"/>
      <c r="AS3138" s="172"/>
      <c r="AT3138" s="172"/>
      <c r="AU3138" s="172"/>
      <c r="AV3138" s="172"/>
      <c r="AW3138" s="172"/>
      <c r="AX3138" s="172"/>
      <c r="AY3138" s="172"/>
      <c r="AZ3138" s="172"/>
      <c r="BA3138" s="172"/>
      <c r="BB3138" s="172"/>
      <c r="BC3138" s="172"/>
      <c r="BD3138" s="172"/>
      <c r="BE3138" s="172"/>
      <c r="BF3138" s="172"/>
      <c r="BG3138" s="172"/>
      <c r="BH3138" s="172"/>
      <c r="BI3138" s="172"/>
      <c r="BJ3138" s="172"/>
      <c r="BK3138" s="172"/>
      <c r="BL3138" s="172"/>
      <c r="BM3138" s="172"/>
      <c r="BN3138" s="172"/>
    </row>
    <row r="3139" spans="20:66" s="156" customFormat="1">
      <c r="T3139" s="172"/>
      <c r="U3139" s="172"/>
      <c r="V3139" s="172"/>
      <c r="W3139" s="172"/>
      <c r="X3139" s="172"/>
      <c r="Y3139" s="172"/>
      <c r="Z3139" s="172"/>
      <c r="AA3139" s="172"/>
      <c r="AB3139" s="172"/>
      <c r="AC3139" s="172"/>
      <c r="AD3139" s="172"/>
      <c r="AE3139" s="172"/>
      <c r="AF3139" s="172"/>
      <c r="AG3139" s="172"/>
      <c r="AH3139" s="172"/>
      <c r="AI3139" s="172"/>
      <c r="AJ3139" s="172"/>
      <c r="AK3139" s="172"/>
      <c r="AL3139" s="172"/>
      <c r="AM3139" s="172"/>
      <c r="AN3139" s="172"/>
      <c r="AO3139" s="172"/>
      <c r="AP3139" s="172"/>
      <c r="AQ3139" s="172"/>
      <c r="AR3139" s="172"/>
      <c r="AS3139" s="172"/>
      <c r="AT3139" s="172"/>
      <c r="AU3139" s="172"/>
      <c r="AV3139" s="172"/>
      <c r="AW3139" s="172"/>
      <c r="AX3139" s="172"/>
      <c r="AY3139" s="172"/>
      <c r="AZ3139" s="172"/>
      <c r="BA3139" s="172"/>
      <c r="BB3139" s="172"/>
      <c r="BC3139" s="172"/>
      <c r="BD3139" s="172"/>
      <c r="BE3139" s="172"/>
      <c r="BF3139" s="172"/>
      <c r="BG3139" s="172"/>
      <c r="BH3139" s="172"/>
      <c r="BI3139" s="172"/>
      <c r="BJ3139" s="172"/>
      <c r="BK3139" s="172"/>
      <c r="BL3139" s="172"/>
      <c r="BM3139" s="172"/>
      <c r="BN3139" s="172"/>
    </row>
    <row r="3140" spans="20:66" s="156" customFormat="1">
      <c r="T3140" s="172"/>
      <c r="U3140" s="172"/>
      <c r="V3140" s="172"/>
      <c r="W3140" s="172"/>
      <c r="X3140" s="172"/>
      <c r="Y3140" s="172"/>
      <c r="Z3140" s="172"/>
      <c r="AA3140" s="172"/>
      <c r="AB3140" s="172"/>
      <c r="AC3140" s="172"/>
      <c r="AD3140" s="172"/>
      <c r="AE3140" s="172"/>
      <c r="AF3140" s="172"/>
      <c r="AG3140" s="172"/>
      <c r="AH3140" s="172"/>
      <c r="AI3140" s="172"/>
      <c r="AJ3140" s="172"/>
      <c r="AK3140" s="172"/>
      <c r="AL3140" s="172"/>
      <c r="AM3140" s="172"/>
      <c r="AN3140" s="172"/>
      <c r="AO3140" s="172"/>
      <c r="AP3140" s="172"/>
      <c r="AQ3140" s="172"/>
      <c r="AR3140" s="172"/>
      <c r="AS3140" s="172"/>
      <c r="AT3140" s="172"/>
      <c r="AU3140" s="172"/>
      <c r="AV3140" s="172"/>
      <c r="AW3140" s="172"/>
      <c r="AX3140" s="172"/>
      <c r="AY3140" s="172"/>
      <c r="AZ3140" s="172"/>
      <c r="BA3140" s="172"/>
      <c r="BB3140" s="172"/>
      <c r="BC3140" s="172"/>
      <c r="BD3140" s="172"/>
      <c r="BE3140" s="172"/>
      <c r="BF3140" s="172"/>
      <c r="BG3140" s="172"/>
      <c r="BH3140" s="172"/>
      <c r="BI3140" s="172"/>
      <c r="BJ3140" s="172"/>
      <c r="BK3140" s="172"/>
      <c r="BL3140" s="172"/>
      <c r="BM3140" s="172"/>
      <c r="BN3140" s="172"/>
    </row>
    <row r="3141" spans="20:66" s="156" customFormat="1">
      <c r="T3141" s="172"/>
      <c r="U3141" s="172"/>
      <c r="V3141" s="172"/>
      <c r="W3141" s="172"/>
      <c r="X3141" s="172"/>
      <c r="Y3141" s="172"/>
      <c r="Z3141" s="172"/>
      <c r="AA3141" s="172"/>
      <c r="AB3141" s="172"/>
      <c r="AC3141" s="172"/>
      <c r="AD3141" s="172"/>
      <c r="AE3141" s="172"/>
      <c r="AF3141" s="172"/>
      <c r="AG3141" s="172"/>
      <c r="AH3141" s="172"/>
      <c r="AI3141" s="172"/>
      <c r="AJ3141" s="172"/>
      <c r="AK3141" s="172"/>
      <c r="AL3141" s="172"/>
      <c r="AM3141" s="172"/>
      <c r="AN3141" s="172"/>
      <c r="AO3141" s="172"/>
      <c r="AP3141" s="172"/>
      <c r="AQ3141" s="172"/>
      <c r="AR3141" s="172"/>
      <c r="AS3141" s="172"/>
      <c r="AT3141" s="172"/>
      <c r="AU3141" s="172"/>
      <c r="AV3141" s="172"/>
      <c r="AW3141" s="172"/>
      <c r="AX3141" s="172"/>
      <c r="AY3141" s="172"/>
      <c r="AZ3141" s="172"/>
      <c r="BA3141" s="172"/>
      <c r="BB3141" s="172"/>
      <c r="BC3141" s="172"/>
      <c r="BD3141" s="172"/>
      <c r="BE3141" s="172"/>
      <c r="BF3141" s="172"/>
      <c r="BG3141" s="172"/>
      <c r="BH3141" s="172"/>
      <c r="BI3141" s="172"/>
      <c r="BJ3141" s="172"/>
      <c r="BK3141" s="172"/>
      <c r="BL3141" s="172"/>
      <c r="BM3141" s="172"/>
      <c r="BN3141" s="172"/>
    </row>
    <row r="3142" spans="20:66" s="156" customFormat="1">
      <c r="T3142" s="172"/>
      <c r="U3142" s="172"/>
      <c r="V3142" s="172"/>
      <c r="W3142" s="172"/>
      <c r="X3142" s="172"/>
      <c r="Y3142" s="172"/>
      <c r="Z3142" s="172"/>
      <c r="AA3142" s="172"/>
      <c r="AB3142" s="172"/>
      <c r="AC3142" s="172"/>
      <c r="AD3142" s="172"/>
      <c r="AE3142" s="172"/>
      <c r="AF3142" s="172"/>
      <c r="AG3142" s="172"/>
      <c r="AH3142" s="172"/>
      <c r="AI3142" s="172"/>
      <c r="AJ3142" s="172"/>
      <c r="AK3142" s="172"/>
      <c r="AL3142" s="172"/>
      <c r="AM3142" s="172"/>
      <c r="AN3142" s="172"/>
      <c r="AO3142" s="172"/>
      <c r="AP3142" s="172"/>
      <c r="AQ3142" s="172"/>
      <c r="AR3142" s="172"/>
      <c r="AS3142" s="172"/>
      <c r="AT3142" s="172"/>
      <c r="AU3142" s="172"/>
      <c r="AV3142" s="172"/>
      <c r="AW3142" s="172"/>
      <c r="AX3142" s="172"/>
      <c r="AY3142" s="172"/>
      <c r="AZ3142" s="172"/>
      <c r="BA3142" s="172"/>
      <c r="BB3142" s="172"/>
      <c r="BC3142" s="172"/>
      <c r="BD3142" s="172"/>
      <c r="BE3142" s="172"/>
      <c r="BF3142" s="172"/>
      <c r="BG3142" s="172"/>
      <c r="BH3142" s="172"/>
      <c r="BI3142" s="172"/>
      <c r="BJ3142" s="172"/>
      <c r="BK3142" s="172"/>
      <c r="BL3142" s="172"/>
      <c r="BM3142" s="172"/>
      <c r="BN3142" s="172"/>
    </row>
    <row r="3143" spans="20:66" s="156" customFormat="1">
      <c r="T3143" s="172"/>
      <c r="U3143" s="172"/>
      <c r="V3143" s="172"/>
      <c r="W3143" s="172"/>
      <c r="X3143" s="172"/>
      <c r="Y3143" s="172"/>
      <c r="Z3143" s="172"/>
      <c r="AA3143" s="172"/>
      <c r="AB3143" s="172"/>
      <c r="AC3143" s="172"/>
      <c r="AD3143" s="172"/>
      <c r="AE3143" s="172"/>
      <c r="AF3143" s="172"/>
      <c r="AG3143" s="172"/>
      <c r="AH3143" s="172"/>
      <c r="AI3143" s="172"/>
      <c r="AJ3143" s="172"/>
      <c r="AK3143" s="172"/>
      <c r="AL3143" s="172"/>
      <c r="AM3143" s="172"/>
      <c r="AN3143" s="172"/>
      <c r="AO3143" s="172"/>
      <c r="AP3143" s="172"/>
      <c r="AQ3143" s="172"/>
      <c r="AR3143" s="172"/>
      <c r="AS3143" s="172"/>
      <c r="AT3143" s="172"/>
      <c r="AU3143" s="172"/>
      <c r="AV3143" s="172"/>
      <c r="AW3143" s="172"/>
      <c r="AX3143" s="172"/>
      <c r="AY3143" s="172"/>
      <c r="AZ3143" s="172"/>
      <c r="BA3143" s="172"/>
      <c r="BB3143" s="172"/>
      <c r="BC3143" s="172"/>
      <c r="BD3143" s="172"/>
      <c r="BE3143" s="172"/>
      <c r="BF3143" s="172"/>
      <c r="BG3143" s="172"/>
      <c r="BH3143" s="172"/>
      <c r="BI3143" s="172"/>
      <c r="BJ3143" s="172"/>
      <c r="BK3143" s="172"/>
      <c r="BL3143" s="172"/>
      <c r="BM3143" s="172"/>
      <c r="BN3143" s="172"/>
    </row>
    <row r="3144" spans="20:66" s="156" customFormat="1">
      <c r="T3144" s="172"/>
      <c r="U3144" s="172"/>
      <c r="V3144" s="172"/>
      <c r="W3144" s="172"/>
      <c r="X3144" s="172"/>
      <c r="Y3144" s="172"/>
      <c r="Z3144" s="172"/>
      <c r="AA3144" s="172"/>
      <c r="AB3144" s="172"/>
      <c r="AC3144" s="172"/>
      <c r="AD3144" s="172"/>
      <c r="AE3144" s="172"/>
      <c r="AF3144" s="172"/>
      <c r="AG3144" s="172"/>
      <c r="AH3144" s="172"/>
      <c r="AI3144" s="172"/>
      <c r="AJ3144" s="172"/>
      <c r="AK3144" s="172"/>
      <c r="AL3144" s="172"/>
      <c r="AM3144" s="172"/>
      <c r="AN3144" s="172"/>
      <c r="AO3144" s="172"/>
      <c r="AP3144" s="172"/>
      <c r="AQ3144" s="172"/>
      <c r="AR3144" s="172"/>
      <c r="AS3144" s="172"/>
      <c r="AT3144" s="172"/>
      <c r="AU3144" s="172"/>
      <c r="AV3144" s="172"/>
      <c r="AW3144" s="172"/>
      <c r="AX3144" s="172"/>
      <c r="AY3144" s="172"/>
      <c r="AZ3144" s="172"/>
      <c r="BA3144" s="172"/>
      <c r="BB3144" s="172"/>
      <c r="BC3144" s="172"/>
      <c r="BD3144" s="172"/>
      <c r="BE3144" s="172"/>
      <c r="BF3144" s="172"/>
      <c r="BG3144" s="172"/>
      <c r="BH3144" s="172"/>
      <c r="BI3144" s="172"/>
      <c r="BJ3144" s="172"/>
      <c r="BK3144" s="172"/>
      <c r="BL3144" s="172"/>
      <c r="BM3144" s="172"/>
      <c r="BN3144" s="172"/>
    </row>
    <row r="3145" spans="20:66" s="156" customFormat="1">
      <c r="T3145" s="172"/>
      <c r="U3145" s="172"/>
      <c r="V3145" s="172"/>
      <c r="W3145" s="172"/>
      <c r="X3145" s="172"/>
      <c r="Y3145" s="172"/>
      <c r="Z3145" s="172"/>
      <c r="AA3145" s="172"/>
      <c r="AB3145" s="172"/>
      <c r="AC3145" s="172"/>
      <c r="AD3145" s="172"/>
      <c r="AE3145" s="172"/>
      <c r="AF3145" s="172"/>
      <c r="AG3145" s="172"/>
      <c r="AH3145" s="172"/>
      <c r="AI3145" s="172"/>
      <c r="AJ3145" s="172"/>
      <c r="AK3145" s="172"/>
      <c r="AL3145" s="172"/>
      <c r="AM3145" s="172"/>
      <c r="AN3145" s="172"/>
      <c r="AO3145" s="172"/>
      <c r="AP3145" s="172"/>
      <c r="AQ3145" s="172"/>
      <c r="AR3145" s="172"/>
      <c r="AS3145" s="172"/>
      <c r="AT3145" s="172"/>
      <c r="AU3145" s="172"/>
      <c r="AV3145" s="172"/>
      <c r="AW3145" s="172"/>
      <c r="AX3145" s="172"/>
      <c r="AY3145" s="172"/>
      <c r="AZ3145" s="172"/>
      <c r="BA3145" s="172"/>
      <c r="BB3145" s="172"/>
      <c r="BC3145" s="172"/>
      <c r="BD3145" s="172"/>
      <c r="BE3145" s="172"/>
      <c r="BF3145" s="172"/>
      <c r="BG3145" s="172"/>
      <c r="BH3145" s="172"/>
      <c r="BI3145" s="172"/>
      <c r="BJ3145" s="172"/>
      <c r="BK3145" s="172"/>
      <c r="BL3145" s="172"/>
      <c r="BM3145" s="172"/>
      <c r="BN3145" s="172"/>
    </row>
    <row r="3146" spans="20:66" s="156" customFormat="1">
      <c r="T3146" s="172"/>
      <c r="U3146" s="172"/>
      <c r="V3146" s="172"/>
      <c r="W3146" s="172"/>
      <c r="X3146" s="172"/>
      <c r="Y3146" s="172"/>
      <c r="Z3146" s="172"/>
      <c r="AA3146" s="172"/>
      <c r="AB3146" s="172"/>
      <c r="AC3146" s="172"/>
      <c r="AD3146" s="172"/>
      <c r="AE3146" s="172"/>
      <c r="AF3146" s="172"/>
      <c r="AG3146" s="172"/>
      <c r="AH3146" s="172"/>
      <c r="AI3146" s="172"/>
      <c r="AJ3146" s="172"/>
      <c r="AK3146" s="172"/>
      <c r="AL3146" s="172"/>
      <c r="AM3146" s="172"/>
      <c r="AN3146" s="172"/>
      <c r="AO3146" s="172"/>
      <c r="AP3146" s="172"/>
      <c r="AQ3146" s="172"/>
      <c r="AR3146" s="172"/>
      <c r="AS3146" s="172"/>
      <c r="AT3146" s="172"/>
      <c r="AU3146" s="172"/>
      <c r="AV3146" s="172"/>
      <c r="AW3146" s="172"/>
      <c r="AX3146" s="172"/>
      <c r="AY3146" s="172"/>
      <c r="AZ3146" s="172"/>
      <c r="BA3146" s="172"/>
      <c r="BB3146" s="172"/>
      <c r="BC3146" s="172"/>
      <c r="BD3146" s="172"/>
      <c r="BE3146" s="172"/>
      <c r="BF3146" s="172"/>
      <c r="BG3146" s="172"/>
      <c r="BH3146" s="172"/>
      <c r="BI3146" s="172"/>
      <c r="BJ3146" s="172"/>
      <c r="BK3146" s="172"/>
      <c r="BL3146" s="172"/>
      <c r="BM3146" s="172"/>
      <c r="BN3146" s="172"/>
    </row>
    <row r="3147" spans="20:66" s="156" customFormat="1">
      <c r="T3147" s="172"/>
      <c r="U3147" s="172"/>
      <c r="V3147" s="172"/>
      <c r="W3147" s="172"/>
      <c r="X3147" s="172"/>
      <c r="Y3147" s="172"/>
      <c r="Z3147" s="172"/>
      <c r="AA3147" s="172"/>
      <c r="AB3147" s="172"/>
      <c r="AC3147" s="172"/>
      <c r="AD3147" s="172"/>
      <c r="AE3147" s="172"/>
      <c r="AF3147" s="172"/>
      <c r="AG3147" s="172"/>
      <c r="AH3147" s="172"/>
      <c r="AI3147" s="172"/>
      <c r="AJ3147" s="172"/>
      <c r="AK3147" s="172"/>
      <c r="AL3147" s="172"/>
      <c r="AM3147" s="172"/>
      <c r="AN3147" s="172"/>
      <c r="AO3147" s="172"/>
      <c r="AP3147" s="172"/>
      <c r="AQ3147" s="172"/>
      <c r="AR3147" s="172"/>
      <c r="AS3147" s="172"/>
      <c r="AT3147" s="172"/>
      <c r="AU3147" s="172"/>
      <c r="AV3147" s="172"/>
      <c r="AW3147" s="172"/>
      <c r="AX3147" s="172"/>
      <c r="AY3147" s="172"/>
      <c r="AZ3147" s="172"/>
      <c r="BA3147" s="172"/>
      <c r="BB3147" s="172"/>
      <c r="BC3147" s="172"/>
      <c r="BD3147" s="172"/>
      <c r="BE3147" s="172"/>
      <c r="BF3147" s="172"/>
      <c r="BG3147" s="172"/>
      <c r="BH3147" s="172"/>
      <c r="BI3147" s="172"/>
      <c r="BJ3147" s="172"/>
      <c r="BK3147" s="172"/>
      <c r="BL3147" s="172"/>
      <c r="BM3147" s="172"/>
      <c r="BN3147" s="172"/>
    </row>
    <row r="3148" spans="20:66" s="156" customFormat="1">
      <c r="T3148" s="172"/>
      <c r="U3148" s="172"/>
      <c r="V3148" s="172"/>
      <c r="W3148" s="172"/>
      <c r="X3148" s="172"/>
      <c r="Y3148" s="172"/>
      <c r="Z3148" s="172"/>
      <c r="AA3148" s="172"/>
      <c r="AB3148" s="172"/>
      <c r="AC3148" s="172"/>
      <c r="AD3148" s="172"/>
      <c r="AE3148" s="172"/>
      <c r="AF3148" s="172"/>
      <c r="AG3148" s="172"/>
      <c r="AH3148" s="172"/>
      <c r="AI3148" s="172"/>
      <c r="AJ3148" s="172"/>
      <c r="AK3148" s="172"/>
      <c r="AL3148" s="172"/>
      <c r="AM3148" s="172"/>
      <c r="AN3148" s="172"/>
      <c r="AO3148" s="172"/>
      <c r="AP3148" s="172"/>
      <c r="AQ3148" s="172"/>
      <c r="AR3148" s="172"/>
      <c r="AS3148" s="172"/>
      <c r="AT3148" s="172"/>
      <c r="AU3148" s="172"/>
      <c r="AV3148" s="172"/>
      <c r="AW3148" s="172"/>
      <c r="AX3148" s="172"/>
      <c r="AY3148" s="172"/>
      <c r="AZ3148" s="172"/>
      <c r="BA3148" s="172"/>
      <c r="BB3148" s="172"/>
      <c r="BC3148" s="172"/>
      <c r="BD3148" s="172"/>
      <c r="BE3148" s="172"/>
      <c r="BF3148" s="172"/>
      <c r="BG3148" s="172"/>
      <c r="BH3148" s="172"/>
      <c r="BI3148" s="172"/>
      <c r="BJ3148" s="172"/>
      <c r="BK3148" s="172"/>
      <c r="BL3148" s="172"/>
      <c r="BM3148" s="172"/>
      <c r="BN3148" s="172"/>
    </row>
    <row r="3149" spans="20:66" s="156" customFormat="1">
      <c r="T3149" s="172"/>
      <c r="U3149" s="172"/>
      <c r="V3149" s="172"/>
      <c r="W3149" s="172"/>
      <c r="X3149" s="172"/>
      <c r="Y3149" s="172"/>
      <c r="Z3149" s="172"/>
      <c r="AA3149" s="172"/>
      <c r="AB3149" s="172"/>
      <c r="AC3149" s="172"/>
      <c r="AD3149" s="172"/>
      <c r="AE3149" s="172"/>
      <c r="AF3149" s="172"/>
      <c r="AG3149" s="172"/>
      <c r="AH3149" s="172"/>
      <c r="AI3149" s="172"/>
      <c r="AJ3149" s="172"/>
      <c r="AK3149" s="172"/>
      <c r="AL3149" s="172"/>
      <c r="AM3149" s="172"/>
      <c r="AN3149" s="172"/>
      <c r="AO3149" s="172"/>
      <c r="AP3149" s="172"/>
      <c r="AQ3149" s="172"/>
      <c r="AR3149" s="172"/>
      <c r="AS3149" s="172"/>
      <c r="AT3149" s="172"/>
      <c r="AU3149" s="172"/>
      <c r="AV3149" s="172"/>
      <c r="AW3149" s="172"/>
      <c r="AX3149" s="172"/>
      <c r="AY3149" s="172"/>
      <c r="AZ3149" s="172"/>
      <c r="BA3149" s="172"/>
      <c r="BB3149" s="172"/>
      <c r="BC3149" s="172"/>
      <c r="BD3149" s="172"/>
      <c r="BE3149" s="172"/>
      <c r="BF3149" s="172"/>
      <c r="BG3149" s="172"/>
      <c r="BH3149" s="172"/>
      <c r="BI3149" s="172"/>
      <c r="BJ3149" s="172"/>
      <c r="BK3149" s="172"/>
      <c r="BL3149" s="172"/>
      <c r="BM3149" s="172"/>
      <c r="BN3149" s="172"/>
    </row>
    <row r="3150" spans="20:66" s="156" customFormat="1">
      <c r="T3150" s="172"/>
      <c r="U3150" s="172"/>
      <c r="V3150" s="172"/>
      <c r="W3150" s="172"/>
      <c r="X3150" s="172"/>
      <c r="Y3150" s="172"/>
      <c r="Z3150" s="172"/>
      <c r="AA3150" s="172"/>
      <c r="AB3150" s="172"/>
      <c r="AC3150" s="172"/>
      <c r="AD3150" s="172"/>
      <c r="AE3150" s="172"/>
      <c r="AF3150" s="172"/>
      <c r="AG3150" s="172"/>
      <c r="AH3150" s="172"/>
      <c r="AI3150" s="172"/>
      <c r="AJ3150" s="172"/>
      <c r="AK3150" s="172"/>
      <c r="AL3150" s="172"/>
      <c r="AM3150" s="172"/>
      <c r="AN3150" s="172"/>
      <c r="AO3150" s="172"/>
      <c r="AP3150" s="172"/>
      <c r="AQ3150" s="172"/>
      <c r="AR3150" s="172"/>
      <c r="AS3150" s="172"/>
      <c r="AT3150" s="172"/>
      <c r="AU3150" s="172"/>
      <c r="AV3150" s="172"/>
      <c r="AW3150" s="172"/>
      <c r="AX3150" s="172"/>
      <c r="AY3150" s="172"/>
      <c r="AZ3150" s="172"/>
      <c r="BA3150" s="172"/>
      <c r="BB3150" s="172"/>
      <c r="BC3150" s="172"/>
      <c r="BD3150" s="172"/>
      <c r="BE3150" s="172"/>
      <c r="BF3150" s="172"/>
      <c r="BG3150" s="172"/>
      <c r="BH3150" s="172"/>
      <c r="BI3150" s="172"/>
      <c r="BJ3150" s="172"/>
      <c r="BK3150" s="172"/>
      <c r="BL3150" s="172"/>
      <c r="BM3150" s="172"/>
      <c r="BN3150" s="172"/>
    </row>
    <row r="3151" spans="20:66" s="156" customFormat="1">
      <c r="T3151" s="172"/>
      <c r="U3151" s="172"/>
      <c r="V3151" s="172"/>
      <c r="W3151" s="172"/>
      <c r="X3151" s="172"/>
      <c r="Y3151" s="172"/>
      <c r="Z3151" s="172"/>
      <c r="AA3151" s="172"/>
      <c r="AB3151" s="172"/>
      <c r="AC3151" s="172"/>
      <c r="AD3151" s="172"/>
      <c r="AE3151" s="172"/>
      <c r="AF3151" s="172"/>
      <c r="AG3151" s="172"/>
      <c r="AH3151" s="172"/>
      <c r="AI3151" s="172"/>
      <c r="AJ3151" s="172"/>
      <c r="AK3151" s="172"/>
      <c r="AL3151" s="172"/>
      <c r="AM3151" s="172"/>
      <c r="AN3151" s="172"/>
      <c r="AO3151" s="172"/>
      <c r="AP3151" s="172"/>
      <c r="AQ3151" s="172"/>
      <c r="AR3151" s="172"/>
      <c r="AS3151" s="172"/>
      <c r="AT3151" s="172"/>
      <c r="AU3151" s="172"/>
      <c r="AV3151" s="172"/>
      <c r="AW3151" s="172"/>
      <c r="AX3151" s="172"/>
      <c r="AY3151" s="172"/>
      <c r="AZ3151" s="172"/>
      <c r="BA3151" s="172"/>
      <c r="BB3151" s="172"/>
      <c r="BC3151" s="172"/>
      <c r="BD3151" s="172"/>
      <c r="BE3151" s="172"/>
      <c r="BF3151" s="172"/>
      <c r="BG3151" s="172"/>
      <c r="BH3151" s="172"/>
      <c r="BI3151" s="172"/>
      <c r="BJ3151" s="172"/>
      <c r="BK3151" s="172"/>
      <c r="BL3151" s="172"/>
      <c r="BM3151" s="172"/>
      <c r="BN3151" s="172"/>
    </row>
    <row r="3152" spans="20:66" s="156" customFormat="1">
      <c r="T3152" s="172"/>
      <c r="U3152" s="172"/>
      <c r="V3152" s="172"/>
      <c r="W3152" s="172"/>
      <c r="X3152" s="172"/>
      <c r="Y3152" s="172"/>
      <c r="Z3152" s="172"/>
      <c r="AA3152" s="172"/>
      <c r="AB3152" s="172"/>
      <c r="AC3152" s="172"/>
      <c r="AD3152" s="172"/>
      <c r="AE3152" s="172"/>
      <c r="AF3152" s="172"/>
      <c r="AG3152" s="172"/>
      <c r="AH3152" s="172"/>
      <c r="AI3152" s="172"/>
      <c r="AJ3152" s="172"/>
      <c r="AK3152" s="172"/>
      <c r="AL3152" s="172"/>
      <c r="AM3152" s="172"/>
      <c r="AN3152" s="172"/>
      <c r="AO3152" s="172"/>
      <c r="AP3152" s="172"/>
      <c r="AQ3152" s="172"/>
      <c r="AR3152" s="172"/>
      <c r="AS3152" s="172"/>
      <c r="AT3152" s="172"/>
      <c r="AU3152" s="172"/>
      <c r="AV3152" s="172"/>
      <c r="AW3152" s="172"/>
      <c r="AX3152" s="172"/>
      <c r="AY3152" s="172"/>
      <c r="AZ3152" s="172"/>
      <c r="BA3152" s="172"/>
      <c r="BB3152" s="172"/>
      <c r="BC3152" s="172"/>
      <c r="BD3152" s="172"/>
      <c r="BE3152" s="172"/>
      <c r="BF3152" s="172"/>
      <c r="BG3152" s="172"/>
      <c r="BH3152" s="172"/>
      <c r="BI3152" s="172"/>
      <c r="BJ3152" s="172"/>
      <c r="BK3152" s="172"/>
      <c r="BL3152" s="172"/>
      <c r="BM3152" s="172"/>
      <c r="BN3152" s="172"/>
    </row>
    <row r="3153" spans="20:66" s="156" customFormat="1">
      <c r="T3153" s="172"/>
      <c r="U3153" s="172"/>
      <c r="V3153" s="172"/>
      <c r="W3153" s="172"/>
      <c r="X3153" s="172"/>
      <c r="Y3153" s="172"/>
      <c r="Z3153" s="172"/>
      <c r="AA3153" s="172"/>
      <c r="AB3153" s="172"/>
      <c r="AC3153" s="172"/>
      <c r="AD3153" s="172"/>
      <c r="AE3153" s="172"/>
      <c r="AF3153" s="172"/>
      <c r="AG3153" s="172"/>
      <c r="AH3153" s="172"/>
      <c r="AI3153" s="172"/>
      <c r="AJ3153" s="172"/>
      <c r="AK3153" s="172"/>
      <c r="AL3153" s="172"/>
      <c r="AM3153" s="172"/>
      <c r="AN3153" s="172"/>
      <c r="AO3153" s="172"/>
      <c r="AP3153" s="172"/>
      <c r="AQ3153" s="172"/>
      <c r="AR3153" s="172"/>
      <c r="AS3153" s="172"/>
      <c r="AT3153" s="172"/>
      <c r="AU3153" s="172"/>
      <c r="AV3153" s="172"/>
      <c r="AW3153" s="172"/>
      <c r="AX3153" s="172"/>
      <c r="AY3153" s="172"/>
      <c r="AZ3153" s="172"/>
      <c r="BA3153" s="172"/>
      <c r="BB3153" s="172"/>
      <c r="BC3153" s="172"/>
      <c r="BD3153" s="172"/>
      <c r="BE3153" s="172"/>
      <c r="BF3153" s="172"/>
      <c r="BG3153" s="172"/>
      <c r="BH3153" s="172"/>
      <c r="BI3153" s="172"/>
      <c r="BJ3153" s="172"/>
      <c r="BK3153" s="172"/>
      <c r="BL3153" s="172"/>
      <c r="BM3153" s="172"/>
      <c r="BN3153" s="172"/>
    </row>
    <row r="3154" spans="20:66" s="156" customFormat="1">
      <c r="T3154" s="172"/>
      <c r="U3154" s="172"/>
      <c r="V3154" s="172"/>
      <c r="W3154" s="172"/>
      <c r="X3154" s="172"/>
      <c r="Y3154" s="172"/>
      <c r="Z3154" s="172"/>
      <c r="AA3154" s="172"/>
      <c r="AB3154" s="172"/>
      <c r="AC3154" s="172"/>
      <c r="AD3154" s="172"/>
      <c r="AE3154" s="172"/>
      <c r="AF3154" s="172"/>
      <c r="AG3154" s="172"/>
      <c r="AH3154" s="172"/>
      <c r="AI3154" s="172"/>
      <c r="AJ3154" s="172"/>
      <c r="AK3154" s="172"/>
      <c r="AL3154" s="172"/>
      <c r="AM3154" s="172"/>
      <c r="AN3154" s="172"/>
      <c r="AO3154" s="172"/>
      <c r="AP3154" s="172"/>
      <c r="AQ3154" s="172"/>
      <c r="AR3154" s="172"/>
      <c r="AS3154" s="172"/>
      <c r="AT3154" s="172"/>
      <c r="AU3154" s="172"/>
      <c r="AV3154" s="172"/>
      <c r="AW3154" s="172"/>
      <c r="AX3154" s="172"/>
      <c r="AY3154" s="172"/>
      <c r="AZ3154" s="172"/>
      <c r="BA3154" s="172"/>
      <c r="BB3154" s="172"/>
      <c r="BC3154" s="172"/>
      <c r="BD3154" s="172"/>
      <c r="BE3154" s="172"/>
      <c r="BF3154" s="172"/>
      <c r="BG3154" s="172"/>
      <c r="BH3154" s="172"/>
      <c r="BI3154" s="172"/>
      <c r="BJ3154" s="172"/>
      <c r="BK3154" s="172"/>
      <c r="BL3154" s="172"/>
      <c r="BM3154" s="172"/>
      <c r="BN3154" s="172"/>
    </row>
    <row r="3155" spans="20:66" s="156" customFormat="1">
      <c r="T3155" s="172"/>
      <c r="U3155" s="172"/>
      <c r="V3155" s="172"/>
      <c r="W3155" s="172"/>
      <c r="X3155" s="172"/>
      <c r="Y3155" s="172"/>
      <c r="Z3155" s="172"/>
      <c r="AA3155" s="172"/>
      <c r="AB3155" s="172"/>
      <c r="AC3155" s="172"/>
      <c r="AD3155" s="172"/>
      <c r="AE3155" s="172"/>
      <c r="AF3155" s="172"/>
      <c r="AG3155" s="172"/>
      <c r="AH3155" s="172"/>
      <c r="AI3155" s="172"/>
      <c r="AJ3155" s="172"/>
      <c r="AK3155" s="172"/>
      <c r="AL3155" s="172"/>
      <c r="AM3155" s="172"/>
      <c r="AN3155" s="172"/>
      <c r="AO3155" s="172"/>
      <c r="AP3155" s="172"/>
      <c r="AQ3155" s="172"/>
      <c r="AR3155" s="172"/>
      <c r="AS3155" s="172"/>
      <c r="AT3155" s="172"/>
      <c r="AU3155" s="172"/>
      <c r="AV3155" s="172"/>
      <c r="AW3155" s="172"/>
      <c r="AX3155" s="172"/>
      <c r="AY3155" s="172"/>
      <c r="AZ3155" s="172"/>
      <c r="BA3155" s="172"/>
      <c r="BB3155" s="172"/>
      <c r="BC3155" s="172"/>
      <c r="BD3155" s="172"/>
      <c r="BE3155" s="172"/>
      <c r="BF3155" s="172"/>
      <c r="BG3155" s="172"/>
      <c r="BH3155" s="172"/>
      <c r="BI3155" s="172"/>
      <c r="BJ3155" s="172"/>
      <c r="BK3155" s="172"/>
      <c r="BL3155" s="172"/>
      <c r="BM3155" s="172"/>
      <c r="BN3155" s="172"/>
    </row>
    <row r="3156" spans="20:66" s="156" customFormat="1">
      <c r="T3156" s="172"/>
      <c r="U3156" s="172"/>
      <c r="V3156" s="172"/>
      <c r="W3156" s="172"/>
      <c r="X3156" s="172"/>
      <c r="Y3156" s="172"/>
      <c r="Z3156" s="172"/>
      <c r="AA3156" s="172"/>
      <c r="AB3156" s="172"/>
      <c r="AC3156" s="172"/>
      <c r="AD3156" s="172"/>
      <c r="AE3156" s="172"/>
      <c r="AF3156" s="172"/>
      <c r="AG3156" s="172"/>
      <c r="AH3156" s="172"/>
      <c r="AI3156" s="172"/>
      <c r="AJ3156" s="172"/>
      <c r="AK3156" s="172"/>
      <c r="AL3156" s="172"/>
      <c r="AM3156" s="172"/>
      <c r="AN3156" s="172"/>
      <c r="AO3156" s="172"/>
      <c r="AP3156" s="172"/>
      <c r="AQ3156" s="172"/>
      <c r="AR3156" s="172"/>
      <c r="AS3156" s="172"/>
      <c r="AT3156" s="172"/>
      <c r="AU3156" s="172"/>
      <c r="AV3156" s="172"/>
      <c r="AW3156" s="172"/>
      <c r="AX3156" s="172"/>
      <c r="AY3156" s="172"/>
      <c r="AZ3156" s="172"/>
      <c r="BA3156" s="172"/>
      <c r="BB3156" s="172"/>
      <c r="BC3156" s="172"/>
      <c r="BD3156" s="172"/>
      <c r="BE3156" s="172"/>
      <c r="BF3156" s="172"/>
      <c r="BG3156" s="172"/>
      <c r="BH3156" s="172"/>
      <c r="BI3156" s="172"/>
      <c r="BJ3156" s="172"/>
      <c r="BK3156" s="172"/>
      <c r="BL3156" s="172"/>
      <c r="BM3156" s="172"/>
      <c r="BN3156" s="172"/>
    </row>
    <row r="3157" spans="20:66" s="156" customFormat="1">
      <c r="T3157" s="172"/>
      <c r="U3157" s="172"/>
      <c r="V3157" s="172"/>
      <c r="W3157" s="172"/>
      <c r="X3157" s="172"/>
      <c r="Y3157" s="172"/>
      <c r="Z3157" s="172"/>
      <c r="AA3157" s="172"/>
      <c r="AB3157" s="172"/>
      <c r="AC3157" s="172"/>
      <c r="AD3157" s="172"/>
      <c r="AE3157" s="172"/>
      <c r="AF3157" s="172"/>
      <c r="AG3157" s="172"/>
      <c r="AH3157" s="172"/>
      <c r="AI3157" s="172"/>
      <c r="AJ3157" s="172"/>
      <c r="AK3157" s="172"/>
      <c r="AL3157" s="172"/>
      <c r="AM3157" s="172"/>
      <c r="AN3157" s="172"/>
      <c r="AO3157" s="172"/>
      <c r="AP3157" s="172"/>
      <c r="AQ3157" s="172"/>
      <c r="AR3157" s="172"/>
      <c r="AS3157" s="172"/>
      <c r="AT3157" s="172"/>
      <c r="AU3157" s="172"/>
      <c r="AV3157" s="172"/>
      <c r="AW3157" s="172"/>
      <c r="AX3157" s="172"/>
      <c r="AY3157" s="172"/>
      <c r="AZ3157" s="172"/>
      <c r="BA3157" s="172"/>
      <c r="BB3157" s="172"/>
      <c r="BC3157" s="172"/>
      <c r="BD3157" s="172"/>
      <c r="BE3157" s="172"/>
      <c r="BF3157" s="172"/>
      <c r="BG3157" s="172"/>
      <c r="BH3157" s="172"/>
      <c r="BI3157" s="172"/>
      <c r="BJ3157" s="172"/>
      <c r="BK3157" s="172"/>
      <c r="BL3157" s="172"/>
      <c r="BM3157" s="172"/>
      <c r="BN3157" s="172"/>
    </row>
    <row r="3158" spans="20:66" s="156" customFormat="1">
      <c r="T3158" s="172"/>
      <c r="U3158" s="172"/>
      <c r="V3158" s="172"/>
      <c r="W3158" s="172"/>
      <c r="X3158" s="172"/>
      <c r="Y3158" s="172"/>
      <c r="Z3158" s="172"/>
      <c r="AA3158" s="172"/>
      <c r="AB3158" s="172"/>
      <c r="AC3158" s="172"/>
      <c r="AD3158" s="172"/>
      <c r="AE3158" s="172"/>
      <c r="AF3158" s="172"/>
      <c r="AG3158" s="172"/>
      <c r="AH3158" s="172"/>
      <c r="AI3158" s="172"/>
      <c r="AJ3158" s="172"/>
      <c r="AK3158" s="172"/>
      <c r="AL3158" s="172"/>
      <c r="AM3158" s="172"/>
      <c r="AN3158" s="172"/>
      <c r="AO3158" s="172"/>
      <c r="AP3158" s="172"/>
      <c r="AQ3158" s="172"/>
      <c r="AR3158" s="172"/>
      <c r="AS3158" s="172"/>
      <c r="AT3158" s="172"/>
      <c r="AU3158" s="172"/>
      <c r="AV3158" s="172"/>
      <c r="AW3158" s="172"/>
      <c r="AX3158" s="172"/>
      <c r="AY3158" s="172"/>
      <c r="AZ3158" s="172"/>
      <c r="BA3158" s="172"/>
      <c r="BB3158" s="172"/>
      <c r="BC3158" s="172"/>
      <c r="BD3158" s="172"/>
      <c r="BE3158" s="172"/>
      <c r="BF3158" s="172"/>
      <c r="BG3158" s="172"/>
      <c r="BH3158" s="172"/>
      <c r="BI3158" s="172"/>
      <c r="BJ3158" s="172"/>
      <c r="BK3158" s="172"/>
      <c r="BL3158" s="172"/>
      <c r="BM3158" s="172"/>
      <c r="BN3158" s="172"/>
    </row>
    <row r="3159" spans="20:66" s="156" customFormat="1">
      <c r="T3159" s="172"/>
      <c r="U3159" s="172"/>
      <c r="V3159" s="172"/>
      <c r="W3159" s="172"/>
      <c r="X3159" s="172"/>
      <c r="Y3159" s="172"/>
      <c r="Z3159" s="172"/>
      <c r="AA3159" s="172"/>
      <c r="AB3159" s="172"/>
      <c r="AC3159" s="172"/>
      <c r="AD3159" s="172"/>
      <c r="AE3159" s="172"/>
      <c r="AF3159" s="172"/>
      <c r="AG3159" s="172"/>
      <c r="AH3159" s="172"/>
      <c r="AI3159" s="172"/>
      <c r="AJ3159" s="172"/>
      <c r="AK3159" s="172"/>
      <c r="AL3159" s="172"/>
      <c r="AM3159" s="172"/>
      <c r="AN3159" s="172"/>
      <c r="AO3159" s="172"/>
      <c r="AP3159" s="172"/>
      <c r="AQ3159" s="172"/>
      <c r="AR3159" s="172"/>
      <c r="AS3159" s="172"/>
      <c r="AT3159" s="172"/>
      <c r="AU3159" s="172"/>
      <c r="AV3159" s="172"/>
      <c r="AW3159" s="172"/>
      <c r="AX3159" s="172"/>
      <c r="AY3159" s="172"/>
      <c r="AZ3159" s="172"/>
      <c r="BA3159" s="172"/>
      <c r="BB3159" s="172"/>
      <c r="BC3159" s="172"/>
      <c r="BD3159" s="172"/>
      <c r="BE3159" s="172"/>
      <c r="BF3159" s="172"/>
      <c r="BG3159" s="172"/>
      <c r="BH3159" s="172"/>
      <c r="BI3159" s="172"/>
      <c r="BJ3159" s="172"/>
      <c r="BK3159" s="172"/>
      <c r="BL3159" s="172"/>
      <c r="BM3159" s="172"/>
      <c r="BN3159" s="172"/>
    </row>
    <row r="3160" spans="20:66" s="156" customFormat="1">
      <c r="T3160" s="172"/>
      <c r="U3160" s="172"/>
      <c r="V3160" s="172"/>
      <c r="W3160" s="172"/>
      <c r="X3160" s="172"/>
      <c r="Y3160" s="172"/>
      <c r="Z3160" s="172"/>
      <c r="AA3160" s="172"/>
      <c r="AB3160" s="172"/>
      <c r="AC3160" s="172"/>
      <c r="AD3160" s="172"/>
      <c r="AE3160" s="172"/>
      <c r="AF3160" s="172"/>
      <c r="AG3160" s="172"/>
      <c r="AH3160" s="172"/>
      <c r="AI3160" s="172"/>
      <c r="AJ3160" s="172"/>
      <c r="AK3160" s="172"/>
      <c r="AL3160" s="172"/>
      <c r="AM3160" s="172"/>
      <c r="AN3160" s="172"/>
      <c r="AO3160" s="172"/>
      <c r="AP3160" s="172"/>
      <c r="AQ3160" s="172"/>
      <c r="AR3160" s="172"/>
      <c r="AS3160" s="172"/>
      <c r="AT3160" s="172"/>
      <c r="AU3160" s="172"/>
      <c r="AV3160" s="172"/>
      <c r="AW3160" s="172"/>
      <c r="AX3160" s="172"/>
      <c r="AY3160" s="172"/>
      <c r="AZ3160" s="172"/>
      <c r="BA3160" s="172"/>
      <c r="BB3160" s="172"/>
      <c r="BC3160" s="172"/>
      <c r="BD3160" s="172"/>
      <c r="BE3160" s="172"/>
      <c r="BF3160" s="172"/>
      <c r="BG3160" s="172"/>
      <c r="BH3160" s="172"/>
      <c r="BI3160" s="172"/>
      <c r="BJ3160" s="172"/>
      <c r="BK3160" s="172"/>
      <c r="BL3160" s="172"/>
      <c r="BM3160" s="172"/>
      <c r="BN3160" s="172"/>
    </row>
    <row r="3161" spans="20:66" s="156" customFormat="1">
      <c r="T3161" s="172"/>
      <c r="U3161" s="172"/>
      <c r="V3161" s="172"/>
      <c r="W3161" s="172"/>
      <c r="X3161" s="172"/>
      <c r="Y3161" s="172"/>
      <c r="Z3161" s="172"/>
      <c r="AA3161" s="172"/>
      <c r="AB3161" s="172"/>
      <c r="AC3161" s="172"/>
      <c r="AD3161" s="172"/>
      <c r="AE3161" s="172"/>
      <c r="AF3161" s="172"/>
      <c r="AG3161" s="172"/>
      <c r="AH3161" s="172"/>
      <c r="AI3161" s="172"/>
      <c r="AJ3161" s="172"/>
      <c r="AK3161" s="172"/>
      <c r="AL3161" s="172"/>
      <c r="AM3161" s="172"/>
      <c r="AN3161" s="172"/>
      <c r="AO3161" s="172"/>
      <c r="AP3161" s="172"/>
      <c r="AQ3161" s="172"/>
      <c r="AR3161" s="172"/>
      <c r="AS3161" s="172"/>
      <c r="AT3161" s="172"/>
      <c r="AU3161" s="172"/>
      <c r="AV3161" s="172"/>
      <c r="AW3161" s="172"/>
      <c r="AX3161" s="172"/>
      <c r="AY3161" s="172"/>
      <c r="AZ3161" s="172"/>
      <c r="BA3161" s="172"/>
      <c r="BB3161" s="172"/>
      <c r="BC3161" s="172"/>
      <c r="BD3161" s="172"/>
      <c r="BE3161" s="172"/>
      <c r="BF3161" s="172"/>
      <c r="BG3161" s="172"/>
      <c r="BH3161" s="172"/>
      <c r="BI3161" s="172"/>
      <c r="BJ3161" s="172"/>
      <c r="BK3161" s="172"/>
      <c r="BL3161" s="172"/>
      <c r="BM3161" s="172"/>
      <c r="BN3161" s="172"/>
    </row>
    <row r="3162" spans="20:66" s="156" customFormat="1">
      <c r="T3162" s="172"/>
      <c r="U3162" s="172"/>
      <c r="V3162" s="172"/>
      <c r="W3162" s="172"/>
      <c r="X3162" s="172"/>
      <c r="Y3162" s="172"/>
      <c r="Z3162" s="172"/>
      <c r="AA3162" s="172"/>
      <c r="AB3162" s="172"/>
      <c r="AC3162" s="172"/>
      <c r="AD3162" s="172"/>
      <c r="AE3162" s="172"/>
      <c r="AF3162" s="172"/>
      <c r="AG3162" s="172"/>
      <c r="AH3162" s="172"/>
      <c r="AI3162" s="172"/>
      <c r="AJ3162" s="172"/>
      <c r="AK3162" s="172"/>
      <c r="AL3162" s="172"/>
      <c r="AM3162" s="172"/>
      <c r="AN3162" s="172"/>
      <c r="AO3162" s="172"/>
      <c r="AP3162" s="172"/>
      <c r="AQ3162" s="172"/>
      <c r="AR3162" s="172"/>
      <c r="AS3162" s="172"/>
      <c r="AT3162" s="172"/>
      <c r="AU3162" s="172"/>
      <c r="AV3162" s="172"/>
      <c r="AW3162" s="172"/>
      <c r="AX3162" s="172"/>
      <c r="AY3162" s="172"/>
      <c r="AZ3162" s="172"/>
      <c r="BA3162" s="172"/>
      <c r="BB3162" s="172"/>
      <c r="BC3162" s="172"/>
      <c r="BD3162" s="172"/>
      <c r="BE3162" s="172"/>
      <c r="BF3162" s="172"/>
      <c r="BG3162" s="172"/>
      <c r="BH3162" s="172"/>
      <c r="BI3162" s="172"/>
      <c r="BJ3162" s="172"/>
      <c r="BK3162" s="172"/>
      <c r="BL3162" s="172"/>
      <c r="BM3162" s="172"/>
      <c r="BN3162" s="172"/>
    </row>
    <row r="3163" spans="20:66" s="156" customFormat="1">
      <c r="T3163" s="172"/>
      <c r="U3163" s="172"/>
      <c r="V3163" s="172"/>
      <c r="W3163" s="172"/>
      <c r="X3163" s="172"/>
      <c r="Y3163" s="172"/>
      <c r="Z3163" s="172"/>
      <c r="AA3163" s="172"/>
      <c r="AB3163" s="172"/>
      <c r="AC3163" s="172"/>
      <c r="AD3163" s="172"/>
      <c r="AE3163" s="172"/>
      <c r="AF3163" s="172"/>
      <c r="AG3163" s="172"/>
      <c r="AH3163" s="172"/>
      <c r="AI3163" s="172"/>
      <c r="AJ3163" s="172"/>
      <c r="AK3163" s="172"/>
      <c r="AL3163" s="172"/>
      <c r="AM3163" s="172"/>
      <c r="AN3163" s="172"/>
      <c r="AO3163" s="172"/>
      <c r="AP3163" s="172"/>
      <c r="AQ3163" s="172"/>
      <c r="AR3163" s="172"/>
      <c r="AS3163" s="172"/>
      <c r="AT3163" s="172"/>
      <c r="AU3163" s="172"/>
      <c r="AV3163" s="172"/>
      <c r="AW3163" s="172"/>
      <c r="AX3163" s="172"/>
      <c r="AY3163" s="172"/>
      <c r="AZ3163" s="172"/>
      <c r="BA3163" s="172"/>
      <c r="BB3163" s="172"/>
      <c r="BC3163" s="172"/>
      <c r="BD3163" s="172"/>
      <c r="BE3163" s="172"/>
      <c r="BF3163" s="172"/>
      <c r="BG3163" s="172"/>
      <c r="BH3163" s="172"/>
      <c r="BI3163" s="172"/>
      <c r="BJ3163" s="172"/>
      <c r="BK3163" s="172"/>
      <c r="BL3163" s="172"/>
      <c r="BM3163" s="172"/>
      <c r="BN3163" s="172"/>
    </row>
    <row r="3164" spans="20:66" s="156" customFormat="1">
      <c r="T3164" s="172"/>
      <c r="U3164" s="172"/>
      <c r="V3164" s="172"/>
      <c r="W3164" s="172"/>
      <c r="X3164" s="172"/>
      <c r="Y3164" s="172"/>
      <c r="Z3164" s="172"/>
      <c r="AA3164" s="172"/>
      <c r="AB3164" s="172"/>
      <c r="AC3164" s="172"/>
      <c r="AD3164" s="172"/>
      <c r="AE3164" s="172"/>
      <c r="AF3164" s="172"/>
      <c r="AG3164" s="172"/>
      <c r="AH3164" s="172"/>
      <c r="AI3164" s="172"/>
      <c r="AJ3164" s="172"/>
      <c r="AK3164" s="172"/>
      <c r="AL3164" s="172"/>
      <c r="AM3164" s="172"/>
      <c r="AN3164" s="172"/>
      <c r="AO3164" s="172"/>
      <c r="AP3164" s="172"/>
      <c r="AQ3164" s="172"/>
      <c r="AR3164" s="172"/>
      <c r="AS3164" s="172"/>
      <c r="AT3164" s="172"/>
      <c r="AU3164" s="172"/>
      <c r="AV3164" s="172"/>
      <c r="AW3164" s="172"/>
      <c r="AX3164" s="172"/>
      <c r="AY3164" s="172"/>
      <c r="AZ3164" s="172"/>
      <c r="BA3164" s="172"/>
      <c r="BB3164" s="172"/>
      <c r="BC3164" s="172"/>
      <c r="BD3164" s="172"/>
      <c r="BE3164" s="172"/>
      <c r="BF3164" s="172"/>
      <c r="BG3164" s="172"/>
      <c r="BH3164" s="172"/>
      <c r="BI3164" s="172"/>
      <c r="BJ3164" s="172"/>
      <c r="BK3164" s="172"/>
      <c r="BL3164" s="172"/>
      <c r="BM3164" s="172"/>
      <c r="BN3164" s="172"/>
    </row>
    <row r="3165" spans="20:66" s="156" customFormat="1">
      <c r="T3165" s="172"/>
      <c r="U3165" s="172"/>
      <c r="V3165" s="172"/>
      <c r="W3165" s="172"/>
      <c r="X3165" s="172"/>
      <c r="Y3165" s="172"/>
      <c r="Z3165" s="172"/>
      <c r="AA3165" s="172"/>
      <c r="AB3165" s="172"/>
      <c r="AC3165" s="172"/>
      <c r="AD3165" s="172"/>
      <c r="AE3165" s="172"/>
      <c r="AF3165" s="172"/>
      <c r="AG3165" s="172"/>
      <c r="AH3165" s="172"/>
      <c r="AI3165" s="172"/>
      <c r="AJ3165" s="172"/>
      <c r="AK3165" s="172"/>
      <c r="AL3165" s="172"/>
      <c r="AM3165" s="172"/>
      <c r="AN3165" s="172"/>
      <c r="AO3165" s="172"/>
      <c r="AP3165" s="172"/>
      <c r="AQ3165" s="172"/>
      <c r="AR3165" s="172"/>
      <c r="AS3165" s="172"/>
      <c r="AT3165" s="172"/>
      <c r="AU3165" s="172"/>
      <c r="AV3165" s="172"/>
      <c r="AW3165" s="172"/>
      <c r="AX3165" s="172"/>
      <c r="AY3165" s="172"/>
      <c r="AZ3165" s="172"/>
      <c r="BA3165" s="172"/>
      <c r="BB3165" s="172"/>
      <c r="BC3165" s="172"/>
      <c r="BD3165" s="172"/>
      <c r="BE3165" s="172"/>
      <c r="BF3165" s="172"/>
      <c r="BG3165" s="172"/>
      <c r="BH3165" s="172"/>
      <c r="BI3165" s="172"/>
      <c r="BJ3165" s="172"/>
      <c r="BK3165" s="172"/>
      <c r="BL3165" s="172"/>
      <c r="BM3165" s="172"/>
      <c r="BN3165" s="172"/>
    </row>
    <row r="3166" spans="20:66" s="156" customFormat="1">
      <c r="T3166" s="172"/>
      <c r="U3166" s="172"/>
      <c r="V3166" s="172"/>
      <c r="W3166" s="172"/>
      <c r="X3166" s="172"/>
      <c r="Y3166" s="172"/>
      <c r="Z3166" s="172"/>
      <c r="AA3166" s="172"/>
      <c r="AB3166" s="172"/>
      <c r="AC3166" s="172"/>
      <c r="AD3166" s="172"/>
      <c r="AE3166" s="172"/>
      <c r="AF3166" s="172"/>
      <c r="AG3166" s="172"/>
      <c r="AH3166" s="172"/>
      <c r="AI3166" s="172"/>
      <c r="AJ3166" s="172"/>
      <c r="AK3166" s="172"/>
      <c r="AL3166" s="172"/>
      <c r="AM3166" s="172"/>
      <c r="AN3166" s="172"/>
      <c r="AO3166" s="172"/>
      <c r="AP3166" s="172"/>
      <c r="AQ3166" s="172"/>
      <c r="AR3166" s="172"/>
      <c r="AS3166" s="172"/>
      <c r="AT3166" s="172"/>
      <c r="AU3166" s="172"/>
      <c r="AV3166" s="172"/>
      <c r="AW3166" s="172"/>
      <c r="AX3166" s="172"/>
      <c r="AY3166" s="172"/>
      <c r="AZ3166" s="172"/>
      <c r="BA3166" s="172"/>
      <c r="BB3166" s="172"/>
      <c r="BC3166" s="172"/>
      <c r="BD3166" s="172"/>
      <c r="BE3166" s="172"/>
      <c r="BF3166" s="172"/>
      <c r="BG3166" s="172"/>
      <c r="BH3166" s="172"/>
      <c r="BI3166" s="172"/>
      <c r="BJ3166" s="172"/>
      <c r="BK3166" s="172"/>
      <c r="BL3166" s="172"/>
      <c r="BM3166" s="172"/>
      <c r="BN3166" s="172"/>
    </row>
    <row r="3167" spans="20:66" s="156" customFormat="1">
      <c r="T3167" s="172"/>
      <c r="U3167" s="172"/>
      <c r="V3167" s="172"/>
      <c r="W3167" s="172"/>
      <c r="X3167" s="172"/>
      <c r="Y3167" s="172"/>
      <c r="Z3167" s="172"/>
      <c r="AA3167" s="172"/>
      <c r="AB3167" s="172"/>
      <c r="AC3167" s="172"/>
      <c r="AD3167" s="172"/>
      <c r="AE3167" s="172"/>
      <c r="AF3167" s="172"/>
      <c r="AG3167" s="172"/>
      <c r="AH3167" s="172"/>
      <c r="AI3167" s="172"/>
      <c r="AJ3167" s="172"/>
      <c r="AK3167" s="172"/>
      <c r="AL3167" s="172"/>
      <c r="AM3167" s="172"/>
      <c r="AN3167" s="172"/>
      <c r="AO3167" s="172"/>
      <c r="AP3167" s="172"/>
      <c r="AQ3167" s="172"/>
      <c r="AR3167" s="172"/>
      <c r="AS3167" s="172"/>
      <c r="AT3167" s="172"/>
      <c r="AU3167" s="172"/>
      <c r="AV3167" s="172"/>
      <c r="AW3167" s="172"/>
      <c r="AX3167" s="172"/>
      <c r="AY3167" s="172"/>
      <c r="AZ3167" s="172"/>
      <c r="BA3167" s="172"/>
      <c r="BB3167" s="172"/>
      <c r="BC3167" s="172"/>
      <c r="BD3167" s="172"/>
      <c r="BE3167" s="172"/>
      <c r="BF3167" s="172"/>
      <c r="BG3167" s="172"/>
      <c r="BH3167" s="172"/>
      <c r="BI3167" s="172"/>
      <c r="BJ3167" s="172"/>
      <c r="BK3167" s="172"/>
      <c r="BL3167" s="172"/>
      <c r="BM3167" s="172"/>
      <c r="BN3167" s="172"/>
    </row>
    <row r="3168" spans="20:66" s="156" customFormat="1">
      <c r="T3168" s="172"/>
      <c r="U3168" s="172"/>
      <c r="V3168" s="172"/>
      <c r="W3168" s="172"/>
      <c r="X3168" s="172"/>
      <c r="Y3168" s="172"/>
      <c r="Z3168" s="172"/>
      <c r="AA3168" s="172"/>
      <c r="AB3168" s="172"/>
      <c r="AC3168" s="172"/>
      <c r="AD3168" s="172"/>
      <c r="AE3168" s="172"/>
      <c r="AF3168" s="172"/>
      <c r="AG3168" s="172"/>
      <c r="AH3168" s="172"/>
      <c r="AI3168" s="172"/>
      <c r="AJ3168" s="172"/>
      <c r="AK3168" s="172"/>
      <c r="AL3168" s="172"/>
      <c r="AM3168" s="172"/>
      <c r="AN3168" s="172"/>
      <c r="AO3168" s="172"/>
      <c r="AP3168" s="172"/>
      <c r="AQ3168" s="172"/>
      <c r="AR3168" s="172"/>
      <c r="AS3168" s="172"/>
      <c r="AT3168" s="172"/>
      <c r="AU3168" s="172"/>
      <c r="AV3168" s="172"/>
      <c r="AW3168" s="172"/>
      <c r="AX3168" s="172"/>
      <c r="AY3168" s="172"/>
      <c r="AZ3168" s="172"/>
      <c r="BA3168" s="172"/>
      <c r="BB3168" s="172"/>
      <c r="BC3168" s="172"/>
      <c r="BD3168" s="172"/>
      <c r="BE3168" s="172"/>
      <c r="BF3168" s="172"/>
      <c r="BG3168" s="172"/>
      <c r="BH3168" s="172"/>
      <c r="BI3168" s="172"/>
      <c r="BJ3168" s="172"/>
      <c r="BK3168" s="172"/>
      <c r="BL3168" s="172"/>
      <c r="BM3168" s="172"/>
      <c r="BN3168" s="172"/>
    </row>
    <row r="3169" spans="20:66" s="156" customFormat="1">
      <c r="T3169" s="172"/>
      <c r="U3169" s="172"/>
      <c r="V3169" s="172"/>
      <c r="W3169" s="172"/>
      <c r="X3169" s="172"/>
      <c r="Y3169" s="172"/>
      <c r="Z3169" s="172"/>
      <c r="AA3169" s="172"/>
      <c r="AB3169" s="172"/>
      <c r="AC3169" s="172"/>
      <c r="AD3169" s="172"/>
      <c r="AE3169" s="172"/>
      <c r="AF3169" s="172"/>
      <c r="AG3169" s="172"/>
      <c r="AH3169" s="172"/>
      <c r="AI3169" s="172"/>
      <c r="AJ3169" s="172"/>
      <c r="AK3169" s="172"/>
      <c r="AL3169" s="172"/>
      <c r="AM3169" s="172"/>
      <c r="AN3169" s="172"/>
      <c r="AO3169" s="172"/>
      <c r="AP3169" s="172"/>
      <c r="AQ3169" s="172"/>
      <c r="AR3169" s="172"/>
      <c r="AS3169" s="172"/>
      <c r="AT3169" s="172"/>
      <c r="AU3169" s="172"/>
      <c r="AV3169" s="172"/>
      <c r="AW3169" s="172"/>
      <c r="AX3169" s="172"/>
      <c r="AY3169" s="172"/>
      <c r="AZ3169" s="172"/>
      <c r="BA3169" s="172"/>
      <c r="BB3169" s="172"/>
      <c r="BC3169" s="172"/>
      <c r="BD3169" s="172"/>
      <c r="BE3169" s="172"/>
      <c r="BF3169" s="172"/>
      <c r="BG3169" s="172"/>
      <c r="BH3169" s="172"/>
      <c r="BI3169" s="172"/>
      <c r="BJ3169" s="172"/>
      <c r="BK3169" s="172"/>
      <c r="BL3169" s="172"/>
      <c r="BM3169" s="172"/>
      <c r="BN3169" s="172"/>
    </row>
    <row r="3170" spans="20:66" s="156" customFormat="1">
      <c r="T3170" s="172"/>
      <c r="U3170" s="172"/>
      <c r="V3170" s="172"/>
      <c r="W3170" s="172"/>
      <c r="X3170" s="172"/>
      <c r="Y3170" s="172"/>
      <c r="Z3170" s="172"/>
      <c r="AA3170" s="172"/>
      <c r="AB3170" s="172"/>
      <c r="AC3170" s="172"/>
      <c r="AD3170" s="172"/>
      <c r="AE3170" s="172"/>
      <c r="AF3170" s="172"/>
      <c r="AG3170" s="172"/>
      <c r="AH3170" s="172"/>
      <c r="AI3170" s="172"/>
      <c r="AJ3170" s="172"/>
      <c r="AK3170" s="172"/>
      <c r="AL3170" s="172"/>
      <c r="AM3170" s="172"/>
      <c r="AN3170" s="172"/>
      <c r="AO3170" s="172"/>
      <c r="AP3170" s="172"/>
      <c r="AQ3170" s="172"/>
      <c r="AR3170" s="172"/>
      <c r="AS3170" s="172"/>
      <c r="AT3170" s="172"/>
      <c r="AU3170" s="172"/>
      <c r="AV3170" s="172"/>
      <c r="AW3170" s="172"/>
      <c r="AX3170" s="172"/>
      <c r="AY3170" s="172"/>
      <c r="AZ3170" s="172"/>
      <c r="BA3170" s="172"/>
      <c r="BB3170" s="172"/>
      <c r="BC3170" s="172"/>
      <c r="BD3170" s="172"/>
      <c r="BE3170" s="172"/>
      <c r="BF3170" s="172"/>
      <c r="BG3170" s="172"/>
      <c r="BH3170" s="172"/>
      <c r="BI3170" s="172"/>
      <c r="BJ3170" s="172"/>
      <c r="BK3170" s="172"/>
      <c r="BL3170" s="172"/>
      <c r="BM3170" s="172"/>
      <c r="BN3170" s="172"/>
    </row>
    <row r="3171" spans="20:66" s="156" customFormat="1">
      <c r="T3171" s="172"/>
      <c r="U3171" s="172"/>
      <c r="V3171" s="172"/>
      <c r="W3171" s="172"/>
      <c r="X3171" s="172"/>
      <c r="Y3171" s="172"/>
      <c r="Z3171" s="172"/>
      <c r="AA3171" s="172"/>
      <c r="AB3171" s="172"/>
      <c r="AC3171" s="172"/>
      <c r="AD3171" s="172"/>
      <c r="AE3171" s="172"/>
      <c r="AF3171" s="172"/>
      <c r="AG3171" s="172"/>
      <c r="AH3171" s="172"/>
      <c r="AI3171" s="172"/>
      <c r="AJ3171" s="172"/>
      <c r="AK3171" s="172"/>
      <c r="AL3171" s="172"/>
      <c r="AM3171" s="172"/>
      <c r="AN3171" s="172"/>
      <c r="AO3171" s="172"/>
      <c r="AP3171" s="172"/>
      <c r="AQ3171" s="172"/>
      <c r="AR3171" s="172"/>
      <c r="AS3171" s="172"/>
      <c r="AT3171" s="172"/>
      <c r="AU3171" s="172"/>
      <c r="AV3171" s="172"/>
      <c r="AW3171" s="172"/>
      <c r="AX3171" s="172"/>
      <c r="AY3171" s="172"/>
      <c r="AZ3171" s="172"/>
      <c r="BA3171" s="172"/>
      <c r="BB3171" s="172"/>
      <c r="BC3171" s="172"/>
      <c r="BD3171" s="172"/>
      <c r="BE3171" s="172"/>
      <c r="BF3171" s="172"/>
      <c r="BG3171" s="172"/>
      <c r="BH3171" s="172"/>
      <c r="BI3171" s="172"/>
      <c r="BJ3171" s="172"/>
      <c r="BK3171" s="172"/>
      <c r="BL3171" s="172"/>
      <c r="BM3171" s="172"/>
      <c r="BN3171" s="172"/>
    </row>
    <row r="3172" spans="20:66" s="156" customFormat="1">
      <c r="T3172" s="172"/>
      <c r="U3172" s="172"/>
      <c r="V3172" s="172"/>
      <c r="W3172" s="172"/>
      <c r="X3172" s="172"/>
      <c r="Y3172" s="172"/>
      <c r="Z3172" s="172"/>
      <c r="AA3172" s="172"/>
      <c r="AB3172" s="172"/>
      <c r="AC3172" s="172"/>
      <c r="AD3172" s="172"/>
      <c r="AE3172" s="172"/>
      <c r="AF3172" s="172"/>
      <c r="AG3172" s="172"/>
      <c r="AH3172" s="172"/>
      <c r="AI3172" s="172"/>
      <c r="AJ3172" s="172"/>
      <c r="AK3172" s="172"/>
      <c r="AL3172" s="172"/>
      <c r="AM3172" s="172"/>
      <c r="AN3172" s="172"/>
      <c r="AO3172" s="172"/>
      <c r="AP3172" s="172"/>
      <c r="AQ3172" s="172"/>
      <c r="AR3172" s="172"/>
      <c r="AS3172" s="172"/>
      <c r="AT3172" s="172"/>
      <c r="AU3172" s="172"/>
      <c r="AV3172" s="172"/>
      <c r="AW3172" s="172"/>
      <c r="AX3172" s="172"/>
      <c r="AY3172" s="172"/>
      <c r="AZ3172" s="172"/>
      <c r="BA3172" s="172"/>
      <c r="BB3172" s="172"/>
      <c r="BC3172" s="172"/>
      <c r="BD3172" s="172"/>
      <c r="BE3172" s="172"/>
      <c r="BF3172" s="172"/>
      <c r="BG3172" s="172"/>
      <c r="BH3172" s="172"/>
      <c r="BI3172" s="172"/>
      <c r="BJ3172" s="172"/>
      <c r="BK3172" s="172"/>
      <c r="BL3172" s="172"/>
      <c r="BM3172" s="172"/>
      <c r="BN3172" s="172"/>
    </row>
    <row r="3173" spans="20:66" s="156" customFormat="1">
      <c r="T3173" s="172"/>
      <c r="U3173" s="172"/>
      <c r="V3173" s="172"/>
      <c r="W3173" s="172"/>
      <c r="X3173" s="172"/>
      <c r="Y3173" s="172"/>
      <c r="Z3173" s="172"/>
      <c r="AA3173" s="172"/>
      <c r="AB3173" s="172"/>
      <c r="AC3173" s="172"/>
      <c r="AD3173" s="172"/>
      <c r="AE3173" s="172"/>
      <c r="AF3173" s="172"/>
      <c r="AG3173" s="172"/>
      <c r="AH3173" s="172"/>
      <c r="AI3173" s="172"/>
      <c r="AJ3173" s="172"/>
      <c r="AK3173" s="172"/>
      <c r="AL3173" s="172"/>
      <c r="AM3173" s="172"/>
      <c r="AN3173" s="172"/>
      <c r="AO3173" s="172"/>
      <c r="AP3173" s="172"/>
      <c r="AQ3173" s="172"/>
      <c r="AR3173" s="172"/>
      <c r="AS3173" s="172"/>
      <c r="AT3173" s="172"/>
      <c r="AU3173" s="172"/>
      <c r="AV3173" s="172"/>
      <c r="AW3173" s="172"/>
      <c r="AX3173" s="172"/>
      <c r="AY3173" s="172"/>
      <c r="AZ3173" s="172"/>
      <c r="BA3173" s="172"/>
      <c r="BB3173" s="172"/>
      <c r="BC3173" s="172"/>
      <c r="BD3173" s="172"/>
      <c r="BE3173" s="172"/>
      <c r="BF3173" s="172"/>
      <c r="BG3173" s="172"/>
      <c r="BH3173" s="172"/>
      <c r="BI3173" s="172"/>
      <c r="BJ3173" s="172"/>
      <c r="BK3173" s="172"/>
      <c r="BL3173" s="172"/>
      <c r="BM3173" s="172"/>
      <c r="BN3173" s="172"/>
    </row>
    <row r="3174" spans="20:66" s="156" customFormat="1">
      <c r="T3174" s="172"/>
      <c r="U3174" s="172"/>
      <c r="V3174" s="172"/>
      <c r="W3174" s="172"/>
      <c r="X3174" s="172"/>
      <c r="Y3174" s="172"/>
      <c r="Z3174" s="172"/>
      <c r="AA3174" s="172"/>
      <c r="AB3174" s="172"/>
      <c r="AC3174" s="172"/>
      <c r="AD3174" s="172"/>
      <c r="AE3174" s="172"/>
      <c r="AF3174" s="172"/>
      <c r="AG3174" s="172"/>
      <c r="AH3174" s="172"/>
      <c r="AI3174" s="172"/>
      <c r="AJ3174" s="172"/>
      <c r="AK3174" s="172"/>
      <c r="AL3174" s="172"/>
      <c r="AM3174" s="172"/>
      <c r="AN3174" s="172"/>
      <c r="AO3174" s="172"/>
      <c r="AP3174" s="172"/>
      <c r="AQ3174" s="172"/>
      <c r="AR3174" s="172"/>
      <c r="AS3174" s="172"/>
      <c r="AT3174" s="172"/>
      <c r="AU3174" s="172"/>
      <c r="AV3174" s="172"/>
      <c r="AW3174" s="172"/>
      <c r="AX3174" s="172"/>
      <c r="AY3174" s="172"/>
      <c r="AZ3174" s="172"/>
      <c r="BA3174" s="172"/>
      <c r="BB3174" s="172"/>
      <c r="BC3174" s="172"/>
      <c r="BD3174" s="172"/>
      <c r="BE3174" s="172"/>
      <c r="BF3174" s="172"/>
      <c r="BG3174" s="172"/>
      <c r="BH3174" s="172"/>
      <c r="BI3174" s="172"/>
      <c r="BJ3174" s="172"/>
      <c r="BK3174" s="172"/>
      <c r="BL3174" s="172"/>
      <c r="BM3174" s="172"/>
      <c r="BN3174" s="172"/>
    </row>
    <row r="3175" spans="20:66" s="156" customFormat="1">
      <c r="T3175" s="172"/>
      <c r="U3175" s="172"/>
      <c r="V3175" s="172"/>
      <c r="W3175" s="172"/>
      <c r="X3175" s="172"/>
      <c r="Y3175" s="172"/>
      <c r="Z3175" s="172"/>
      <c r="AA3175" s="172"/>
      <c r="AB3175" s="172"/>
      <c r="AC3175" s="172"/>
      <c r="AD3175" s="172"/>
      <c r="AE3175" s="172"/>
      <c r="AF3175" s="172"/>
      <c r="AG3175" s="172"/>
      <c r="AH3175" s="172"/>
      <c r="AI3175" s="172"/>
      <c r="AJ3175" s="172"/>
      <c r="AK3175" s="172"/>
      <c r="AL3175" s="172"/>
      <c r="AM3175" s="172"/>
      <c r="AN3175" s="172"/>
      <c r="AO3175" s="172"/>
      <c r="AP3175" s="172"/>
      <c r="AQ3175" s="172"/>
      <c r="AR3175" s="172"/>
      <c r="AS3175" s="172"/>
      <c r="AT3175" s="172"/>
      <c r="AU3175" s="172"/>
      <c r="AV3175" s="172"/>
      <c r="AW3175" s="172"/>
      <c r="AX3175" s="172"/>
      <c r="AY3175" s="172"/>
      <c r="AZ3175" s="172"/>
      <c r="BA3175" s="172"/>
      <c r="BB3175" s="172"/>
      <c r="BC3175" s="172"/>
      <c r="BD3175" s="172"/>
      <c r="BE3175" s="172"/>
      <c r="BF3175" s="172"/>
      <c r="BG3175" s="172"/>
      <c r="BH3175" s="172"/>
      <c r="BI3175" s="172"/>
      <c r="BJ3175" s="172"/>
      <c r="BK3175" s="172"/>
      <c r="BL3175" s="172"/>
      <c r="BM3175" s="172"/>
      <c r="BN3175" s="172"/>
    </row>
    <row r="3176" spans="20:66" s="156" customFormat="1">
      <c r="T3176" s="172"/>
      <c r="U3176" s="172"/>
      <c r="V3176" s="172"/>
      <c r="W3176" s="172"/>
      <c r="X3176" s="172"/>
      <c r="Y3176" s="172"/>
      <c r="Z3176" s="172"/>
      <c r="AA3176" s="172"/>
      <c r="AB3176" s="172"/>
      <c r="AC3176" s="172"/>
      <c r="AD3176" s="172"/>
      <c r="AE3176" s="172"/>
      <c r="AF3176" s="172"/>
      <c r="AG3176" s="172"/>
      <c r="AH3176" s="172"/>
      <c r="AI3176" s="172"/>
      <c r="AJ3176" s="172"/>
      <c r="AK3176" s="172"/>
      <c r="AL3176" s="172"/>
      <c r="AM3176" s="172"/>
      <c r="AN3176" s="172"/>
      <c r="AO3176" s="172"/>
      <c r="AP3176" s="172"/>
      <c r="AQ3176" s="172"/>
      <c r="AR3176" s="172"/>
      <c r="AS3176" s="172"/>
      <c r="AT3176" s="172"/>
      <c r="AU3176" s="172"/>
      <c r="AV3176" s="172"/>
      <c r="AW3176" s="172"/>
      <c r="AX3176" s="172"/>
      <c r="AY3176" s="172"/>
      <c r="AZ3176" s="172"/>
      <c r="BA3176" s="172"/>
      <c r="BB3176" s="172"/>
      <c r="BC3176" s="172"/>
      <c r="BD3176" s="172"/>
      <c r="BE3176" s="172"/>
      <c r="BF3176" s="172"/>
      <c r="BG3176" s="172"/>
      <c r="BH3176" s="172"/>
      <c r="BI3176" s="172"/>
      <c r="BJ3176" s="172"/>
      <c r="BK3176" s="172"/>
      <c r="BL3176" s="172"/>
      <c r="BM3176" s="172"/>
      <c r="BN3176" s="172"/>
    </row>
    <row r="3177" spans="20:66" s="156" customFormat="1">
      <c r="T3177" s="172"/>
      <c r="U3177" s="172"/>
      <c r="V3177" s="172"/>
      <c r="W3177" s="172"/>
      <c r="X3177" s="172"/>
      <c r="Y3177" s="172"/>
      <c r="Z3177" s="172"/>
      <c r="AA3177" s="172"/>
      <c r="AB3177" s="172"/>
      <c r="AC3177" s="172"/>
      <c r="AD3177" s="172"/>
      <c r="AE3177" s="172"/>
      <c r="AF3177" s="172"/>
      <c r="AG3177" s="172"/>
      <c r="AH3177" s="172"/>
      <c r="AI3177" s="172"/>
      <c r="AJ3177" s="172"/>
      <c r="AK3177" s="172"/>
      <c r="AL3177" s="172"/>
      <c r="AM3177" s="172"/>
      <c r="AN3177" s="172"/>
      <c r="AO3177" s="172"/>
      <c r="AP3177" s="172"/>
      <c r="AQ3177" s="172"/>
      <c r="AR3177" s="172"/>
      <c r="AS3177" s="172"/>
      <c r="AT3177" s="172"/>
      <c r="AU3177" s="172"/>
      <c r="AV3177" s="172"/>
      <c r="AW3177" s="172"/>
      <c r="AX3177" s="172"/>
      <c r="AY3177" s="172"/>
      <c r="AZ3177" s="172"/>
      <c r="BA3177" s="172"/>
      <c r="BB3177" s="172"/>
      <c r="BC3177" s="172"/>
      <c r="BD3177" s="172"/>
      <c r="BE3177" s="172"/>
      <c r="BF3177" s="172"/>
      <c r="BG3177" s="172"/>
      <c r="BH3177" s="172"/>
      <c r="BI3177" s="172"/>
      <c r="BJ3177" s="172"/>
      <c r="BK3177" s="172"/>
      <c r="BL3177" s="172"/>
      <c r="BM3177" s="172"/>
      <c r="BN3177" s="172"/>
    </row>
    <row r="3178" spans="20:66" s="156" customFormat="1">
      <c r="T3178" s="172"/>
      <c r="U3178" s="172"/>
      <c r="V3178" s="172"/>
      <c r="W3178" s="172"/>
      <c r="X3178" s="172"/>
      <c r="Y3178" s="172"/>
      <c r="Z3178" s="172"/>
      <c r="AA3178" s="172"/>
      <c r="AB3178" s="172"/>
      <c r="AC3178" s="172"/>
      <c r="AD3178" s="172"/>
      <c r="AE3178" s="172"/>
      <c r="AF3178" s="172"/>
      <c r="AG3178" s="172"/>
      <c r="AH3178" s="172"/>
      <c r="AI3178" s="172"/>
      <c r="AJ3178" s="172"/>
      <c r="AK3178" s="172"/>
      <c r="AL3178" s="172"/>
      <c r="AM3178" s="172"/>
      <c r="AN3178" s="172"/>
      <c r="AO3178" s="172"/>
      <c r="AP3178" s="172"/>
      <c r="AQ3178" s="172"/>
      <c r="AR3178" s="172"/>
      <c r="AS3178" s="172"/>
      <c r="AT3178" s="172"/>
      <c r="AU3178" s="172"/>
      <c r="AV3178" s="172"/>
      <c r="AW3178" s="172"/>
      <c r="AX3178" s="172"/>
      <c r="AY3178" s="172"/>
      <c r="AZ3178" s="172"/>
      <c r="BA3178" s="172"/>
      <c r="BB3178" s="172"/>
      <c r="BC3178" s="172"/>
      <c r="BD3178" s="172"/>
      <c r="BE3178" s="172"/>
      <c r="BF3178" s="172"/>
      <c r="BG3178" s="172"/>
      <c r="BH3178" s="172"/>
      <c r="BI3178" s="172"/>
      <c r="BJ3178" s="172"/>
      <c r="BK3178" s="172"/>
      <c r="BL3178" s="172"/>
      <c r="BM3178" s="172"/>
      <c r="BN3178" s="172"/>
    </row>
    <row r="3179" spans="20:66" s="156" customFormat="1">
      <c r="T3179" s="172"/>
      <c r="U3179" s="172"/>
      <c r="V3179" s="172"/>
      <c r="W3179" s="172"/>
      <c r="X3179" s="172"/>
      <c r="Y3179" s="172"/>
      <c r="Z3179" s="172"/>
      <c r="AA3179" s="172"/>
      <c r="AB3179" s="172"/>
      <c r="AC3179" s="172"/>
      <c r="AD3179" s="172"/>
      <c r="AE3179" s="172"/>
      <c r="AF3179" s="172"/>
      <c r="AG3179" s="172"/>
      <c r="AH3179" s="172"/>
      <c r="AI3179" s="172"/>
      <c r="AJ3179" s="172"/>
      <c r="AK3179" s="172"/>
      <c r="AL3179" s="172"/>
      <c r="AM3179" s="172"/>
      <c r="AN3179" s="172"/>
      <c r="AO3179" s="172"/>
      <c r="AP3179" s="172"/>
      <c r="AQ3179" s="172"/>
      <c r="AR3179" s="172"/>
      <c r="AS3179" s="172"/>
      <c r="AT3179" s="172"/>
      <c r="AU3179" s="172"/>
      <c r="AV3179" s="172"/>
      <c r="AW3179" s="172"/>
      <c r="AX3179" s="172"/>
      <c r="AY3179" s="172"/>
      <c r="AZ3179" s="172"/>
      <c r="BA3179" s="172"/>
      <c r="BB3179" s="172"/>
      <c r="BC3179" s="172"/>
      <c r="BD3179" s="172"/>
      <c r="BE3179" s="172"/>
      <c r="BF3179" s="172"/>
      <c r="BG3179" s="172"/>
      <c r="BH3179" s="172"/>
      <c r="BI3179" s="172"/>
      <c r="BJ3179" s="172"/>
      <c r="BK3179" s="172"/>
      <c r="BL3179" s="172"/>
      <c r="BM3179" s="172"/>
      <c r="BN3179" s="172"/>
    </row>
    <row r="3180" spans="20:66" s="156" customFormat="1">
      <c r="T3180" s="172"/>
      <c r="U3180" s="172"/>
      <c r="V3180" s="172"/>
      <c r="W3180" s="172"/>
      <c r="X3180" s="172"/>
      <c r="Y3180" s="172"/>
      <c r="Z3180" s="172"/>
      <c r="AA3180" s="172"/>
      <c r="AB3180" s="172"/>
      <c r="AC3180" s="172"/>
      <c r="AD3180" s="172"/>
      <c r="AE3180" s="172"/>
      <c r="AF3180" s="172"/>
      <c r="AG3180" s="172"/>
      <c r="AH3180" s="172"/>
      <c r="AI3180" s="172"/>
      <c r="AJ3180" s="172"/>
      <c r="AK3180" s="172"/>
      <c r="AL3180" s="172"/>
      <c r="AM3180" s="172"/>
      <c r="AN3180" s="172"/>
      <c r="AO3180" s="172"/>
      <c r="AP3180" s="172"/>
      <c r="AQ3180" s="172"/>
      <c r="AR3180" s="172"/>
      <c r="AS3180" s="172"/>
      <c r="AT3180" s="172"/>
      <c r="AU3180" s="172"/>
      <c r="AV3180" s="172"/>
      <c r="AW3180" s="172"/>
      <c r="AX3180" s="172"/>
      <c r="AY3180" s="172"/>
      <c r="AZ3180" s="172"/>
      <c r="BA3180" s="172"/>
      <c r="BB3180" s="172"/>
      <c r="BC3180" s="172"/>
      <c r="BD3180" s="172"/>
      <c r="BE3180" s="172"/>
      <c r="BF3180" s="172"/>
      <c r="BG3180" s="172"/>
      <c r="BH3180" s="172"/>
      <c r="BI3180" s="172"/>
      <c r="BJ3180" s="172"/>
      <c r="BK3180" s="172"/>
      <c r="BL3180" s="172"/>
      <c r="BM3180" s="172"/>
      <c r="BN3180" s="172"/>
    </row>
    <row r="3181" spans="20:66" s="156" customFormat="1">
      <c r="T3181" s="172"/>
      <c r="U3181" s="172"/>
      <c r="V3181" s="172"/>
      <c r="W3181" s="172"/>
      <c r="X3181" s="172"/>
      <c r="Y3181" s="172"/>
      <c r="Z3181" s="172"/>
      <c r="AA3181" s="172"/>
      <c r="AB3181" s="172"/>
      <c r="AC3181" s="172"/>
      <c r="AD3181" s="172"/>
      <c r="AE3181" s="172"/>
      <c r="AF3181" s="172"/>
      <c r="AG3181" s="172"/>
      <c r="AH3181" s="172"/>
      <c r="AI3181" s="172"/>
      <c r="AJ3181" s="172"/>
      <c r="AK3181" s="172"/>
      <c r="AL3181" s="172"/>
      <c r="AM3181" s="172"/>
      <c r="AN3181" s="172"/>
      <c r="AO3181" s="172"/>
      <c r="AP3181" s="172"/>
      <c r="AQ3181" s="172"/>
      <c r="AR3181" s="172"/>
      <c r="AS3181" s="172"/>
      <c r="AT3181" s="172"/>
      <c r="AU3181" s="172"/>
      <c r="AV3181" s="172"/>
      <c r="AW3181" s="172"/>
      <c r="AX3181" s="172"/>
      <c r="AY3181" s="172"/>
      <c r="AZ3181" s="172"/>
      <c r="BA3181" s="172"/>
      <c r="BB3181" s="172"/>
      <c r="BC3181" s="172"/>
      <c r="BD3181" s="172"/>
      <c r="BE3181" s="172"/>
      <c r="BF3181" s="172"/>
      <c r="BG3181" s="172"/>
      <c r="BH3181" s="172"/>
      <c r="BI3181" s="172"/>
      <c r="BJ3181" s="172"/>
      <c r="BK3181" s="172"/>
      <c r="BL3181" s="172"/>
      <c r="BM3181" s="172"/>
      <c r="BN3181" s="172"/>
    </row>
    <row r="3182" spans="20:66" s="156" customFormat="1">
      <c r="T3182" s="172"/>
      <c r="U3182" s="172"/>
      <c r="V3182" s="172"/>
      <c r="W3182" s="172"/>
      <c r="X3182" s="172"/>
      <c r="Y3182" s="172"/>
      <c r="Z3182" s="172"/>
      <c r="AA3182" s="172"/>
      <c r="AB3182" s="172"/>
      <c r="AC3182" s="172"/>
      <c r="AD3182" s="172"/>
      <c r="AE3182" s="172"/>
      <c r="AF3182" s="172"/>
      <c r="AG3182" s="172"/>
      <c r="AH3182" s="172"/>
      <c r="AI3182" s="172"/>
      <c r="AJ3182" s="172"/>
      <c r="AK3182" s="172"/>
      <c r="AL3182" s="172"/>
      <c r="AM3182" s="172"/>
      <c r="AN3182" s="172"/>
      <c r="AO3182" s="172"/>
      <c r="AP3182" s="172"/>
      <c r="AQ3182" s="172"/>
      <c r="AR3182" s="172"/>
      <c r="AS3182" s="172"/>
      <c r="AT3182" s="172"/>
      <c r="AU3182" s="172"/>
      <c r="AV3182" s="172"/>
      <c r="AW3182" s="172"/>
      <c r="AX3182" s="172"/>
      <c r="AY3182" s="172"/>
      <c r="AZ3182" s="172"/>
      <c r="BA3182" s="172"/>
      <c r="BB3182" s="172"/>
      <c r="BC3182" s="172"/>
      <c r="BD3182" s="172"/>
      <c r="BE3182" s="172"/>
      <c r="BF3182" s="172"/>
      <c r="BG3182" s="172"/>
      <c r="BH3182" s="172"/>
      <c r="BI3182" s="172"/>
      <c r="BJ3182" s="172"/>
      <c r="BK3182" s="172"/>
      <c r="BL3182" s="172"/>
      <c r="BM3182" s="172"/>
      <c r="BN3182" s="172"/>
    </row>
    <row r="3183" spans="20:66" s="156" customFormat="1">
      <c r="T3183" s="172"/>
      <c r="U3183" s="172"/>
      <c r="V3183" s="172"/>
      <c r="W3183" s="172"/>
      <c r="X3183" s="172"/>
      <c r="Y3183" s="172"/>
      <c r="Z3183" s="172"/>
      <c r="AA3183" s="172"/>
      <c r="AB3183" s="172"/>
      <c r="AC3183" s="172"/>
      <c r="AD3183" s="172"/>
      <c r="AE3183" s="172"/>
      <c r="AF3183" s="172"/>
      <c r="AG3183" s="172"/>
      <c r="AH3183" s="172"/>
      <c r="AI3183" s="172"/>
      <c r="AJ3183" s="172"/>
      <c r="AK3183" s="172"/>
      <c r="AL3183" s="172"/>
      <c r="AM3183" s="172"/>
      <c r="AN3183" s="172"/>
      <c r="AO3183" s="172"/>
      <c r="AP3183" s="172"/>
      <c r="AQ3183" s="172"/>
      <c r="AR3183" s="172"/>
      <c r="AS3183" s="172"/>
      <c r="AT3183" s="172"/>
      <c r="AU3183" s="172"/>
      <c r="AV3183" s="172"/>
      <c r="AW3183" s="172"/>
      <c r="AX3183" s="172"/>
      <c r="AY3183" s="172"/>
      <c r="AZ3183" s="172"/>
      <c r="BA3183" s="172"/>
      <c r="BB3183" s="172"/>
      <c r="BC3183" s="172"/>
      <c r="BD3183" s="172"/>
      <c r="BE3183" s="172"/>
      <c r="BF3183" s="172"/>
      <c r="BG3183" s="172"/>
      <c r="BH3183" s="172"/>
      <c r="BI3183" s="172"/>
      <c r="BJ3183" s="172"/>
      <c r="BK3183" s="172"/>
      <c r="BL3183" s="172"/>
      <c r="BM3183" s="172"/>
      <c r="BN3183" s="172"/>
    </row>
    <row r="3184" spans="20:66" s="156" customFormat="1">
      <c r="T3184" s="172"/>
      <c r="U3184" s="172"/>
      <c r="V3184" s="172"/>
      <c r="W3184" s="172"/>
      <c r="X3184" s="172"/>
      <c r="Y3184" s="172"/>
      <c r="Z3184" s="172"/>
      <c r="AA3184" s="172"/>
      <c r="AB3184" s="172"/>
      <c r="AC3184" s="172"/>
      <c r="AD3184" s="172"/>
      <c r="AE3184" s="172"/>
      <c r="AF3184" s="172"/>
      <c r="AG3184" s="172"/>
      <c r="AH3184" s="172"/>
      <c r="AI3184" s="172"/>
      <c r="AJ3184" s="172"/>
      <c r="AK3184" s="172"/>
      <c r="AL3184" s="172"/>
      <c r="AM3184" s="172"/>
      <c r="AN3184" s="172"/>
      <c r="AO3184" s="172"/>
      <c r="AP3184" s="172"/>
      <c r="AQ3184" s="172"/>
      <c r="AR3184" s="172"/>
      <c r="AS3184" s="172"/>
      <c r="AT3184" s="172"/>
      <c r="AU3184" s="172"/>
      <c r="AV3184" s="172"/>
      <c r="AW3184" s="172"/>
      <c r="AX3184" s="172"/>
      <c r="AY3184" s="172"/>
      <c r="AZ3184" s="172"/>
      <c r="BA3184" s="172"/>
      <c r="BB3184" s="172"/>
      <c r="BC3184" s="172"/>
      <c r="BD3184" s="172"/>
      <c r="BE3184" s="172"/>
      <c r="BF3184" s="172"/>
      <c r="BG3184" s="172"/>
      <c r="BH3184" s="172"/>
      <c r="BI3184" s="172"/>
      <c r="BJ3184" s="172"/>
      <c r="BK3184" s="172"/>
      <c r="BL3184" s="172"/>
      <c r="BM3184" s="172"/>
      <c r="BN3184" s="172"/>
    </row>
    <row r="3185" spans="20:66" s="156" customFormat="1">
      <c r="T3185" s="172"/>
      <c r="U3185" s="172"/>
      <c r="V3185" s="172"/>
      <c r="W3185" s="172"/>
      <c r="X3185" s="172"/>
      <c r="Y3185" s="172"/>
      <c r="Z3185" s="172"/>
      <c r="AA3185" s="172"/>
      <c r="AB3185" s="172"/>
      <c r="AC3185" s="172"/>
      <c r="AD3185" s="172"/>
      <c r="AE3185" s="172"/>
      <c r="AF3185" s="172"/>
      <c r="AG3185" s="172"/>
      <c r="AH3185" s="172"/>
      <c r="AI3185" s="172"/>
      <c r="AJ3185" s="172"/>
      <c r="AK3185" s="172"/>
      <c r="AL3185" s="172"/>
      <c r="AM3185" s="172"/>
      <c r="AN3185" s="172"/>
      <c r="AO3185" s="172"/>
      <c r="AP3185" s="172"/>
      <c r="AQ3185" s="172"/>
      <c r="AR3185" s="172"/>
      <c r="AS3185" s="172"/>
      <c r="AT3185" s="172"/>
      <c r="AU3185" s="172"/>
      <c r="AV3185" s="172"/>
      <c r="AW3185" s="172"/>
      <c r="AX3185" s="172"/>
      <c r="AY3185" s="172"/>
      <c r="AZ3185" s="172"/>
      <c r="BA3185" s="172"/>
      <c r="BB3185" s="172"/>
      <c r="BC3185" s="172"/>
      <c r="BD3185" s="172"/>
      <c r="BE3185" s="172"/>
      <c r="BF3185" s="172"/>
      <c r="BG3185" s="172"/>
      <c r="BH3185" s="172"/>
      <c r="BI3185" s="172"/>
      <c r="BJ3185" s="172"/>
      <c r="BK3185" s="172"/>
      <c r="BL3185" s="172"/>
      <c r="BM3185" s="172"/>
      <c r="BN3185" s="172"/>
    </row>
    <row r="3186" spans="20:66" s="156" customFormat="1">
      <c r="T3186" s="172"/>
      <c r="U3186" s="172"/>
      <c r="V3186" s="172"/>
      <c r="W3186" s="172"/>
      <c r="X3186" s="172"/>
      <c r="Y3186" s="172"/>
      <c r="Z3186" s="172"/>
      <c r="AA3186" s="172"/>
      <c r="AB3186" s="172"/>
      <c r="AC3186" s="172"/>
      <c r="AD3186" s="172"/>
      <c r="AE3186" s="172"/>
      <c r="AF3186" s="172"/>
      <c r="AG3186" s="172"/>
      <c r="AH3186" s="172"/>
      <c r="AI3186" s="172"/>
      <c r="AJ3186" s="172"/>
      <c r="AK3186" s="172"/>
      <c r="AL3186" s="172"/>
      <c r="AM3186" s="172"/>
      <c r="AN3186" s="172"/>
      <c r="AO3186" s="172"/>
      <c r="AP3186" s="172"/>
      <c r="AQ3186" s="172"/>
      <c r="AR3186" s="172"/>
      <c r="AS3186" s="172"/>
      <c r="AT3186" s="172"/>
      <c r="AU3186" s="172"/>
      <c r="AV3186" s="172"/>
      <c r="AW3186" s="172"/>
      <c r="AX3186" s="172"/>
      <c r="AY3186" s="172"/>
      <c r="AZ3186" s="172"/>
      <c r="BA3186" s="172"/>
      <c r="BB3186" s="172"/>
      <c r="BC3186" s="172"/>
      <c r="BD3186" s="172"/>
      <c r="BE3186" s="172"/>
      <c r="BF3186" s="172"/>
      <c r="BG3186" s="172"/>
      <c r="BH3186" s="172"/>
      <c r="BI3186" s="172"/>
      <c r="BJ3186" s="172"/>
      <c r="BK3186" s="172"/>
      <c r="BL3186" s="172"/>
      <c r="BM3186" s="172"/>
      <c r="BN3186" s="172"/>
    </row>
    <row r="3187" spans="20:66" s="156" customFormat="1">
      <c r="T3187" s="172"/>
      <c r="U3187" s="172"/>
      <c r="V3187" s="172"/>
      <c r="W3187" s="172"/>
      <c r="X3187" s="172"/>
      <c r="Y3187" s="172"/>
      <c r="Z3187" s="172"/>
      <c r="AA3187" s="172"/>
      <c r="AB3187" s="172"/>
      <c r="AC3187" s="172"/>
      <c r="AD3187" s="172"/>
      <c r="AE3187" s="172"/>
      <c r="AF3187" s="172"/>
      <c r="AG3187" s="172"/>
      <c r="AH3187" s="172"/>
      <c r="AI3187" s="172"/>
      <c r="AJ3187" s="172"/>
      <c r="AK3187" s="172"/>
      <c r="AL3187" s="172"/>
      <c r="AM3187" s="172"/>
      <c r="AN3187" s="172"/>
      <c r="AO3187" s="172"/>
      <c r="AP3187" s="172"/>
      <c r="AQ3187" s="172"/>
      <c r="AR3187" s="172"/>
      <c r="AS3187" s="172"/>
      <c r="AT3187" s="172"/>
      <c r="AU3187" s="172"/>
      <c r="AV3187" s="172"/>
      <c r="AW3187" s="172"/>
      <c r="AX3187" s="172"/>
      <c r="AY3187" s="172"/>
      <c r="AZ3187" s="172"/>
      <c r="BA3187" s="172"/>
      <c r="BB3187" s="172"/>
      <c r="BC3187" s="172"/>
      <c r="BD3187" s="172"/>
      <c r="BE3187" s="172"/>
      <c r="BF3187" s="172"/>
      <c r="BG3187" s="172"/>
      <c r="BH3187" s="172"/>
      <c r="BI3187" s="172"/>
      <c r="BJ3187" s="172"/>
      <c r="BK3187" s="172"/>
      <c r="BL3187" s="172"/>
      <c r="BM3187" s="172"/>
      <c r="BN3187" s="172"/>
    </row>
    <row r="3188" spans="20:66" s="156" customFormat="1">
      <c r="T3188" s="172"/>
      <c r="U3188" s="172"/>
      <c r="V3188" s="172"/>
      <c r="W3188" s="172"/>
      <c r="X3188" s="172"/>
      <c r="Y3188" s="172"/>
      <c r="Z3188" s="172"/>
      <c r="AA3188" s="172"/>
      <c r="AB3188" s="172"/>
      <c r="AC3188" s="172"/>
      <c r="AD3188" s="172"/>
      <c r="AE3188" s="172"/>
      <c r="AF3188" s="172"/>
      <c r="AG3188" s="172"/>
      <c r="AH3188" s="172"/>
      <c r="AI3188" s="172"/>
      <c r="AJ3188" s="172"/>
      <c r="AK3188" s="172"/>
      <c r="AL3188" s="172"/>
      <c r="AM3188" s="172"/>
      <c r="AN3188" s="172"/>
      <c r="AO3188" s="172"/>
      <c r="AP3188" s="172"/>
      <c r="AQ3188" s="172"/>
      <c r="AR3188" s="172"/>
      <c r="AS3188" s="172"/>
      <c r="AT3188" s="172"/>
      <c r="AU3188" s="172"/>
      <c r="AV3188" s="172"/>
      <c r="AW3188" s="172"/>
      <c r="AX3188" s="172"/>
      <c r="AY3188" s="172"/>
      <c r="AZ3188" s="172"/>
      <c r="BA3188" s="172"/>
      <c r="BB3188" s="172"/>
      <c r="BC3188" s="172"/>
      <c r="BD3188" s="172"/>
      <c r="BE3188" s="172"/>
      <c r="BF3188" s="172"/>
      <c r="BG3188" s="172"/>
      <c r="BH3188" s="172"/>
      <c r="BI3188" s="172"/>
      <c r="BJ3188" s="172"/>
      <c r="BK3188" s="172"/>
      <c r="BL3188" s="172"/>
      <c r="BM3188" s="172"/>
      <c r="BN3188" s="172"/>
    </row>
    <row r="3189" spans="20:66" s="156" customFormat="1">
      <c r="T3189" s="172"/>
      <c r="U3189" s="172"/>
      <c r="V3189" s="172"/>
      <c r="W3189" s="172"/>
      <c r="X3189" s="172"/>
      <c r="Y3189" s="172"/>
      <c r="Z3189" s="172"/>
      <c r="AA3189" s="172"/>
      <c r="AB3189" s="172"/>
      <c r="AC3189" s="172"/>
      <c r="AD3189" s="172"/>
      <c r="AE3189" s="172"/>
      <c r="AF3189" s="172"/>
      <c r="AG3189" s="172"/>
      <c r="AH3189" s="172"/>
      <c r="AI3189" s="172"/>
      <c r="AJ3189" s="172"/>
      <c r="AK3189" s="172"/>
      <c r="AL3189" s="172"/>
      <c r="AM3189" s="172"/>
      <c r="AN3189" s="172"/>
      <c r="AO3189" s="172"/>
      <c r="AP3189" s="172"/>
      <c r="AQ3189" s="172"/>
      <c r="AR3189" s="172"/>
      <c r="AS3189" s="172"/>
      <c r="AT3189" s="172"/>
      <c r="AU3189" s="172"/>
      <c r="AV3189" s="172"/>
      <c r="AW3189" s="172"/>
      <c r="AX3189" s="172"/>
      <c r="AY3189" s="172"/>
      <c r="AZ3189" s="172"/>
      <c r="BA3189" s="172"/>
      <c r="BB3189" s="172"/>
      <c r="BC3189" s="172"/>
      <c r="BD3189" s="172"/>
      <c r="BE3189" s="172"/>
      <c r="BF3189" s="172"/>
      <c r="BG3189" s="172"/>
      <c r="BH3189" s="172"/>
      <c r="BI3189" s="172"/>
      <c r="BJ3189" s="172"/>
      <c r="BK3189" s="172"/>
      <c r="BL3189" s="172"/>
      <c r="BM3189" s="172"/>
      <c r="BN3189" s="172"/>
    </row>
    <row r="3190" spans="20:66" s="156" customFormat="1">
      <c r="T3190" s="172"/>
      <c r="U3190" s="172"/>
      <c r="V3190" s="172"/>
      <c r="W3190" s="172"/>
      <c r="X3190" s="172"/>
      <c r="Y3190" s="172"/>
      <c r="Z3190" s="172"/>
      <c r="AA3190" s="172"/>
      <c r="AB3190" s="172"/>
      <c r="AC3190" s="172"/>
      <c r="AD3190" s="172"/>
      <c r="AE3190" s="172"/>
      <c r="AF3190" s="172"/>
      <c r="AG3190" s="172"/>
      <c r="AH3190" s="172"/>
      <c r="AI3190" s="172"/>
      <c r="AJ3190" s="172"/>
      <c r="AK3190" s="172"/>
      <c r="AL3190" s="172"/>
      <c r="AM3190" s="172"/>
      <c r="AN3190" s="172"/>
      <c r="AO3190" s="172"/>
      <c r="AP3190" s="172"/>
      <c r="AQ3190" s="172"/>
      <c r="AR3190" s="172"/>
      <c r="AS3190" s="172"/>
      <c r="AT3190" s="172"/>
      <c r="AU3190" s="172"/>
      <c r="AV3190" s="172"/>
      <c r="AW3190" s="172"/>
      <c r="AX3190" s="172"/>
      <c r="AY3190" s="172"/>
      <c r="AZ3190" s="172"/>
      <c r="BA3190" s="172"/>
      <c r="BB3190" s="172"/>
      <c r="BC3190" s="172"/>
      <c r="BD3190" s="172"/>
      <c r="BE3190" s="172"/>
      <c r="BF3190" s="172"/>
      <c r="BG3190" s="172"/>
      <c r="BH3190" s="172"/>
      <c r="BI3190" s="172"/>
      <c r="BJ3190" s="172"/>
      <c r="BK3190" s="172"/>
      <c r="BL3190" s="172"/>
      <c r="BM3190" s="172"/>
      <c r="BN3190" s="172"/>
    </row>
    <row r="3191" spans="20:66" s="156" customFormat="1">
      <c r="T3191" s="172"/>
      <c r="U3191" s="172"/>
      <c r="V3191" s="172"/>
      <c r="W3191" s="172"/>
      <c r="X3191" s="172"/>
      <c r="Y3191" s="172"/>
      <c r="Z3191" s="172"/>
      <c r="AA3191" s="172"/>
      <c r="AB3191" s="172"/>
      <c r="AC3191" s="172"/>
      <c r="AD3191" s="172"/>
      <c r="AE3191" s="172"/>
      <c r="AF3191" s="172"/>
      <c r="AG3191" s="172"/>
      <c r="AH3191" s="172"/>
      <c r="AI3191" s="172"/>
      <c r="AJ3191" s="172"/>
      <c r="AK3191" s="172"/>
      <c r="AL3191" s="172"/>
      <c r="AM3191" s="172"/>
      <c r="AN3191" s="172"/>
      <c r="AO3191" s="172"/>
      <c r="AP3191" s="172"/>
      <c r="AQ3191" s="172"/>
      <c r="AR3191" s="172"/>
      <c r="AS3191" s="172"/>
      <c r="AT3191" s="172"/>
      <c r="AU3191" s="172"/>
      <c r="AV3191" s="172"/>
      <c r="AW3191" s="172"/>
      <c r="AX3191" s="172"/>
      <c r="AY3191" s="172"/>
      <c r="AZ3191" s="172"/>
      <c r="BA3191" s="172"/>
      <c r="BB3191" s="172"/>
      <c r="BC3191" s="172"/>
      <c r="BD3191" s="172"/>
      <c r="BE3191" s="172"/>
      <c r="BF3191" s="172"/>
      <c r="BG3191" s="172"/>
      <c r="BH3191" s="172"/>
      <c r="BI3191" s="172"/>
      <c r="BJ3191" s="172"/>
      <c r="BK3191" s="172"/>
      <c r="BL3191" s="172"/>
      <c r="BM3191" s="172"/>
      <c r="BN3191" s="172"/>
    </row>
    <row r="3192" spans="20:66" s="156" customFormat="1">
      <c r="T3192" s="172"/>
      <c r="U3192" s="172"/>
      <c r="V3192" s="172"/>
      <c r="W3192" s="172"/>
      <c r="X3192" s="172"/>
      <c r="Y3192" s="172"/>
      <c r="Z3192" s="172"/>
      <c r="AA3192" s="172"/>
      <c r="AB3192" s="172"/>
      <c r="AC3192" s="172"/>
      <c r="AD3192" s="172"/>
      <c r="AE3192" s="172"/>
      <c r="AF3192" s="172"/>
      <c r="AG3192" s="172"/>
      <c r="AH3192" s="172"/>
      <c r="AI3192" s="172"/>
      <c r="AJ3192" s="172"/>
      <c r="AK3192" s="172"/>
      <c r="AL3192" s="172"/>
      <c r="AM3192" s="172"/>
      <c r="AN3192" s="172"/>
      <c r="AO3192" s="172"/>
      <c r="AP3192" s="172"/>
      <c r="AQ3192" s="172"/>
      <c r="AR3192" s="172"/>
      <c r="AS3192" s="172"/>
      <c r="AT3192" s="172"/>
      <c r="AU3192" s="172"/>
      <c r="AV3192" s="172"/>
      <c r="AW3192" s="172"/>
      <c r="AX3192" s="172"/>
      <c r="AY3192" s="172"/>
      <c r="AZ3192" s="172"/>
      <c r="BA3192" s="172"/>
      <c r="BB3192" s="172"/>
      <c r="BC3192" s="172"/>
      <c r="BD3192" s="172"/>
      <c r="BE3192" s="172"/>
      <c r="BF3192" s="172"/>
      <c r="BG3192" s="172"/>
      <c r="BH3192" s="172"/>
      <c r="BI3192" s="172"/>
      <c r="BJ3192" s="172"/>
      <c r="BK3192" s="172"/>
      <c r="BL3192" s="172"/>
      <c r="BM3192" s="172"/>
      <c r="BN3192" s="172"/>
    </row>
    <row r="3193" spans="20:66" s="156" customFormat="1">
      <c r="T3193" s="172"/>
      <c r="U3193" s="172"/>
      <c r="V3193" s="172"/>
      <c r="W3193" s="172"/>
      <c r="X3193" s="172"/>
      <c r="Y3193" s="172"/>
      <c r="Z3193" s="172"/>
      <c r="AA3193" s="172"/>
      <c r="AB3193" s="172"/>
      <c r="AC3193" s="172"/>
      <c r="AD3193" s="172"/>
      <c r="AE3193" s="172"/>
      <c r="AF3193" s="172"/>
      <c r="AG3193" s="172"/>
      <c r="AH3193" s="172"/>
      <c r="AI3193" s="172"/>
      <c r="AJ3193" s="172"/>
      <c r="AK3193" s="172"/>
      <c r="AL3193" s="172"/>
      <c r="AM3193" s="172"/>
      <c r="AN3193" s="172"/>
      <c r="AO3193" s="172"/>
      <c r="AP3193" s="172"/>
      <c r="AQ3193" s="172"/>
      <c r="AR3193" s="172"/>
      <c r="AS3193" s="172"/>
      <c r="AT3193" s="172"/>
      <c r="AU3193" s="172"/>
      <c r="AV3193" s="172"/>
      <c r="AW3193" s="172"/>
      <c r="AX3193" s="172"/>
      <c r="AY3193" s="172"/>
      <c r="AZ3193" s="172"/>
      <c r="BA3193" s="172"/>
      <c r="BB3193" s="172"/>
      <c r="BC3193" s="172"/>
      <c r="BD3193" s="172"/>
      <c r="BE3193" s="172"/>
      <c r="BF3193" s="172"/>
      <c r="BG3193" s="172"/>
      <c r="BH3193" s="172"/>
      <c r="BI3193" s="172"/>
      <c r="BJ3193" s="172"/>
      <c r="BK3193" s="172"/>
      <c r="BL3193" s="172"/>
      <c r="BM3193" s="172"/>
      <c r="BN3193" s="172"/>
    </row>
    <row r="3194" spans="20:66" s="156" customFormat="1">
      <c r="T3194" s="172"/>
      <c r="U3194" s="172"/>
      <c r="V3194" s="172"/>
      <c r="W3194" s="172"/>
      <c r="X3194" s="172"/>
      <c r="Y3194" s="172"/>
      <c r="Z3194" s="172"/>
      <c r="AA3194" s="172"/>
      <c r="AB3194" s="172"/>
      <c r="AC3194" s="172"/>
      <c r="AD3194" s="172"/>
      <c r="AE3194" s="172"/>
      <c r="AF3194" s="172"/>
      <c r="AG3194" s="172"/>
      <c r="AH3194" s="172"/>
      <c r="AI3194" s="172"/>
      <c r="AJ3194" s="172"/>
      <c r="AK3194" s="172"/>
      <c r="AL3194" s="172"/>
      <c r="AM3194" s="172"/>
      <c r="AN3194" s="172"/>
      <c r="AO3194" s="172"/>
      <c r="AP3194" s="172"/>
      <c r="AQ3194" s="172"/>
      <c r="AR3194" s="172"/>
      <c r="AS3194" s="172"/>
      <c r="AT3194" s="172"/>
      <c r="AU3194" s="172"/>
      <c r="AV3194" s="172"/>
      <c r="AW3194" s="172"/>
      <c r="AX3194" s="172"/>
      <c r="AY3194" s="172"/>
      <c r="AZ3194" s="172"/>
      <c r="BA3194" s="172"/>
      <c r="BB3194" s="172"/>
      <c r="BC3194" s="172"/>
      <c r="BD3194" s="172"/>
      <c r="BE3194" s="172"/>
      <c r="BF3194" s="172"/>
      <c r="BG3194" s="172"/>
      <c r="BH3194" s="172"/>
      <c r="BI3194" s="172"/>
      <c r="BJ3194" s="172"/>
      <c r="BK3194" s="172"/>
      <c r="BL3194" s="172"/>
      <c r="BM3194" s="172"/>
      <c r="BN3194" s="172"/>
    </row>
    <row r="3195" spans="20:66" s="156" customFormat="1">
      <c r="T3195" s="172"/>
      <c r="U3195" s="172"/>
      <c r="V3195" s="172"/>
      <c r="W3195" s="172"/>
      <c r="X3195" s="172"/>
      <c r="Y3195" s="172"/>
      <c r="Z3195" s="172"/>
      <c r="AA3195" s="172"/>
      <c r="AB3195" s="172"/>
      <c r="AC3195" s="172"/>
      <c r="AD3195" s="172"/>
      <c r="AE3195" s="172"/>
      <c r="AF3195" s="172"/>
      <c r="AG3195" s="172"/>
      <c r="AH3195" s="172"/>
      <c r="AI3195" s="172"/>
      <c r="AJ3195" s="172"/>
      <c r="AK3195" s="172"/>
      <c r="AL3195" s="172"/>
      <c r="AM3195" s="172"/>
      <c r="AN3195" s="172"/>
      <c r="AO3195" s="172"/>
      <c r="AP3195" s="172"/>
      <c r="AQ3195" s="172"/>
      <c r="AR3195" s="172"/>
      <c r="AS3195" s="172"/>
      <c r="AT3195" s="172"/>
      <c r="AU3195" s="172"/>
      <c r="AV3195" s="172"/>
      <c r="AW3195" s="172"/>
      <c r="AX3195" s="172"/>
      <c r="AY3195" s="172"/>
      <c r="AZ3195" s="172"/>
      <c r="BA3195" s="172"/>
      <c r="BB3195" s="172"/>
      <c r="BC3195" s="172"/>
      <c r="BD3195" s="172"/>
      <c r="BE3195" s="172"/>
      <c r="BF3195" s="172"/>
      <c r="BG3195" s="172"/>
      <c r="BH3195" s="172"/>
      <c r="BI3195" s="172"/>
      <c r="BJ3195" s="172"/>
      <c r="BK3195" s="172"/>
      <c r="BL3195" s="172"/>
      <c r="BM3195" s="172"/>
      <c r="BN3195" s="172"/>
    </row>
    <row r="3196" spans="20:66" s="156" customFormat="1">
      <c r="T3196" s="172"/>
      <c r="U3196" s="172"/>
      <c r="V3196" s="172"/>
      <c r="W3196" s="172"/>
      <c r="X3196" s="172"/>
      <c r="Y3196" s="172"/>
      <c r="Z3196" s="172"/>
      <c r="AA3196" s="172"/>
      <c r="AB3196" s="172"/>
      <c r="AC3196" s="172"/>
      <c r="AD3196" s="172"/>
      <c r="AE3196" s="172"/>
      <c r="AF3196" s="172"/>
      <c r="AG3196" s="172"/>
      <c r="AH3196" s="172"/>
      <c r="AI3196" s="172"/>
      <c r="AJ3196" s="172"/>
      <c r="AK3196" s="172"/>
      <c r="AL3196" s="172"/>
      <c r="AM3196" s="172"/>
      <c r="AN3196" s="172"/>
      <c r="AO3196" s="172"/>
      <c r="AP3196" s="172"/>
      <c r="AQ3196" s="172"/>
      <c r="AR3196" s="172"/>
      <c r="AS3196" s="172"/>
      <c r="AT3196" s="172"/>
      <c r="AU3196" s="172"/>
      <c r="AV3196" s="172"/>
      <c r="AW3196" s="172"/>
      <c r="AX3196" s="172"/>
      <c r="AY3196" s="172"/>
      <c r="AZ3196" s="172"/>
      <c r="BA3196" s="172"/>
      <c r="BB3196" s="172"/>
      <c r="BC3196" s="172"/>
      <c r="BD3196" s="172"/>
      <c r="BE3196" s="172"/>
      <c r="BF3196" s="172"/>
      <c r="BG3196" s="172"/>
      <c r="BH3196" s="172"/>
      <c r="BI3196" s="172"/>
      <c r="BJ3196" s="172"/>
      <c r="BK3196" s="172"/>
      <c r="BL3196" s="172"/>
      <c r="BM3196" s="172"/>
      <c r="BN3196" s="172"/>
    </row>
    <row r="3197" spans="20:66" s="156" customFormat="1">
      <c r="T3197" s="172"/>
      <c r="U3197" s="172"/>
      <c r="V3197" s="172"/>
      <c r="W3197" s="172"/>
      <c r="X3197" s="172"/>
      <c r="Y3197" s="172"/>
      <c r="Z3197" s="172"/>
      <c r="AA3197" s="172"/>
      <c r="AB3197" s="172"/>
      <c r="AC3197" s="172"/>
      <c r="AD3197" s="172"/>
      <c r="AE3197" s="172"/>
      <c r="AF3197" s="172"/>
      <c r="AG3197" s="172"/>
      <c r="AH3197" s="172"/>
      <c r="AI3197" s="172"/>
      <c r="AJ3197" s="172"/>
      <c r="AK3197" s="172"/>
      <c r="AL3197" s="172"/>
      <c r="AM3197" s="172"/>
      <c r="AN3197" s="172"/>
      <c r="AO3197" s="172"/>
      <c r="AP3197" s="172"/>
      <c r="AQ3197" s="172"/>
      <c r="AR3197" s="172"/>
      <c r="AS3197" s="172"/>
      <c r="AT3197" s="172"/>
      <c r="AU3197" s="172"/>
      <c r="AV3197" s="172"/>
      <c r="AW3197" s="172"/>
      <c r="AX3197" s="172"/>
      <c r="AY3197" s="172"/>
      <c r="AZ3197" s="172"/>
      <c r="BA3197" s="172"/>
      <c r="BB3197" s="172"/>
      <c r="BC3197" s="172"/>
      <c r="BD3197" s="172"/>
      <c r="BE3197" s="172"/>
      <c r="BF3197" s="172"/>
      <c r="BG3197" s="172"/>
      <c r="BH3197" s="172"/>
      <c r="BI3197" s="172"/>
      <c r="BJ3197" s="172"/>
      <c r="BK3197" s="172"/>
      <c r="BL3197" s="172"/>
      <c r="BM3197" s="172"/>
      <c r="BN3197" s="172"/>
    </row>
    <row r="3198" spans="20:66" s="156" customFormat="1">
      <c r="T3198" s="172"/>
      <c r="U3198" s="172"/>
      <c r="V3198" s="172"/>
      <c r="W3198" s="172"/>
      <c r="X3198" s="172"/>
      <c r="Y3198" s="172"/>
      <c r="Z3198" s="172"/>
      <c r="AA3198" s="172"/>
      <c r="AB3198" s="172"/>
      <c r="AC3198" s="172"/>
      <c r="AD3198" s="172"/>
      <c r="AE3198" s="172"/>
      <c r="AF3198" s="172"/>
      <c r="AG3198" s="172"/>
      <c r="AH3198" s="172"/>
      <c r="AI3198" s="172"/>
      <c r="AJ3198" s="172"/>
      <c r="AK3198" s="172"/>
      <c r="AL3198" s="172"/>
      <c r="AM3198" s="172"/>
      <c r="AN3198" s="172"/>
      <c r="AO3198" s="172"/>
      <c r="AP3198" s="172"/>
      <c r="AQ3198" s="172"/>
      <c r="AR3198" s="172"/>
      <c r="AS3198" s="172"/>
      <c r="AT3198" s="172"/>
      <c r="AU3198" s="172"/>
      <c r="AV3198" s="172"/>
      <c r="AW3198" s="172"/>
      <c r="AX3198" s="172"/>
      <c r="AY3198" s="172"/>
      <c r="AZ3198" s="172"/>
      <c r="BA3198" s="172"/>
      <c r="BB3198" s="172"/>
      <c r="BC3198" s="172"/>
      <c r="BD3198" s="172"/>
      <c r="BE3198" s="172"/>
      <c r="BF3198" s="172"/>
      <c r="BG3198" s="172"/>
      <c r="BH3198" s="172"/>
      <c r="BI3198" s="172"/>
      <c r="BJ3198" s="172"/>
      <c r="BK3198" s="172"/>
      <c r="BL3198" s="172"/>
      <c r="BM3198" s="172"/>
      <c r="BN3198" s="172"/>
    </row>
    <row r="3199" spans="20:66" s="156" customFormat="1">
      <c r="T3199" s="172"/>
      <c r="U3199" s="172"/>
      <c r="V3199" s="172"/>
      <c r="W3199" s="172"/>
      <c r="X3199" s="172"/>
      <c r="Y3199" s="172"/>
      <c r="Z3199" s="172"/>
      <c r="AA3199" s="172"/>
      <c r="AB3199" s="172"/>
      <c r="AC3199" s="172"/>
      <c r="AD3199" s="172"/>
      <c r="AE3199" s="172"/>
      <c r="AF3199" s="172"/>
      <c r="AG3199" s="172"/>
      <c r="AH3199" s="172"/>
      <c r="AI3199" s="172"/>
      <c r="AJ3199" s="172"/>
      <c r="AK3199" s="172"/>
      <c r="AL3199" s="172"/>
      <c r="AM3199" s="172"/>
      <c r="AN3199" s="172"/>
      <c r="AO3199" s="172"/>
      <c r="AP3199" s="172"/>
      <c r="AQ3199" s="172"/>
      <c r="AR3199" s="172"/>
      <c r="AS3199" s="172"/>
      <c r="AT3199" s="172"/>
      <c r="AU3199" s="172"/>
      <c r="AV3199" s="172"/>
      <c r="AW3199" s="172"/>
      <c r="AX3199" s="172"/>
      <c r="AY3199" s="172"/>
      <c r="AZ3199" s="172"/>
      <c r="BA3199" s="172"/>
      <c r="BB3199" s="172"/>
      <c r="BC3199" s="172"/>
      <c r="BD3199" s="172"/>
      <c r="BE3199" s="172"/>
      <c r="BF3199" s="172"/>
      <c r="BG3199" s="172"/>
      <c r="BH3199" s="172"/>
      <c r="BI3199" s="172"/>
      <c r="BJ3199" s="172"/>
      <c r="BK3199" s="172"/>
      <c r="BL3199" s="172"/>
      <c r="BM3199" s="172"/>
      <c r="BN3199" s="172"/>
    </row>
    <row r="3200" spans="20:66" s="156" customFormat="1">
      <c r="T3200" s="172"/>
      <c r="U3200" s="172"/>
      <c r="V3200" s="172"/>
      <c r="W3200" s="172"/>
      <c r="X3200" s="172"/>
      <c r="Y3200" s="172"/>
      <c r="Z3200" s="172"/>
      <c r="AA3200" s="172"/>
      <c r="AB3200" s="172"/>
      <c r="AC3200" s="172"/>
      <c r="AD3200" s="172"/>
      <c r="AE3200" s="172"/>
      <c r="AF3200" s="172"/>
      <c r="AG3200" s="172"/>
      <c r="AH3200" s="172"/>
      <c r="AI3200" s="172"/>
      <c r="AJ3200" s="172"/>
      <c r="AK3200" s="172"/>
      <c r="AL3200" s="172"/>
      <c r="AM3200" s="172"/>
      <c r="AN3200" s="172"/>
      <c r="AO3200" s="172"/>
      <c r="AP3200" s="172"/>
      <c r="AQ3200" s="172"/>
      <c r="AR3200" s="172"/>
      <c r="AS3200" s="172"/>
      <c r="AT3200" s="172"/>
      <c r="AU3200" s="172"/>
      <c r="AV3200" s="172"/>
      <c r="AW3200" s="172"/>
      <c r="AX3200" s="172"/>
      <c r="AY3200" s="172"/>
      <c r="AZ3200" s="172"/>
      <c r="BA3200" s="172"/>
      <c r="BB3200" s="172"/>
      <c r="BC3200" s="172"/>
      <c r="BD3200" s="172"/>
      <c r="BE3200" s="172"/>
      <c r="BF3200" s="172"/>
      <c r="BG3200" s="172"/>
      <c r="BH3200" s="172"/>
      <c r="BI3200" s="172"/>
      <c r="BJ3200" s="172"/>
      <c r="BK3200" s="172"/>
      <c r="BL3200" s="172"/>
      <c r="BM3200" s="172"/>
      <c r="BN3200" s="172"/>
    </row>
    <row r="3201" spans="20:66" s="156" customFormat="1">
      <c r="T3201" s="172"/>
      <c r="U3201" s="172"/>
      <c r="V3201" s="172"/>
      <c r="W3201" s="172"/>
      <c r="X3201" s="172"/>
      <c r="Y3201" s="172"/>
      <c r="Z3201" s="172"/>
      <c r="AA3201" s="172"/>
      <c r="AB3201" s="172"/>
      <c r="AC3201" s="172"/>
      <c r="AD3201" s="172"/>
      <c r="AE3201" s="172"/>
      <c r="AF3201" s="172"/>
      <c r="AG3201" s="172"/>
      <c r="AH3201" s="172"/>
      <c r="AI3201" s="172"/>
      <c r="AJ3201" s="172"/>
      <c r="AK3201" s="172"/>
      <c r="AL3201" s="172"/>
      <c r="AM3201" s="172"/>
      <c r="AN3201" s="172"/>
      <c r="AO3201" s="172"/>
      <c r="AP3201" s="172"/>
      <c r="AQ3201" s="172"/>
      <c r="AR3201" s="172"/>
      <c r="AS3201" s="172"/>
      <c r="AT3201" s="172"/>
      <c r="AU3201" s="172"/>
      <c r="AV3201" s="172"/>
      <c r="AW3201" s="172"/>
      <c r="AX3201" s="172"/>
      <c r="AY3201" s="172"/>
      <c r="AZ3201" s="172"/>
      <c r="BA3201" s="172"/>
      <c r="BB3201" s="172"/>
      <c r="BC3201" s="172"/>
      <c r="BD3201" s="172"/>
      <c r="BE3201" s="172"/>
      <c r="BF3201" s="172"/>
      <c r="BG3201" s="172"/>
      <c r="BH3201" s="172"/>
      <c r="BI3201" s="172"/>
      <c r="BJ3201" s="172"/>
      <c r="BK3201" s="172"/>
      <c r="BL3201" s="172"/>
      <c r="BM3201" s="172"/>
      <c r="BN3201" s="172"/>
    </row>
    <row r="3202" spans="20:66" s="156" customFormat="1">
      <c r="T3202" s="172"/>
      <c r="U3202" s="172"/>
      <c r="V3202" s="172"/>
      <c r="W3202" s="172"/>
      <c r="X3202" s="172"/>
      <c r="Y3202" s="172"/>
      <c r="Z3202" s="172"/>
      <c r="AA3202" s="172"/>
      <c r="AB3202" s="172"/>
      <c r="AC3202" s="172"/>
      <c r="AD3202" s="172"/>
      <c r="AE3202" s="172"/>
      <c r="AF3202" s="172"/>
      <c r="AG3202" s="172"/>
      <c r="AH3202" s="172"/>
      <c r="AI3202" s="172"/>
      <c r="AJ3202" s="172"/>
      <c r="AK3202" s="172"/>
      <c r="AL3202" s="172"/>
      <c r="AM3202" s="172"/>
      <c r="AN3202" s="172"/>
      <c r="AO3202" s="172"/>
      <c r="AP3202" s="172"/>
      <c r="AQ3202" s="172"/>
      <c r="AR3202" s="172"/>
      <c r="AS3202" s="172"/>
      <c r="AT3202" s="172"/>
      <c r="AU3202" s="172"/>
      <c r="AV3202" s="172"/>
      <c r="AW3202" s="172"/>
      <c r="AX3202" s="172"/>
      <c r="AY3202" s="172"/>
      <c r="AZ3202" s="172"/>
      <c r="BA3202" s="172"/>
      <c r="BB3202" s="172"/>
      <c r="BC3202" s="172"/>
      <c r="BD3202" s="172"/>
      <c r="BE3202" s="172"/>
      <c r="BF3202" s="172"/>
      <c r="BG3202" s="172"/>
      <c r="BH3202" s="172"/>
      <c r="BI3202" s="172"/>
      <c r="BJ3202" s="172"/>
      <c r="BK3202" s="172"/>
      <c r="BL3202" s="172"/>
      <c r="BM3202" s="172"/>
      <c r="BN3202" s="172"/>
    </row>
    <row r="3203" spans="20:66" s="156" customFormat="1">
      <c r="T3203" s="172"/>
      <c r="U3203" s="172"/>
      <c r="V3203" s="172"/>
      <c r="W3203" s="172"/>
      <c r="X3203" s="172"/>
      <c r="Y3203" s="172"/>
      <c r="Z3203" s="172"/>
      <c r="AA3203" s="172"/>
      <c r="AB3203" s="172"/>
      <c r="AC3203" s="172"/>
      <c r="AD3203" s="172"/>
      <c r="AE3203" s="172"/>
      <c r="AF3203" s="172"/>
      <c r="AG3203" s="172"/>
      <c r="AH3203" s="172"/>
      <c r="AI3203" s="172"/>
      <c r="AJ3203" s="172"/>
      <c r="AK3203" s="172"/>
      <c r="AL3203" s="172"/>
      <c r="AM3203" s="172"/>
      <c r="AN3203" s="172"/>
      <c r="AO3203" s="172"/>
      <c r="AP3203" s="172"/>
      <c r="AQ3203" s="172"/>
      <c r="AR3203" s="172"/>
      <c r="AS3203" s="172"/>
      <c r="AT3203" s="172"/>
      <c r="AU3203" s="172"/>
      <c r="AV3203" s="172"/>
      <c r="AW3203" s="172"/>
      <c r="AX3203" s="172"/>
      <c r="AY3203" s="172"/>
      <c r="AZ3203" s="172"/>
      <c r="BA3203" s="172"/>
      <c r="BB3203" s="172"/>
      <c r="BC3203" s="172"/>
      <c r="BD3203" s="172"/>
      <c r="BE3203" s="172"/>
      <c r="BF3203" s="172"/>
      <c r="BG3203" s="172"/>
      <c r="BH3203" s="172"/>
      <c r="BI3203" s="172"/>
      <c r="BJ3203" s="172"/>
      <c r="BK3203" s="172"/>
      <c r="BL3203" s="172"/>
      <c r="BM3203" s="172"/>
      <c r="BN3203" s="172"/>
    </row>
    <row r="3204" spans="20:66" s="156" customFormat="1">
      <c r="T3204" s="172"/>
      <c r="U3204" s="172"/>
      <c r="V3204" s="172"/>
      <c r="W3204" s="172"/>
      <c r="X3204" s="172"/>
      <c r="Y3204" s="172"/>
      <c r="Z3204" s="172"/>
      <c r="AA3204" s="172"/>
      <c r="AB3204" s="172"/>
      <c r="AC3204" s="172"/>
      <c r="AD3204" s="172"/>
      <c r="AE3204" s="172"/>
      <c r="AF3204" s="172"/>
      <c r="AG3204" s="172"/>
      <c r="AH3204" s="172"/>
      <c r="AI3204" s="172"/>
      <c r="AJ3204" s="172"/>
      <c r="AK3204" s="172"/>
      <c r="AL3204" s="172"/>
      <c r="AM3204" s="172"/>
      <c r="AN3204" s="172"/>
      <c r="AO3204" s="172"/>
      <c r="AP3204" s="172"/>
      <c r="AQ3204" s="172"/>
      <c r="AR3204" s="172"/>
      <c r="AS3204" s="172"/>
      <c r="AT3204" s="172"/>
      <c r="AU3204" s="172"/>
      <c r="AV3204" s="172"/>
      <c r="AW3204" s="172"/>
      <c r="AX3204" s="172"/>
      <c r="AY3204" s="172"/>
      <c r="AZ3204" s="172"/>
      <c r="BA3204" s="172"/>
      <c r="BB3204" s="172"/>
      <c r="BC3204" s="172"/>
      <c r="BD3204" s="172"/>
      <c r="BE3204" s="172"/>
      <c r="BF3204" s="172"/>
      <c r="BG3204" s="172"/>
      <c r="BH3204" s="172"/>
      <c r="BI3204" s="172"/>
      <c r="BJ3204" s="172"/>
      <c r="BK3204" s="172"/>
      <c r="BL3204" s="172"/>
      <c r="BM3204" s="172"/>
      <c r="BN3204" s="172"/>
    </row>
    <row r="3205" spans="20:66" s="156" customFormat="1">
      <c r="T3205" s="172"/>
      <c r="U3205" s="172"/>
      <c r="V3205" s="172"/>
      <c r="W3205" s="172"/>
      <c r="X3205" s="172"/>
      <c r="Y3205" s="172"/>
      <c r="Z3205" s="172"/>
      <c r="AA3205" s="172"/>
      <c r="AB3205" s="172"/>
      <c r="AC3205" s="172"/>
      <c r="AD3205" s="172"/>
      <c r="AE3205" s="172"/>
      <c r="AF3205" s="172"/>
      <c r="AG3205" s="172"/>
      <c r="AH3205" s="172"/>
      <c r="AI3205" s="172"/>
      <c r="AJ3205" s="172"/>
      <c r="AK3205" s="172"/>
      <c r="AL3205" s="172"/>
      <c r="AM3205" s="172"/>
      <c r="AN3205" s="172"/>
      <c r="AO3205" s="172"/>
      <c r="AP3205" s="172"/>
      <c r="AQ3205" s="172"/>
      <c r="AR3205" s="172"/>
      <c r="AS3205" s="172"/>
      <c r="AT3205" s="172"/>
      <c r="AU3205" s="172"/>
      <c r="AV3205" s="172"/>
      <c r="AW3205" s="172"/>
      <c r="AX3205" s="172"/>
      <c r="AY3205" s="172"/>
      <c r="AZ3205" s="172"/>
      <c r="BA3205" s="172"/>
      <c r="BB3205" s="172"/>
      <c r="BC3205" s="172"/>
      <c r="BD3205" s="172"/>
      <c r="BE3205" s="172"/>
      <c r="BF3205" s="172"/>
      <c r="BG3205" s="172"/>
      <c r="BH3205" s="172"/>
      <c r="BI3205" s="172"/>
      <c r="BJ3205" s="172"/>
      <c r="BK3205" s="172"/>
      <c r="BL3205" s="172"/>
      <c r="BM3205" s="172"/>
      <c r="BN3205" s="172"/>
    </row>
    <row r="3206" spans="20:66" s="156" customFormat="1">
      <c r="T3206" s="172"/>
      <c r="U3206" s="172"/>
      <c r="V3206" s="172"/>
      <c r="W3206" s="172"/>
      <c r="X3206" s="172"/>
      <c r="Y3206" s="172"/>
      <c r="Z3206" s="172"/>
      <c r="AA3206" s="172"/>
      <c r="AB3206" s="172"/>
      <c r="AC3206" s="172"/>
      <c r="AD3206" s="172"/>
      <c r="AE3206" s="172"/>
      <c r="AF3206" s="172"/>
      <c r="AG3206" s="172"/>
      <c r="AH3206" s="172"/>
      <c r="AI3206" s="172"/>
      <c r="AJ3206" s="172"/>
      <c r="AK3206" s="172"/>
      <c r="AL3206" s="172"/>
      <c r="AM3206" s="172"/>
      <c r="AN3206" s="172"/>
      <c r="AO3206" s="172"/>
      <c r="AP3206" s="172"/>
      <c r="AQ3206" s="172"/>
      <c r="AR3206" s="172"/>
      <c r="AS3206" s="172"/>
      <c r="AT3206" s="172"/>
      <c r="AU3206" s="172"/>
      <c r="AV3206" s="172"/>
      <c r="AW3206" s="172"/>
      <c r="AX3206" s="172"/>
      <c r="AY3206" s="172"/>
      <c r="AZ3206" s="172"/>
      <c r="BA3206" s="172"/>
      <c r="BB3206" s="172"/>
      <c r="BC3206" s="172"/>
      <c r="BD3206" s="172"/>
      <c r="BE3206" s="172"/>
      <c r="BF3206" s="172"/>
      <c r="BG3206" s="172"/>
      <c r="BH3206" s="172"/>
      <c r="BI3206" s="172"/>
      <c r="BJ3206" s="172"/>
      <c r="BK3206" s="172"/>
      <c r="BL3206" s="172"/>
      <c r="BM3206" s="172"/>
      <c r="BN3206" s="172"/>
    </row>
    <row r="3207" spans="20:66" s="156" customFormat="1">
      <c r="T3207" s="172"/>
      <c r="U3207" s="172"/>
      <c r="V3207" s="172"/>
      <c r="W3207" s="172"/>
      <c r="X3207" s="172"/>
      <c r="Y3207" s="172"/>
      <c r="Z3207" s="172"/>
      <c r="AA3207" s="172"/>
      <c r="AB3207" s="172"/>
      <c r="AC3207" s="172"/>
      <c r="AD3207" s="172"/>
      <c r="AE3207" s="172"/>
      <c r="AF3207" s="172"/>
      <c r="AG3207" s="172"/>
      <c r="AH3207" s="172"/>
      <c r="AI3207" s="172"/>
      <c r="AJ3207" s="172"/>
      <c r="AK3207" s="172"/>
      <c r="AL3207" s="172"/>
      <c r="AM3207" s="172"/>
      <c r="AN3207" s="172"/>
      <c r="AO3207" s="172"/>
      <c r="AP3207" s="172"/>
      <c r="AQ3207" s="172"/>
      <c r="AR3207" s="172"/>
      <c r="AS3207" s="172"/>
      <c r="AT3207" s="172"/>
      <c r="AU3207" s="172"/>
      <c r="AV3207" s="172"/>
      <c r="AW3207" s="172"/>
      <c r="AX3207" s="172"/>
      <c r="AY3207" s="172"/>
      <c r="AZ3207" s="172"/>
      <c r="BA3207" s="172"/>
      <c r="BB3207" s="172"/>
      <c r="BC3207" s="172"/>
      <c r="BD3207" s="172"/>
      <c r="BE3207" s="172"/>
      <c r="BF3207" s="172"/>
      <c r="BG3207" s="172"/>
      <c r="BH3207" s="172"/>
      <c r="BI3207" s="172"/>
      <c r="BJ3207" s="172"/>
      <c r="BK3207" s="172"/>
      <c r="BL3207" s="172"/>
      <c r="BM3207" s="172"/>
      <c r="BN3207" s="172"/>
    </row>
    <row r="3208" spans="20:66" s="156" customFormat="1">
      <c r="T3208" s="172"/>
      <c r="U3208" s="172"/>
      <c r="V3208" s="172"/>
      <c r="W3208" s="172"/>
      <c r="X3208" s="172"/>
      <c r="Y3208" s="172"/>
      <c r="Z3208" s="172"/>
      <c r="AA3208" s="172"/>
      <c r="AB3208" s="172"/>
      <c r="AC3208" s="172"/>
      <c r="AD3208" s="172"/>
      <c r="AE3208" s="172"/>
      <c r="AF3208" s="172"/>
      <c r="AG3208" s="172"/>
      <c r="AH3208" s="172"/>
      <c r="AI3208" s="172"/>
      <c r="AJ3208" s="172"/>
      <c r="AK3208" s="172"/>
      <c r="AL3208" s="172"/>
      <c r="AM3208" s="172"/>
      <c r="AN3208" s="172"/>
      <c r="AO3208" s="172"/>
      <c r="AP3208" s="172"/>
      <c r="AQ3208" s="172"/>
      <c r="AR3208" s="172"/>
      <c r="AS3208" s="172"/>
      <c r="AT3208" s="172"/>
      <c r="AU3208" s="172"/>
      <c r="AV3208" s="172"/>
      <c r="AW3208" s="172"/>
      <c r="AX3208" s="172"/>
      <c r="AY3208" s="172"/>
      <c r="AZ3208" s="172"/>
      <c r="BA3208" s="172"/>
      <c r="BB3208" s="172"/>
      <c r="BC3208" s="172"/>
      <c r="BD3208" s="172"/>
      <c r="BE3208" s="172"/>
      <c r="BF3208" s="172"/>
      <c r="BG3208" s="172"/>
      <c r="BH3208" s="172"/>
      <c r="BI3208" s="172"/>
      <c r="BJ3208" s="172"/>
      <c r="BK3208" s="172"/>
      <c r="BL3208" s="172"/>
      <c r="BM3208" s="172"/>
      <c r="BN3208" s="172"/>
    </row>
    <row r="3209" spans="20:66" s="156" customFormat="1">
      <c r="T3209" s="172"/>
      <c r="U3209" s="172"/>
      <c r="V3209" s="172"/>
      <c r="W3209" s="172"/>
      <c r="X3209" s="172"/>
      <c r="Y3209" s="172"/>
      <c r="Z3209" s="172"/>
      <c r="AA3209" s="172"/>
      <c r="AB3209" s="172"/>
      <c r="AC3209" s="172"/>
      <c r="AD3209" s="172"/>
      <c r="AE3209" s="172"/>
      <c r="AF3209" s="172"/>
      <c r="AG3209" s="172"/>
      <c r="AH3209" s="172"/>
      <c r="AI3209" s="172"/>
      <c r="AJ3209" s="172"/>
      <c r="AK3209" s="172"/>
      <c r="AL3209" s="172"/>
      <c r="AM3209" s="172"/>
      <c r="AN3209" s="172"/>
      <c r="AO3209" s="172"/>
      <c r="AP3209" s="172"/>
      <c r="AQ3209" s="172"/>
      <c r="AR3209" s="172"/>
      <c r="AS3209" s="172"/>
      <c r="AT3209" s="172"/>
      <c r="AU3209" s="172"/>
      <c r="AV3209" s="172"/>
      <c r="AW3209" s="172"/>
      <c r="AX3209" s="172"/>
      <c r="AY3209" s="172"/>
      <c r="AZ3209" s="172"/>
      <c r="BA3209" s="172"/>
      <c r="BB3209" s="172"/>
      <c r="BC3209" s="172"/>
      <c r="BD3209" s="172"/>
      <c r="BE3209" s="172"/>
      <c r="BF3209" s="172"/>
      <c r="BG3209" s="172"/>
      <c r="BH3209" s="172"/>
      <c r="BI3209" s="172"/>
      <c r="BJ3209" s="172"/>
      <c r="BK3209" s="172"/>
      <c r="BL3209" s="172"/>
      <c r="BM3209" s="172"/>
      <c r="BN3209" s="172"/>
    </row>
    <row r="3210" spans="20:66" s="156" customFormat="1">
      <c r="T3210" s="172"/>
      <c r="U3210" s="172"/>
      <c r="V3210" s="172"/>
      <c r="W3210" s="172"/>
      <c r="X3210" s="172"/>
      <c r="Y3210" s="172"/>
      <c r="Z3210" s="172"/>
      <c r="AA3210" s="172"/>
      <c r="AB3210" s="172"/>
      <c r="AC3210" s="172"/>
      <c r="AD3210" s="172"/>
      <c r="AE3210" s="172"/>
      <c r="AF3210" s="172"/>
      <c r="AG3210" s="172"/>
      <c r="AH3210" s="172"/>
      <c r="AI3210" s="172"/>
      <c r="AJ3210" s="172"/>
      <c r="AK3210" s="172"/>
      <c r="AL3210" s="172"/>
      <c r="AM3210" s="172"/>
      <c r="AN3210" s="172"/>
      <c r="AO3210" s="172"/>
      <c r="AP3210" s="172"/>
      <c r="AQ3210" s="172"/>
      <c r="AR3210" s="172"/>
      <c r="AS3210" s="172"/>
      <c r="AT3210" s="172"/>
      <c r="AU3210" s="172"/>
      <c r="AV3210" s="172"/>
      <c r="AW3210" s="172"/>
      <c r="AX3210" s="172"/>
      <c r="AY3210" s="172"/>
      <c r="AZ3210" s="172"/>
      <c r="BA3210" s="172"/>
      <c r="BB3210" s="172"/>
      <c r="BC3210" s="172"/>
      <c r="BD3210" s="172"/>
      <c r="BE3210" s="172"/>
      <c r="BF3210" s="172"/>
      <c r="BG3210" s="172"/>
      <c r="BH3210" s="172"/>
      <c r="BI3210" s="172"/>
      <c r="BJ3210" s="172"/>
      <c r="BK3210" s="172"/>
      <c r="BL3210" s="172"/>
      <c r="BM3210" s="172"/>
      <c r="BN3210" s="172"/>
    </row>
    <row r="3211" spans="20:66" s="156" customFormat="1">
      <c r="T3211" s="172"/>
      <c r="U3211" s="172"/>
      <c r="V3211" s="172"/>
      <c r="W3211" s="172"/>
      <c r="X3211" s="172"/>
      <c r="Y3211" s="172"/>
      <c r="Z3211" s="172"/>
      <c r="AA3211" s="172"/>
      <c r="AB3211" s="172"/>
      <c r="AC3211" s="172"/>
      <c r="AD3211" s="172"/>
      <c r="AE3211" s="172"/>
      <c r="AF3211" s="172"/>
      <c r="AG3211" s="172"/>
      <c r="AH3211" s="172"/>
      <c r="AI3211" s="172"/>
      <c r="AJ3211" s="172"/>
      <c r="AK3211" s="172"/>
      <c r="AL3211" s="172"/>
      <c r="AM3211" s="172"/>
      <c r="AN3211" s="172"/>
      <c r="AO3211" s="172"/>
      <c r="AP3211" s="172"/>
      <c r="AQ3211" s="172"/>
      <c r="AR3211" s="172"/>
      <c r="AS3211" s="172"/>
      <c r="AT3211" s="172"/>
      <c r="AU3211" s="172"/>
      <c r="AV3211" s="172"/>
      <c r="AW3211" s="172"/>
      <c r="AX3211" s="172"/>
      <c r="AY3211" s="172"/>
      <c r="AZ3211" s="172"/>
      <c r="BA3211" s="172"/>
      <c r="BB3211" s="172"/>
      <c r="BC3211" s="172"/>
      <c r="BD3211" s="172"/>
      <c r="BE3211" s="172"/>
      <c r="BF3211" s="172"/>
      <c r="BG3211" s="172"/>
      <c r="BH3211" s="172"/>
      <c r="BI3211" s="172"/>
      <c r="BJ3211" s="172"/>
      <c r="BK3211" s="172"/>
      <c r="BL3211" s="172"/>
      <c r="BM3211" s="172"/>
      <c r="BN3211" s="172"/>
    </row>
    <row r="3212" spans="20:66" s="156" customFormat="1">
      <c r="T3212" s="172"/>
      <c r="U3212" s="172"/>
      <c r="V3212" s="172"/>
      <c r="W3212" s="172"/>
      <c r="X3212" s="172"/>
      <c r="Y3212" s="172"/>
      <c r="Z3212" s="172"/>
      <c r="AA3212" s="172"/>
      <c r="AB3212" s="172"/>
      <c r="AC3212" s="172"/>
      <c r="AD3212" s="172"/>
      <c r="AE3212" s="172"/>
      <c r="AF3212" s="172"/>
      <c r="AG3212" s="172"/>
      <c r="AH3212" s="172"/>
      <c r="AI3212" s="172"/>
      <c r="AJ3212" s="172"/>
      <c r="AK3212" s="172"/>
      <c r="AL3212" s="172"/>
      <c r="AM3212" s="172"/>
      <c r="AN3212" s="172"/>
      <c r="AO3212" s="172"/>
      <c r="AP3212" s="172"/>
      <c r="AQ3212" s="172"/>
      <c r="AR3212" s="172"/>
      <c r="AS3212" s="172"/>
      <c r="AT3212" s="172"/>
      <c r="AU3212" s="172"/>
      <c r="AV3212" s="172"/>
      <c r="AW3212" s="172"/>
      <c r="AX3212" s="172"/>
      <c r="AY3212" s="172"/>
      <c r="AZ3212" s="172"/>
      <c r="BA3212" s="172"/>
      <c r="BB3212" s="172"/>
      <c r="BC3212" s="172"/>
      <c r="BD3212" s="172"/>
      <c r="BE3212" s="172"/>
      <c r="BF3212" s="172"/>
      <c r="BG3212" s="172"/>
      <c r="BH3212" s="172"/>
      <c r="BI3212" s="172"/>
      <c r="BJ3212" s="172"/>
      <c r="BK3212" s="172"/>
      <c r="BL3212" s="172"/>
      <c r="BM3212" s="172"/>
      <c r="BN3212" s="172"/>
    </row>
    <row r="3213" spans="20:66" s="156" customFormat="1">
      <c r="T3213" s="172"/>
      <c r="U3213" s="172"/>
      <c r="V3213" s="172"/>
      <c r="W3213" s="172"/>
      <c r="X3213" s="172"/>
      <c r="Y3213" s="172"/>
      <c r="Z3213" s="172"/>
      <c r="AA3213" s="172"/>
      <c r="AB3213" s="172"/>
      <c r="AC3213" s="172"/>
      <c r="AD3213" s="172"/>
      <c r="AE3213" s="172"/>
      <c r="AF3213" s="172"/>
      <c r="AG3213" s="172"/>
      <c r="AH3213" s="172"/>
      <c r="AI3213" s="172"/>
      <c r="AJ3213" s="172"/>
      <c r="AK3213" s="172"/>
      <c r="AL3213" s="172"/>
      <c r="AM3213" s="172"/>
      <c r="AN3213" s="172"/>
      <c r="AO3213" s="172"/>
      <c r="AP3213" s="172"/>
      <c r="AQ3213" s="172"/>
      <c r="AR3213" s="172"/>
      <c r="AS3213" s="172"/>
      <c r="AT3213" s="172"/>
      <c r="AU3213" s="172"/>
      <c r="AV3213" s="172"/>
      <c r="AW3213" s="172"/>
      <c r="AX3213" s="172"/>
      <c r="AY3213" s="172"/>
      <c r="AZ3213" s="172"/>
      <c r="BA3213" s="172"/>
      <c r="BB3213" s="172"/>
      <c r="BC3213" s="172"/>
      <c r="BD3213" s="172"/>
      <c r="BE3213" s="172"/>
      <c r="BF3213" s="172"/>
      <c r="BG3213" s="172"/>
      <c r="BH3213" s="172"/>
      <c r="BI3213" s="172"/>
      <c r="BJ3213" s="172"/>
      <c r="BK3213" s="172"/>
      <c r="BL3213" s="172"/>
      <c r="BM3213" s="172"/>
      <c r="BN3213" s="172"/>
    </row>
    <row r="3214" spans="20:66" s="156" customFormat="1">
      <c r="T3214" s="172"/>
      <c r="U3214" s="172"/>
      <c r="V3214" s="172"/>
      <c r="W3214" s="172"/>
      <c r="X3214" s="172"/>
      <c r="Y3214" s="172"/>
      <c r="Z3214" s="172"/>
      <c r="AA3214" s="172"/>
      <c r="AB3214" s="172"/>
      <c r="AC3214" s="172"/>
      <c r="AD3214" s="172"/>
      <c r="AE3214" s="172"/>
      <c r="AF3214" s="172"/>
      <c r="AG3214" s="172"/>
      <c r="AH3214" s="172"/>
      <c r="AI3214" s="172"/>
      <c r="AJ3214" s="172"/>
      <c r="AK3214" s="172"/>
      <c r="AL3214" s="172"/>
      <c r="AM3214" s="172"/>
      <c r="AN3214" s="172"/>
      <c r="AO3214" s="172"/>
      <c r="AP3214" s="172"/>
      <c r="AQ3214" s="172"/>
      <c r="AR3214" s="172"/>
      <c r="AS3214" s="172"/>
      <c r="AT3214" s="172"/>
      <c r="AU3214" s="172"/>
      <c r="AV3214" s="172"/>
      <c r="AW3214" s="172"/>
      <c r="AX3214" s="172"/>
      <c r="AY3214" s="172"/>
      <c r="AZ3214" s="172"/>
      <c r="BA3214" s="172"/>
      <c r="BB3214" s="172"/>
      <c r="BC3214" s="172"/>
      <c r="BD3214" s="172"/>
      <c r="BE3214" s="172"/>
      <c r="BF3214" s="172"/>
      <c r="BG3214" s="172"/>
      <c r="BH3214" s="172"/>
      <c r="BI3214" s="172"/>
      <c r="BJ3214" s="172"/>
      <c r="BK3214" s="172"/>
      <c r="BL3214" s="172"/>
      <c r="BM3214" s="172"/>
      <c r="BN3214" s="172"/>
    </row>
    <row r="3215" spans="20:66" s="156" customFormat="1">
      <c r="T3215" s="172"/>
      <c r="U3215" s="172"/>
      <c r="V3215" s="172"/>
      <c r="W3215" s="172"/>
      <c r="X3215" s="172"/>
      <c r="Y3215" s="172"/>
      <c r="Z3215" s="172"/>
      <c r="AA3215" s="172"/>
      <c r="AB3215" s="172"/>
      <c r="AC3215" s="172"/>
      <c r="AD3215" s="172"/>
      <c r="AE3215" s="172"/>
      <c r="AF3215" s="172"/>
      <c r="AG3215" s="172"/>
      <c r="AH3215" s="172"/>
      <c r="AI3215" s="172"/>
      <c r="AJ3215" s="172"/>
      <c r="AK3215" s="172"/>
      <c r="AL3215" s="172"/>
      <c r="AM3215" s="172"/>
      <c r="AN3215" s="172"/>
      <c r="AO3215" s="172"/>
      <c r="AP3215" s="172"/>
      <c r="AQ3215" s="172"/>
      <c r="AR3215" s="172"/>
      <c r="AS3215" s="172"/>
      <c r="AT3215" s="172"/>
      <c r="AU3215" s="172"/>
      <c r="AV3215" s="172"/>
      <c r="AW3215" s="172"/>
      <c r="AX3215" s="172"/>
      <c r="AY3215" s="172"/>
      <c r="AZ3215" s="172"/>
      <c r="BA3215" s="172"/>
      <c r="BB3215" s="172"/>
      <c r="BC3215" s="172"/>
      <c r="BD3215" s="172"/>
      <c r="BE3215" s="172"/>
      <c r="BF3215" s="172"/>
      <c r="BG3215" s="172"/>
      <c r="BH3215" s="172"/>
      <c r="BI3215" s="172"/>
      <c r="BJ3215" s="172"/>
      <c r="BK3215" s="172"/>
      <c r="BL3215" s="172"/>
      <c r="BM3215" s="172"/>
      <c r="BN3215" s="172"/>
    </row>
    <row r="3216" spans="20:66" s="156" customFormat="1">
      <c r="T3216" s="172"/>
      <c r="U3216" s="172"/>
      <c r="V3216" s="172"/>
      <c r="W3216" s="172"/>
      <c r="X3216" s="172"/>
      <c r="Y3216" s="172"/>
      <c r="Z3216" s="172"/>
      <c r="AA3216" s="172"/>
      <c r="AB3216" s="172"/>
      <c r="AC3216" s="172"/>
      <c r="AD3216" s="172"/>
      <c r="AE3216" s="172"/>
      <c r="AF3216" s="172"/>
      <c r="AG3216" s="172"/>
      <c r="AH3216" s="172"/>
      <c r="AI3216" s="172"/>
      <c r="AJ3216" s="172"/>
      <c r="AK3216" s="172"/>
      <c r="AL3216" s="172"/>
      <c r="AM3216" s="172"/>
      <c r="AN3216" s="172"/>
      <c r="AO3216" s="172"/>
      <c r="AP3216" s="172"/>
      <c r="AQ3216" s="172"/>
      <c r="AR3216" s="172"/>
      <c r="AS3216" s="172"/>
      <c r="AT3216" s="172"/>
      <c r="AU3216" s="172"/>
      <c r="AV3216" s="172"/>
      <c r="AW3216" s="172"/>
      <c r="AX3216" s="172"/>
      <c r="AY3216" s="172"/>
      <c r="AZ3216" s="172"/>
      <c r="BA3216" s="172"/>
      <c r="BB3216" s="172"/>
      <c r="BC3216" s="172"/>
      <c r="BD3216" s="172"/>
      <c r="BE3216" s="172"/>
      <c r="BF3216" s="172"/>
      <c r="BG3216" s="172"/>
      <c r="BH3216" s="172"/>
      <c r="BI3216" s="172"/>
      <c r="BJ3216" s="172"/>
      <c r="BK3216" s="172"/>
      <c r="BL3216" s="172"/>
      <c r="BM3216" s="172"/>
      <c r="BN3216" s="172"/>
    </row>
    <row r="3217" spans="20:66" s="156" customFormat="1">
      <c r="T3217" s="172"/>
      <c r="U3217" s="172"/>
      <c r="V3217" s="172"/>
      <c r="W3217" s="172"/>
      <c r="X3217" s="172"/>
      <c r="Y3217" s="172"/>
      <c r="Z3217" s="172"/>
      <c r="AA3217" s="172"/>
      <c r="AB3217" s="172"/>
      <c r="AC3217" s="172"/>
      <c r="AD3217" s="172"/>
      <c r="AE3217" s="172"/>
      <c r="AF3217" s="172"/>
      <c r="AG3217" s="172"/>
      <c r="AH3217" s="172"/>
      <c r="AI3217" s="172"/>
      <c r="AJ3217" s="172"/>
      <c r="AK3217" s="172"/>
      <c r="AL3217" s="172"/>
      <c r="AM3217" s="172"/>
      <c r="AN3217" s="172"/>
      <c r="AO3217" s="172"/>
      <c r="AP3217" s="172"/>
      <c r="AQ3217" s="172"/>
      <c r="AR3217" s="172"/>
      <c r="AS3217" s="172"/>
      <c r="AT3217" s="172"/>
      <c r="AU3217" s="172"/>
      <c r="AV3217" s="172"/>
      <c r="AW3217" s="172"/>
      <c r="AX3217" s="172"/>
      <c r="AY3217" s="172"/>
      <c r="AZ3217" s="172"/>
      <c r="BA3217" s="172"/>
      <c r="BB3217" s="172"/>
      <c r="BC3217" s="172"/>
      <c r="BD3217" s="172"/>
      <c r="BE3217" s="172"/>
      <c r="BF3217" s="172"/>
      <c r="BG3217" s="172"/>
      <c r="BH3217" s="172"/>
      <c r="BI3217" s="172"/>
      <c r="BJ3217" s="172"/>
      <c r="BK3217" s="172"/>
      <c r="BL3217" s="172"/>
      <c r="BM3217" s="172"/>
      <c r="BN3217" s="172"/>
    </row>
    <row r="3218" spans="20:66" s="156" customFormat="1">
      <c r="T3218" s="172"/>
      <c r="U3218" s="172"/>
      <c r="V3218" s="172"/>
      <c r="W3218" s="172"/>
      <c r="X3218" s="172"/>
      <c r="Y3218" s="172"/>
      <c r="Z3218" s="172"/>
      <c r="AA3218" s="172"/>
      <c r="AB3218" s="172"/>
      <c r="AC3218" s="172"/>
      <c r="AD3218" s="172"/>
      <c r="AE3218" s="172"/>
      <c r="AF3218" s="172"/>
      <c r="AG3218" s="172"/>
      <c r="AH3218" s="172"/>
      <c r="AI3218" s="172"/>
      <c r="AJ3218" s="172"/>
      <c r="AK3218" s="172"/>
      <c r="AL3218" s="172"/>
      <c r="AM3218" s="172"/>
      <c r="AN3218" s="172"/>
      <c r="AO3218" s="172"/>
      <c r="AP3218" s="172"/>
      <c r="AQ3218" s="172"/>
      <c r="AR3218" s="172"/>
      <c r="AS3218" s="172"/>
      <c r="AT3218" s="172"/>
      <c r="AU3218" s="172"/>
      <c r="AV3218" s="172"/>
      <c r="AW3218" s="172"/>
      <c r="AX3218" s="172"/>
      <c r="AY3218" s="172"/>
      <c r="AZ3218" s="172"/>
      <c r="BA3218" s="172"/>
      <c r="BB3218" s="172"/>
      <c r="BC3218" s="172"/>
      <c r="BD3218" s="172"/>
      <c r="BE3218" s="172"/>
      <c r="BF3218" s="172"/>
      <c r="BG3218" s="172"/>
      <c r="BH3218" s="172"/>
      <c r="BI3218" s="172"/>
      <c r="BJ3218" s="172"/>
      <c r="BK3218" s="172"/>
      <c r="BL3218" s="172"/>
      <c r="BM3218" s="172"/>
      <c r="BN3218" s="172"/>
    </row>
    <row r="3219" spans="20:66" s="156" customFormat="1">
      <c r="T3219" s="172"/>
      <c r="U3219" s="172"/>
      <c r="V3219" s="172"/>
      <c r="W3219" s="172"/>
      <c r="X3219" s="172"/>
      <c r="Y3219" s="172"/>
      <c r="Z3219" s="172"/>
      <c r="AA3219" s="172"/>
      <c r="AB3219" s="172"/>
      <c r="AC3219" s="172"/>
      <c r="AD3219" s="172"/>
      <c r="AE3219" s="172"/>
      <c r="AF3219" s="172"/>
      <c r="AG3219" s="172"/>
      <c r="AH3219" s="172"/>
      <c r="AI3219" s="172"/>
      <c r="AJ3219" s="172"/>
      <c r="AK3219" s="172"/>
      <c r="AL3219" s="172"/>
      <c r="AM3219" s="172"/>
      <c r="AN3219" s="172"/>
      <c r="AO3219" s="172"/>
      <c r="AP3219" s="172"/>
      <c r="AQ3219" s="172"/>
      <c r="AR3219" s="172"/>
      <c r="AS3219" s="172"/>
      <c r="AT3219" s="172"/>
      <c r="AU3219" s="172"/>
      <c r="AV3219" s="172"/>
      <c r="AW3219" s="172"/>
      <c r="AX3219" s="172"/>
      <c r="AY3219" s="172"/>
      <c r="AZ3219" s="172"/>
      <c r="BA3219" s="172"/>
      <c r="BB3219" s="172"/>
      <c r="BC3219" s="172"/>
      <c r="BD3219" s="172"/>
      <c r="BE3219" s="172"/>
      <c r="BF3219" s="172"/>
      <c r="BG3219" s="172"/>
      <c r="BH3219" s="172"/>
      <c r="BI3219" s="172"/>
      <c r="BJ3219" s="172"/>
      <c r="BK3219" s="172"/>
      <c r="BL3219" s="172"/>
      <c r="BM3219" s="172"/>
      <c r="BN3219" s="172"/>
    </row>
    <row r="3220" spans="20:66" s="156" customFormat="1">
      <c r="T3220" s="172"/>
      <c r="U3220" s="172"/>
      <c r="V3220" s="172"/>
      <c r="W3220" s="172"/>
      <c r="X3220" s="172"/>
      <c r="Y3220" s="172"/>
      <c r="Z3220" s="172"/>
      <c r="AA3220" s="172"/>
      <c r="AB3220" s="172"/>
      <c r="AC3220" s="172"/>
      <c r="AD3220" s="172"/>
      <c r="AE3220" s="172"/>
      <c r="AF3220" s="172"/>
      <c r="AG3220" s="172"/>
      <c r="AH3220" s="172"/>
      <c r="AI3220" s="172"/>
      <c r="AJ3220" s="172"/>
      <c r="AK3220" s="172"/>
      <c r="AL3220" s="172"/>
      <c r="AM3220" s="172"/>
      <c r="AN3220" s="172"/>
      <c r="AO3220" s="172"/>
      <c r="AP3220" s="172"/>
      <c r="AQ3220" s="172"/>
      <c r="AR3220" s="172"/>
      <c r="AS3220" s="172"/>
      <c r="AT3220" s="172"/>
      <c r="AU3220" s="172"/>
      <c r="AV3220" s="172"/>
      <c r="AW3220" s="172"/>
      <c r="AX3220" s="172"/>
      <c r="AY3220" s="172"/>
      <c r="AZ3220" s="172"/>
      <c r="BA3220" s="172"/>
      <c r="BB3220" s="172"/>
      <c r="BC3220" s="172"/>
      <c r="BD3220" s="172"/>
      <c r="BE3220" s="172"/>
      <c r="BF3220" s="172"/>
      <c r="BG3220" s="172"/>
      <c r="BH3220" s="172"/>
      <c r="BI3220" s="172"/>
      <c r="BJ3220" s="172"/>
      <c r="BK3220" s="172"/>
      <c r="BL3220" s="172"/>
      <c r="BM3220" s="172"/>
      <c r="BN3220" s="172"/>
    </row>
    <row r="3221" spans="20:66" s="156" customFormat="1">
      <c r="T3221" s="172"/>
      <c r="U3221" s="172"/>
      <c r="V3221" s="172"/>
      <c r="W3221" s="172"/>
      <c r="X3221" s="172"/>
      <c r="Y3221" s="172"/>
      <c r="Z3221" s="172"/>
      <c r="AA3221" s="172"/>
      <c r="AB3221" s="172"/>
      <c r="AC3221" s="172"/>
      <c r="AD3221" s="172"/>
      <c r="AE3221" s="172"/>
      <c r="AF3221" s="172"/>
      <c r="AG3221" s="172"/>
      <c r="AH3221" s="172"/>
      <c r="AI3221" s="172"/>
      <c r="AJ3221" s="172"/>
      <c r="AK3221" s="172"/>
      <c r="AL3221" s="172"/>
      <c r="AM3221" s="172"/>
      <c r="AN3221" s="172"/>
      <c r="AO3221" s="172"/>
      <c r="AP3221" s="172"/>
      <c r="AQ3221" s="172"/>
      <c r="AR3221" s="172"/>
      <c r="AS3221" s="172"/>
      <c r="AT3221" s="172"/>
      <c r="AU3221" s="172"/>
      <c r="AV3221" s="172"/>
      <c r="AW3221" s="172"/>
      <c r="AX3221" s="172"/>
      <c r="AY3221" s="172"/>
      <c r="AZ3221" s="172"/>
      <c r="BA3221" s="172"/>
      <c r="BB3221" s="172"/>
      <c r="BC3221" s="172"/>
      <c r="BD3221" s="172"/>
      <c r="BE3221" s="172"/>
      <c r="BF3221" s="172"/>
      <c r="BG3221" s="172"/>
      <c r="BH3221" s="172"/>
      <c r="BI3221" s="172"/>
      <c r="BJ3221" s="172"/>
      <c r="BK3221" s="172"/>
      <c r="BL3221" s="172"/>
      <c r="BM3221" s="172"/>
      <c r="BN3221" s="172"/>
    </row>
    <row r="3222" spans="20:66" s="156" customFormat="1">
      <c r="T3222" s="172"/>
      <c r="U3222" s="172"/>
      <c r="V3222" s="172"/>
      <c r="W3222" s="172"/>
      <c r="X3222" s="172"/>
      <c r="Y3222" s="172"/>
      <c r="Z3222" s="172"/>
      <c r="AA3222" s="172"/>
      <c r="AB3222" s="172"/>
      <c r="AC3222" s="172"/>
      <c r="AD3222" s="172"/>
      <c r="AE3222" s="172"/>
      <c r="AF3222" s="172"/>
      <c r="AG3222" s="172"/>
      <c r="AH3222" s="172"/>
      <c r="AI3222" s="172"/>
      <c r="AJ3222" s="172"/>
      <c r="AK3222" s="172"/>
      <c r="AL3222" s="172"/>
      <c r="AM3222" s="172"/>
      <c r="AN3222" s="172"/>
      <c r="AO3222" s="172"/>
      <c r="AP3222" s="172"/>
      <c r="AQ3222" s="172"/>
      <c r="AR3222" s="172"/>
      <c r="AS3222" s="172"/>
      <c r="AT3222" s="172"/>
      <c r="AU3222" s="172"/>
      <c r="AV3222" s="172"/>
      <c r="AW3222" s="172"/>
      <c r="AX3222" s="172"/>
      <c r="AY3222" s="172"/>
      <c r="AZ3222" s="172"/>
      <c r="BA3222" s="172"/>
      <c r="BB3222" s="172"/>
      <c r="BC3222" s="172"/>
      <c r="BD3222" s="172"/>
      <c r="BE3222" s="172"/>
      <c r="BF3222" s="172"/>
      <c r="BG3222" s="172"/>
      <c r="BH3222" s="172"/>
      <c r="BI3222" s="172"/>
      <c r="BJ3222" s="172"/>
      <c r="BK3222" s="172"/>
      <c r="BL3222" s="172"/>
      <c r="BM3222" s="172"/>
      <c r="BN3222" s="172"/>
    </row>
    <row r="3223" spans="20:66" s="156" customFormat="1">
      <c r="T3223" s="172"/>
      <c r="U3223" s="172"/>
      <c r="V3223" s="172"/>
      <c r="W3223" s="172"/>
      <c r="X3223" s="172"/>
      <c r="Y3223" s="172"/>
      <c r="Z3223" s="172"/>
      <c r="AA3223" s="172"/>
      <c r="AB3223" s="172"/>
      <c r="AC3223" s="172"/>
      <c r="AD3223" s="172"/>
      <c r="AE3223" s="172"/>
      <c r="AF3223" s="172"/>
      <c r="AG3223" s="172"/>
      <c r="AH3223" s="172"/>
      <c r="AI3223" s="172"/>
      <c r="AJ3223" s="172"/>
      <c r="AK3223" s="172"/>
      <c r="AL3223" s="172"/>
      <c r="AM3223" s="172"/>
      <c r="AN3223" s="172"/>
      <c r="AO3223" s="172"/>
      <c r="AP3223" s="172"/>
      <c r="AQ3223" s="172"/>
      <c r="AR3223" s="172"/>
      <c r="AS3223" s="172"/>
      <c r="AT3223" s="172"/>
      <c r="AU3223" s="172"/>
      <c r="AV3223" s="172"/>
      <c r="AW3223" s="172"/>
      <c r="AX3223" s="172"/>
      <c r="AY3223" s="172"/>
      <c r="AZ3223" s="172"/>
      <c r="BA3223" s="172"/>
      <c r="BB3223" s="172"/>
      <c r="BC3223" s="172"/>
      <c r="BD3223" s="172"/>
      <c r="BE3223" s="172"/>
      <c r="BF3223" s="172"/>
      <c r="BG3223" s="172"/>
      <c r="BH3223" s="172"/>
      <c r="BI3223" s="172"/>
      <c r="BJ3223" s="172"/>
      <c r="BK3223" s="172"/>
      <c r="BL3223" s="172"/>
      <c r="BM3223" s="172"/>
      <c r="BN3223" s="172"/>
    </row>
    <row r="3224" spans="20:66" s="156" customFormat="1">
      <c r="T3224" s="172"/>
      <c r="U3224" s="172"/>
      <c r="V3224" s="172"/>
      <c r="W3224" s="172"/>
      <c r="X3224" s="172"/>
      <c r="Y3224" s="172"/>
      <c r="Z3224" s="172"/>
      <c r="AA3224" s="172"/>
      <c r="AB3224" s="172"/>
      <c r="AC3224" s="172"/>
      <c r="AD3224" s="172"/>
      <c r="AE3224" s="172"/>
      <c r="AF3224" s="172"/>
      <c r="AG3224" s="172"/>
      <c r="AH3224" s="172"/>
      <c r="AI3224" s="172"/>
      <c r="AJ3224" s="172"/>
      <c r="AK3224" s="172"/>
      <c r="AL3224" s="172"/>
      <c r="AM3224" s="172"/>
      <c r="AN3224" s="172"/>
      <c r="AO3224" s="172"/>
      <c r="AP3224" s="172"/>
      <c r="AQ3224" s="172"/>
      <c r="AR3224" s="172"/>
      <c r="AS3224" s="172"/>
      <c r="AT3224" s="172"/>
      <c r="AU3224" s="172"/>
      <c r="AV3224" s="172"/>
      <c r="AW3224" s="172"/>
      <c r="AX3224" s="172"/>
      <c r="AY3224" s="172"/>
      <c r="AZ3224" s="172"/>
      <c r="BA3224" s="172"/>
      <c r="BB3224" s="172"/>
      <c r="BC3224" s="172"/>
      <c r="BD3224" s="172"/>
      <c r="BE3224" s="172"/>
      <c r="BF3224" s="172"/>
      <c r="BG3224" s="172"/>
      <c r="BH3224" s="172"/>
      <c r="BI3224" s="172"/>
      <c r="BJ3224" s="172"/>
      <c r="BK3224" s="172"/>
      <c r="BL3224" s="172"/>
      <c r="BM3224" s="172"/>
      <c r="BN3224" s="172"/>
    </row>
    <row r="3225" spans="20:66" s="156" customFormat="1">
      <c r="T3225" s="172"/>
      <c r="U3225" s="172"/>
      <c r="V3225" s="172"/>
      <c r="W3225" s="172"/>
      <c r="X3225" s="172"/>
      <c r="Y3225" s="172"/>
      <c r="Z3225" s="172"/>
      <c r="AA3225" s="172"/>
      <c r="AB3225" s="172"/>
      <c r="AC3225" s="172"/>
      <c r="AD3225" s="172"/>
      <c r="AE3225" s="172"/>
      <c r="AF3225" s="172"/>
      <c r="AG3225" s="172"/>
      <c r="AH3225" s="172"/>
      <c r="AI3225" s="172"/>
      <c r="AJ3225" s="172"/>
      <c r="AK3225" s="172"/>
      <c r="AL3225" s="172"/>
      <c r="AM3225" s="172"/>
      <c r="AN3225" s="172"/>
      <c r="AO3225" s="172"/>
      <c r="AP3225" s="172"/>
      <c r="AQ3225" s="172"/>
      <c r="AR3225" s="172"/>
      <c r="AS3225" s="172"/>
      <c r="AT3225" s="172"/>
      <c r="AU3225" s="172"/>
      <c r="AV3225" s="172"/>
      <c r="AW3225" s="172"/>
      <c r="AX3225" s="172"/>
      <c r="AY3225" s="172"/>
      <c r="AZ3225" s="172"/>
      <c r="BA3225" s="172"/>
      <c r="BB3225" s="172"/>
      <c r="BC3225" s="172"/>
      <c r="BD3225" s="172"/>
      <c r="BE3225" s="172"/>
      <c r="BF3225" s="172"/>
      <c r="BG3225" s="172"/>
      <c r="BH3225" s="172"/>
      <c r="BI3225" s="172"/>
      <c r="BJ3225" s="172"/>
      <c r="BK3225" s="172"/>
      <c r="BL3225" s="172"/>
      <c r="BM3225" s="172"/>
      <c r="BN3225" s="172"/>
    </row>
    <row r="3226" spans="20:66" s="156" customFormat="1">
      <c r="T3226" s="172"/>
      <c r="U3226" s="172"/>
      <c r="V3226" s="172"/>
      <c r="W3226" s="172"/>
      <c r="X3226" s="172"/>
      <c r="Y3226" s="172"/>
      <c r="Z3226" s="172"/>
      <c r="AA3226" s="172"/>
      <c r="AB3226" s="172"/>
      <c r="AC3226" s="172"/>
      <c r="AD3226" s="172"/>
      <c r="AE3226" s="172"/>
      <c r="AF3226" s="172"/>
      <c r="AG3226" s="172"/>
      <c r="AH3226" s="172"/>
      <c r="AI3226" s="172"/>
      <c r="AJ3226" s="172"/>
      <c r="AK3226" s="172"/>
      <c r="AL3226" s="172"/>
      <c r="AM3226" s="172"/>
      <c r="AN3226" s="172"/>
      <c r="AO3226" s="172"/>
      <c r="AP3226" s="172"/>
      <c r="AQ3226" s="172"/>
      <c r="AR3226" s="172"/>
      <c r="AS3226" s="172"/>
      <c r="AT3226" s="172"/>
      <c r="AU3226" s="172"/>
      <c r="AV3226" s="172"/>
      <c r="AW3226" s="172"/>
      <c r="AX3226" s="172"/>
      <c r="AY3226" s="172"/>
      <c r="AZ3226" s="172"/>
      <c r="BA3226" s="172"/>
      <c r="BB3226" s="172"/>
      <c r="BC3226" s="172"/>
      <c r="BD3226" s="172"/>
      <c r="BE3226" s="172"/>
      <c r="BF3226" s="172"/>
      <c r="BG3226" s="172"/>
      <c r="BH3226" s="172"/>
      <c r="BI3226" s="172"/>
      <c r="BJ3226" s="172"/>
      <c r="BK3226" s="172"/>
      <c r="BL3226" s="172"/>
      <c r="BM3226" s="172"/>
      <c r="BN3226" s="172"/>
    </row>
    <row r="3227" spans="20:66" s="156" customFormat="1">
      <c r="T3227" s="172"/>
      <c r="U3227" s="172"/>
      <c r="V3227" s="172"/>
      <c r="W3227" s="172"/>
      <c r="X3227" s="172"/>
      <c r="Y3227" s="172"/>
      <c r="Z3227" s="172"/>
      <c r="AA3227" s="172"/>
      <c r="AB3227" s="172"/>
      <c r="AC3227" s="172"/>
      <c r="AD3227" s="172"/>
      <c r="AE3227" s="172"/>
      <c r="AF3227" s="172"/>
      <c r="AG3227" s="172"/>
      <c r="AH3227" s="172"/>
      <c r="AI3227" s="172"/>
      <c r="AJ3227" s="172"/>
      <c r="AK3227" s="172"/>
      <c r="AL3227" s="172"/>
      <c r="AM3227" s="172"/>
      <c r="AN3227" s="172"/>
      <c r="AO3227" s="172"/>
      <c r="AP3227" s="172"/>
      <c r="AQ3227" s="172"/>
      <c r="AR3227" s="172"/>
      <c r="AS3227" s="172"/>
      <c r="AT3227" s="172"/>
      <c r="AU3227" s="172"/>
      <c r="AV3227" s="172"/>
      <c r="AW3227" s="172"/>
      <c r="AX3227" s="172"/>
      <c r="AY3227" s="172"/>
      <c r="AZ3227" s="172"/>
      <c r="BA3227" s="172"/>
      <c r="BB3227" s="172"/>
      <c r="BC3227" s="172"/>
      <c r="BD3227" s="172"/>
      <c r="BE3227" s="172"/>
      <c r="BF3227" s="172"/>
      <c r="BG3227" s="172"/>
      <c r="BH3227" s="172"/>
      <c r="BI3227" s="172"/>
      <c r="BJ3227" s="172"/>
      <c r="BK3227" s="172"/>
      <c r="BL3227" s="172"/>
      <c r="BM3227" s="172"/>
      <c r="BN3227" s="172"/>
    </row>
    <row r="3228" spans="20:66" s="156" customFormat="1">
      <c r="T3228" s="172"/>
      <c r="U3228" s="172"/>
      <c r="V3228" s="172"/>
      <c r="W3228" s="172"/>
      <c r="X3228" s="172"/>
      <c r="Y3228" s="172"/>
      <c r="Z3228" s="172"/>
      <c r="AA3228" s="172"/>
      <c r="AB3228" s="172"/>
      <c r="AC3228" s="172"/>
      <c r="AD3228" s="172"/>
      <c r="AE3228" s="172"/>
      <c r="AF3228" s="172"/>
      <c r="AG3228" s="172"/>
      <c r="AH3228" s="172"/>
      <c r="AI3228" s="172"/>
      <c r="AJ3228" s="172"/>
      <c r="AK3228" s="172"/>
      <c r="AL3228" s="172"/>
      <c r="AM3228" s="172"/>
      <c r="AN3228" s="172"/>
      <c r="AO3228" s="172"/>
      <c r="AP3228" s="172"/>
      <c r="AQ3228" s="172"/>
      <c r="AR3228" s="172"/>
      <c r="AS3228" s="172"/>
      <c r="AT3228" s="172"/>
      <c r="AU3228" s="172"/>
      <c r="AV3228" s="172"/>
      <c r="AW3228" s="172"/>
      <c r="AX3228" s="172"/>
      <c r="AY3228" s="172"/>
      <c r="AZ3228" s="172"/>
      <c r="BA3228" s="172"/>
      <c r="BB3228" s="172"/>
      <c r="BC3228" s="172"/>
      <c r="BD3228" s="172"/>
      <c r="BE3228" s="172"/>
      <c r="BF3228" s="172"/>
      <c r="BG3228" s="172"/>
      <c r="BH3228" s="172"/>
      <c r="BI3228" s="172"/>
      <c r="BJ3228" s="172"/>
      <c r="BK3228" s="172"/>
      <c r="BL3228" s="172"/>
      <c r="BM3228" s="172"/>
      <c r="BN3228" s="172"/>
    </row>
    <row r="3229" spans="20:66" s="156" customFormat="1">
      <c r="T3229" s="172"/>
      <c r="U3229" s="172"/>
      <c r="V3229" s="172"/>
      <c r="W3229" s="172"/>
      <c r="X3229" s="172"/>
      <c r="Y3229" s="172"/>
      <c r="Z3229" s="172"/>
      <c r="AA3229" s="172"/>
      <c r="AB3229" s="172"/>
      <c r="AC3229" s="172"/>
      <c r="AD3229" s="172"/>
      <c r="AE3229" s="172"/>
      <c r="AF3229" s="172"/>
      <c r="AG3229" s="172"/>
      <c r="AH3229" s="172"/>
      <c r="AI3229" s="172"/>
      <c r="AJ3229" s="172"/>
      <c r="AK3229" s="172"/>
      <c r="AL3229" s="172"/>
      <c r="AM3229" s="172"/>
      <c r="AN3229" s="172"/>
      <c r="AO3229" s="172"/>
      <c r="AP3229" s="172"/>
      <c r="AQ3229" s="172"/>
      <c r="AR3229" s="172"/>
      <c r="AS3229" s="172"/>
      <c r="AT3229" s="172"/>
      <c r="AU3229" s="172"/>
      <c r="AV3229" s="172"/>
      <c r="AW3229" s="172"/>
      <c r="AX3229" s="172"/>
      <c r="AY3229" s="172"/>
      <c r="AZ3229" s="172"/>
      <c r="BA3229" s="172"/>
      <c r="BB3229" s="172"/>
      <c r="BC3229" s="172"/>
      <c r="BD3229" s="172"/>
      <c r="BE3229" s="172"/>
      <c r="BF3229" s="172"/>
      <c r="BG3229" s="172"/>
      <c r="BH3229" s="172"/>
      <c r="BI3229" s="172"/>
      <c r="BJ3229" s="172"/>
      <c r="BK3229" s="172"/>
      <c r="BL3229" s="172"/>
      <c r="BM3229" s="172"/>
      <c r="BN3229" s="172"/>
    </row>
    <row r="3230" spans="20:66" s="156" customFormat="1">
      <c r="T3230" s="172"/>
      <c r="U3230" s="172"/>
      <c r="V3230" s="172"/>
      <c r="W3230" s="172"/>
      <c r="X3230" s="172"/>
      <c r="Y3230" s="172"/>
      <c r="Z3230" s="172"/>
      <c r="AA3230" s="172"/>
      <c r="AB3230" s="172"/>
      <c r="AC3230" s="172"/>
      <c r="AD3230" s="172"/>
      <c r="AE3230" s="172"/>
      <c r="AF3230" s="172"/>
      <c r="AG3230" s="172"/>
      <c r="AH3230" s="172"/>
      <c r="AI3230" s="172"/>
      <c r="AJ3230" s="172"/>
      <c r="AK3230" s="172"/>
      <c r="AL3230" s="172"/>
      <c r="AM3230" s="172"/>
      <c r="AN3230" s="172"/>
      <c r="AO3230" s="172"/>
      <c r="AP3230" s="172"/>
      <c r="AQ3230" s="172"/>
      <c r="AR3230" s="172"/>
      <c r="AS3230" s="172"/>
      <c r="AT3230" s="172"/>
      <c r="AU3230" s="172"/>
      <c r="AV3230" s="172"/>
      <c r="AW3230" s="172"/>
      <c r="AX3230" s="172"/>
      <c r="AY3230" s="172"/>
      <c r="AZ3230" s="172"/>
      <c r="BA3230" s="172"/>
      <c r="BB3230" s="172"/>
      <c r="BC3230" s="172"/>
      <c r="BD3230" s="172"/>
      <c r="BE3230" s="172"/>
      <c r="BF3230" s="172"/>
      <c r="BG3230" s="172"/>
      <c r="BH3230" s="172"/>
      <c r="BI3230" s="172"/>
      <c r="BJ3230" s="172"/>
      <c r="BK3230" s="172"/>
      <c r="BL3230" s="172"/>
      <c r="BM3230" s="172"/>
      <c r="BN3230" s="172"/>
    </row>
    <row r="3231" spans="20:66" s="156" customFormat="1">
      <c r="T3231" s="172"/>
      <c r="U3231" s="172"/>
      <c r="V3231" s="172"/>
      <c r="W3231" s="172"/>
      <c r="X3231" s="172"/>
      <c r="Y3231" s="172"/>
      <c r="Z3231" s="172"/>
      <c r="AA3231" s="172"/>
      <c r="AB3231" s="172"/>
      <c r="AC3231" s="172"/>
      <c r="AD3231" s="172"/>
      <c r="AE3231" s="172"/>
      <c r="AF3231" s="172"/>
      <c r="AG3231" s="172"/>
      <c r="AH3231" s="172"/>
      <c r="AI3231" s="172"/>
      <c r="AJ3231" s="172"/>
      <c r="AK3231" s="172"/>
      <c r="AL3231" s="172"/>
      <c r="AM3231" s="172"/>
      <c r="AN3231" s="172"/>
      <c r="AO3231" s="172"/>
      <c r="AP3231" s="172"/>
      <c r="AQ3231" s="172"/>
      <c r="AR3231" s="172"/>
      <c r="AS3231" s="172"/>
      <c r="AT3231" s="172"/>
      <c r="AU3231" s="172"/>
      <c r="AV3231" s="172"/>
      <c r="AW3231" s="172"/>
      <c r="AX3231" s="172"/>
      <c r="AY3231" s="172"/>
      <c r="AZ3231" s="172"/>
      <c r="BA3231" s="172"/>
      <c r="BB3231" s="172"/>
      <c r="BC3231" s="172"/>
      <c r="BD3231" s="172"/>
      <c r="BE3231" s="172"/>
      <c r="BF3231" s="172"/>
      <c r="BG3231" s="172"/>
      <c r="BH3231" s="172"/>
      <c r="BI3231" s="172"/>
      <c r="BJ3231" s="172"/>
      <c r="BK3231" s="172"/>
      <c r="BL3231" s="172"/>
      <c r="BM3231" s="172"/>
      <c r="BN3231" s="172"/>
    </row>
    <row r="3232" spans="20:66" s="156" customFormat="1">
      <c r="T3232" s="172"/>
      <c r="U3232" s="172"/>
      <c r="V3232" s="172"/>
      <c r="W3232" s="172"/>
      <c r="X3232" s="172"/>
      <c r="Y3232" s="172"/>
      <c r="Z3232" s="172"/>
      <c r="AA3232" s="172"/>
      <c r="AB3232" s="172"/>
      <c r="AC3232" s="172"/>
      <c r="AD3232" s="172"/>
      <c r="AE3232" s="172"/>
      <c r="AF3232" s="172"/>
      <c r="AG3232" s="172"/>
      <c r="AH3232" s="172"/>
      <c r="AI3232" s="172"/>
      <c r="AJ3232" s="172"/>
      <c r="AK3232" s="172"/>
      <c r="AL3232" s="172"/>
      <c r="AM3232" s="172"/>
      <c r="AN3232" s="172"/>
      <c r="AO3232" s="172"/>
      <c r="AP3232" s="172"/>
      <c r="AQ3232" s="172"/>
      <c r="AR3232" s="172"/>
      <c r="AS3232" s="172"/>
      <c r="AT3232" s="172"/>
      <c r="AU3232" s="172"/>
      <c r="AV3232" s="172"/>
      <c r="AW3232" s="172"/>
      <c r="AX3232" s="172"/>
      <c r="AY3232" s="172"/>
      <c r="AZ3232" s="172"/>
      <c r="BA3232" s="172"/>
      <c r="BB3232" s="172"/>
      <c r="BC3232" s="172"/>
      <c r="BD3232" s="172"/>
      <c r="BE3232" s="172"/>
      <c r="BF3232" s="172"/>
      <c r="BG3232" s="172"/>
      <c r="BH3232" s="172"/>
      <c r="BI3232" s="172"/>
      <c r="BJ3232" s="172"/>
      <c r="BK3232" s="172"/>
      <c r="BL3232" s="172"/>
      <c r="BM3232" s="172"/>
      <c r="BN3232" s="172"/>
    </row>
    <row r="3233" spans="20:66" s="156" customFormat="1">
      <c r="T3233" s="172"/>
      <c r="U3233" s="172"/>
      <c r="V3233" s="172"/>
      <c r="W3233" s="172"/>
      <c r="X3233" s="172"/>
      <c r="Y3233" s="172"/>
      <c r="Z3233" s="172"/>
      <c r="AA3233" s="172"/>
      <c r="AB3233" s="172"/>
      <c r="AC3233" s="172"/>
      <c r="AD3233" s="172"/>
      <c r="AE3233" s="172"/>
      <c r="AF3233" s="172"/>
      <c r="AG3233" s="172"/>
      <c r="AH3233" s="172"/>
      <c r="AI3233" s="172"/>
      <c r="AJ3233" s="172"/>
      <c r="AK3233" s="172"/>
      <c r="AL3233" s="172"/>
      <c r="AM3233" s="172"/>
      <c r="AN3233" s="172"/>
      <c r="AO3233" s="172"/>
      <c r="AP3233" s="172"/>
      <c r="AQ3233" s="172"/>
      <c r="AR3233" s="172"/>
      <c r="AS3233" s="172"/>
      <c r="AT3233" s="172"/>
      <c r="AU3233" s="172"/>
      <c r="AV3233" s="172"/>
      <c r="AW3233" s="172"/>
      <c r="AX3233" s="172"/>
      <c r="AY3233" s="172"/>
      <c r="AZ3233" s="172"/>
      <c r="BA3233" s="172"/>
      <c r="BB3233" s="172"/>
      <c r="BC3233" s="172"/>
      <c r="BD3233" s="172"/>
      <c r="BE3233" s="172"/>
      <c r="BF3233" s="172"/>
      <c r="BG3233" s="172"/>
      <c r="BH3233" s="172"/>
      <c r="BI3233" s="172"/>
      <c r="BJ3233" s="172"/>
      <c r="BK3233" s="172"/>
      <c r="BL3233" s="172"/>
      <c r="BM3233" s="172"/>
      <c r="BN3233" s="172"/>
    </row>
    <row r="3234" spans="20:66" s="156" customFormat="1">
      <c r="T3234" s="172"/>
      <c r="U3234" s="172"/>
      <c r="V3234" s="172"/>
      <c r="W3234" s="172"/>
      <c r="X3234" s="172"/>
      <c r="Y3234" s="172"/>
      <c r="Z3234" s="172"/>
      <c r="AA3234" s="172"/>
      <c r="AB3234" s="172"/>
      <c r="AC3234" s="172"/>
      <c r="AD3234" s="172"/>
      <c r="AE3234" s="172"/>
      <c r="AF3234" s="172"/>
      <c r="AG3234" s="172"/>
      <c r="AH3234" s="172"/>
      <c r="AI3234" s="172"/>
      <c r="AJ3234" s="172"/>
      <c r="AK3234" s="172"/>
      <c r="AL3234" s="172"/>
      <c r="AM3234" s="172"/>
      <c r="AN3234" s="172"/>
      <c r="AO3234" s="172"/>
      <c r="AP3234" s="172"/>
      <c r="AQ3234" s="172"/>
      <c r="AR3234" s="172"/>
      <c r="AS3234" s="172"/>
      <c r="AT3234" s="172"/>
      <c r="AU3234" s="172"/>
      <c r="AV3234" s="172"/>
      <c r="AW3234" s="172"/>
      <c r="AX3234" s="172"/>
      <c r="AY3234" s="172"/>
      <c r="AZ3234" s="172"/>
      <c r="BA3234" s="172"/>
      <c r="BB3234" s="172"/>
      <c r="BC3234" s="172"/>
      <c r="BD3234" s="172"/>
      <c r="BE3234" s="172"/>
      <c r="BF3234" s="172"/>
      <c r="BG3234" s="172"/>
      <c r="BH3234" s="172"/>
      <c r="BI3234" s="172"/>
      <c r="BJ3234" s="172"/>
      <c r="BK3234" s="172"/>
      <c r="BL3234" s="172"/>
      <c r="BM3234" s="172"/>
      <c r="BN3234" s="172"/>
    </row>
    <row r="3235" spans="20:66" s="156" customFormat="1">
      <c r="T3235" s="172"/>
      <c r="U3235" s="172"/>
      <c r="V3235" s="172"/>
      <c r="W3235" s="172"/>
      <c r="X3235" s="172"/>
      <c r="Y3235" s="172"/>
      <c r="Z3235" s="172"/>
      <c r="AA3235" s="172"/>
      <c r="AB3235" s="172"/>
      <c r="AC3235" s="172"/>
      <c r="AD3235" s="172"/>
      <c r="AE3235" s="172"/>
      <c r="AF3235" s="172"/>
      <c r="AG3235" s="172"/>
      <c r="AH3235" s="172"/>
      <c r="AI3235" s="172"/>
      <c r="AJ3235" s="172"/>
      <c r="AK3235" s="172"/>
      <c r="AL3235" s="172"/>
      <c r="AM3235" s="172"/>
      <c r="AN3235" s="172"/>
      <c r="AO3235" s="172"/>
      <c r="AP3235" s="172"/>
      <c r="AQ3235" s="172"/>
      <c r="AR3235" s="172"/>
      <c r="AS3235" s="172"/>
      <c r="AT3235" s="172"/>
      <c r="AU3235" s="172"/>
      <c r="AV3235" s="172"/>
      <c r="AW3235" s="172"/>
      <c r="AX3235" s="172"/>
      <c r="AY3235" s="172"/>
      <c r="AZ3235" s="172"/>
      <c r="BA3235" s="172"/>
      <c r="BB3235" s="172"/>
      <c r="BC3235" s="172"/>
      <c r="BD3235" s="172"/>
      <c r="BE3235" s="172"/>
      <c r="BF3235" s="172"/>
      <c r="BG3235" s="172"/>
      <c r="BH3235" s="172"/>
      <c r="BI3235" s="172"/>
      <c r="BJ3235" s="172"/>
      <c r="BK3235" s="172"/>
      <c r="BL3235" s="172"/>
      <c r="BM3235" s="172"/>
      <c r="BN3235" s="172"/>
    </row>
    <row r="3236" spans="20:66" s="156" customFormat="1">
      <c r="T3236" s="172"/>
      <c r="U3236" s="172"/>
      <c r="V3236" s="172"/>
      <c r="W3236" s="172"/>
      <c r="X3236" s="172"/>
      <c r="Y3236" s="172"/>
      <c r="Z3236" s="172"/>
      <c r="AA3236" s="172"/>
      <c r="AB3236" s="172"/>
      <c r="AC3236" s="172"/>
      <c r="AD3236" s="172"/>
      <c r="AE3236" s="172"/>
      <c r="AF3236" s="172"/>
      <c r="AG3236" s="172"/>
      <c r="AH3236" s="172"/>
      <c r="AI3236" s="172"/>
      <c r="AJ3236" s="172"/>
      <c r="AK3236" s="172"/>
      <c r="AL3236" s="172"/>
      <c r="AM3236" s="172"/>
      <c r="AN3236" s="172"/>
      <c r="AO3236" s="172"/>
      <c r="AP3236" s="172"/>
      <c r="AQ3236" s="172"/>
      <c r="AR3236" s="172"/>
      <c r="AS3236" s="172"/>
      <c r="AT3236" s="172"/>
      <c r="AU3236" s="172"/>
      <c r="AV3236" s="172"/>
      <c r="AW3236" s="172"/>
      <c r="AX3236" s="172"/>
      <c r="AY3236" s="172"/>
      <c r="AZ3236" s="172"/>
      <c r="BA3236" s="172"/>
      <c r="BB3236" s="172"/>
      <c r="BC3236" s="172"/>
      <c r="BD3236" s="172"/>
      <c r="BE3236" s="172"/>
      <c r="BF3236" s="172"/>
      <c r="BG3236" s="172"/>
      <c r="BH3236" s="172"/>
      <c r="BI3236" s="172"/>
      <c r="BJ3236" s="172"/>
      <c r="BK3236" s="172"/>
      <c r="BL3236" s="172"/>
      <c r="BM3236" s="172"/>
      <c r="BN3236" s="172"/>
    </row>
    <row r="3237" spans="20:66" s="156" customFormat="1">
      <c r="T3237" s="172"/>
      <c r="U3237" s="172"/>
      <c r="V3237" s="172"/>
      <c r="W3237" s="172"/>
      <c r="X3237" s="172"/>
      <c r="Y3237" s="172"/>
      <c r="Z3237" s="172"/>
      <c r="AA3237" s="172"/>
      <c r="AB3237" s="172"/>
      <c r="AC3237" s="172"/>
      <c r="AD3237" s="172"/>
      <c r="AE3237" s="172"/>
      <c r="AF3237" s="172"/>
      <c r="AG3237" s="172"/>
      <c r="AH3237" s="172"/>
      <c r="AI3237" s="172"/>
      <c r="AJ3237" s="172"/>
      <c r="AK3237" s="172"/>
      <c r="AL3237" s="172"/>
      <c r="AM3237" s="172"/>
      <c r="AN3237" s="172"/>
      <c r="AO3237" s="172"/>
      <c r="AP3237" s="172"/>
      <c r="AQ3237" s="172"/>
      <c r="AR3237" s="172"/>
      <c r="AS3237" s="172"/>
      <c r="AT3237" s="172"/>
      <c r="AU3237" s="172"/>
      <c r="AV3237" s="172"/>
      <c r="AW3237" s="172"/>
      <c r="AX3237" s="172"/>
      <c r="AY3237" s="172"/>
      <c r="AZ3237" s="172"/>
      <c r="BA3237" s="172"/>
      <c r="BB3237" s="172"/>
      <c r="BC3237" s="172"/>
      <c r="BD3237" s="172"/>
      <c r="BE3237" s="172"/>
      <c r="BF3237" s="172"/>
      <c r="BG3237" s="172"/>
      <c r="BH3237" s="172"/>
      <c r="BI3237" s="172"/>
      <c r="BJ3237" s="172"/>
      <c r="BK3237" s="172"/>
      <c r="BL3237" s="172"/>
      <c r="BM3237" s="172"/>
      <c r="BN3237" s="172"/>
    </row>
    <row r="3238" spans="20:66" s="156" customFormat="1">
      <c r="T3238" s="172"/>
      <c r="U3238" s="172"/>
      <c r="V3238" s="172"/>
      <c r="W3238" s="172"/>
      <c r="X3238" s="172"/>
      <c r="Y3238" s="172"/>
      <c r="Z3238" s="172"/>
      <c r="AA3238" s="172"/>
      <c r="AB3238" s="172"/>
      <c r="AC3238" s="172"/>
      <c r="AD3238" s="172"/>
      <c r="AE3238" s="172"/>
      <c r="AF3238" s="172"/>
      <c r="AG3238" s="172"/>
      <c r="AH3238" s="172"/>
      <c r="AI3238" s="172"/>
      <c r="AJ3238" s="172"/>
      <c r="AK3238" s="172"/>
      <c r="AL3238" s="172"/>
      <c r="AM3238" s="172"/>
      <c r="AN3238" s="172"/>
      <c r="AO3238" s="172"/>
      <c r="AP3238" s="172"/>
      <c r="AQ3238" s="172"/>
      <c r="AR3238" s="172"/>
      <c r="AS3238" s="172"/>
      <c r="AT3238" s="172"/>
      <c r="AU3238" s="172"/>
      <c r="AV3238" s="172"/>
      <c r="AW3238" s="172"/>
      <c r="AX3238" s="172"/>
      <c r="AY3238" s="172"/>
      <c r="AZ3238" s="172"/>
      <c r="BA3238" s="172"/>
      <c r="BB3238" s="172"/>
      <c r="BC3238" s="172"/>
      <c r="BD3238" s="172"/>
      <c r="BE3238" s="172"/>
      <c r="BF3238" s="172"/>
      <c r="BG3238" s="172"/>
      <c r="BH3238" s="172"/>
      <c r="BI3238" s="172"/>
      <c r="BJ3238" s="172"/>
      <c r="BK3238" s="172"/>
      <c r="BL3238" s="172"/>
      <c r="BM3238" s="172"/>
      <c r="BN3238" s="172"/>
    </row>
    <row r="3239" spans="20:66" s="156" customFormat="1">
      <c r="T3239" s="172"/>
      <c r="U3239" s="172"/>
      <c r="V3239" s="172"/>
      <c r="W3239" s="172"/>
      <c r="X3239" s="172"/>
      <c r="Y3239" s="172"/>
      <c r="Z3239" s="172"/>
      <c r="AA3239" s="172"/>
      <c r="AB3239" s="172"/>
      <c r="AC3239" s="172"/>
      <c r="AD3239" s="172"/>
      <c r="AE3239" s="172"/>
      <c r="AF3239" s="172"/>
      <c r="AG3239" s="172"/>
      <c r="AH3239" s="172"/>
      <c r="AI3239" s="172"/>
      <c r="AJ3239" s="172"/>
      <c r="AK3239" s="172"/>
      <c r="AL3239" s="172"/>
      <c r="AM3239" s="172"/>
      <c r="AN3239" s="172"/>
      <c r="AO3239" s="172"/>
      <c r="AP3239" s="172"/>
      <c r="AQ3239" s="172"/>
      <c r="AR3239" s="172"/>
      <c r="AS3239" s="172"/>
      <c r="AT3239" s="172"/>
      <c r="AU3239" s="172"/>
      <c r="AV3239" s="172"/>
      <c r="AW3239" s="172"/>
      <c r="AX3239" s="172"/>
      <c r="AY3239" s="172"/>
      <c r="AZ3239" s="172"/>
      <c r="BA3239" s="172"/>
      <c r="BB3239" s="172"/>
      <c r="BC3239" s="172"/>
      <c r="BD3239" s="172"/>
      <c r="BE3239" s="172"/>
      <c r="BF3239" s="172"/>
      <c r="BG3239" s="172"/>
      <c r="BH3239" s="172"/>
      <c r="BI3239" s="172"/>
      <c r="BJ3239" s="172"/>
      <c r="BK3239" s="172"/>
      <c r="BL3239" s="172"/>
      <c r="BM3239" s="172"/>
      <c r="BN3239" s="172"/>
    </row>
    <row r="3240" spans="20:66" s="156" customFormat="1">
      <c r="T3240" s="172"/>
      <c r="U3240" s="172"/>
      <c r="V3240" s="172"/>
      <c r="W3240" s="172"/>
      <c r="X3240" s="172"/>
      <c r="Y3240" s="172"/>
      <c r="Z3240" s="172"/>
      <c r="AA3240" s="172"/>
      <c r="AB3240" s="172"/>
      <c r="AC3240" s="172"/>
      <c r="AD3240" s="172"/>
      <c r="AE3240" s="172"/>
      <c r="AF3240" s="172"/>
      <c r="AG3240" s="172"/>
      <c r="AH3240" s="172"/>
      <c r="AI3240" s="172"/>
      <c r="AJ3240" s="172"/>
      <c r="AK3240" s="172"/>
      <c r="AL3240" s="172"/>
      <c r="AM3240" s="172"/>
      <c r="AN3240" s="172"/>
      <c r="AO3240" s="172"/>
      <c r="AP3240" s="172"/>
      <c r="AQ3240" s="172"/>
      <c r="AR3240" s="172"/>
      <c r="AS3240" s="172"/>
      <c r="AT3240" s="172"/>
      <c r="AU3240" s="172"/>
      <c r="AV3240" s="172"/>
      <c r="AW3240" s="172"/>
      <c r="AX3240" s="172"/>
      <c r="AY3240" s="172"/>
      <c r="AZ3240" s="172"/>
      <c r="BA3240" s="172"/>
      <c r="BB3240" s="172"/>
      <c r="BC3240" s="172"/>
      <c r="BD3240" s="172"/>
      <c r="BE3240" s="172"/>
      <c r="BF3240" s="172"/>
      <c r="BG3240" s="172"/>
      <c r="BH3240" s="172"/>
      <c r="BI3240" s="172"/>
      <c r="BJ3240" s="172"/>
      <c r="BK3240" s="172"/>
      <c r="BL3240" s="172"/>
      <c r="BM3240" s="172"/>
      <c r="BN3240" s="172"/>
    </row>
    <row r="3241" spans="20:66" s="156" customFormat="1">
      <c r="T3241" s="172"/>
      <c r="U3241" s="172"/>
      <c r="V3241" s="172"/>
      <c r="W3241" s="172"/>
      <c r="X3241" s="172"/>
      <c r="Y3241" s="172"/>
      <c r="Z3241" s="172"/>
      <c r="AA3241" s="172"/>
      <c r="AB3241" s="172"/>
      <c r="AC3241" s="172"/>
      <c r="AD3241" s="172"/>
      <c r="AE3241" s="172"/>
      <c r="AF3241" s="172"/>
      <c r="AG3241" s="172"/>
      <c r="AH3241" s="172"/>
      <c r="AI3241" s="172"/>
      <c r="AJ3241" s="172"/>
      <c r="AK3241" s="172"/>
      <c r="AL3241" s="172"/>
      <c r="AM3241" s="172"/>
      <c r="AN3241" s="172"/>
      <c r="AO3241" s="172"/>
      <c r="AP3241" s="172"/>
      <c r="AQ3241" s="172"/>
      <c r="AR3241" s="172"/>
      <c r="AS3241" s="172"/>
      <c r="AT3241" s="172"/>
      <c r="AU3241" s="172"/>
      <c r="AV3241" s="172"/>
      <c r="AW3241" s="172"/>
      <c r="AX3241" s="172"/>
      <c r="AY3241" s="172"/>
      <c r="AZ3241" s="172"/>
      <c r="BA3241" s="172"/>
      <c r="BB3241" s="172"/>
      <c r="BC3241" s="172"/>
      <c r="BD3241" s="172"/>
      <c r="BE3241" s="172"/>
      <c r="BF3241" s="172"/>
      <c r="BG3241" s="172"/>
      <c r="BH3241" s="172"/>
      <c r="BI3241" s="172"/>
      <c r="BJ3241" s="172"/>
      <c r="BK3241" s="172"/>
      <c r="BL3241" s="172"/>
      <c r="BM3241" s="172"/>
      <c r="BN3241" s="172"/>
    </row>
    <row r="3242" spans="20:66" s="156" customFormat="1">
      <c r="T3242" s="172"/>
      <c r="U3242" s="172"/>
      <c r="V3242" s="172"/>
      <c r="W3242" s="172"/>
      <c r="X3242" s="172"/>
      <c r="Y3242" s="172"/>
      <c r="Z3242" s="172"/>
      <c r="AA3242" s="172"/>
      <c r="AB3242" s="172"/>
      <c r="AC3242" s="172"/>
      <c r="AD3242" s="172"/>
      <c r="AE3242" s="172"/>
      <c r="AF3242" s="172"/>
      <c r="AG3242" s="172"/>
      <c r="AH3242" s="172"/>
      <c r="AI3242" s="172"/>
      <c r="AJ3242" s="172"/>
      <c r="AK3242" s="172"/>
      <c r="AL3242" s="172"/>
      <c r="AM3242" s="172"/>
      <c r="AN3242" s="172"/>
      <c r="AO3242" s="172"/>
      <c r="AP3242" s="172"/>
      <c r="AQ3242" s="172"/>
      <c r="AR3242" s="172"/>
      <c r="AS3242" s="172"/>
      <c r="AT3242" s="172"/>
      <c r="AU3242" s="172"/>
      <c r="AV3242" s="172"/>
      <c r="AW3242" s="172"/>
      <c r="AX3242" s="172"/>
      <c r="AY3242" s="172"/>
      <c r="AZ3242" s="172"/>
      <c r="BA3242" s="172"/>
      <c r="BB3242" s="172"/>
      <c r="BC3242" s="172"/>
      <c r="BD3242" s="172"/>
      <c r="BE3242" s="172"/>
      <c r="BF3242" s="172"/>
      <c r="BG3242" s="172"/>
      <c r="BH3242" s="172"/>
      <c r="BI3242" s="172"/>
      <c r="BJ3242" s="172"/>
      <c r="BK3242" s="172"/>
      <c r="BL3242" s="172"/>
      <c r="BM3242" s="172"/>
      <c r="BN3242" s="172"/>
    </row>
    <row r="3243" spans="20:66" s="156" customFormat="1">
      <c r="T3243" s="172"/>
      <c r="U3243" s="172"/>
      <c r="V3243" s="172"/>
      <c r="W3243" s="172"/>
      <c r="X3243" s="172"/>
      <c r="Y3243" s="172"/>
      <c r="Z3243" s="172"/>
      <c r="AA3243" s="172"/>
      <c r="AB3243" s="172"/>
      <c r="AC3243" s="172"/>
      <c r="AD3243" s="172"/>
      <c r="AE3243" s="172"/>
      <c r="AF3243" s="172"/>
      <c r="AG3243" s="172"/>
      <c r="AH3243" s="172"/>
      <c r="AI3243" s="172"/>
      <c r="AJ3243" s="172"/>
      <c r="AK3243" s="172"/>
      <c r="AL3243" s="172"/>
      <c r="AM3243" s="172"/>
      <c r="AN3243" s="172"/>
      <c r="AO3243" s="172"/>
      <c r="AP3243" s="172"/>
      <c r="AQ3243" s="172"/>
      <c r="AR3243" s="172"/>
      <c r="AS3243" s="172"/>
      <c r="AT3243" s="172"/>
      <c r="AU3243" s="172"/>
      <c r="AV3243" s="172"/>
      <c r="AW3243" s="172"/>
      <c r="AX3243" s="172"/>
      <c r="AY3243" s="172"/>
      <c r="AZ3243" s="172"/>
      <c r="BA3243" s="172"/>
      <c r="BB3243" s="172"/>
      <c r="BC3243" s="172"/>
      <c r="BD3243" s="172"/>
      <c r="BE3243" s="172"/>
      <c r="BF3243" s="172"/>
      <c r="BG3243" s="172"/>
      <c r="BH3243" s="172"/>
      <c r="BI3243" s="172"/>
      <c r="BJ3243" s="172"/>
      <c r="BK3243" s="172"/>
      <c r="BL3243" s="172"/>
      <c r="BM3243" s="172"/>
      <c r="BN3243" s="172"/>
    </row>
    <row r="3244" spans="20:66" s="156" customFormat="1">
      <c r="T3244" s="172"/>
      <c r="U3244" s="172"/>
      <c r="V3244" s="172"/>
      <c r="W3244" s="172"/>
      <c r="X3244" s="172"/>
      <c r="Y3244" s="172"/>
      <c r="Z3244" s="172"/>
      <c r="AA3244" s="172"/>
      <c r="AB3244" s="172"/>
      <c r="AC3244" s="172"/>
      <c r="AD3244" s="172"/>
      <c r="AE3244" s="172"/>
      <c r="AF3244" s="172"/>
      <c r="AG3244" s="172"/>
      <c r="AH3244" s="172"/>
      <c r="AI3244" s="172"/>
      <c r="AJ3244" s="172"/>
      <c r="AK3244" s="172"/>
      <c r="AL3244" s="172"/>
      <c r="AM3244" s="172"/>
      <c r="AN3244" s="172"/>
      <c r="AO3244" s="172"/>
      <c r="AP3244" s="172"/>
      <c r="AQ3244" s="172"/>
      <c r="AR3244" s="172"/>
      <c r="AS3244" s="172"/>
      <c r="AT3244" s="172"/>
      <c r="AU3244" s="172"/>
      <c r="AV3244" s="172"/>
      <c r="AW3244" s="172"/>
      <c r="AX3244" s="172"/>
      <c r="AY3244" s="172"/>
      <c r="AZ3244" s="172"/>
      <c r="BA3244" s="172"/>
      <c r="BB3244" s="172"/>
      <c r="BC3244" s="172"/>
      <c r="BD3244" s="172"/>
      <c r="BE3244" s="172"/>
      <c r="BF3244" s="172"/>
      <c r="BG3244" s="172"/>
      <c r="BH3244" s="172"/>
      <c r="BI3244" s="172"/>
      <c r="BJ3244" s="172"/>
      <c r="BK3244" s="172"/>
      <c r="BL3244" s="172"/>
      <c r="BM3244" s="172"/>
      <c r="BN3244" s="172"/>
    </row>
    <row r="3245" spans="20:66" s="156" customFormat="1">
      <c r="T3245" s="172"/>
      <c r="U3245" s="172"/>
      <c r="V3245" s="172"/>
      <c r="W3245" s="172"/>
      <c r="X3245" s="172"/>
      <c r="Y3245" s="172"/>
      <c r="Z3245" s="172"/>
      <c r="AA3245" s="172"/>
      <c r="AB3245" s="172"/>
      <c r="AC3245" s="172"/>
      <c r="AD3245" s="172"/>
      <c r="AE3245" s="172"/>
      <c r="AF3245" s="172"/>
      <c r="AG3245" s="172"/>
      <c r="AH3245" s="172"/>
      <c r="AI3245" s="172"/>
      <c r="AJ3245" s="172"/>
      <c r="AK3245" s="172"/>
      <c r="AL3245" s="172"/>
      <c r="AM3245" s="172"/>
      <c r="AN3245" s="172"/>
      <c r="AO3245" s="172"/>
      <c r="AP3245" s="172"/>
      <c r="AQ3245" s="172"/>
      <c r="AR3245" s="172"/>
      <c r="AS3245" s="172"/>
      <c r="AT3245" s="172"/>
      <c r="AU3245" s="172"/>
      <c r="AV3245" s="172"/>
      <c r="AW3245" s="172"/>
      <c r="AX3245" s="172"/>
      <c r="AY3245" s="172"/>
      <c r="AZ3245" s="172"/>
      <c r="BA3245" s="172"/>
      <c r="BB3245" s="172"/>
      <c r="BC3245" s="172"/>
      <c r="BD3245" s="172"/>
      <c r="BE3245" s="172"/>
      <c r="BF3245" s="172"/>
      <c r="BG3245" s="172"/>
      <c r="BH3245" s="172"/>
      <c r="BI3245" s="172"/>
      <c r="BJ3245" s="172"/>
      <c r="BK3245" s="172"/>
      <c r="BL3245" s="172"/>
      <c r="BM3245" s="172"/>
      <c r="BN3245" s="172"/>
    </row>
    <row r="3246" spans="20:66" s="156" customFormat="1">
      <c r="T3246" s="172"/>
      <c r="U3246" s="172"/>
      <c r="V3246" s="172"/>
      <c r="W3246" s="172"/>
      <c r="X3246" s="172"/>
      <c r="Y3246" s="172"/>
      <c r="Z3246" s="172"/>
      <c r="AA3246" s="172"/>
      <c r="AB3246" s="172"/>
      <c r="AC3246" s="172"/>
      <c r="AD3246" s="172"/>
      <c r="AE3246" s="172"/>
      <c r="AF3246" s="172"/>
      <c r="AG3246" s="172"/>
      <c r="AH3246" s="172"/>
      <c r="AI3246" s="172"/>
      <c r="AJ3246" s="172"/>
      <c r="AK3246" s="172"/>
      <c r="AL3246" s="172"/>
      <c r="AM3246" s="172"/>
      <c r="AN3246" s="172"/>
      <c r="AO3246" s="172"/>
      <c r="AP3246" s="172"/>
      <c r="AQ3246" s="172"/>
      <c r="AR3246" s="172"/>
      <c r="AS3246" s="172"/>
      <c r="AT3246" s="172"/>
      <c r="AU3246" s="172"/>
      <c r="AV3246" s="172"/>
      <c r="AW3246" s="172"/>
      <c r="AX3246" s="172"/>
      <c r="AY3246" s="172"/>
      <c r="AZ3246" s="172"/>
      <c r="BA3246" s="172"/>
      <c r="BB3246" s="172"/>
      <c r="BC3246" s="172"/>
      <c r="BD3246" s="172"/>
      <c r="BE3246" s="172"/>
      <c r="BF3246" s="172"/>
      <c r="BG3246" s="172"/>
      <c r="BH3246" s="172"/>
      <c r="BI3246" s="172"/>
      <c r="BJ3246" s="172"/>
      <c r="BK3246" s="172"/>
      <c r="BL3246" s="172"/>
      <c r="BM3246" s="172"/>
      <c r="BN3246" s="172"/>
    </row>
    <row r="3247" spans="20:66" s="156" customFormat="1">
      <c r="T3247" s="172"/>
      <c r="U3247" s="172"/>
      <c r="V3247" s="172"/>
      <c r="W3247" s="172"/>
      <c r="X3247" s="172"/>
      <c r="Y3247" s="172"/>
      <c r="Z3247" s="172"/>
      <c r="AA3247" s="172"/>
      <c r="AB3247" s="172"/>
      <c r="AC3247" s="172"/>
      <c r="AD3247" s="172"/>
      <c r="AE3247" s="172"/>
      <c r="AF3247" s="172"/>
      <c r="AG3247" s="172"/>
      <c r="AH3247" s="172"/>
      <c r="AI3247" s="172"/>
      <c r="AJ3247" s="172"/>
      <c r="AK3247" s="172"/>
      <c r="AL3247" s="172"/>
      <c r="AM3247" s="172"/>
      <c r="AN3247" s="172"/>
      <c r="AO3247" s="172"/>
      <c r="AP3247" s="172"/>
      <c r="AQ3247" s="172"/>
      <c r="AR3247" s="172"/>
      <c r="AS3247" s="172"/>
      <c r="AT3247" s="172"/>
      <c r="AU3247" s="172"/>
      <c r="AV3247" s="172"/>
      <c r="AW3247" s="172"/>
      <c r="AX3247" s="172"/>
      <c r="AY3247" s="172"/>
      <c r="AZ3247" s="172"/>
      <c r="BA3247" s="172"/>
      <c r="BB3247" s="172"/>
      <c r="BC3247" s="172"/>
      <c r="BD3247" s="172"/>
      <c r="BE3247" s="172"/>
      <c r="BF3247" s="172"/>
      <c r="BG3247" s="172"/>
      <c r="BH3247" s="172"/>
      <c r="BI3247" s="172"/>
      <c r="BJ3247" s="172"/>
      <c r="BK3247" s="172"/>
      <c r="BL3247" s="172"/>
      <c r="BM3247" s="172"/>
      <c r="BN3247" s="172"/>
    </row>
    <row r="3248" spans="20:66" s="156" customFormat="1">
      <c r="T3248" s="172"/>
      <c r="U3248" s="172"/>
      <c r="V3248" s="172"/>
      <c r="W3248" s="172"/>
      <c r="X3248" s="172"/>
      <c r="Y3248" s="172"/>
      <c r="Z3248" s="172"/>
      <c r="AA3248" s="172"/>
      <c r="AB3248" s="172"/>
      <c r="AC3248" s="172"/>
      <c r="AD3248" s="172"/>
      <c r="AE3248" s="172"/>
      <c r="AF3248" s="172"/>
      <c r="AG3248" s="172"/>
      <c r="AH3248" s="172"/>
      <c r="AI3248" s="172"/>
      <c r="AJ3248" s="172"/>
      <c r="AK3248" s="172"/>
      <c r="AL3248" s="172"/>
      <c r="AM3248" s="172"/>
      <c r="AN3248" s="172"/>
      <c r="AO3248" s="172"/>
      <c r="AP3248" s="172"/>
      <c r="AQ3248" s="172"/>
      <c r="AR3248" s="172"/>
      <c r="AS3248" s="172"/>
      <c r="AT3248" s="172"/>
      <c r="AU3248" s="172"/>
      <c r="AV3248" s="172"/>
      <c r="AW3248" s="172"/>
      <c r="AX3248" s="172"/>
      <c r="AY3248" s="172"/>
      <c r="AZ3248" s="172"/>
      <c r="BA3248" s="172"/>
      <c r="BB3248" s="172"/>
      <c r="BC3248" s="172"/>
      <c r="BD3248" s="172"/>
      <c r="BE3248" s="172"/>
      <c r="BF3248" s="172"/>
      <c r="BG3248" s="172"/>
      <c r="BH3248" s="172"/>
      <c r="BI3248" s="172"/>
      <c r="BJ3248" s="172"/>
      <c r="BK3248" s="172"/>
      <c r="BL3248" s="172"/>
      <c r="BM3248" s="172"/>
      <c r="BN3248" s="172"/>
    </row>
    <row r="3249" spans="20:66" s="156" customFormat="1">
      <c r="T3249" s="172"/>
      <c r="U3249" s="172"/>
      <c r="V3249" s="172"/>
      <c r="W3249" s="172"/>
      <c r="X3249" s="172"/>
      <c r="Y3249" s="172"/>
      <c r="Z3249" s="172"/>
      <c r="AA3249" s="172"/>
      <c r="AB3249" s="172"/>
      <c r="AC3249" s="172"/>
      <c r="AD3249" s="172"/>
      <c r="AE3249" s="172"/>
      <c r="AF3249" s="172"/>
      <c r="AG3249" s="172"/>
      <c r="AH3249" s="172"/>
      <c r="AI3249" s="172"/>
      <c r="AJ3249" s="172"/>
      <c r="AK3249" s="172"/>
      <c r="AL3249" s="172"/>
      <c r="AM3249" s="172"/>
      <c r="AN3249" s="172"/>
      <c r="AO3249" s="172"/>
      <c r="AP3249" s="172"/>
      <c r="AQ3249" s="172"/>
      <c r="AR3249" s="172"/>
      <c r="AS3249" s="172"/>
      <c r="AT3249" s="172"/>
      <c r="AU3249" s="172"/>
      <c r="AV3249" s="172"/>
      <c r="AW3249" s="172"/>
      <c r="AX3249" s="172"/>
      <c r="AY3249" s="172"/>
      <c r="AZ3249" s="172"/>
      <c r="BA3249" s="172"/>
      <c r="BB3249" s="172"/>
      <c r="BC3249" s="172"/>
      <c r="BD3249" s="172"/>
      <c r="BE3249" s="172"/>
      <c r="BF3249" s="172"/>
      <c r="BG3249" s="172"/>
      <c r="BH3249" s="172"/>
      <c r="BI3249" s="172"/>
      <c r="BJ3249" s="172"/>
      <c r="BK3249" s="172"/>
      <c r="BL3249" s="172"/>
      <c r="BM3249" s="172"/>
      <c r="BN3249" s="172"/>
    </row>
    <row r="3250" spans="20:66" s="156" customFormat="1">
      <c r="T3250" s="172"/>
      <c r="U3250" s="172"/>
      <c r="V3250" s="172"/>
      <c r="W3250" s="172"/>
      <c r="X3250" s="172"/>
      <c r="Y3250" s="172"/>
      <c r="Z3250" s="172"/>
      <c r="AA3250" s="172"/>
      <c r="AB3250" s="172"/>
      <c r="AC3250" s="172"/>
      <c r="AD3250" s="172"/>
      <c r="AE3250" s="172"/>
      <c r="AF3250" s="172"/>
      <c r="AG3250" s="172"/>
      <c r="AH3250" s="172"/>
      <c r="AI3250" s="172"/>
      <c r="AJ3250" s="172"/>
      <c r="AK3250" s="172"/>
      <c r="AL3250" s="172"/>
      <c r="AM3250" s="172"/>
      <c r="AN3250" s="172"/>
      <c r="AO3250" s="172"/>
      <c r="AP3250" s="172"/>
      <c r="AQ3250" s="172"/>
      <c r="AR3250" s="172"/>
      <c r="AS3250" s="172"/>
      <c r="AT3250" s="172"/>
      <c r="AU3250" s="172"/>
      <c r="AV3250" s="172"/>
      <c r="AW3250" s="172"/>
      <c r="AX3250" s="172"/>
      <c r="AY3250" s="172"/>
      <c r="AZ3250" s="172"/>
      <c r="BA3250" s="172"/>
      <c r="BB3250" s="172"/>
      <c r="BC3250" s="172"/>
      <c r="BD3250" s="172"/>
      <c r="BE3250" s="172"/>
      <c r="BF3250" s="172"/>
      <c r="BG3250" s="172"/>
      <c r="BH3250" s="172"/>
      <c r="BI3250" s="172"/>
      <c r="BJ3250" s="172"/>
      <c r="BK3250" s="172"/>
      <c r="BL3250" s="172"/>
      <c r="BM3250" s="172"/>
      <c r="BN3250" s="172"/>
    </row>
    <row r="3251" spans="20:66" s="156" customFormat="1">
      <c r="T3251" s="172"/>
      <c r="U3251" s="172"/>
      <c r="V3251" s="172"/>
      <c r="W3251" s="172"/>
      <c r="X3251" s="172"/>
      <c r="Y3251" s="172"/>
      <c r="Z3251" s="172"/>
      <c r="AA3251" s="172"/>
      <c r="AB3251" s="172"/>
      <c r="AC3251" s="172"/>
      <c r="AD3251" s="172"/>
      <c r="AE3251" s="172"/>
      <c r="AF3251" s="172"/>
      <c r="AG3251" s="172"/>
      <c r="AH3251" s="172"/>
      <c r="AI3251" s="172"/>
      <c r="AJ3251" s="172"/>
      <c r="AK3251" s="172"/>
      <c r="AL3251" s="172"/>
      <c r="AM3251" s="172"/>
      <c r="AN3251" s="172"/>
      <c r="AO3251" s="172"/>
      <c r="AP3251" s="172"/>
      <c r="AQ3251" s="172"/>
      <c r="AR3251" s="172"/>
      <c r="AS3251" s="172"/>
      <c r="AT3251" s="172"/>
      <c r="AU3251" s="172"/>
      <c r="AV3251" s="172"/>
      <c r="AW3251" s="172"/>
      <c r="AX3251" s="172"/>
      <c r="AY3251" s="172"/>
      <c r="AZ3251" s="172"/>
      <c r="BA3251" s="172"/>
      <c r="BB3251" s="172"/>
      <c r="BC3251" s="172"/>
      <c r="BD3251" s="172"/>
      <c r="BE3251" s="172"/>
      <c r="BF3251" s="172"/>
      <c r="BG3251" s="172"/>
      <c r="BH3251" s="172"/>
      <c r="BI3251" s="172"/>
      <c r="BJ3251" s="172"/>
      <c r="BK3251" s="172"/>
      <c r="BL3251" s="172"/>
      <c r="BM3251" s="172"/>
      <c r="BN3251" s="172"/>
    </row>
    <row r="3252" spans="20:66" s="156" customFormat="1">
      <c r="T3252" s="172"/>
      <c r="U3252" s="172"/>
      <c r="V3252" s="172"/>
      <c r="W3252" s="172"/>
      <c r="X3252" s="172"/>
      <c r="Y3252" s="172"/>
      <c r="Z3252" s="172"/>
      <c r="AA3252" s="172"/>
      <c r="AB3252" s="172"/>
      <c r="AC3252" s="172"/>
      <c r="AD3252" s="172"/>
      <c r="AE3252" s="172"/>
      <c r="AF3252" s="172"/>
      <c r="AG3252" s="172"/>
      <c r="AH3252" s="172"/>
      <c r="AI3252" s="172"/>
      <c r="AJ3252" s="172"/>
      <c r="AK3252" s="172"/>
      <c r="AL3252" s="172"/>
      <c r="AM3252" s="172"/>
      <c r="AN3252" s="172"/>
      <c r="AO3252" s="172"/>
      <c r="AP3252" s="172"/>
      <c r="AQ3252" s="172"/>
      <c r="AR3252" s="172"/>
      <c r="AS3252" s="172"/>
      <c r="AT3252" s="172"/>
      <c r="AU3252" s="172"/>
      <c r="AV3252" s="172"/>
      <c r="AW3252" s="172"/>
      <c r="AX3252" s="172"/>
      <c r="AY3252" s="172"/>
      <c r="AZ3252" s="172"/>
      <c r="BA3252" s="172"/>
      <c r="BB3252" s="172"/>
      <c r="BC3252" s="172"/>
      <c r="BD3252" s="172"/>
      <c r="BE3252" s="172"/>
      <c r="BF3252" s="172"/>
      <c r="BG3252" s="172"/>
      <c r="BH3252" s="172"/>
      <c r="BI3252" s="172"/>
      <c r="BJ3252" s="172"/>
      <c r="BK3252" s="172"/>
      <c r="BL3252" s="172"/>
      <c r="BM3252" s="172"/>
      <c r="BN3252" s="172"/>
    </row>
    <row r="3253" spans="20:66" s="156" customFormat="1">
      <c r="T3253" s="172"/>
      <c r="U3253" s="172"/>
      <c r="V3253" s="172"/>
      <c r="W3253" s="172"/>
      <c r="X3253" s="172"/>
      <c r="Y3253" s="172"/>
      <c r="Z3253" s="172"/>
      <c r="AA3253" s="172"/>
      <c r="AB3253" s="172"/>
      <c r="AC3253" s="172"/>
      <c r="AD3253" s="172"/>
      <c r="AE3253" s="172"/>
      <c r="AF3253" s="172"/>
      <c r="AG3253" s="172"/>
      <c r="AH3253" s="172"/>
      <c r="AI3253" s="172"/>
      <c r="AJ3253" s="172"/>
      <c r="AK3253" s="172"/>
      <c r="AL3253" s="172"/>
      <c r="AM3253" s="172"/>
      <c r="AN3253" s="172"/>
      <c r="AO3253" s="172"/>
      <c r="AP3253" s="172"/>
      <c r="AQ3253" s="172"/>
      <c r="AR3253" s="172"/>
      <c r="AS3253" s="172"/>
      <c r="AT3253" s="172"/>
      <c r="AU3253" s="172"/>
      <c r="AV3253" s="172"/>
      <c r="AW3253" s="172"/>
      <c r="AX3253" s="172"/>
      <c r="AY3253" s="172"/>
      <c r="AZ3253" s="172"/>
      <c r="BA3253" s="172"/>
      <c r="BB3253" s="172"/>
      <c r="BC3253" s="172"/>
      <c r="BD3253" s="172"/>
      <c r="BE3253" s="172"/>
      <c r="BF3253" s="172"/>
      <c r="BG3253" s="172"/>
      <c r="BH3253" s="172"/>
      <c r="BI3253" s="172"/>
      <c r="BJ3253" s="172"/>
      <c r="BK3253" s="172"/>
      <c r="BL3253" s="172"/>
      <c r="BM3253" s="172"/>
      <c r="BN3253" s="172"/>
    </row>
    <row r="3254" spans="20:66" s="156" customFormat="1">
      <c r="T3254" s="172"/>
      <c r="U3254" s="172"/>
      <c r="V3254" s="172"/>
      <c r="W3254" s="172"/>
      <c r="X3254" s="172"/>
      <c r="Y3254" s="172"/>
      <c r="Z3254" s="172"/>
      <c r="AA3254" s="172"/>
      <c r="AB3254" s="172"/>
      <c r="AC3254" s="172"/>
      <c r="AD3254" s="172"/>
      <c r="AE3254" s="172"/>
      <c r="AF3254" s="172"/>
      <c r="AG3254" s="172"/>
      <c r="AH3254" s="172"/>
      <c r="AI3254" s="172"/>
      <c r="AJ3254" s="172"/>
      <c r="AK3254" s="172"/>
      <c r="AL3254" s="172"/>
      <c r="AM3254" s="172"/>
      <c r="AN3254" s="172"/>
      <c r="AO3254" s="172"/>
      <c r="AP3254" s="172"/>
      <c r="AQ3254" s="172"/>
      <c r="AR3254" s="172"/>
      <c r="AS3254" s="172"/>
      <c r="AT3254" s="172"/>
      <c r="AU3254" s="172"/>
      <c r="AV3254" s="172"/>
      <c r="AW3254" s="172"/>
      <c r="AX3254" s="172"/>
      <c r="AY3254" s="172"/>
      <c r="AZ3254" s="172"/>
      <c r="BA3254" s="172"/>
      <c r="BB3254" s="172"/>
      <c r="BC3254" s="172"/>
      <c r="BD3254" s="172"/>
      <c r="BE3254" s="172"/>
      <c r="BF3254" s="172"/>
      <c r="BG3254" s="172"/>
      <c r="BH3254" s="172"/>
      <c r="BI3254" s="172"/>
      <c r="BJ3254" s="172"/>
      <c r="BK3254" s="172"/>
      <c r="BL3254" s="172"/>
      <c r="BM3254" s="172"/>
      <c r="BN3254" s="172"/>
    </row>
    <row r="3255" spans="20:66" s="156" customFormat="1">
      <c r="T3255" s="172"/>
      <c r="U3255" s="172"/>
      <c r="V3255" s="172"/>
      <c r="W3255" s="172"/>
      <c r="X3255" s="172"/>
      <c r="Y3255" s="172"/>
      <c r="Z3255" s="172"/>
      <c r="AA3255" s="172"/>
      <c r="AB3255" s="172"/>
      <c r="AC3255" s="172"/>
      <c r="AD3255" s="172"/>
      <c r="AE3255" s="172"/>
      <c r="AF3255" s="172"/>
      <c r="AG3255" s="172"/>
      <c r="AH3255" s="172"/>
      <c r="AI3255" s="172"/>
      <c r="AJ3255" s="172"/>
      <c r="AK3255" s="172"/>
      <c r="AL3255" s="172"/>
      <c r="AM3255" s="172"/>
      <c r="AN3255" s="172"/>
      <c r="AO3255" s="172"/>
      <c r="AP3255" s="172"/>
      <c r="AQ3255" s="172"/>
      <c r="AR3255" s="172"/>
      <c r="AS3255" s="172"/>
      <c r="AT3255" s="172"/>
      <c r="AU3255" s="172"/>
      <c r="AV3255" s="172"/>
      <c r="AW3255" s="172"/>
      <c r="AX3255" s="172"/>
      <c r="AY3255" s="172"/>
      <c r="AZ3255" s="172"/>
      <c r="BA3255" s="172"/>
      <c r="BB3255" s="172"/>
      <c r="BC3255" s="172"/>
      <c r="BD3255" s="172"/>
      <c r="BE3255" s="172"/>
      <c r="BF3255" s="172"/>
      <c r="BG3255" s="172"/>
      <c r="BH3255" s="172"/>
      <c r="BI3255" s="172"/>
      <c r="BJ3255" s="172"/>
      <c r="BK3255" s="172"/>
      <c r="BL3255" s="172"/>
      <c r="BM3255" s="172"/>
      <c r="BN3255" s="172"/>
    </row>
    <row r="3256" spans="20:66" s="156" customFormat="1">
      <c r="T3256" s="172"/>
      <c r="U3256" s="172"/>
      <c r="V3256" s="172"/>
      <c r="W3256" s="172"/>
      <c r="X3256" s="172"/>
      <c r="Y3256" s="172"/>
      <c r="Z3256" s="172"/>
      <c r="AA3256" s="172"/>
      <c r="AB3256" s="172"/>
      <c r="AC3256" s="172"/>
      <c r="AD3256" s="172"/>
      <c r="AE3256" s="172"/>
      <c r="AF3256" s="172"/>
      <c r="AG3256" s="172"/>
      <c r="AH3256" s="172"/>
      <c r="AI3256" s="172"/>
      <c r="AJ3256" s="172"/>
      <c r="AK3256" s="172"/>
      <c r="AL3256" s="172"/>
      <c r="AM3256" s="172"/>
      <c r="AN3256" s="172"/>
      <c r="AO3256" s="172"/>
      <c r="AP3256" s="172"/>
      <c r="AQ3256" s="172"/>
      <c r="AR3256" s="172"/>
      <c r="AS3256" s="172"/>
      <c r="AT3256" s="172"/>
      <c r="AU3256" s="172"/>
      <c r="AV3256" s="172"/>
      <c r="AW3256" s="172"/>
      <c r="AX3256" s="172"/>
      <c r="AY3256" s="172"/>
      <c r="AZ3256" s="172"/>
      <c r="BA3256" s="172"/>
      <c r="BB3256" s="172"/>
      <c r="BC3256" s="172"/>
      <c r="BD3256" s="172"/>
      <c r="BE3256" s="172"/>
      <c r="BF3256" s="172"/>
      <c r="BG3256" s="172"/>
      <c r="BH3256" s="172"/>
      <c r="BI3256" s="172"/>
      <c r="BJ3256" s="172"/>
      <c r="BK3256" s="172"/>
      <c r="BL3256" s="172"/>
      <c r="BM3256" s="172"/>
      <c r="BN3256" s="172"/>
    </row>
    <row r="3257" spans="20:66" s="156" customFormat="1">
      <c r="T3257" s="172"/>
      <c r="U3257" s="172"/>
      <c r="V3257" s="172"/>
      <c r="W3257" s="172"/>
      <c r="X3257" s="172"/>
      <c r="Y3257" s="172"/>
      <c r="Z3257" s="172"/>
      <c r="AA3257" s="172"/>
      <c r="AB3257" s="172"/>
      <c r="AC3257" s="172"/>
      <c r="AD3257" s="172"/>
      <c r="AE3257" s="172"/>
      <c r="AF3257" s="172"/>
      <c r="AG3257" s="172"/>
      <c r="AH3257" s="172"/>
      <c r="AI3257" s="172"/>
      <c r="AJ3257" s="172"/>
      <c r="AK3257" s="172"/>
      <c r="AL3257" s="172"/>
      <c r="AM3257" s="172"/>
      <c r="AN3257" s="172"/>
      <c r="AO3257" s="172"/>
      <c r="AP3257" s="172"/>
      <c r="AQ3257" s="172"/>
      <c r="AR3257" s="172"/>
      <c r="AS3257" s="172"/>
      <c r="AT3257" s="172"/>
      <c r="AU3257" s="172"/>
      <c r="AV3257" s="172"/>
      <c r="AW3257" s="172"/>
      <c r="AX3257" s="172"/>
      <c r="AY3257" s="172"/>
      <c r="AZ3257" s="172"/>
      <c r="BA3257" s="172"/>
      <c r="BB3257" s="172"/>
      <c r="BC3257" s="172"/>
      <c r="BD3257" s="172"/>
      <c r="BE3257" s="172"/>
      <c r="BF3257" s="172"/>
      <c r="BG3257" s="172"/>
      <c r="BH3257" s="172"/>
      <c r="BI3257" s="172"/>
      <c r="BJ3257" s="172"/>
      <c r="BK3257" s="172"/>
      <c r="BL3257" s="172"/>
      <c r="BM3257" s="172"/>
      <c r="BN3257" s="172"/>
    </row>
    <row r="3258" spans="20:66" s="156" customFormat="1">
      <c r="T3258" s="172"/>
      <c r="U3258" s="172"/>
      <c r="V3258" s="172"/>
      <c r="W3258" s="172"/>
      <c r="X3258" s="172"/>
      <c r="Y3258" s="172"/>
      <c r="Z3258" s="172"/>
      <c r="AA3258" s="172"/>
      <c r="AB3258" s="172"/>
      <c r="AC3258" s="172"/>
      <c r="AD3258" s="172"/>
      <c r="AE3258" s="172"/>
      <c r="AF3258" s="172"/>
      <c r="AG3258" s="172"/>
      <c r="AH3258" s="172"/>
      <c r="AI3258" s="172"/>
      <c r="AJ3258" s="172"/>
      <c r="AK3258" s="172"/>
      <c r="AL3258" s="172"/>
      <c r="AM3258" s="172"/>
      <c r="AN3258" s="172"/>
      <c r="AO3258" s="172"/>
      <c r="AP3258" s="172"/>
      <c r="AQ3258" s="172"/>
      <c r="AR3258" s="172"/>
      <c r="AS3258" s="172"/>
      <c r="AT3258" s="172"/>
      <c r="AU3258" s="172"/>
      <c r="AV3258" s="172"/>
      <c r="AW3258" s="172"/>
      <c r="AX3258" s="172"/>
      <c r="AY3258" s="172"/>
      <c r="AZ3258" s="172"/>
      <c r="BA3258" s="172"/>
      <c r="BB3258" s="172"/>
      <c r="BC3258" s="172"/>
      <c r="BD3258" s="172"/>
      <c r="BE3258" s="172"/>
      <c r="BF3258" s="172"/>
      <c r="BG3258" s="172"/>
      <c r="BH3258" s="172"/>
      <c r="BI3258" s="172"/>
      <c r="BJ3258" s="172"/>
      <c r="BK3258" s="172"/>
      <c r="BL3258" s="172"/>
      <c r="BM3258" s="172"/>
      <c r="BN3258" s="172"/>
    </row>
    <row r="3259" spans="20:66" s="156" customFormat="1">
      <c r="T3259" s="172"/>
      <c r="U3259" s="172"/>
      <c r="V3259" s="172"/>
      <c r="W3259" s="172"/>
      <c r="X3259" s="172"/>
      <c r="Y3259" s="172"/>
      <c r="Z3259" s="172"/>
      <c r="AA3259" s="172"/>
      <c r="AB3259" s="172"/>
      <c r="AC3259" s="172"/>
      <c r="AD3259" s="172"/>
      <c r="AE3259" s="172"/>
      <c r="AF3259" s="172"/>
      <c r="AG3259" s="172"/>
      <c r="AH3259" s="172"/>
      <c r="AI3259" s="172"/>
      <c r="AJ3259" s="172"/>
      <c r="AK3259" s="172"/>
      <c r="AL3259" s="172"/>
      <c r="AM3259" s="172"/>
      <c r="AN3259" s="172"/>
      <c r="AO3259" s="172"/>
      <c r="AP3259" s="172"/>
      <c r="AQ3259" s="172"/>
      <c r="AR3259" s="172"/>
      <c r="AS3259" s="172"/>
      <c r="AT3259" s="172"/>
      <c r="AU3259" s="172"/>
      <c r="AV3259" s="172"/>
      <c r="AW3259" s="172"/>
      <c r="AX3259" s="172"/>
      <c r="AY3259" s="172"/>
      <c r="AZ3259" s="172"/>
      <c r="BA3259" s="172"/>
      <c r="BB3259" s="172"/>
      <c r="BC3259" s="172"/>
      <c r="BD3259" s="172"/>
      <c r="BE3259" s="172"/>
      <c r="BF3259" s="172"/>
      <c r="BG3259" s="172"/>
      <c r="BH3259" s="172"/>
      <c r="BI3259" s="172"/>
      <c r="BJ3259" s="172"/>
      <c r="BK3259" s="172"/>
      <c r="BL3259" s="172"/>
      <c r="BM3259" s="172"/>
      <c r="BN3259" s="172"/>
    </row>
    <row r="3260" spans="20:66" s="156" customFormat="1">
      <c r="T3260" s="172"/>
      <c r="U3260" s="172"/>
      <c r="V3260" s="172"/>
      <c r="W3260" s="172"/>
      <c r="X3260" s="172"/>
      <c r="Y3260" s="172"/>
      <c r="Z3260" s="172"/>
      <c r="AA3260" s="172"/>
      <c r="AB3260" s="172"/>
      <c r="AC3260" s="172"/>
      <c r="AD3260" s="172"/>
      <c r="AE3260" s="172"/>
      <c r="AF3260" s="172"/>
      <c r="AG3260" s="172"/>
      <c r="AH3260" s="172"/>
      <c r="AI3260" s="172"/>
      <c r="AJ3260" s="172"/>
      <c r="AK3260" s="172"/>
      <c r="AL3260" s="172"/>
      <c r="AM3260" s="172"/>
      <c r="AN3260" s="172"/>
      <c r="AO3260" s="172"/>
      <c r="AP3260" s="172"/>
      <c r="AQ3260" s="172"/>
      <c r="AR3260" s="172"/>
      <c r="AS3260" s="172"/>
      <c r="AT3260" s="172"/>
      <c r="AU3260" s="172"/>
      <c r="AV3260" s="172"/>
      <c r="AW3260" s="172"/>
      <c r="AX3260" s="172"/>
      <c r="AY3260" s="172"/>
      <c r="AZ3260" s="172"/>
      <c r="BA3260" s="172"/>
      <c r="BB3260" s="172"/>
      <c r="BC3260" s="172"/>
      <c r="BD3260" s="172"/>
      <c r="BE3260" s="172"/>
      <c r="BF3260" s="172"/>
      <c r="BG3260" s="172"/>
      <c r="BH3260" s="172"/>
      <c r="BI3260" s="172"/>
      <c r="BJ3260" s="172"/>
      <c r="BK3260" s="172"/>
      <c r="BL3260" s="172"/>
      <c r="BM3260" s="172"/>
      <c r="BN3260" s="172"/>
    </row>
    <row r="3261" spans="20:66" s="156" customFormat="1">
      <c r="T3261" s="172"/>
      <c r="U3261" s="172"/>
      <c r="V3261" s="172"/>
      <c r="W3261" s="172"/>
      <c r="X3261" s="172"/>
      <c r="Y3261" s="172"/>
      <c r="Z3261" s="172"/>
      <c r="AA3261" s="172"/>
      <c r="AB3261" s="172"/>
      <c r="AC3261" s="172"/>
      <c r="AD3261" s="172"/>
      <c r="AE3261" s="172"/>
      <c r="AF3261" s="172"/>
      <c r="AG3261" s="172"/>
      <c r="AH3261" s="172"/>
      <c r="AI3261" s="172"/>
      <c r="AJ3261" s="172"/>
      <c r="AK3261" s="172"/>
      <c r="AL3261" s="172"/>
      <c r="AM3261" s="172"/>
      <c r="AN3261" s="172"/>
      <c r="AO3261" s="172"/>
      <c r="AP3261" s="172"/>
      <c r="AQ3261" s="172"/>
      <c r="AR3261" s="172"/>
      <c r="AS3261" s="172"/>
      <c r="AT3261" s="172"/>
      <c r="AU3261" s="172"/>
      <c r="AV3261" s="172"/>
      <c r="AW3261" s="172"/>
      <c r="AX3261" s="172"/>
      <c r="AY3261" s="172"/>
      <c r="AZ3261" s="172"/>
      <c r="BA3261" s="172"/>
      <c r="BB3261" s="172"/>
      <c r="BC3261" s="172"/>
      <c r="BD3261" s="172"/>
      <c r="BE3261" s="172"/>
      <c r="BF3261" s="172"/>
      <c r="BG3261" s="172"/>
      <c r="BH3261" s="172"/>
      <c r="BI3261" s="172"/>
      <c r="BJ3261" s="172"/>
      <c r="BK3261" s="172"/>
      <c r="BL3261" s="172"/>
      <c r="BM3261" s="172"/>
      <c r="BN3261" s="172"/>
    </row>
    <row r="3262" spans="20:66" s="156" customFormat="1">
      <c r="T3262" s="172"/>
      <c r="U3262" s="172"/>
      <c r="V3262" s="172"/>
      <c r="W3262" s="172"/>
      <c r="X3262" s="172"/>
      <c r="Y3262" s="172"/>
      <c r="Z3262" s="172"/>
      <c r="AA3262" s="172"/>
      <c r="AB3262" s="172"/>
      <c r="AC3262" s="172"/>
      <c r="AD3262" s="172"/>
      <c r="AE3262" s="172"/>
      <c r="AF3262" s="172"/>
      <c r="AG3262" s="172"/>
      <c r="AH3262" s="172"/>
      <c r="AI3262" s="172"/>
      <c r="AJ3262" s="172"/>
      <c r="AK3262" s="172"/>
      <c r="AL3262" s="172"/>
      <c r="AM3262" s="172"/>
      <c r="AN3262" s="172"/>
      <c r="AO3262" s="172"/>
      <c r="AP3262" s="172"/>
      <c r="AQ3262" s="172"/>
      <c r="AR3262" s="172"/>
      <c r="AS3262" s="172"/>
      <c r="AT3262" s="172"/>
      <c r="AU3262" s="172"/>
      <c r="AV3262" s="172"/>
      <c r="AW3262" s="172"/>
      <c r="AX3262" s="172"/>
      <c r="AY3262" s="172"/>
      <c r="AZ3262" s="172"/>
      <c r="BA3262" s="172"/>
      <c r="BB3262" s="172"/>
      <c r="BC3262" s="172"/>
      <c r="BD3262" s="172"/>
      <c r="BE3262" s="172"/>
      <c r="BF3262" s="172"/>
      <c r="BG3262" s="172"/>
      <c r="BH3262" s="172"/>
      <c r="BI3262" s="172"/>
      <c r="BJ3262" s="172"/>
      <c r="BK3262" s="172"/>
      <c r="BL3262" s="172"/>
      <c r="BM3262" s="172"/>
      <c r="BN3262" s="172"/>
    </row>
    <row r="3263" spans="20:66" s="156" customFormat="1">
      <c r="T3263" s="172"/>
      <c r="U3263" s="172"/>
      <c r="V3263" s="172"/>
      <c r="W3263" s="172"/>
      <c r="X3263" s="172"/>
      <c r="Y3263" s="172"/>
      <c r="Z3263" s="172"/>
      <c r="AA3263" s="172"/>
      <c r="AB3263" s="172"/>
      <c r="AC3263" s="172"/>
      <c r="AD3263" s="172"/>
      <c r="AE3263" s="172"/>
      <c r="AF3263" s="172"/>
      <c r="AG3263" s="172"/>
      <c r="AH3263" s="172"/>
      <c r="AI3263" s="172"/>
      <c r="AJ3263" s="172"/>
      <c r="AK3263" s="172"/>
      <c r="AL3263" s="172"/>
      <c r="AM3263" s="172"/>
      <c r="AN3263" s="172"/>
      <c r="AO3263" s="172"/>
      <c r="AP3263" s="172"/>
      <c r="AQ3263" s="172"/>
      <c r="AR3263" s="172"/>
      <c r="AS3263" s="172"/>
      <c r="AT3263" s="172"/>
      <c r="AU3263" s="172"/>
      <c r="AV3263" s="172"/>
      <c r="AW3263" s="172"/>
      <c r="AX3263" s="172"/>
      <c r="AY3263" s="172"/>
      <c r="AZ3263" s="172"/>
      <c r="BA3263" s="172"/>
      <c r="BB3263" s="172"/>
      <c r="BC3263" s="172"/>
      <c r="BD3263" s="172"/>
      <c r="BE3263" s="172"/>
      <c r="BF3263" s="172"/>
      <c r="BG3263" s="172"/>
      <c r="BH3263" s="172"/>
      <c r="BI3263" s="172"/>
      <c r="BJ3263" s="172"/>
      <c r="BK3263" s="172"/>
      <c r="BL3263" s="172"/>
      <c r="BM3263" s="172"/>
      <c r="BN3263" s="172"/>
    </row>
    <row r="3264" spans="20:66" s="156" customFormat="1">
      <c r="T3264" s="172"/>
      <c r="U3264" s="172"/>
      <c r="V3264" s="172"/>
      <c r="W3264" s="172"/>
      <c r="X3264" s="172"/>
      <c r="Y3264" s="172"/>
      <c r="Z3264" s="172"/>
      <c r="AA3264" s="172"/>
      <c r="AB3264" s="172"/>
      <c r="AC3264" s="172"/>
      <c r="AD3264" s="172"/>
      <c r="AE3264" s="172"/>
      <c r="AF3264" s="172"/>
      <c r="AG3264" s="172"/>
      <c r="AH3264" s="172"/>
      <c r="AI3264" s="172"/>
      <c r="AJ3264" s="172"/>
      <c r="AK3264" s="172"/>
      <c r="AL3264" s="172"/>
      <c r="AM3264" s="172"/>
      <c r="AN3264" s="172"/>
      <c r="AO3264" s="172"/>
      <c r="AP3264" s="172"/>
      <c r="AQ3264" s="172"/>
      <c r="AR3264" s="172"/>
      <c r="AS3264" s="172"/>
      <c r="AT3264" s="172"/>
      <c r="AU3264" s="172"/>
      <c r="AV3264" s="172"/>
      <c r="AW3264" s="172"/>
      <c r="AX3264" s="172"/>
      <c r="AY3264" s="172"/>
      <c r="AZ3264" s="172"/>
      <c r="BA3264" s="172"/>
      <c r="BB3264" s="172"/>
      <c r="BC3264" s="172"/>
      <c r="BD3264" s="172"/>
      <c r="BE3264" s="172"/>
      <c r="BF3264" s="172"/>
      <c r="BG3264" s="172"/>
      <c r="BH3264" s="172"/>
      <c r="BI3264" s="172"/>
      <c r="BJ3264" s="172"/>
      <c r="BK3264" s="172"/>
      <c r="BL3264" s="172"/>
      <c r="BM3264" s="172"/>
      <c r="BN3264" s="172"/>
    </row>
    <row r="3265" spans="20:66" s="156" customFormat="1">
      <c r="T3265" s="172"/>
      <c r="U3265" s="172"/>
      <c r="V3265" s="172"/>
      <c r="W3265" s="172"/>
      <c r="X3265" s="172"/>
      <c r="Y3265" s="172"/>
      <c r="Z3265" s="172"/>
      <c r="AA3265" s="172"/>
      <c r="AB3265" s="172"/>
      <c r="AC3265" s="172"/>
      <c r="AD3265" s="172"/>
      <c r="AE3265" s="172"/>
      <c r="AF3265" s="172"/>
      <c r="AG3265" s="172"/>
      <c r="AH3265" s="172"/>
      <c r="AI3265" s="172"/>
      <c r="AJ3265" s="172"/>
      <c r="AK3265" s="172"/>
      <c r="AL3265" s="172"/>
      <c r="AM3265" s="172"/>
      <c r="AN3265" s="172"/>
      <c r="AO3265" s="172"/>
      <c r="AP3265" s="172"/>
      <c r="AQ3265" s="172"/>
      <c r="AR3265" s="172"/>
      <c r="AS3265" s="172"/>
      <c r="AT3265" s="172"/>
      <c r="AU3265" s="172"/>
      <c r="AV3265" s="172"/>
      <c r="AW3265" s="172"/>
      <c r="AX3265" s="172"/>
      <c r="AY3265" s="172"/>
      <c r="AZ3265" s="172"/>
      <c r="BA3265" s="172"/>
      <c r="BB3265" s="172"/>
      <c r="BC3265" s="172"/>
      <c r="BD3265" s="172"/>
      <c r="BE3265" s="172"/>
      <c r="BF3265" s="172"/>
      <c r="BG3265" s="172"/>
      <c r="BH3265" s="172"/>
      <c r="BI3265" s="172"/>
      <c r="BJ3265" s="172"/>
      <c r="BK3265" s="172"/>
      <c r="BL3265" s="172"/>
      <c r="BM3265" s="172"/>
      <c r="BN3265" s="172"/>
    </row>
    <row r="3266" spans="20:66" s="156" customFormat="1">
      <c r="T3266" s="172"/>
      <c r="U3266" s="172"/>
      <c r="V3266" s="172"/>
      <c r="W3266" s="172"/>
      <c r="X3266" s="172"/>
      <c r="Y3266" s="172"/>
      <c r="Z3266" s="172"/>
      <c r="AA3266" s="172"/>
      <c r="AB3266" s="172"/>
      <c r="AC3266" s="172"/>
      <c r="AD3266" s="172"/>
      <c r="AE3266" s="172"/>
      <c r="AF3266" s="172"/>
      <c r="AG3266" s="172"/>
      <c r="AH3266" s="172"/>
      <c r="AI3266" s="172"/>
      <c r="AJ3266" s="172"/>
      <c r="AK3266" s="172"/>
      <c r="AL3266" s="172"/>
      <c r="AM3266" s="172"/>
      <c r="AN3266" s="172"/>
      <c r="AO3266" s="172"/>
      <c r="AP3266" s="172"/>
      <c r="AQ3266" s="172"/>
      <c r="AR3266" s="172"/>
      <c r="AS3266" s="172"/>
      <c r="AT3266" s="172"/>
      <c r="AU3266" s="172"/>
      <c r="AV3266" s="172"/>
      <c r="AW3266" s="172"/>
      <c r="AX3266" s="172"/>
      <c r="AY3266" s="172"/>
      <c r="AZ3266" s="172"/>
      <c r="BA3266" s="172"/>
      <c r="BB3266" s="172"/>
      <c r="BC3266" s="172"/>
      <c r="BD3266" s="172"/>
      <c r="BE3266" s="172"/>
      <c r="BF3266" s="172"/>
      <c r="BG3266" s="172"/>
      <c r="BH3266" s="172"/>
      <c r="BI3266" s="172"/>
      <c r="BJ3266" s="172"/>
      <c r="BK3266" s="172"/>
      <c r="BL3266" s="172"/>
      <c r="BM3266" s="172"/>
      <c r="BN3266" s="172"/>
    </row>
    <row r="3267" spans="20:66" s="156" customFormat="1">
      <c r="T3267" s="172"/>
      <c r="U3267" s="172"/>
      <c r="V3267" s="172"/>
      <c r="W3267" s="172"/>
      <c r="X3267" s="172"/>
      <c r="Y3267" s="172"/>
      <c r="Z3267" s="172"/>
      <c r="AA3267" s="172"/>
      <c r="AB3267" s="172"/>
      <c r="AC3267" s="172"/>
      <c r="AD3267" s="172"/>
      <c r="AE3267" s="172"/>
      <c r="AF3267" s="172"/>
      <c r="AG3267" s="172"/>
      <c r="AH3267" s="172"/>
      <c r="AI3267" s="172"/>
      <c r="AJ3267" s="172"/>
      <c r="AK3267" s="172"/>
      <c r="AL3267" s="172"/>
      <c r="AM3267" s="172"/>
      <c r="AN3267" s="172"/>
      <c r="AO3267" s="172"/>
      <c r="AP3267" s="172"/>
      <c r="AQ3267" s="172"/>
      <c r="AR3267" s="172"/>
      <c r="AS3267" s="172"/>
      <c r="AT3267" s="172"/>
      <c r="AU3267" s="172"/>
      <c r="AV3267" s="172"/>
      <c r="AW3267" s="172"/>
      <c r="AX3267" s="172"/>
      <c r="AY3267" s="172"/>
      <c r="AZ3267" s="172"/>
      <c r="BA3267" s="172"/>
      <c r="BB3267" s="172"/>
      <c r="BC3267" s="172"/>
      <c r="BD3267" s="172"/>
      <c r="BE3267" s="172"/>
      <c r="BF3267" s="172"/>
      <c r="BG3267" s="172"/>
      <c r="BH3267" s="172"/>
      <c r="BI3267" s="172"/>
      <c r="BJ3267" s="172"/>
      <c r="BK3267" s="172"/>
      <c r="BL3267" s="172"/>
      <c r="BM3267" s="172"/>
      <c r="BN3267" s="172"/>
    </row>
    <row r="3268" spans="20:66" s="156" customFormat="1">
      <c r="T3268" s="172"/>
      <c r="U3268" s="172"/>
      <c r="V3268" s="172"/>
      <c r="W3268" s="172"/>
      <c r="X3268" s="172"/>
      <c r="Y3268" s="172"/>
      <c r="Z3268" s="172"/>
      <c r="AA3268" s="172"/>
      <c r="AB3268" s="172"/>
      <c r="AC3268" s="172"/>
      <c r="AD3268" s="172"/>
      <c r="AE3268" s="172"/>
      <c r="AF3268" s="172"/>
      <c r="AG3268" s="172"/>
      <c r="AH3268" s="172"/>
      <c r="AI3268" s="172"/>
      <c r="AJ3268" s="172"/>
      <c r="AK3268" s="172"/>
      <c r="AL3268" s="172"/>
      <c r="AM3268" s="172"/>
      <c r="AN3268" s="172"/>
      <c r="AO3268" s="172"/>
      <c r="AP3268" s="172"/>
      <c r="AQ3268" s="172"/>
      <c r="AR3268" s="172"/>
      <c r="AS3268" s="172"/>
      <c r="AT3268" s="172"/>
      <c r="AU3268" s="172"/>
      <c r="AV3268" s="172"/>
      <c r="AW3268" s="172"/>
      <c r="AX3268" s="172"/>
      <c r="AY3268" s="172"/>
      <c r="AZ3268" s="172"/>
      <c r="BA3268" s="172"/>
      <c r="BB3268" s="172"/>
      <c r="BC3268" s="172"/>
      <c r="BD3268" s="172"/>
      <c r="BE3268" s="172"/>
      <c r="BF3268" s="172"/>
      <c r="BG3268" s="172"/>
      <c r="BH3268" s="172"/>
      <c r="BI3268" s="172"/>
      <c r="BJ3268" s="172"/>
      <c r="BK3268" s="172"/>
      <c r="BL3268" s="172"/>
      <c r="BM3268" s="172"/>
      <c r="BN3268" s="172"/>
    </row>
    <row r="3269" spans="20:66" s="156" customFormat="1">
      <c r="T3269" s="172"/>
      <c r="U3269" s="172"/>
      <c r="V3269" s="172"/>
      <c r="W3269" s="172"/>
      <c r="X3269" s="172"/>
      <c r="Y3269" s="172"/>
      <c r="Z3269" s="172"/>
      <c r="AA3269" s="172"/>
      <c r="AB3269" s="172"/>
      <c r="AC3269" s="172"/>
      <c r="AD3269" s="172"/>
      <c r="AE3269" s="172"/>
      <c r="AF3269" s="172"/>
      <c r="AG3269" s="172"/>
      <c r="AH3269" s="172"/>
      <c r="AI3269" s="172"/>
      <c r="AJ3269" s="172"/>
      <c r="AK3269" s="172"/>
      <c r="AL3269" s="172"/>
      <c r="AM3269" s="172"/>
      <c r="AN3269" s="172"/>
      <c r="AO3269" s="172"/>
      <c r="AP3269" s="172"/>
      <c r="AQ3269" s="172"/>
      <c r="AR3269" s="172"/>
      <c r="AS3269" s="172"/>
      <c r="AT3269" s="172"/>
      <c r="AU3269" s="172"/>
      <c r="AV3269" s="172"/>
      <c r="AW3269" s="172"/>
      <c r="AX3269" s="172"/>
      <c r="AY3269" s="172"/>
      <c r="AZ3269" s="172"/>
      <c r="BA3269" s="172"/>
      <c r="BB3269" s="172"/>
      <c r="BC3269" s="172"/>
      <c r="BD3269" s="172"/>
      <c r="BE3269" s="172"/>
      <c r="BF3269" s="172"/>
      <c r="BG3269" s="172"/>
      <c r="BH3269" s="172"/>
      <c r="BI3269" s="172"/>
      <c r="BJ3269" s="172"/>
      <c r="BK3269" s="172"/>
      <c r="BL3269" s="172"/>
      <c r="BM3269" s="172"/>
      <c r="BN3269" s="172"/>
    </row>
    <row r="3270" spans="20:66" s="156" customFormat="1">
      <c r="T3270" s="172"/>
      <c r="U3270" s="172"/>
      <c r="V3270" s="172"/>
      <c r="W3270" s="172"/>
      <c r="X3270" s="172"/>
      <c r="Y3270" s="172"/>
      <c r="Z3270" s="172"/>
      <c r="AA3270" s="172"/>
      <c r="AB3270" s="172"/>
      <c r="AC3270" s="172"/>
      <c r="AD3270" s="172"/>
      <c r="AE3270" s="172"/>
      <c r="AF3270" s="172"/>
      <c r="AG3270" s="172"/>
      <c r="AH3270" s="172"/>
      <c r="AI3270" s="172"/>
      <c r="AJ3270" s="172"/>
      <c r="AK3270" s="172"/>
      <c r="AL3270" s="172"/>
      <c r="AM3270" s="172"/>
      <c r="AN3270" s="172"/>
      <c r="AO3270" s="172"/>
      <c r="AP3270" s="172"/>
      <c r="AQ3270" s="172"/>
      <c r="AR3270" s="172"/>
      <c r="AS3270" s="172"/>
      <c r="AT3270" s="172"/>
      <c r="AU3270" s="172"/>
      <c r="AV3270" s="172"/>
      <c r="AW3270" s="172"/>
      <c r="AX3270" s="172"/>
      <c r="AY3270" s="172"/>
      <c r="AZ3270" s="172"/>
      <c r="BA3270" s="172"/>
      <c r="BB3270" s="172"/>
      <c r="BC3270" s="172"/>
      <c r="BD3270" s="172"/>
      <c r="BE3270" s="172"/>
      <c r="BF3270" s="172"/>
      <c r="BG3270" s="172"/>
      <c r="BH3270" s="172"/>
      <c r="BI3270" s="172"/>
      <c r="BJ3270" s="172"/>
      <c r="BK3270" s="172"/>
      <c r="BL3270" s="172"/>
      <c r="BM3270" s="172"/>
      <c r="BN3270" s="172"/>
    </row>
    <row r="3271" spans="20:66" s="156" customFormat="1">
      <c r="T3271" s="172"/>
      <c r="U3271" s="172"/>
      <c r="V3271" s="172"/>
      <c r="W3271" s="172"/>
      <c r="X3271" s="172"/>
      <c r="Y3271" s="172"/>
      <c r="Z3271" s="172"/>
      <c r="AA3271" s="172"/>
      <c r="AB3271" s="172"/>
      <c r="AC3271" s="172"/>
      <c r="AD3271" s="172"/>
      <c r="AE3271" s="172"/>
      <c r="AF3271" s="172"/>
      <c r="AG3271" s="172"/>
      <c r="AH3271" s="172"/>
      <c r="AI3271" s="172"/>
      <c r="AJ3271" s="172"/>
      <c r="AK3271" s="172"/>
      <c r="AL3271" s="172"/>
      <c r="AM3271" s="172"/>
      <c r="AN3271" s="172"/>
      <c r="AO3271" s="172"/>
      <c r="AP3271" s="172"/>
      <c r="AQ3271" s="172"/>
      <c r="AR3271" s="172"/>
      <c r="AS3271" s="172"/>
      <c r="AT3271" s="172"/>
      <c r="AU3271" s="172"/>
      <c r="AV3271" s="172"/>
      <c r="AW3271" s="172"/>
      <c r="AX3271" s="172"/>
      <c r="AY3271" s="172"/>
      <c r="AZ3271" s="172"/>
      <c r="BA3271" s="172"/>
      <c r="BB3271" s="172"/>
      <c r="BC3271" s="172"/>
      <c r="BD3271" s="172"/>
      <c r="BE3271" s="172"/>
      <c r="BF3271" s="172"/>
      <c r="BG3271" s="172"/>
      <c r="BH3271" s="172"/>
      <c r="BI3271" s="172"/>
      <c r="BJ3271" s="172"/>
      <c r="BK3271" s="172"/>
      <c r="BL3271" s="172"/>
      <c r="BM3271" s="172"/>
      <c r="BN3271" s="172"/>
    </row>
    <row r="3272" spans="20:66" s="156" customFormat="1">
      <c r="T3272" s="172"/>
      <c r="U3272" s="172"/>
      <c r="V3272" s="172"/>
      <c r="W3272" s="172"/>
      <c r="X3272" s="172"/>
      <c r="Y3272" s="172"/>
      <c r="Z3272" s="172"/>
      <c r="AA3272" s="172"/>
      <c r="AB3272" s="172"/>
      <c r="AC3272" s="172"/>
      <c r="AD3272" s="172"/>
      <c r="AE3272" s="172"/>
      <c r="AF3272" s="172"/>
      <c r="AG3272" s="172"/>
      <c r="AH3272" s="172"/>
      <c r="AI3272" s="172"/>
      <c r="AJ3272" s="172"/>
      <c r="AK3272" s="172"/>
      <c r="AL3272" s="172"/>
      <c r="AM3272" s="172"/>
      <c r="AN3272" s="172"/>
      <c r="AO3272" s="172"/>
      <c r="AP3272" s="172"/>
      <c r="AQ3272" s="172"/>
      <c r="AR3272" s="172"/>
      <c r="AS3272" s="172"/>
      <c r="AT3272" s="172"/>
      <c r="AU3272" s="172"/>
      <c r="AV3272" s="172"/>
      <c r="AW3272" s="172"/>
      <c r="AX3272" s="172"/>
      <c r="AY3272" s="172"/>
      <c r="AZ3272" s="172"/>
      <c r="BA3272" s="172"/>
      <c r="BB3272" s="172"/>
      <c r="BC3272" s="172"/>
      <c r="BD3272" s="172"/>
      <c r="BE3272" s="172"/>
      <c r="BF3272" s="172"/>
      <c r="BG3272" s="172"/>
      <c r="BH3272" s="172"/>
      <c r="BI3272" s="172"/>
      <c r="BJ3272" s="172"/>
      <c r="BK3272" s="172"/>
      <c r="BL3272" s="172"/>
      <c r="BM3272" s="172"/>
      <c r="BN3272" s="172"/>
    </row>
    <row r="3273" spans="20:66" s="156" customFormat="1">
      <c r="T3273" s="172"/>
      <c r="U3273" s="172"/>
      <c r="V3273" s="172"/>
      <c r="W3273" s="172"/>
      <c r="X3273" s="172"/>
      <c r="Y3273" s="172"/>
      <c r="Z3273" s="172"/>
      <c r="AA3273" s="172"/>
      <c r="AB3273" s="172"/>
      <c r="AC3273" s="172"/>
      <c r="AD3273" s="172"/>
      <c r="AE3273" s="172"/>
      <c r="AF3273" s="172"/>
      <c r="AG3273" s="172"/>
      <c r="AH3273" s="172"/>
      <c r="AI3273" s="172"/>
      <c r="AJ3273" s="172"/>
      <c r="AK3273" s="172"/>
      <c r="AL3273" s="172"/>
      <c r="AM3273" s="172"/>
      <c r="AN3273" s="172"/>
      <c r="AO3273" s="172"/>
      <c r="AP3273" s="172"/>
      <c r="AQ3273" s="172"/>
      <c r="AR3273" s="172"/>
      <c r="AS3273" s="172"/>
      <c r="AT3273" s="172"/>
      <c r="AU3273" s="172"/>
      <c r="AV3273" s="172"/>
      <c r="AW3273" s="172"/>
      <c r="AX3273" s="172"/>
      <c r="AY3273" s="172"/>
      <c r="AZ3273" s="172"/>
      <c r="BA3273" s="172"/>
      <c r="BB3273" s="172"/>
      <c r="BC3273" s="172"/>
      <c r="BD3273" s="172"/>
      <c r="BE3273" s="172"/>
      <c r="BF3273" s="172"/>
      <c r="BG3273" s="172"/>
      <c r="BH3273" s="172"/>
      <c r="BI3273" s="172"/>
      <c r="BJ3273" s="172"/>
      <c r="BK3273" s="172"/>
      <c r="BL3273" s="172"/>
      <c r="BM3273" s="172"/>
      <c r="BN3273" s="172"/>
    </row>
    <row r="3274" spans="20:66" s="156" customFormat="1">
      <c r="T3274" s="172"/>
      <c r="U3274" s="172"/>
      <c r="V3274" s="172"/>
      <c r="W3274" s="172"/>
      <c r="X3274" s="172"/>
      <c r="Y3274" s="172"/>
      <c r="Z3274" s="172"/>
      <c r="AA3274" s="172"/>
      <c r="AB3274" s="172"/>
      <c r="AC3274" s="172"/>
      <c r="AD3274" s="172"/>
      <c r="AE3274" s="172"/>
      <c r="AF3274" s="172"/>
      <c r="AG3274" s="172"/>
      <c r="AH3274" s="172"/>
      <c r="AI3274" s="172"/>
      <c r="AJ3274" s="172"/>
      <c r="AK3274" s="172"/>
      <c r="AL3274" s="172"/>
      <c r="AM3274" s="172"/>
      <c r="AN3274" s="172"/>
      <c r="AO3274" s="172"/>
      <c r="AP3274" s="172"/>
      <c r="AQ3274" s="172"/>
      <c r="AR3274" s="172"/>
      <c r="AS3274" s="172"/>
      <c r="AT3274" s="172"/>
      <c r="AU3274" s="172"/>
      <c r="AV3274" s="172"/>
      <c r="AW3274" s="172"/>
      <c r="AX3274" s="172"/>
      <c r="AY3274" s="172"/>
      <c r="AZ3274" s="172"/>
      <c r="BA3274" s="172"/>
      <c r="BB3274" s="172"/>
      <c r="BC3274" s="172"/>
      <c r="BD3274" s="172"/>
      <c r="BE3274" s="172"/>
      <c r="BF3274" s="172"/>
      <c r="BG3274" s="172"/>
      <c r="BH3274" s="172"/>
      <c r="BI3274" s="172"/>
      <c r="BJ3274" s="172"/>
      <c r="BK3274" s="172"/>
      <c r="BL3274" s="172"/>
      <c r="BM3274" s="172"/>
      <c r="BN3274" s="172"/>
    </row>
    <row r="3275" spans="20:66" s="156" customFormat="1">
      <c r="T3275" s="172"/>
      <c r="U3275" s="172"/>
      <c r="V3275" s="172"/>
      <c r="W3275" s="172"/>
      <c r="X3275" s="172"/>
      <c r="Y3275" s="172"/>
      <c r="Z3275" s="172"/>
      <c r="AA3275" s="172"/>
      <c r="AB3275" s="172"/>
      <c r="AC3275" s="172"/>
      <c r="AD3275" s="172"/>
      <c r="AE3275" s="172"/>
      <c r="AF3275" s="172"/>
      <c r="AG3275" s="172"/>
      <c r="AH3275" s="172"/>
      <c r="AI3275" s="172"/>
      <c r="AJ3275" s="172"/>
      <c r="AK3275" s="172"/>
      <c r="AL3275" s="172"/>
      <c r="AM3275" s="172"/>
      <c r="AN3275" s="172"/>
      <c r="AO3275" s="172"/>
      <c r="AP3275" s="172"/>
      <c r="AQ3275" s="172"/>
      <c r="AR3275" s="172"/>
      <c r="AS3275" s="172"/>
      <c r="AT3275" s="172"/>
      <c r="AU3275" s="172"/>
      <c r="AV3275" s="172"/>
      <c r="AW3275" s="172"/>
      <c r="AX3275" s="172"/>
      <c r="AY3275" s="172"/>
      <c r="AZ3275" s="172"/>
      <c r="BA3275" s="172"/>
      <c r="BB3275" s="172"/>
      <c r="BC3275" s="172"/>
      <c r="BD3275" s="172"/>
      <c r="BE3275" s="172"/>
      <c r="BF3275" s="172"/>
      <c r="BG3275" s="172"/>
      <c r="BH3275" s="172"/>
      <c r="BI3275" s="172"/>
      <c r="BJ3275" s="172"/>
      <c r="BK3275" s="172"/>
      <c r="BL3275" s="172"/>
      <c r="BM3275" s="172"/>
      <c r="BN3275" s="172"/>
    </row>
    <row r="3276" spans="20:66" s="156" customFormat="1">
      <c r="T3276" s="172"/>
      <c r="U3276" s="172"/>
      <c r="V3276" s="172"/>
      <c r="W3276" s="172"/>
      <c r="X3276" s="172"/>
      <c r="Y3276" s="172"/>
      <c r="Z3276" s="172"/>
      <c r="AA3276" s="172"/>
      <c r="AB3276" s="172"/>
      <c r="AC3276" s="172"/>
      <c r="AD3276" s="172"/>
      <c r="AE3276" s="172"/>
      <c r="AF3276" s="172"/>
      <c r="AG3276" s="172"/>
      <c r="AH3276" s="172"/>
      <c r="AI3276" s="172"/>
      <c r="AJ3276" s="172"/>
      <c r="AK3276" s="172"/>
      <c r="AL3276" s="172"/>
      <c r="AM3276" s="172"/>
      <c r="AN3276" s="172"/>
      <c r="AO3276" s="172"/>
      <c r="AP3276" s="172"/>
      <c r="AQ3276" s="172"/>
      <c r="AR3276" s="172"/>
      <c r="AS3276" s="172"/>
      <c r="AT3276" s="172"/>
      <c r="AU3276" s="172"/>
      <c r="AV3276" s="172"/>
      <c r="AW3276" s="172"/>
      <c r="AX3276" s="172"/>
      <c r="AY3276" s="172"/>
      <c r="AZ3276" s="172"/>
      <c r="BA3276" s="172"/>
      <c r="BB3276" s="172"/>
      <c r="BC3276" s="172"/>
      <c r="BD3276" s="172"/>
      <c r="BE3276" s="172"/>
      <c r="BF3276" s="172"/>
      <c r="BG3276" s="172"/>
      <c r="BH3276" s="172"/>
      <c r="BI3276" s="172"/>
      <c r="BJ3276" s="172"/>
      <c r="BK3276" s="172"/>
      <c r="BL3276" s="172"/>
      <c r="BM3276" s="172"/>
      <c r="BN3276" s="172"/>
    </row>
    <row r="3277" spans="20:66" s="156" customFormat="1">
      <c r="T3277" s="172"/>
      <c r="U3277" s="172"/>
      <c r="V3277" s="172"/>
      <c r="W3277" s="172"/>
      <c r="X3277" s="172"/>
      <c r="Y3277" s="172"/>
      <c r="Z3277" s="172"/>
      <c r="AA3277" s="172"/>
      <c r="AB3277" s="172"/>
      <c r="AC3277" s="172"/>
      <c r="AD3277" s="172"/>
      <c r="AE3277" s="172"/>
      <c r="AF3277" s="172"/>
      <c r="AG3277" s="172"/>
      <c r="AH3277" s="172"/>
      <c r="AI3277" s="172"/>
      <c r="AJ3277" s="172"/>
      <c r="AK3277" s="172"/>
      <c r="AL3277" s="172"/>
      <c r="AM3277" s="172"/>
      <c r="AN3277" s="172"/>
      <c r="AO3277" s="172"/>
      <c r="AP3277" s="172"/>
      <c r="AQ3277" s="172"/>
      <c r="AR3277" s="172"/>
      <c r="AS3277" s="172"/>
      <c r="AT3277" s="172"/>
      <c r="AU3277" s="172"/>
      <c r="AV3277" s="172"/>
      <c r="AW3277" s="172"/>
      <c r="AX3277" s="172"/>
      <c r="AY3277" s="172"/>
      <c r="AZ3277" s="172"/>
      <c r="BA3277" s="172"/>
      <c r="BB3277" s="172"/>
      <c r="BC3277" s="172"/>
      <c r="BD3277" s="172"/>
      <c r="BE3277" s="172"/>
      <c r="BF3277" s="172"/>
      <c r="BG3277" s="172"/>
      <c r="BH3277" s="172"/>
      <c r="BI3277" s="172"/>
      <c r="BJ3277" s="172"/>
      <c r="BK3277" s="172"/>
      <c r="BL3277" s="172"/>
      <c r="BM3277" s="172"/>
      <c r="BN3277" s="172"/>
    </row>
    <row r="3278" spans="20:66" s="156" customFormat="1">
      <c r="T3278" s="172"/>
      <c r="U3278" s="172"/>
      <c r="V3278" s="172"/>
      <c r="W3278" s="172"/>
      <c r="X3278" s="172"/>
      <c r="Y3278" s="172"/>
      <c r="Z3278" s="172"/>
      <c r="AA3278" s="172"/>
      <c r="AB3278" s="172"/>
      <c r="AC3278" s="172"/>
      <c r="AD3278" s="172"/>
      <c r="AE3278" s="172"/>
      <c r="AF3278" s="172"/>
      <c r="AG3278" s="172"/>
      <c r="AH3278" s="172"/>
      <c r="AI3278" s="172"/>
      <c r="AJ3278" s="172"/>
      <c r="AK3278" s="172"/>
      <c r="AL3278" s="172"/>
      <c r="AM3278" s="172"/>
      <c r="AN3278" s="172"/>
      <c r="AO3278" s="172"/>
      <c r="AP3278" s="172"/>
      <c r="AQ3278" s="172"/>
      <c r="AR3278" s="172"/>
      <c r="AS3278" s="172"/>
      <c r="AT3278" s="172"/>
      <c r="AU3278" s="172"/>
      <c r="AV3278" s="172"/>
      <c r="AW3278" s="172"/>
      <c r="AX3278" s="172"/>
      <c r="AY3278" s="172"/>
      <c r="AZ3278" s="172"/>
      <c r="BA3278" s="172"/>
      <c r="BB3278" s="172"/>
      <c r="BC3278" s="172"/>
      <c r="BD3278" s="172"/>
      <c r="BE3278" s="172"/>
      <c r="BF3278" s="172"/>
      <c r="BG3278" s="172"/>
      <c r="BH3278" s="172"/>
      <c r="BI3278" s="172"/>
      <c r="BJ3278" s="172"/>
      <c r="BK3278" s="172"/>
      <c r="BL3278" s="172"/>
      <c r="BM3278" s="172"/>
      <c r="BN3278" s="172"/>
    </row>
    <row r="3279" spans="20:66" s="156" customFormat="1">
      <c r="T3279" s="172"/>
      <c r="U3279" s="172"/>
      <c r="V3279" s="172"/>
      <c r="W3279" s="172"/>
      <c r="X3279" s="172"/>
      <c r="Y3279" s="172"/>
      <c r="Z3279" s="172"/>
      <c r="AA3279" s="172"/>
      <c r="AB3279" s="172"/>
      <c r="AC3279" s="172"/>
      <c r="AD3279" s="172"/>
      <c r="AE3279" s="172"/>
      <c r="AF3279" s="172"/>
      <c r="AG3279" s="172"/>
      <c r="AH3279" s="172"/>
      <c r="AI3279" s="172"/>
      <c r="AJ3279" s="172"/>
      <c r="AK3279" s="172"/>
      <c r="AL3279" s="172"/>
      <c r="AM3279" s="172"/>
      <c r="AN3279" s="172"/>
      <c r="AO3279" s="172"/>
      <c r="AP3279" s="172"/>
      <c r="AQ3279" s="172"/>
      <c r="AR3279" s="172"/>
      <c r="AS3279" s="172"/>
      <c r="AT3279" s="172"/>
      <c r="AU3279" s="172"/>
      <c r="AV3279" s="172"/>
      <c r="AW3279" s="172"/>
      <c r="AX3279" s="172"/>
      <c r="AY3279" s="172"/>
      <c r="AZ3279" s="172"/>
      <c r="BA3279" s="172"/>
      <c r="BB3279" s="172"/>
      <c r="BC3279" s="172"/>
      <c r="BD3279" s="172"/>
      <c r="BE3279" s="172"/>
      <c r="BF3279" s="172"/>
      <c r="BG3279" s="172"/>
      <c r="BH3279" s="172"/>
      <c r="BI3279" s="172"/>
      <c r="BJ3279" s="172"/>
      <c r="BK3279" s="172"/>
      <c r="BL3279" s="172"/>
      <c r="BM3279" s="172"/>
      <c r="BN3279" s="172"/>
    </row>
    <row r="3280" spans="20:66" s="156" customFormat="1">
      <c r="T3280" s="172"/>
      <c r="U3280" s="172"/>
      <c r="V3280" s="172"/>
      <c r="W3280" s="172"/>
      <c r="X3280" s="172"/>
      <c r="Y3280" s="172"/>
      <c r="Z3280" s="172"/>
      <c r="AA3280" s="172"/>
      <c r="AB3280" s="172"/>
      <c r="AC3280" s="172"/>
      <c r="AD3280" s="172"/>
      <c r="AE3280" s="172"/>
      <c r="AF3280" s="172"/>
      <c r="AG3280" s="172"/>
      <c r="AH3280" s="172"/>
      <c r="AI3280" s="172"/>
      <c r="AJ3280" s="172"/>
      <c r="AK3280" s="172"/>
      <c r="AL3280" s="172"/>
      <c r="AM3280" s="172"/>
      <c r="AN3280" s="172"/>
      <c r="AO3280" s="172"/>
      <c r="AP3280" s="172"/>
      <c r="AQ3280" s="172"/>
      <c r="AR3280" s="172"/>
      <c r="AS3280" s="172"/>
      <c r="AT3280" s="172"/>
      <c r="AU3280" s="172"/>
      <c r="AV3280" s="172"/>
      <c r="AW3280" s="172"/>
      <c r="AX3280" s="172"/>
      <c r="AY3280" s="172"/>
      <c r="AZ3280" s="172"/>
      <c r="BA3280" s="172"/>
      <c r="BB3280" s="172"/>
      <c r="BC3280" s="172"/>
      <c r="BD3280" s="172"/>
      <c r="BE3280" s="172"/>
      <c r="BF3280" s="172"/>
      <c r="BG3280" s="172"/>
      <c r="BH3280" s="172"/>
      <c r="BI3280" s="172"/>
      <c r="BJ3280" s="172"/>
      <c r="BK3280" s="172"/>
      <c r="BL3280" s="172"/>
      <c r="BM3280" s="172"/>
      <c r="BN3280" s="172"/>
    </row>
    <row r="3281" spans="20:66" s="156" customFormat="1">
      <c r="T3281" s="172"/>
      <c r="U3281" s="172"/>
      <c r="V3281" s="172"/>
      <c r="W3281" s="172"/>
      <c r="X3281" s="172"/>
      <c r="Y3281" s="172"/>
      <c r="Z3281" s="172"/>
      <c r="AA3281" s="172"/>
      <c r="AB3281" s="172"/>
      <c r="AC3281" s="172"/>
      <c r="AD3281" s="172"/>
      <c r="AE3281" s="172"/>
      <c r="AF3281" s="172"/>
      <c r="AG3281" s="172"/>
      <c r="AH3281" s="172"/>
      <c r="AI3281" s="172"/>
      <c r="AJ3281" s="172"/>
      <c r="AK3281" s="172"/>
      <c r="AL3281" s="172"/>
      <c r="AM3281" s="172"/>
      <c r="AN3281" s="172"/>
      <c r="AO3281" s="172"/>
      <c r="AP3281" s="172"/>
      <c r="AQ3281" s="172"/>
      <c r="AR3281" s="172"/>
      <c r="AS3281" s="172"/>
      <c r="AT3281" s="172"/>
      <c r="AU3281" s="172"/>
      <c r="AV3281" s="172"/>
      <c r="AW3281" s="172"/>
      <c r="AX3281" s="172"/>
      <c r="AY3281" s="172"/>
      <c r="AZ3281" s="172"/>
      <c r="BA3281" s="172"/>
      <c r="BB3281" s="172"/>
      <c r="BC3281" s="172"/>
      <c r="BD3281" s="172"/>
      <c r="BE3281" s="172"/>
      <c r="BF3281" s="172"/>
      <c r="BG3281" s="172"/>
      <c r="BH3281" s="172"/>
      <c r="BI3281" s="172"/>
      <c r="BJ3281" s="172"/>
      <c r="BK3281" s="172"/>
      <c r="BL3281" s="172"/>
      <c r="BM3281" s="172"/>
      <c r="BN3281" s="172"/>
    </row>
    <row r="3282" spans="20:66" s="156" customFormat="1">
      <c r="T3282" s="172"/>
      <c r="U3282" s="172"/>
      <c r="V3282" s="172"/>
      <c r="W3282" s="172"/>
      <c r="X3282" s="172"/>
      <c r="Y3282" s="172"/>
      <c r="Z3282" s="172"/>
      <c r="AA3282" s="172"/>
      <c r="AB3282" s="172"/>
      <c r="AC3282" s="172"/>
      <c r="AD3282" s="172"/>
      <c r="AE3282" s="172"/>
      <c r="AF3282" s="172"/>
      <c r="AG3282" s="172"/>
      <c r="AH3282" s="172"/>
      <c r="AI3282" s="172"/>
      <c r="AJ3282" s="172"/>
      <c r="AK3282" s="172"/>
      <c r="AL3282" s="172"/>
      <c r="AM3282" s="172"/>
      <c r="AN3282" s="172"/>
      <c r="AO3282" s="172"/>
      <c r="AP3282" s="172"/>
      <c r="AQ3282" s="172"/>
      <c r="AR3282" s="172"/>
      <c r="AS3282" s="172"/>
      <c r="AT3282" s="172"/>
      <c r="AU3282" s="172"/>
      <c r="AV3282" s="172"/>
      <c r="AW3282" s="172"/>
      <c r="AX3282" s="172"/>
      <c r="AY3282" s="172"/>
      <c r="AZ3282" s="172"/>
      <c r="BA3282" s="172"/>
      <c r="BB3282" s="172"/>
      <c r="BC3282" s="172"/>
      <c r="BD3282" s="172"/>
      <c r="BE3282" s="172"/>
      <c r="BF3282" s="172"/>
      <c r="BG3282" s="172"/>
      <c r="BH3282" s="172"/>
      <c r="BI3282" s="172"/>
      <c r="BJ3282" s="172"/>
      <c r="BK3282" s="172"/>
      <c r="BL3282" s="172"/>
      <c r="BM3282" s="172"/>
      <c r="BN3282" s="172"/>
    </row>
    <row r="3283" spans="20:66" s="156" customFormat="1">
      <c r="T3283" s="172"/>
      <c r="U3283" s="172"/>
      <c r="V3283" s="172"/>
      <c r="W3283" s="172"/>
      <c r="X3283" s="172"/>
      <c r="Y3283" s="172"/>
      <c r="Z3283" s="172"/>
      <c r="AA3283" s="172"/>
      <c r="AB3283" s="172"/>
      <c r="AC3283" s="172"/>
      <c r="AD3283" s="172"/>
      <c r="AE3283" s="172"/>
      <c r="AF3283" s="172"/>
      <c r="AG3283" s="172"/>
      <c r="AH3283" s="172"/>
      <c r="AI3283" s="172"/>
      <c r="AJ3283" s="172"/>
      <c r="AK3283" s="172"/>
      <c r="AL3283" s="172"/>
      <c r="AM3283" s="172"/>
      <c r="AN3283" s="172"/>
      <c r="AO3283" s="172"/>
      <c r="AP3283" s="172"/>
      <c r="AQ3283" s="172"/>
      <c r="AR3283" s="172"/>
      <c r="AS3283" s="172"/>
      <c r="AT3283" s="172"/>
      <c r="AU3283" s="172"/>
      <c r="AV3283" s="172"/>
      <c r="AW3283" s="172"/>
      <c r="AX3283" s="172"/>
      <c r="AY3283" s="172"/>
      <c r="AZ3283" s="172"/>
      <c r="BA3283" s="172"/>
      <c r="BB3283" s="172"/>
      <c r="BC3283" s="172"/>
      <c r="BD3283" s="172"/>
      <c r="BE3283" s="172"/>
      <c r="BF3283" s="172"/>
      <c r="BG3283" s="172"/>
      <c r="BH3283" s="172"/>
      <c r="BI3283" s="172"/>
      <c r="BJ3283" s="172"/>
      <c r="BK3283" s="172"/>
      <c r="BL3283" s="172"/>
      <c r="BM3283" s="172"/>
      <c r="BN3283" s="172"/>
    </row>
    <row r="3284" spans="20:66" s="156" customFormat="1">
      <c r="T3284" s="172"/>
      <c r="U3284" s="172"/>
      <c r="V3284" s="172"/>
      <c r="W3284" s="172"/>
      <c r="X3284" s="172"/>
      <c r="Y3284" s="172"/>
      <c r="Z3284" s="172"/>
      <c r="AA3284" s="172"/>
      <c r="AB3284" s="172"/>
      <c r="AC3284" s="172"/>
      <c r="AD3284" s="172"/>
      <c r="AE3284" s="172"/>
      <c r="AF3284" s="172"/>
      <c r="AG3284" s="172"/>
      <c r="AH3284" s="172"/>
      <c r="AI3284" s="172"/>
      <c r="AJ3284" s="172"/>
      <c r="AK3284" s="172"/>
      <c r="AL3284" s="172"/>
      <c r="AM3284" s="172"/>
      <c r="AN3284" s="172"/>
      <c r="AO3284" s="172"/>
      <c r="AP3284" s="172"/>
      <c r="AQ3284" s="172"/>
      <c r="AR3284" s="172"/>
      <c r="AS3284" s="172"/>
      <c r="AT3284" s="172"/>
      <c r="AU3284" s="172"/>
      <c r="AV3284" s="172"/>
      <c r="AW3284" s="172"/>
      <c r="AX3284" s="172"/>
      <c r="AY3284" s="172"/>
      <c r="AZ3284" s="172"/>
      <c r="BA3284" s="172"/>
      <c r="BB3284" s="172"/>
      <c r="BC3284" s="172"/>
      <c r="BD3284" s="172"/>
      <c r="BE3284" s="172"/>
      <c r="BF3284" s="172"/>
      <c r="BG3284" s="172"/>
      <c r="BH3284" s="172"/>
      <c r="BI3284" s="172"/>
      <c r="BJ3284" s="172"/>
      <c r="BK3284" s="172"/>
      <c r="BL3284" s="172"/>
      <c r="BM3284" s="172"/>
      <c r="BN3284" s="172"/>
    </row>
    <row r="3285" spans="20:66" s="156" customFormat="1">
      <c r="T3285" s="172"/>
      <c r="U3285" s="172"/>
      <c r="V3285" s="172"/>
      <c r="W3285" s="172"/>
      <c r="X3285" s="172"/>
      <c r="Y3285" s="172"/>
      <c r="Z3285" s="172"/>
      <c r="AA3285" s="172"/>
      <c r="AB3285" s="172"/>
      <c r="AC3285" s="172"/>
      <c r="AD3285" s="172"/>
      <c r="AE3285" s="172"/>
      <c r="AF3285" s="172"/>
      <c r="AG3285" s="172"/>
      <c r="AH3285" s="172"/>
      <c r="AI3285" s="172"/>
      <c r="AJ3285" s="172"/>
      <c r="AK3285" s="172"/>
      <c r="AL3285" s="172"/>
      <c r="AM3285" s="172"/>
      <c r="AN3285" s="172"/>
      <c r="AO3285" s="172"/>
      <c r="AP3285" s="172"/>
      <c r="AQ3285" s="172"/>
      <c r="AR3285" s="172"/>
      <c r="AS3285" s="172"/>
      <c r="AT3285" s="172"/>
      <c r="AU3285" s="172"/>
      <c r="AV3285" s="172"/>
      <c r="AW3285" s="172"/>
      <c r="AX3285" s="172"/>
      <c r="AY3285" s="172"/>
      <c r="AZ3285" s="172"/>
      <c r="BA3285" s="172"/>
      <c r="BB3285" s="172"/>
      <c r="BC3285" s="172"/>
      <c r="BD3285" s="172"/>
      <c r="BE3285" s="172"/>
      <c r="BF3285" s="172"/>
      <c r="BG3285" s="172"/>
      <c r="BH3285" s="172"/>
      <c r="BI3285" s="172"/>
      <c r="BJ3285" s="172"/>
      <c r="BK3285" s="172"/>
      <c r="BL3285" s="172"/>
      <c r="BM3285" s="172"/>
      <c r="BN3285" s="172"/>
    </row>
    <row r="3286" spans="20:66" s="156" customFormat="1">
      <c r="T3286" s="172"/>
      <c r="U3286" s="172"/>
      <c r="V3286" s="172"/>
      <c r="W3286" s="172"/>
      <c r="X3286" s="172"/>
      <c r="Y3286" s="172"/>
      <c r="Z3286" s="172"/>
      <c r="AA3286" s="172"/>
      <c r="AB3286" s="172"/>
      <c r="AC3286" s="172"/>
      <c r="AD3286" s="172"/>
      <c r="AE3286" s="172"/>
      <c r="AF3286" s="172"/>
      <c r="AG3286" s="172"/>
      <c r="AH3286" s="172"/>
      <c r="AI3286" s="172"/>
      <c r="AJ3286" s="172"/>
      <c r="AK3286" s="172"/>
      <c r="AL3286" s="172"/>
      <c r="AM3286" s="172"/>
      <c r="AN3286" s="172"/>
      <c r="AO3286" s="172"/>
      <c r="AP3286" s="172"/>
      <c r="AQ3286" s="172"/>
      <c r="AR3286" s="172"/>
      <c r="AS3286" s="172"/>
      <c r="AT3286" s="172"/>
      <c r="AU3286" s="172"/>
      <c r="AV3286" s="172"/>
      <c r="AW3286" s="172"/>
      <c r="AX3286" s="172"/>
      <c r="AY3286" s="172"/>
      <c r="AZ3286" s="172"/>
      <c r="BA3286" s="172"/>
      <c r="BB3286" s="172"/>
      <c r="BC3286" s="172"/>
      <c r="BD3286" s="172"/>
      <c r="BE3286" s="172"/>
      <c r="BF3286" s="172"/>
      <c r="BG3286" s="172"/>
      <c r="BH3286" s="172"/>
      <c r="BI3286" s="172"/>
      <c r="BJ3286" s="172"/>
      <c r="BK3286" s="172"/>
      <c r="BL3286" s="172"/>
      <c r="BM3286" s="172"/>
      <c r="BN3286" s="172"/>
    </row>
    <row r="3287" spans="20:66" s="156" customFormat="1">
      <c r="T3287" s="172"/>
      <c r="U3287" s="172"/>
      <c r="V3287" s="172"/>
      <c r="W3287" s="172"/>
      <c r="X3287" s="172"/>
      <c r="Y3287" s="172"/>
      <c r="Z3287" s="172"/>
      <c r="AA3287" s="172"/>
      <c r="AB3287" s="172"/>
      <c r="AC3287" s="172"/>
      <c r="AD3287" s="172"/>
      <c r="AE3287" s="172"/>
      <c r="AF3287" s="172"/>
      <c r="AG3287" s="172"/>
      <c r="AH3287" s="172"/>
      <c r="AI3287" s="172"/>
      <c r="AJ3287" s="172"/>
      <c r="AK3287" s="172"/>
      <c r="AL3287" s="172"/>
      <c r="AM3287" s="172"/>
      <c r="AN3287" s="172"/>
      <c r="AO3287" s="172"/>
      <c r="AP3287" s="172"/>
      <c r="AQ3287" s="172"/>
      <c r="AR3287" s="172"/>
      <c r="AS3287" s="172"/>
      <c r="AT3287" s="172"/>
      <c r="AU3287" s="172"/>
      <c r="AV3287" s="172"/>
      <c r="AW3287" s="172"/>
      <c r="AX3287" s="172"/>
      <c r="AY3287" s="172"/>
      <c r="AZ3287" s="172"/>
      <c r="BA3287" s="172"/>
      <c r="BB3287" s="172"/>
      <c r="BC3287" s="172"/>
      <c r="BD3287" s="172"/>
      <c r="BE3287" s="172"/>
      <c r="BF3287" s="172"/>
      <c r="BG3287" s="172"/>
      <c r="BH3287" s="172"/>
      <c r="BI3287" s="172"/>
      <c r="BJ3287" s="172"/>
      <c r="BK3287" s="172"/>
      <c r="BL3287" s="172"/>
      <c r="BM3287" s="172"/>
      <c r="BN3287" s="172"/>
    </row>
    <row r="3288" spans="20:66" s="156" customFormat="1">
      <c r="T3288" s="172"/>
      <c r="U3288" s="172"/>
      <c r="V3288" s="172"/>
      <c r="W3288" s="172"/>
      <c r="X3288" s="172"/>
      <c r="Y3288" s="172"/>
      <c r="Z3288" s="172"/>
      <c r="AA3288" s="172"/>
      <c r="AB3288" s="172"/>
      <c r="AC3288" s="172"/>
      <c r="AD3288" s="172"/>
      <c r="AE3288" s="172"/>
      <c r="AF3288" s="172"/>
      <c r="AG3288" s="172"/>
      <c r="AH3288" s="172"/>
      <c r="AI3288" s="172"/>
      <c r="AJ3288" s="172"/>
      <c r="AK3288" s="172"/>
      <c r="AL3288" s="172"/>
      <c r="AM3288" s="172"/>
      <c r="AN3288" s="172"/>
      <c r="AO3288" s="172"/>
      <c r="AP3288" s="172"/>
      <c r="AQ3288" s="172"/>
      <c r="AR3288" s="172"/>
      <c r="AS3288" s="172"/>
      <c r="AT3288" s="172"/>
      <c r="AU3288" s="172"/>
      <c r="AV3288" s="172"/>
      <c r="AW3288" s="172"/>
      <c r="AX3288" s="172"/>
      <c r="AY3288" s="172"/>
      <c r="AZ3288" s="172"/>
      <c r="BA3288" s="172"/>
      <c r="BB3288" s="172"/>
      <c r="BC3288" s="172"/>
      <c r="BD3288" s="172"/>
      <c r="BE3288" s="172"/>
      <c r="BF3288" s="172"/>
      <c r="BG3288" s="172"/>
      <c r="BH3288" s="172"/>
      <c r="BI3288" s="172"/>
      <c r="BJ3288" s="172"/>
      <c r="BK3288" s="172"/>
      <c r="BL3288" s="172"/>
      <c r="BM3288" s="172"/>
      <c r="BN3288" s="172"/>
    </row>
    <row r="3289" spans="20:66" s="156" customFormat="1">
      <c r="T3289" s="172"/>
      <c r="U3289" s="172"/>
      <c r="V3289" s="172"/>
      <c r="W3289" s="172"/>
      <c r="X3289" s="172"/>
      <c r="Y3289" s="172"/>
      <c r="Z3289" s="172"/>
      <c r="AA3289" s="172"/>
      <c r="AB3289" s="172"/>
      <c r="AC3289" s="172"/>
      <c r="AD3289" s="172"/>
      <c r="AE3289" s="172"/>
      <c r="AF3289" s="172"/>
      <c r="AG3289" s="172"/>
      <c r="AH3289" s="172"/>
      <c r="AI3289" s="172"/>
      <c r="AJ3289" s="172"/>
      <c r="AK3289" s="172"/>
      <c r="AL3289" s="172"/>
      <c r="AM3289" s="172"/>
      <c r="AN3289" s="172"/>
      <c r="AO3289" s="172"/>
      <c r="AP3289" s="172"/>
      <c r="AQ3289" s="172"/>
      <c r="AR3289" s="172"/>
      <c r="AS3289" s="172"/>
      <c r="AT3289" s="172"/>
      <c r="AU3289" s="172"/>
      <c r="AV3289" s="172"/>
      <c r="AW3289" s="172"/>
      <c r="AX3289" s="172"/>
      <c r="AY3289" s="172"/>
      <c r="AZ3289" s="172"/>
      <c r="BA3289" s="172"/>
      <c r="BB3289" s="172"/>
      <c r="BC3289" s="172"/>
      <c r="BD3289" s="172"/>
      <c r="BE3289" s="172"/>
      <c r="BF3289" s="172"/>
      <c r="BG3289" s="172"/>
      <c r="BH3289" s="172"/>
      <c r="BI3289" s="172"/>
      <c r="BJ3289" s="172"/>
      <c r="BK3289" s="172"/>
      <c r="BL3289" s="172"/>
      <c r="BM3289" s="172"/>
      <c r="BN3289" s="172"/>
    </row>
    <row r="3290" spans="20:66" s="156" customFormat="1">
      <c r="T3290" s="172"/>
      <c r="U3290" s="172"/>
      <c r="V3290" s="172"/>
      <c r="W3290" s="172"/>
      <c r="X3290" s="172"/>
      <c r="Y3290" s="172"/>
      <c r="Z3290" s="172"/>
      <c r="AA3290" s="172"/>
      <c r="AB3290" s="172"/>
      <c r="AC3290" s="172"/>
      <c r="AD3290" s="172"/>
      <c r="AE3290" s="172"/>
      <c r="AF3290" s="172"/>
      <c r="AG3290" s="172"/>
      <c r="AH3290" s="172"/>
      <c r="AI3290" s="172"/>
      <c r="AJ3290" s="172"/>
      <c r="AK3290" s="172"/>
      <c r="AL3290" s="172"/>
      <c r="AM3290" s="172"/>
      <c r="AN3290" s="172"/>
      <c r="AO3290" s="172"/>
      <c r="AP3290" s="172"/>
      <c r="AQ3290" s="172"/>
      <c r="AR3290" s="172"/>
      <c r="AS3290" s="172"/>
      <c r="AT3290" s="172"/>
      <c r="AU3290" s="172"/>
      <c r="AV3290" s="172"/>
      <c r="AW3290" s="172"/>
      <c r="AX3290" s="172"/>
      <c r="AY3290" s="172"/>
      <c r="AZ3290" s="172"/>
      <c r="BA3290" s="172"/>
      <c r="BB3290" s="172"/>
      <c r="BC3290" s="172"/>
      <c r="BD3290" s="172"/>
      <c r="BE3290" s="172"/>
      <c r="BF3290" s="172"/>
      <c r="BG3290" s="172"/>
      <c r="BH3290" s="172"/>
      <c r="BI3290" s="172"/>
      <c r="BJ3290" s="172"/>
      <c r="BK3290" s="172"/>
      <c r="BL3290" s="172"/>
      <c r="BM3290" s="172"/>
      <c r="BN3290" s="172"/>
    </row>
    <row r="3291" spans="20:66" s="156" customFormat="1">
      <c r="T3291" s="172"/>
      <c r="U3291" s="172"/>
      <c r="V3291" s="172"/>
      <c r="W3291" s="172"/>
      <c r="X3291" s="172"/>
      <c r="Y3291" s="172"/>
      <c r="Z3291" s="172"/>
      <c r="AA3291" s="172"/>
      <c r="AB3291" s="172"/>
      <c r="AC3291" s="172"/>
      <c r="AD3291" s="172"/>
      <c r="AE3291" s="172"/>
      <c r="AF3291" s="172"/>
      <c r="AG3291" s="172"/>
      <c r="AH3291" s="172"/>
      <c r="AI3291" s="172"/>
      <c r="AJ3291" s="172"/>
      <c r="AK3291" s="172"/>
      <c r="AL3291" s="172"/>
      <c r="AM3291" s="172"/>
      <c r="AN3291" s="172"/>
      <c r="AO3291" s="172"/>
      <c r="AP3291" s="172"/>
      <c r="AQ3291" s="172"/>
      <c r="AR3291" s="172"/>
      <c r="AS3291" s="172"/>
      <c r="AT3291" s="172"/>
      <c r="AU3291" s="172"/>
      <c r="AV3291" s="172"/>
      <c r="AW3291" s="172"/>
      <c r="AX3291" s="172"/>
      <c r="AY3291" s="172"/>
      <c r="AZ3291" s="172"/>
      <c r="BA3291" s="172"/>
      <c r="BB3291" s="172"/>
      <c r="BC3291" s="172"/>
      <c r="BD3291" s="172"/>
      <c r="BE3291" s="172"/>
      <c r="BF3291" s="172"/>
      <c r="BG3291" s="172"/>
      <c r="BH3291" s="172"/>
      <c r="BI3291" s="172"/>
      <c r="BJ3291" s="172"/>
      <c r="BK3291" s="172"/>
      <c r="BL3291" s="172"/>
      <c r="BM3291" s="172"/>
      <c r="BN3291" s="172"/>
    </row>
    <row r="3292" spans="20:66" s="156" customFormat="1">
      <c r="T3292" s="172"/>
      <c r="U3292" s="172"/>
      <c r="V3292" s="172"/>
      <c r="W3292" s="172"/>
      <c r="X3292" s="172"/>
      <c r="Y3292" s="172"/>
      <c r="Z3292" s="172"/>
      <c r="AA3292" s="172"/>
      <c r="AB3292" s="172"/>
      <c r="AC3292" s="172"/>
      <c r="AD3292" s="172"/>
      <c r="AE3292" s="172"/>
      <c r="AF3292" s="172"/>
      <c r="AG3292" s="172"/>
      <c r="AH3292" s="172"/>
      <c r="AI3292" s="172"/>
      <c r="AJ3292" s="172"/>
      <c r="AK3292" s="172"/>
      <c r="AL3292" s="172"/>
      <c r="AM3292" s="172"/>
      <c r="AN3292" s="172"/>
      <c r="AO3292" s="172"/>
      <c r="AP3292" s="172"/>
      <c r="AQ3292" s="172"/>
      <c r="AR3292" s="172"/>
      <c r="AS3292" s="172"/>
      <c r="AT3292" s="172"/>
      <c r="AU3292" s="172"/>
      <c r="AV3292" s="172"/>
      <c r="AW3292" s="172"/>
      <c r="AX3292" s="172"/>
      <c r="AY3292" s="172"/>
      <c r="AZ3292" s="172"/>
      <c r="BA3292" s="172"/>
      <c r="BB3292" s="172"/>
      <c r="BC3292" s="172"/>
      <c r="BD3292" s="172"/>
      <c r="BE3292" s="172"/>
      <c r="BF3292" s="172"/>
      <c r="BG3292" s="172"/>
      <c r="BH3292" s="172"/>
      <c r="BI3292" s="172"/>
      <c r="BJ3292" s="172"/>
      <c r="BK3292" s="172"/>
      <c r="BL3292" s="172"/>
      <c r="BM3292" s="172"/>
      <c r="BN3292" s="172"/>
    </row>
    <row r="3293" spans="20:66" s="156" customFormat="1">
      <c r="T3293" s="172"/>
      <c r="U3293" s="172"/>
      <c r="V3293" s="172"/>
      <c r="W3293" s="172"/>
      <c r="X3293" s="172"/>
      <c r="Y3293" s="172"/>
      <c r="Z3293" s="172"/>
      <c r="AA3293" s="172"/>
      <c r="AB3293" s="172"/>
      <c r="AC3293" s="172"/>
      <c r="AD3293" s="172"/>
      <c r="AE3293" s="172"/>
      <c r="AF3293" s="172"/>
      <c r="AG3293" s="172"/>
      <c r="AH3293" s="172"/>
      <c r="AI3293" s="172"/>
      <c r="AJ3293" s="172"/>
      <c r="AK3293" s="172"/>
      <c r="AL3293" s="172"/>
      <c r="AM3293" s="172"/>
      <c r="AN3293" s="172"/>
      <c r="AO3293" s="172"/>
      <c r="AP3293" s="172"/>
      <c r="AQ3293" s="172"/>
      <c r="AR3293" s="172"/>
      <c r="AS3293" s="172"/>
      <c r="AT3293" s="172"/>
      <c r="AU3293" s="172"/>
      <c r="AV3293" s="172"/>
      <c r="AW3293" s="172"/>
      <c r="AX3293" s="172"/>
      <c r="AY3293" s="172"/>
      <c r="AZ3293" s="172"/>
      <c r="BA3293" s="172"/>
      <c r="BB3293" s="172"/>
      <c r="BC3293" s="172"/>
      <c r="BD3293" s="172"/>
      <c r="BE3293" s="172"/>
      <c r="BF3293" s="172"/>
      <c r="BG3293" s="172"/>
      <c r="BH3293" s="172"/>
      <c r="BI3293" s="172"/>
      <c r="BJ3293" s="172"/>
      <c r="BK3293" s="172"/>
      <c r="BL3293" s="172"/>
      <c r="BM3293" s="172"/>
      <c r="BN3293" s="172"/>
    </row>
    <row r="3294" spans="20:66" s="156" customFormat="1">
      <c r="T3294" s="172"/>
      <c r="U3294" s="172"/>
      <c r="V3294" s="172"/>
      <c r="W3294" s="172"/>
      <c r="X3294" s="172"/>
      <c r="Y3294" s="172"/>
      <c r="Z3294" s="172"/>
      <c r="AA3294" s="172"/>
      <c r="AB3294" s="172"/>
      <c r="AC3294" s="172"/>
      <c r="AD3294" s="172"/>
      <c r="AE3294" s="172"/>
      <c r="AF3294" s="172"/>
      <c r="AG3294" s="172"/>
      <c r="AH3294" s="172"/>
      <c r="AI3294" s="172"/>
      <c r="AJ3294" s="172"/>
      <c r="AK3294" s="172"/>
      <c r="AL3294" s="172"/>
      <c r="AM3294" s="172"/>
      <c r="AN3294" s="172"/>
      <c r="AO3294" s="172"/>
      <c r="AP3294" s="172"/>
      <c r="AQ3294" s="172"/>
      <c r="AR3294" s="172"/>
      <c r="AS3294" s="172"/>
      <c r="AT3294" s="172"/>
      <c r="AU3294" s="172"/>
      <c r="AV3294" s="172"/>
      <c r="AW3294" s="172"/>
      <c r="AX3294" s="172"/>
      <c r="AY3294" s="172"/>
      <c r="AZ3294" s="172"/>
      <c r="BA3294" s="172"/>
      <c r="BB3294" s="172"/>
      <c r="BC3294" s="172"/>
      <c r="BD3294" s="172"/>
      <c r="BE3294" s="172"/>
      <c r="BF3294" s="172"/>
      <c r="BG3294" s="172"/>
      <c r="BH3294" s="172"/>
      <c r="BI3294" s="172"/>
      <c r="BJ3294" s="172"/>
      <c r="BK3294" s="172"/>
      <c r="BL3294" s="172"/>
      <c r="BM3294" s="172"/>
      <c r="BN3294" s="172"/>
    </row>
    <row r="3295" spans="20:66" s="156" customFormat="1">
      <c r="T3295" s="172"/>
      <c r="U3295" s="172"/>
      <c r="V3295" s="172"/>
      <c r="W3295" s="172"/>
      <c r="X3295" s="172"/>
      <c r="Y3295" s="172"/>
      <c r="Z3295" s="172"/>
      <c r="AA3295" s="172"/>
      <c r="AB3295" s="172"/>
      <c r="AC3295" s="172"/>
      <c r="AD3295" s="172"/>
      <c r="AE3295" s="172"/>
      <c r="AF3295" s="172"/>
      <c r="AG3295" s="172"/>
      <c r="AH3295" s="172"/>
      <c r="AI3295" s="172"/>
      <c r="AJ3295" s="172"/>
      <c r="AK3295" s="172"/>
      <c r="AL3295" s="172"/>
      <c r="AM3295" s="172"/>
      <c r="AN3295" s="172"/>
      <c r="AO3295" s="172"/>
      <c r="AP3295" s="172"/>
      <c r="AQ3295" s="172"/>
      <c r="AR3295" s="172"/>
      <c r="AS3295" s="172"/>
      <c r="AT3295" s="172"/>
      <c r="AU3295" s="172"/>
      <c r="AV3295" s="172"/>
      <c r="AW3295" s="172"/>
      <c r="AX3295" s="172"/>
      <c r="AY3295" s="172"/>
      <c r="AZ3295" s="172"/>
      <c r="BA3295" s="172"/>
      <c r="BB3295" s="172"/>
      <c r="BC3295" s="172"/>
      <c r="BD3295" s="172"/>
      <c r="BE3295" s="172"/>
      <c r="BF3295" s="172"/>
      <c r="BG3295" s="172"/>
      <c r="BH3295" s="172"/>
      <c r="BI3295" s="172"/>
      <c r="BJ3295" s="172"/>
      <c r="BK3295" s="172"/>
      <c r="BL3295" s="172"/>
      <c r="BM3295" s="172"/>
      <c r="BN3295" s="172"/>
    </row>
    <row r="3296" spans="20:66" s="156" customFormat="1">
      <c r="T3296" s="172"/>
      <c r="U3296" s="172"/>
      <c r="V3296" s="172"/>
      <c r="W3296" s="172"/>
      <c r="X3296" s="172"/>
      <c r="Y3296" s="172"/>
      <c r="Z3296" s="172"/>
      <c r="AA3296" s="172"/>
      <c r="AB3296" s="172"/>
      <c r="AC3296" s="172"/>
      <c r="AD3296" s="172"/>
      <c r="AE3296" s="172"/>
      <c r="AF3296" s="172"/>
      <c r="AG3296" s="172"/>
      <c r="AH3296" s="172"/>
      <c r="AI3296" s="172"/>
      <c r="AJ3296" s="172"/>
      <c r="AK3296" s="172"/>
      <c r="AL3296" s="172"/>
      <c r="AM3296" s="172"/>
      <c r="AN3296" s="172"/>
      <c r="AO3296" s="172"/>
      <c r="AP3296" s="172"/>
      <c r="AQ3296" s="172"/>
      <c r="AR3296" s="172"/>
      <c r="AS3296" s="172"/>
      <c r="AT3296" s="172"/>
      <c r="AU3296" s="172"/>
      <c r="AV3296" s="172"/>
      <c r="AW3296" s="172"/>
      <c r="AX3296" s="172"/>
      <c r="AY3296" s="172"/>
      <c r="AZ3296" s="172"/>
      <c r="BA3296" s="172"/>
      <c r="BB3296" s="172"/>
      <c r="BC3296" s="172"/>
      <c r="BD3296" s="172"/>
      <c r="BE3296" s="172"/>
      <c r="BF3296" s="172"/>
      <c r="BG3296" s="172"/>
      <c r="BH3296" s="172"/>
      <c r="BI3296" s="172"/>
      <c r="BJ3296" s="172"/>
      <c r="BK3296" s="172"/>
      <c r="BL3296" s="172"/>
      <c r="BM3296" s="172"/>
      <c r="BN3296" s="172"/>
    </row>
    <row r="3297" spans="20:66" s="156" customFormat="1">
      <c r="T3297" s="172"/>
      <c r="U3297" s="172"/>
      <c r="V3297" s="172"/>
      <c r="W3297" s="172"/>
      <c r="X3297" s="172"/>
      <c r="Y3297" s="172"/>
      <c r="Z3297" s="172"/>
      <c r="AA3297" s="172"/>
      <c r="AB3297" s="172"/>
      <c r="AC3297" s="172"/>
      <c r="AD3297" s="172"/>
      <c r="AE3297" s="172"/>
      <c r="AF3297" s="172"/>
      <c r="AG3297" s="172"/>
      <c r="AH3297" s="172"/>
      <c r="AI3297" s="172"/>
      <c r="AJ3297" s="172"/>
      <c r="AK3297" s="172"/>
      <c r="AL3297" s="172"/>
      <c r="AM3297" s="172"/>
      <c r="AN3297" s="172"/>
      <c r="AO3297" s="172"/>
      <c r="AP3297" s="172"/>
      <c r="AQ3297" s="172"/>
      <c r="AR3297" s="172"/>
      <c r="AS3297" s="172"/>
      <c r="AT3297" s="172"/>
      <c r="AU3297" s="172"/>
      <c r="AV3297" s="172"/>
      <c r="AW3297" s="172"/>
      <c r="AX3297" s="172"/>
      <c r="AY3297" s="172"/>
      <c r="AZ3297" s="172"/>
      <c r="BA3297" s="172"/>
      <c r="BB3297" s="172"/>
      <c r="BC3297" s="172"/>
      <c r="BD3297" s="172"/>
      <c r="BE3297" s="172"/>
      <c r="BF3297" s="172"/>
      <c r="BG3297" s="172"/>
      <c r="BH3297" s="172"/>
      <c r="BI3297" s="172"/>
      <c r="BJ3297" s="172"/>
      <c r="BK3297" s="172"/>
      <c r="BL3297" s="172"/>
      <c r="BM3297" s="172"/>
      <c r="BN3297" s="172"/>
    </row>
    <row r="3298" spans="20:66" s="156" customFormat="1">
      <c r="T3298" s="172"/>
      <c r="U3298" s="172"/>
      <c r="V3298" s="172"/>
      <c r="W3298" s="172"/>
      <c r="X3298" s="172"/>
      <c r="Y3298" s="172"/>
      <c r="Z3298" s="172"/>
      <c r="AA3298" s="172"/>
      <c r="AB3298" s="172"/>
      <c r="AC3298" s="172"/>
      <c r="AD3298" s="172"/>
      <c r="AE3298" s="172"/>
      <c r="AF3298" s="172"/>
      <c r="AG3298" s="172"/>
      <c r="AH3298" s="172"/>
      <c r="AI3298" s="172"/>
      <c r="AJ3298" s="172"/>
      <c r="AK3298" s="172"/>
      <c r="AL3298" s="172"/>
      <c r="AM3298" s="172"/>
      <c r="AN3298" s="172"/>
      <c r="AO3298" s="172"/>
      <c r="AP3298" s="172"/>
      <c r="AQ3298" s="172"/>
      <c r="AR3298" s="172"/>
      <c r="AS3298" s="172"/>
      <c r="AT3298" s="172"/>
      <c r="AU3298" s="172"/>
      <c r="AV3298" s="172"/>
      <c r="AW3298" s="172"/>
      <c r="AX3298" s="172"/>
      <c r="AY3298" s="172"/>
      <c r="AZ3298" s="172"/>
      <c r="BA3298" s="172"/>
      <c r="BB3298" s="172"/>
      <c r="BC3298" s="172"/>
      <c r="BD3298" s="172"/>
      <c r="BE3298" s="172"/>
      <c r="BF3298" s="172"/>
      <c r="BG3298" s="172"/>
      <c r="BH3298" s="172"/>
      <c r="BI3298" s="172"/>
      <c r="BJ3298" s="172"/>
      <c r="BK3298" s="172"/>
      <c r="BL3298" s="172"/>
      <c r="BM3298" s="172"/>
      <c r="BN3298" s="172"/>
    </row>
    <row r="3299" spans="20:66" s="156" customFormat="1">
      <c r="T3299" s="172"/>
      <c r="U3299" s="172"/>
      <c r="V3299" s="172"/>
      <c r="W3299" s="172"/>
      <c r="X3299" s="172"/>
      <c r="Y3299" s="172"/>
      <c r="Z3299" s="172"/>
      <c r="AA3299" s="172"/>
      <c r="AB3299" s="172"/>
      <c r="AC3299" s="172"/>
      <c r="AD3299" s="172"/>
      <c r="AE3299" s="172"/>
      <c r="AF3299" s="172"/>
      <c r="AG3299" s="172"/>
      <c r="AH3299" s="172"/>
      <c r="AI3299" s="172"/>
      <c r="AJ3299" s="172"/>
      <c r="AK3299" s="172"/>
      <c r="AL3299" s="172"/>
      <c r="AM3299" s="172"/>
      <c r="AN3299" s="172"/>
      <c r="AO3299" s="172"/>
      <c r="AP3299" s="172"/>
      <c r="AQ3299" s="172"/>
      <c r="AR3299" s="172"/>
      <c r="AS3299" s="172"/>
      <c r="AT3299" s="172"/>
      <c r="AU3299" s="172"/>
      <c r="AV3299" s="172"/>
      <c r="AW3299" s="172"/>
      <c r="AX3299" s="172"/>
      <c r="AY3299" s="172"/>
      <c r="AZ3299" s="172"/>
      <c r="BA3299" s="172"/>
      <c r="BB3299" s="172"/>
      <c r="BC3299" s="172"/>
      <c r="BD3299" s="172"/>
      <c r="BE3299" s="172"/>
      <c r="BF3299" s="172"/>
      <c r="BG3299" s="172"/>
      <c r="BH3299" s="172"/>
      <c r="BI3299" s="172"/>
      <c r="BJ3299" s="172"/>
      <c r="BK3299" s="172"/>
      <c r="BL3299" s="172"/>
      <c r="BM3299" s="172"/>
      <c r="BN3299" s="172"/>
    </row>
    <row r="3300" spans="20:66" s="156" customFormat="1">
      <c r="T3300" s="172"/>
      <c r="U3300" s="172"/>
      <c r="V3300" s="172"/>
      <c r="W3300" s="172"/>
      <c r="X3300" s="172"/>
      <c r="Y3300" s="172"/>
      <c r="Z3300" s="172"/>
      <c r="AA3300" s="172"/>
      <c r="AB3300" s="172"/>
      <c r="AC3300" s="172"/>
      <c r="AD3300" s="172"/>
      <c r="AE3300" s="172"/>
      <c r="AF3300" s="172"/>
      <c r="AG3300" s="172"/>
      <c r="AH3300" s="172"/>
      <c r="AI3300" s="172"/>
      <c r="AJ3300" s="172"/>
      <c r="AK3300" s="172"/>
      <c r="AL3300" s="172"/>
      <c r="AM3300" s="172"/>
      <c r="AN3300" s="172"/>
      <c r="AO3300" s="172"/>
      <c r="AP3300" s="172"/>
      <c r="AQ3300" s="172"/>
      <c r="AR3300" s="172"/>
      <c r="AS3300" s="172"/>
      <c r="AT3300" s="172"/>
      <c r="AU3300" s="172"/>
      <c r="AV3300" s="172"/>
      <c r="AW3300" s="172"/>
      <c r="AX3300" s="172"/>
      <c r="AY3300" s="172"/>
      <c r="AZ3300" s="172"/>
      <c r="BA3300" s="172"/>
      <c r="BB3300" s="172"/>
      <c r="BC3300" s="172"/>
      <c r="BD3300" s="172"/>
      <c r="BE3300" s="172"/>
      <c r="BF3300" s="172"/>
      <c r="BG3300" s="172"/>
      <c r="BH3300" s="172"/>
      <c r="BI3300" s="172"/>
      <c r="BJ3300" s="172"/>
      <c r="BK3300" s="172"/>
      <c r="BL3300" s="172"/>
      <c r="BM3300" s="172"/>
      <c r="BN3300" s="172"/>
    </row>
    <row r="3301" spans="20:66" s="156" customFormat="1">
      <c r="T3301" s="172"/>
      <c r="U3301" s="172"/>
      <c r="V3301" s="172"/>
      <c r="W3301" s="172"/>
      <c r="X3301" s="172"/>
      <c r="Y3301" s="172"/>
      <c r="Z3301" s="172"/>
      <c r="AA3301" s="172"/>
      <c r="AB3301" s="172"/>
      <c r="AC3301" s="172"/>
      <c r="AD3301" s="172"/>
      <c r="AE3301" s="172"/>
      <c r="AF3301" s="172"/>
      <c r="AG3301" s="172"/>
      <c r="AH3301" s="172"/>
      <c r="AI3301" s="172"/>
      <c r="AJ3301" s="172"/>
      <c r="AK3301" s="172"/>
      <c r="AL3301" s="172"/>
      <c r="AM3301" s="172"/>
      <c r="AN3301" s="172"/>
      <c r="AO3301" s="172"/>
      <c r="AP3301" s="172"/>
      <c r="AQ3301" s="172"/>
      <c r="AR3301" s="172"/>
      <c r="AS3301" s="172"/>
      <c r="AT3301" s="172"/>
      <c r="AU3301" s="172"/>
      <c r="AV3301" s="172"/>
      <c r="AW3301" s="172"/>
      <c r="AX3301" s="172"/>
      <c r="AY3301" s="172"/>
      <c r="AZ3301" s="172"/>
      <c r="BA3301" s="172"/>
      <c r="BB3301" s="172"/>
      <c r="BC3301" s="172"/>
      <c r="BD3301" s="172"/>
      <c r="BE3301" s="172"/>
      <c r="BF3301" s="172"/>
      <c r="BG3301" s="172"/>
      <c r="BH3301" s="172"/>
      <c r="BI3301" s="172"/>
      <c r="BJ3301" s="172"/>
      <c r="BK3301" s="172"/>
      <c r="BL3301" s="172"/>
      <c r="BM3301" s="172"/>
      <c r="BN3301" s="172"/>
    </row>
    <row r="3302" spans="20:66" s="156" customFormat="1">
      <c r="T3302" s="172"/>
      <c r="U3302" s="172"/>
      <c r="V3302" s="172"/>
      <c r="W3302" s="172"/>
      <c r="X3302" s="172"/>
      <c r="Y3302" s="172"/>
      <c r="Z3302" s="172"/>
      <c r="AA3302" s="172"/>
      <c r="AB3302" s="172"/>
      <c r="AC3302" s="172"/>
      <c r="AD3302" s="172"/>
      <c r="AE3302" s="172"/>
      <c r="AF3302" s="172"/>
      <c r="AG3302" s="172"/>
      <c r="AH3302" s="172"/>
      <c r="AI3302" s="172"/>
      <c r="AJ3302" s="172"/>
      <c r="AK3302" s="172"/>
      <c r="AL3302" s="172"/>
      <c r="AM3302" s="172"/>
      <c r="AN3302" s="172"/>
      <c r="AO3302" s="172"/>
      <c r="AP3302" s="172"/>
      <c r="AQ3302" s="172"/>
      <c r="AR3302" s="172"/>
      <c r="AS3302" s="172"/>
      <c r="AT3302" s="172"/>
      <c r="AU3302" s="172"/>
      <c r="AV3302" s="172"/>
      <c r="AW3302" s="172"/>
      <c r="AX3302" s="172"/>
      <c r="AY3302" s="172"/>
      <c r="AZ3302" s="172"/>
      <c r="BA3302" s="172"/>
      <c r="BB3302" s="172"/>
      <c r="BC3302" s="172"/>
      <c r="BD3302" s="172"/>
      <c r="BE3302" s="172"/>
      <c r="BF3302" s="172"/>
      <c r="BG3302" s="172"/>
      <c r="BH3302" s="172"/>
      <c r="BI3302" s="172"/>
      <c r="BJ3302" s="172"/>
      <c r="BK3302" s="172"/>
      <c r="BL3302" s="172"/>
      <c r="BM3302" s="172"/>
      <c r="BN3302" s="172"/>
    </row>
    <row r="3303" spans="20:66" s="156" customFormat="1">
      <c r="T3303" s="172"/>
      <c r="U3303" s="172"/>
      <c r="V3303" s="172"/>
      <c r="W3303" s="172"/>
      <c r="X3303" s="172"/>
      <c r="Y3303" s="172"/>
      <c r="Z3303" s="172"/>
      <c r="AA3303" s="172"/>
      <c r="AB3303" s="172"/>
      <c r="AC3303" s="172"/>
      <c r="AD3303" s="172"/>
      <c r="AE3303" s="172"/>
      <c r="AF3303" s="172"/>
      <c r="AG3303" s="172"/>
      <c r="AH3303" s="172"/>
      <c r="AI3303" s="172"/>
      <c r="AJ3303" s="172"/>
      <c r="AK3303" s="172"/>
      <c r="AL3303" s="172"/>
      <c r="AM3303" s="172"/>
      <c r="AN3303" s="172"/>
      <c r="AO3303" s="172"/>
      <c r="AP3303" s="172"/>
      <c r="AQ3303" s="172"/>
      <c r="AR3303" s="172"/>
      <c r="AS3303" s="172"/>
      <c r="AT3303" s="172"/>
      <c r="AU3303" s="172"/>
      <c r="AV3303" s="172"/>
      <c r="AW3303" s="172"/>
      <c r="AX3303" s="172"/>
      <c r="AY3303" s="172"/>
      <c r="AZ3303" s="172"/>
      <c r="BA3303" s="172"/>
      <c r="BB3303" s="172"/>
      <c r="BC3303" s="172"/>
      <c r="BD3303" s="172"/>
      <c r="BE3303" s="172"/>
      <c r="BF3303" s="172"/>
      <c r="BG3303" s="172"/>
      <c r="BH3303" s="172"/>
      <c r="BI3303" s="172"/>
      <c r="BJ3303" s="172"/>
      <c r="BK3303" s="172"/>
      <c r="BL3303" s="172"/>
      <c r="BM3303" s="172"/>
      <c r="BN3303" s="172"/>
    </row>
    <row r="3304" spans="20:66" s="156" customFormat="1">
      <c r="T3304" s="172"/>
      <c r="U3304" s="172"/>
      <c r="V3304" s="172"/>
      <c r="W3304" s="172"/>
      <c r="X3304" s="172"/>
      <c r="Y3304" s="172"/>
      <c r="Z3304" s="172"/>
      <c r="AA3304" s="172"/>
      <c r="AB3304" s="172"/>
      <c r="AC3304" s="172"/>
      <c r="AD3304" s="172"/>
      <c r="AE3304" s="172"/>
      <c r="AF3304" s="172"/>
      <c r="AG3304" s="172"/>
      <c r="AH3304" s="172"/>
      <c r="AI3304" s="172"/>
      <c r="AJ3304" s="172"/>
      <c r="AK3304" s="172"/>
      <c r="AL3304" s="172"/>
      <c r="AM3304" s="172"/>
      <c r="AN3304" s="172"/>
      <c r="AO3304" s="172"/>
      <c r="AP3304" s="172"/>
      <c r="AQ3304" s="172"/>
      <c r="AR3304" s="172"/>
      <c r="AS3304" s="172"/>
      <c r="AT3304" s="172"/>
      <c r="AU3304" s="172"/>
      <c r="AV3304" s="172"/>
      <c r="AW3304" s="172"/>
      <c r="AX3304" s="172"/>
      <c r="AY3304" s="172"/>
      <c r="AZ3304" s="172"/>
      <c r="BA3304" s="172"/>
      <c r="BB3304" s="172"/>
      <c r="BC3304" s="172"/>
      <c r="BD3304" s="172"/>
      <c r="BE3304" s="172"/>
      <c r="BF3304" s="172"/>
      <c r="BG3304" s="172"/>
      <c r="BH3304" s="172"/>
      <c r="BI3304" s="172"/>
      <c r="BJ3304" s="172"/>
      <c r="BK3304" s="172"/>
      <c r="BL3304" s="172"/>
      <c r="BM3304" s="172"/>
      <c r="BN3304" s="172"/>
    </row>
    <row r="3305" spans="20:66" s="156" customFormat="1">
      <c r="T3305" s="172"/>
      <c r="U3305" s="172"/>
      <c r="V3305" s="172"/>
      <c r="W3305" s="172"/>
      <c r="X3305" s="172"/>
      <c r="Y3305" s="172"/>
      <c r="Z3305" s="172"/>
      <c r="AA3305" s="172"/>
      <c r="AB3305" s="172"/>
      <c r="AC3305" s="172"/>
      <c r="AD3305" s="172"/>
      <c r="AE3305" s="172"/>
      <c r="AF3305" s="172"/>
      <c r="AG3305" s="172"/>
      <c r="AH3305" s="172"/>
      <c r="AI3305" s="172"/>
      <c r="AJ3305" s="172"/>
      <c r="AK3305" s="172"/>
      <c r="AL3305" s="172"/>
      <c r="AM3305" s="172"/>
      <c r="AN3305" s="172"/>
      <c r="AO3305" s="172"/>
      <c r="AP3305" s="172"/>
      <c r="AQ3305" s="172"/>
      <c r="AR3305" s="172"/>
      <c r="AS3305" s="172"/>
      <c r="AT3305" s="172"/>
      <c r="AU3305" s="172"/>
      <c r="AV3305" s="172"/>
      <c r="AW3305" s="172"/>
      <c r="AX3305" s="172"/>
      <c r="AY3305" s="172"/>
      <c r="AZ3305" s="172"/>
      <c r="BA3305" s="172"/>
      <c r="BB3305" s="172"/>
      <c r="BC3305" s="172"/>
      <c r="BD3305" s="172"/>
      <c r="BE3305" s="172"/>
      <c r="BF3305" s="172"/>
      <c r="BG3305" s="172"/>
      <c r="BH3305" s="172"/>
      <c r="BI3305" s="172"/>
      <c r="BJ3305" s="172"/>
      <c r="BK3305" s="172"/>
      <c r="BL3305" s="172"/>
      <c r="BM3305" s="172"/>
      <c r="BN3305" s="172"/>
    </row>
    <row r="3306" spans="20:66" s="156" customFormat="1">
      <c r="T3306" s="172"/>
      <c r="U3306" s="172"/>
      <c r="V3306" s="172"/>
      <c r="W3306" s="172"/>
      <c r="X3306" s="172"/>
      <c r="Y3306" s="172"/>
      <c r="Z3306" s="172"/>
      <c r="AA3306" s="172"/>
      <c r="AB3306" s="172"/>
      <c r="AC3306" s="172"/>
      <c r="AD3306" s="172"/>
      <c r="AE3306" s="172"/>
      <c r="AF3306" s="172"/>
      <c r="AG3306" s="172"/>
      <c r="AH3306" s="172"/>
      <c r="AI3306" s="172"/>
      <c r="AJ3306" s="172"/>
      <c r="AK3306" s="172"/>
      <c r="AL3306" s="172"/>
      <c r="AM3306" s="172"/>
      <c r="AN3306" s="172"/>
      <c r="AO3306" s="172"/>
      <c r="AP3306" s="172"/>
      <c r="AQ3306" s="172"/>
      <c r="AR3306" s="172"/>
      <c r="AS3306" s="172"/>
      <c r="AT3306" s="172"/>
      <c r="AU3306" s="172"/>
      <c r="AV3306" s="172"/>
      <c r="AW3306" s="172"/>
      <c r="AX3306" s="172"/>
      <c r="AY3306" s="172"/>
      <c r="AZ3306" s="172"/>
      <c r="BA3306" s="172"/>
      <c r="BB3306" s="172"/>
      <c r="BC3306" s="172"/>
      <c r="BD3306" s="172"/>
      <c r="BE3306" s="172"/>
      <c r="BF3306" s="172"/>
      <c r="BG3306" s="172"/>
      <c r="BH3306" s="172"/>
      <c r="BI3306" s="172"/>
      <c r="BJ3306" s="172"/>
      <c r="BK3306" s="172"/>
      <c r="BL3306" s="172"/>
      <c r="BM3306" s="172"/>
      <c r="BN3306" s="172"/>
    </row>
    <row r="3307" spans="20:66" s="156" customFormat="1">
      <c r="T3307" s="172"/>
      <c r="U3307" s="172"/>
      <c r="V3307" s="172"/>
      <c r="W3307" s="172"/>
      <c r="X3307" s="172"/>
      <c r="Y3307" s="172"/>
      <c r="Z3307" s="172"/>
      <c r="AA3307" s="172"/>
      <c r="AB3307" s="172"/>
      <c r="AC3307" s="172"/>
      <c r="AD3307" s="172"/>
      <c r="AE3307" s="172"/>
      <c r="AF3307" s="172"/>
      <c r="AG3307" s="172"/>
      <c r="AH3307" s="172"/>
      <c r="AI3307" s="172"/>
      <c r="AJ3307" s="172"/>
      <c r="AK3307" s="172"/>
      <c r="AL3307" s="172"/>
      <c r="AM3307" s="172"/>
      <c r="AN3307" s="172"/>
      <c r="AO3307" s="172"/>
      <c r="AP3307" s="172"/>
      <c r="AQ3307" s="172"/>
      <c r="AR3307" s="172"/>
      <c r="AS3307" s="172"/>
      <c r="AT3307" s="172"/>
      <c r="AU3307" s="172"/>
      <c r="AV3307" s="172"/>
      <c r="AW3307" s="172"/>
      <c r="AX3307" s="172"/>
      <c r="AY3307" s="172"/>
      <c r="AZ3307" s="172"/>
      <c r="BA3307" s="172"/>
      <c r="BB3307" s="172"/>
      <c r="BC3307" s="172"/>
      <c r="BD3307" s="172"/>
      <c r="BE3307" s="172"/>
      <c r="BF3307" s="172"/>
      <c r="BG3307" s="172"/>
      <c r="BH3307" s="172"/>
      <c r="BI3307" s="172"/>
      <c r="BJ3307" s="172"/>
      <c r="BK3307" s="172"/>
      <c r="BL3307" s="172"/>
      <c r="BM3307" s="172"/>
      <c r="BN3307" s="172"/>
    </row>
    <row r="3308" spans="20:66" s="156" customFormat="1">
      <c r="T3308" s="172"/>
      <c r="U3308" s="172"/>
      <c r="V3308" s="172"/>
      <c r="W3308" s="172"/>
      <c r="X3308" s="172"/>
      <c r="Y3308" s="172"/>
      <c r="Z3308" s="172"/>
      <c r="AA3308" s="172"/>
      <c r="AB3308" s="172"/>
      <c r="AC3308" s="172"/>
      <c r="AD3308" s="172"/>
      <c r="AE3308" s="172"/>
      <c r="AF3308" s="172"/>
      <c r="AG3308" s="172"/>
      <c r="AH3308" s="172"/>
      <c r="AI3308" s="172"/>
      <c r="AJ3308" s="172"/>
      <c r="AK3308" s="172"/>
      <c r="AL3308" s="172"/>
      <c r="AM3308" s="172"/>
      <c r="AN3308" s="172"/>
      <c r="AO3308" s="172"/>
      <c r="AP3308" s="172"/>
      <c r="AQ3308" s="172"/>
      <c r="AR3308" s="172"/>
      <c r="AS3308" s="172"/>
      <c r="AT3308" s="172"/>
      <c r="AU3308" s="172"/>
      <c r="AV3308" s="172"/>
      <c r="AW3308" s="172"/>
      <c r="AX3308" s="172"/>
      <c r="AY3308" s="172"/>
      <c r="AZ3308" s="172"/>
      <c r="BA3308" s="172"/>
      <c r="BB3308" s="172"/>
      <c r="BC3308" s="172"/>
      <c r="BD3308" s="172"/>
      <c r="BE3308" s="172"/>
      <c r="BF3308" s="172"/>
      <c r="BG3308" s="172"/>
      <c r="BH3308" s="172"/>
      <c r="BI3308" s="172"/>
      <c r="BJ3308" s="172"/>
      <c r="BK3308" s="172"/>
      <c r="BL3308" s="172"/>
      <c r="BM3308" s="172"/>
      <c r="BN3308" s="172"/>
    </row>
    <row r="3309" spans="20:66" s="156" customFormat="1">
      <c r="T3309" s="172"/>
      <c r="U3309" s="172"/>
      <c r="V3309" s="172"/>
      <c r="W3309" s="172"/>
      <c r="X3309" s="172"/>
      <c r="Y3309" s="172"/>
      <c r="Z3309" s="172"/>
      <c r="AA3309" s="172"/>
      <c r="AB3309" s="172"/>
      <c r="AC3309" s="172"/>
      <c r="AD3309" s="172"/>
      <c r="AE3309" s="172"/>
      <c r="AF3309" s="172"/>
      <c r="AG3309" s="172"/>
      <c r="AH3309" s="172"/>
      <c r="AI3309" s="172"/>
      <c r="AJ3309" s="172"/>
      <c r="AK3309" s="172"/>
      <c r="AL3309" s="172"/>
      <c r="AM3309" s="172"/>
      <c r="AN3309" s="172"/>
      <c r="AO3309" s="172"/>
      <c r="AP3309" s="172"/>
      <c r="AQ3309" s="172"/>
      <c r="AR3309" s="172"/>
      <c r="AS3309" s="172"/>
      <c r="AT3309" s="172"/>
      <c r="AU3309" s="172"/>
      <c r="AV3309" s="172"/>
      <c r="AW3309" s="172"/>
      <c r="AX3309" s="172"/>
      <c r="AY3309" s="172"/>
      <c r="AZ3309" s="172"/>
      <c r="BA3309" s="172"/>
      <c r="BB3309" s="172"/>
      <c r="BC3309" s="172"/>
      <c r="BD3309" s="172"/>
      <c r="BE3309" s="172"/>
      <c r="BF3309" s="172"/>
      <c r="BG3309" s="172"/>
      <c r="BH3309" s="172"/>
      <c r="BI3309" s="172"/>
      <c r="BJ3309" s="172"/>
      <c r="BK3309" s="172"/>
      <c r="BL3309" s="172"/>
      <c r="BM3309" s="172"/>
      <c r="BN3309" s="172"/>
    </row>
    <row r="3310" spans="20:66" s="156" customFormat="1">
      <c r="T3310" s="172"/>
      <c r="U3310" s="172"/>
      <c r="V3310" s="172"/>
      <c r="W3310" s="172"/>
      <c r="X3310" s="172"/>
      <c r="Y3310" s="172"/>
      <c r="Z3310" s="172"/>
      <c r="AA3310" s="172"/>
      <c r="AB3310" s="172"/>
      <c r="AC3310" s="172"/>
      <c r="AD3310" s="172"/>
      <c r="AE3310" s="172"/>
      <c r="AF3310" s="172"/>
      <c r="AG3310" s="172"/>
      <c r="AH3310" s="172"/>
      <c r="AI3310" s="172"/>
      <c r="AJ3310" s="172"/>
      <c r="AK3310" s="172"/>
      <c r="AL3310" s="172"/>
      <c r="AM3310" s="172"/>
      <c r="AN3310" s="172"/>
      <c r="AO3310" s="172"/>
      <c r="AP3310" s="172"/>
      <c r="AQ3310" s="172"/>
      <c r="AR3310" s="172"/>
      <c r="AS3310" s="172"/>
      <c r="AT3310" s="172"/>
      <c r="AU3310" s="172"/>
      <c r="AV3310" s="172"/>
      <c r="AW3310" s="172"/>
      <c r="AX3310" s="172"/>
      <c r="AY3310" s="172"/>
      <c r="AZ3310" s="172"/>
      <c r="BA3310" s="172"/>
      <c r="BB3310" s="172"/>
      <c r="BC3310" s="172"/>
      <c r="BD3310" s="172"/>
      <c r="BE3310" s="172"/>
      <c r="BF3310" s="172"/>
      <c r="BG3310" s="172"/>
      <c r="BH3310" s="172"/>
      <c r="BI3310" s="172"/>
      <c r="BJ3310" s="172"/>
      <c r="BK3310" s="172"/>
      <c r="BL3310" s="172"/>
      <c r="BM3310" s="172"/>
      <c r="BN3310" s="172"/>
    </row>
    <row r="3311" spans="20:66" s="156" customFormat="1">
      <c r="T3311" s="172"/>
      <c r="U3311" s="172"/>
      <c r="V3311" s="172"/>
      <c r="W3311" s="172"/>
      <c r="X3311" s="172"/>
      <c r="Y3311" s="172"/>
      <c r="Z3311" s="172"/>
      <c r="AA3311" s="172"/>
      <c r="AB3311" s="172"/>
      <c r="AC3311" s="172"/>
      <c r="AD3311" s="172"/>
      <c r="AE3311" s="172"/>
      <c r="AF3311" s="172"/>
      <c r="AG3311" s="172"/>
      <c r="AH3311" s="172"/>
      <c r="AI3311" s="172"/>
      <c r="AJ3311" s="172"/>
      <c r="AK3311" s="172"/>
      <c r="AL3311" s="172"/>
      <c r="AM3311" s="172"/>
      <c r="AN3311" s="172"/>
      <c r="AO3311" s="172"/>
      <c r="AP3311" s="172"/>
      <c r="AQ3311" s="172"/>
      <c r="AR3311" s="172"/>
      <c r="AS3311" s="172"/>
      <c r="AT3311" s="172"/>
      <c r="AU3311" s="172"/>
      <c r="AV3311" s="172"/>
      <c r="AW3311" s="172"/>
      <c r="AX3311" s="172"/>
      <c r="AY3311" s="172"/>
      <c r="AZ3311" s="172"/>
      <c r="BA3311" s="172"/>
      <c r="BB3311" s="172"/>
      <c r="BC3311" s="172"/>
      <c r="BD3311" s="172"/>
      <c r="BE3311" s="172"/>
      <c r="BF3311" s="172"/>
      <c r="BG3311" s="172"/>
      <c r="BH3311" s="172"/>
      <c r="BI3311" s="172"/>
      <c r="BJ3311" s="172"/>
      <c r="BK3311" s="172"/>
      <c r="BL3311" s="172"/>
      <c r="BM3311" s="172"/>
      <c r="BN3311" s="172"/>
    </row>
    <row r="3312" spans="20:66" s="156" customFormat="1">
      <c r="T3312" s="172"/>
      <c r="U3312" s="172"/>
      <c r="V3312" s="172"/>
      <c r="W3312" s="172"/>
      <c r="X3312" s="172"/>
      <c r="Y3312" s="172"/>
      <c r="Z3312" s="172"/>
      <c r="AA3312" s="172"/>
      <c r="AB3312" s="172"/>
      <c r="AC3312" s="172"/>
      <c r="AD3312" s="172"/>
      <c r="AE3312" s="172"/>
      <c r="AF3312" s="172"/>
      <c r="AG3312" s="172"/>
      <c r="AH3312" s="172"/>
      <c r="AI3312" s="172"/>
      <c r="AJ3312" s="172"/>
      <c r="AK3312" s="172"/>
      <c r="AL3312" s="172"/>
      <c r="AM3312" s="172"/>
      <c r="AN3312" s="172"/>
      <c r="AO3312" s="172"/>
      <c r="AP3312" s="172"/>
      <c r="AQ3312" s="172"/>
      <c r="AR3312" s="172"/>
      <c r="AS3312" s="172"/>
      <c r="AT3312" s="172"/>
      <c r="AU3312" s="172"/>
      <c r="AV3312" s="172"/>
      <c r="AW3312" s="172"/>
      <c r="AX3312" s="172"/>
      <c r="AY3312" s="172"/>
      <c r="AZ3312" s="172"/>
      <c r="BA3312" s="172"/>
      <c r="BB3312" s="172"/>
      <c r="BC3312" s="172"/>
      <c r="BD3312" s="172"/>
      <c r="BE3312" s="172"/>
      <c r="BF3312" s="172"/>
      <c r="BG3312" s="172"/>
      <c r="BH3312" s="172"/>
      <c r="BI3312" s="172"/>
      <c r="BJ3312" s="172"/>
      <c r="BK3312" s="172"/>
      <c r="BL3312" s="172"/>
      <c r="BM3312" s="172"/>
      <c r="BN3312" s="172"/>
    </row>
    <row r="3313" spans="20:66" s="156" customFormat="1">
      <c r="T3313" s="172"/>
      <c r="U3313" s="172"/>
      <c r="V3313" s="172"/>
      <c r="W3313" s="172"/>
      <c r="X3313" s="172"/>
      <c r="Y3313" s="172"/>
      <c r="Z3313" s="172"/>
      <c r="AA3313" s="172"/>
      <c r="AB3313" s="172"/>
      <c r="AC3313" s="172"/>
      <c r="AD3313" s="172"/>
      <c r="AE3313" s="172"/>
      <c r="AF3313" s="172"/>
      <c r="AG3313" s="172"/>
      <c r="AH3313" s="172"/>
      <c r="AI3313" s="172"/>
      <c r="AJ3313" s="172"/>
      <c r="AK3313" s="172"/>
      <c r="AL3313" s="172"/>
      <c r="AM3313" s="172"/>
      <c r="AN3313" s="172"/>
      <c r="AO3313" s="172"/>
      <c r="AP3313" s="172"/>
      <c r="AQ3313" s="172"/>
      <c r="AR3313" s="172"/>
      <c r="AS3313" s="172"/>
      <c r="AT3313" s="172"/>
      <c r="AU3313" s="172"/>
      <c r="AV3313" s="172"/>
      <c r="AW3313" s="172"/>
      <c r="AX3313" s="172"/>
      <c r="AY3313" s="172"/>
      <c r="AZ3313" s="172"/>
      <c r="BA3313" s="172"/>
      <c r="BB3313" s="172"/>
      <c r="BC3313" s="172"/>
      <c r="BD3313" s="172"/>
      <c r="BE3313" s="172"/>
      <c r="BF3313" s="172"/>
      <c r="BG3313" s="172"/>
      <c r="BH3313" s="172"/>
      <c r="BI3313" s="172"/>
      <c r="BJ3313" s="172"/>
      <c r="BK3313" s="172"/>
      <c r="BL3313" s="172"/>
      <c r="BM3313" s="172"/>
      <c r="BN3313" s="172"/>
    </row>
    <row r="3314" spans="20:66" s="156" customFormat="1">
      <c r="T3314" s="172"/>
      <c r="U3314" s="172"/>
      <c r="V3314" s="172"/>
      <c r="W3314" s="172"/>
      <c r="X3314" s="172"/>
      <c r="Y3314" s="172"/>
      <c r="Z3314" s="172"/>
      <c r="AA3314" s="172"/>
      <c r="AB3314" s="172"/>
      <c r="AC3314" s="172"/>
      <c r="AD3314" s="172"/>
      <c r="AE3314" s="172"/>
      <c r="AF3314" s="172"/>
      <c r="AG3314" s="172"/>
      <c r="AH3314" s="172"/>
      <c r="AI3314" s="172"/>
      <c r="AJ3314" s="172"/>
      <c r="AK3314" s="172"/>
      <c r="AL3314" s="172"/>
      <c r="AM3314" s="172"/>
      <c r="AN3314" s="172"/>
      <c r="AO3314" s="172"/>
      <c r="AP3314" s="172"/>
      <c r="AQ3314" s="172"/>
      <c r="AR3314" s="172"/>
      <c r="AS3314" s="172"/>
      <c r="AT3314" s="172"/>
      <c r="AU3314" s="172"/>
      <c r="AV3314" s="172"/>
      <c r="AW3314" s="172"/>
      <c r="AX3314" s="172"/>
      <c r="AY3314" s="172"/>
      <c r="AZ3314" s="172"/>
      <c r="BA3314" s="172"/>
      <c r="BB3314" s="172"/>
      <c r="BC3314" s="172"/>
      <c r="BD3314" s="172"/>
      <c r="BE3314" s="172"/>
      <c r="BF3314" s="172"/>
      <c r="BG3314" s="172"/>
      <c r="BH3314" s="172"/>
      <c r="BI3314" s="172"/>
      <c r="BJ3314" s="172"/>
      <c r="BK3314" s="172"/>
      <c r="BL3314" s="172"/>
      <c r="BM3314" s="172"/>
      <c r="BN3314" s="172"/>
    </row>
    <row r="3315" spans="20:66" s="156" customFormat="1">
      <c r="T3315" s="172"/>
      <c r="U3315" s="172"/>
      <c r="V3315" s="172"/>
      <c r="W3315" s="172"/>
      <c r="X3315" s="172"/>
      <c r="Y3315" s="172"/>
      <c r="Z3315" s="172"/>
      <c r="AA3315" s="172"/>
      <c r="AB3315" s="172"/>
      <c r="AC3315" s="172"/>
      <c r="AD3315" s="172"/>
      <c r="AE3315" s="172"/>
      <c r="AF3315" s="172"/>
      <c r="AG3315" s="172"/>
      <c r="AH3315" s="172"/>
      <c r="AI3315" s="172"/>
      <c r="AJ3315" s="172"/>
      <c r="AK3315" s="172"/>
      <c r="AL3315" s="172"/>
      <c r="AM3315" s="172"/>
      <c r="AN3315" s="172"/>
      <c r="AO3315" s="172"/>
      <c r="AP3315" s="172"/>
      <c r="AQ3315" s="172"/>
      <c r="AR3315" s="172"/>
      <c r="AS3315" s="172"/>
      <c r="AT3315" s="172"/>
      <c r="AU3315" s="172"/>
      <c r="AV3315" s="172"/>
      <c r="AW3315" s="172"/>
      <c r="AX3315" s="172"/>
      <c r="AY3315" s="172"/>
      <c r="AZ3315" s="172"/>
      <c r="BA3315" s="172"/>
      <c r="BB3315" s="172"/>
      <c r="BC3315" s="172"/>
      <c r="BD3315" s="172"/>
      <c r="BE3315" s="172"/>
      <c r="BF3315" s="172"/>
      <c r="BG3315" s="172"/>
      <c r="BH3315" s="172"/>
      <c r="BI3315" s="172"/>
      <c r="BJ3315" s="172"/>
      <c r="BK3315" s="172"/>
      <c r="BL3315" s="172"/>
      <c r="BM3315" s="172"/>
      <c r="BN3315" s="172"/>
    </row>
    <row r="3316" spans="20:66" s="156" customFormat="1">
      <c r="T3316" s="172"/>
      <c r="U3316" s="172"/>
      <c r="V3316" s="172"/>
      <c r="W3316" s="172"/>
      <c r="X3316" s="172"/>
      <c r="Y3316" s="172"/>
      <c r="Z3316" s="172"/>
      <c r="AA3316" s="172"/>
      <c r="AB3316" s="172"/>
      <c r="AC3316" s="172"/>
      <c r="AD3316" s="172"/>
      <c r="AE3316" s="172"/>
      <c r="AF3316" s="172"/>
      <c r="AG3316" s="172"/>
      <c r="AH3316" s="172"/>
      <c r="AI3316" s="172"/>
      <c r="AJ3316" s="172"/>
      <c r="AK3316" s="172"/>
      <c r="AL3316" s="172"/>
      <c r="AM3316" s="172"/>
      <c r="AN3316" s="172"/>
      <c r="AO3316" s="172"/>
      <c r="AP3316" s="172"/>
      <c r="AQ3316" s="172"/>
      <c r="AR3316" s="172"/>
      <c r="AS3316" s="172"/>
      <c r="AT3316" s="172"/>
      <c r="AU3316" s="172"/>
      <c r="AV3316" s="172"/>
      <c r="AW3316" s="172"/>
      <c r="AX3316" s="172"/>
      <c r="AY3316" s="172"/>
      <c r="AZ3316" s="172"/>
      <c r="BA3316" s="172"/>
      <c r="BB3316" s="172"/>
      <c r="BC3316" s="172"/>
      <c r="BD3316" s="172"/>
      <c r="BE3316" s="172"/>
      <c r="BF3316" s="172"/>
      <c r="BG3316" s="172"/>
      <c r="BH3316" s="172"/>
      <c r="BI3316" s="172"/>
      <c r="BJ3316" s="172"/>
      <c r="BK3316" s="172"/>
      <c r="BL3316" s="172"/>
      <c r="BM3316" s="172"/>
      <c r="BN3316" s="172"/>
    </row>
    <row r="3317" spans="20:66" s="156" customFormat="1">
      <c r="T3317" s="172"/>
      <c r="U3317" s="172"/>
      <c r="V3317" s="172"/>
      <c r="W3317" s="172"/>
      <c r="X3317" s="172"/>
      <c r="Y3317" s="172"/>
      <c r="Z3317" s="172"/>
      <c r="AA3317" s="172"/>
      <c r="AB3317" s="172"/>
      <c r="AC3317" s="172"/>
      <c r="AD3317" s="172"/>
      <c r="AE3317" s="172"/>
      <c r="AF3317" s="172"/>
      <c r="AG3317" s="172"/>
      <c r="AH3317" s="172"/>
      <c r="AI3317" s="172"/>
      <c r="AJ3317" s="172"/>
      <c r="AK3317" s="172"/>
      <c r="AL3317" s="172"/>
      <c r="AM3317" s="172"/>
      <c r="AN3317" s="172"/>
      <c r="AO3317" s="172"/>
      <c r="AP3317" s="172"/>
      <c r="AQ3317" s="172"/>
      <c r="AR3317" s="172"/>
      <c r="AS3317" s="172"/>
      <c r="AT3317" s="172"/>
      <c r="AU3317" s="172"/>
      <c r="AV3317" s="172"/>
      <c r="AW3317" s="172"/>
      <c r="AX3317" s="172"/>
      <c r="AY3317" s="172"/>
      <c r="AZ3317" s="172"/>
      <c r="BA3317" s="172"/>
      <c r="BB3317" s="172"/>
      <c r="BC3317" s="172"/>
      <c r="BD3317" s="172"/>
      <c r="BE3317" s="172"/>
      <c r="BF3317" s="172"/>
      <c r="BG3317" s="172"/>
      <c r="BH3317" s="172"/>
      <c r="BI3317" s="172"/>
      <c r="BJ3317" s="172"/>
      <c r="BK3317" s="172"/>
      <c r="BL3317" s="172"/>
      <c r="BM3317" s="172"/>
      <c r="BN3317" s="172"/>
    </row>
    <row r="3318" spans="20:66" s="156" customFormat="1">
      <c r="T3318" s="172"/>
      <c r="U3318" s="172"/>
      <c r="V3318" s="172"/>
      <c r="W3318" s="172"/>
      <c r="X3318" s="172"/>
      <c r="Y3318" s="172"/>
      <c r="Z3318" s="172"/>
      <c r="AA3318" s="172"/>
      <c r="AB3318" s="172"/>
      <c r="AC3318" s="172"/>
      <c r="AD3318" s="172"/>
      <c r="AE3318" s="172"/>
      <c r="AF3318" s="172"/>
      <c r="AG3318" s="172"/>
      <c r="AH3318" s="172"/>
      <c r="AI3318" s="172"/>
      <c r="AJ3318" s="172"/>
      <c r="AK3318" s="172"/>
      <c r="AL3318" s="172"/>
      <c r="AM3318" s="172"/>
      <c r="AN3318" s="172"/>
      <c r="AO3318" s="172"/>
      <c r="AP3318" s="172"/>
      <c r="AQ3318" s="172"/>
      <c r="AR3318" s="172"/>
      <c r="AS3318" s="172"/>
      <c r="AT3318" s="172"/>
      <c r="AU3318" s="172"/>
      <c r="AV3318" s="172"/>
      <c r="AW3318" s="172"/>
      <c r="AX3318" s="172"/>
      <c r="AY3318" s="172"/>
      <c r="AZ3318" s="172"/>
      <c r="BA3318" s="172"/>
      <c r="BB3318" s="172"/>
      <c r="BC3318" s="172"/>
      <c r="BD3318" s="172"/>
      <c r="BE3318" s="172"/>
      <c r="BF3318" s="172"/>
      <c r="BG3318" s="172"/>
      <c r="BH3318" s="172"/>
      <c r="BI3318" s="172"/>
      <c r="BJ3318" s="172"/>
      <c r="BK3318" s="172"/>
      <c r="BL3318" s="172"/>
      <c r="BM3318" s="172"/>
      <c r="BN3318" s="172"/>
    </row>
    <row r="3319" spans="20:66" s="156" customFormat="1">
      <c r="T3319" s="172"/>
      <c r="U3319" s="172"/>
      <c r="V3319" s="172"/>
      <c r="W3319" s="172"/>
      <c r="X3319" s="172"/>
      <c r="Y3319" s="172"/>
      <c r="Z3319" s="172"/>
      <c r="AA3319" s="172"/>
      <c r="AB3319" s="172"/>
      <c r="AC3319" s="172"/>
      <c r="AD3319" s="172"/>
      <c r="AE3319" s="172"/>
      <c r="AF3319" s="172"/>
      <c r="AG3319" s="172"/>
      <c r="AH3319" s="172"/>
      <c r="AI3319" s="172"/>
      <c r="AJ3319" s="172"/>
      <c r="AK3319" s="172"/>
      <c r="AL3319" s="172"/>
      <c r="AM3319" s="172"/>
      <c r="AN3319" s="172"/>
      <c r="AO3319" s="172"/>
      <c r="AP3319" s="172"/>
      <c r="AQ3319" s="172"/>
      <c r="AR3319" s="172"/>
      <c r="AS3319" s="172"/>
      <c r="AT3319" s="172"/>
      <c r="AU3319" s="172"/>
      <c r="AV3319" s="172"/>
      <c r="AW3319" s="172"/>
      <c r="AX3319" s="172"/>
      <c r="AY3319" s="172"/>
      <c r="AZ3319" s="172"/>
      <c r="BA3319" s="172"/>
      <c r="BB3319" s="172"/>
      <c r="BC3319" s="172"/>
      <c r="BD3319" s="172"/>
      <c r="BE3319" s="172"/>
      <c r="BF3319" s="172"/>
      <c r="BG3319" s="172"/>
      <c r="BH3319" s="172"/>
      <c r="BI3319" s="172"/>
      <c r="BJ3319" s="172"/>
      <c r="BK3319" s="172"/>
      <c r="BL3319" s="172"/>
      <c r="BM3319" s="172"/>
      <c r="BN3319" s="172"/>
    </row>
    <row r="3320" spans="20:66" s="156" customFormat="1">
      <c r="T3320" s="172"/>
      <c r="U3320" s="172"/>
      <c r="V3320" s="172"/>
      <c r="W3320" s="172"/>
      <c r="X3320" s="172"/>
      <c r="Y3320" s="172"/>
      <c r="Z3320" s="172"/>
      <c r="AA3320" s="172"/>
      <c r="AB3320" s="172"/>
      <c r="AC3320" s="172"/>
      <c r="AD3320" s="172"/>
      <c r="AE3320" s="172"/>
      <c r="AF3320" s="172"/>
      <c r="AG3320" s="172"/>
      <c r="AH3320" s="172"/>
      <c r="AI3320" s="172"/>
      <c r="AJ3320" s="172"/>
      <c r="AK3320" s="172"/>
      <c r="AL3320" s="172"/>
      <c r="AM3320" s="172"/>
      <c r="AN3320" s="172"/>
      <c r="AO3320" s="172"/>
      <c r="AP3320" s="172"/>
      <c r="AQ3320" s="172"/>
      <c r="AR3320" s="172"/>
      <c r="AS3320" s="172"/>
      <c r="AT3320" s="172"/>
      <c r="AU3320" s="172"/>
      <c r="AV3320" s="172"/>
      <c r="AW3320" s="172"/>
      <c r="AX3320" s="172"/>
      <c r="AY3320" s="172"/>
      <c r="AZ3320" s="172"/>
      <c r="BA3320" s="172"/>
      <c r="BB3320" s="172"/>
      <c r="BC3320" s="172"/>
      <c r="BD3320" s="172"/>
      <c r="BE3320" s="172"/>
      <c r="BF3320" s="172"/>
      <c r="BG3320" s="172"/>
      <c r="BH3320" s="172"/>
      <c r="BI3320" s="172"/>
      <c r="BJ3320" s="172"/>
      <c r="BK3320" s="172"/>
      <c r="BL3320" s="172"/>
      <c r="BM3320" s="172"/>
      <c r="BN3320" s="172"/>
    </row>
    <row r="3321" spans="20:66" s="156" customFormat="1">
      <c r="T3321" s="172"/>
      <c r="U3321" s="172"/>
      <c r="V3321" s="172"/>
      <c r="W3321" s="172"/>
      <c r="X3321" s="172"/>
      <c r="Y3321" s="172"/>
      <c r="Z3321" s="172"/>
      <c r="AA3321" s="172"/>
      <c r="AB3321" s="172"/>
      <c r="AC3321" s="172"/>
      <c r="AD3321" s="172"/>
      <c r="AE3321" s="172"/>
      <c r="AF3321" s="172"/>
      <c r="AG3321" s="172"/>
      <c r="AH3321" s="172"/>
      <c r="AI3321" s="172"/>
      <c r="AJ3321" s="172"/>
      <c r="AK3321" s="172"/>
      <c r="AL3321" s="172"/>
      <c r="AM3321" s="172"/>
      <c r="AN3321" s="172"/>
      <c r="AO3321" s="172"/>
      <c r="AP3321" s="172"/>
      <c r="AQ3321" s="172"/>
      <c r="AR3321" s="172"/>
      <c r="AS3321" s="172"/>
      <c r="AT3321" s="172"/>
      <c r="AU3321" s="172"/>
      <c r="AV3321" s="172"/>
      <c r="AW3321" s="172"/>
      <c r="AX3321" s="172"/>
      <c r="AY3321" s="172"/>
      <c r="AZ3321" s="172"/>
      <c r="BA3321" s="172"/>
      <c r="BB3321" s="172"/>
      <c r="BC3321" s="172"/>
      <c r="BD3321" s="172"/>
      <c r="BE3321" s="172"/>
      <c r="BF3321" s="172"/>
      <c r="BG3321" s="172"/>
      <c r="BH3321" s="172"/>
      <c r="BI3321" s="172"/>
      <c r="BJ3321" s="172"/>
      <c r="BK3321" s="172"/>
      <c r="BL3321" s="172"/>
      <c r="BM3321" s="172"/>
      <c r="BN3321" s="172"/>
    </row>
    <row r="3322" spans="20:66" s="156" customFormat="1">
      <c r="T3322" s="172"/>
      <c r="U3322" s="172"/>
      <c r="V3322" s="172"/>
      <c r="W3322" s="172"/>
      <c r="X3322" s="172"/>
      <c r="Y3322" s="172"/>
      <c r="Z3322" s="172"/>
      <c r="AA3322" s="172"/>
      <c r="AB3322" s="172"/>
      <c r="AC3322" s="172"/>
      <c r="AD3322" s="172"/>
      <c r="AE3322" s="172"/>
      <c r="AF3322" s="172"/>
      <c r="AG3322" s="172"/>
      <c r="AH3322" s="172"/>
      <c r="AI3322" s="172"/>
      <c r="AJ3322" s="172"/>
      <c r="AK3322" s="172"/>
      <c r="AL3322" s="172"/>
      <c r="AM3322" s="172"/>
      <c r="AN3322" s="172"/>
      <c r="AO3322" s="172"/>
      <c r="AP3322" s="172"/>
      <c r="AQ3322" s="172"/>
      <c r="AR3322" s="172"/>
      <c r="AS3322" s="172"/>
      <c r="AT3322" s="172"/>
      <c r="AU3322" s="172"/>
      <c r="AV3322" s="172"/>
      <c r="AW3322" s="172"/>
      <c r="AX3322" s="172"/>
      <c r="AY3322" s="172"/>
      <c r="AZ3322" s="172"/>
      <c r="BA3322" s="172"/>
      <c r="BB3322" s="172"/>
      <c r="BC3322" s="172"/>
      <c r="BD3322" s="172"/>
      <c r="BE3322" s="172"/>
      <c r="BF3322" s="172"/>
      <c r="BG3322" s="172"/>
      <c r="BH3322" s="172"/>
      <c r="BI3322" s="172"/>
      <c r="BJ3322" s="172"/>
      <c r="BK3322" s="172"/>
      <c r="BL3322" s="172"/>
      <c r="BM3322" s="172"/>
      <c r="BN3322" s="172"/>
    </row>
    <row r="3323" spans="20:66" s="156" customFormat="1">
      <c r="T3323" s="172"/>
      <c r="U3323" s="172"/>
      <c r="V3323" s="172"/>
      <c r="W3323" s="172"/>
      <c r="X3323" s="172"/>
      <c r="Y3323" s="172"/>
      <c r="Z3323" s="172"/>
      <c r="AA3323" s="172"/>
      <c r="AB3323" s="172"/>
      <c r="AC3323" s="172"/>
      <c r="AD3323" s="172"/>
      <c r="AE3323" s="172"/>
      <c r="AF3323" s="172"/>
      <c r="AG3323" s="172"/>
      <c r="AH3323" s="172"/>
      <c r="AI3323" s="172"/>
      <c r="AJ3323" s="172"/>
      <c r="AK3323" s="172"/>
      <c r="AL3323" s="172"/>
      <c r="AM3323" s="172"/>
      <c r="AN3323" s="172"/>
      <c r="AO3323" s="172"/>
      <c r="AP3323" s="172"/>
      <c r="AQ3323" s="172"/>
      <c r="AR3323" s="172"/>
      <c r="AS3323" s="172"/>
      <c r="AT3323" s="172"/>
      <c r="AU3323" s="172"/>
      <c r="AV3323" s="172"/>
      <c r="AW3323" s="172"/>
      <c r="AX3323" s="172"/>
      <c r="AY3323" s="172"/>
      <c r="AZ3323" s="172"/>
      <c r="BA3323" s="172"/>
      <c r="BB3323" s="172"/>
      <c r="BC3323" s="172"/>
      <c r="BD3323" s="172"/>
      <c r="BE3323" s="172"/>
      <c r="BF3323" s="172"/>
      <c r="BG3323" s="172"/>
      <c r="BH3323" s="172"/>
      <c r="BI3323" s="172"/>
      <c r="BJ3323" s="172"/>
      <c r="BK3323" s="172"/>
      <c r="BL3323" s="172"/>
      <c r="BM3323" s="172"/>
      <c r="BN3323" s="172"/>
    </row>
    <row r="3324" spans="20:66" s="156" customFormat="1">
      <c r="T3324" s="172"/>
      <c r="U3324" s="172"/>
      <c r="V3324" s="172"/>
      <c r="W3324" s="172"/>
      <c r="X3324" s="172"/>
      <c r="Y3324" s="172"/>
      <c r="Z3324" s="172"/>
      <c r="AA3324" s="172"/>
      <c r="AB3324" s="172"/>
      <c r="AC3324" s="172"/>
      <c r="AD3324" s="172"/>
      <c r="AE3324" s="172"/>
      <c r="AF3324" s="172"/>
      <c r="AG3324" s="172"/>
      <c r="AH3324" s="172"/>
      <c r="AI3324" s="172"/>
      <c r="AJ3324" s="172"/>
      <c r="AK3324" s="172"/>
      <c r="AL3324" s="172"/>
      <c r="AM3324" s="172"/>
      <c r="AN3324" s="172"/>
      <c r="AO3324" s="172"/>
      <c r="AP3324" s="172"/>
      <c r="AQ3324" s="172"/>
      <c r="AR3324" s="172"/>
      <c r="AS3324" s="172"/>
      <c r="AT3324" s="172"/>
      <c r="AU3324" s="172"/>
      <c r="AV3324" s="172"/>
      <c r="AW3324" s="172"/>
      <c r="AX3324" s="172"/>
      <c r="AY3324" s="172"/>
      <c r="AZ3324" s="172"/>
      <c r="BA3324" s="172"/>
      <c r="BB3324" s="172"/>
      <c r="BC3324" s="172"/>
      <c r="BD3324" s="172"/>
      <c r="BE3324" s="172"/>
      <c r="BF3324" s="172"/>
      <c r="BG3324" s="172"/>
      <c r="BH3324" s="172"/>
      <c r="BI3324" s="172"/>
      <c r="BJ3324" s="172"/>
      <c r="BK3324" s="172"/>
      <c r="BL3324" s="172"/>
      <c r="BM3324" s="172"/>
      <c r="BN3324" s="172"/>
    </row>
    <row r="3325" spans="20:66" s="156" customFormat="1">
      <c r="T3325" s="172"/>
      <c r="U3325" s="172"/>
      <c r="V3325" s="172"/>
      <c r="W3325" s="172"/>
      <c r="X3325" s="172"/>
      <c r="Y3325" s="172"/>
      <c r="Z3325" s="172"/>
      <c r="AA3325" s="172"/>
      <c r="AB3325" s="172"/>
      <c r="AC3325" s="172"/>
      <c r="AD3325" s="172"/>
      <c r="AE3325" s="172"/>
      <c r="AF3325" s="172"/>
      <c r="AG3325" s="172"/>
      <c r="AH3325" s="172"/>
      <c r="AI3325" s="172"/>
      <c r="AJ3325" s="172"/>
      <c r="AK3325" s="172"/>
      <c r="AL3325" s="172"/>
      <c r="AM3325" s="172"/>
      <c r="AN3325" s="172"/>
      <c r="AO3325" s="172"/>
      <c r="AP3325" s="172"/>
      <c r="AQ3325" s="172"/>
      <c r="AR3325" s="172"/>
      <c r="AS3325" s="172"/>
      <c r="AT3325" s="172"/>
      <c r="AU3325" s="172"/>
      <c r="AV3325" s="172"/>
      <c r="AW3325" s="172"/>
      <c r="AX3325" s="172"/>
      <c r="AY3325" s="172"/>
      <c r="AZ3325" s="172"/>
      <c r="BA3325" s="172"/>
      <c r="BB3325" s="172"/>
      <c r="BC3325" s="172"/>
      <c r="BD3325" s="172"/>
      <c r="BE3325" s="172"/>
      <c r="BF3325" s="172"/>
      <c r="BG3325" s="172"/>
      <c r="BH3325" s="172"/>
      <c r="BI3325" s="172"/>
      <c r="BJ3325" s="172"/>
      <c r="BK3325" s="172"/>
      <c r="BL3325" s="172"/>
      <c r="BM3325" s="172"/>
      <c r="BN3325" s="172"/>
    </row>
    <row r="3326" spans="20:66" s="156" customFormat="1">
      <c r="T3326" s="172"/>
      <c r="U3326" s="172"/>
      <c r="V3326" s="172"/>
      <c r="W3326" s="172"/>
      <c r="X3326" s="172"/>
      <c r="Y3326" s="172"/>
      <c r="Z3326" s="172"/>
      <c r="AA3326" s="172"/>
      <c r="AB3326" s="172"/>
      <c r="AC3326" s="172"/>
      <c r="AD3326" s="172"/>
      <c r="AE3326" s="172"/>
      <c r="AF3326" s="172"/>
      <c r="AG3326" s="172"/>
      <c r="AH3326" s="172"/>
      <c r="AI3326" s="172"/>
      <c r="AJ3326" s="172"/>
      <c r="AK3326" s="172"/>
      <c r="AL3326" s="172"/>
      <c r="AM3326" s="172"/>
      <c r="AN3326" s="172"/>
      <c r="AO3326" s="172"/>
      <c r="AP3326" s="172"/>
      <c r="AQ3326" s="172"/>
      <c r="AR3326" s="172"/>
      <c r="AS3326" s="172"/>
      <c r="AT3326" s="172"/>
      <c r="AU3326" s="172"/>
      <c r="AV3326" s="172"/>
      <c r="AW3326" s="172"/>
      <c r="AX3326" s="172"/>
      <c r="AY3326" s="172"/>
      <c r="AZ3326" s="172"/>
      <c r="BA3326" s="172"/>
      <c r="BB3326" s="172"/>
      <c r="BC3326" s="172"/>
      <c r="BD3326" s="172"/>
      <c r="BE3326" s="172"/>
      <c r="BF3326" s="172"/>
      <c r="BG3326" s="172"/>
      <c r="BH3326" s="172"/>
      <c r="BI3326" s="172"/>
      <c r="BJ3326" s="172"/>
      <c r="BK3326" s="172"/>
      <c r="BL3326" s="172"/>
      <c r="BM3326" s="172"/>
      <c r="BN3326" s="172"/>
    </row>
    <row r="3327" spans="20:66" s="156" customFormat="1">
      <c r="T3327" s="172"/>
      <c r="U3327" s="172"/>
      <c r="V3327" s="172"/>
      <c r="W3327" s="172"/>
      <c r="X3327" s="172"/>
      <c r="Y3327" s="172"/>
      <c r="Z3327" s="172"/>
      <c r="AA3327" s="172"/>
      <c r="AB3327" s="172"/>
      <c r="AC3327" s="172"/>
      <c r="AD3327" s="172"/>
      <c r="AE3327" s="172"/>
      <c r="AF3327" s="172"/>
      <c r="AG3327" s="172"/>
      <c r="AH3327" s="172"/>
      <c r="AI3327" s="172"/>
      <c r="AJ3327" s="172"/>
      <c r="AK3327" s="172"/>
      <c r="AL3327" s="172"/>
      <c r="AM3327" s="172"/>
      <c r="AN3327" s="172"/>
      <c r="AO3327" s="172"/>
      <c r="AP3327" s="172"/>
      <c r="AQ3327" s="172"/>
      <c r="AR3327" s="172"/>
      <c r="AS3327" s="172"/>
      <c r="AT3327" s="172"/>
      <c r="AU3327" s="172"/>
      <c r="AV3327" s="172"/>
      <c r="AW3327" s="172"/>
      <c r="AX3327" s="172"/>
      <c r="AY3327" s="172"/>
      <c r="AZ3327" s="172"/>
      <c r="BA3327" s="172"/>
      <c r="BB3327" s="172"/>
      <c r="BC3327" s="172"/>
      <c r="BD3327" s="172"/>
      <c r="BE3327" s="172"/>
      <c r="BF3327" s="172"/>
      <c r="BG3327" s="172"/>
      <c r="BH3327" s="172"/>
      <c r="BI3327" s="172"/>
      <c r="BJ3327" s="172"/>
      <c r="BK3327" s="172"/>
      <c r="BL3327" s="172"/>
      <c r="BM3327" s="172"/>
      <c r="BN3327" s="172"/>
    </row>
    <row r="3328" spans="20:66" s="156" customFormat="1">
      <c r="T3328" s="172"/>
      <c r="U3328" s="172"/>
      <c r="V3328" s="172"/>
      <c r="W3328" s="172"/>
      <c r="X3328" s="172"/>
      <c r="Y3328" s="172"/>
      <c r="Z3328" s="172"/>
      <c r="AA3328" s="172"/>
      <c r="AB3328" s="172"/>
      <c r="AC3328" s="172"/>
      <c r="AD3328" s="172"/>
      <c r="AE3328" s="172"/>
      <c r="AF3328" s="172"/>
      <c r="AG3328" s="172"/>
      <c r="AH3328" s="172"/>
      <c r="AI3328" s="172"/>
      <c r="AJ3328" s="172"/>
      <c r="AK3328" s="172"/>
      <c r="AL3328" s="172"/>
      <c r="AM3328" s="172"/>
      <c r="AN3328" s="172"/>
      <c r="AO3328" s="172"/>
      <c r="AP3328" s="172"/>
      <c r="AQ3328" s="172"/>
      <c r="AR3328" s="172"/>
      <c r="AS3328" s="172"/>
      <c r="AT3328" s="172"/>
      <c r="AU3328" s="172"/>
      <c r="AV3328" s="172"/>
      <c r="AW3328" s="172"/>
      <c r="AX3328" s="172"/>
      <c r="AY3328" s="172"/>
      <c r="AZ3328" s="172"/>
      <c r="BA3328" s="172"/>
      <c r="BB3328" s="172"/>
      <c r="BC3328" s="172"/>
      <c r="BD3328" s="172"/>
      <c r="BE3328" s="172"/>
      <c r="BF3328" s="172"/>
      <c r="BG3328" s="172"/>
      <c r="BH3328" s="172"/>
      <c r="BI3328" s="172"/>
      <c r="BJ3328" s="172"/>
      <c r="BK3328" s="172"/>
      <c r="BL3328" s="172"/>
      <c r="BM3328" s="172"/>
      <c r="BN3328" s="172"/>
    </row>
    <row r="3329" spans="20:66" s="156" customFormat="1">
      <c r="T3329" s="172"/>
      <c r="U3329" s="172"/>
      <c r="V3329" s="172"/>
      <c r="W3329" s="172"/>
      <c r="X3329" s="172"/>
      <c r="Y3329" s="172"/>
      <c r="Z3329" s="172"/>
      <c r="AA3329" s="172"/>
      <c r="AB3329" s="172"/>
      <c r="AC3329" s="172"/>
      <c r="AD3329" s="172"/>
      <c r="AE3329" s="172"/>
      <c r="AF3329" s="172"/>
      <c r="AG3329" s="172"/>
      <c r="AH3329" s="172"/>
      <c r="AI3329" s="172"/>
      <c r="AJ3329" s="172"/>
      <c r="AK3329" s="172"/>
      <c r="AL3329" s="172"/>
      <c r="AM3329" s="172"/>
      <c r="AN3329" s="172"/>
      <c r="AO3329" s="172"/>
      <c r="AP3329" s="172"/>
      <c r="AQ3329" s="172"/>
      <c r="AR3329" s="172"/>
      <c r="AS3329" s="172"/>
      <c r="AT3329" s="172"/>
      <c r="AU3329" s="172"/>
      <c r="AV3329" s="172"/>
      <c r="AW3329" s="172"/>
      <c r="AX3329" s="172"/>
      <c r="AY3329" s="172"/>
      <c r="AZ3329" s="172"/>
      <c r="BA3329" s="172"/>
      <c r="BB3329" s="172"/>
      <c r="BC3329" s="172"/>
      <c r="BD3329" s="172"/>
      <c r="BE3329" s="172"/>
      <c r="BF3329" s="172"/>
      <c r="BG3329" s="172"/>
      <c r="BH3329" s="172"/>
      <c r="BI3329" s="172"/>
      <c r="BJ3329" s="172"/>
      <c r="BK3329" s="172"/>
      <c r="BL3329" s="172"/>
      <c r="BM3329" s="172"/>
      <c r="BN3329" s="172"/>
    </row>
    <row r="3330" spans="20:66" s="156" customFormat="1">
      <c r="T3330" s="172"/>
      <c r="U3330" s="172"/>
      <c r="V3330" s="172"/>
      <c r="W3330" s="172"/>
      <c r="X3330" s="172"/>
      <c r="Y3330" s="172"/>
      <c r="Z3330" s="172"/>
      <c r="AA3330" s="172"/>
      <c r="AB3330" s="172"/>
      <c r="AC3330" s="172"/>
      <c r="AD3330" s="172"/>
      <c r="AE3330" s="172"/>
      <c r="AF3330" s="172"/>
      <c r="AG3330" s="172"/>
      <c r="AH3330" s="172"/>
      <c r="AI3330" s="172"/>
      <c r="AJ3330" s="172"/>
      <c r="AK3330" s="172"/>
      <c r="AL3330" s="172"/>
      <c r="AM3330" s="172"/>
      <c r="AN3330" s="172"/>
      <c r="AO3330" s="172"/>
      <c r="AP3330" s="172"/>
      <c r="AQ3330" s="172"/>
      <c r="AR3330" s="172"/>
      <c r="AS3330" s="172"/>
      <c r="AT3330" s="172"/>
      <c r="AU3330" s="172"/>
      <c r="AV3330" s="172"/>
      <c r="AW3330" s="172"/>
      <c r="AX3330" s="172"/>
      <c r="AY3330" s="172"/>
      <c r="AZ3330" s="172"/>
      <c r="BA3330" s="172"/>
      <c r="BB3330" s="172"/>
      <c r="BC3330" s="172"/>
      <c r="BD3330" s="172"/>
      <c r="BE3330" s="172"/>
      <c r="BF3330" s="172"/>
      <c r="BG3330" s="172"/>
      <c r="BH3330" s="172"/>
      <c r="BI3330" s="172"/>
      <c r="BJ3330" s="172"/>
      <c r="BK3330" s="172"/>
      <c r="BL3330" s="172"/>
      <c r="BM3330" s="172"/>
      <c r="BN3330" s="172"/>
    </row>
    <row r="3331" spans="20:66" s="156" customFormat="1">
      <c r="T3331" s="172"/>
      <c r="U3331" s="172"/>
      <c r="V3331" s="172"/>
      <c r="W3331" s="172"/>
      <c r="X3331" s="172"/>
      <c r="Y3331" s="172"/>
      <c r="Z3331" s="172"/>
      <c r="AA3331" s="172"/>
      <c r="AB3331" s="172"/>
      <c r="AC3331" s="172"/>
      <c r="AD3331" s="172"/>
      <c r="AE3331" s="172"/>
      <c r="AF3331" s="172"/>
      <c r="AG3331" s="172"/>
      <c r="AH3331" s="172"/>
      <c r="AI3331" s="172"/>
      <c r="AJ3331" s="172"/>
      <c r="AK3331" s="172"/>
      <c r="AL3331" s="172"/>
      <c r="AM3331" s="172"/>
      <c r="AN3331" s="172"/>
      <c r="AO3331" s="172"/>
      <c r="AP3331" s="172"/>
      <c r="AQ3331" s="172"/>
      <c r="AR3331" s="172"/>
      <c r="AS3331" s="172"/>
      <c r="AT3331" s="172"/>
      <c r="AU3331" s="172"/>
      <c r="AV3331" s="172"/>
      <c r="AW3331" s="172"/>
      <c r="AX3331" s="172"/>
      <c r="AY3331" s="172"/>
      <c r="AZ3331" s="172"/>
      <c r="BA3331" s="172"/>
      <c r="BB3331" s="172"/>
      <c r="BC3331" s="172"/>
      <c r="BD3331" s="172"/>
      <c r="BE3331" s="172"/>
      <c r="BF3331" s="172"/>
      <c r="BG3331" s="172"/>
      <c r="BH3331" s="172"/>
      <c r="BI3331" s="172"/>
      <c r="BJ3331" s="172"/>
      <c r="BK3331" s="172"/>
      <c r="BL3331" s="172"/>
      <c r="BM3331" s="172"/>
      <c r="BN3331" s="172"/>
    </row>
    <row r="3332" spans="20:66" s="156" customFormat="1">
      <c r="T3332" s="172"/>
      <c r="U3332" s="172"/>
      <c r="V3332" s="172"/>
      <c r="W3332" s="172"/>
      <c r="X3332" s="172"/>
      <c r="Y3332" s="172"/>
      <c r="Z3332" s="172"/>
      <c r="AA3332" s="172"/>
      <c r="AB3332" s="172"/>
      <c r="AC3332" s="172"/>
      <c r="AD3332" s="172"/>
      <c r="AE3332" s="172"/>
      <c r="AF3332" s="172"/>
      <c r="AG3332" s="172"/>
      <c r="AH3332" s="172"/>
      <c r="AI3332" s="172"/>
      <c r="AJ3332" s="172"/>
      <c r="AK3332" s="172"/>
      <c r="AL3332" s="172"/>
      <c r="AM3332" s="172"/>
      <c r="AN3332" s="172"/>
      <c r="AO3332" s="172"/>
      <c r="AP3332" s="172"/>
      <c r="AQ3332" s="172"/>
      <c r="AR3332" s="172"/>
      <c r="AS3332" s="172"/>
      <c r="AT3332" s="172"/>
      <c r="AU3332" s="172"/>
      <c r="AV3332" s="172"/>
      <c r="AW3332" s="172"/>
      <c r="AX3332" s="172"/>
      <c r="AY3332" s="172"/>
      <c r="AZ3332" s="172"/>
      <c r="BA3332" s="172"/>
      <c r="BB3332" s="172"/>
      <c r="BC3332" s="172"/>
      <c r="BD3332" s="172"/>
      <c r="BE3332" s="172"/>
      <c r="BF3332" s="172"/>
      <c r="BG3332" s="172"/>
      <c r="BH3332" s="172"/>
      <c r="BI3332" s="172"/>
      <c r="BJ3332" s="172"/>
      <c r="BK3332" s="172"/>
      <c r="BL3332" s="172"/>
      <c r="BM3332" s="172"/>
      <c r="BN3332" s="172"/>
    </row>
    <row r="3333" spans="20:66" s="156" customFormat="1">
      <c r="T3333" s="172"/>
      <c r="U3333" s="172"/>
      <c r="V3333" s="172"/>
      <c r="W3333" s="172"/>
      <c r="X3333" s="172"/>
      <c r="Y3333" s="172"/>
      <c r="Z3333" s="172"/>
      <c r="AA3333" s="172"/>
      <c r="AB3333" s="172"/>
      <c r="AC3333" s="172"/>
      <c r="AD3333" s="172"/>
      <c r="AE3333" s="172"/>
      <c r="AF3333" s="172"/>
      <c r="AG3333" s="172"/>
      <c r="AH3333" s="172"/>
      <c r="AI3333" s="172"/>
      <c r="AJ3333" s="172"/>
      <c r="AK3333" s="172"/>
      <c r="AL3333" s="172"/>
      <c r="AM3333" s="172"/>
      <c r="AN3333" s="172"/>
      <c r="AO3333" s="172"/>
      <c r="AP3333" s="172"/>
      <c r="AQ3333" s="172"/>
      <c r="AR3333" s="172"/>
      <c r="AS3333" s="172"/>
      <c r="AT3333" s="172"/>
      <c r="AU3333" s="172"/>
      <c r="AV3333" s="172"/>
      <c r="AW3333" s="172"/>
      <c r="AX3333" s="172"/>
      <c r="AY3333" s="172"/>
      <c r="AZ3333" s="172"/>
      <c r="BA3333" s="172"/>
      <c r="BB3333" s="172"/>
      <c r="BC3333" s="172"/>
      <c r="BD3333" s="172"/>
      <c r="BE3333" s="172"/>
      <c r="BF3333" s="172"/>
      <c r="BG3333" s="172"/>
      <c r="BH3333" s="172"/>
      <c r="BI3333" s="172"/>
      <c r="BJ3333" s="172"/>
      <c r="BK3333" s="172"/>
      <c r="BL3333" s="172"/>
      <c r="BM3333" s="172"/>
      <c r="BN3333" s="172"/>
    </row>
    <row r="3334" spans="20:66" s="156" customFormat="1">
      <c r="T3334" s="172"/>
      <c r="U3334" s="172"/>
      <c r="V3334" s="172"/>
      <c r="W3334" s="172"/>
      <c r="X3334" s="172"/>
      <c r="Y3334" s="172"/>
      <c r="Z3334" s="172"/>
      <c r="AA3334" s="172"/>
      <c r="AB3334" s="172"/>
      <c r="AC3334" s="172"/>
      <c r="AD3334" s="172"/>
      <c r="AE3334" s="172"/>
      <c r="AF3334" s="172"/>
      <c r="AG3334" s="172"/>
      <c r="AH3334" s="172"/>
      <c r="AI3334" s="172"/>
      <c r="AJ3334" s="172"/>
      <c r="AK3334" s="172"/>
      <c r="AL3334" s="172"/>
      <c r="AM3334" s="172"/>
      <c r="AN3334" s="172"/>
      <c r="AO3334" s="172"/>
      <c r="AP3334" s="172"/>
      <c r="AQ3334" s="172"/>
      <c r="AR3334" s="172"/>
      <c r="AS3334" s="172"/>
      <c r="AT3334" s="172"/>
      <c r="AU3334" s="172"/>
      <c r="AV3334" s="172"/>
      <c r="AW3334" s="172"/>
      <c r="AX3334" s="172"/>
      <c r="AY3334" s="172"/>
      <c r="AZ3334" s="172"/>
      <c r="BA3334" s="172"/>
      <c r="BB3334" s="172"/>
      <c r="BC3334" s="172"/>
      <c r="BD3334" s="172"/>
      <c r="BE3334" s="172"/>
      <c r="BF3334" s="172"/>
      <c r="BG3334" s="172"/>
      <c r="BH3334" s="172"/>
      <c r="BI3334" s="172"/>
      <c r="BJ3334" s="172"/>
      <c r="BK3334" s="172"/>
      <c r="BL3334" s="172"/>
      <c r="BM3334" s="172"/>
      <c r="BN3334" s="172"/>
    </row>
    <row r="3335" spans="20:66" s="156" customFormat="1">
      <c r="T3335" s="172"/>
      <c r="U3335" s="172"/>
      <c r="V3335" s="172"/>
      <c r="W3335" s="172"/>
      <c r="X3335" s="172"/>
      <c r="Y3335" s="172"/>
      <c r="Z3335" s="172"/>
      <c r="AA3335" s="172"/>
      <c r="AB3335" s="172"/>
      <c r="AC3335" s="172"/>
      <c r="AD3335" s="172"/>
      <c r="AE3335" s="172"/>
      <c r="AF3335" s="172"/>
      <c r="AG3335" s="172"/>
      <c r="AH3335" s="172"/>
      <c r="AI3335" s="172"/>
      <c r="AJ3335" s="172"/>
      <c r="AK3335" s="172"/>
      <c r="AL3335" s="172"/>
      <c r="AM3335" s="172"/>
      <c r="AN3335" s="172"/>
      <c r="AO3335" s="172"/>
      <c r="AP3335" s="172"/>
      <c r="AQ3335" s="172"/>
      <c r="AR3335" s="172"/>
      <c r="AS3335" s="172"/>
      <c r="AT3335" s="172"/>
      <c r="AU3335" s="172"/>
      <c r="AV3335" s="172"/>
      <c r="AW3335" s="172"/>
      <c r="AX3335" s="172"/>
      <c r="AY3335" s="172"/>
      <c r="AZ3335" s="172"/>
      <c r="BA3335" s="172"/>
      <c r="BB3335" s="172"/>
      <c r="BC3335" s="172"/>
      <c r="BD3335" s="172"/>
      <c r="BE3335" s="172"/>
      <c r="BF3335" s="172"/>
      <c r="BG3335" s="172"/>
      <c r="BH3335" s="172"/>
      <c r="BI3335" s="172"/>
      <c r="BJ3335" s="172"/>
      <c r="BK3335" s="172"/>
      <c r="BL3335" s="172"/>
      <c r="BM3335" s="172"/>
      <c r="BN3335" s="172"/>
    </row>
    <row r="3336" spans="20:66" s="156" customFormat="1">
      <c r="T3336" s="172"/>
      <c r="U3336" s="172"/>
      <c r="V3336" s="172"/>
      <c r="W3336" s="172"/>
      <c r="X3336" s="172"/>
      <c r="Y3336" s="172"/>
      <c r="Z3336" s="172"/>
      <c r="AA3336" s="172"/>
      <c r="AB3336" s="172"/>
      <c r="AC3336" s="172"/>
      <c r="AD3336" s="172"/>
      <c r="AE3336" s="172"/>
      <c r="AF3336" s="172"/>
      <c r="AG3336" s="172"/>
      <c r="AH3336" s="172"/>
      <c r="AI3336" s="172"/>
      <c r="AJ3336" s="172"/>
      <c r="AK3336" s="172"/>
      <c r="AL3336" s="172"/>
      <c r="AM3336" s="172"/>
      <c r="AN3336" s="172"/>
      <c r="AO3336" s="172"/>
      <c r="AP3336" s="172"/>
      <c r="AQ3336" s="172"/>
      <c r="AR3336" s="172"/>
      <c r="AS3336" s="172"/>
      <c r="AT3336" s="172"/>
      <c r="AU3336" s="172"/>
      <c r="AV3336" s="172"/>
      <c r="AW3336" s="172"/>
      <c r="AX3336" s="172"/>
      <c r="AY3336" s="172"/>
      <c r="AZ3336" s="172"/>
      <c r="BA3336" s="172"/>
      <c r="BB3336" s="172"/>
      <c r="BC3336" s="172"/>
      <c r="BD3336" s="172"/>
      <c r="BE3336" s="172"/>
      <c r="BF3336" s="172"/>
      <c r="BG3336" s="172"/>
      <c r="BH3336" s="172"/>
      <c r="BI3336" s="172"/>
      <c r="BJ3336" s="172"/>
      <c r="BK3336" s="172"/>
      <c r="BL3336" s="172"/>
      <c r="BM3336" s="172"/>
      <c r="BN3336" s="172"/>
    </row>
    <row r="3337" spans="20:66" s="156" customFormat="1">
      <c r="T3337" s="172"/>
      <c r="U3337" s="172"/>
      <c r="V3337" s="172"/>
      <c r="W3337" s="172"/>
      <c r="X3337" s="172"/>
      <c r="Y3337" s="172"/>
      <c r="Z3337" s="172"/>
      <c r="AA3337" s="172"/>
      <c r="AB3337" s="172"/>
      <c r="AC3337" s="172"/>
      <c r="AD3337" s="172"/>
      <c r="AE3337" s="172"/>
      <c r="AF3337" s="172"/>
      <c r="AG3337" s="172"/>
      <c r="AH3337" s="172"/>
      <c r="AI3337" s="172"/>
      <c r="AJ3337" s="172"/>
      <c r="AK3337" s="172"/>
      <c r="AL3337" s="172"/>
      <c r="AM3337" s="172"/>
      <c r="AN3337" s="172"/>
      <c r="AO3337" s="172"/>
      <c r="AP3337" s="172"/>
      <c r="AQ3337" s="172"/>
      <c r="AR3337" s="172"/>
      <c r="AS3337" s="172"/>
      <c r="AT3337" s="172"/>
      <c r="AU3337" s="172"/>
      <c r="AV3337" s="172"/>
      <c r="AW3337" s="172"/>
      <c r="AX3337" s="172"/>
      <c r="AY3337" s="172"/>
      <c r="AZ3337" s="172"/>
      <c r="BA3337" s="172"/>
      <c r="BB3337" s="172"/>
      <c r="BC3337" s="172"/>
      <c r="BD3337" s="172"/>
      <c r="BE3337" s="172"/>
      <c r="BF3337" s="172"/>
      <c r="BG3337" s="172"/>
      <c r="BH3337" s="172"/>
      <c r="BI3337" s="172"/>
      <c r="BJ3337" s="172"/>
      <c r="BK3337" s="172"/>
      <c r="BL3337" s="172"/>
      <c r="BM3337" s="172"/>
      <c r="BN3337" s="172"/>
    </row>
    <row r="3338" spans="20:66" s="156" customFormat="1">
      <c r="T3338" s="172"/>
      <c r="U3338" s="172"/>
      <c r="V3338" s="172"/>
      <c r="W3338" s="172"/>
      <c r="X3338" s="172"/>
      <c r="Y3338" s="172"/>
      <c r="Z3338" s="172"/>
      <c r="AA3338" s="172"/>
      <c r="AB3338" s="172"/>
      <c r="AC3338" s="172"/>
      <c r="AD3338" s="172"/>
      <c r="AE3338" s="172"/>
      <c r="AF3338" s="172"/>
      <c r="AG3338" s="172"/>
      <c r="AH3338" s="172"/>
      <c r="AI3338" s="172"/>
      <c r="AJ3338" s="172"/>
      <c r="AK3338" s="172"/>
      <c r="AL3338" s="172"/>
      <c r="AM3338" s="172"/>
      <c r="AN3338" s="172"/>
      <c r="AO3338" s="172"/>
      <c r="AP3338" s="172"/>
      <c r="AQ3338" s="172"/>
      <c r="AR3338" s="172"/>
      <c r="AS3338" s="172"/>
      <c r="AT3338" s="172"/>
      <c r="AU3338" s="172"/>
      <c r="AV3338" s="172"/>
      <c r="AW3338" s="172"/>
      <c r="AX3338" s="172"/>
      <c r="AY3338" s="172"/>
      <c r="AZ3338" s="172"/>
      <c r="BA3338" s="172"/>
      <c r="BB3338" s="172"/>
      <c r="BC3338" s="172"/>
      <c r="BD3338" s="172"/>
      <c r="BE3338" s="172"/>
      <c r="BF3338" s="172"/>
      <c r="BG3338" s="172"/>
      <c r="BH3338" s="172"/>
      <c r="BI3338" s="172"/>
      <c r="BJ3338" s="172"/>
      <c r="BK3338" s="172"/>
      <c r="BL3338" s="172"/>
      <c r="BM3338" s="172"/>
      <c r="BN3338" s="172"/>
    </row>
    <row r="3339" spans="20:66" s="156" customFormat="1">
      <c r="T3339" s="172"/>
      <c r="U3339" s="172"/>
      <c r="V3339" s="172"/>
      <c r="W3339" s="172"/>
      <c r="X3339" s="172"/>
      <c r="Y3339" s="172"/>
      <c r="Z3339" s="172"/>
      <c r="AA3339" s="172"/>
      <c r="AB3339" s="172"/>
      <c r="AC3339" s="172"/>
      <c r="AD3339" s="172"/>
      <c r="AE3339" s="172"/>
      <c r="AF3339" s="172"/>
      <c r="AG3339" s="172"/>
      <c r="AH3339" s="172"/>
      <c r="AI3339" s="172"/>
      <c r="AJ3339" s="172"/>
      <c r="AK3339" s="172"/>
      <c r="AL3339" s="172"/>
      <c r="AM3339" s="172"/>
      <c r="AN3339" s="172"/>
      <c r="AO3339" s="172"/>
      <c r="AP3339" s="172"/>
      <c r="AQ3339" s="172"/>
      <c r="AR3339" s="172"/>
      <c r="AS3339" s="172"/>
      <c r="AT3339" s="172"/>
      <c r="AU3339" s="172"/>
      <c r="AV3339" s="172"/>
      <c r="AW3339" s="172"/>
      <c r="AX3339" s="172"/>
      <c r="AY3339" s="172"/>
      <c r="AZ3339" s="172"/>
      <c r="BA3339" s="172"/>
      <c r="BB3339" s="172"/>
      <c r="BC3339" s="172"/>
      <c r="BD3339" s="172"/>
      <c r="BE3339" s="172"/>
      <c r="BF3339" s="172"/>
      <c r="BG3339" s="172"/>
      <c r="BH3339" s="172"/>
      <c r="BI3339" s="172"/>
      <c r="BJ3339" s="172"/>
      <c r="BK3339" s="172"/>
      <c r="BL3339" s="172"/>
      <c r="BM3339" s="172"/>
      <c r="BN3339" s="172"/>
    </row>
    <row r="3340" spans="20:66" s="156" customFormat="1">
      <c r="T3340" s="172"/>
      <c r="U3340" s="172"/>
      <c r="V3340" s="172"/>
      <c r="W3340" s="172"/>
      <c r="X3340" s="172"/>
      <c r="Y3340" s="172"/>
      <c r="Z3340" s="172"/>
      <c r="AA3340" s="172"/>
      <c r="AB3340" s="172"/>
      <c r="AC3340" s="172"/>
      <c r="AD3340" s="172"/>
      <c r="AE3340" s="172"/>
      <c r="AF3340" s="172"/>
      <c r="AG3340" s="172"/>
      <c r="AH3340" s="172"/>
      <c r="AI3340" s="172"/>
      <c r="AJ3340" s="172"/>
      <c r="AK3340" s="172"/>
      <c r="AL3340" s="172"/>
      <c r="AM3340" s="172"/>
      <c r="AN3340" s="172"/>
      <c r="AO3340" s="172"/>
      <c r="AP3340" s="172"/>
      <c r="AQ3340" s="172"/>
      <c r="AR3340" s="172"/>
      <c r="AS3340" s="172"/>
      <c r="AT3340" s="172"/>
      <c r="AU3340" s="172"/>
      <c r="AV3340" s="172"/>
      <c r="AW3340" s="172"/>
      <c r="AX3340" s="172"/>
      <c r="AY3340" s="172"/>
      <c r="AZ3340" s="172"/>
      <c r="BA3340" s="172"/>
      <c r="BB3340" s="172"/>
      <c r="BC3340" s="172"/>
      <c r="BD3340" s="172"/>
      <c r="BE3340" s="172"/>
      <c r="BF3340" s="172"/>
      <c r="BG3340" s="172"/>
      <c r="BH3340" s="172"/>
      <c r="BI3340" s="172"/>
      <c r="BJ3340" s="172"/>
      <c r="BK3340" s="172"/>
      <c r="BL3340" s="172"/>
      <c r="BM3340" s="172"/>
      <c r="BN3340" s="172"/>
    </row>
    <row r="3341" spans="20:66" s="156" customFormat="1">
      <c r="T3341" s="172"/>
      <c r="U3341" s="172"/>
      <c r="V3341" s="172"/>
      <c r="W3341" s="172"/>
      <c r="X3341" s="172"/>
      <c r="Y3341" s="172"/>
      <c r="Z3341" s="172"/>
      <c r="AA3341" s="172"/>
      <c r="AB3341" s="172"/>
      <c r="AC3341" s="172"/>
      <c r="AD3341" s="172"/>
      <c r="AE3341" s="172"/>
      <c r="AF3341" s="172"/>
      <c r="AG3341" s="172"/>
      <c r="AH3341" s="172"/>
      <c r="AI3341" s="172"/>
      <c r="AJ3341" s="172"/>
      <c r="AK3341" s="172"/>
      <c r="AL3341" s="172"/>
      <c r="AM3341" s="172"/>
      <c r="AN3341" s="172"/>
      <c r="AO3341" s="172"/>
      <c r="AP3341" s="172"/>
      <c r="AQ3341" s="172"/>
      <c r="AR3341" s="172"/>
      <c r="AS3341" s="172"/>
      <c r="AT3341" s="172"/>
      <c r="AU3341" s="172"/>
      <c r="AV3341" s="172"/>
      <c r="AW3341" s="172"/>
      <c r="AX3341" s="172"/>
      <c r="AY3341" s="172"/>
      <c r="AZ3341" s="172"/>
      <c r="BA3341" s="172"/>
      <c r="BB3341" s="172"/>
      <c r="BC3341" s="172"/>
      <c r="BD3341" s="172"/>
      <c r="BE3341" s="172"/>
      <c r="BF3341" s="172"/>
      <c r="BG3341" s="172"/>
      <c r="BH3341" s="172"/>
      <c r="BI3341" s="172"/>
      <c r="BJ3341" s="172"/>
      <c r="BK3341" s="172"/>
      <c r="BL3341" s="172"/>
      <c r="BM3341" s="172"/>
      <c r="BN3341" s="172"/>
    </row>
    <row r="3342" spans="20:66" s="156" customFormat="1">
      <c r="T3342" s="172"/>
      <c r="U3342" s="172"/>
      <c r="V3342" s="172"/>
      <c r="W3342" s="172"/>
      <c r="X3342" s="172"/>
      <c r="Y3342" s="172"/>
      <c r="Z3342" s="172"/>
      <c r="AA3342" s="172"/>
      <c r="AB3342" s="172"/>
      <c r="AC3342" s="172"/>
      <c r="AD3342" s="172"/>
      <c r="AE3342" s="172"/>
      <c r="AF3342" s="172"/>
      <c r="AG3342" s="172"/>
      <c r="AH3342" s="172"/>
      <c r="AI3342" s="172"/>
      <c r="AJ3342" s="172"/>
      <c r="AK3342" s="172"/>
      <c r="AL3342" s="172"/>
      <c r="AM3342" s="172"/>
      <c r="AN3342" s="172"/>
      <c r="AO3342" s="172"/>
      <c r="AP3342" s="172"/>
      <c r="AQ3342" s="172"/>
      <c r="AR3342" s="172"/>
      <c r="AS3342" s="172"/>
      <c r="AT3342" s="172"/>
      <c r="AU3342" s="172"/>
      <c r="AV3342" s="172"/>
      <c r="AW3342" s="172"/>
      <c r="AX3342" s="172"/>
      <c r="AY3342" s="172"/>
      <c r="AZ3342" s="172"/>
      <c r="BA3342" s="172"/>
      <c r="BB3342" s="172"/>
      <c r="BC3342" s="172"/>
      <c r="BD3342" s="172"/>
      <c r="BE3342" s="172"/>
      <c r="BF3342" s="172"/>
      <c r="BG3342" s="172"/>
      <c r="BH3342" s="172"/>
      <c r="BI3342" s="172"/>
      <c r="BJ3342" s="172"/>
      <c r="BK3342" s="172"/>
      <c r="BL3342" s="172"/>
      <c r="BM3342" s="172"/>
      <c r="BN3342" s="172"/>
    </row>
    <row r="3343" spans="20:66" s="156" customFormat="1">
      <c r="T3343" s="172"/>
      <c r="U3343" s="172"/>
      <c r="V3343" s="172"/>
      <c r="W3343" s="172"/>
      <c r="X3343" s="172"/>
      <c r="Y3343" s="172"/>
      <c r="Z3343" s="172"/>
      <c r="AA3343" s="172"/>
      <c r="AB3343" s="172"/>
      <c r="AC3343" s="172"/>
      <c r="AD3343" s="172"/>
      <c r="AE3343" s="172"/>
      <c r="AF3343" s="172"/>
      <c r="AG3343" s="172"/>
      <c r="AH3343" s="172"/>
      <c r="AI3343" s="172"/>
      <c r="AJ3343" s="172"/>
      <c r="AK3343" s="172"/>
      <c r="AL3343" s="172"/>
      <c r="AM3343" s="172"/>
      <c r="AN3343" s="172"/>
      <c r="AO3343" s="172"/>
      <c r="AP3343" s="172"/>
      <c r="AQ3343" s="172"/>
      <c r="AR3343" s="172"/>
      <c r="AS3343" s="172"/>
      <c r="AT3343" s="172"/>
      <c r="AU3343" s="172"/>
      <c r="AV3343" s="172"/>
      <c r="AW3343" s="172"/>
      <c r="AX3343" s="172"/>
      <c r="AY3343" s="172"/>
      <c r="AZ3343" s="172"/>
      <c r="BA3343" s="172"/>
      <c r="BB3343" s="172"/>
      <c r="BC3343" s="172"/>
      <c r="BD3343" s="172"/>
      <c r="BE3343" s="172"/>
      <c r="BF3343" s="172"/>
      <c r="BG3343" s="172"/>
      <c r="BH3343" s="172"/>
      <c r="BI3343" s="172"/>
      <c r="BJ3343" s="172"/>
      <c r="BK3343" s="172"/>
      <c r="BL3343" s="172"/>
      <c r="BM3343" s="172"/>
      <c r="BN3343" s="172"/>
    </row>
    <row r="3344" spans="20:66" s="156" customFormat="1">
      <c r="T3344" s="172"/>
      <c r="U3344" s="172"/>
      <c r="V3344" s="172"/>
      <c r="W3344" s="172"/>
      <c r="X3344" s="172"/>
      <c r="Y3344" s="172"/>
      <c r="Z3344" s="172"/>
      <c r="AA3344" s="172"/>
      <c r="AB3344" s="172"/>
      <c r="AC3344" s="172"/>
      <c r="AD3344" s="172"/>
      <c r="AE3344" s="172"/>
      <c r="AF3344" s="172"/>
      <c r="AG3344" s="172"/>
      <c r="AH3344" s="172"/>
      <c r="AI3344" s="172"/>
      <c r="AJ3344" s="172"/>
      <c r="AK3344" s="172"/>
      <c r="AL3344" s="172"/>
      <c r="AM3344" s="172"/>
      <c r="AN3344" s="172"/>
      <c r="AO3344" s="172"/>
      <c r="AP3344" s="172"/>
      <c r="AQ3344" s="172"/>
      <c r="AR3344" s="172"/>
      <c r="AS3344" s="172"/>
      <c r="AT3344" s="172"/>
      <c r="AU3344" s="172"/>
      <c r="AV3344" s="172"/>
      <c r="AW3344" s="172"/>
      <c r="AX3344" s="172"/>
      <c r="AY3344" s="172"/>
      <c r="AZ3344" s="172"/>
      <c r="BA3344" s="172"/>
      <c r="BB3344" s="172"/>
      <c r="BC3344" s="172"/>
      <c r="BD3344" s="172"/>
      <c r="BE3344" s="172"/>
      <c r="BF3344" s="172"/>
      <c r="BG3344" s="172"/>
      <c r="BH3344" s="172"/>
      <c r="BI3344" s="172"/>
      <c r="BJ3344" s="172"/>
      <c r="BK3344" s="172"/>
      <c r="BL3344" s="172"/>
      <c r="BM3344" s="172"/>
      <c r="BN3344" s="172"/>
    </row>
    <row r="3345" spans="20:66" s="156" customFormat="1">
      <c r="T3345" s="172"/>
      <c r="U3345" s="172"/>
      <c r="V3345" s="172"/>
      <c r="W3345" s="172"/>
      <c r="X3345" s="172"/>
      <c r="Y3345" s="172"/>
      <c r="Z3345" s="172"/>
      <c r="AA3345" s="172"/>
      <c r="AB3345" s="172"/>
      <c r="AC3345" s="172"/>
      <c r="AD3345" s="172"/>
      <c r="AE3345" s="172"/>
      <c r="AF3345" s="172"/>
      <c r="AG3345" s="172"/>
      <c r="AH3345" s="172"/>
      <c r="AI3345" s="172"/>
      <c r="AJ3345" s="172"/>
      <c r="AK3345" s="172"/>
      <c r="AL3345" s="172"/>
      <c r="AM3345" s="172"/>
      <c r="AN3345" s="172"/>
      <c r="AO3345" s="172"/>
      <c r="AP3345" s="172"/>
      <c r="AQ3345" s="172"/>
      <c r="AR3345" s="172"/>
      <c r="AS3345" s="172"/>
      <c r="AT3345" s="172"/>
      <c r="AU3345" s="172"/>
      <c r="AV3345" s="172"/>
      <c r="AW3345" s="172"/>
      <c r="AX3345" s="172"/>
      <c r="AY3345" s="172"/>
      <c r="AZ3345" s="172"/>
      <c r="BA3345" s="172"/>
      <c r="BB3345" s="172"/>
      <c r="BC3345" s="172"/>
      <c r="BD3345" s="172"/>
      <c r="BE3345" s="172"/>
      <c r="BF3345" s="172"/>
      <c r="BG3345" s="172"/>
      <c r="BH3345" s="172"/>
      <c r="BI3345" s="172"/>
      <c r="BJ3345" s="172"/>
      <c r="BK3345" s="172"/>
      <c r="BL3345" s="172"/>
      <c r="BM3345" s="172"/>
      <c r="BN3345" s="172"/>
    </row>
    <row r="3346" spans="20:66" s="156" customFormat="1">
      <c r="T3346" s="172"/>
      <c r="U3346" s="172"/>
      <c r="V3346" s="172"/>
      <c r="W3346" s="172"/>
      <c r="X3346" s="172"/>
      <c r="Y3346" s="172"/>
      <c r="Z3346" s="172"/>
      <c r="AA3346" s="172"/>
      <c r="AB3346" s="172"/>
      <c r="AC3346" s="172"/>
      <c r="AD3346" s="172"/>
      <c r="AE3346" s="172"/>
      <c r="AF3346" s="172"/>
      <c r="AG3346" s="172"/>
      <c r="AH3346" s="172"/>
      <c r="AI3346" s="172"/>
      <c r="AJ3346" s="172"/>
      <c r="AK3346" s="172"/>
      <c r="AL3346" s="172"/>
      <c r="AM3346" s="172"/>
      <c r="AN3346" s="172"/>
      <c r="AO3346" s="172"/>
      <c r="AP3346" s="172"/>
      <c r="AQ3346" s="172"/>
      <c r="AR3346" s="172"/>
      <c r="AS3346" s="172"/>
      <c r="AT3346" s="172"/>
      <c r="AU3346" s="172"/>
      <c r="AV3346" s="172"/>
      <c r="AW3346" s="172"/>
      <c r="AX3346" s="172"/>
      <c r="AY3346" s="172"/>
      <c r="AZ3346" s="172"/>
      <c r="BA3346" s="172"/>
      <c r="BB3346" s="172"/>
      <c r="BC3346" s="172"/>
      <c r="BD3346" s="172"/>
      <c r="BE3346" s="172"/>
      <c r="BF3346" s="172"/>
      <c r="BG3346" s="172"/>
      <c r="BH3346" s="172"/>
      <c r="BI3346" s="172"/>
      <c r="BJ3346" s="172"/>
      <c r="BK3346" s="172"/>
      <c r="BL3346" s="172"/>
      <c r="BM3346" s="172"/>
      <c r="BN3346" s="172"/>
    </row>
    <row r="3347" spans="20:66" s="156" customFormat="1">
      <c r="T3347" s="172"/>
      <c r="U3347" s="172"/>
      <c r="V3347" s="172"/>
      <c r="W3347" s="172"/>
      <c r="X3347" s="172"/>
      <c r="Y3347" s="172"/>
      <c r="Z3347" s="172"/>
      <c r="AA3347" s="172"/>
      <c r="AB3347" s="172"/>
      <c r="AC3347" s="172"/>
      <c r="AD3347" s="172"/>
      <c r="AE3347" s="172"/>
      <c r="AF3347" s="172"/>
      <c r="AG3347" s="172"/>
      <c r="AH3347" s="172"/>
      <c r="AI3347" s="172"/>
      <c r="AJ3347" s="172"/>
      <c r="AK3347" s="172"/>
      <c r="AL3347" s="172"/>
      <c r="AM3347" s="172"/>
      <c r="AN3347" s="172"/>
      <c r="AO3347" s="172"/>
      <c r="AP3347" s="172"/>
      <c r="AQ3347" s="172"/>
      <c r="AR3347" s="172"/>
      <c r="AS3347" s="172"/>
      <c r="AT3347" s="172"/>
      <c r="AU3347" s="172"/>
      <c r="AV3347" s="172"/>
      <c r="AW3347" s="172"/>
      <c r="AX3347" s="172"/>
      <c r="AY3347" s="172"/>
      <c r="AZ3347" s="172"/>
      <c r="BA3347" s="172"/>
      <c r="BB3347" s="172"/>
      <c r="BC3347" s="172"/>
      <c r="BD3347" s="172"/>
      <c r="BE3347" s="172"/>
      <c r="BF3347" s="172"/>
      <c r="BG3347" s="172"/>
      <c r="BH3347" s="172"/>
      <c r="BI3347" s="172"/>
      <c r="BJ3347" s="172"/>
      <c r="BK3347" s="172"/>
      <c r="BL3347" s="172"/>
      <c r="BM3347" s="172"/>
      <c r="BN3347" s="172"/>
    </row>
    <row r="3348" spans="20:66" s="156" customFormat="1">
      <c r="T3348" s="172"/>
      <c r="U3348" s="172"/>
      <c r="V3348" s="172"/>
      <c r="W3348" s="172"/>
      <c r="X3348" s="172"/>
      <c r="Y3348" s="172"/>
      <c r="Z3348" s="172"/>
      <c r="AA3348" s="172"/>
      <c r="AB3348" s="172"/>
      <c r="AC3348" s="172"/>
      <c r="AD3348" s="172"/>
      <c r="AE3348" s="172"/>
      <c r="AF3348" s="172"/>
      <c r="AG3348" s="172"/>
      <c r="AH3348" s="172"/>
      <c r="AI3348" s="172"/>
      <c r="AJ3348" s="172"/>
      <c r="AK3348" s="172"/>
      <c r="AL3348" s="172"/>
      <c r="AM3348" s="172"/>
      <c r="AN3348" s="172"/>
      <c r="AO3348" s="172"/>
      <c r="AP3348" s="172"/>
      <c r="AQ3348" s="172"/>
      <c r="AR3348" s="172"/>
      <c r="AS3348" s="172"/>
      <c r="AT3348" s="172"/>
      <c r="AU3348" s="172"/>
      <c r="AV3348" s="172"/>
      <c r="AW3348" s="172"/>
      <c r="AX3348" s="172"/>
      <c r="AY3348" s="172"/>
      <c r="AZ3348" s="172"/>
      <c r="BA3348" s="172"/>
      <c r="BB3348" s="172"/>
      <c r="BC3348" s="172"/>
      <c r="BD3348" s="172"/>
      <c r="BE3348" s="172"/>
      <c r="BF3348" s="172"/>
      <c r="BG3348" s="172"/>
      <c r="BH3348" s="172"/>
      <c r="BI3348" s="172"/>
      <c r="BJ3348" s="172"/>
      <c r="BK3348" s="172"/>
      <c r="BL3348" s="172"/>
      <c r="BM3348" s="172"/>
      <c r="BN3348" s="172"/>
    </row>
    <row r="3349" spans="20:66" s="156" customFormat="1">
      <c r="T3349" s="172"/>
      <c r="U3349" s="172"/>
      <c r="V3349" s="172"/>
      <c r="W3349" s="172"/>
      <c r="X3349" s="172"/>
      <c r="Y3349" s="172"/>
      <c r="Z3349" s="172"/>
      <c r="AA3349" s="172"/>
      <c r="AB3349" s="172"/>
      <c r="AC3349" s="172"/>
      <c r="AD3349" s="172"/>
      <c r="AE3349" s="172"/>
      <c r="AF3349" s="172"/>
      <c r="AG3349" s="172"/>
      <c r="AH3349" s="172"/>
      <c r="AI3349" s="172"/>
      <c r="AJ3349" s="172"/>
      <c r="AK3349" s="172"/>
      <c r="AL3349" s="172"/>
      <c r="AM3349" s="172"/>
      <c r="AN3349" s="172"/>
      <c r="AO3349" s="172"/>
      <c r="AP3349" s="172"/>
      <c r="AQ3349" s="172"/>
      <c r="AR3349" s="172"/>
      <c r="AS3349" s="172"/>
      <c r="AT3349" s="172"/>
      <c r="AU3349" s="172"/>
      <c r="AV3349" s="172"/>
      <c r="AW3349" s="172"/>
      <c r="AX3349" s="172"/>
      <c r="AY3349" s="172"/>
      <c r="AZ3349" s="172"/>
      <c r="BA3349" s="172"/>
      <c r="BB3349" s="172"/>
      <c r="BC3349" s="172"/>
      <c r="BD3349" s="172"/>
      <c r="BE3349" s="172"/>
      <c r="BF3349" s="172"/>
      <c r="BG3349" s="172"/>
      <c r="BH3349" s="172"/>
      <c r="BI3349" s="172"/>
      <c r="BJ3349" s="172"/>
      <c r="BK3349" s="172"/>
      <c r="BL3349" s="172"/>
      <c r="BM3349" s="172"/>
      <c r="BN3349" s="172"/>
    </row>
    <row r="3350" spans="20:66" s="156" customFormat="1">
      <c r="T3350" s="172"/>
      <c r="U3350" s="172"/>
      <c r="V3350" s="172"/>
      <c r="W3350" s="172"/>
      <c r="X3350" s="172"/>
      <c r="Y3350" s="172"/>
      <c r="Z3350" s="172"/>
      <c r="AA3350" s="172"/>
      <c r="AB3350" s="172"/>
      <c r="AC3350" s="172"/>
      <c r="AD3350" s="172"/>
      <c r="AE3350" s="172"/>
      <c r="AF3350" s="172"/>
      <c r="AG3350" s="172"/>
      <c r="AH3350" s="172"/>
      <c r="AI3350" s="172"/>
      <c r="AJ3350" s="172"/>
      <c r="AK3350" s="172"/>
      <c r="AL3350" s="172"/>
      <c r="AM3350" s="172"/>
      <c r="AN3350" s="172"/>
      <c r="AO3350" s="172"/>
      <c r="AP3350" s="172"/>
      <c r="AQ3350" s="172"/>
      <c r="AR3350" s="172"/>
      <c r="AS3350" s="172"/>
      <c r="AT3350" s="172"/>
      <c r="AU3350" s="172"/>
      <c r="AV3350" s="172"/>
      <c r="AW3350" s="172"/>
      <c r="AX3350" s="172"/>
      <c r="AY3350" s="172"/>
      <c r="AZ3350" s="172"/>
      <c r="BA3350" s="172"/>
      <c r="BB3350" s="172"/>
      <c r="BC3350" s="172"/>
      <c r="BD3350" s="172"/>
      <c r="BE3350" s="172"/>
      <c r="BF3350" s="172"/>
      <c r="BG3350" s="172"/>
      <c r="BH3350" s="172"/>
      <c r="BI3350" s="172"/>
      <c r="BJ3350" s="172"/>
      <c r="BK3350" s="172"/>
      <c r="BL3350" s="172"/>
      <c r="BM3350" s="172"/>
      <c r="BN3350" s="172"/>
    </row>
    <row r="3351" spans="20:66" s="156" customFormat="1">
      <c r="T3351" s="172"/>
      <c r="U3351" s="172"/>
      <c r="V3351" s="172"/>
      <c r="W3351" s="172"/>
      <c r="X3351" s="172"/>
      <c r="Y3351" s="172"/>
      <c r="Z3351" s="172"/>
      <c r="AA3351" s="172"/>
      <c r="AB3351" s="172"/>
      <c r="AC3351" s="172"/>
      <c r="AD3351" s="172"/>
      <c r="AE3351" s="172"/>
      <c r="AF3351" s="172"/>
      <c r="AG3351" s="172"/>
      <c r="AH3351" s="172"/>
      <c r="AI3351" s="172"/>
      <c r="AJ3351" s="172"/>
      <c r="AK3351" s="172"/>
      <c r="AL3351" s="172"/>
      <c r="AM3351" s="172"/>
      <c r="AN3351" s="172"/>
      <c r="AO3351" s="172"/>
      <c r="AP3351" s="172"/>
      <c r="AQ3351" s="172"/>
      <c r="AR3351" s="172"/>
      <c r="AS3351" s="172"/>
      <c r="AT3351" s="172"/>
      <c r="AU3351" s="172"/>
      <c r="AV3351" s="172"/>
      <c r="AW3351" s="172"/>
      <c r="AX3351" s="172"/>
      <c r="AY3351" s="172"/>
      <c r="AZ3351" s="172"/>
      <c r="BA3351" s="172"/>
      <c r="BB3351" s="172"/>
      <c r="BC3351" s="172"/>
      <c r="BD3351" s="172"/>
      <c r="BE3351" s="172"/>
      <c r="BF3351" s="172"/>
      <c r="BG3351" s="172"/>
      <c r="BH3351" s="172"/>
      <c r="BI3351" s="172"/>
      <c r="BJ3351" s="172"/>
      <c r="BK3351" s="172"/>
      <c r="BL3351" s="172"/>
      <c r="BM3351" s="172"/>
      <c r="BN3351" s="172"/>
    </row>
    <row r="3352" spans="20:66" s="156" customFormat="1">
      <c r="T3352" s="172"/>
      <c r="U3352" s="172"/>
      <c r="V3352" s="172"/>
      <c r="W3352" s="172"/>
      <c r="X3352" s="172"/>
      <c r="Y3352" s="172"/>
      <c r="Z3352" s="172"/>
      <c r="AA3352" s="172"/>
      <c r="AB3352" s="172"/>
      <c r="AC3352" s="172"/>
      <c r="AD3352" s="172"/>
      <c r="AE3352" s="172"/>
      <c r="AF3352" s="172"/>
      <c r="AG3352" s="172"/>
      <c r="AH3352" s="172"/>
      <c r="AI3352" s="172"/>
      <c r="AJ3352" s="172"/>
      <c r="AK3352" s="172"/>
      <c r="AL3352" s="172"/>
      <c r="AM3352" s="172"/>
      <c r="AN3352" s="172"/>
      <c r="AO3352" s="172"/>
      <c r="AP3352" s="172"/>
      <c r="AQ3352" s="172"/>
      <c r="AR3352" s="172"/>
      <c r="AS3352" s="172"/>
      <c r="AT3352" s="172"/>
      <c r="AU3352" s="172"/>
      <c r="AV3352" s="172"/>
      <c r="AW3352" s="172"/>
      <c r="AX3352" s="172"/>
      <c r="AY3352" s="172"/>
      <c r="AZ3352" s="172"/>
      <c r="BA3352" s="172"/>
      <c r="BB3352" s="172"/>
      <c r="BC3352" s="172"/>
      <c r="BD3352" s="172"/>
      <c r="BE3352" s="172"/>
      <c r="BF3352" s="172"/>
      <c r="BG3352" s="172"/>
      <c r="BH3352" s="172"/>
      <c r="BI3352" s="172"/>
      <c r="BJ3352" s="172"/>
      <c r="BK3352" s="172"/>
      <c r="BL3352" s="172"/>
      <c r="BM3352" s="172"/>
      <c r="BN3352" s="172"/>
    </row>
    <row r="3353" spans="20:66" s="156" customFormat="1">
      <c r="T3353" s="172"/>
      <c r="U3353" s="172"/>
      <c r="V3353" s="172"/>
      <c r="W3353" s="172"/>
      <c r="X3353" s="172"/>
      <c r="Y3353" s="172"/>
      <c r="Z3353" s="172"/>
      <c r="AA3353" s="172"/>
      <c r="AB3353" s="172"/>
      <c r="AC3353" s="172"/>
      <c r="AD3353" s="172"/>
      <c r="AE3353" s="172"/>
      <c r="AF3353" s="172"/>
      <c r="AG3353" s="172"/>
      <c r="AH3353" s="172"/>
      <c r="AI3353" s="172"/>
      <c r="AJ3353" s="172"/>
      <c r="AK3353" s="172"/>
      <c r="AL3353" s="172"/>
      <c r="AM3353" s="172"/>
      <c r="AN3353" s="172"/>
      <c r="AO3353" s="172"/>
      <c r="AP3353" s="172"/>
      <c r="AQ3353" s="172"/>
      <c r="AR3353" s="172"/>
      <c r="AS3353" s="172"/>
      <c r="AT3353" s="172"/>
      <c r="AU3353" s="172"/>
      <c r="AV3353" s="172"/>
      <c r="AW3353" s="172"/>
      <c r="AX3353" s="172"/>
      <c r="AY3353" s="172"/>
      <c r="AZ3353" s="172"/>
      <c r="BA3353" s="172"/>
      <c r="BB3353" s="172"/>
      <c r="BC3353" s="172"/>
      <c r="BD3353" s="172"/>
      <c r="BE3353" s="172"/>
      <c r="BF3353" s="172"/>
      <c r="BG3353" s="172"/>
      <c r="BH3353" s="172"/>
      <c r="BI3353" s="172"/>
      <c r="BJ3353" s="172"/>
      <c r="BK3353" s="172"/>
      <c r="BL3353" s="172"/>
      <c r="BM3353" s="172"/>
      <c r="BN3353" s="172"/>
    </row>
    <row r="3354" spans="20:66" s="156" customFormat="1">
      <c r="T3354" s="172"/>
      <c r="U3354" s="172"/>
      <c r="V3354" s="172"/>
      <c r="W3354" s="172"/>
      <c r="X3354" s="172"/>
      <c r="Y3354" s="172"/>
      <c r="Z3354" s="172"/>
      <c r="AA3354" s="172"/>
      <c r="AB3354" s="172"/>
      <c r="AC3354" s="172"/>
      <c r="AD3354" s="172"/>
      <c r="AE3354" s="172"/>
      <c r="AF3354" s="172"/>
      <c r="AG3354" s="172"/>
      <c r="AH3354" s="172"/>
      <c r="AI3354" s="172"/>
      <c r="AJ3354" s="172"/>
      <c r="AK3354" s="172"/>
      <c r="AL3354" s="172"/>
      <c r="AM3354" s="172"/>
      <c r="AN3354" s="172"/>
      <c r="AO3354" s="172"/>
      <c r="AP3354" s="172"/>
      <c r="AQ3354" s="172"/>
      <c r="AR3354" s="172"/>
      <c r="AS3354" s="172"/>
      <c r="AT3354" s="172"/>
      <c r="AU3354" s="172"/>
      <c r="AV3354" s="172"/>
      <c r="AW3354" s="172"/>
      <c r="AX3354" s="172"/>
      <c r="AY3354" s="172"/>
      <c r="AZ3354" s="172"/>
      <c r="BA3354" s="172"/>
      <c r="BB3354" s="172"/>
      <c r="BC3354" s="172"/>
      <c r="BD3354" s="172"/>
      <c r="BE3354" s="172"/>
      <c r="BF3354" s="172"/>
      <c r="BG3354" s="172"/>
      <c r="BH3354" s="172"/>
      <c r="BI3354" s="172"/>
      <c r="BJ3354" s="172"/>
      <c r="BK3354" s="172"/>
      <c r="BL3354" s="172"/>
      <c r="BM3354" s="172"/>
      <c r="BN3354" s="172"/>
    </row>
    <row r="3355" spans="20:66" s="156" customFormat="1">
      <c r="T3355" s="172"/>
      <c r="U3355" s="172"/>
      <c r="V3355" s="172"/>
      <c r="W3355" s="172"/>
      <c r="X3355" s="172"/>
      <c r="Y3355" s="172"/>
      <c r="Z3355" s="172"/>
      <c r="AA3355" s="172"/>
      <c r="AB3355" s="172"/>
      <c r="AC3355" s="172"/>
      <c r="AD3355" s="172"/>
      <c r="AE3355" s="172"/>
      <c r="AF3355" s="172"/>
      <c r="AG3355" s="172"/>
      <c r="AH3355" s="172"/>
      <c r="AI3355" s="172"/>
      <c r="AJ3355" s="172"/>
      <c r="AK3355" s="172"/>
      <c r="AL3355" s="172"/>
      <c r="AM3355" s="172"/>
      <c r="AN3355" s="172"/>
      <c r="AO3355" s="172"/>
      <c r="AP3355" s="172"/>
      <c r="AQ3355" s="172"/>
      <c r="AR3355" s="172"/>
      <c r="AS3355" s="172"/>
      <c r="AT3355" s="172"/>
      <c r="AU3355" s="172"/>
      <c r="AV3355" s="172"/>
      <c r="AW3355" s="172"/>
      <c r="AX3355" s="172"/>
      <c r="AY3355" s="172"/>
      <c r="AZ3355" s="172"/>
      <c r="BA3355" s="172"/>
      <c r="BB3355" s="172"/>
      <c r="BC3355" s="172"/>
      <c r="BD3355" s="172"/>
      <c r="BE3355" s="172"/>
      <c r="BF3355" s="172"/>
      <c r="BG3355" s="172"/>
      <c r="BH3355" s="172"/>
      <c r="BI3355" s="172"/>
      <c r="BJ3355" s="172"/>
      <c r="BK3355" s="172"/>
      <c r="BL3355" s="172"/>
      <c r="BM3355" s="172"/>
      <c r="BN3355" s="172"/>
    </row>
    <row r="3356" spans="20:66" s="156" customFormat="1">
      <c r="T3356" s="172"/>
      <c r="U3356" s="172"/>
      <c r="V3356" s="172"/>
      <c r="W3356" s="172"/>
      <c r="X3356" s="172"/>
      <c r="Y3356" s="172"/>
      <c r="Z3356" s="172"/>
      <c r="AA3356" s="172"/>
      <c r="AB3356" s="172"/>
      <c r="AC3356" s="172"/>
      <c r="AD3356" s="172"/>
      <c r="AE3356" s="172"/>
      <c r="AF3356" s="172"/>
      <c r="AG3356" s="172"/>
      <c r="AH3356" s="172"/>
      <c r="AI3356" s="172"/>
      <c r="AJ3356" s="172"/>
      <c r="AK3356" s="172"/>
      <c r="AL3356" s="172"/>
      <c r="AM3356" s="172"/>
      <c r="AN3356" s="172"/>
      <c r="AO3356" s="172"/>
      <c r="AP3356" s="172"/>
      <c r="AQ3356" s="172"/>
      <c r="AR3356" s="172"/>
      <c r="AS3356" s="172"/>
      <c r="AT3356" s="172"/>
      <c r="AU3356" s="172"/>
      <c r="AV3356" s="172"/>
      <c r="AW3356" s="172"/>
      <c r="AX3356" s="172"/>
      <c r="AY3356" s="172"/>
      <c r="AZ3356" s="172"/>
      <c r="BA3356" s="172"/>
      <c r="BB3356" s="172"/>
      <c r="BC3356" s="172"/>
      <c r="BD3356" s="172"/>
      <c r="BE3356" s="172"/>
      <c r="BF3356" s="172"/>
      <c r="BG3356" s="172"/>
      <c r="BH3356" s="172"/>
      <c r="BI3356" s="172"/>
      <c r="BJ3356" s="172"/>
      <c r="BK3356" s="172"/>
      <c r="BL3356" s="172"/>
      <c r="BM3356" s="172"/>
      <c r="BN3356" s="172"/>
    </row>
    <row r="3357" spans="20:66" s="156" customFormat="1">
      <c r="T3357" s="172"/>
      <c r="U3357" s="172"/>
      <c r="V3357" s="172"/>
      <c r="W3357" s="172"/>
      <c r="X3357" s="172"/>
      <c r="Y3357" s="172"/>
      <c r="Z3357" s="172"/>
      <c r="AA3357" s="172"/>
      <c r="AB3357" s="172"/>
      <c r="AC3357" s="172"/>
      <c r="AD3357" s="172"/>
      <c r="AE3357" s="172"/>
      <c r="AF3357" s="172"/>
      <c r="AG3357" s="172"/>
      <c r="AH3357" s="172"/>
      <c r="AI3357" s="172"/>
      <c r="AJ3357" s="172"/>
      <c r="AK3357" s="172"/>
      <c r="AL3357" s="172"/>
      <c r="AM3357" s="172"/>
      <c r="AN3357" s="172"/>
      <c r="AO3357" s="172"/>
      <c r="AP3357" s="172"/>
      <c r="AQ3357" s="172"/>
      <c r="AR3357" s="172"/>
      <c r="AS3357" s="172"/>
      <c r="AT3357" s="172"/>
      <c r="AU3357" s="172"/>
      <c r="AV3357" s="172"/>
      <c r="AW3357" s="172"/>
      <c r="AX3357" s="172"/>
      <c r="AY3357" s="172"/>
      <c r="AZ3357" s="172"/>
      <c r="BA3357" s="172"/>
      <c r="BB3357" s="172"/>
      <c r="BC3357" s="172"/>
      <c r="BD3357" s="172"/>
      <c r="BE3357" s="172"/>
      <c r="BF3357" s="172"/>
      <c r="BG3357" s="172"/>
      <c r="BH3357" s="172"/>
      <c r="BI3357" s="172"/>
      <c r="BJ3357" s="172"/>
      <c r="BK3357" s="172"/>
      <c r="BL3357" s="172"/>
      <c r="BM3357" s="172"/>
      <c r="BN3357" s="172"/>
    </row>
    <row r="3358" spans="20:66" s="156" customFormat="1">
      <c r="T3358" s="172"/>
      <c r="U3358" s="172"/>
      <c r="V3358" s="172"/>
      <c r="W3358" s="172"/>
      <c r="X3358" s="172"/>
      <c r="Y3358" s="172"/>
      <c r="Z3358" s="172"/>
      <c r="AA3358" s="172"/>
      <c r="AB3358" s="172"/>
      <c r="AC3358" s="172"/>
      <c r="AD3358" s="172"/>
      <c r="AE3358" s="172"/>
      <c r="AF3358" s="172"/>
      <c r="AG3358" s="172"/>
      <c r="AH3358" s="172"/>
      <c r="AI3358" s="172"/>
      <c r="AJ3358" s="172"/>
      <c r="AK3358" s="172"/>
      <c r="AL3358" s="172"/>
      <c r="AM3358" s="172"/>
      <c r="AN3358" s="172"/>
      <c r="AO3358" s="172"/>
      <c r="AP3358" s="172"/>
      <c r="AQ3358" s="172"/>
      <c r="AR3358" s="172"/>
      <c r="AS3358" s="172"/>
      <c r="AT3358" s="172"/>
      <c r="AU3358" s="172"/>
      <c r="AV3358" s="172"/>
      <c r="AW3358" s="172"/>
      <c r="AX3358" s="172"/>
      <c r="AY3358" s="172"/>
      <c r="AZ3358" s="172"/>
      <c r="BA3358" s="172"/>
      <c r="BB3358" s="172"/>
      <c r="BC3358" s="172"/>
      <c r="BD3358" s="172"/>
      <c r="BE3358" s="172"/>
      <c r="BF3358" s="172"/>
      <c r="BG3358" s="172"/>
      <c r="BH3358" s="172"/>
      <c r="BI3358" s="172"/>
      <c r="BJ3358" s="172"/>
      <c r="BK3358" s="172"/>
      <c r="BL3358" s="172"/>
      <c r="BM3358" s="172"/>
      <c r="BN3358" s="172"/>
    </row>
    <row r="3359" spans="20:66" s="156" customFormat="1">
      <c r="T3359" s="172"/>
      <c r="U3359" s="172"/>
      <c r="V3359" s="172"/>
      <c r="W3359" s="172"/>
      <c r="X3359" s="172"/>
      <c r="Y3359" s="172"/>
      <c r="Z3359" s="172"/>
      <c r="AA3359" s="172"/>
      <c r="AB3359" s="172"/>
      <c r="AC3359" s="172"/>
      <c r="AD3359" s="172"/>
      <c r="AE3359" s="172"/>
      <c r="AF3359" s="172"/>
      <c r="AG3359" s="172"/>
      <c r="AH3359" s="172"/>
      <c r="AI3359" s="172"/>
      <c r="AJ3359" s="172"/>
      <c r="AK3359" s="172"/>
      <c r="AL3359" s="172"/>
      <c r="AM3359" s="172"/>
      <c r="AN3359" s="172"/>
      <c r="AO3359" s="172"/>
      <c r="AP3359" s="172"/>
      <c r="AQ3359" s="172"/>
      <c r="AR3359" s="172"/>
      <c r="AS3359" s="172"/>
      <c r="AT3359" s="172"/>
      <c r="AU3359" s="172"/>
      <c r="AV3359" s="172"/>
      <c r="AW3359" s="172"/>
      <c r="AX3359" s="172"/>
      <c r="AY3359" s="172"/>
      <c r="AZ3359" s="172"/>
      <c r="BA3359" s="172"/>
      <c r="BB3359" s="172"/>
      <c r="BC3359" s="172"/>
      <c r="BD3359" s="172"/>
      <c r="BE3359" s="172"/>
      <c r="BF3359" s="172"/>
      <c r="BG3359" s="172"/>
      <c r="BH3359" s="172"/>
      <c r="BI3359" s="172"/>
      <c r="BJ3359" s="172"/>
      <c r="BK3359" s="172"/>
      <c r="BL3359" s="172"/>
      <c r="BM3359" s="172"/>
      <c r="BN3359" s="172"/>
    </row>
    <row r="3360" spans="20:66" s="156" customFormat="1">
      <c r="T3360" s="172"/>
      <c r="U3360" s="172"/>
      <c r="V3360" s="172"/>
      <c r="W3360" s="172"/>
      <c r="X3360" s="172"/>
      <c r="Y3360" s="172"/>
      <c r="Z3360" s="172"/>
      <c r="AA3360" s="172"/>
      <c r="AB3360" s="172"/>
      <c r="AC3360" s="172"/>
      <c r="AD3360" s="172"/>
      <c r="AE3360" s="172"/>
      <c r="AF3360" s="172"/>
      <c r="AG3360" s="172"/>
      <c r="AH3360" s="172"/>
      <c r="AI3360" s="172"/>
      <c r="AJ3360" s="172"/>
      <c r="AK3360" s="172"/>
      <c r="AL3360" s="172"/>
      <c r="AM3360" s="172"/>
      <c r="AN3360" s="172"/>
      <c r="AO3360" s="172"/>
      <c r="AP3360" s="172"/>
      <c r="AQ3360" s="172"/>
      <c r="AR3360" s="172"/>
      <c r="AS3360" s="172"/>
      <c r="AT3360" s="172"/>
      <c r="AU3360" s="172"/>
      <c r="AV3360" s="172"/>
      <c r="AW3360" s="172"/>
      <c r="AX3360" s="172"/>
      <c r="AY3360" s="172"/>
      <c r="AZ3360" s="172"/>
      <c r="BA3360" s="172"/>
      <c r="BB3360" s="172"/>
      <c r="BC3360" s="172"/>
      <c r="BD3360" s="172"/>
      <c r="BE3360" s="172"/>
      <c r="BF3360" s="172"/>
      <c r="BG3360" s="172"/>
      <c r="BH3360" s="172"/>
      <c r="BI3360" s="172"/>
      <c r="BJ3360" s="172"/>
      <c r="BK3360" s="172"/>
      <c r="BL3360" s="172"/>
      <c r="BM3360" s="172"/>
      <c r="BN3360" s="172"/>
    </row>
    <row r="3361" spans="20:66" s="156" customFormat="1">
      <c r="T3361" s="172"/>
      <c r="U3361" s="172"/>
      <c r="V3361" s="172"/>
      <c r="W3361" s="172"/>
      <c r="X3361" s="172"/>
      <c r="Y3361" s="172"/>
      <c r="Z3361" s="172"/>
      <c r="AA3361" s="172"/>
      <c r="AB3361" s="172"/>
      <c r="AC3361" s="172"/>
      <c r="AD3361" s="172"/>
      <c r="AE3361" s="172"/>
      <c r="AF3361" s="172"/>
      <c r="AG3361" s="172"/>
      <c r="AH3361" s="172"/>
      <c r="AI3361" s="172"/>
      <c r="AJ3361" s="172"/>
      <c r="AK3361" s="172"/>
      <c r="AL3361" s="172"/>
      <c r="AM3361" s="172"/>
      <c r="AN3361" s="172"/>
      <c r="AO3361" s="172"/>
      <c r="AP3361" s="172"/>
      <c r="AQ3361" s="172"/>
      <c r="AR3361" s="172"/>
      <c r="AS3361" s="172"/>
      <c r="AT3361" s="172"/>
      <c r="AU3361" s="172"/>
      <c r="AV3361" s="172"/>
      <c r="AW3361" s="172"/>
      <c r="AX3361" s="172"/>
      <c r="AY3361" s="172"/>
      <c r="AZ3361" s="172"/>
      <c r="BA3361" s="172"/>
      <c r="BB3361" s="172"/>
      <c r="BC3361" s="172"/>
      <c r="BD3361" s="172"/>
      <c r="BE3361" s="172"/>
      <c r="BF3361" s="172"/>
      <c r="BG3361" s="172"/>
      <c r="BH3361" s="172"/>
      <c r="BI3361" s="172"/>
      <c r="BJ3361" s="172"/>
      <c r="BK3361" s="172"/>
      <c r="BL3361" s="172"/>
      <c r="BM3361" s="172"/>
      <c r="BN3361" s="172"/>
    </row>
    <row r="3362" spans="20:66" s="156" customFormat="1">
      <c r="T3362" s="172"/>
      <c r="U3362" s="172"/>
      <c r="V3362" s="172"/>
      <c r="W3362" s="172"/>
      <c r="X3362" s="172"/>
      <c r="Y3362" s="172"/>
      <c r="Z3362" s="172"/>
      <c r="AA3362" s="172"/>
      <c r="AB3362" s="172"/>
      <c r="AC3362" s="172"/>
      <c r="AD3362" s="172"/>
      <c r="AE3362" s="172"/>
      <c r="AF3362" s="172"/>
      <c r="AG3362" s="172"/>
      <c r="AH3362" s="172"/>
      <c r="AI3362" s="172"/>
      <c r="AJ3362" s="172"/>
      <c r="AK3362" s="172"/>
      <c r="AL3362" s="172"/>
      <c r="AM3362" s="172"/>
      <c r="AN3362" s="172"/>
      <c r="AO3362" s="172"/>
      <c r="AP3362" s="172"/>
      <c r="AQ3362" s="172"/>
      <c r="AR3362" s="172"/>
      <c r="AS3362" s="172"/>
      <c r="AT3362" s="172"/>
      <c r="AU3362" s="172"/>
      <c r="AV3362" s="172"/>
      <c r="AW3362" s="172"/>
      <c r="AX3362" s="172"/>
      <c r="AY3362" s="172"/>
      <c r="AZ3362" s="172"/>
      <c r="BA3362" s="172"/>
      <c r="BB3362" s="172"/>
      <c r="BC3362" s="172"/>
      <c r="BD3362" s="172"/>
      <c r="BE3362" s="172"/>
      <c r="BF3362" s="172"/>
      <c r="BG3362" s="172"/>
      <c r="BH3362" s="172"/>
      <c r="BI3362" s="172"/>
      <c r="BJ3362" s="172"/>
      <c r="BK3362" s="172"/>
      <c r="BL3362" s="172"/>
      <c r="BM3362" s="172"/>
      <c r="BN3362" s="172"/>
    </row>
    <row r="3363" spans="20:66" s="156" customFormat="1">
      <c r="T3363" s="172"/>
      <c r="U3363" s="172"/>
      <c r="V3363" s="172"/>
      <c r="W3363" s="172"/>
      <c r="X3363" s="172"/>
      <c r="Y3363" s="172"/>
      <c r="Z3363" s="172"/>
      <c r="AA3363" s="172"/>
      <c r="AB3363" s="172"/>
      <c r="AC3363" s="172"/>
      <c r="AD3363" s="172"/>
      <c r="AE3363" s="172"/>
      <c r="AF3363" s="172"/>
      <c r="AG3363" s="172"/>
      <c r="AH3363" s="172"/>
      <c r="AI3363" s="172"/>
      <c r="AJ3363" s="172"/>
      <c r="AK3363" s="172"/>
      <c r="AL3363" s="172"/>
      <c r="AM3363" s="172"/>
      <c r="AN3363" s="172"/>
      <c r="AO3363" s="172"/>
      <c r="AP3363" s="172"/>
      <c r="AQ3363" s="172"/>
      <c r="AR3363" s="172"/>
      <c r="AS3363" s="172"/>
      <c r="AT3363" s="172"/>
      <c r="AU3363" s="172"/>
      <c r="AV3363" s="172"/>
      <c r="AW3363" s="172"/>
      <c r="AX3363" s="172"/>
      <c r="AY3363" s="172"/>
      <c r="AZ3363" s="172"/>
      <c r="BA3363" s="172"/>
      <c r="BB3363" s="172"/>
      <c r="BC3363" s="172"/>
      <c r="BD3363" s="172"/>
      <c r="BE3363" s="172"/>
      <c r="BF3363" s="172"/>
      <c r="BG3363" s="172"/>
      <c r="BH3363" s="172"/>
      <c r="BI3363" s="172"/>
      <c r="BJ3363" s="172"/>
      <c r="BK3363" s="172"/>
      <c r="BL3363" s="172"/>
      <c r="BM3363" s="172"/>
      <c r="BN3363" s="172"/>
    </row>
    <row r="3364" spans="20:66" s="156" customFormat="1">
      <c r="T3364" s="172"/>
      <c r="U3364" s="172"/>
      <c r="V3364" s="172"/>
      <c r="W3364" s="172"/>
      <c r="X3364" s="172"/>
      <c r="Y3364" s="172"/>
      <c r="Z3364" s="172"/>
      <c r="AA3364" s="172"/>
      <c r="AB3364" s="172"/>
      <c r="AC3364" s="172"/>
      <c r="AD3364" s="172"/>
      <c r="AE3364" s="172"/>
      <c r="AF3364" s="172"/>
      <c r="AG3364" s="172"/>
      <c r="AH3364" s="172"/>
      <c r="AI3364" s="172"/>
      <c r="AJ3364" s="172"/>
      <c r="AK3364" s="172"/>
      <c r="AL3364" s="172"/>
      <c r="AM3364" s="172"/>
      <c r="AN3364" s="172"/>
      <c r="AO3364" s="172"/>
      <c r="AP3364" s="172"/>
      <c r="AQ3364" s="172"/>
      <c r="AR3364" s="172"/>
      <c r="AS3364" s="172"/>
      <c r="AT3364" s="172"/>
      <c r="AU3364" s="172"/>
      <c r="AV3364" s="172"/>
      <c r="AW3364" s="172"/>
      <c r="AX3364" s="172"/>
      <c r="AY3364" s="172"/>
      <c r="AZ3364" s="172"/>
      <c r="BA3364" s="172"/>
      <c r="BB3364" s="172"/>
      <c r="BC3364" s="172"/>
      <c r="BD3364" s="172"/>
      <c r="BE3364" s="172"/>
      <c r="BF3364" s="172"/>
      <c r="BG3364" s="172"/>
      <c r="BH3364" s="172"/>
      <c r="BI3364" s="172"/>
      <c r="BJ3364" s="172"/>
      <c r="BK3364" s="172"/>
      <c r="BL3364" s="172"/>
      <c r="BM3364" s="172"/>
      <c r="BN3364" s="172"/>
    </row>
    <row r="3365" spans="20:66" s="156" customFormat="1">
      <c r="T3365" s="172"/>
      <c r="U3365" s="172"/>
      <c r="V3365" s="172"/>
      <c r="W3365" s="172"/>
      <c r="X3365" s="172"/>
      <c r="Y3365" s="172"/>
      <c r="Z3365" s="172"/>
      <c r="AA3365" s="172"/>
      <c r="AB3365" s="172"/>
      <c r="AC3365" s="172"/>
      <c r="AD3365" s="172"/>
      <c r="AE3365" s="172"/>
      <c r="AF3365" s="172"/>
      <c r="AG3365" s="172"/>
      <c r="AH3365" s="172"/>
      <c r="AI3365" s="172"/>
      <c r="AJ3365" s="172"/>
      <c r="AK3365" s="172"/>
      <c r="AL3365" s="172"/>
      <c r="AM3365" s="172"/>
      <c r="AN3365" s="172"/>
      <c r="AO3365" s="172"/>
      <c r="AP3365" s="172"/>
      <c r="AQ3365" s="172"/>
      <c r="AR3365" s="172"/>
      <c r="AS3365" s="172"/>
      <c r="AT3365" s="172"/>
      <c r="AU3365" s="172"/>
      <c r="AV3365" s="172"/>
      <c r="AW3365" s="172"/>
      <c r="AX3365" s="172"/>
      <c r="AY3365" s="172"/>
      <c r="AZ3365" s="172"/>
      <c r="BA3365" s="172"/>
      <c r="BB3365" s="172"/>
      <c r="BC3365" s="172"/>
      <c r="BD3365" s="172"/>
      <c r="BE3365" s="172"/>
      <c r="BF3365" s="172"/>
      <c r="BG3365" s="172"/>
      <c r="BH3365" s="172"/>
      <c r="BI3365" s="172"/>
      <c r="BJ3365" s="172"/>
      <c r="BK3365" s="172"/>
      <c r="BL3365" s="172"/>
      <c r="BM3365" s="172"/>
      <c r="BN3365" s="172"/>
    </row>
    <row r="3366" spans="20:66" s="156" customFormat="1">
      <c r="T3366" s="172"/>
      <c r="U3366" s="172"/>
      <c r="V3366" s="172"/>
      <c r="W3366" s="172"/>
      <c r="X3366" s="172"/>
      <c r="Y3366" s="172"/>
      <c r="Z3366" s="172"/>
      <c r="AA3366" s="172"/>
      <c r="AB3366" s="172"/>
      <c r="AC3366" s="172"/>
      <c r="AD3366" s="172"/>
      <c r="AE3366" s="172"/>
      <c r="AF3366" s="172"/>
      <c r="AG3366" s="172"/>
      <c r="AH3366" s="172"/>
      <c r="AI3366" s="172"/>
      <c r="AJ3366" s="172"/>
      <c r="AK3366" s="172"/>
      <c r="AL3366" s="172"/>
      <c r="AM3366" s="172"/>
      <c r="AN3366" s="172"/>
      <c r="AO3366" s="172"/>
      <c r="AP3366" s="172"/>
      <c r="AQ3366" s="172"/>
      <c r="AR3366" s="172"/>
      <c r="AS3366" s="172"/>
      <c r="AT3366" s="172"/>
      <c r="AU3366" s="172"/>
      <c r="AV3366" s="172"/>
      <c r="AW3366" s="172"/>
      <c r="AX3366" s="172"/>
      <c r="AY3366" s="172"/>
      <c r="AZ3366" s="172"/>
      <c r="BA3366" s="172"/>
      <c r="BB3366" s="172"/>
      <c r="BC3366" s="172"/>
      <c r="BD3366" s="172"/>
      <c r="BE3366" s="172"/>
      <c r="BF3366" s="172"/>
      <c r="BG3366" s="172"/>
      <c r="BH3366" s="172"/>
      <c r="BI3366" s="172"/>
      <c r="BJ3366" s="172"/>
      <c r="BK3366" s="172"/>
      <c r="BL3366" s="172"/>
      <c r="BM3366" s="172"/>
      <c r="BN3366" s="172"/>
    </row>
    <row r="3367" spans="20:66" s="156" customFormat="1">
      <c r="T3367" s="172"/>
      <c r="U3367" s="172"/>
      <c r="V3367" s="172"/>
      <c r="W3367" s="172"/>
      <c r="X3367" s="172"/>
      <c r="Y3367" s="172"/>
      <c r="Z3367" s="172"/>
      <c r="AA3367" s="172"/>
      <c r="AB3367" s="172"/>
      <c r="AC3367" s="172"/>
      <c r="AD3367" s="172"/>
      <c r="AE3367" s="172"/>
      <c r="AF3367" s="172"/>
      <c r="AG3367" s="172"/>
      <c r="AH3367" s="172"/>
      <c r="AI3367" s="172"/>
      <c r="AJ3367" s="172"/>
      <c r="AK3367" s="172"/>
      <c r="AL3367" s="172"/>
      <c r="AM3367" s="172"/>
      <c r="AN3367" s="172"/>
      <c r="AO3367" s="172"/>
      <c r="AP3367" s="172"/>
      <c r="AQ3367" s="172"/>
      <c r="AR3367" s="172"/>
      <c r="AS3367" s="172"/>
      <c r="AT3367" s="172"/>
      <c r="AU3367" s="172"/>
      <c r="AV3367" s="172"/>
      <c r="AW3367" s="172"/>
      <c r="AX3367" s="172"/>
      <c r="AY3367" s="172"/>
      <c r="AZ3367" s="172"/>
      <c r="BA3367" s="172"/>
      <c r="BB3367" s="172"/>
      <c r="BC3367" s="172"/>
      <c r="BD3367" s="172"/>
      <c r="BE3367" s="172"/>
      <c r="BF3367" s="172"/>
      <c r="BG3367" s="172"/>
      <c r="BH3367" s="172"/>
      <c r="BI3367" s="172"/>
      <c r="BJ3367" s="172"/>
      <c r="BK3367" s="172"/>
      <c r="BL3367" s="172"/>
      <c r="BM3367" s="172"/>
      <c r="BN3367" s="172"/>
    </row>
    <row r="3368" spans="20:66" s="156" customFormat="1">
      <c r="T3368" s="172"/>
      <c r="U3368" s="172"/>
      <c r="V3368" s="172"/>
      <c r="W3368" s="172"/>
      <c r="X3368" s="172"/>
      <c r="Y3368" s="172"/>
      <c r="Z3368" s="172"/>
      <c r="AA3368" s="172"/>
      <c r="AB3368" s="172"/>
      <c r="AC3368" s="172"/>
      <c r="AD3368" s="172"/>
      <c r="AE3368" s="172"/>
      <c r="AF3368" s="172"/>
      <c r="AG3368" s="172"/>
      <c r="AH3368" s="172"/>
      <c r="AI3368" s="172"/>
      <c r="AJ3368" s="172"/>
      <c r="AK3368" s="172"/>
      <c r="AL3368" s="172"/>
      <c r="AM3368" s="172"/>
      <c r="AN3368" s="172"/>
      <c r="AO3368" s="172"/>
      <c r="AP3368" s="172"/>
      <c r="AQ3368" s="172"/>
      <c r="AR3368" s="172"/>
      <c r="AS3368" s="172"/>
      <c r="AT3368" s="172"/>
      <c r="AU3368" s="172"/>
      <c r="AV3368" s="172"/>
      <c r="AW3368" s="172"/>
      <c r="AX3368" s="172"/>
      <c r="AY3368" s="172"/>
      <c r="AZ3368" s="172"/>
      <c r="BA3368" s="172"/>
      <c r="BB3368" s="172"/>
      <c r="BC3368" s="172"/>
      <c r="BD3368" s="172"/>
      <c r="BE3368" s="172"/>
      <c r="BF3368" s="172"/>
      <c r="BG3368" s="172"/>
      <c r="BH3368" s="172"/>
      <c r="BI3368" s="172"/>
      <c r="BJ3368" s="172"/>
      <c r="BK3368" s="172"/>
      <c r="BL3368" s="172"/>
      <c r="BM3368" s="172"/>
      <c r="BN3368" s="172"/>
    </row>
    <row r="3369" spans="20:66" s="156" customFormat="1">
      <c r="T3369" s="172"/>
      <c r="U3369" s="172"/>
      <c r="V3369" s="172"/>
      <c r="W3369" s="172"/>
      <c r="X3369" s="172"/>
      <c r="Y3369" s="172"/>
      <c r="Z3369" s="172"/>
      <c r="AA3369" s="172"/>
      <c r="AB3369" s="172"/>
      <c r="AC3369" s="172"/>
      <c r="AD3369" s="172"/>
      <c r="AE3369" s="172"/>
      <c r="AF3369" s="172"/>
      <c r="AG3369" s="172"/>
      <c r="AH3369" s="172"/>
      <c r="AI3369" s="172"/>
      <c r="AJ3369" s="172"/>
      <c r="AK3369" s="172"/>
      <c r="AL3369" s="172"/>
      <c r="AM3369" s="172"/>
      <c r="AN3369" s="172"/>
      <c r="AO3369" s="172"/>
      <c r="AP3369" s="172"/>
      <c r="AQ3369" s="172"/>
      <c r="AR3369" s="172"/>
      <c r="AS3369" s="172"/>
      <c r="AT3369" s="172"/>
      <c r="AU3369" s="172"/>
      <c r="AV3369" s="172"/>
      <c r="AW3369" s="172"/>
      <c r="AX3369" s="172"/>
      <c r="AY3369" s="172"/>
      <c r="AZ3369" s="172"/>
      <c r="BA3369" s="172"/>
      <c r="BB3369" s="172"/>
      <c r="BC3369" s="172"/>
      <c r="BD3369" s="172"/>
      <c r="BE3369" s="172"/>
      <c r="BF3369" s="172"/>
      <c r="BG3369" s="172"/>
      <c r="BH3369" s="172"/>
      <c r="BI3369" s="172"/>
      <c r="BJ3369" s="172"/>
      <c r="BK3369" s="172"/>
      <c r="BL3369" s="172"/>
      <c r="BM3369" s="172"/>
      <c r="BN3369" s="172"/>
    </row>
    <row r="3370" spans="20:66" s="156" customFormat="1">
      <c r="T3370" s="172"/>
      <c r="U3370" s="172"/>
      <c r="V3370" s="172"/>
      <c r="W3370" s="172"/>
      <c r="X3370" s="172"/>
      <c r="Y3370" s="172"/>
      <c r="Z3370" s="172"/>
      <c r="AA3370" s="172"/>
      <c r="AB3370" s="172"/>
      <c r="AC3370" s="172"/>
      <c r="AD3370" s="172"/>
      <c r="AE3370" s="172"/>
      <c r="AF3370" s="172"/>
      <c r="AG3370" s="172"/>
      <c r="AH3370" s="172"/>
      <c r="AI3370" s="172"/>
      <c r="AJ3370" s="172"/>
      <c r="AK3370" s="172"/>
      <c r="AL3370" s="172"/>
      <c r="AM3370" s="172"/>
      <c r="AN3370" s="172"/>
      <c r="AO3370" s="172"/>
      <c r="AP3370" s="172"/>
      <c r="AQ3370" s="172"/>
      <c r="AR3370" s="172"/>
      <c r="AS3370" s="172"/>
      <c r="AT3370" s="172"/>
      <c r="AU3370" s="172"/>
      <c r="AV3370" s="172"/>
      <c r="AW3370" s="172"/>
      <c r="AX3370" s="172"/>
      <c r="AY3370" s="172"/>
      <c r="AZ3370" s="172"/>
      <c r="BA3370" s="172"/>
      <c r="BB3370" s="172"/>
      <c r="BC3370" s="172"/>
      <c r="BD3370" s="172"/>
      <c r="BE3370" s="172"/>
      <c r="BF3370" s="172"/>
      <c r="BG3370" s="172"/>
      <c r="BH3370" s="172"/>
      <c r="BI3370" s="172"/>
      <c r="BJ3370" s="172"/>
      <c r="BK3370" s="172"/>
      <c r="BL3370" s="172"/>
      <c r="BM3370" s="172"/>
      <c r="BN3370" s="172"/>
    </row>
    <row r="3371" spans="20:66" s="156" customFormat="1">
      <c r="T3371" s="172"/>
      <c r="U3371" s="172"/>
      <c r="V3371" s="172"/>
      <c r="W3371" s="172"/>
      <c r="X3371" s="172"/>
      <c r="Y3371" s="172"/>
      <c r="Z3371" s="172"/>
      <c r="AA3371" s="172"/>
      <c r="AB3371" s="172"/>
      <c r="AC3371" s="172"/>
      <c r="AD3371" s="172"/>
      <c r="AE3371" s="172"/>
      <c r="AF3371" s="172"/>
      <c r="AG3371" s="172"/>
      <c r="AH3371" s="172"/>
      <c r="AI3371" s="172"/>
      <c r="AJ3371" s="172"/>
      <c r="AK3371" s="172"/>
      <c r="AL3371" s="172"/>
      <c r="AM3371" s="172"/>
      <c r="AN3371" s="172"/>
      <c r="AO3371" s="172"/>
      <c r="AP3371" s="172"/>
      <c r="AQ3371" s="172"/>
      <c r="AR3371" s="172"/>
      <c r="AS3371" s="172"/>
      <c r="AT3371" s="172"/>
      <c r="AU3371" s="172"/>
      <c r="AV3371" s="172"/>
      <c r="AW3371" s="172"/>
      <c r="AX3371" s="172"/>
      <c r="AY3371" s="172"/>
      <c r="AZ3371" s="172"/>
      <c r="BA3371" s="172"/>
      <c r="BB3371" s="172"/>
      <c r="BC3371" s="172"/>
      <c r="BD3371" s="172"/>
      <c r="BE3371" s="172"/>
      <c r="BF3371" s="172"/>
      <c r="BG3371" s="172"/>
      <c r="BH3371" s="172"/>
      <c r="BI3371" s="172"/>
      <c r="BJ3371" s="172"/>
      <c r="BK3371" s="172"/>
      <c r="BL3371" s="172"/>
      <c r="BM3371" s="172"/>
      <c r="BN3371" s="172"/>
    </row>
    <row r="3372" spans="20:66" s="156" customFormat="1">
      <c r="T3372" s="172"/>
      <c r="U3372" s="172"/>
      <c r="V3372" s="172"/>
      <c r="W3372" s="172"/>
      <c r="X3372" s="172"/>
      <c r="Y3372" s="172"/>
      <c r="Z3372" s="172"/>
      <c r="AA3372" s="172"/>
      <c r="AB3372" s="172"/>
      <c r="AC3372" s="172"/>
      <c r="AD3372" s="172"/>
      <c r="AE3372" s="172"/>
      <c r="AF3372" s="172"/>
      <c r="AG3372" s="172"/>
      <c r="AH3372" s="172"/>
      <c r="AI3372" s="172"/>
      <c r="AJ3372" s="172"/>
      <c r="AK3372" s="172"/>
      <c r="AL3372" s="172"/>
      <c r="AM3372" s="172"/>
      <c r="AN3372" s="172"/>
      <c r="AO3372" s="172"/>
      <c r="AP3372" s="172"/>
      <c r="AQ3372" s="172"/>
      <c r="AR3372" s="172"/>
      <c r="AS3372" s="172"/>
      <c r="AT3372" s="172"/>
      <c r="AU3372" s="172"/>
      <c r="AV3372" s="172"/>
      <c r="AW3372" s="172"/>
      <c r="AX3372" s="172"/>
      <c r="AY3372" s="172"/>
      <c r="AZ3372" s="172"/>
      <c r="BA3372" s="172"/>
      <c r="BB3372" s="172"/>
      <c r="BC3372" s="172"/>
      <c r="BD3372" s="172"/>
      <c r="BE3372" s="172"/>
      <c r="BF3372" s="172"/>
      <c r="BG3372" s="172"/>
      <c r="BH3372" s="172"/>
      <c r="BI3372" s="172"/>
      <c r="BJ3372" s="172"/>
      <c r="BK3372" s="172"/>
      <c r="BL3372" s="172"/>
      <c r="BM3372" s="172"/>
      <c r="BN3372" s="172"/>
    </row>
    <row r="3373" spans="20:66" s="156" customFormat="1">
      <c r="T3373" s="172"/>
      <c r="U3373" s="172"/>
      <c r="V3373" s="172"/>
      <c r="W3373" s="172"/>
      <c r="X3373" s="172"/>
      <c r="Y3373" s="172"/>
      <c r="Z3373" s="172"/>
      <c r="AA3373" s="172"/>
      <c r="AB3373" s="172"/>
      <c r="AC3373" s="172"/>
      <c r="AD3373" s="172"/>
      <c r="AE3373" s="172"/>
      <c r="AF3373" s="172"/>
      <c r="AG3373" s="172"/>
      <c r="AH3373" s="172"/>
      <c r="AI3373" s="172"/>
      <c r="AJ3373" s="172"/>
      <c r="AK3373" s="172"/>
      <c r="AL3373" s="172"/>
      <c r="AM3373" s="172"/>
      <c r="AN3373" s="172"/>
      <c r="AO3373" s="172"/>
      <c r="AP3373" s="172"/>
      <c r="AQ3373" s="172"/>
      <c r="AR3373" s="172"/>
      <c r="AS3373" s="172"/>
      <c r="AT3373" s="172"/>
      <c r="AU3373" s="172"/>
      <c r="AV3373" s="172"/>
      <c r="AW3373" s="172"/>
      <c r="AX3373" s="172"/>
      <c r="AY3373" s="172"/>
      <c r="AZ3373" s="172"/>
      <c r="BA3373" s="172"/>
      <c r="BB3373" s="172"/>
      <c r="BC3373" s="172"/>
      <c r="BD3373" s="172"/>
      <c r="BE3373" s="172"/>
      <c r="BF3373" s="172"/>
      <c r="BG3373" s="172"/>
      <c r="BH3373" s="172"/>
      <c r="BI3373" s="172"/>
      <c r="BJ3373" s="172"/>
      <c r="BK3373" s="172"/>
      <c r="BL3373" s="172"/>
      <c r="BM3373" s="172"/>
      <c r="BN3373" s="172"/>
    </row>
    <row r="3374" spans="20:66" s="156" customFormat="1">
      <c r="T3374" s="172"/>
      <c r="U3374" s="172"/>
      <c r="V3374" s="172"/>
      <c r="W3374" s="172"/>
      <c r="X3374" s="172"/>
      <c r="Y3374" s="172"/>
      <c r="Z3374" s="172"/>
      <c r="AA3374" s="172"/>
      <c r="AB3374" s="172"/>
      <c r="AC3374" s="172"/>
      <c r="AD3374" s="172"/>
      <c r="AE3374" s="172"/>
      <c r="AF3374" s="172"/>
      <c r="AG3374" s="172"/>
      <c r="AH3374" s="172"/>
      <c r="AI3374" s="172"/>
      <c r="AJ3374" s="172"/>
      <c r="AK3374" s="172"/>
      <c r="AL3374" s="172"/>
      <c r="AM3374" s="172"/>
      <c r="AN3374" s="172"/>
      <c r="AO3374" s="172"/>
      <c r="AP3374" s="172"/>
      <c r="AQ3374" s="172"/>
      <c r="AR3374" s="172"/>
      <c r="AS3374" s="172"/>
      <c r="AT3374" s="172"/>
      <c r="AU3374" s="172"/>
      <c r="AV3374" s="172"/>
      <c r="AW3374" s="172"/>
      <c r="AX3374" s="172"/>
      <c r="AY3374" s="172"/>
      <c r="AZ3374" s="172"/>
      <c r="BA3374" s="172"/>
      <c r="BB3374" s="172"/>
      <c r="BC3374" s="172"/>
      <c r="BD3374" s="172"/>
      <c r="BE3374" s="172"/>
      <c r="BF3374" s="172"/>
      <c r="BG3374" s="172"/>
      <c r="BH3374" s="172"/>
      <c r="BI3374" s="172"/>
      <c r="BJ3374" s="172"/>
      <c r="BK3374" s="172"/>
      <c r="BL3374" s="172"/>
      <c r="BM3374" s="172"/>
      <c r="BN3374" s="172"/>
    </row>
    <row r="3375" spans="20:66" s="156" customFormat="1">
      <c r="T3375" s="172"/>
      <c r="U3375" s="172"/>
      <c r="V3375" s="172"/>
      <c r="W3375" s="172"/>
      <c r="X3375" s="172"/>
      <c r="Y3375" s="172"/>
      <c r="Z3375" s="172"/>
      <c r="AA3375" s="172"/>
      <c r="AB3375" s="172"/>
      <c r="AC3375" s="172"/>
      <c r="AD3375" s="172"/>
      <c r="AE3375" s="172"/>
      <c r="AF3375" s="172"/>
      <c r="AG3375" s="172"/>
      <c r="AH3375" s="172"/>
      <c r="AI3375" s="172"/>
      <c r="AJ3375" s="172"/>
      <c r="AK3375" s="172"/>
      <c r="AL3375" s="172"/>
      <c r="AM3375" s="172"/>
      <c r="AN3375" s="172"/>
      <c r="AO3375" s="172"/>
      <c r="AP3375" s="172"/>
      <c r="AQ3375" s="172"/>
      <c r="AR3375" s="172"/>
      <c r="AS3375" s="172"/>
      <c r="AT3375" s="172"/>
      <c r="AU3375" s="172"/>
      <c r="AV3375" s="172"/>
      <c r="AW3375" s="172"/>
      <c r="AX3375" s="172"/>
      <c r="AY3375" s="172"/>
      <c r="AZ3375" s="172"/>
      <c r="BA3375" s="172"/>
      <c r="BB3375" s="172"/>
      <c r="BC3375" s="172"/>
      <c r="BD3375" s="172"/>
      <c r="BE3375" s="172"/>
      <c r="BF3375" s="172"/>
      <c r="BG3375" s="172"/>
      <c r="BH3375" s="172"/>
      <c r="BI3375" s="172"/>
      <c r="BJ3375" s="172"/>
      <c r="BK3375" s="172"/>
      <c r="BL3375" s="172"/>
      <c r="BM3375" s="172"/>
      <c r="BN3375" s="172"/>
    </row>
    <row r="3376" spans="20:66" s="156" customFormat="1">
      <c r="T3376" s="172"/>
      <c r="U3376" s="172"/>
      <c r="V3376" s="172"/>
      <c r="W3376" s="172"/>
      <c r="X3376" s="172"/>
      <c r="Y3376" s="172"/>
      <c r="Z3376" s="172"/>
      <c r="AA3376" s="172"/>
      <c r="AB3376" s="172"/>
      <c r="AC3376" s="172"/>
      <c r="AD3376" s="172"/>
      <c r="AE3376" s="172"/>
      <c r="AF3376" s="172"/>
      <c r="AG3376" s="172"/>
      <c r="AH3376" s="172"/>
      <c r="AI3376" s="172"/>
      <c r="AJ3376" s="172"/>
      <c r="AK3376" s="172"/>
      <c r="AL3376" s="172"/>
      <c r="AM3376" s="172"/>
      <c r="AN3376" s="172"/>
      <c r="AO3376" s="172"/>
      <c r="AP3376" s="172"/>
      <c r="AQ3376" s="172"/>
      <c r="AR3376" s="172"/>
      <c r="AS3376" s="172"/>
      <c r="AT3376" s="172"/>
      <c r="AU3376" s="172"/>
      <c r="AV3376" s="172"/>
      <c r="AW3376" s="172"/>
      <c r="AX3376" s="172"/>
      <c r="AY3376" s="172"/>
      <c r="AZ3376" s="172"/>
      <c r="BA3376" s="172"/>
      <c r="BB3376" s="172"/>
      <c r="BC3376" s="172"/>
      <c r="BD3376" s="172"/>
      <c r="BE3376" s="172"/>
      <c r="BF3376" s="172"/>
      <c r="BG3376" s="172"/>
      <c r="BH3376" s="172"/>
      <c r="BI3376" s="172"/>
      <c r="BJ3376" s="172"/>
      <c r="BK3376" s="172"/>
      <c r="BL3376" s="172"/>
      <c r="BM3376" s="172"/>
      <c r="BN3376" s="172"/>
    </row>
    <row r="3377" spans="20:66" s="156" customFormat="1">
      <c r="T3377" s="172"/>
      <c r="U3377" s="172"/>
      <c r="V3377" s="172"/>
      <c r="W3377" s="172"/>
      <c r="X3377" s="172"/>
      <c r="Y3377" s="172"/>
      <c r="Z3377" s="172"/>
      <c r="AA3377" s="172"/>
      <c r="AB3377" s="172"/>
      <c r="AC3377" s="172"/>
      <c r="AD3377" s="172"/>
      <c r="AE3377" s="172"/>
      <c r="AF3377" s="172"/>
      <c r="AG3377" s="172"/>
      <c r="AH3377" s="172"/>
      <c r="AI3377" s="172"/>
      <c r="AJ3377" s="172"/>
      <c r="AK3377" s="172"/>
      <c r="AL3377" s="172"/>
      <c r="AM3377" s="172"/>
      <c r="AN3377" s="172"/>
      <c r="AO3377" s="172"/>
      <c r="AP3377" s="172"/>
      <c r="AQ3377" s="172"/>
      <c r="AR3377" s="172"/>
      <c r="AS3377" s="172"/>
      <c r="AT3377" s="172"/>
      <c r="AU3377" s="172"/>
      <c r="AV3377" s="172"/>
      <c r="AW3377" s="172"/>
      <c r="AX3377" s="172"/>
      <c r="AY3377" s="172"/>
      <c r="AZ3377" s="172"/>
      <c r="BA3377" s="172"/>
      <c r="BB3377" s="172"/>
      <c r="BC3377" s="172"/>
      <c r="BD3377" s="172"/>
      <c r="BE3377" s="172"/>
      <c r="BF3377" s="172"/>
      <c r="BG3377" s="172"/>
      <c r="BH3377" s="172"/>
      <c r="BI3377" s="172"/>
      <c r="BJ3377" s="172"/>
      <c r="BK3377" s="172"/>
      <c r="BL3377" s="172"/>
      <c r="BM3377" s="172"/>
      <c r="BN3377" s="172"/>
    </row>
    <row r="3378" spans="20:66" s="156" customFormat="1">
      <c r="T3378" s="172"/>
      <c r="U3378" s="172"/>
      <c r="V3378" s="172"/>
      <c r="W3378" s="172"/>
      <c r="X3378" s="172"/>
      <c r="Y3378" s="172"/>
      <c r="Z3378" s="172"/>
      <c r="AA3378" s="172"/>
      <c r="AB3378" s="172"/>
      <c r="AC3378" s="172"/>
      <c r="AD3378" s="172"/>
      <c r="AE3378" s="172"/>
      <c r="AF3378" s="172"/>
      <c r="AG3378" s="172"/>
      <c r="AH3378" s="172"/>
      <c r="AI3378" s="172"/>
      <c r="AJ3378" s="172"/>
      <c r="AK3378" s="172"/>
      <c r="AL3378" s="172"/>
      <c r="AM3378" s="172"/>
      <c r="AN3378" s="172"/>
      <c r="AO3378" s="172"/>
      <c r="AP3378" s="172"/>
      <c r="AQ3378" s="172"/>
      <c r="AR3378" s="172"/>
      <c r="AS3378" s="172"/>
      <c r="AT3378" s="172"/>
      <c r="AU3378" s="172"/>
      <c r="AV3378" s="172"/>
      <c r="AW3378" s="172"/>
      <c r="AX3378" s="172"/>
      <c r="AY3378" s="172"/>
      <c r="AZ3378" s="172"/>
      <c r="BA3378" s="172"/>
      <c r="BB3378" s="172"/>
      <c r="BC3378" s="172"/>
      <c r="BD3378" s="172"/>
      <c r="BE3378" s="172"/>
      <c r="BF3378" s="172"/>
      <c r="BG3378" s="172"/>
      <c r="BH3378" s="172"/>
      <c r="BI3378" s="172"/>
      <c r="BJ3378" s="172"/>
      <c r="BK3378" s="172"/>
      <c r="BL3378" s="172"/>
      <c r="BM3378" s="172"/>
      <c r="BN3378" s="172"/>
    </row>
    <row r="3379" spans="20:66" s="156" customFormat="1">
      <c r="T3379" s="172"/>
      <c r="U3379" s="172"/>
      <c r="V3379" s="172"/>
      <c r="W3379" s="172"/>
      <c r="X3379" s="172"/>
      <c r="Y3379" s="172"/>
      <c r="Z3379" s="172"/>
      <c r="AA3379" s="172"/>
      <c r="AB3379" s="172"/>
      <c r="AC3379" s="172"/>
      <c r="AD3379" s="172"/>
      <c r="AE3379" s="172"/>
      <c r="AF3379" s="172"/>
      <c r="AG3379" s="172"/>
      <c r="AH3379" s="172"/>
      <c r="AI3379" s="172"/>
      <c r="AJ3379" s="172"/>
      <c r="AK3379" s="172"/>
      <c r="AL3379" s="172"/>
      <c r="AM3379" s="172"/>
      <c r="AN3379" s="172"/>
      <c r="AO3379" s="172"/>
      <c r="AP3379" s="172"/>
      <c r="AQ3379" s="172"/>
      <c r="AR3379" s="172"/>
      <c r="AS3379" s="172"/>
      <c r="AT3379" s="172"/>
      <c r="AU3379" s="172"/>
      <c r="AV3379" s="172"/>
      <c r="AW3379" s="172"/>
      <c r="AX3379" s="172"/>
      <c r="AY3379" s="172"/>
      <c r="AZ3379" s="172"/>
      <c r="BA3379" s="172"/>
      <c r="BB3379" s="172"/>
      <c r="BC3379" s="172"/>
      <c r="BD3379" s="172"/>
      <c r="BE3379" s="172"/>
      <c r="BF3379" s="172"/>
      <c r="BG3379" s="172"/>
      <c r="BH3379" s="172"/>
      <c r="BI3379" s="172"/>
      <c r="BJ3379" s="172"/>
      <c r="BK3379" s="172"/>
      <c r="BL3379" s="172"/>
      <c r="BM3379" s="172"/>
      <c r="BN3379" s="172"/>
    </row>
    <row r="3380" spans="20:66" s="156" customFormat="1">
      <c r="T3380" s="172"/>
      <c r="U3380" s="172"/>
      <c r="V3380" s="172"/>
      <c r="W3380" s="172"/>
      <c r="X3380" s="172"/>
      <c r="Y3380" s="172"/>
      <c r="Z3380" s="172"/>
      <c r="AA3380" s="172"/>
      <c r="AB3380" s="172"/>
      <c r="AC3380" s="172"/>
      <c r="AD3380" s="172"/>
      <c r="AE3380" s="172"/>
      <c r="AF3380" s="172"/>
      <c r="AG3380" s="172"/>
      <c r="AH3380" s="172"/>
      <c r="AI3380" s="172"/>
      <c r="AJ3380" s="172"/>
      <c r="AK3380" s="172"/>
      <c r="AL3380" s="172"/>
      <c r="AM3380" s="172"/>
      <c r="AN3380" s="172"/>
      <c r="AO3380" s="172"/>
      <c r="AP3380" s="172"/>
      <c r="AQ3380" s="172"/>
      <c r="AR3380" s="172"/>
      <c r="AS3380" s="172"/>
      <c r="AT3380" s="172"/>
      <c r="AU3380" s="172"/>
      <c r="AV3380" s="172"/>
      <c r="AW3380" s="172"/>
      <c r="AX3380" s="172"/>
      <c r="AY3380" s="172"/>
      <c r="AZ3380" s="172"/>
      <c r="BA3380" s="172"/>
      <c r="BB3380" s="172"/>
      <c r="BC3380" s="172"/>
      <c r="BD3380" s="172"/>
      <c r="BE3380" s="172"/>
      <c r="BF3380" s="172"/>
      <c r="BG3380" s="172"/>
      <c r="BH3380" s="172"/>
      <c r="BI3380" s="172"/>
      <c r="BJ3380" s="172"/>
      <c r="BK3380" s="172"/>
      <c r="BL3380" s="172"/>
      <c r="BM3380" s="172"/>
      <c r="BN3380" s="172"/>
    </row>
    <row r="3381" spans="20:66" s="156" customFormat="1">
      <c r="T3381" s="172"/>
      <c r="U3381" s="172"/>
      <c r="V3381" s="172"/>
      <c r="W3381" s="172"/>
      <c r="X3381" s="172"/>
      <c r="Y3381" s="172"/>
      <c r="Z3381" s="172"/>
      <c r="AA3381" s="172"/>
      <c r="AB3381" s="172"/>
      <c r="AC3381" s="172"/>
      <c r="AD3381" s="172"/>
      <c r="AE3381" s="172"/>
      <c r="AF3381" s="172"/>
      <c r="AG3381" s="172"/>
      <c r="AH3381" s="172"/>
      <c r="AI3381" s="172"/>
      <c r="AJ3381" s="172"/>
      <c r="AK3381" s="172"/>
      <c r="AL3381" s="172"/>
      <c r="AM3381" s="172"/>
      <c r="AN3381" s="172"/>
      <c r="AO3381" s="172"/>
      <c r="AP3381" s="172"/>
      <c r="AQ3381" s="172"/>
      <c r="AR3381" s="172"/>
      <c r="AS3381" s="172"/>
      <c r="AT3381" s="172"/>
      <c r="AU3381" s="172"/>
      <c r="AV3381" s="172"/>
      <c r="AW3381" s="172"/>
      <c r="AX3381" s="172"/>
      <c r="AY3381" s="172"/>
      <c r="AZ3381" s="172"/>
      <c r="BA3381" s="172"/>
      <c r="BB3381" s="172"/>
      <c r="BC3381" s="172"/>
      <c r="BD3381" s="172"/>
      <c r="BE3381" s="172"/>
      <c r="BF3381" s="172"/>
      <c r="BG3381" s="172"/>
      <c r="BH3381" s="172"/>
      <c r="BI3381" s="172"/>
      <c r="BJ3381" s="172"/>
      <c r="BK3381" s="172"/>
      <c r="BL3381" s="172"/>
      <c r="BM3381" s="172"/>
      <c r="BN3381" s="172"/>
    </row>
    <row r="3382" spans="20:66" s="156" customFormat="1">
      <c r="T3382" s="172"/>
      <c r="U3382" s="172"/>
      <c r="V3382" s="172"/>
      <c r="W3382" s="172"/>
      <c r="X3382" s="172"/>
      <c r="Y3382" s="172"/>
      <c r="Z3382" s="172"/>
      <c r="AA3382" s="172"/>
      <c r="AB3382" s="172"/>
      <c r="AC3382" s="172"/>
      <c r="AD3382" s="172"/>
      <c r="AE3382" s="172"/>
      <c r="AF3382" s="172"/>
      <c r="AG3382" s="172"/>
      <c r="AH3382" s="172"/>
      <c r="AI3382" s="172"/>
      <c r="AJ3382" s="172"/>
      <c r="AK3382" s="172"/>
      <c r="AL3382" s="172"/>
      <c r="AM3382" s="172"/>
      <c r="AN3382" s="172"/>
      <c r="AO3382" s="172"/>
      <c r="AP3382" s="172"/>
      <c r="AQ3382" s="172"/>
      <c r="AR3382" s="172"/>
      <c r="AS3382" s="172"/>
      <c r="AT3382" s="172"/>
      <c r="AU3382" s="172"/>
      <c r="AV3382" s="172"/>
      <c r="AW3382" s="172"/>
      <c r="AX3382" s="172"/>
      <c r="AY3382" s="172"/>
      <c r="AZ3382" s="172"/>
      <c r="BA3382" s="172"/>
      <c r="BB3382" s="172"/>
      <c r="BC3382" s="172"/>
      <c r="BD3382" s="172"/>
      <c r="BE3382" s="172"/>
      <c r="BF3382" s="172"/>
      <c r="BG3382" s="172"/>
      <c r="BH3382" s="172"/>
      <c r="BI3382" s="172"/>
      <c r="BJ3382" s="172"/>
      <c r="BK3382" s="172"/>
      <c r="BL3382" s="172"/>
      <c r="BM3382" s="172"/>
      <c r="BN3382" s="172"/>
    </row>
    <row r="3383" spans="20:66" s="156" customFormat="1">
      <c r="T3383" s="172"/>
      <c r="U3383" s="172"/>
      <c r="V3383" s="172"/>
      <c r="W3383" s="172"/>
      <c r="X3383" s="172"/>
      <c r="Y3383" s="172"/>
      <c r="Z3383" s="172"/>
      <c r="AA3383" s="172"/>
      <c r="AB3383" s="172"/>
      <c r="AC3383" s="172"/>
      <c r="AD3383" s="172"/>
      <c r="AE3383" s="172"/>
      <c r="AF3383" s="172"/>
      <c r="AG3383" s="172"/>
      <c r="AH3383" s="172"/>
      <c r="AI3383" s="172"/>
      <c r="AJ3383" s="172"/>
      <c r="AK3383" s="172"/>
      <c r="AL3383" s="172"/>
      <c r="AM3383" s="172"/>
      <c r="AN3383" s="172"/>
      <c r="AO3383" s="172"/>
      <c r="AP3383" s="172"/>
      <c r="AQ3383" s="172"/>
      <c r="AR3383" s="172"/>
      <c r="AS3383" s="172"/>
      <c r="AT3383" s="172"/>
      <c r="AU3383" s="172"/>
      <c r="AV3383" s="172"/>
      <c r="AW3383" s="172"/>
      <c r="AX3383" s="172"/>
      <c r="AY3383" s="172"/>
      <c r="AZ3383" s="172"/>
      <c r="BA3383" s="172"/>
      <c r="BB3383" s="172"/>
      <c r="BC3383" s="172"/>
      <c r="BD3383" s="172"/>
      <c r="BE3383" s="172"/>
      <c r="BF3383" s="172"/>
      <c r="BG3383" s="172"/>
      <c r="BH3383" s="172"/>
      <c r="BI3383" s="172"/>
      <c r="BJ3383" s="172"/>
      <c r="BK3383" s="172"/>
      <c r="BL3383" s="172"/>
      <c r="BM3383" s="172"/>
      <c r="BN3383" s="172"/>
    </row>
    <row r="3384" spans="20:66" s="156" customFormat="1">
      <c r="T3384" s="172"/>
      <c r="U3384" s="172"/>
      <c r="V3384" s="172"/>
      <c r="W3384" s="172"/>
      <c r="X3384" s="172"/>
      <c r="Y3384" s="172"/>
      <c r="Z3384" s="172"/>
      <c r="AA3384" s="172"/>
      <c r="AB3384" s="172"/>
      <c r="AC3384" s="172"/>
      <c r="AD3384" s="172"/>
      <c r="AE3384" s="172"/>
      <c r="AF3384" s="172"/>
      <c r="AG3384" s="172"/>
      <c r="AH3384" s="172"/>
      <c r="AI3384" s="172"/>
      <c r="AJ3384" s="172"/>
      <c r="AK3384" s="172"/>
      <c r="AL3384" s="172"/>
      <c r="AM3384" s="172"/>
      <c r="AN3384" s="172"/>
      <c r="AO3384" s="172"/>
      <c r="AP3384" s="172"/>
      <c r="AQ3384" s="172"/>
      <c r="AR3384" s="172"/>
      <c r="AS3384" s="172"/>
      <c r="AT3384" s="172"/>
      <c r="AU3384" s="172"/>
      <c r="AV3384" s="172"/>
      <c r="AW3384" s="172"/>
      <c r="AX3384" s="172"/>
      <c r="AY3384" s="172"/>
      <c r="AZ3384" s="172"/>
      <c r="BA3384" s="172"/>
      <c r="BB3384" s="172"/>
      <c r="BC3384" s="172"/>
      <c r="BD3384" s="172"/>
      <c r="BE3384" s="172"/>
      <c r="BF3384" s="172"/>
      <c r="BG3384" s="172"/>
      <c r="BH3384" s="172"/>
      <c r="BI3384" s="172"/>
      <c r="BJ3384" s="172"/>
      <c r="BK3384" s="172"/>
      <c r="BL3384" s="172"/>
      <c r="BM3384" s="172"/>
      <c r="BN3384" s="172"/>
    </row>
    <row r="3385" spans="20:66" s="156" customFormat="1">
      <c r="T3385" s="172"/>
      <c r="U3385" s="172"/>
      <c r="V3385" s="172"/>
      <c r="W3385" s="172"/>
      <c r="X3385" s="172"/>
      <c r="Y3385" s="172"/>
      <c r="Z3385" s="172"/>
      <c r="AA3385" s="172"/>
      <c r="AB3385" s="172"/>
      <c r="AC3385" s="172"/>
      <c r="AD3385" s="172"/>
      <c r="AE3385" s="172"/>
      <c r="AF3385" s="172"/>
      <c r="AG3385" s="172"/>
      <c r="AH3385" s="172"/>
      <c r="AI3385" s="172"/>
      <c r="AJ3385" s="172"/>
      <c r="AK3385" s="172"/>
      <c r="AL3385" s="172"/>
      <c r="AM3385" s="172"/>
      <c r="AN3385" s="172"/>
      <c r="AO3385" s="172"/>
      <c r="AP3385" s="172"/>
      <c r="AQ3385" s="172"/>
      <c r="AR3385" s="172"/>
      <c r="AS3385" s="172"/>
      <c r="AT3385" s="172"/>
      <c r="AU3385" s="172"/>
      <c r="AV3385" s="172"/>
      <c r="AW3385" s="172"/>
      <c r="AX3385" s="172"/>
      <c r="AY3385" s="172"/>
      <c r="AZ3385" s="172"/>
      <c r="BA3385" s="172"/>
      <c r="BB3385" s="172"/>
      <c r="BC3385" s="172"/>
      <c r="BD3385" s="172"/>
      <c r="BE3385" s="172"/>
      <c r="BF3385" s="172"/>
      <c r="BG3385" s="172"/>
      <c r="BH3385" s="172"/>
      <c r="BI3385" s="172"/>
      <c r="BJ3385" s="172"/>
      <c r="BK3385" s="172"/>
      <c r="BL3385" s="172"/>
      <c r="BM3385" s="172"/>
      <c r="BN3385" s="172"/>
    </row>
    <row r="3386" spans="20:66" s="156" customFormat="1">
      <c r="T3386" s="172"/>
      <c r="U3386" s="172"/>
      <c r="V3386" s="172"/>
      <c r="W3386" s="172"/>
      <c r="X3386" s="172"/>
      <c r="Y3386" s="172"/>
      <c r="Z3386" s="172"/>
      <c r="AA3386" s="172"/>
      <c r="AB3386" s="172"/>
      <c r="AC3386" s="172"/>
      <c r="AD3386" s="172"/>
      <c r="AE3386" s="172"/>
      <c r="AF3386" s="172"/>
      <c r="AG3386" s="172"/>
      <c r="AH3386" s="172"/>
      <c r="AI3386" s="172"/>
      <c r="AJ3386" s="172"/>
      <c r="AK3386" s="172"/>
      <c r="AL3386" s="172"/>
      <c r="AM3386" s="172"/>
      <c r="AN3386" s="172"/>
      <c r="AO3386" s="172"/>
      <c r="AP3386" s="172"/>
      <c r="AQ3386" s="172"/>
      <c r="AR3386" s="172"/>
      <c r="AS3386" s="172"/>
      <c r="AT3386" s="172"/>
      <c r="AU3386" s="172"/>
      <c r="AV3386" s="172"/>
      <c r="AW3386" s="172"/>
      <c r="AX3386" s="172"/>
      <c r="AY3386" s="172"/>
      <c r="AZ3386" s="172"/>
      <c r="BA3386" s="172"/>
      <c r="BB3386" s="172"/>
      <c r="BC3386" s="172"/>
      <c r="BD3386" s="172"/>
      <c r="BE3386" s="172"/>
      <c r="BF3386" s="172"/>
      <c r="BG3386" s="172"/>
      <c r="BH3386" s="172"/>
      <c r="BI3386" s="172"/>
      <c r="BJ3386" s="172"/>
      <c r="BK3386" s="172"/>
      <c r="BL3386" s="172"/>
      <c r="BM3386" s="172"/>
      <c r="BN3386" s="172"/>
    </row>
    <row r="3387" spans="20:66" s="156" customFormat="1">
      <c r="T3387" s="172"/>
      <c r="U3387" s="172"/>
      <c r="V3387" s="172"/>
      <c r="W3387" s="172"/>
      <c r="X3387" s="172"/>
      <c r="Y3387" s="172"/>
      <c r="Z3387" s="172"/>
      <c r="AA3387" s="172"/>
      <c r="AB3387" s="172"/>
      <c r="AC3387" s="172"/>
      <c r="AD3387" s="172"/>
      <c r="AE3387" s="172"/>
      <c r="AF3387" s="172"/>
      <c r="AG3387" s="172"/>
      <c r="AH3387" s="172"/>
      <c r="AI3387" s="172"/>
      <c r="AJ3387" s="172"/>
      <c r="AK3387" s="172"/>
      <c r="AL3387" s="172"/>
      <c r="AM3387" s="172"/>
      <c r="AN3387" s="172"/>
      <c r="AO3387" s="172"/>
      <c r="AP3387" s="172"/>
      <c r="AQ3387" s="172"/>
      <c r="AR3387" s="172"/>
      <c r="AS3387" s="172"/>
      <c r="AT3387" s="172"/>
      <c r="AU3387" s="172"/>
      <c r="AV3387" s="172"/>
      <c r="AW3387" s="172"/>
      <c r="AX3387" s="172"/>
      <c r="AY3387" s="172"/>
      <c r="AZ3387" s="172"/>
      <c r="BA3387" s="172"/>
      <c r="BB3387" s="172"/>
      <c r="BC3387" s="172"/>
      <c r="BD3387" s="172"/>
      <c r="BE3387" s="172"/>
      <c r="BF3387" s="172"/>
      <c r="BG3387" s="172"/>
      <c r="BH3387" s="172"/>
      <c r="BI3387" s="172"/>
      <c r="BJ3387" s="172"/>
      <c r="BK3387" s="172"/>
      <c r="BL3387" s="172"/>
      <c r="BM3387" s="172"/>
      <c r="BN3387" s="172"/>
    </row>
    <row r="3388" spans="20:66" s="156" customFormat="1">
      <c r="T3388" s="172"/>
      <c r="U3388" s="172"/>
      <c r="V3388" s="172"/>
      <c r="W3388" s="172"/>
      <c r="X3388" s="172"/>
      <c r="Y3388" s="172"/>
      <c r="Z3388" s="172"/>
      <c r="AA3388" s="172"/>
      <c r="AB3388" s="172"/>
      <c r="AC3388" s="172"/>
      <c r="AD3388" s="172"/>
      <c r="AE3388" s="172"/>
      <c r="AF3388" s="172"/>
      <c r="AG3388" s="172"/>
      <c r="AH3388" s="172"/>
      <c r="AI3388" s="172"/>
      <c r="AJ3388" s="172"/>
      <c r="AK3388" s="172"/>
      <c r="AL3388" s="172"/>
      <c r="AM3388" s="172"/>
      <c r="AN3388" s="172"/>
      <c r="AO3388" s="172"/>
      <c r="AP3388" s="172"/>
      <c r="AQ3388" s="172"/>
      <c r="AR3388" s="172"/>
      <c r="AS3388" s="172"/>
      <c r="AT3388" s="172"/>
      <c r="AU3388" s="172"/>
      <c r="AV3388" s="172"/>
      <c r="AW3388" s="172"/>
      <c r="AX3388" s="172"/>
      <c r="AY3388" s="172"/>
      <c r="AZ3388" s="172"/>
      <c r="BA3388" s="172"/>
      <c r="BB3388" s="172"/>
      <c r="BC3388" s="172"/>
      <c r="BD3388" s="172"/>
      <c r="BE3388" s="172"/>
      <c r="BF3388" s="172"/>
      <c r="BG3388" s="172"/>
      <c r="BH3388" s="172"/>
      <c r="BI3388" s="172"/>
      <c r="BJ3388" s="172"/>
      <c r="BK3388" s="172"/>
      <c r="BL3388" s="172"/>
      <c r="BM3388" s="172"/>
      <c r="BN3388" s="172"/>
    </row>
    <row r="3389" spans="20:66" s="156" customFormat="1">
      <c r="T3389" s="172"/>
      <c r="U3389" s="172"/>
      <c r="V3389" s="172"/>
      <c r="W3389" s="172"/>
      <c r="X3389" s="172"/>
      <c r="Y3389" s="172"/>
      <c r="Z3389" s="172"/>
      <c r="AA3389" s="172"/>
      <c r="AB3389" s="172"/>
      <c r="AC3389" s="172"/>
      <c r="AD3389" s="172"/>
      <c r="AE3389" s="172"/>
      <c r="AF3389" s="172"/>
      <c r="AG3389" s="172"/>
      <c r="AH3389" s="172"/>
      <c r="AI3389" s="172"/>
      <c r="AJ3389" s="172"/>
      <c r="AK3389" s="172"/>
      <c r="AL3389" s="172"/>
      <c r="AM3389" s="172"/>
      <c r="AN3389" s="172"/>
      <c r="AO3389" s="172"/>
      <c r="AP3389" s="172"/>
      <c r="AQ3389" s="172"/>
      <c r="AR3389" s="172"/>
      <c r="AS3389" s="172"/>
      <c r="AT3389" s="172"/>
      <c r="AU3389" s="172"/>
      <c r="AV3389" s="172"/>
      <c r="AW3389" s="172"/>
      <c r="AX3389" s="172"/>
      <c r="AY3389" s="172"/>
      <c r="AZ3389" s="172"/>
      <c r="BA3389" s="172"/>
      <c r="BB3389" s="172"/>
      <c r="BC3389" s="172"/>
      <c r="BD3389" s="172"/>
      <c r="BE3389" s="172"/>
      <c r="BF3389" s="172"/>
      <c r="BG3389" s="172"/>
      <c r="BH3389" s="172"/>
      <c r="BI3389" s="172"/>
      <c r="BJ3389" s="172"/>
      <c r="BK3389" s="172"/>
      <c r="BL3389" s="172"/>
      <c r="BM3389" s="172"/>
      <c r="BN3389" s="172"/>
    </row>
    <row r="3390" spans="20:66" s="156" customFormat="1">
      <c r="T3390" s="172"/>
      <c r="U3390" s="172"/>
      <c r="V3390" s="172"/>
      <c r="W3390" s="172"/>
      <c r="X3390" s="172"/>
      <c r="Y3390" s="172"/>
      <c r="Z3390" s="172"/>
      <c r="AA3390" s="172"/>
      <c r="AB3390" s="172"/>
      <c r="AC3390" s="172"/>
      <c r="AD3390" s="172"/>
      <c r="AE3390" s="172"/>
      <c r="AF3390" s="172"/>
      <c r="AG3390" s="172"/>
      <c r="AH3390" s="172"/>
      <c r="AI3390" s="172"/>
      <c r="AJ3390" s="172"/>
      <c r="AK3390" s="172"/>
      <c r="AL3390" s="172"/>
      <c r="AM3390" s="172"/>
      <c r="AN3390" s="172"/>
      <c r="AO3390" s="172"/>
      <c r="AP3390" s="172"/>
      <c r="AQ3390" s="172"/>
      <c r="AR3390" s="172"/>
      <c r="AS3390" s="172"/>
      <c r="AT3390" s="172"/>
      <c r="AU3390" s="172"/>
      <c r="AV3390" s="172"/>
      <c r="AW3390" s="172"/>
      <c r="AX3390" s="172"/>
      <c r="AY3390" s="172"/>
      <c r="AZ3390" s="172"/>
      <c r="BA3390" s="172"/>
      <c r="BB3390" s="172"/>
      <c r="BC3390" s="172"/>
      <c r="BD3390" s="172"/>
      <c r="BE3390" s="172"/>
      <c r="BF3390" s="172"/>
      <c r="BG3390" s="172"/>
      <c r="BH3390" s="172"/>
      <c r="BI3390" s="172"/>
      <c r="BJ3390" s="172"/>
      <c r="BK3390" s="172"/>
      <c r="BL3390" s="172"/>
      <c r="BM3390" s="172"/>
      <c r="BN3390" s="172"/>
    </row>
    <row r="3391" spans="20:66" s="156" customFormat="1">
      <c r="T3391" s="172"/>
      <c r="U3391" s="172"/>
      <c r="V3391" s="172"/>
      <c r="W3391" s="172"/>
      <c r="X3391" s="172"/>
      <c r="Y3391" s="172"/>
      <c r="Z3391" s="172"/>
      <c r="AA3391" s="172"/>
      <c r="AB3391" s="172"/>
      <c r="AC3391" s="172"/>
      <c r="AD3391" s="172"/>
      <c r="AE3391" s="172"/>
      <c r="AF3391" s="172"/>
      <c r="AG3391" s="172"/>
      <c r="AH3391" s="172"/>
      <c r="AI3391" s="172"/>
      <c r="AJ3391" s="172"/>
      <c r="AK3391" s="172"/>
      <c r="AL3391" s="172"/>
      <c r="AM3391" s="172"/>
      <c r="AN3391" s="172"/>
      <c r="AO3391" s="172"/>
      <c r="AP3391" s="172"/>
      <c r="AQ3391" s="172"/>
      <c r="AR3391" s="172"/>
      <c r="AS3391" s="172"/>
      <c r="AT3391" s="172"/>
      <c r="AU3391" s="172"/>
      <c r="AV3391" s="172"/>
      <c r="AW3391" s="172"/>
      <c r="AX3391" s="172"/>
      <c r="AY3391" s="172"/>
      <c r="AZ3391" s="172"/>
      <c r="BA3391" s="172"/>
      <c r="BB3391" s="172"/>
      <c r="BC3391" s="172"/>
      <c r="BD3391" s="172"/>
      <c r="BE3391" s="172"/>
      <c r="BF3391" s="172"/>
      <c r="BG3391" s="172"/>
      <c r="BH3391" s="172"/>
      <c r="BI3391" s="172"/>
      <c r="BJ3391" s="172"/>
      <c r="BK3391" s="172"/>
      <c r="BL3391" s="172"/>
      <c r="BM3391" s="172"/>
      <c r="BN3391" s="172"/>
    </row>
    <row r="3392" spans="20:66" s="156" customFormat="1">
      <c r="T3392" s="172"/>
      <c r="U3392" s="172"/>
      <c r="V3392" s="172"/>
      <c r="W3392" s="172"/>
      <c r="X3392" s="172"/>
      <c r="Y3392" s="172"/>
      <c r="Z3392" s="172"/>
      <c r="AA3392" s="172"/>
      <c r="AB3392" s="172"/>
      <c r="AC3392" s="172"/>
      <c r="AD3392" s="172"/>
      <c r="AE3392" s="172"/>
      <c r="AF3392" s="172"/>
      <c r="AG3392" s="172"/>
      <c r="AH3392" s="172"/>
      <c r="AI3392" s="172"/>
      <c r="AJ3392" s="172"/>
      <c r="AK3392" s="172"/>
      <c r="AL3392" s="172"/>
      <c r="AM3392" s="172"/>
      <c r="AN3392" s="172"/>
      <c r="AO3392" s="172"/>
      <c r="AP3392" s="172"/>
      <c r="AQ3392" s="172"/>
      <c r="AR3392" s="172"/>
      <c r="AS3392" s="172"/>
      <c r="AT3392" s="172"/>
      <c r="AU3392" s="172"/>
      <c r="AV3392" s="172"/>
      <c r="AW3392" s="172"/>
      <c r="AX3392" s="172"/>
      <c r="AY3392" s="172"/>
      <c r="AZ3392" s="172"/>
      <c r="BA3392" s="172"/>
      <c r="BB3392" s="172"/>
      <c r="BC3392" s="172"/>
      <c r="BD3392" s="172"/>
      <c r="BE3392" s="172"/>
      <c r="BF3392" s="172"/>
      <c r="BG3392" s="172"/>
      <c r="BH3392" s="172"/>
      <c r="BI3392" s="172"/>
      <c r="BJ3392" s="172"/>
      <c r="BK3392" s="172"/>
      <c r="BL3392" s="172"/>
      <c r="BM3392" s="172"/>
      <c r="BN3392" s="172"/>
    </row>
    <row r="3393" spans="20:66" s="156" customFormat="1">
      <c r="T3393" s="172"/>
      <c r="U3393" s="172"/>
      <c r="V3393" s="172"/>
      <c r="W3393" s="172"/>
      <c r="X3393" s="172"/>
      <c r="Y3393" s="172"/>
      <c r="Z3393" s="172"/>
      <c r="AA3393" s="172"/>
      <c r="AB3393" s="172"/>
      <c r="AC3393" s="172"/>
      <c r="AD3393" s="172"/>
      <c r="AE3393" s="172"/>
      <c r="AF3393" s="172"/>
      <c r="AG3393" s="172"/>
      <c r="AH3393" s="172"/>
      <c r="AI3393" s="172"/>
      <c r="AJ3393" s="172"/>
      <c r="AK3393" s="172"/>
      <c r="AL3393" s="172"/>
      <c r="AM3393" s="172"/>
      <c r="AN3393" s="172"/>
      <c r="AO3393" s="172"/>
      <c r="AP3393" s="172"/>
      <c r="AQ3393" s="172"/>
      <c r="AR3393" s="172"/>
      <c r="AS3393" s="172"/>
      <c r="AT3393" s="172"/>
      <c r="AU3393" s="172"/>
      <c r="AV3393" s="172"/>
      <c r="AW3393" s="172"/>
      <c r="AX3393" s="172"/>
      <c r="AY3393" s="172"/>
      <c r="AZ3393" s="172"/>
      <c r="BA3393" s="172"/>
      <c r="BB3393" s="172"/>
      <c r="BC3393" s="172"/>
      <c r="BD3393" s="172"/>
      <c r="BE3393" s="172"/>
      <c r="BF3393" s="172"/>
      <c r="BG3393" s="172"/>
      <c r="BH3393" s="172"/>
      <c r="BI3393" s="172"/>
      <c r="BJ3393" s="172"/>
      <c r="BK3393" s="172"/>
      <c r="BL3393" s="172"/>
      <c r="BM3393" s="172"/>
      <c r="BN3393" s="172"/>
    </row>
    <row r="3394" spans="20:66" s="156" customFormat="1">
      <c r="T3394" s="172"/>
      <c r="U3394" s="172"/>
      <c r="V3394" s="172"/>
      <c r="W3394" s="172"/>
      <c r="X3394" s="172"/>
      <c r="Y3394" s="172"/>
      <c r="Z3394" s="172"/>
      <c r="AA3394" s="172"/>
      <c r="AB3394" s="172"/>
      <c r="AC3394" s="172"/>
      <c r="AD3394" s="172"/>
      <c r="AE3394" s="172"/>
      <c r="AF3394" s="172"/>
      <c r="AG3394" s="172"/>
      <c r="AH3394" s="172"/>
      <c r="AI3394" s="172"/>
      <c r="AJ3394" s="172"/>
      <c r="AK3394" s="172"/>
      <c r="AL3394" s="172"/>
      <c r="AM3394" s="172"/>
      <c r="AN3394" s="172"/>
      <c r="AO3394" s="172"/>
      <c r="AP3394" s="172"/>
      <c r="AQ3394" s="172"/>
      <c r="AR3394" s="172"/>
      <c r="AS3394" s="172"/>
      <c r="AT3394" s="172"/>
      <c r="AU3394" s="172"/>
      <c r="AV3394" s="172"/>
      <c r="AW3394" s="172"/>
      <c r="AX3394" s="172"/>
      <c r="AY3394" s="172"/>
      <c r="AZ3394" s="172"/>
      <c r="BA3394" s="172"/>
      <c r="BB3394" s="172"/>
      <c r="BC3394" s="172"/>
      <c r="BD3394" s="172"/>
      <c r="BE3394" s="172"/>
      <c r="BF3394" s="172"/>
      <c r="BG3394" s="172"/>
      <c r="BH3394" s="172"/>
      <c r="BI3394" s="172"/>
      <c r="BJ3394" s="172"/>
      <c r="BK3394" s="172"/>
      <c r="BL3394" s="172"/>
      <c r="BM3394" s="172"/>
      <c r="BN3394" s="172"/>
    </row>
    <row r="3395" spans="20:66" s="156" customFormat="1">
      <c r="T3395" s="172"/>
      <c r="U3395" s="172"/>
      <c r="V3395" s="172"/>
      <c r="W3395" s="172"/>
      <c r="X3395" s="172"/>
      <c r="Y3395" s="172"/>
      <c r="Z3395" s="172"/>
      <c r="AA3395" s="172"/>
      <c r="AB3395" s="172"/>
      <c r="AC3395" s="172"/>
      <c r="AD3395" s="172"/>
      <c r="AE3395" s="172"/>
      <c r="AF3395" s="172"/>
      <c r="AG3395" s="172"/>
      <c r="AH3395" s="172"/>
      <c r="AI3395" s="172"/>
      <c r="AJ3395" s="172"/>
      <c r="AK3395" s="172"/>
      <c r="AL3395" s="172"/>
      <c r="AM3395" s="172"/>
      <c r="AN3395" s="172"/>
      <c r="AO3395" s="172"/>
      <c r="AP3395" s="172"/>
      <c r="AQ3395" s="172"/>
      <c r="AR3395" s="172"/>
      <c r="AS3395" s="172"/>
      <c r="AT3395" s="172"/>
      <c r="AU3395" s="172"/>
      <c r="AV3395" s="172"/>
      <c r="AW3395" s="172"/>
      <c r="AX3395" s="172"/>
      <c r="AY3395" s="172"/>
      <c r="AZ3395" s="172"/>
      <c r="BA3395" s="172"/>
      <c r="BB3395" s="172"/>
      <c r="BC3395" s="172"/>
      <c r="BD3395" s="172"/>
      <c r="BE3395" s="172"/>
      <c r="BF3395" s="172"/>
      <c r="BG3395" s="172"/>
      <c r="BH3395" s="172"/>
      <c r="BI3395" s="172"/>
      <c r="BJ3395" s="172"/>
      <c r="BK3395" s="172"/>
      <c r="BL3395" s="172"/>
      <c r="BM3395" s="172"/>
      <c r="BN3395" s="172"/>
    </row>
    <row r="3396" spans="20:66" s="156" customFormat="1">
      <c r="T3396" s="172"/>
      <c r="U3396" s="172"/>
      <c r="V3396" s="172"/>
      <c r="W3396" s="172"/>
      <c r="X3396" s="172"/>
      <c r="Y3396" s="172"/>
      <c r="Z3396" s="172"/>
      <c r="AA3396" s="172"/>
      <c r="AB3396" s="172"/>
      <c r="AC3396" s="172"/>
      <c r="AD3396" s="172"/>
      <c r="AE3396" s="172"/>
      <c r="AF3396" s="172"/>
      <c r="AG3396" s="172"/>
      <c r="AH3396" s="172"/>
      <c r="AI3396" s="172"/>
      <c r="AJ3396" s="172"/>
      <c r="AK3396" s="172"/>
      <c r="AL3396" s="172"/>
      <c r="AM3396" s="172"/>
      <c r="AN3396" s="172"/>
      <c r="AO3396" s="172"/>
      <c r="AP3396" s="172"/>
      <c r="AQ3396" s="172"/>
      <c r="AR3396" s="172"/>
      <c r="AS3396" s="172"/>
      <c r="AT3396" s="172"/>
      <c r="AU3396" s="172"/>
      <c r="AV3396" s="172"/>
      <c r="AW3396" s="172"/>
      <c r="AX3396" s="172"/>
      <c r="AY3396" s="172"/>
      <c r="AZ3396" s="172"/>
      <c r="BA3396" s="172"/>
      <c r="BB3396" s="172"/>
      <c r="BC3396" s="172"/>
      <c r="BD3396" s="172"/>
      <c r="BE3396" s="172"/>
      <c r="BF3396" s="172"/>
      <c r="BG3396" s="172"/>
      <c r="BH3396" s="172"/>
      <c r="BI3396" s="172"/>
      <c r="BJ3396" s="172"/>
      <c r="BK3396" s="172"/>
      <c r="BL3396" s="172"/>
      <c r="BM3396" s="172"/>
      <c r="BN3396" s="172"/>
    </row>
    <row r="3397" spans="20:66" s="156" customFormat="1">
      <c r="T3397" s="172"/>
      <c r="U3397" s="172"/>
      <c r="V3397" s="172"/>
      <c r="W3397" s="172"/>
      <c r="X3397" s="172"/>
      <c r="Y3397" s="172"/>
      <c r="Z3397" s="172"/>
      <c r="AA3397" s="172"/>
      <c r="AB3397" s="172"/>
      <c r="AC3397" s="172"/>
      <c r="AD3397" s="172"/>
      <c r="AE3397" s="172"/>
      <c r="AF3397" s="172"/>
      <c r="AG3397" s="172"/>
      <c r="AH3397" s="172"/>
      <c r="AI3397" s="172"/>
      <c r="AJ3397" s="172"/>
      <c r="AK3397" s="172"/>
      <c r="AL3397" s="172"/>
      <c r="AM3397" s="172"/>
      <c r="AN3397" s="172"/>
      <c r="AO3397" s="172"/>
      <c r="AP3397" s="172"/>
      <c r="AQ3397" s="172"/>
      <c r="AR3397" s="172"/>
      <c r="AS3397" s="172"/>
      <c r="AT3397" s="172"/>
      <c r="AU3397" s="172"/>
      <c r="AV3397" s="172"/>
      <c r="AW3397" s="172"/>
      <c r="AX3397" s="172"/>
      <c r="AY3397" s="172"/>
      <c r="AZ3397" s="172"/>
      <c r="BA3397" s="172"/>
      <c r="BB3397" s="172"/>
      <c r="BC3397" s="172"/>
      <c r="BD3397" s="172"/>
      <c r="BE3397" s="172"/>
      <c r="BF3397" s="172"/>
      <c r="BG3397" s="172"/>
      <c r="BH3397" s="172"/>
      <c r="BI3397" s="172"/>
      <c r="BJ3397" s="172"/>
      <c r="BK3397" s="172"/>
      <c r="BL3397" s="172"/>
      <c r="BM3397" s="172"/>
      <c r="BN3397" s="172"/>
    </row>
    <row r="3398" spans="20:66" s="156" customFormat="1">
      <c r="T3398" s="172"/>
      <c r="U3398" s="172"/>
      <c r="V3398" s="172"/>
      <c r="W3398" s="172"/>
      <c r="X3398" s="172"/>
      <c r="Y3398" s="172"/>
      <c r="Z3398" s="172"/>
      <c r="AA3398" s="172"/>
      <c r="AB3398" s="172"/>
      <c r="AC3398" s="172"/>
      <c r="AD3398" s="172"/>
      <c r="AE3398" s="172"/>
      <c r="AF3398" s="172"/>
      <c r="AG3398" s="172"/>
      <c r="AH3398" s="172"/>
      <c r="AI3398" s="172"/>
      <c r="AJ3398" s="172"/>
      <c r="AK3398" s="172"/>
      <c r="AL3398" s="172"/>
      <c r="AM3398" s="172"/>
      <c r="AN3398" s="172"/>
      <c r="AO3398" s="172"/>
      <c r="AP3398" s="172"/>
      <c r="AQ3398" s="172"/>
      <c r="AR3398" s="172"/>
      <c r="AS3398" s="172"/>
      <c r="AT3398" s="172"/>
      <c r="AU3398" s="172"/>
      <c r="AV3398" s="172"/>
      <c r="AW3398" s="172"/>
      <c r="AX3398" s="172"/>
      <c r="AY3398" s="172"/>
      <c r="AZ3398" s="172"/>
      <c r="BA3398" s="172"/>
      <c r="BB3398" s="172"/>
      <c r="BC3398" s="172"/>
      <c r="BD3398" s="172"/>
      <c r="BE3398" s="172"/>
      <c r="BF3398" s="172"/>
      <c r="BG3398" s="172"/>
      <c r="BH3398" s="172"/>
      <c r="BI3398" s="172"/>
      <c r="BJ3398" s="172"/>
      <c r="BK3398" s="172"/>
      <c r="BL3398" s="172"/>
      <c r="BM3398" s="172"/>
      <c r="BN3398" s="172"/>
    </row>
    <row r="3399" spans="20:66" s="156" customFormat="1">
      <c r="T3399" s="172"/>
      <c r="U3399" s="172"/>
      <c r="V3399" s="172"/>
      <c r="W3399" s="172"/>
      <c r="X3399" s="172"/>
      <c r="Y3399" s="172"/>
      <c r="Z3399" s="172"/>
      <c r="AA3399" s="172"/>
      <c r="AB3399" s="172"/>
      <c r="AC3399" s="172"/>
      <c r="AD3399" s="172"/>
      <c r="AE3399" s="172"/>
      <c r="AF3399" s="172"/>
      <c r="AG3399" s="172"/>
      <c r="AH3399" s="172"/>
      <c r="AI3399" s="172"/>
      <c r="AJ3399" s="172"/>
      <c r="AK3399" s="172"/>
      <c r="AL3399" s="172"/>
      <c r="AM3399" s="172"/>
      <c r="AN3399" s="172"/>
      <c r="AO3399" s="172"/>
      <c r="AP3399" s="172"/>
      <c r="AQ3399" s="172"/>
      <c r="AR3399" s="172"/>
      <c r="AS3399" s="172"/>
      <c r="AT3399" s="172"/>
      <c r="AU3399" s="172"/>
      <c r="AV3399" s="172"/>
      <c r="AW3399" s="172"/>
      <c r="AX3399" s="172"/>
      <c r="AY3399" s="172"/>
      <c r="AZ3399" s="172"/>
      <c r="BA3399" s="172"/>
      <c r="BB3399" s="172"/>
      <c r="BC3399" s="172"/>
      <c r="BD3399" s="172"/>
      <c r="BE3399" s="172"/>
      <c r="BF3399" s="172"/>
      <c r="BG3399" s="172"/>
      <c r="BH3399" s="172"/>
      <c r="BI3399" s="172"/>
      <c r="BJ3399" s="172"/>
      <c r="BK3399" s="172"/>
      <c r="BL3399" s="172"/>
      <c r="BM3399" s="172"/>
      <c r="BN3399" s="172"/>
    </row>
    <row r="3400" spans="20:66" s="156" customFormat="1">
      <c r="T3400" s="172"/>
      <c r="U3400" s="172"/>
      <c r="V3400" s="172"/>
      <c r="W3400" s="172"/>
      <c r="X3400" s="172"/>
      <c r="Y3400" s="172"/>
      <c r="Z3400" s="172"/>
      <c r="AA3400" s="172"/>
      <c r="AB3400" s="172"/>
      <c r="AC3400" s="172"/>
      <c r="AD3400" s="172"/>
      <c r="AE3400" s="172"/>
      <c r="AF3400" s="172"/>
      <c r="AG3400" s="172"/>
      <c r="AH3400" s="172"/>
      <c r="AI3400" s="172"/>
      <c r="AJ3400" s="172"/>
      <c r="AK3400" s="172"/>
      <c r="AL3400" s="172"/>
      <c r="AM3400" s="172"/>
      <c r="AN3400" s="172"/>
      <c r="AO3400" s="172"/>
      <c r="AP3400" s="172"/>
      <c r="AQ3400" s="172"/>
      <c r="AR3400" s="172"/>
      <c r="AS3400" s="172"/>
      <c r="AT3400" s="172"/>
      <c r="AU3400" s="172"/>
      <c r="AV3400" s="172"/>
      <c r="AW3400" s="172"/>
      <c r="AX3400" s="172"/>
      <c r="AY3400" s="172"/>
      <c r="AZ3400" s="172"/>
      <c r="BA3400" s="172"/>
      <c r="BB3400" s="172"/>
      <c r="BC3400" s="172"/>
      <c r="BD3400" s="172"/>
      <c r="BE3400" s="172"/>
      <c r="BF3400" s="172"/>
      <c r="BG3400" s="172"/>
      <c r="BH3400" s="172"/>
      <c r="BI3400" s="172"/>
      <c r="BJ3400" s="172"/>
      <c r="BK3400" s="172"/>
      <c r="BL3400" s="172"/>
      <c r="BM3400" s="172"/>
      <c r="BN3400" s="172"/>
    </row>
    <row r="3401" spans="20:66" s="156" customFormat="1">
      <c r="T3401" s="172"/>
      <c r="U3401" s="172"/>
      <c r="V3401" s="172"/>
      <c r="W3401" s="172"/>
      <c r="X3401" s="172"/>
      <c r="Y3401" s="172"/>
      <c r="Z3401" s="172"/>
      <c r="AA3401" s="172"/>
      <c r="AB3401" s="172"/>
      <c r="AC3401" s="172"/>
      <c r="AD3401" s="172"/>
      <c r="AE3401" s="172"/>
      <c r="AF3401" s="172"/>
      <c r="AG3401" s="172"/>
      <c r="AH3401" s="172"/>
      <c r="AI3401" s="172"/>
      <c r="AJ3401" s="172"/>
      <c r="AK3401" s="172"/>
      <c r="AL3401" s="172"/>
      <c r="AM3401" s="172"/>
      <c r="AN3401" s="172"/>
      <c r="AO3401" s="172"/>
      <c r="AP3401" s="172"/>
      <c r="AQ3401" s="172"/>
      <c r="AR3401" s="172"/>
      <c r="AS3401" s="172"/>
      <c r="AT3401" s="172"/>
      <c r="AU3401" s="172"/>
      <c r="AV3401" s="172"/>
      <c r="AW3401" s="172"/>
      <c r="AX3401" s="172"/>
      <c r="AY3401" s="172"/>
      <c r="AZ3401" s="172"/>
      <c r="BA3401" s="172"/>
      <c r="BB3401" s="172"/>
      <c r="BC3401" s="172"/>
      <c r="BD3401" s="172"/>
      <c r="BE3401" s="172"/>
      <c r="BF3401" s="172"/>
      <c r="BG3401" s="172"/>
      <c r="BH3401" s="172"/>
      <c r="BI3401" s="172"/>
      <c r="BJ3401" s="172"/>
      <c r="BK3401" s="172"/>
      <c r="BL3401" s="172"/>
      <c r="BM3401" s="172"/>
      <c r="BN3401" s="172"/>
    </row>
    <row r="3402" spans="20:66" s="156" customFormat="1">
      <c r="T3402" s="172"/>
      <c r="U3402" s="172"/>
      <c r="V3402" s="172"/>
      <c r="W3402" s="172"/>
      <c r="X3402" s="172"/>
      <c r="Y3402" s="172"/>
      <c r="Z3402" s="172"/>
      <c r="AA3402" s="172"/>
      <c r="AB3402" s="172"/>
      <c r="AC3402" s="172"/>
      <c r="AD3402" s="172"/>
      <c r="AE3402" s="172"/>
      <c r="AF3402" s="172"/>
      <c r="AG3402" s="172"/>
      <c r="AH3402" s="172"/>
      <c r="AI3402" s="172"/>
      <c r="AJ3402" s="172"/>
      <c r="AK3402" s="172"/>
      <c r="AL3402" s="172"/>
      <c r="AM3402" s="172"/>
      <c r="AN3402" s="172"/>
      <c r="AO3402" s="172"/>
      <c r="AP3402" s="172"/>
      <c r="AQ3402" s="172"/>
      <c r="AR3402" s="172"/>
      <c r="AS3402" s="172"/>
      <c r="AT3402" s="172"/>
      <c r="AU3402" s="172"/>
      <c r="AV3402" s="172"/>
      <c r="AW3402" s="172"/>
      <c r="AX3402" s="172"/>
      <c r="AY3402" s="172"/>
      <c r="AZ3402" s="172"/>
      <c r="BA3402" s="172"/>
      <c r="BB3402" s="172"/>
      <c r="BC3402" s="172"/>
      <c r="BD3402" s="172"/>
      <c r="BE3402" s="172"/>
      <c r="BF3402" s="172"/>
      <c r="BG3402" s="172"/>
      <c r="BH3402" s="172"/>
      <c r="BI3402" s="172"/>
      <c r="BJ3402" s="172"/>
      <c r="BK3402" s="172"/>
      <c r="BL3402" s="172"/>
      <c r="BM3402" s="172"/>
      <c r="BN3402" s="172"/>
    </row>
    <row r="3403" spans="20:66" s="156" customFormat="1">
      <c r="T3403" s="172"/>
      <c r="U3403" s="172"/>
      <c r="V3403" s="172"/>
      <c r="W3403" s="172"/>
      <c r="X3403" s="172"/>
      <c r="Y3403" s="172"/>
      <c r="Z3403" s="172"/>
      <c r="AA3403" s="172"/>
      <c r="AB3403" s="172"/>
      <c r="AC3403" s="172"/>
      <c r="AD3403" s="172"/>
      <c r="AE3403" s="172"/>
      <c r="AF3403" s="172"/>
      <c r="AG3403" s="172"/>
      <c r="AH3403" s="172"/>
      <c r="AI3403" s="172"/>
      <c r="AJ3403" s="172"/>
      <c r="AK3403" s="172"/>
      <c r="AL3403" s="172"/>
      <c r="AM3403" s="172"/>
      <c r="AN3403" s="172"/>
      <c r="AO3403" s="172"/>
      <c r="AP3403" s="172"/>
      <c r="AQ3403" s="172"/>
      <c r="AR3403" s="172"/>
      <c r="AS3403" s="172"/>
      <c r="AT3403" s="172"/>
      <c r="AU3403" s="172"/>
      <c r="AV3403" s="172"/>
      <c r="AW3403" s="172"/>
      <c r="AX3403" s="172"/>
      <c r="AY3403" s="172"/>
      <c r="AZ3403" s="172"/>
      <c r="BA3403" s="172"/>
      <c r="BB3403" s="172"/>
      <c r="BC3403" s="172"/>
      <c r="BD3403" s="172"/>
      <c r="BE3403" s="172"/>
      <c r="BF3403" s="172"/>
      <c r="BG3403" s="172"/>
      <c r="BH3403" s="172"/>
      <c r="BI3403" s="172"/>
      <c r="BJ3403" s="172"/>
      <c r="BK3403" s="172"/>
      <c r="BL3403" s="172"/>
      <c r="BM3403" s="172"/>
      <c r="BN3403" s="172"/>
    </row>
    <row r="3404" spans="20:66" s="156" customFormat="1">
      <c r="T3404" s="172"/>
      <c r="U3404" s="172"/>
      <c r="V3404" s="172"/>
      <c r="W3404" s="172"/>
      <c r="X3404" s="172"/>
      <c r="Y3404" s="172"/>
      <c r="Z3404" s="172"/>
      <c r="AA3404" s="172"/>
      <c r="AB3404" s="172"/>
      <c r="AC3404" s="172"/>
      <c r="AD3404" s="172"/>
      <c r="AE3404" s="172"/>
      <c r="AF3404" s="172"/>
      <c r="AG3404" s="172"/>
      <c r="AH3404" s="172"/>
      <c r="AI3404" s="172"/>
      <c r="AJ3404" s="172"/>
      <c r="AK3404" s="172"/>
      <c r="AL3404" s="172"/>
      <c r="AM3404" s="172"/>
      <c r="AN3404" s="172"/>
      <c r="AO3404" s="172"/>
      <c r="AP3404" s="172"/>
      <c r="AQ3404" s="172"/>
      <c r="AR3404" s="172"/>
      <c r="AS3404" s="172"/>
      <c r="AT3404" s="172"/>
      <c r="AU3404" s="172"/>
      <c r="AV3404" s="172"/>
      <c r="AW3404" s="172"/>
      <c r="AX3404" s="172"/>
      <c r="AY3404" s="172"/>
      <c r="AZ3404" s="172"/>
      <c r="BA3404" s="172"/>
      <c r="BB3404" s="172"/>
      <c r="BC3404" s="172"/>
      <c r="BD3404" s="172"/>
      <c r="BE3404" s="172"/>
      <c r="BF3404" s="172"/>
      <c r="BG3404" s="172"/>
      <c r="BH3404" s="172"/>
      <c r="BI3404" s="172"/>
      <c r="BJ3404" s="172"/>
      <c r="BK3404" s="172"/>
      <c r="BL3404" s="172"/>
      <c r="BM3404" s="172"/>
      <c r="BN3404" s="172"/>
    </row>
    <row r="3405" spans="20:66" s="156" customFormat="1">
      <c r="T3405" s="172"/>
      <c r="U3405" s="172"/>
      <c r="V3405" s="172"/>
      <c r="W3405" s="172"/>
      <c r="X3405" s="172"/>
      <c r="Y3405" s="172"/>
      <c r="Z3405" s="172"/>
      <c r="AA3405" s="172"/>
      <c r="AB3405" s="172"/>
      <c r="AC3405" s="172"/>
      <c r="AD3405" s="172"/>
      <c r="AE3405" s="172"/>
      <c r="AF3405" s="172"/>
      <c r="AG3405" s="172"/>
      <c r="AH3405" s="172"/>
      <c r="AI3405" s="172"/>
      <c r="AJ3405" s="172"/>
      <c r="AK3405" s="172"/>
      <c r="AL3405" s="172"/>
      <c r="AM3405" s="172"/>
      <c r="AN3405" s="172"/>
      <c r="AO3405" s="172"/>
      <c r="AP3405" s="172"/>
      <c r="AQ3405" s="172"/>
      <c r="AR3405" s="172"/>
      <c r="AS3405" s="172"/>
      <c r="AT3405" s="172"/>
      <c r="AU3405" s="172"/>
      <c r="AV3405" s="172"/>
      <c r="AW3405" s="172"/>
      <c r="AX3405" s="172"/>
      <c r="AY3405" s="172"/>
      <c r="AZ3405" s="172"/>
      <c r="BA3405" s="172"/>
      <c r="BB3405" s="172"/>
      <c r="BC3405" s="172"/>
      <c r="BD3405" s="172"/>
      <c r="BE3405" s="172"/>
      <c r="BF3405" s="172"/>
      <c r="BG3405" s="172"/>
      <c r="BH3405" s="172"/>
      <c r="BI3405" s="172"/>
      <c r="BJ3405" s="172"/>
      <c r="BK3405" s="172"/>
      <c r="BL3405" s="172"/>
      <c r="BM3405" s="172"/>
      <c r="BN3405" s="172"/>
    </row>
    <row r="3406" spans="20:66" s="156" customFormat="1">
      <c r="T3406" s="172"/>
      <c r="U3406" s="172"/>
      <c r="V3406" s="172"/>
      <c r="W3406" s="172"/>
      <c r="X3406" s="172"/>
      <c r="Y3406" s="172"/>
      <c r="Z3406" s="172"/>
      <c r="AA3406" s="172"/>
      <c r="AB3406" s="172"/>
      <c r="AC3406" s="172"/>
      <c r="AD3406" s="172"/>
      <c r="AE3406" s="172"/>
      <c r="AF3406" s="172"/>
      <c r="AG3406" s="172"/>
      <c r="AH3406" s="172"/>
      <c r="AI3406" s="172"/>
      <c r="AJ3406" s="172"/>
      <c r="AK3406" s="172"/>
      <c r="AL3406" s="172"/>
      <c r="AM3406" s="172"/>
      <c r="AN3406" s="172"/>
      <c r="AO3406" s="172"/>
      <c r="AP3406" s="172"/>
      <c r="AQ3406" s="172"/>
      <c r="AR3406" s="172"/>
      <c r="AS3406" s="172"/>
      <c r="AT3406" s="172"/>
      <c r="AU3406" s="172"/>
      <c r="AV3406" s="172"/>
      <c r="AW3406" s="172"/>
      <c r="AX3406" s="172"/>
      <c r="AY3406" s="172"/>
      <c r="AZ3406" s="172"/>
      <c r="BA3406" s="172"/>
      <c r="BB3406" s="172"/>
      <c r="BC3406" s="172"/>
      <c r="BD3406" s="172"/>
      <c r="BE3406" s="172"/>
      <c r="BF3406" s="172"/>
      <c r="BG3406" s="172"/>
      <c r="BH3406" s="172"/>
      <c r="BI3406" s="172"/>
      <c r="BJ3406" s="172"/>
      <c r="BK3406" s="172"/>
      <c r="BL3406" s="172"/>
      <c r="BM3406" s="172"/>
      <c r="BN3406" s="172"/>
    </row>
    <row r="3407" spans="20:66" s="156" customFormat="1">
      <c r="T3407" s="172"/>
      <c r="U3407" s="172"/>
      <c r="V3407" s="172"/>
      <c r="W3407" s="172"/>
      <c r="X3407" s="172"/>
      <c r="Y3407" s="172"/>
      <c r="Z3407" s="172"/>
      <c r="AA3407" s="172"/>
      <c r="AB3407" s="172"/>
      <c r="AC3407" s="172"/>
      <c r="AD3407" s="172"/>
      <c r="AE3407" s="172"/>
      <c r="AF3407" s="172"/>
      <c r="AG3407" s="172"/>
      <c r="AH3407" s="172"/>
      <c r="AI3407" s="172"/>
      <c r="AJ3407" s="172"/>
      <c r="AK3407" s="172"/>
      <c r="AL3407" s="172"/>
      <c r="AM3407" s="172"/>
      <c r="AN3407" s="172"/>
      <c r="AO3407" s="172"/>
      <c r="AP3407" s="172"/>
      <c r="AQ3407" s="172"/>
      <c r="AR3407" s="172"/>
      <c r="AS3407" s="172"/>
      <c r="AT3407" s="172"/>
      <c r="AU3407" s="172"/>
      <c r="AV3407" s="172"/>
      <c r="AW3407" s="172"/>
      <c r="AX3407" s="172"/>
      <c r="AY3407" s="172"/>
      <c r="AZ3407" s="172"/>
      <c r="BA3407" s="172"/>
      <c r="BB3407" s="172"/>
      <c r="BC3407" s="172"/>
      <c r="BD3407" s="172"/>
      <c r="BE3407" s="172"/>
      <c r="BF3407" s="172"/>
      <c r="BG3407" s="172"/>
      <c r="BH3407" s="172"/>
      <c r="BI3407" s="172"/>
      <c r="BJ3407" s="172"/>
      <c r="BK3407" s="172"/>
      <c r="BL3407" s="172"/>
      <c r="BM3407" s="172"/>
      <c r="BN3407" s="172"/>
    </row>
    <row r="3408" spans="20:66" s="156" customFormat="1">
      <c r="T3408" s="172"/>
      <c r="U3408" s="172"/>
      <c r="V3408" s="172"/>
      <c r="W3408" s="172"/>
      <c r="X3408" s="172"/>
      <c r="Y3408" s="172"/>
      <c r="Z3408" s="172"/>
      <c r="AA3408" s="172"/>
      <c r="AB3408" s="172"/>
      <c r="AC3408" s="172"/>
      <c r="AD3408" s="172"/>
      <c r="AE3408" s="172"/>
      <c r="AF3408" s="172"/>
      <c r="AG3408" s="172"/>
      <c r="AH3408" s="172"/>
      <c r="AI3408" s="172"/>
      <c r="AJ3408" s="172"/>
      <c r="AK3408" s="172"/>
      <c r="AL3408" s="172"/>
      <c r="AM3408" s="172"/>
      <c r="AN3408" s="172"/>
      <c r="AO3408" s="172"/>
      <c r="AP3408" s="172"/>
      <c r="AQ3408" s="172"/>
      <c r="AR3408" s="172"/>
      <c r="AS3408" s="172"/>
      <c r="AT3408" s="172"/>
      <c r="AU3408" s="172"/>
      <c r="AV3408" s="172"/>
      <c r="AW3408" s="172"/>
      <c r="AX3408" s="172"/>
      <c r="AY3408" s="172"/>
      <c r="AZ3408" s="172"/>
      <c r="BA3408" s="172"/>
      <c r="BB3408" s="172"/>
      <c r="BC3408" s="172"/>
      <c r="BD3408" s="172"/>
      <c r="BE3408" s="172"/>
      <c r="BF3408" s="172"/>
      <c r="BG3408" s="172"/>
      <c r="BH3408" s="172"/>
      <c r="BI3408" s="172"/>
      <c r="BJ3408" s="172"/>
      <c r="BK3408" s="172"/>
      <c r="BL3408" s="172"/>
      <c r="BM3408" s="172"/>
      <c r="BN3408" s="172"/>
    </row>
    <row r="3409" spans="20:66" s="156" customFormat="1">
      <c r="T3409" s="172"/>
      <c r="U3409" s="172"/>
      <c r="V3409" s="172"/>
      <c r="W3409" s="172"/>
      <c r="X3409" s="172"/>
      <c r="Y3409" s="172"/>
      <c r="Z3409" s="172"/>
      <c r="AA3409" s="172"/>
      <c r="AB3409" s="172"/>
      <c r="AC3409" s="172"/>
      <c r="AD3409" s="172"/>
      <c r="AE3409" s="172"/>
      <c r="AF3409" s="172"/>
      <c r="AG3409" s="172"/>
      <c r="AH3409" s="172"/>
      <c r="AI3409" s="172"/>
      <c r="AJ3409" s="172"/>
      <c r="AK3409" s="172"/>
      <c r="AL3409" s="172"/>
      <c r="AM3409" s="172"/>
      <c r="AN3409" s="172"/>
      <c r="AO3409" s="172"/>
      <c r="AP3409" s="172"/>
      <c r="AQ3409" s="172"/>
      <c r="AR3409" s="172"/>
      <c r="AS3409" s="172"/>
      <c r="AT3409" s="172"/>
      <c r="AU3409" s="172"/>
      <c r="AV3409" s="172"/>
      <c r="AW3409" s="172"/>
      <c r="AX3409" s="172"/>
      <c r="AY3409" s="172"/>
      <c r="AZ3409" s="172"/>
      <c r="BA3409" s="172"/>
      <c r="BB3409" s="172"/>
      <c r="BC3409" s="172"/>
      <c r="BD3409" s="172"/>
      <c r="BE3409" s="172"/>
      <c r="BF3409" s="172"/>
      <c r="BG3409" s="172"/>
      <c r="BH3409" s="172"/>
      <c r="BI3409" s="172"/>
      <c r="BJ3409" s="172"/>
      <c r="BK3409" s="172"/>
      <c r="BL3409" s="172"/>
      <c r="BM3409" s="172"/>
      <c r="BN3409" s="172"/>
    </row>
    <row r="3410" spans="20:66" s="156" customFormat="1">
      <c r="T3410" s="172"/>
      <c r="U3410" s="172"/>
      <c r="V3410" s="172"/>
      <c r="W3410" s="172"/>
      <c r="X3410" s="172"/>
      <c r="Y3410" s="172"/>
      <c r="Z3410" s="172"/>
      <c r="AA3410" s="172"/>
      <c r="AB3410" s="172"/>
      <c r="AC3410" s="172"/>
      <c r="AD3410" s="172"/>
      <c r="AE3410" s="172"/>
      <c r="AF3410" s="172"/>
      <c r="AG3410" s="172"/>
      <c r="AH3410" s="172"/>
      <c r="AI3410" s="172"/>
      <c r="AJ3410" s="172"/>
      <c r="AK3410" s="172"/>
      <c r="AL3410" s="172"/>
      <c r="AM3410" s="172"/>
      <c r="AN3410" s="172"/>
      <c r="AO3410" s="172"/>
      <c r="AP3410" s="172"/>
      <c r="AQ3410" s="172"/>
      <c r="AR3410" s="172"/>
      <c r="AS3410" s="172"/>
      <c r="AT3410" s="172"/>
      <c r="AU3410" s="172"/>
      <c r="AV3410" s="172"/>
      <c r="AW3410" s="172"/>
      <c r="AX3410" s="172"/>
      <c r="AY3410" s="172"/>
      <c r="AZ3410" s="172"/>
      <c r="BA3410" s="172"/>
      <c r="BB3410" s="172"/>
      <c r="BC3410" s="172"/>
      <c r="BD3410" s="172"/>
      <c r="BE3410" s="172"/>
      <c r="BF3410" s="172"/>
      <c r="BG3410" s="172"/>
      <c r="BH3410" s="172"/>
      <c r="BI3410" s="172"/>
      <c r="BJ3410" s="172"/>
      <c r="BK3410" s="172"/>
      <c r="BL3410" s="172"/>
      <c r="BM3410" s="172"/>
      <c r="BN3410" s="172"/>
    </row>
    <row r="3411" spans="20:66" s="156" customFormat="1">
      <c r="T3411" s="172"/>
      <c r="U3411" s="172"/>
      <c r="V3411" s="172"/>
      <c r="W3411" s="172"/>
      <c r="X3411" s="172"/>
      <c r="Y3411" s="172"/>
      <c r="Z3411" s="172"/>
      <c r="AA3411" s="172"/>
      <c r="AB3411" s="172"/>
      <c r="AC3411" s="172"/>
      <c r="AD3411" s="172"/>
      <c r="AE3411" s="172"/>
      <c r="AF3411" s="172"/>
      <c r="AG3411" s="172"/>
      <c r="AH3411" s="172"/>
      <c r="AI3411" s="172"/>
      <c r="AJ3411" s="172"/>
      <c r="AK3411" s="172"/>
      <c r="AL3411" s="172"/>
      <c r="AM3411" s="172"/>
      <c r="AN3411" s="172"/>
      <c r="AO3411" s="172"/>
      <c r="AP3411" s="172"/>
      <c r="AQ3411" s="172"/>
      <c r="AR3411" s="172"/>
      <c r="AS3411" s="172"/>
      <c r="AT3411" s="172"/>
      <c r="AU3411" s="172"/>
      <c r="AV3411" s="172"/>
      <c r="AW3411" s="172"/>
      <c r="AX3411" s="172"/>
      <c r="AY3411" s="172"/>
      <c r="AZ3411" s="172"/>
      <c r="BA3411" s="172"/>
      <c r="BB3411" s="172"/>
      <c r="BC3411" s="172"/>
      <c r="BD3411" s="172"/>
      <c r="BE3411" s="172"/>
      <c r="BF3411" s="172"/>
      <c r="BG3411" s="172"/>
      <c r="BH3411" s="172"/>
      <c r="BI3411" s="172"/>
      <c r="BJ3411" s="172"/>
      <c r="BK3411" s="172"/>
      <c r="BL3411" s="172"/>
      <c r="BM3411" s="172"/>
      <c r="BN3411" s="172"/>
    </row>
    <row r="3412" spans="20:66" s="156" customFormat="1">
      <c r="T3412" s="172"/>
      <c r="U3412" s="172"/>
      <c r="V3412" s="172"/>
      <c r="W3412" s="172"/>
      <c r="X3412" s="172"/>
      <c r="Y3412" s="172"/>
      <c r="Z3412" s="172"/>
      <c r="AA3412" s="172"/>
      <c r="AB3412" s="172"/>
      <c r="AC3412" s="172"/>
      <c r="AD3412" s="172"/>
      <c r="AE3412" s="172"/>
      <c r="AF3412" s="172"/>
      <c r="AG3412" s="172"/>
      <c r="AH3412" s="172"/>
      <c r="AI3412" s="172"/>
      <c r="AJ3412" s="172"/>
      <c r="AK3412" s="172"/>
      <c r="AL3412" s="172"/>
      <c r="AM3412" s="172"/>
      <c r="AN3412" s="172"/>
      <c r="AO3412" s="172"/>
      <c r="AP3412" s="172"/>
      <c r="AQ3412" s="172"/>
      <c r="AR3412" s="172"/>
      <c r="AS3412" s="172"/>
      <c r="AT3412" s="172"/>
      <c r="AU3412" s="172"/>
      <c r="AV3412" s="172"/>
      <c r="AW3412" s="172"/>
      <c r="AX3412" s="172"/>
      <c r="AY3412" s="172"/>
      <c r="AZ3412" s="172"/>
      <c r="BA3412" s="172"/>
      <c r="BB3412" s="172"/>
      <c r="BC3412" s="172"/>
      <c r="BD3412" s="172"/>
      <c r="BE3412" s="172"/>
      <c r="BF3412" s="172"/>
      <c r="BG3412" s="172"/>
      <c r="BH3412" s="172"/>
      <c r="BI3412" s="172"/>
      <c r="BJ3412" s="172"/>
      <c r="BK3412" s="172"/>
      <c r="BL3412" s="172"/>
      <c r="BM3412" s="172"/>
      <c r="BN3412" s="172"/>
    </row>
    <row r="3413" spans="20:66" s="156" customFormat="1">
      <c r="T3413" s="172"/>
      <c r="U3413" s="172"/>
      <c r="V3413" s="172"/>
      <c r="W3413" s="172"/>
      <c r="X3413" s="172"/>
      <c r="Y3413" s="172"/>
      <c r="Z3413" s="172"/>
      <c r="AA3413" s="172"/>
      <c r="AB3413" s="172"/>
      <c r="AC3413" s="172"/>
      <c r="AD3413" s="172"/>
      <c r="AE3413" s="172"/>
      <c r="AF3413" s="172"/>
      <c r="AG3413" s="172"/>
      <c r="AH3413" s="172"/>
      <c r="AI3413" s="172"/>
      <c r="AJ3413" s="172"/>
      <c r="AK3413" s="172"/>
      <c r="AL3413" s="172"/>
      <c r="AM3413" s="172"/>
      <c r="AN3413" s="172"/>
      <c r="AO3413" s="172"/>
      <c r="AP3413" s="172"/>
      <c r="AQ3413" s="172"/>
      <c r="AR3413" s="172"/>
      <c r="AS3413" s="172"/>
      <c r="AT3413" s="172"/>
      <c r="AU3413" s="172"/>
      <c r="AV3413" s="172"/>
      <c r="AW3413" s="172"/>
      <c r="AX3413" s="172"/>
      <c r="AY3413" s="172"/>
      <c r="AZ3413" s="172"/>
      <c r="BA3413" s="172"/>
      <c r="BB3413" s="172"/>
      <c r="BC3413" s="172"/>
      <c r="BD3413" s="172"/>
      <c r="BE3413" s="172"/>
      <c r="BF3413" s="172"/>
      <c r="BG3413" s="172"/>
      <c r="BH3413" s="172"/>
      <c r="BI3413" s="172"/>
      <c r="BJ3413" s="172"/>
      <c r="BK3413" s="172"/>
      <c r="BL3413" s="172"/>
      <c r="BM3413" s="172"/>
      <c r="BN3413" s="172"/>
    </row>
    <row r="3414" spans="20:66" s="156" customFormat="1">
      <c r="T3414" s="172"/>
      <c r="U3414" s="172"/>
      <c r="V3414" s="172"/>
      <c r="W3414" s="172"/>
      <c r="X3414" s="172"/>
      <c r="Y3414" s="172"/>
      <c r="Z3414" s="172"/>
      <c r="AA3414" s="172"/>
      <c r="AB3414" s="172"/>
      <c r="AC3414" s="172"/>
      <c r="AD3414" s="172"/>
      <c r="AE3414" s="172"/>
      <c r="AF3414" s="172"/>
      <c r="AG3414" s="172"/>
      <c r="AH3414" s="172"/>
      <c r="AI3414" s="172"/>
      <c r="AJ3414" s="172"/>
      <c r="AK3414" s="172"/>
      <c r="AL3414" s="172"/>
      <c r="AM3414" s="172"/>
      <c r="AN3414" s="172"/>
      <c r="AO3414" s="172"/>
      <c r="AP3414" s="172"/>
      <c r="AQ3414" s="172"/>
      <c r="AR3414" s="172"/>
      <c r="AS3414" s="172"/>
      <c r="AT3414" s="172"/>
      <c r="AU3414" s="172"/>
      <c r="AV3414" s="172"/>
      <c r="AW3414" s="172"/>
      <c r="AX3414" s="172"/>
      <c r="AY3414" s="172"/>
      <c r="AZ3414" s="172"/>
      <c r="BA3414" s="172"/>
      <c r="BB3414" s="172"/>
      <c r="BC3414" s="172"/>
      <c r="BD3414" s="172"/>
      <c r="BE3414" s="172"/>
      <c r="BF3414" s="172"/>
      <c r="BG3414" s="172"/>
      <c r="BH3414" s="172"/>
      <c r="BI3414" s="172"/>
      <c r="BJ3414" s="172"/>
      <c r="BK3414" s="172"/>
      <c r="BL3414" s="172"/>
      <c r="BM3414" s="172"/>
      <c r="BN3414" s="172"/>
    </row>
    <row r="3415" spans="20:66" s="156" customFormat="1">
      <c r="T3415" s="172"/>
      <c r="U3415" s="172"/>
      <c r="V3415" s="172"/>
      <c r="W3415" s="172"/>
      <c r="X3415" s="172"/>
      <c r="Y3415" s="172"/>
      <c r="Z3415" s="172"/>
      <c r="AA3415" s="172"/>
      <c r="AB3415" s="172"/>
      <c r="AC3415" s="172"/>
      <c r="AD3415" s="172"/>
      <c r="AE3415" s="172"/>
      <c r="AF3415" s="172"/>
      <c r="AG3415" s="172"/>
      <c r="AH3415" s="172"/>
      <c r="AI3415" s="172"/>
      <c r="AJ3415" s="172"/>
      <c r="AK3415" s="172"/>
      <c r="AL3415" s="172"/>
      <c r="AM3415" s="172"/>
      <c r="AN3415" s="172"/>
      <c r="AO3415" s="172"/>
      <c r="AP3415" s="172"/>
      <c r="AQ3415" s="172"/>
      <c r="AR3415" s="172"/>
      <c r="AS3415" s="172"/>
      <c r="AT3415" s="172"/>
      <c r="AU3415" s="172"/>
      <c r="AV3415" s="172"/>
      <c r="AW3415" s="172"/>
      <c r="AX3415" s="172"/>
      <c r="AY3415" s="172"/>
      <c r="AZ3415" s="172"/>
      <c r="BA3415" s="172"/>
      <c r="BB3415" s="172"/>
      <c r="BC3415" s="172"/>
      <c r="BD3415" s="172"/>
      <c r="BE3415" s="172"/>
      <c r="BF3415" s="172"/>
      <c r="BG3415" s="172"/>
      <c r="BH3415" s="172"/>
      <c r="BI3415" s="172"/>
      <c r="BJ3415" s="172"/>
      <c r="BK3415" s="172"/>
      <c r="BL3415" s="172"/>
      <c r="BM3415" s="172"/>
      <c r="BN3415" s="172"/>
    </row>
    <row r="3416" spans="20:66" s="156" customFormat="1">
      <c r="T3416" s="172"/>
      <c r="U3416" s="172"/>
      <c r="V3416" s="172"/>
      <c r="W3416" s="172"/>
      <c r="X3416" s="172"/>
      <c r="Y3416" s="172"/>
      <c r="Z3416" s="172"/>
      <c r="AA3416" s="172"/>
      <c r="AB3416" s="172"/>
      <c r="AC3416" s="172"/>
      <c r="AD3416" s="172"/>
      <c r="AE3416" s="172"/>
      <c r="AF3416" s="172"/>
      <c r="AG3416" s="172"/>
      <c r="AH3416" s="172"/>
      <c r="AI3416" s="172"/>
      <c r="AJ3416" s="172"/>
      <c r="AK3416" s="172"/>
      <c r="AL3416" s="172"/>
      <c r="AM3416" s="172"/>
      <c r="AN3416" s="172"/>
      <c r="AO3416" s="172"/>
      <c r="AP3416" s="172"/>
      <c r="AQ3416" s="172"/>
      <c r="AR3416" s="172"/>
      <c r="AS3416" s="172"/>
      <c r="AT3416" s="172"/>
      <c r="AU3416" s="172"/>
      <c r="AV3416" s="172"/>
      <c r="AW3416" s="172"/>
      <c r="AX3416" s="172"/>
      <c r="AY3416" s="172"/>
      <c r="AZ3416" s="172"/>
      <c r="BA3416" s="172"/>
      <c r="BB3416" s="172"/>
      <c r="BC3416" s="172"/>
      <c r="BD3416" s="172"/>
      <c r="BE3416" s="172"/>
      <c r="BF3416" s="172"/>
      <c r="BG3416" s="172"/>
      <c r="BH3416" s="172"/>
      <c r="BI3416" s="172"/>
      <c r="BJ3416" s="172"/>
      <c r="BK3416" s="172"/>
      <c r="BL3416" s="172"/>
      <c r="BM3416" s="172"/>
      <c r="BN3416" s="172"/>
    </row>
    <row r="3417" spans="20:66" s="156" customFormat="1">
      <c r="T3417" s="172"/>
      <c r="U3417" s="172"/>
      <c r="V3417" s="172"/>
      <c r="W3417" s="172"/>
      <c r="X3417" s="172"/>
      <c r="Y3417" s="172"/>
      <c r="Z3417" s="172"/>
      <c r="AA3417" s="172"/>
      <c r="AB3417" s="172"/>
      <c r="AC3417" s="172"/>
      <c r="AD3417" s="172"/>
      <c r="AE3417" s="172"/>
      <c r="AF3417" s="172"/>
      <c r="AG3417" s="172"/>
      <c r="AH3417" s="172"/>
      <c r="AI3417" s="172"/>
      <c r="AJ3417" s="172"/>
      <c r="AK3417" s="172"/>
      <c r="AL3417" s="172"/>
      <c r="AM3417" s="172"/>
      <c r="AN3417" s="172"/>
      <c r="AO3417" s="172"/>
      <c r="AP3417" s="172"/>
      <c r="AQ3417" s="172"/>
      <c r="AR3417" s="172"/>
      <c r="AS3417" s="172"/>
      <c r="AT3417" s="172"/>
      <c r="AU3417" s="172"/>
      <c r="AV3417" s="172"/>
      <c r="AW3417" s="172"/>
      <c r="AX3417" s="172"/>
      <c r="AY3417" s="172"/>
      <c r="AZ3417" s="172"/>
      <c r="BA3417" s="172"/>
      <c r="BB3417" s="172"/>
      <c r="BC3417" s="172"/>
      <c r="BD3417" s="172"/>
      <c r="BE3417" s="172"/>
      <c r="BF3417" s="172"/>
      <c r="BG3417" s="172"/>
      <c r="BH3417" s="172"/>
      <c r="BI3417" s="172"/>
      <c r="BJ3417" s="172"/>
      <c r="BK3417" s="172"/>
      <c r="BL3417" s="172"/>
      <c r="BM3417" s="172"/>
      <c r="BN3417" s="172"/>
    </row>
    <row r="3418" spans="20:66" s="156" customFormat="1">
      <c r="T3418" s="172"/>
      <c r="U3418" s="172"/>
      <c r="V3418" s="172"/>
      <c r="W3418" s="172"/>
      <c r="X3418" s="172"/>
      <c r="Y3418" s="172"/>
      <c r="Z3418" s="172"/>
      <c r="AA3418" s="172"/>
      <c r="AB3418" s="172"/>
      <c r="AC3418" s="172"/>
      <c r="AD3418" s="172"/>
      <c r="AE3418" s="172"/>
      <c r="AF3418" s="172"/>
      <c r="AG3418" s="172"/>
      <c r="AH3418" s="172"/>
      <c r="AI3418" s="172"/>
      <c r="AJ3418" s="172"/>
      <c r="AK3418" s="172"/>
      <c r="AL3418" s="172"/>
      <c r="AM3418" s="172"/>
      <c r="AN3418" s="172"/>
      <c r="AO3418" s="172"/>
      <c r="AP3418" s="172"/>
      <c r="AQ3418" s="172"/>
      <c r="AR3418" s="172"/>
      <c r="AS3418" s="172"/>
      <c r="AT3418" s="172"/>
      <c r="AU3418" s="172"/>
      <c r="AV3418" s="172"/>
      <c r="AW3418" s="172"/>
      <c r="AX3418" s="172"/>
      <c r="AY3418" s="172"/>
      <c r="AZ3418" s="172"/>
      <c r="BA3418" s="172"/>
      <c r="BB3418" s="172"/>
      <c r="BC3418" s="172"/>
      <c r="BD3418" s="172"/>
      <c r="BE3418" s="172"/>
      <c r="BF3418" s="172"/>
      <c r="BG3418" s="172"/>
      <c r="BH3418" s="172"/>
      <c r="BI3418" s="172"/>
      <c r="BJ3418" s="172"/>
      <c r="BK3418" s="172"/>
      <c r="BL3418" s="172"/>
      <c r="BM3418" s="172"/>
      <c r="BN3418" s="172"/>
    </row>
    <row r="3419" spans="20:66" s="156" customFormat="1">
      <c r="T3419" s="172"/>
      <c r="U3419" s="172"/>
      <c r="V3419" s="172"/>
      <c r="W3419" s="172"/>
      <c r="X3419" s="172"/>
      <c r="Y3419" s="172"/>
      <c r="Z3419" s="172"/>
      <c r="AA3419" s="172"/>
      <c r="AB3419" s="172"/>
      <c r="AC3419" s="172"/>
      <c r="AD3419" s="172"/>
      <c r="AE3419" s="172"/>
      <c r="AF3419" s="172"/>
      <c r="AG3419" s="172"/>
      <c r="AH3419" s="172"/>
      <c r="AI3419" s="172"/>
      <c r="AJ3419" s="172"/>
      <c r="AK3419" s="172"/>
      <c r="AL3419" s="172"/>
      <c r="AM3419" s="172"/>
      <c r="AN3419" s="172"/>
      <c r="AO3419" s="172"/>
      <c r="AP3419" s="172"/>
      <c r="AQ3419" s="172"/>
      <c r="AR3419" s="172"/>
      <c r="AS3419" s="172"/>
      <c r="AT3419" s="172"/>
      <c r="AU3419" s="172"/>
      <c r="AV3419" s="172"/>
      <c r="AW3419" s="172"/>
      <c r="AX3419" s="172"/>
      <c r="AY3419" s="172"/>
      <c r="AZ3419" s="172"/>
      <c r="BA3419" s="172"/>
      <c r="BB3419" s="172"/>
      <c r="BC3419" s="172"/>
      <c r="BD3419" s="172"/>
      <c r="BE3419" s="172"/>
      <c r="BF3419" s="172"/>
      <c r="BG3419" s="172"/>
      <c r="BH3419" s="172"/>
      <c r="BI3419" s="172"/>
      <c r="BJ3419" s="172"/>
      <c r="BK3419" s="172"/>
      <c r="BL3419" s="172"/>
      <c r="BM3419" s="172"/>
      <c r="BN3419" s="172"/>
    </row>
    <row r="3420" spans="20:66" s="156" customFormat="1">
      <c r="T3420" s="172"/>
      <c r="U3420" s="172"/>
      <c r="V3420" s="172"/>
      <c r="W3420" s="172"/>
      <c r="X3420" s="172"/>
      <c r="Y3420" s="172"/>
      <c r="Z3420" s="172"/>
      <c r="AA3420" s="172"/>
      <c r="AB3420" s="172"/>
      <c r="AC3420" s="172"/>
      <c r="AD3420" s="172"/>
      <c r="AE3420" s="172"/>
      <c r="AF3420" s="172"/>
      <c r="AG3420" s="172"/>
      <c r="AH3420" s="172"/>
      <c r="AI3420" s="172"/>
      <c r="AJ3420" s="172"/>
      <c r="AK3420" s="172"/>
      <c r="AL3420" s="172"/>
      <c r="AM3420" s="172"/>
      <c r="AN3420" s="172"/>
      <c r="AO3420" s="172"/>
      <c r="AP3420" s="172"/>
      <c r="AQ3420" s="172"/>
      <c r="AR3420" s="172"/>
      <c r="AS3420" s="172"/>
      <c r="AT3420" s="172"/>
      <c r="AU3420" s="172"/>
      <c r="AV3420" s="172"/>
      <c r="AW3420" s="172"/>
      <c r="AX3420" s="172"/>
      <c r="AY3420" s="172"/>
      <c r="AZ3420" s="172"/>
      <c r="BA3420" s="172"/>
      <c r="BB3420" s="172"/>
      <c r="BC3420" s="172"/>
      <c r="BD3420" s="172"/>
      <c r="BE3420" s="172"/>
      <c r="BF3420" s="172"/>
      <c r="BG3420" s="172"/>
      <c r="BH3420" s="172"/>
      <c r="BI3420" s="172"/>
      <c r="BJ3420" s="172"/>
      <c r="BK3420" s="172"/>
      <c r="BL3420" s="172"/>
      <c r="BM3420" s="172"/>
      <c r="BN3420" s="172"/>
    </row>
    <row r="3421" spans="20:66" s="156" customFormat="1">
      <c r="T3421" s="172"/>
      <c r="U3421" s="172"/>
      <c r="V3421" s="172"/>
      <c r="W3421" s="172"/>
      <c r="X3421" s="172"/>
      <c r="Y3421" s="172"/>
      <c r="Z3421" s="172"/>
      <c r="AA3421" s="172"/>
      <c r="AB3421" s="172"/>
      <c r="AC3421" s="172"/>
      <c r="AD3421" s="172"/>
      <c r="AE3421" s="172"/>
      <c r="AF3421" s="172"/>
      <c r="AG3421" s="172"/>
      <c r="AH3421" s="172"/>
      <c r="AI3421" s="172"/>
      <c r="AJ3421" s="172"/>
      <c r="AK3421" s="172"/>
      <c r="AL3421" s="172"/>
      <c r="AM3421" s="172"/>
      <c r="AN3421" s="172"/>
      <c r="AO3421" s="172"/>
      <c r="AP3421" s="172"/>
      <c r="AQ3421" s="172"/>
      <c r="AR3421" s="172"/>
      <c r="AS3421" s="172"/>
      <c r="AT3421" s="172"/>
      <c r="AU3421" s="172"/>
      <c r="AV3421" s="172"/>
      <c r="AW3421" s="172"/>
      <c r="AX3421" s="172"/>
      <c r="AY3421" s="172"/>
      <c r="AZ3421" s="172"/>
      <c r="BA3421" s="172"/>
      <c r="BB3421" s="172"/>
      <c r="BC3421" s="172"/>
      <c r="BD3421" s="172"/>
      <c r="BE3421" s="172"/>
      <c r="BF3421" s="172"/>
      <c r="BG3421" s="172"/>
      <c r="BH3421" s="172"/>
      <c r="BI3421" s="172"/>
      <c r="BJ3421" s="172"/>
      <c r="BK3421" s="172"/>
      <c r="BL3421" s="172"/>
      <c r="BM3421" s="172"/>
      <c r="BN3421" s="172"/>
    </row>
    <row r="3422" spans="20:66" s="156" customFormat="1">
      <c r="T3422" s="172"/>
      <c r="U3422" s="172"/>
      <c r="V3422" s="172"/>
      <c r="W3422" s="172"/>
      <c r="X3422" s="172"/>
      <c r="Y3422" s="172"/>
      <c r="Z3422" s="172"/>
      <c r="AA3422" s="172"/>
      <c r="AB3422" s="172"/>
      <c r="AC3422" s="172"/>
      <c r="AD3422" s="172"/>
      <c r="AE3422" s="172"/>
      <c r="AF3422" s="172"/>
      <c r="AG3422" s="172"/>
      <c r="AH3422" s="172"/>
      <c r="AI3422" s="172"/>
      <c r="AJ3422" s="172"/>
      <c r="AK3422" s="172"/>
      <c r="AL3422" s="172"/>
      <c r="AM3422" s="172"/>
      <c r="AN3422" s="172"/>
      <c r="AO3422" s="172"/>
      <c r="AP3422" s="172"/>
      <c r="AQ3422" s="172"/>
      <c r="AR3422" s="172"/>
      <c r="AS3422" s="172"/>
      <c r="AT3422" s="172"/>
      <c r="AU3422" s="172"/>
      <c r="AV3422" s="172"/>
      <c r="AW3422" s="172"/>
      <c r="AX3422" s="172"/>
      <c r="AY3422" s="172"/>
      <c r="AZ3422" s="172"/>
      <c r="BA3422" s="172"/>
      <c r="BB3422" s="172"/>
      <c r="BC3422" s="172"/>
      <c r="BD3422" s="172"/>
      <c r="BE3422" s="172"/>
      <c r="BF3422" s="172"/>
      <c r="BG3422" s="172"/>
      <c r="BH3422" s="172"/>
      <c r="BI3422" s="172"/>
      <c r="BJ3422" s="172"/>
      <c r="BK3422" s="172"/>
      <c r="BL3422" s="172"/>
      <c r="BM3422" s="172"/>
      <c r="BN3422" s="172"/>
    </row>
    <row r="3423" spans="20:66" s="156" customFormat="1">
      <c r="T3423" s="172"/>
      <c r="U3423" s="172"/>
      <c r="V3423" s="172"/>
      <c r="W3423" s="172"/>
      <c r="X3423" s="172"/>
      <c r="Y3423" s="172"/>
      <c r="Z3423" s="172"/>
      <c r="AA3423" s="172"/>
      <c r="AB3423" s="172"/>
      <c r="AC3423" s="172"/>
      <c r="AD3423" s="172"/>
      <c r="AE3423" s="172"/>
      <c r="AF3423" s="172"/>
      <c r="AG3423" s="172"/>
      <c r="AH3423" s="172"/>
      <c r="AI3423" s="172"/>
      <c r="AJ3423" s="172"/>
      <c r="AK3423" s="172"/>
      <c r="AL3423" s="172"/>
      <c r="AM3423" s="172"/>
      <c r="AN3423" s="172"/>
      <c r="AO3423" s="172"/>
      <c r="AP3423" s="172"/>
      <c r="AQ3423" s="172"/>
      <c r="AR3423" s="172"/>
      <c r="AS3423" s="172"/>
      <c r="AT3423" s="172"/>
      <c r="AU3423" s="172"/>
      <c r="AV3423" s="172"/>
      <c r="AW3423" s="172"/>
      <c r="AX3423" s="172"/>
      <c r="AY3423" s="172"/>
      <c r="AZ3423" s="172"/>
      <c r="BA3423" s="172"/>
      <c r="BB3423" s="172"/>
      <c r="BC3423" s="172"/>
      <c r="BD3423" s="172"/>
      <c r="BE3423" s="172"/>
      <c r="BF3423" s="172"/>
      <c r="BG3423" s="172"/>
      <c r="BH3423" s="172"/>
      <c r="BI3423" s="172"/>
      <c r="BJ3423" s="172"/>
      <c r="BK3423" s="172"/>
      <c r="BL3423" s="172"/>
      <c r="BM3423" s="172"/>
      <c r="BN3423" s="172"/>
    </row>
    <row r="3424" spans="20:66" s="156" customFormat="1">
      <c r="T3424" s="172"/>
      <c r="U3424" s="172"/>
      <c r="V3424" s="172"/>
      <c r="W3424" s="172"/>
      <c r="X3424" s="172"/>
      <c r="Y3424" s="172"/>
      <c r="Z3424" s="172"/>
      <c r="AA3424" s="172"/>
      <c r="AB3424" s="172"/>
      <c r="AC3424" s="172"/>
      <c r="AD3424" s="172"/>
      <c r="AE3424" s="172"/>
      <c r="AF3424" s="172"/>
      <c r="AG3424" s="172"/>
      <c r="AH3424" s="172"/>
      <c r="AI3424" s="172"/>
      <c r="AJ3424" s="172"/>
      <c r="AK3424" s="172"/>
      <c r="AL3424" s="172"/>
      <c r="AM3424" s="172"/>
      <c r="AN3424" s="172"/>
      <c r="AO3424" s="172"/>
      <c r="AP3424" s="172"/>
      <c r="AQ3424" s="172"/>
      <c r="AR3424" s="172"/>
      <c r="AS3424" s="172"/>
      <c r="AT3424" s="172"/>
      <c r="AU3424" s="172"/>
      <c r="AV3424" s="172"/>
      <c r="AW3424" s="172"/>
      <c r="AX3424" s="172"/>
      <c r="AY3424" s="172"/>
      <c r="AZ3424" s="172"/>
      <c r="BA3424" s="172"/>
      <c r="BB3424" s="172"/>
      <c r="BC3424" s="172"/>
      <c r="BD3424" s="172"/>
      <c r="BE3424" s="172"/>
      <c r="BF3424" s="172"/>
      <c r="BG3424" s="172"/>
      <c r="BH3424" s="172"/>
      <c r="BI3424" s="172"/>
      <c r="BJ3424" s="172"/>
      <c r="BK3424" s="172"/>
      <c r="BL3424" s="172"/>
      <c r="BM3424" s="172"/>
      <c r="BN3424" s="172"/>
    </row>
    <row r="3425" spans="20:66" s="156" customFormat="1">
      <c r="T3425" s="172"/>
      <c r="U3425" s="172"/>
      <c r="V3425" s="172"/>
      <c r="W3425" s="172"/>
      <c r="X3425" s="172"/>
      <c r="Y3425" s="172"/>
      <c r="Z3425" s="172"/>
      <c r="AA3425" s="172"/>
      <c r="AB3425" s="172"/>
      <c r="AC3425" s="172"/>
      <c r="AD3425" s="172"/>
      <c r="AE3425" s="172"/>
      <c r="AF3425" s="172"/>
      <c r="AG3425" s="172"/>
      <c r="AH3425" s="172"/>
      <c r="AI3425" s="172"/>
      <c r="AJ3425" s="172"/>
      <c r="AK3425" s="172"/>
      <c r="AL3425" s="172"/>
      <c r="AM3425" s="172"/>
      <c r="AN3425" s="172"/>
      <c r="AO3425" s="172"/>
      <c r="AP3425" s="172"/>
      <c r="AQ3425" s="172"/>
      <c r="AR3425" s="172"/>
      <c r="AS3425" s="172"/>
      <c r="AT3425" s="172"/>
      <c r="AU3425" s="172"/>
      <c r="AV3425" s="172"/>
      <c r="AW3425" s="172"/>
      <c r="AX3425" s="172"/>
      <c r="AY3425" s="172"/>
      <c r="AZ3425" s="172"/>
      <c r="BA3425" s="172"/>
      <c r="BB3425" s="172"/>
      <c r="BC3425" s="172"/>
      <c r="BD3425" s="172"/>
      <c r="BE3425" s="172"/>
      <c r="BF3425" s="172"/>
      <c r="BG3425" s="172"/>
      <c r="BH3425" s="172"/>
      <c r="BI3425" s="172"/>
      <c r="BJ3425" s="172"/>
      <c r="BK3425" s="172"/>
      <c r="BL3425" s="172"/>
      <c r="BM3425" s="172"/>
      <c r="BN3425" s="172"/>
    </row>
    <row r="3426" spans="20:66" s="156" customFormat="1">
      <c r="T3426" s="172"/>
      <c r="U3426" s="172"/>
      <c r="V3426" s="172"/>
      <c r="W3426" s="172"/>
      <c r="X3426" s="172"/>
      <c r="Y3426" s="172"/>
      <c r="Z3426" s="172"/>
      <c r="AA3426" s="172"/>
      <c r="AB3426" s="172"/>
      <c r="AC3426" s="172"/>
      <c r="AD3426" s="172"/>
      <c r="AE3426" s="172"/>
      <c r="AF3426" s="172"/>
      <c r="AG3426" s="172"/>
      <c r="AH3426" s="172"/>
      <c r="AI3426" s="172"/>
      <c r="AJ3426" s="172"/>
      <c r="AK3426" s="172"/>
      <c r="AL3426" s="172"/>
      <c r="AM3426" s="172"/>
      <c r="AN3426" s="172"/>
      <c r="AO3426" s="172"/>
      <c r="AP3426" s="172"/>
      <c r="AQ3426" s="172"/>
      <c r="AR3426" s="172"/>
      <c r="AS3426" s="172"/>
      <c r="AT3426" s="172"/>
      <c r="AU3426" s="172"/>
      <c r="AV3426" s="172"/>
      <c r="AW3426" s="172"/>
      <c r="AX3426" s="172"/>
      <c r="AY3426" s="172"/>
      <c r="AZ3426" s="172"/>
      <c r="BA3426" s="172"/>
      <c r="BB3426" s="172"/>
      <c r="BC3426" s="172"/>
      <c r="BD3426" s="172"/>
      <c r="BE3426" s="172"/>
      <c r="BF3426" s="172"/>
      <c r="BG3426" s="172"/>
      <c r="BH3426" s="172"/>
      <c r="BI3426" s="172"/>
      <c r="BJ3426" s="172"/>
      <c r="BK3426" s="172"/>
      <c r="BL3426" s="172"/>
      <c r="BM3426" s="172"/>
      <c r="BN3426" s="172"/>
    </row>
    <row r="3427" spans="20:66" s="156" customFormat="1">
      <c r="T3427" s="172"/>
      <c r="U3427" s="172"/>
      <c r="V3427" s="172"/>
      <c r="W3427" s="172"/>
      <c r="X3427" s="172"/>
      <c r="Y3427" s="172"/>
      <c r="Z3427" s="172"/>
      <c r="AA3427" s="172"/>
      <c r="AB3427" s="172"/>
      <c r="AC3427" s="172"/>
      <c r="AD3427" s="172"/>
      <c r="AE3427" s="172"/>
      <c r="AF3427" s="172"/>
      <c r="AG3427" s="172"/>
      <c r="AH3427" s="172"/>
      <c r="AI3427" s="172"/>
      <c r="AJ3427" s="172"/>
      <c r="AK3427" s="172"/>
      <c r="AL3427" s="172"/>
      <c r="AM3427" s="172"/>
      <c r="AN3427" s="172"/>
      <c r="AO3427" s="172"/>
      <c r="AP3427" s="172"/>
      <c r="AQ3427" s="172"/>
      <c r="AR3427" s="172"/>
      <c r="AS3427" s="172"/>
      <c r="AT3427" s="172"/>
      <c r="AU3427" s="172"/>
      <c r="AV3427" s="172"/>
      <c r="AW3427" s="172"/>
      <c r="AX3427" s="172"/>
      <c r="AY3427" s="172"/>
      <c r="AZ3427" s="172"/>
      <c r="BA3427" s="172"/>
      <c r="BB3427" s="172"/>
      <c r="BC3427" s="172"/>
      <c r="BD3427" s="172"/>
      <c r="BE3427" s="172"/>
      <c r="BF3427" s="172"/>
      <c r="BG3427" s="172"/>
      <c r="BH3427" s="172"/>
      <c r="BI3427" s="172"/>
      <c r="BJ3427" s="172"/>
      <c r="BK3427" s="172"/>
      <c r="BL3427" s="172"/>
      <c r="BM3427" s="172"/>
      <c r="BN3427" s="172"/>
    </row>
    <row r="3428" spans="20:66" s="156" customFormat="1">
      <c r="T3428" s="172"/>
      <c r="U3428" s="172"/>
      <c r="V3428" s="172"/>
      <c r="W3428" s="172"/>
      <c r="X3428" s="172"/>
      <c r="Y3428" s="172"/>
      <c r="Z3428" s="172"/>
      <c r="AA3428" s="172"/>
      <c r="AB3428" s="172"/>
      <c r="AC3428" s="172"/>
      <c r="AD3428" s="172"/>
      <c r="AE3428" s="172"/>
      <c r="AF3428" s="172"/>
      <c r="AG3428" s="172"/>
      <c r="AH3428" s="172"/>
      <c r="AI3428" s="172"/>
      <c r="AJ3428" s="172"/>
      <c r="AK3428" s="172"/>
      <c r="AL3428" s="172"/>
      <c r="AM3428" s="172"/>
      <c r="AN3428" s="172"/>
      <c r="AO3428" s="172"/>
      <c r="AP3428" s="172"/>
      <c r="AQ3428" s="172"/>
      <c r="AR3428" s="172"/>
      <c r="AS3428" s="172"/>
      <c r="AT3428" s="172"/>
      <c r="AU3428" s="172"/>
      <c r="AV3428" s="172"/>
      <c r="AW3428" s="172"/>
      <c r="AX3428" s="172"/>
      <c r="AY3428" s="172"/>
      <c r="AZ3428" s="172"/>
      <c r="BA3428" s="172"/>
      <c r="BB3428" s="172"/>
      <c r="BC3428" s="172"/>
      <c r="BD3428" s="172"/>
      <c r="BE3428" s="172"/>
      <c r="BF3428" s="172"/>
      <c r="BG3428" s="172"/>
      <c r="BH3428" s="172"/>
      <c r="BI3428" s="172"/>
      <c r="BJ3428" s="172"/>
      <c r="BK3428" s="172"/>
      <c r="BL3428" s="172"/>
      <c r="BM3428" s="172"/>
      <c r="BN3428" s="172"/>
    </row>
    <row r="3429" spans="20:66" s="156" customFormat="1">
      <c r="T3429" s="172"/>
      <c r="U3429" s="172"/>
      <c r="V3429" s="172"/>
      <c r="W3429" s="172"/>
      <c r="X3429" s="172"/>
      <c r="Y3429" s="172"/>
      <c r="Z3429" s="172"/>
      <c r="AA3429" s="172"/>
      <c r="AB3429" s="172"/>
      <c r="AC3429" s="172"/>
      <c r="AD3429" s="172"/>
      <c r="AE3429" s="172"/>
      <c r="AF3429" s="172"/>
      <c r="AG3429" s="172"/>
      <c r="AH3429" s="172"/>
      <c r="AI3429" s="172"/>
      <c r="AJ3429" s="172"/>
      <c r="AK3429" s="172"/>
      <c r="AL3429" s="172"/>
      <c r="AM3429" s="172"/>
      <c r="AN3429" s="172"/>
      <c r="AO3429" s="172"/>
      <c r="AP3429" s="172"/>
      <c r="AQ3429" s="172"/>
      <c r="AR3429" s="172"/>
      <c r="AS3429" s="172"/>
      <c r="AT3429" s="172"/>
      <c r="AU3429" s="172"/>
      <c r="AV3429" s="172"/>
      <c r="AW3429" s="172"/>
      <c r="AX3429" s="172"/>
      <c r="AY3429" s="172"/>
      <c r="AZ3429" s="172"/>
      <c r="BA3429" s="172"/>
      <c r="BB3429" s="172"/>
      <c r="BC3429" s="172"/>
      <c r="BD3429" s="172"/>
      <c r="BE3429" s="172"/>
      <c r="BF3429" s="172"/>
      <c r="BG3429" s="172"/>
      <c r="BH3429" s="172"/>
      <c r="BI3429" s="172"/>
      <c r="BJ3429" s="172"/>
      <c r="BK3429" s="172"/>
      <c r="BL3429" s="172"/>
      <c r="BM3429" s="172"/>
      <c r="BN3429" s="172"/>
    </row>
    <row r="3430" spans="20:66" s="156" customFormat="1">
      <c r="T3430" s="172"/>
      <c r="U3430" s="172"/>
      <c r="V3430" s="172"/>
      <c r="W3430" s="172"/>
      <c r="X3430" s="172"/>
      <c r="Y3430" s="172"/>
      <c r="Z3430" s="172"/>
      <c r="AA3430" s="172"/>
      <c r="AB3430" s="172"/>
      <c r="AC3430" s="172"/>
      <c r="AD3430" s="172"/>
      <c r="AE3430" s="172"/>
      <c r="AF3430" s="172"/>
      <c r="AG3430" s="172"/>
      <c r="AH3430" s="172"/>
      <c r="AI3430" s="172"/>
      <c r="AJ3430" s="172"/>
      <c r="AK3430" s="172"/>
      <c r="AL3430" s="172"/>
      <c r="AM3430" s="172"/>
      <c r="AN3430" s="172"/>
      <c r="AO3430" s="172"/>
      <c r="AP3430" s="172"/>
      <c r="AQ3430" s="172"/>
      <c r="AR3430" s="172"/>
      <c r="AS3430" s="172"/>
      <c r="AT3430" s="172"/>
      <c r="AU3430" s="172"/>
      <c r="AV3430" s="172"/>
      <c r="AW3430" s="172"/>
      <c r="AX3430" s="172"/>
      <c r="AY3430" s="172"/>
      <c r="AZ3430" s="172"/>
      <c r="BA3430" s="172"/>
      <c r="BB3430" s="172"/>
      <c r="BC3430" s="172"/>
      <c r="BD3430" s="172"/>
      <c r="BE3430" s="172"/>
      <c r="BF3430" s="172"/>
      <c r="BG3430" s="172"/>
      <c r="BH3430" s="172"/>
      <c r="BI3430" s="172"/>
      <c r="BJ3430" s="172"/>
      <c r="BK3430" s="172"/>
      <c r="BL3430" s="172"/>
      <c r="BM3430" s="172"/>
      <c r="BN3430" s="172"/>
    </row>
    <row r="3431" spans="20:66" s="156" customFormat="1">
      <c r="T3431" s="172"/>
      <c r="U3431" s="172"/>
      <c r="V3431" s="172"/>
      <c r="W3431" s="172"/>
      <c r="X3431" s="172"/>
      <c r="Y3431" s="172"/>
      <c r="Z3431" s="172"/>
      <c r="AA3431" s="172"/>
      <c r="AB3431" s="172"/>
      <c r="AC3431" s="172"/>
      <c r="AD3431" s="172"/>
      <c r="AE3431" s="172"/>
      <c r="AF3431" s="172"/>
      <c r="AG3431" s="172"/>
      <c r="AH3431" s="172"/>
      <c r="AI3431" s="172"/>
      <c r="AJ3431" s="172"/>
      <c r="AK3431" s="172"/>
      <c r="AL3431" s="172"/>
      <c r="AM3431" s="172"/>
      <c r="AN3431" s="172"/>
      <c r="AO3431" s="172"/>
      <c r="AP3431" s="172"/>
      <c r="AQ3431" s="172"/>
      <c r="AR3431" s="172"/>
      <c r="AS3431" s="172"/>
      <c r="AT3431" s="172"/>
      <c r="AU3431" s="172"/>
      <c r="AV3431" s="172"/>
      <c r="AW3431" s="172"/>
      <c r="AX3431" s="172"/>
      <c r="AY3431" s="172"/>
      <c r="AZ3431" s="172"/>
      <c r="BA3431" s="172"/>
      <c r="BB3431" s="172"/>
      <c r="BC3431" s="172"/>
      <c r="BD3431" s="172"/>
      <c r="BE3431" s="172"/>
      <c r="BF3431" s="172"/>
      <c r="BG3431" s="172"/>
      <c r="BH3431" s="172"/>
      <c r="BI3431" s="172"/>
      <c r="BJ3431" s="172"/>
      <c r="BK3431" s="172"/>
      <c r="BL3431" s="172"/>
      <c r="BM3431" s="172"/>
      <c r="BN3431" s="172"/>
    </row>
    <row r="3432" spans="20:66" s="156" customFormat="1">
      <c r="T3432" s="172"/>
      <c r="U3432" s="172"/>
      <c r="V3432" s="172"/>
      <c r="W3432" s="172"/>
      <c r="X3432" s="172"/>
      <c r="Y3432" s="172"/>
      <c r="Z3432" s="172"/>
      <c r="AA3432" s="172"/>
      <c r="AB3432" s="172"/>
      <c r="AC3432" s="172"/>
      <c r="AD3432" s="172"/>
      <c r="AE3432" s="172"/>
      <c r="AF3432" s="172"/>
      <c r="AG3432" s="172"/>
      <c r="AH3432" s="172"/>
      <c r="AI3432" s="172"/>
      <c r="AJ3432" s="172"/>
      <c r="AK3432" s="172"/>
      <c r="AL3432" s="172"/>
      <c r="AM3432" s="172"/>
      <c r="AN3432" s="172"/>
      <c r="AO3432" s="172"/>
      <c r="AP3432" s="172"/>
      <c r="AQ3432" s="172"/>
      <c r="AR3432" s="172"/>
      <c r="AS3432" s="172"/>
      <c r="AT3432" s="172"/>
      <c r="AU3432" s="172"/>
      <c r="AV3432" s="172"/>
      <c r="AW3432" s="172"/>
      <c r="AX3432" s="172"/>
      <c r="AY3432" s="172"/>
      <c r="AZ3432" s="172"/>
      <c r="BA3432" s="172"/>
      <c r="BB3432" s="172"/>
      <c r="BC3432" s="172"/>
      <c r="BD3432" s="172"/>
      <c r="BE3432" s="172"/>
      <c r="BF3432" s="172"/>
      <c r="BG3432" s="172"/>
      <c r="BH3432" s="172"/>
      <c r="BI3432" s="172"/>
      <c r="BJ3432" s="172"/>
      <c r="BK3432" s="172"/>
      <c r="BL3432" s="172"/>
      <c r="BM3432" s="172"/>
      <c r="BN3432" s="172"/>
    </row>
    <row r="3433" spans="20:66" s="156" customFormat="1">
      <c r="T3433" s="172"/>
      <c r="U3433" s="172"/>
      <c r="V3433" s="172"/>
      <c r="W3433" s="172"/>
      <c r="X3433" s="172"/>
      <c r="Y3433" s="172"/>
      <c r="Z3433" s="172"/>
      <c r="AA3433" s="172"/>
      <c r="AB3433" s="172"/>
      <c r="AC3433" s="172"/>
      <c r="AD3433" s="172"/>
      <c r="AE3433" s="172"/>
      <c r="AF3433" s="172"/>
      <c r="AG3433" s="172"/>
      <c r="AH3433" s="172"/>
      <c r="AI3433" s="172"/>
      <c r="AJ3433" s="172"/>
      <c r="AK3433" s="172"/>
      <c r="AL3433" s="172"/>
      <c r="AM3433" s="172"/>
      <c r="AN3433" s="172"/>
      <c r="AO3433" s="172"/>
      <c r="AP3433" s="172"/>
      <c r="AQ3433" s="172"/>
      <c r="AR3433" s="172"/>
      <c r="AS3433" s="172"/>
      <c r="AT3433" s="172"/>
      <c r="AU3433" s="172"/>
      <c r="AV3433" s="172"/>
      <c r="AW3433" s="172"/>
      <c r="AX3433" s="172"/>
      <c r="AY3433" s="172"/>
      <c r="AZ3433" s="172"/>
      <c r="BA3433" s="172"/>
      <c r="BB3433" s="172"/>
      <c r="BC3433" s="172"/>
      <c r="BD3433" s="172"/>
      <c r="BE3433" s="172"/>
      <c r="BF3433" s="172"/>
      <c r="BG3433" s="172"/>
      <c r="BH3433" s="172"/>
      <c r="BI3433" s="172"/>
      <c r="BJ3433" s="172"/>
      <c r="BK3433" s="172"/>
      <c r="BL3433" s="172"/>
      <c r="BM3433" s="172"/>
      <c r="BN3433" s="172"/>
    </row>
    <row r="3434" spans="20:66" s="156" customFormat="1">
      <c r="T3434" s="172"/>
      <c r="U3434" s="172"/>
      <c r="V3434" s="172"/>
      <c r="W3434" s="172"/>
      <c r="X3434" s="172"/>
      <c r="Y3434" s="172"/>
      <c r="Z3434" s="172"/>
      <c r="AA3434" s="172"/>
      <c r="AB3434" s="172"/>
      <c r="AC3434" s="172"/>
      <c r="AD3434" s="172"/>
      <c r="AE3434" s="172"/>
      <c r="AF3434" s="172"/>
      <c r="AG3434" s="172"/>
      <c r="AH3434" s="172"/>
      <c r="AI3434" s="172"/>
      <c r="AJ3434" s="172"/>
      <c r="AK3434" s="172"/>
      <c r="AL3434" s="172"/>
      <c r="AM3434" s="172"/>
      <c r="AN3434" s="172"/>
      <c r="AO3434" s="172"/>
      <c r="AP3434" s="172"/>
      <c r="AQ3434" s="172"/>
      <c r="AR3434" s="172"/>
      <c r="AS3434" s="172"/>
      <c r="AT3434" s="172"/>
      <c r="AU3434" s="172"/>
      <c r="AV3434" s="172"/>
      <c r="AW3434" s="172"/>
      <c r="AX3434" s="172"/>
      <c r="AY3434" s="172"/>
      <c r="AZ3434" s="172"/>
      <c r="BA3434" s="172"/>
      <c r="BB3434" s="172"/>
      <c r="BC3434" s="172"/>
      <c r="BD3434" s="172"/>
      <c r="BE3434" s="172"/>
      <c r="BF3434" s="172"/>
      <c r="BG3434" s="172"/>
      <c r="BH3434" s="172"/>
      <c r="BI3434" s="172"/>
      <c r="BJ3434" s="172"/>
      <c r="BK3434" s="172"/>
      <c r="BL3434" s="172"/>
      <c r="BM3434" s="172"/>
      <c r="BN3434" s="172"/>
    </row>
    <row r="3435" spans="20:66" s="156" customFormat="1">
      <c r="T3435" s="172"/>
      <c r="U3435" s="172"/>
      <c r="V3435" s="172"/>
      <c r="W3435" s="172"/>
      <c r="X3435" s="172"/>
      <c r="Y3435" s="172"/>
      <c r="Z3435" s="172"/>
      <c r="AA3435" s="172"/>
      <c r="AB3435" s="172"/>
      <c r="AC3435" s="172"/>
      <c r="AD3435" s="172"/>
      <c r="AE3435" s="172"/>
      <c r="AF3435" s="172"/>
      <c r="AG3435" s="172"/>
      <c r="AH3435" s="172"/>
      <c r="AI3435" s="172"/>
      <c r="AJ3435" s="172"/>
      <c r="AK3435" s="172"/>
      <c r="AL3435" s="172"/>
      <c r="AM3435" s="172"/>
      <c r="AN3435" s="172"/>
      <c r="AO3435" s="172"/>
      <c r="AP3435" s="172"/>
      <c r="AQ3435" s="172"/>
      <c r="AR3435" s="172"/>
      <c r="AS3435" s="172"/>
      <c r="AT3435" s="172"/>
      <c r="AU3435" s="172"/>
      <c r="AV3435" s="172"/>
      <c r="AW3435" s="172"/>
      <c r="AX3435" s="172"/>
      <c r="AY3435" s="172"/>
      <c r="AZ3435" s="172"/>
      <c r="BA3435" s="172"/>
      <c r="BB3435" s="172"/>
      <c r="BC3435" s="172"/>
      <c r="BD3435" s="172"/>
      <c r="BE3435" s="172"/>
      <c r="BF3435" s="172"/>
      <c r="BG3435" s="172"/>
      <c r="BH3435" s="172"/>
      <c r="BI3435" s="172"/>
      <c r="BJ3435" s="172"/>
      <c r="BK3435" s="172"/>
      <c r="BL3435" s="172"/>
      <c r="BM3435" s="172"/>
      <c r="BN3435" s="172"/>
    </row>
    <row r="3436" spans="20:66" s="156" customFormat="1">
      <c r="T3436" s="172"/>
      <c r="U3436" s="172"/>
      <c r="V3436" s="172"/>
      <c r="W3436" s="172"/>
      <c r="X3436" s="172"/>
      <c r="Y3436" s="172"/>
      <c r="Z3436" s="172"/>
      <c r="AA3436" s="172"/>
      <c r="AB3436" s="172"/>
      <c r="AC3436" s="172"/>
      <c r="AD3436" s="172"/>
      <c r="AE3436" s="172"/>
      <c r="AF3436" s="172"/>
      <c r="AG3436" s="172"/>
      <c r="AH3436" s="172"/>
      <c r="AI3436" s="172"/>
      <c r="AJ3436" s="172"/>
      <c r="AK3436" s="172"/>
      <c r="AL3436" s="172"/>
      <c r="AM3436" s="172"/>
      <c r="AN3436" s="172"/>
      <c r="AO3436" s="172"/>
      <c r="AP3436" s="172"/>
      <c r="AQ3436" s="172"/>
      <c r="AR3436" s="172"/>
      <c r="AS3436" s="172"/>
      <c r="AT3436" s="172"/>
      <c r="AU3436" s="172"/>
      <c r="AV3436" s="172"/>
      <c r="AW3436" s="172"/>
      <c r="AX3436" s="172"/>
      <c r="AY3436" s="172"/>
      <c r="AZ3436" s="172"/>
      <c r="BA3436" s="172"/>
      <c r="BB3436" s="172"/>
      <c r="BC3436" s="172"/>
      <c r="BD3436" s="172"/>
      <c r="BE3436" s="172"/>
      <c r="BF3436" s="172"/>
      <c r="BG3436" s="172"/>
      <c r="BH3436" s="172"/>
      <c r="BI3436" s="172"/>
      <c r="BJ3436" s="172"/>
      <c r="BK3436" s="172"/>
      <c r="BL3436" s="172"/>
      <c r="BM3436" s="172"/>
      <c r="BN3436" s="172"/>
    </row>
    <row r="3437" spans="20:66" s="156" customFormat="1">
      <c r="T3437" s="172"/>
      <c r="U3437" s="172"/>
      <c r="V3437" s="172"/>
      <c r="W3437" s="172"/>
      <c r="X3437" s="172"/>
      <c r="Y3437" s="172"/>
      <c r="Z3437" s="172"/>
      <c r="AA3437" s="172"/>
      <c r="AB3437" s="172"/>
      <c r="AC3437" s="172"/>
      <c r="AD3437" s="172"/>
      <c r="AE3437" s="172"/>
      <c r="AF3437" s="172"/>
      <c r="AG3437" s="172"/>
      <c r="AH3437" s="172"/>
      <c r="AI3437" s="172"/>
      <c r="AJ3437" s="172"/>
      <c r="AK3437" s="172"/>
      <c r="AL3437" s="172"/>
      <c r="AM3437" s="172"/>
      <c r="AN3437" s="172"/>
      <c r="AO3437" s="172"/>
      <c r="AP3437" s="172"/>
      <c r="AQ3437" s="172"/>
      <c r="AR3437" s="172"/>
      <c r="AS3437" s="172"/>
      <c r="AT3437" s="172"/>
      <c r="AU3437" s="172"/>
      <c r="AV3437" s="172"/>
      <c r="AW3437" s="172"/>
      <c r="AX3437" s="172"/>
      <c r="AY3437" s="172"/>
      <c r="AZ3437" s="172"/>
      <c r="BA3437" s="172"/>
      <c r="BB3437" s="172"/>
      <c r="BC3437" s="172"/>
      <c r="BD3437" s="172"/>
      <c r="BE3437" s="172"/>
      <c r="BF3437" s="172"/>
      <c r="BG3437" s="172"/>
      <c r="BH3437" s="172"/>
      <c r="BI3437" s="172"/>
      <c r="BJ3437" s="172"/>
      <c r="BK3437" s="172"/>
      <c r="BL3437" s="172"/>
      <c r="BM3437" s="172"/>
      <c r="BN3437" s="172"/>
    </row>
    <row r="3438" spans="20:66" s="156" customFormat="1">
      <c r="T3438" s="172"/>
      <c r="U3438" s="172"/>
      <c r="V3438" s="172"/>
      <c r="W3438" s="172"/>
      <c r="X3438" s="172"/>
      <c r="Y3438" s="172"/>
      <c r="Z3438" s="172"/>
      <c r="AA3438" s="172"/>
      <c r="AB3438" s="172"/>
      <c r="AC3438" s="172"/>
      <c r="AD3438" s="172"/>
      <c r="AE3438" s="172"/>
      <c r="AF3438" s="172"/>
      <c r="AG3438" s="172"/>
      <c r="AH3438" s="172"/>
      <c r="AI3438" s="172"/>
      <c r="AJ3438" s="172"/>
      <c r="AK3438" s="172"/>
      <c r="AL3438" s="172"/>
      <c r="AM3438" s="172"/>
      <c r="AN3438" s="172"/>
      <c r="AO3438" s="172"/>
      <c r="AP3438" s="172"/>
      <c r="AQ3438" s="172"/>
      <c r="AR3438" s="172"/>
      <c r="AS3438" s="172"/>
      <c r="AT3438" s="172"/>
      <c r="AU3438" s="172"/>
      <c r="AV3438" s="172"/>
      <c r="AW3438" s="172"/>
      <c r="AX3438" s="172"/>
      <c r="AY3438" s="172"/>
      <c r="AZ3438" s="172"/>
      <c r="BA3438" s="172"/>
      <c r="BB3438" s="172"/>
      <c r="BC3438" s="172"/>
      <c r="BD3438" s="172"/>
      <c r="BE3438" s="172"/>
      <c r="BF3438" s="172"/>
      <c r="BG3438" s="172"/>
      <c r="BH3438" s="172"/>
      <c r="BI3438" s="172"/>
      <c r="BJ3438" s="172"/>
      <c r="BK3438" s="172"/>
      <c r="BL3438" s="172"/>
      <c r="BM3438" s="172"/>
      <c r="BN3438" s="172"/>
    </row>
    <row r="3439" spans="20:66" s="156" customFormat="1">
      <c r="T3439" s="172"/>
      <c r="U3439" s="172"/>
      <c r="V3439" s="172"/>
      <c r="W3439" s="172"/>
      <c r="X3439" s="172"/>
      <c r="Y3439" s="172"/>
      <c r="Z3439" s="172"/>
      <c r="AA3439" s="172"/>
      <c r="AB3439" s="172"/>
      <c r="AC3439" s="172"/>
      <c r="AD3439" s="172"/>
      <c r="AE3439" s="172"/>
      <c r="AF3439" s="172"/>
      <c r="AG3439" s="172"/>
      <c r="AH3439" s="172"/>
      <c r="AI3439" s="172"/>
      <c r="AJ3439" s="172"/>
      <c r="AK3439" s="172"/>
      <c r="AL3439" s="172"/>
      <c r="AM3439" s="172"/>
      <c r="AN3439" s="172"/>
      <c r="AO3439" s="172"/>
      <c r="AP3439" s="172"/>
      <c r="AQ3439" s="172"/>
      <c r="AR3439" s="172"/>
      <c r="AS3439" s="172"/>
      <c r="AT3439" s="172"/>
      <c r="AU3439" s="172"/>
      <c r="AV3439" s="172"/>
      <c r="AW3439" s="172"/>
      <c r="AX3439" s="172"/>
      <c r="AY3439" s="172"/>
      <c r="AZ3439" s="172"/>
      <c r="BA3439" s="172"/>
      <c r="BB3439" s="172"/>
      <c r="BC3439" s="172"/>
      <c r="BD3439" s="172"/>
      <c r="BE3439" s="172"/>
      <c r="BF3439" s="172"/>
      <c r="BG3439" s="172"/>
      <c r="BH3439" s="172"/>
      <c r="BI3439" s="172"/>
      <c r="BJ3439" s="172"/>
      <c r="BK3439" s="172"/>
      <c r="BL3439" s="172"/>
      <c r="BM3439" s="172"/>
      <c r="BN3439" s="172"/>
    </row>
    <row r="3440" spans="20:66" s="156" customFormat="1">
      <c r="T3440" s="172"/>
      <c r="U3440" s="172"/>
      <c r="V3440" s="172"/>
      <c r="W3440" s="172"/>
      <c r="X3440" s="172"/>
      <c r="Y3440" s="172"/>
      <c r="Z3440" s="172"/>
      <c r="AA3440" s="172"/>
      <c r="AB3440" s="172"/>
      <c r="AC3440" s="172"/>
      <c r="AD3440" s="172"/>
      <c r="AE3440" s="172"/>
      <c r="AF3440" s="172"/>
      <c r="AG3440" s="172"/>
      <c r="AH3440" s="172"/>
      <c r="AI3440" s="172"/>
      <c r="AJ3440" s="172"/>
      <c r="AK3440" s="172"/>
      <c r="AL3440" s="172"/>
      <c r="AM3440" s="172"/>
      <c r="AN3440" s="172"/>
      <c r="AO3440" s="172"/>
      <c r="AP3440" s="172"/>
      <c r="AQ3440" s="172"/>
      <c r="AR3440" s="172"/>
      <c r="AS3440" s="172"/>
      <c r="AT3440" s="172"/>
      <c r="AU3440" s="172"/>
      <c r="AV3440" s="172"/>
      <c r="AW3440" s="172"/>
      <c r="AX3440" s="172"/>
      <c r="AY3440" s="172"/>
      <c r="AZ3440" s="172"/>
      <c r="BA3440" s="172"/>
      <c r="BB3440" s="172"/>
      <c r="BC3440" s="172"/>
      <c r="BD3440" s="172"/>
      <c r="BE3440" s="172"/>
      <c r="BF3440" s="172"/>
      <c r="BG3440" s="172"/>
      <c r="BH3440" s="172"/>
      <c r="BI3440" s="172"/>
      <c r="BJ3440" s="172"/>
      <c r="BK3440" s="172"/>
      <c r="BL3440" s="172"/>
      <c r="BM3440" s="172"/>
      <c r="BN3440" s="172"/>
    </row>
    <row r="3441" spans="20:66" s="156" customFormat="1">
      <c r="T3441" s="172"/>
      <c r="U3441" s="172"/>
      <c r="V3441" s="172"/>
      <c r="W3441" s="172"/>
      <c r="X3441" s="172"/>
      <c r="Y3441" s="172"/>
      <c r="Z3441" s="172"/>
      <c r="AA3441" s="172"/>
      <c r="AB3441" s="172"/>
      <c r="AC3441" s="172"/>
      <c r="AD3441" s="172"/>
      <c r="AE3441" s="172"/>
      <c r="AF3441" s="172"/>
      <c r="AG3441" s="172"/>
      <c r="AH3441" s="172"/>
      <c r="AI3441" s="172"/>
      <c r="AJ3441" s="172"/>
      <c r="AK3441" s="172"/>
      <c r="AL3441" s="172"/>
      <c r="AM3441" s="172"/>
      <c r="AN3441" s="172"/>
      <c r="AO3441" s="172"/>
      <c r="AP3441" s="172"/>
      <c r="AQ3441" s="172"/>
      <c r="AR3441" s="172"/>
      <c r="AS3441" s="172"/>
      <c r="AT3441" s="172"/>
      <c r="AU3441" s="172"/>
      <c r="AV3441" s="172"/>
      <c r="AW3441" s="172"/>
      <c r="AX3441" s="172"/>
      <c r="AY3441" s="172"/>
      <c r="AZ3441" s="172"/>
      <c r="BA3441" s="172"/>
      <c r="BB3441" s="172"/>
      <c r="BC3441" s="172"/>
      <c r="BD3441" s="172"/>
      <c r="BE3441" s="172"/>
      <c r="BF3441" s="172"/>
      <c r="BG3441" s="172"/>
      <c r="BH3441" s="172"/>
      <c r="BI3441" s="172"/>
      <c r="BJ3441" s="172"/>
      <c r="BK3441" s="172"/>
      <c r="BL3441" s="172"/>
      <c r="BM3441" s="172"/>
      <c r="BN3441" s="172"/>
    </row>
    <row r="3442" spans="20:66" s="156" customFormat="1">
      <c r="T3442" s="172"/>
      <c r="U3442" s="172"/>
      <c r="V3442" s="172"/>
      <c r="W3442" s="172"/>
      <c r="X3442" s="172"/>
      <c r="Y3442" s="172"/>
      <c r="Z3442" s="172"/>
      <c r="AA3442" s="172"/>
      <c r="AB3442" s="172"/>
      <c r="AC3442" s="172"/>
      <c r="AD3442" s="172"/>
      <c r="AE3442" s="172"/>
      <c r="AF3442" s="172"/>
      <c r="AG3442" s="172"/>
      <c r="AH3442" s="172"/>
      <c r="AI3442" s="172"/>
      <c r="AJ3442" s="172"/>
      <c r="AK3442" s="172"/>
      <c r="AL3442" s="172"/>
      <c r="AM3442" s="172"/>
      <c r="AN3442" s="172"/>
      <c r="AO3442" s="172"/>
      <c r="AP3442" s="172"/>
      <c r="AQ3442" s="172"/>
      <c r="AR3442" s="172"/>
      <c r="AS3442" s="172"/>
      <c r="AT3442" s="172"/>
      <c r="AU3442" s="172"/>
      <c r="AV3442" s="172"/>
      <c r="AW3442" s="172"/>
      <c r="AX3442" s="172"/>
      <c r="AY3442" s="172"/>
      <c r="AZ3442" s="172"/>
      <c r="BA3442" s="172"/>
      <c r="BB3442" s="172"/>
      <c r="BC3442" s="172"/>
      <c r="BD3442" s="172"/>
      <c r="BE3442" s="172"/>
      <c r="BF3442" s="172"/>
      <c r="BG3442" s="172"/>
      <c r="BH3442" s="172"/>
      <c r="BI3442" s="172"/>
      <c r="BJ3442" s="172"/>
      <c r="BK3442" s="172"/>
      <c r="BL3442" s="172"/>
      <c r="BM3442" s="172"/>
      <c r="BN3442" s="172"/>
    </row>
    <row r="3443" spans="20:66" s="156" customFormat="1">
      <c r="T3443" s="172"/>
      <c r="U3443" s="172"/>
      <c r="V3443" s="172"/>
      <c r="W3443" s="172"/>
      <c r="X3443" s="172"/>
      <c r="Y3443" s="172"/>
      <c r="Z3443" s="172"/>
      <c r="AA3443" s="172"/>
      <c r="AB3443" s="172"/>
      <c r="AC3443" s="172"/>
      <c r="AD3443" s="172"/>
      <c r="AE3443" s="172"/>
      <c r="AF3443" s="172"/>
      <c r="AG3443" s="172"/>
      <c r="AH3443" s="172"/>
      <c r="AI3443" s="172"/>
      <c r="AJ3443" s="172"/>
      <c r="AK3443" s="172"/>
      <c r="AL3443" s="172"/>
      <c r="AM3443" s="172"/>
      <c r="AN3443" s="172"/>
      <c r="AO3443" s="172"/>
      <c r="AP3443" s="172"/>
      <c r="AQ3443" s="172"/>
      <c r="AR3443" s="172"/>
      <c r="AS3443" s="172"/>
      <c r="AT3443" s="172"/>
      <c r="AU3443" s="172"/>
      <c r="AV3443" s="172"/>
      <c r="AW3443" s="172"/>
      <c r="AX3443" s="172"/>
      <c r="AY3443" s="172"/>
      <c r="AZ3443" s="172"/>
      <c r="BA3443" s="172"/>
      <c r="BB3443" s="172"/>
      <c r="BC3443" s="172"/>
      <c r="BD3443" s="172"/>
      <c r="BE3443" s="172"/>
      <c r="BF3443" s="172"/>
      <c r="BG3443" s="172"/>
      <c r="BH3443" s="172"/>
      <c r="BI3443" s="172"/>
      <c r="BJ3443" s="172"/>
      <c r="BK3443" s="172"/>
      <c r="BL3443" s="172"/>
      <c r="BM3443" s="172"/>
      <c r="BN3443" s="172"/>
    </row>
    <row r="3444" spans="20:66" s="156" customFormat="1">
      <c r="T3444" s="172"/>
      <c r="U3444" s="172"/>
      <c r="V3444" s="172"/>
      <c r="W3444" s="172"/>
      <c r="X3444" s="172"/>
      <c r="Y3444" s="172"/>
      <c r="Z3444" s="172"/>
      <c r="AA3444" s="172"/>
      <c r="AB3444" s="172"/>
      <c r="AC3444" s="172"/>
      <c r="AD3444" s="172"/>
      <c r="AE3444" s="172"/>
      <c r="AF3444" s="172"/>
      <c r="AG3444" s="172"/>
      <c r="AH3444" s="172"/>
      <c r="AI3444" s="172"/>
      <c r="AJ3444" s="172"/>
      <c r="AK3444" s="172"/>
      <c r="AL3444" s="172"/>
      <c r="AM3444" s="172"/>
      <c r="AN3444" s="172"/>
      <c r="AO3444" s="172"/>
      <c r="AP3444" s="172"/>
      <c r="AQ3444" s="172"/>
      <c r="AR3444" s="172"/>
      <c r="AS3444" s="172"/>
      <c r="AT3444" s="172"/>
      <c r="AU3444" s="172"/>
      <c r="AV3444" s="172"/>
      <c r="AW3444" s="172"/>
      <c r="AX3444" s="172"/>
      <c r="AY3444" s="172"/>
      <c r="AZ3444" s="172"/>
      <c r="BA3444" s="172"/>
      <c r="BB3444" s="172"/>
      <c r="BC3444" s="172"/>
      <c r="BD3444" s="172"/>
      <c r="BE3444" s="172"/>
      <c r="BF3444" s="172"/>
      <c r="BG3444" s="172"/>
      <c r="BH3444" s="172"/>
      <c r="BI3444" s="172"/>
      <c r="BJ3444" s="172"/>
      <c r="BK3444" s="172"/>
      <c r="BL3444" s="172"/>
      <c r="BM3444" s="172"/>
      <c r="BN3444" s="172"/>
    </row>
    <row r="3445" spans="20:66" s="156" customFormat="1">
      <c r="T3445" s="172"/>
      <c r="U3445" s="172"/>
      <c r="V3445" s="172"/>
      <c r="W3445" s="172"/>
      <c r="X3445" s="172"/>
      <c r="Y3445" s="172"/>
      <c r="Z3445" s="172"/>
      <c r="AA3445" s="172"/>
      <c r="AB3445" s="172"/>
      <c r="AC3445" s="172"/>
      <c r="AD3445" s="172"/>
      <c r="AE3445" s="172"/>
      <c r="AF3445" s="172"/>
      <c r="AG3445" s="172"/>
      <c r="AH3445" s="172"/>
      <c r="AI3445" s="172"/>
      <c r="AJ3445" s="172"/>
      <c r="AK3445" s="172"/>
      <c r="AL3445" s="172"/>
      <c r="AM3445" s="172"/>
      <c r="AN3445" s="172"/>
      <c r="AO3445" s="172"/>
      <c r="AP3445" s="172"/>
      <c r="AQ3445" s="172"/>
      <c r="AR3445" s="172"/>
      <c r="AS3445" s="172"/>
      <c r="AT3445" s="172"/>
      <c r="AU3445" s="172"/>
      <c r="AV3445" s="172"/>
      <c r="AW3445" s="172"/>
      <c r="AX3445" s="172"/>
      <c r="AY3445" s="172"/>
      <c r="AZ3445" s="172"/>
      <c r="BA3445" s="172"/>
      <c r="BB3445" s="172"/>
      <c r="BC3445" s="172"/>
      <c r="BD3445" s="172"/>
      <c r="BE3445" s="172"/>
      <c r="BF3445" s="172"/>
      <c r="BG3445" s="172"/>
      <c r="BH3445" s="172"/>
      <c r="BI3445" s="172"/>
      <c r="BJ3445" s="172"/>
      <c r="BK3445" s="172"/>
      <c r="BL3445" s="172"/>
      <c r="BM3445" s="172"/>
      <c r="BN3445" s="172"/>
    </row>
    <row r="3446" spans="20:66" s="156" customFormat="1">
      <c r="T3446" s="172"/>
      <c r="U3446" s="172"/>
      <c r="V3446" s="172"/>
      <c r="W3446" s="172"/>
      <c r="X3446" s="172"/>
      <c r="Y3446" s="172"/>
      <c r="Z3446" s="172"/>
      <c r="AA3446" s="172"/>
      <c r="AB3446" s="172"/>
      <c r="AC3446" s="172"/>
      <c r="AD3446" s="172"/>
      <c r="AE3446" s="172"/>
      <c r="AF3446" s="172"/>
      <c r="AG3446" s="172"/>
      <c r="AH3446" s="172"/>
      <c r="AI3446" s="172"/>
      <c r="AJ3446" s="172"/>
      <c r="AK3446" s="172"/>
      <c r="AL3446" s="172"/>
      <c r="AM3446" s="172"/>
      <c r="AN3446" s="172"/>
      <c r="AO3446" s="172"/>
      <c r="AP3446" s="172"/>
      <c r="AQ3446" s="172"/>
      <c r="AR3446" s="172"/>
      <c r="AS3446" s="172"/>
      <c r="AT3446" s="172"/>
      <c r="AU3446" s="172"/>
      <c r="AV3446" s="172"/>
      <c r="AW3446" s="172"/>
      <c r="AX3446" s="172"/>
      <c r="AY3446" s="172"/>
      <c r="AZ3446" s="172"/>
      <c r="BA3446" s="172"/>
      <c r="BB3446" s="172"/>
      <c r="BC3446" s="172"/>
      <c r="BD3446" s="172"/>
      <c r="BE3446" s="172"/>
      <c r="BF3446" s="172"/>
      <c r="BG3446" s="172"/>
      <c r="BH3446" s="172"/>
      <c r="BI3446" s="172"/>
      <c r="BJ3446" s="172"/>
      <c r="BK3446" s="172"/>
      <c r="BL3446" s="172"/>
      <c r="BM3446" s="172"/>
      <c r="BN3446" s="172"/>
    </row>
    <row r="3447" spans="20:66" s="156" customFormat="1">
      <c r="T3447" s="172"/>
      <c r="U3447" s="172"/>
      <c r="V3447" s="172"/>
      <c r="W3447" s="172"/>
      <c r="X3447" s="172"/>
      <c r="Y3447" s="172"/>
      <c r="Z3447" s="172"/>
      <c r="AA3447" s="172"/>
      <c r="AB3447" s="172"/>
      <c r="AC3447" s="172"/>
      <c r="AD3447" s="172"/>
      <c r="AE3447" s="172"/>
      <c r="AF3447" s="172"/>
      <c r="AG3447" s="172"/>
      <c r="AH3447" s="172"/>
      <c r="AI3447" s="172"/>
      <c r="AJ3447" s="172"/>
      <c r="AK3447" s="172"/>
      <c r="AL3447" s="172"/>
      <c r="AM3447" s="172"/>
      <c r="AN3447" s="172"/>
      <c r="AO3447" s="172"/>
      <c r="AP3447" s="172"/>
      <c r="AQ3447" s="172"/>
      <c r="AR3447" s="172"/>
      <c r="AS3447" s="172"/>
      <c r="AT3447" s="172"/>
      <c r="AU3447" s="172"/>
      <c r="AV3447" s="172"/>
      <c r="AW3447" s="172"/>
      <c r="AX3447" s="172"/>
      <c r="AY3447" s="172"/>
      <c r="AZ3447" s="172"/>
      <c r="BA3447" s="172"/>
      <c r="BB3447" s="172"/>
      <c r="BC3447" s="172"/>
      <c r="BD3447" s="172"/>
      <c r="BE3447" s="172"/>
      <c r="BF3447" s="172"/>
      <c r="BG3447" s="172"/>
      <c r="BH3447" s="172"/>
      <c r="BI3447" s="172"/>
      <c r="BJ3447" s="172"/>
      <c r="BK3447" s="172"/>
      <c r="BL3447" s="172"/>
      <c r="BM3447" s="172"/>
      <c r="BN3447" s="172"/>
    </row>
    <row r="3448" spans="20:66" s="156" customFormat="1">
      <c r="T3448" s="172"/>
      <c r="U3448" s="172"/>
      <c r="V3448" s="172"/>
      <c r="W3448" s="172"/>
      <c r="X3448" s="172"/>
      <c r="Y3448" s="172"/>
      <c r="Z3448" s="172"/>
      <c r="AA3448" s="172"/>
      <c r="AB3448" s="172"/>
      <c r="AC3448" s="172"/>
      <c r="AD3448" s="172"/>
      <c r="AE3448" s="172"/>
      <c r="AF3448" s="172"/>
      <c r="AG3448" s="172"/>
      <c r="AH3448" s="172"/>
      <c r="AI3448" s="172"/>
      <c r="AJ3448" s="172"/>
      <c r="AK3448" s="172"/>
      <c r="AL3448" s="172"/>
      <c r="AM3448" s="172"/>
      <c r="AN3448" s="172"/>
      <c r="AO3448" s="172"/>
      <c r="AP3448" s="172"/>
      <c r="AQ3448" s="172"/>
      <c r="AR3448" s="172"/>
      <c r="AS3448" s="172"/>
      <c r="AT3448" s="172"/>
      <c r="AU3448" s="172"/>
      <c r="AV3448" s="172"/>
      <c r="AW3448" s="172"/>
      <c r="AX3448" s="172"/>
      <c r="AY3448" s="172"/>
      <c r="AZ3448" s="172"/>
      <c r="BA3448" s="172"/>
      <c r="BB3448" s="172"/>
      <c r="BC3448" s="172"/>
      <c r="BD3448" s="172"/>
      <c r="BE3448" s="172"/>
      <c r="BF3448" s="172"/>
      <c r="BG3448" s="172"/>
      <c r="BH3448" s="172"/>
      <c r="BI3448" s="172"/>
      <c r="BJ3448" s="172"/>
      <c r="BK3448" s="172"/>
      <c r="BL3448" s="172"/>
      <c r="BM3448" s="172"/>
      <c r="BN3448" s="172"/>
    </row>
    <row r="3449" spans="20:66" s="156" customFormat="1">
      <c r="T3449" s="172"/>
      <c r="U3449" s="172"/>
      <c r="V3449" s="172"/>
      <c r="W3449" s="172"/>
      <c r="X3449" s="172"/>
      <c r="Y3449" s="172"/>
      <c r="Z3449" s="172"/>
      <c r="AA3449" s="172"/>
      <c r="AB3449" s="172"/>
      <c r="AC3449" s="172"/>
      <c r="AD3449" s="172"/>
      <c r="AE3449" s="172"/>
      <c r="AF3449" s="172"/>
      <c r="AG3449" s="172"/>
      <c r="AH3449" s="172"/>
      <c r="AI3449" s="172"/>
      <c r="AJ3449" s="172"/>
      <c r="AK3449" s="172"/>
      <c r="AL3449" s="172"/>
      <c r="AM3449" s="172"/>
      <c r="AN3449" s="172"/>
      <c r="AO3449" s="172"/>
      <c r="AP3449" s="172"/>
      <c r="AQ3449" s="172"/>
      <c r="AR3449" s="172"/>
      <c r="AS3449" s="172"/>
      <c r="AT3449" s="172"/>
      <c r="AU3449" s="172"/>
      <c r="AV3449" s="172"/>
      <c r="AW3449" s="172"/>
      <c r="AX3449" s="172"/>
      <c r="AY3449" s="172"/>
      <c r="AZ3449" s="172"/>
      <c r="BA3449" s="172"/>
      <c r="BB3449" s="172"/>
      <c r="BC3449" s="172"/>
      <c r="BD3449" s="172"/>
      <c r="BE3449" s="172"/>
      <c r="BF3449" s="172"/>
      <c r="BG3449" s="172"/>
      <c r="BH3449" s="172"/>
      <c r="BI3449" s="172"/>
      <c r="BJ3449" s="172"/>
      <c r="BK3449" s="172"/>
      <c r="BL3449" s="172"/>
      <c r="BM3449" s="172"/>
      <c r="BN3449" s="172"/>
    </row>
    <row r="3450" spans="20:66" s="156" customFormat="1">
      <c r="T3450" s="172"/>
      <c r="U3450" s="172"/>
      <c r="V3450" s="172"/>
      <c r="W3450" s="172"/>
      <c r="X3450" s="172"/>
      <c r="Y3450" s="172"/>
      <c r="Z3450" s="172"/>
      <c r="AA3450" s="172"/>
      <c r="AB3450" s="172"/>
      <c r="AC3450" s="172"/>
      <c r="AD3450" s="172"/>
      <c r="AE3450" s="172"/>
      <c r="AF3450" s="172"/>
      <c r="AG3450" s="172"/>
      <c r="AH3450" s="172"/>
      <c r="AI3450" s="172"/>
      <c r="AJ3450" s="172"/>
      <c r="AK3450" s="172"/>
      <c r="AL3450" s="172"/>
      <c r="AM3450" s="172"/>
      <c r="AN3450" s="172"/>
      <c r="AO3450" s="172"/>
      <c r="AP3450" s="172"/>
      <c r="AQ3450" s="172"/>
      <c r="AR3450" s="172"/>
      <c r="AS3450" s="172"/>
      <c r="AT3450" s="172"/>
      <c r="AU3450" s="172"/>
      <c r="AV3450" s="172"/>
      <c r="AW3450" s="172"/>
      <c r="AX3450" s="172"/>
      <c r="AY3450" s="172"/>
      <c r="AZ3450" s="172"/>
      <c r="BA3450" s="172"/>
      <c r="BB3450" s="172"/>
      <c r="BC3450" s="172"/>
      <c r="BD3450" s="172"/>
      <c r="BE3450" s="172"/>
      <c r="BF3450" s="172"/>
      <c r="BG3450" s="172"/>
      <c r="BH3450" s="172"/>
      <c r="BI3450" s="172"/>
      <c r="BJ3450" s="172"/>
      <c r="BK3450" s="172"/>
      <c r="BL3450" s="172"/>
      <c r="BM3450" s="172"/>
      <c r="BN3450" s="172"/>
    </row>
    <row r="3451" spans="20:66" s="156" customFormat="1">
      <c r="T3451" s="172"/>
      <c r="U3451" s="172"/>
      <c r="V3451" s="172"/>
      <c r="W3451" s="172"/>
      <c r="X3451" s="172"/>
      <c r="Y3451" s="172"/>
      <c r="Z3451" s="172"/>
      <c r="AA3451" s="172"/>
      <c r="AB3451" s="172"/>
      <c r="AC3451" s="172"/>
      <c r="AD3451" s="172"/>
      <c r="AE3451" s="172"/>
      <c r="AF3451" s="172"/>
      <c r="AG3451" s="172"/>
      <c r="AH3451" s="172"/>
      <c r="AI3451" s="172"/>
      <c r="AJ3451" s="172"/>
      <c r="AK3451" s="172"/>
      <c r="AL3451" s="172"/>
      <c r="AM3451" s="172"/>
      <c r="AN3451" s="172"/>
      <c r="AO3451" s="172"/>
      <c r="AP3451" s="172"/>
      <c r="AQ3451" s="172"/>
      <c r="AR3451" s="172"/>
      <c r="AS3451" s="172"/>
      <c r="AT3451" s="172"/>
      <c r="AU3451" s="172"/>
      <c r="AV3451" s="172"/>
      <c r="AW3451" s="172"/>
      <c r="AX3451" s="172"/>
      <c r="AY3451" s="172"/>
      <c r="AZ3451" s="172"/>
      <c r="BA3451" s="172"/>
      <c r="BB3451" s="172"/>
      <c r="BC3451" s="172"/>
      <c r="BD3451" s="172"/>
      <c r="BE3451" s="172"/>
      <c r="BF3451" s="172"/>
      <c r="BG3451" s="172"/>
      <c r="BH3451" s="172"/>
      <c r="BI3451" s="172"/>
      <c r="BJ3451" s="172"/>
      <c r="BK3451" s="172"/>
      <c r="BL3451" s="172"/>
      <c r="BM3451" s="172"/>
      <c r="BN3451" s="172"/>
    </row>
    <row r="3452" spans="20:66" s="156" customFormat="1">
      <c r="T3452" s="172"/>
      <c r="U3452" s="172"/>
      <c r="V3452" s="172"/>
      <c r="W3452" s="172"/>
      <c r="X3452" s="172"/>
      <c r="Y3452" s="172"/>
      <c r="Z3452" s="172"/>
      <c r="AA3452" s="172"/>
      <c r="AB3452" s="172"/>
      <c r="AC3452" s="172"/>
      <c r="AD3452" s="172"/>
      <c r="AE3452" s="172"/>
      <c r="AF3452" s="172"/>
      <c r="AG3452" s="172"/>
      <c r="AH3452" s="172"/>
      <c r="AI3452" s="172"/>
      <c r="AJ3452" s="172"/>
      <c r="AK3452" s="172"/>
      <c r="AL3452" s="172"/>
      <c r="AM3452" s="172"/>
      <c r="AN3452" s="172"/>
      <c r="AO3452" s="172"/>
      <c r="AP3452" s="172"/>
      <c r="AQ3452" s="172"/>
      <c r="AR3452" s="172"/>
      <c r="AS3452" s="172"/>
      <c r="AT3452" s="172"/>
      <c r="AU3452" s="172"/>
      <c r="AV3452" s="172"/>
      <c r="AW3452" s="172"/>
      <c r="AX3452" s="172"/>
      <c r="AY3452" s="172"/>
      <c r="AZ3452" s="172"/>
      <c r="BA3452" s="172"/>
      <c r="BB3452" s="172"/>
      <c r="BC3452" s="172"/>
      <c r="BD3452" s="172"/>
      <c r="BE3452" s="172"/>
      <c r="BF3452" s="172"/>
      <c r="BG3452" s="172"/>
      <c r="BH3452" s="172"/>
      <c r="BI3452" s="172"/>
      <c r="BJ3452" s="172"/>
      <c r="BK3452" s="172"/>
      <c r="BL3452" s="172"/>
      <c r="BM3452" s="172"/>
      <c r="BN3452" s="172"/>
    </row>
    <row r="3453" spans="20:66" s="156" customFormat="1">
      <c r="T3453" s="172"/>
      <c r="U3453" s="172"/>
      <c r="V3453" s="172"/>
      <c r="W3453" s="172"/>
      <c r="X3453" s="172"/>
      <c r="Y3453" s="172"/>
      <c r="Z3453" s="172"/>
      <c r="AA3453" s="172"/>
      <c r="AB3453" s="172"/>
      <c r="AC3453" s="172"/>
      <c r="AD3453" s="172"/>
      <c r="AE3453" s="172"/>
      <c r="AF3453" s="172"/>
      <c r="AG3453" s="172"/>
      <c r="AH3453" s="172"/>
      <c r="AI3453" s="172"/>
      <c r="AJ3453" s="172"/>
      <c r="AK3453" s="172"/>
      <c r="AL3453" s="172"/>
      <c r="AM3453" s="172"/>
      <c r="AN3453" s="172"/>
      <c r="AO3453" s="172"/>
      <c r="AP3453" s="172"/>
      <c r="AQ3453" s="172"/>
      <c r="AR3453" s="172"/>
      <c r="AS3453" s="172"/>
      <c r="AT3453" s="172"/>
      <c r="AU3453" s="172"/>
      <c r="AV3453" s="172"/>
      <c r="AW3453" s="172"/>
      <c r="AX3453" s="172"/>
      <c r="AY3453" s="172"/>
      <c r="AZ3453" s="172"/>
      <c r="BA3453" s="172"/>
      <c r="BB3453" s="172"/>
      <c r="BC3453" s="172"/>
      <c r="BD3453" s="172"/>
      <c r="BE3453" s="172"/>
      <c r="BF3453" s="172"/>
      <c r="BG3453" s="172"/>
      <c r="BH3453" s="172"/>
      <c r="BI3453" s="172"/>
      <c r="BJ3453" s="172"/>
      <c r="BK3453" s="172"/>
      <c r="BL3453" s="172"/>
      <c r="BM3453" s="172"/>
      <c r="BN3453" s="172"/>
    </row>
    <row r="3454" spans="20:66" s="156" customFormat="1">
      <c r="T3454" s="172"/>
      <c r="U3454" s="172"/>
      <c r="V3454" s="172"/>
      <c r="W3454" s="172"/>
      <c r="X3454" s="172"/>
      <c r="Y3454" s="172"/>
      <c r="Z3454" s="172"/>
      <c r="AA3454" s="172"/>
      <c r="AB3454" s="172"/>
      <c r="AC3454" s="172"/>
      <c r="AD3454" s="172"/>
      <c r="AE3454" s="172"/>
      <c r="AF3454" s="172"/>
      <c r="AG3454" s="172"/>
      <c r="AH3454" s="172"/>
      <c r="AI3454" s="172"/>
      <c r="AJ3454" s="172"/>
      <c r="AK3454" s="172"/>
      <c r="AL3454" s="172"/>
      <c r="AM3454" s="172"/>
      <c r="AN3454" s="172"/>
      <c r="AO3454" s="172"/>
      <c r="AP3454" s="172"/>
      <c r="AQ3454" s="172"/>
      <c r="AR3454" s="172"/>
      <c r="AS3454" s="172"/>
      <c r="AT3454" s="172"/>
      <c r="AU3454" s="172"/>
      <c r="AV3454" s="172"/>
      <c r="AW3454" s="172"/>
      <c r="AX3454" s="172"/>
      <c r="AY3454" s="172"/>
      <c r="AZ3454" s="172"/>
      <c r="BA3454" s="172"/>
      <c r="BB3454" s="172"/>
      <c r="BC3454" s="172"/>
      <c r="BD3454" s="172"/>
      <c r="BE3454" s="172"/>
      <c r="BF3454" s="172"/>
      <c r="BG3454" s="172"/>
      <c r="BH3454" s="172"/>
      <c r="BI3454" s="172"/>
      <c r="BJ3454" s="172"/>
      <c r="BK3454" s="172"/>
      <c r="BL3454" s="172"/>
      <c r="BM3454" s="172"/>
      <c r="BN3454" s="172"/>
    </row>
    <row r="3455" spans="20:66" s="156" customFormat="1">
      <c r="T3455" s="172"/>
      <c r="U3455" s="172"/>
      <c r="V3455" s="172"/>
      <c r="W3455" s="172"/>
      <c r="X3455" s="172"/>
      <c r="Y3455" s="172"/>
      <c r="Z3455" s="172"/>
      <c r="AA3455" s="172"/>
      <c r="AB3455" s="172"/>
      <c r="AC3455" s="172"/>
      <c r="AD3455" s="172"/>
      <c r="AE3455" s="172"/>
      <c r="AF3455" s="172"/>
      <c r="AG3455" s="172"/>
      <c r="AH3455" s="172"/>
      <c r="AI3455" s="172"/>
      <c r="AJ3455" s="172"/>
      <c r="AK3455" s="172"/>
      <c r="AL3455" s="172"/>
      <c r="AM3455" s="172"/>
      <c r="AN3455" s="172"/>
      <c r="AO3455" s="172"/>
      <c r="AP3455" s="172"/>
      <c r="AQ3455" s="172"/>
      <c r="AR3455" s="172"/>
      <c r="AS3455" s="172"/>
      <c r="AT3455" s="172"/>
      <c r="AU3455" s="172"/>
      <c r="AV3455" s="172"/>
      <c r="AW3455" s="172"/>
      <c r="AX3455" s="172"/>
      <c r="AY3455" s="172"/>
      <c r="AZ3455" s="172"/>
      <c r="BA3455" s="172"/>
      <c r="BB3455" s="172"/>
      <c r="BC3455" s="172"/>
      <c r="BD3455" s="172"/>
      <c r="BE3455" s="172"/>
      <c r="BF3455" s="172"/>
      <c r="BG3455" s="172"/>
      <c r="BH3455" s="172"/>
      <c r="BI3455" s="172"/>
      <c r="BJ3455" s="172"/>
      <c r="BK3455" s="172"/>
      <c r="BL3455" s="172"/>
      <c r="BM3455" s="172"/>
      <c r="BN3455" s="172"/>
    </row>
    <row r="3456" spans="20:66" s="156" customFormat="1">
      <c r="T3456" s="172"/>
      <c r="U3456" s="172"/>
      <c r="V3456" s="172"/>
      <c r="W3456" s="172"/>
      <c r="X3456" s="172"/>
      <c r="Y3456" s="172"/>
      <c r="Z3456" s="172"/>
      <c r="AA3456" s="172"/>
      <c r="AB3456" s="172"/>
      <c r="AC3456" s="172"/>
      <c r="AD3456" s="172"/>
      <c r="AE3456" s="172"/>
      <c r="AF3456" s="172"/>
      <c r="AG3456" s="172"/>
      <c r="AH3456" s="172"/>
      <c r="AI3456" s="172"/>
      <c r="AJ3456" s="172"/>
      <c r="AK3456" s="172"/>
      <c r="AL3456" s="172"/>
      <c r="AM3456" s="172"/>
      <c r="AN3456" s="172"/>
      <c r="AO3456" s="172"/>
      <c r="AP3456" s="172"/>
      <c r="AQ3456" s="172"/>
      <c r="AR3456" s="172"/>
      <c r="AS3456" s="172"/>
      <c r="AT3456" s="172"/>
      <c r="AU3456" s="172"/>
      <c r="AV3456" s="172"/>
      <c r="AW3456" s="172"/>
      <c r="AX3456" s="172"/>
      <c r="AY3456" s="172"/>
      <c r="AZ3456" s="172"/>
      <c r="BA3456" s="172"/>
      <c r="BB3456" s="172"/>
      <c r="BC3456" s="172"/>
      <c r="BD3456" s="172"/>
      <c r="BE3456" s="172"/>
      <c r="BF3456" s="172"/>
      <c r="BG3456" s="172"/>
      <c r="BH3456" s="172"/>
      <c r="BI3456" s="172"/>
      <c r="BJ3456" s="172"/>
      <c r="BK3456" s="172"/>
      <c r="BL3456" s="172"/>
      <c r="BM3456" s="172"/>
      <c r="BN3456" s="172"/>
    </row>
    <row r="3457" spans="20:66" s="156" customFormat="1">
      <c r="T3457" s="172"/>
      <c r="U3457" s="172"/>
      <c r="V3457" s="172"/>
      <c r="W3457" s="172"/>
      <c r="X3457" s="172"/>
      <c r="Y3457" s="172"/>
      <c r="Z3457" s="172"/>
      <c r="AA3457" s="172"/>
      <c r="AB3457" s="172"/>
      <c r="AC3457" s="172"/>
      <c r="AD3457" s="172"/>
      <c r="AE3457" s="172"/>
      <c r="AF3457" s="172"/>
      <c r="AG3457" s="172"/>
      <c r="AH3457" s="172"/>
      <c r="AI3457" s="172"/>
      <c r="AJ3457" s="172"/>
      <c r="AK3457" s="172"/>
      <c r="AL3457" s="172"/>
      <c r="AM3457" s="172"/>
      <c r="AN3457" s="172"/>
      <c r="AO3457" s="172"/>
      <c r="AP3457" s="172"/>
      <c r="AQ3457" s="172"/>
      <c r="AR3457" s="172"/>
      <c r="AS3457" s="172"/>
      <c r="AT3457" s="172"/>
      <c r="AU3457" s="172"/>
      <c r="AV3457" s="172"/>
      <c r="AW3457" s="172"/>
      <c r="AX3457" s="172"/>
      <c r="AY3457" s="172"/>
      <c r="AZ3457" s="172"/>
      <c r="BA3457" s="172"/>
      <c r="BB3457" s="172"/>
      <c r="BC3457" s="172"/>
      <c r="BD3457" s="172"/>
      <c r="BE3457" s="172"/>
      <c r="BF3457" s="172"/>
      <c r="BG3457" s="172"/>
      <c r="BH3457" s="172"/>
      <c r="BI3457" s="172"/>
      <c r="BJ3457" s="172"/>
      <c r="BK3457" s="172"/>
      <c r="BL3457" s="172"/>
      <c r="BM3457" s="172"/>
      <c r="BN3457" s="172"/>
    </row>
    <row r="3458" spans="20:66" s="156" customFormat="1">
      <c r="T3458" s="172"/>
      <c r="U3458" s="172"/>
      <c r="V3458" s="172"/>
      <c r="W3458" s="172"/>
      <c r="X3458" s="172"/>
      <c r="Y3458" s="172"/>
      <c r="Z3458" s="172"/>
      <c r="AA3458" s="172"/>
      <c r="AB3458" s="172"/>
      <c r="AC3458" s="172"/>
      <c r="AD3458" s="172"/>
      <c r="AE3458" s="172"/>
      <c r="AF3458" s="172"/>
      <c r="AG3458" s="172"/>
      <c r="AH3458" s="172"/>
      <c r="AI3458" s="172"/>
      <c r="AJ3458" s="172"/>
      <c r="AK3458" s="172"/>
      <c r="AL3458" s="172"/>
      <c r="AM3458" s="172"/>
      <c r="AN3458" s="172"/>
      <c r="AO3458" s="172"/>
      <c r="AP3458" s="172"/>
      <c r="AQ3458" s="172"/>
      <c r="AR3458" s="172"/>
      <c r="AS3458" s="172"/>
      <c r="AT3458" s="172"/>
      <c r="AU3458" s="172"/>
      <c r="AV3458" s="172"/>
      <c r="AW3458" s="172"/>
      <c r="AX3458" s="172"/>
      <c r="AY3458" s="172"/>
      <c r="AZ3458" s="172"/>
      <c r="BA3458" s="172"/>
      <c r="BB3458" s="172"/>
      <c r="BC3458" s="172"/>
      <c r="BD3458" s="172"/>
      <c r="BE3458" s="172"/>
      <c r="BF3458" s="172"/>
      <c r="BG3458" s="172"/>
      <c r="BH3458" s="172"/>
      <c r="BI3458" s="172"/>
      <c r="BJ3458" s="172"/>
      <c r="BK3458" s="172"/>
      <c r="BL3458" s="172"/>
      <c r="BM3458" s="172"/>
      <c r="BN3458" s="172"/>
    </row>
    <row r="3459" spans="20:66" s="156" customFormat="1">
      <c r="T3459" s="172"/>
      <c r="U3459" s="172"/>
      <c r="V3459" s="172"/>
      <c r="W3459" s="172"/>
      <c r="X3459" s="172"/>
      <c r="Y3459" s="172"/>
      <c r="Z3459" s="172"/>
      <c r="AA3459" s="172"/>
      <c r="AB3459" s="172"/>
      <c r="AC3459" s="172"/>
      <c r="AD3459" s="172"/>
      <c r="AE3459" s="172"/>
      <c r="AF3459" s="172"/>
      <c r="AG3459" s="172"/>
      <c r="AH3459" s="172"/>
      <c r="AI3459" s="172"/>
      <c r="AJ3459" s="172"/>
      <c r="AK3459" s="172"/>
      <c r="AL3459" s="172"/>
      <c r="AM3459" s="172"/>
      <c r="AN3459" s="172"/>
      <c r="AO3459" s="172"/>
      <c r="AP3459" s="172"/>
      <c r="AQ3459" s="172"/>
      <c r="AR3459" s="172"/>
      <c r="AS3459" s="172"/>
      <c r="AT3459" s="172"/>
      <c r="AU3459" s="172"/>
      <c r="AV3459" s="172"/>
      <c r="AW3459" s="172"/>
      <c r="AX3459" s="172"/>
      <c r="AY3459" s="172"/>
      <c r="AZ3459" s="172"/>
      <c r="BA3459" s="172"/>
      <c r="BB3459" s="172"/>
      <c r="BC3459" s="172"/>
      <c r="BD3459" s="172"/>
      <c r="BE3459" s="172"/>
      <c r="BF3459" s="172"/>
      <c r="BG3459" s="172"/>
      <c r="BH3459" s="172"/>
      <c r="BI3459" s="172"/>
      <c r="BJ3459" s="172"/>
      <c r="BK3459" s="172"/>
      <c r="BL3459" s="172"/>
      <c r="BM3459" s="172"/>
      <c r="BN3459" s="172"/>
    </row>
    <row r="3460" spans="20:66" s="156" customFormat="1">
      <c r="T3460" s="172"/>
      <c r="U3460" s="172"/>
      <c r="V3460" s="172"/>
      <c r="W3460" s="172"/>
      <c r="X3460" s="172"/>
      <c r="Y3460" s="172"/>
      <c r="Z3460" s="172"/>
      <c r="AA3460" s="172"/>
      <c r="AB3460" s="172"/>
      <c r="AC3460" s="172"/>
      <c r="AD3460" s="172"/>
      <c r="AE3460" s="172"/>
      <c r="AF3460" s="172"/>
      <c r="AG3460" s="172"/>
      <c r="AH3460" s="172"/>
      <c r="AI3460" s="172"/>
      <c r="AJ3460" s="172"/>
      <c r="AK3460" s="172"/>
      <c r="AL3460" s="172"/>
      <c r="AM3460" s="172"/>
      <c r="AN3460" s="172"/>
      <c r="AO3460" s="172"/>
      <c r="AP3460" s="172"/>
      <c r="AQ3460" s="172"/>
      <c r="AR3460" s="172"/>
      <c r="AS3460" s="172"/>
      <c r="AT3460" s="172"/>
      <c r="AU3460" s="172"/>
      <c r="AV3460" s="172"/>
      <c r="AW3460" s="172"/>
      <c r="AX3460" s="172"/>
      <c r="AY3460" s="172"/>
      <c r="AZ3460" s="172"/>
      <c r="BA3460" s="172"/>
      <c r="BB3460" s="172"/>
      <c r="BC3460" s="172"/>
      <c r="BD3460" s="172"/>
      <c r="BE3460" s="172"/>
      <c r="BF3460" s="172"/>
      <c r="BG3460" s="172"/>
      <c r="BH3460" s="172"/>
      <c r="BI3460" s="172"/>
      <c r="BJ3460" s="172"/>
      <c r="BK3460" s="172"/>
      <c r="BL3460" s="172"/>
      <c r="BM3460" s="172"/>
      <c r="BN3460" s="172"/>
    </row>
    <row r="3461" spans="20:66" s="156" customFormat="1">
      <c r="T3461" s="172"/>
      <c r="U3461" s="172"/>
      <c r="V3461" s="172"/>
      <c r="W3461" s="172"/>
      <c r="X3461" s="172"/>
      <c r="Y3461" s="172"/>
      <c r="Z3461" s="172"/>
      <c r="AA3461" s="172"/>
      <c r="AB3461" s="172"/>
      <c r="AC3461" s="172"/>
      <c r="AD3461" s="172"/>
      <c r="AE3461" s="172"/>
      <c r="AF3461" s="172"/>
      <c r="AG3461" s="172"/>
      <c r="AH3461" s="172"/>
      <c r="AI3461" s="172"/>
      <c r="AJ3461" s="172"/>
      <c r="AK3461" s="172"/>
      <c r="AL3461" s="172"/>
      <c r="AM3461" s="172"/>
      <c r="AN3461" s="172"/>
      <c r="AO3461" s="172"/>
      <c r="AP3461" s="172"/>
      <c r="AQ3461" s="172"/>
      <c r="AR3461" s="172"/>
      <c r="AS3461" s="172"/>
      <c r="AT3461" s="172"/>
      <c r="AU3461" s="172"/>
      <c r="AV3461" s="172"/>
      <c r="AW3461" s="172"/>
      <c r="AX3461" s="172"/>
      <c r="AY3461" s="172"/>
      <c r="AZ3461" s="172"/>
      <c r="BA3461" s="172"/>
      <c r="BB3461" s="172"/>
      <c r="BC3461" s="172"/>
      <c r="BD3461" s="172"/>
      <c r="BE3461" s="172"/>
      <c r="BF3461" s="172"/>
      <c r="BG3461" s="172"/>
      <c r="BH3461" s="172"/>
      <c r="BI3461" s="172"/>
      <c r="BJ3461" s="172"/>
      <c r="BK3461" s="172"/>
      <c r="BL3461" s="172"/>
      <c r="BM3461" s="172"/>
      <c r="BN3461" s="172"/>
    </row>
    <row r="3462" spans="20:66" s="156" customFormat="1">
      <c r="T3462" s="172"/>
      <c r="U3462" s="172"/>
      <c r="V3462" s="172"/>
      <c r="W3462" s="172"/>
      <c r="X3462" s="172"/>
      <c r="Y3462" s="172"/>
      <c r="Z3462" s="172"/>
      <c r="AA3462" s="172"/>
      <c r="AB3462" s="172"/>
      <c r="AC3462" s="172"/>
      <c r="AD3462" s="172"/>
      <c r="AE3462" s="172"/>
      <c r="AF3462" s="172"/>
      <c r="AG3462" s="172"/>
      <c r="AH3462" s="172"/>
      <c r="AI3462" s="172"/>
      <c r="AJ3462" s="172"/>
      <c r="AK3462" s="172"/>
      <c r="AL3462" s="172"/>
      <c r="AM3462" s="172"/>
      <c r="AN3462" s="172"/>
      <c r="AO3462" s="172"/>
      <c r="AP3462" s="172"/>
      <c r="AQ3462" s="172"/>
      <c r="AR3462" s="172"/>
      <c r="AS3462" s="172"/>
      <c r="AT3462" s="172"/>
      <c r="AU3462" s="172"/>
      <c r="AV3462" s="172"/>
      <c r="AW3462" s="172"/>
      <c r="AX3462" s="172"/>
      <c r="AY3462" s="172"/>
      <c r="AZ3462" s="172"/>
      <c r="BA3462" s="172"/>
      <c r="BB3462" s="172"/>
      <c r="BC3462" s="172"/>
      <c r="BD3462" s="172"/>
      <c r="BE3462" s="172"/>
      <c r="BF3462" s="172"/>
      <c r="BG3462" s="172"/>
      <c r="BH3462" s="172"/>
      <c r="BI3462" s="172"/>
      <c r="BJ3462" s="172"/>
      <c r="BK3462" s="172"/>
      <c r="BL3462" s="172"/>
      <c r="BM3462" s="172"/>
      <c r="BN3462" s="172"/>
    </row>
    <row r="3463" spans="20:66" s="156" customFormat="1">
      <c r="T3463" s="172"/>
      <c r="U3463" s="172"/>
      <c r="V3463" s="172"/>
      <c r="W3463" s="172"/>
      <c r="X3463" s="172"/>
      <c r="Y3463" s="172"/>
      <c r="Z3463" s="172"/>
      <c r="AA3463" s="172"/>
      <c r="AB3463" s="172"/>
      <c r="AC3463" s="172"/>
      <c r="AD3463" s="172"/>
      <c r="AE3463" s="172"/>
      <c r="AF3463" s="172"/>
      <c r="AG3463" s="172"/>
      <c r="AH3463" s="172"/>
      <c r="AI3463" s="172"/>
      <c r="AJ3463" s="172"/>
      <c r="AK3463" s="172"/>
      <c r="AL3463" s="172"/>
      <c r="AM3463" s="172"/>
      <c r="AN3463" s="172"/>
      <c r="AO3463" s="172"/>
      <c r="AP3463" s="172"/>
      <c r="AQ3463" s="172"/>
      <c r="AR3463" s="172"/>
      <c r="AS3463" s="172"/>
      <c r="AT3463" s="172"/>
      <c r="AU3463" s="172"/>
      <c r="AV3463" s="172"/>
      <c r="AW3463" s="172"/>
      <c r="AX3463" s="172"/>
      <c r="AY3463" s="172"/>
      <c r="AZ3463" s="172"/>
      <c r="BA3463" s="172"/>
      <c r="BB3463" s="172"/>
      <c r="BC3463" s="172"/>
      <c r="BD3463" s="172"/>
      <c r="BE3463" s="172"/>
      <c r="BF3463" s="172"/>
      <c r="BG3463" s="172"/>
      <c r="BH3463" s="172"/>
      <c r="BI3463" s="172"/>
      <c r="BJ3463" s="172"/>
      <c r="BK3463" s="172"/>
      <c r="BL3463" s="172"/>
      <c r="BM3463" s="172"/>
      <c r="BN3463" s="172"/>
    </row>
    <row r="3464" spans="20:66" s="156" customFormat="1">
      <c r="T3464" s="172"/>
      <c r="U3464" s="172"/>
      <c r="V3464" s="172"/>
      <c r="W3464" s="172"/>
      <c r="X3464" s="172"/>
      <c r="Y3464" s="172"/>
      <c r="Z3464" s="172"/>
      <c r="AA3464" s="172"/>
      <c r="AB3464" s="172"/>
      <c r="AC3464" s="172"/>
      <c r="AD3464" s="172"/>
      <c r="AE3464" s="172"/>
      <c r="AF3464" s="172"/>
      <c r="AG3464" s="172"/>
      <c r="AH3464" s="172"/>
      <c r="AI3464" s="172"/>
      <c r="AJ3464" s="172"/>
      <c r="AK3464" s="172"/>
      <c r="AL3464" s="172"/>
      <c r="AM3464" s="172"/>
      <c r="AN3464" s="172"/>
      <c r="AO3464" s="172"/>
      <c r="AP3464" s="172"/>
      <c r="AQ3464" s="172"/>
      <c r="AR3464" s="172"/>
      <c r="AS3464" s="172"/>
      <c r="AT3464" s="172"/>
      <c r="AU3464" s="172"/>
      <c r="AV3464" s="172"/>
      <c r="AW3464" s="172"/>
      <c r="AX3464" s="172"/>
      <c r="AY3464" s="172"/>
      <c r="AZ3464" s="172"/>
      <c r="BA3464" s="172"/>
      <c r="BB3464" s="172"/>
      <c r="BC3464" s="172"/>
      <c r="BD3464" s="172"/>
      <c r="BE3464" s="172"/>
      <c r="BF3464" s="172"/>
      <c r="BG3464" s="172"/>
      <c r="BH3464" s="172"/>
      <c r="BI3464" s="172"/>
      <c r="BJ3464" s="172"/>
      <c r="BK3464" s="172"/>
      <c r="BL3464" s="172"/>
      <c r="BM3464" s="172"/>
      <c r="BN3464" s="172"/>
    </row>
    <row r="3465" spans="20:66" s="156" customFormat="1">
      <c r="T3465" s="172"/>
      <c r="U3465" s="172"/>
      <c r="V3465" s="172"/>
      <c r="W3465" s="172"/>
      <c r="X3465" s="172"/>
      <c r="Y3465" s="172"/>
      <c r="Z3465" s="172"/>
      <c r="AA3465" s="172"/>
      <c r="AB3465" s="172"/>
      <c r="AC3465" s="172"/>
      <c r="AD3465" s="172"/>
      <c r="AE3465" s="172"/>
      <c r="AF3465" s="172"/>
      <c r="AG3465" s="172"/>
      <c r="AH3465" s="172"/>
      <c r="AI3465" s="172"/>
      <c r="AJ3465" s="172"/>
      <c r="AK3465" s="172"/>
      <c r="AL3465" s="172"/>
      <c r="AM3465" s="172"/>
      <c r="AN3465" s="172"/>
      <c r="AO3465" s="172"/>
      <c r="AP3465" s="172"/>
      <c r="AQ3465" s="172"/>
      <c r="AR3465" s="172"/>
      <c r="AS3465" s="172"/>
      <c r="AT3465" s="172"/>
      <c r="AU3465" s="172"/>
      <c r="AV3465" s="172"/>
      <c r="AW3465" s="172"/>
      <c r="AX3465" s="172"/>
      <c r="AY3465" s="172"/>
      <c r="AZ3465" s="172"/>
      <c r="BA3465" s="172"/>
      <c r="BB3465" s="172"/>
      <c r="BC3465" s="172"/>
      <c r="BD3465" s="172"/>
      <c r="BE3465" s="172"/>
      <c r="BF3465" s="172"/>
      <c r="BG3465" s="172"/>
      <c r="BH3465" s="172"/>
      <c r="BI3465" s="172"/>
      <c r="BJ3465" s="172"/>
      <c r="BK3465" s="172"/>
      <c r="BL3465" s="172"/>
      <c r="BM3465" s="172"/>
      <c r="BN3465" s="172"/>
    </row>
    <row r="3466" spans="20:66" s="156" customFormat="1">
      <c r="T3466" s="172"/>
      <c r="U3466" s="172"/>
      <c r="V3466" s="172"/>
      <c r="W3466" s="172"/>
      <c r="X3466" s="172"/>
      <c r="Y3466" s="172"/>
      <c r="Z3466" s="172"/>
      <c r="AA3466" s="172"/>
      <c r="AB3466" s="172"/>
      <c r="AC3466" s="172"/>
      <c r="AD3466" s="172"/>
      <c r="AE3466" s="172"/>
      <c r="AF3466" s="172"/>
      <c r="AG3466" s="172"/>
      <c r="AH3466" s="172"/>
      <c r="AI3466" s="172"/>
      <c r="AJ3466" s="172"/>
      <c r="AK3466" s="172"/>
      <c r="AL3466" s="172"/>
      <c r="AM3466" s="172"/>
      <c r="AN3466" s="172"/>
      <c r="AO3466" s="172"/>
      <c r="AP3466" s="172"/>
      <c r="AQ3466" s="172"/>
      <c r="AR3466" s="172"/>
      <c r="AS3466" s="172"/>
      <c r="AT3466" s="172"/>
      <c r="AU3466" s="172"/>
      <c r="AV3466" s="172"/>
      <c r="AW3466" s="172"/>
      <c r="AX3466" s="172"/>
      <c r="AY3466" s="172"/>
      <c r="AZ3466" s="172"/>
      <c r="BA3466" s="172"/>
      <c r="BB3466" s="172"/>
      <c r="BC3466" s="172"/>
      <c r="BD3466" s="172"/>
      <c r="BE3466" s="172"/>
      <c r="BF3466" s="172"/>
      <c r="BG3466" s="172"/>
      <c r="BH3466" s="172"/>
      <c r="BI3466" s="172"/>
      <c r="BJ3466" s="172"/>
      <c r="BK3466" s="172"/>
      <c r="BL3466" s="172"/>
      <c r="BM3466" s="172"/>
      <c r="BN3466" s="172"/>
    </row>
    <row r="3467" spans="20:66" s="156" customFormat="1">
      <c r="T3467" s="172"/>
      <c r="U3467" s="172"/>
      <c r="V3467" s="172"/>
      <c r="W3467" s="172"/>
      <c r="X3467" s="172"/>
      <c r="Y3467" s="172"/>
      <c r="Z3467" s="172"/>
      <c r="AA3467" s="172"/>
      <c r="AB3467" s="172"/>
      <c r="AC3467" s="172"/>
      <c r="AD3467" s="172"/>
      <c r="AE3467" s="172"/>
      <c r="AF3467" s="172"/>
      <c r="AG3467" s="172"/>
      <c r="AH3467" s="172"/>
      <c r="AI3467" s="172"/>
      <c r="AJ3467" s="172"/>
      <c r="AK3467" s="172"/>
      <c r="AL3467" s="172"/>
      <c r="AM3467" s="172"/>
      <c r="AN3467" s="172"/>
      <c r="AO3467" s="172"/>
      <c r="AP3467" s="172"/>
      <c r="AQ3467" s="172"/>
      <c r="AR3467" s="172"/>
      <c r="AS3467" s="172"/>
      <c r="AT3467" s="172"/>
      <c r="AU3467" s="172"/>
      <c r="AV3467" s="172"/>
      <c r="AW3467" s="172"/>
      <c r="AX3467" s="172"/>
      <c r="AY3467" s="172"/>
      <c r="AZ3467" s="172"/>
      <c r="BA3467" s="172"/>
      <c r="BB3467" s="172"/>
      <c r="BC3467" s="172"/>
      <c r="BD3467" s="172"/>
      <c r="BE3467" s="172"/>
      <c r="BF3467" s="172"/>
      <c r="BG3467" s="172"/>
      <c r="BH3467" s="172"/>
      <c r="BI3467" s="172"/>
      <c r="BJ3467" s="172"/>
      <c r="BK3467" s="172"/>
      <c r="BL3467" s="172"/>
      <c r="BM3467" s="172"/>
      <c r="BN3467" s="172"/>
    </row>
    <row r="3468" spans="20:66" s="156" customFormat="1">
      <c r="T3468" s="172"/>
      <c r="U3468" s="172"/>
      <c r="V3468" s="172"/>
      <c r="W3468" s="172"/>
      <c r="X3468" s="172"/>
      <c r="Y3468" s="172"/>
      <c r="Z3468" s="172"/>
      <c r="AA3468" s="172"/>
      <c r="AB3468" s="172"/>
      <c r="AC3468" s="172"/>
      <c r="AD3468" s="172"/>
      <c r="AE3468" s="172"/>
      <c r="AF3468" s="172"/>
      <c r="AG3468" s="172"/>
      <c r="AH3468" s="172"/>
      <c r="AI3468" s="172"/>
      <c r="AJ3468" s="172"/>
      <c r="AK3468" s="172"/>
      <c r="AL3468" s="172"/>
      <c r="AM3468" s="172"/>
      <c r="AN3468" s="172"/>
      <c r="AO3468" s="172"/>
      <c r="AP3468" s="172"/>
      <c r="AQ3468" s="172"/>
      <c r="AR3468" s="172"/>
      <c r="AS3468" s="172"/>
      <c r="AT3468" s="172"/>
      <c r="AU3468" s="172"/>
      <c r="AV3468" s="172"/>
      <c r="AW3468" s="172"/>
      <c r="AX3468" s="172"/>
      <c r="AY3468" s="172"/>
      <c r="AZ3468" s="172"/>
      <c r="BA3468" s="172"/>
      <c r="BB3468" s="172"/>
      <c r="BC3468" s="172"/>
      <c r="BD3468" s="172"/>
      <c r="BE3468" s="172"/>
      <c r="BF3468" s="172"/>
      <c r="BG3468" s="172"/>
      <c r="BH3468" s="172"/>
      <c r="BI3468" s="172"/>
      <c r="BJ3468" s="172"/>
      <c r="BK3468" s="172"/>
      <c r="BL3468" s="172"/>
      <c r="BM3468" s="172"/>
      <c r="BN3468" s="172"/>
    </row>
    <row r="3469" spans="20:66" s="156" customFormat="1">
      <c r="T3469" s="172"/>
      <c r="U3469" s="172"/>
      <c r="V3469" s="172"/>
      <c r="W3469" s="172"/>
      <c r="X3469" s="172"/>
      <c r="Y3469" s="172"/>
      <c r="Z3469" s="172"/>
      <c r="AA3469" s="172"/>
      <c r="AB3469" s="172"/>
      <c r="AC3469" s="172"/>
      <c r="AD3469" s="172"/>
      <c r="AE3469" s="172"/>
      <c r="AF3469" s="172"/>
      <c r="AG3469" s="172"/>
      <c r="AH3469" s="172"/>
      <c r="AI3469" s="172"/>
      <c r="AJ3469" s="172"/>
      <c r="AK3469" s="172"/>
      <c r="AL3469" s="172"/>
      <c r="AM3469" s="172"/>
      <c r="AN3469" s="172"/>
      <c r="AO3469" s="172"/>
      <c r="AP3469" s="172"/>
      <c r="AQ3469" s="172"/>
      <c r="AR3469" s="172"/>
      <c r="AS3469" s="172"/>
      <c r="AT3469" s="172"/>
      <c r="AU3469" s="172"/>
      <c r="AV3469" s="172"/>
      <c r="AW3469" s="172"/>
      <c r="AX3469" s="172"/>
      <c r="AY3469" s="172"/>
      <c r="AZ3469" s="172"/>
      <c r="BA3469" s="172"/>
      <c r="BB3469" s="172"/>
      <c r="BC3469" s="172"/>
      <c r="BD3469" s="172"/>
      <c r="BE3469" s="172"/>
      <c r="BF3469" s="172"/>
      <c r="BG3469" s="172"/>
      <c r="BH3469" s="172"/>
      <c r="BI3469" s="172"/>
      <c r="BJ3469" s="172"/>
      <c r="BK3469" s="172"/>
      <c r="BL3469" s="172"/>
      <c r="BM3469" s="172"/>
      <c r="BN3469" s="172"/>
    </row>
    <row r="3470" spans="20:66" s="156" customFormat="1">
      <c r="T3470" s="172"/>
      <c r="U3470" s="172"/>
      <c r="V3470" s="172"/>
      <c r="W3470" s="172"/>
      <c r="X3470" s="172"/>
      <c r="Y3470" s="172"/>
      <c r="Z3470" s="172"/>
      <c r="AA3470" s="172"/>
      <c r="AB3470" s="172"/>
      <c r="AC3470" s="172"/>
      <c r="AD3470" s="172"/>
      <c r="AE3470" s="172"/>
      <c r="AF3470" s="172"/>
      <c r="AG3470" s="172"/>
      <c r="AH3470" s="172"/>
      <c r="AI3470" s="172"/>
      <c r="AJ3470" s="172"/>
      <c r="AK3470" s="172"/>
      <c r="AL3470" s="172"/>
      <c r="AM3470" s="172"/>
      <c r="AN3470" s="172"/>
      <c r="AO3470" s="172"/>
      <c r="AP3470" s="172"/>
      <c r="AQ3470" s="172"/>
      <c r="AR3470" s="172"/>
      <c r="AS3470" s="172"/>
      <c r="AT3470" s="172"/>
      <c r="AU3470" s="172"/>
      <c r="AV3470" s="172"/>
      <c r="AW3470" s="172"/>
      <c r="AX3470" s="172"/>
      <c r="AY3470" s="172"/>
      <c r="AZ3470" s="172"/>
      <c r="BA3470" s="172"/>
      <c r="BB3470" s="172"/>
      <c r="BC3470" s="172"/>
      <c r="BD3470" s="172"/>
      <c r="BE3470" s="172"/>
      <c r="BF3470" s="172"/>
      <c r="BG3470" s="172"/>
      <c r="BH3470" s="172"/>
      <c r="BI3470" s="172"/>
      <c r="BJ3470" s="172"/>
      <c r="BK3470" s="172"/>
      <c r="BL3470" s="172"/>
      <c r="BM3470" s="172"/>
      <c r="BN3470" s="172"/>
    </row>
    <row r="3471" spans="20:66" s="156" customFormat="1">
      <c r="T3471" s="172"/>
      <c r="U3471" s="172"/>
      <c r="V3471" s="172"/>
      <c r="W3471" s="172"/>
      <c r="X3471" s="172"/>
      <c r="Y3471" s="172"/>
      <c r="Z3471" s="172"/>
      <c r="AA3471" s="172"/>
      <c r="AB3471" s="172"/>
      <c r="AC3471" s="172"/>
      <c r="AD3471" s="172"/>
      <c r="AE3471" s="172"/>
      <c r="AF3471" s="172"/>
      <c r="AG3471" s="172"/>
      <c r="AH3471" s="172"/>
      <c r="AI3471" s="172"/>
      <c r="AJ3471" s="172"/>
      <c r="AK3471" s="172"/>
      <c r="AL3471" s="172"/>
      <c r="AM3471" s="172"/>
      <c r="AN3471" s="172"/>
      <c r="AO3471" s="172"/>
      <c r="AP3471" s="172"/>
      <c r="AQ3471" s="172"/>
      <c r="AR3471" s="172"/>
      <c r="AS3471" s="172"/>
      <c r="AT3471" s="172"/>
      <c r="AU3471" s="172"/>
      <c r="AV3471" s="172"/>
      <c r="AW3471" s="172"/>
      <c r="AX3471" s="172"/>
      <c r="AY3471" s="172"/>
      <c r="AZ3471" s="172"/>
      <c r="BA3471" s="172"/>
      <c r="BB3471" s="172"/>
      <c r="BC3471" s="172"/>
      <c r="BD3471" s="172"/>
      <c r="BE3471" s="172"/>
      <c r="BF3471" s="172"/>
      <c r="BG3471" s="172"/>
      <c r="BH3471" s="172"/>
      <c r="BI3471" s="172"/>
      <c r="BJ3471" s="172"/>
      <c r="BK3471" s="172"/>
      <c r="BL3471" s="172"/>
      <c r="BM3471" s="172"/>
      <c r="BN3471" s="172"/>
    </row>
    <row r="3472" spans="20:66" s="156" customFormat="1">
      <c r="T3472" s="172"/>
      <c r="U3472" s="172"/>
      <c r="V3472" s="172"/>
      <c r="W3472" s="172"/>
      <c r="X3472" s="172"/>
      <c r="Y3472" s="172"/>
      <c r="Z3472" s="172"/>
      <c r="AA3472" s="172"/>
      <c r="AB3472" s="172"/>
      <c r="AC3472" s="172"/>
      <c r="AD3472" s="172"/>
      <c r="AE3472" s="172"/>
      <c r="AF3472" s="172"/>
      <c r="AG3472" s="172"/>
      <c r="AH3472" s="172"/>
      <c r="AI3472" s="172"/>
      <c r="AJ3472" s="172"/>
      <c r="AK3472" s="172"/>
      <c r="AL3472" s="172"/>
      <c r="AM3472" s="172"/>
      <c r="AN3472" s="172"/>
      <c r="AO3472" s="172"/>
      <c r="AP3472" s="172"/>
      <c r="AQ3472" s="172"/>
      <c r="AR3472" s="172"/>
      <c r="AS3472" s="172"/>
      <c r="AT3472" s="172"/>
      <c r="AU3472" s="172"/>
      <c r="AV3472" s="172"/>
      <c r="AW3472" s="172"/>
      <c r="AX3472" s="172"/>
      <c r="AY3472" s="172"/>
      <c r="AZ3472" s="172"/>
      <c r="BA3472" s="172"/>
      <c r="BB3472" s="172"/>
      <c r="BC3472" s="172"/>
      <c r="BD3472" s="172"/>
      <c r="BE3472" s="172"/>
      <c r="BF3472" s="172"/>
      <c r="BG3472" s="172"/>
      <c r="BH3472" s="172"/>
      <c r="BI3472" s="172"/>
      <c r="BJ3472" s="172"/>
      <c r="BK3472" s="172"/>
      <c r="BL3472" s="172"/>
      <c r="BM3472" s="172"/>
      <c r="BN3472" s="172"/>
    </row>
    <row r="3473" spans="20:66" s="156" customFormat="1">
      <c r="T3473" s="172"/>
      <c r="U3473" s="172"/>
      <c r="V3473" s="172"/>
      <c r="W3473" s="172"/>
      <c r="X3473" s="172"/>
      <c r="Y3473" s="172"/>
      <c r="Z3473" s="172"/>
      <c r="AA3473" s="172"/>
      <c r="AB3473" s="172"/>
      <c r="AC3473" s="172"/>
      <c r="AD3473" s="172"/>
      <c r="AE3473" s="172"/>
      <c r="AF3473" s="172"/>
      <c r="AG3473" s="172"/>
      <c r="AH3473" s="172"/>
      <c r="AI3473" s="172"/>
      <c r="AJ3473" s="172"/>
      <c r="AK3473" s="172"/>
      <c r="AL3473" s="172"/>
      <c r="AM3473" s="172"/>
      <c r="AN3473" s="172"/>
      <c r="AO3473" s="172"/>
      <c r="AP3473" s="172"/>
      <c r="AQ3473" s="172"/>
      <c r="AR3473" s="172"/>
      <c r="AS3473" s="172"/>
      <c r="AT3473" s="172"/>
      <c r="AU3473" s="172"/>
      <c r="AV3473" s="172"/>
      <c r="AW3473" s="172"/>
      <c r="AX3473" s="172"/>
      <c r="AY3473" s="172"/>
      <c r="AZ3473" s="172"/>
      <c r="BA3473" s="172"/>
      <c r="BB3473" s="172"/>
      <c r="BC3473" s="172"/>
      <c r="BD3473" s="172"/>
      <c r="BE3473" s="172"/>
      <c r="BF3473" s="172"/>
      <c r="BG3473" s="172"/>
      <c r="BH3473" s="172"/>
      <c r="BI3473" s="172"/>
      <c r="BJ3473" s="172"/>
      <c r="BK3473" s="172"/>
      <c r="BL3473" s="172"/>
      <c r="BM3473" s="172"/>
      <c r="BN3473" s="172"/>
    </row>
    <row r="3474" spans="20:66" s="156" customFormat="1">
      <c r="T3474" s="172"/>
      <c r="U3474" s="172"/>
      <c r="V3474" s="172"/>
      <c r="W3474" s="172"/>
      <c r="X3474" s="172"/>
      <c r="Y3474" s="172"/>
      <c r="Z3474" s="172"/>
      <c r="AA3474" s="172"/>
      <c r="AB3474" s="172"/>
      <c r="AC3474" s="172"/>
      <c r="AD3474" s="172"/>
      <c r="AE3474" s="172"/>
      <c r="AF3474" s="172"/>
      <c r="AG3474" s="172"/>
      <c r="AH3474" s="172"/>
      <c r="AI3474" s="172"/>
      <c r="AJ3474" s="172"/>
      <c r="AK3474" s="172"/>
      <c r="AL3474" s="172"/>
      <c r="AM3474" s="172"/>
      <c r="AN3474" s="172"/>
      <c r="AO3474" s="172"/>
      <c r="AP3474" s="172"/>
      <c r="AQ3474" s="172"/>
      <c r="AR3474" s="172"/>
      <c r="AS3474" s="172"/>
      <c r="AT3474" s="172"/>
      <c r="AU3474" s="172"/>
      <c r="AV3474" s="172"/>
      <c r="AW3474" s="172"/>
      <c r="AX3474" s="172"/>
      <c r="AY3474" s="172"/>
      <c r="AZ3474" s="172"/>
      <c r="BA3474" s="172"/>
      <c r="BB3474" s="172"/>
      <c r="BC3474" s="172"/>
      <c r="BD3474" s="172"/>
      <c r="BE3474" s="172"/>
      <c r="BF3474" s="172"/>
      <c r="BG3474" s="172"/>
      <c r="BH3474" s="172"/>
      <c r="BI3474" s="172"/>
      <c r="BJ3474" s="172"/>
      <c r="BK3474" s="172"/>
      <c r="BL3474" s="172"/>
      <c r="BM3474" s="172"/>
      <c r="BN3474" s="172"/>
    </row>
    <row r="3475" spans="20:66" s="156" customFormat="1">
      <c r="T3475" s="172"/>
      <c r="U3475" s="172"/>
      <c r="V3475" s="172"/>
      <c r="W3475" s="172"/>
      <c r="X3475" s="172"/>
      <c r="Y3475" s="172"/>
      <c r="Z3475" s="172"/>
      <c r="AA3475" s="172"/>
      <c r="AB3475" s="172"/>
      <c r="AC3475" s="172"/>
      <c r="AD3475" s="172"/>
      <c r="AE3475" s="172"/>
      <c r="AF3475" s="172"/>
      <c r="AG3475" s="172"/>
      <c r="AH3475" s="172"/>
      <c r="AI3475" s="172"/>
      <c r="AJ3475" s="172"/>
      <c r="AK3475" s="172"/>
      <c r="AL3475" s="172"/>
      <c r="AM3475" s="172"/>
      <c r="AN3475" s="172"/>
      <c r="AO3475" s="172"/>
      <c r="AP3475" s="172"/>
      <c r="AQ3475" s="172"/>
      <c r="AR3475" s="172"/>
      <c r="AS3475" s="172"/>
      <c r="AT3475" s="172"/>
      <c r="AU3475" s="172"/>
      <c r="AV3475" s="172"/>
      <c r="AW3475" s="172"/>
      <c r="AX3475" s="172"/>
      <c r="AY3475" s="172"/>
      <c r="AZ3475" s="172"/>
      <c r="BA3475" s="172"/>
      <c r="BB3475" s="172"/>
      <c r="BC3475" s="172"/>
      <c r="BD3475" s="172"/>
      <c r="BE3475" s="172"/>
      <c r="BF3475" s="172"/>
      <c r="BG3475" s="172"/>
      <c r="BH3475" s="172"/>
      <c r="BI3475" s="172"/>
      <c r="BJ3475" s="172"/>
      <c r="BK3475" s="172"/>
      <c r="BL3475" s="172"/>
      <c r="BM3475" s="172"/>
      <c r="BN3475" s="172"/>
    </row>
    <row r="3476" spans="20:66" s="156" customFormat="1">
      <c r="T3476" s="172"/>
      <c r="U3476" s="172"/>
      <c r="V3476" s="172"/>
      <c r="W3476" s="172"/>
      <c r="X3476" s="172"/>
      <c r="Y3476" s="172"/>
      <c r="Z3476" s="172"/>
      <c r="AA3476" s="172"/>
      <c r="AB3476" s="172"/>
      <c r="AC3476" s="172"/>
      <c r="AD3476" s="172"/>
      <c r="AE3476" s="172"/>
      <c r="AF3476" s="172"/>
      <c r="AG3476" s="172"/>
      <c r="AH3476" s="172"/>
      <c r="AI3476" s="172"/>
      <c r="AJ3476" s="172"/>
      <c r="AK3476" s="172"/>
      <c r="AL3476" s="172"/>
      <c r="AM3476" s="172"/>
      <c r="AN3476" s="172"/>
      <c r="AO3476" s="172"/>
      <c r="AP3476" s="172"/>
      <c r="AQ3476" s="172"/>
      <c r="AR3476" s="172"/>
      <c r="AS3476" s="172"/>
      <c r="AT3476" s="172"/>
      <c r="AU3476" s="172"/>
      <c r="AV3476" s="172"/>
      <c r="AW3476" s="172"/>
      <c r="AX3476" s="172"/>
      <c r="AY3476" s="172"/>
      <c r="AZ3476" s="172"/>
      <c r="BA3476" s="172"/>
      <c r="BB3476" s="172"/>
      <c r="BC3476" s="172"/>
      <c r="BD3476" s="172"/>
      <c r="BE3476" s="172"/>
      <c r="BF3476" s="172"/>
      <c r="BG3476" s="172"/>
      <c r="BH3476" s="172"/>
      <c r="BI3476" s="172"/>
      <c r="BJ3476" s="172"/>
      <c r="BK3476" s="172"/>
      <c r="BL3476" s="172"/>
      <c r="BM3476" s="172"/>
      <c r="BN3476" s="172"/>
    </row>
    <row r="3477" spans="20:66" s="156" customFormat="1">
      <c r="T3477" s="172"/>
      <c r="U3477" s="172"/>
      <c r="V3477" s="172"/>
      <c r="W3477" s="172"/>
      <c r="X3477" s="172"/>
      <c r="Y3477" s="172"/>
      <c r="Z3477" s="172"/>
      <c r="AA3477" s="172"/>
      <c r="AB3477" s="172"/>
      <c r="AC3477" s="172"/>
      <c r="AD3477" s="172"/>
      <c r="AE3477" s="172"/>
      <c r="AF3477" s="172"/>
      <c r="AG3477" s="172"/>
      <c r="AH3477" s="172"/>
      <c r="AI3477" s="172"/>
      <c r="AJ3477" s="172"/>
      <c r="AK3477" s="172"/>
      <c r="AL3477" s="172"/>
      <c r="AM3477" s="172"/>
      <c r="AN3477" s="172"/>
      <c r="AO3477" s="172"/>
      <c r="AP3477" s="172"/>
      <c r="AQ3477" s="172"/>
      <c r="AR3477" s="172"/>
      <c r="AS3477" s="172"/>
      <c r="AT3477" s="172"/>
      <c r="AU3477" s="172"/>
      <c r="AV3477" s="172"/>
      <c r="AW3477" s="172"/>
      <c r="AX3477" s="172"/>
      <c r="AY3477" s="172"/>
      <c r="AZ3477" s="172"/>
      <c r="BA3477" s="172"/>
      <c r="BB3477" s="172"/>
      <c r="BC3477" s="172"/>
      <c r="BD3477" s="172"/>
      <c r="BE3477" s="172"/>
      <c r="BF3477" s="172"/>
      <c r="BG3477" s="172"/>
      <c r="BH3477" s="172"/>
      <c r="BI3477" s="172"/>
      <c r="BJ3477" s="172"/>
      <c r="BK3477" s="172"/>
      <c r="BL3477" s="172"/>
      <c r="BM3477" s="172"/>
      <c r="BN3477" s="172"/>
    </row>
    <row r="3478" spans="20:66" s="156" customFormat="1">
      <c r="T3478" s="172"/>
      <c r="U3478" s="172"/>
      <c r="V3478" s="172"/>
      <c r="W3478" s="172"/>
      <c r="X3478" s="172"/>
      <c r="Y3478" s="172"/>
      <c r="Z3478" s="172"/>
      <c r="AA3478" s="172"/>
      <c r="AB3478" s="172"/>
      <c r="AC3478" s="172"/>
      <c r="AD3478" s="172"/>
      <c r="AE3478" s="172"/>
      <c r="AF3478" s="172"/>
      <c r="AG3478" s="172"/>
      <c r="AH3478" s="172"/>
      <c r="AI3478" s="172"/>
      <c r="AJ3478" s="172"/>
      <c r="AK3478" s="172"/>
      <c r="AL3478" s="172"/>
      <c r="AM3478" s="172"/>
      <c r="AN3478" s="172"/>
      <c r="AO3478" s="172"/>
      <c r="AP3478" s="172"/>
      <c r="AQ3478" s="172"/>
      <c r="AR3478" s="172"/>
      <c r="AS3478" s="172"/>
      <c r="AT3478" s="172"/>
      <c r="AU3478" s="172"/>
      <c r="AV3478" s="172"/>
      <c r="AW3478" s="172"/>
      <c r="AX3478" s="172"/>
      <c r="AY3478" s="172"/>
      <c r="AZ3478" s="172"/>
      <c r="BA3478" s="172"/>
      <c r="BB3478" s="172"/>
      <c r="BC3478" s="172"/>
      <c r="BD3478" s="172"/>
      <c r="BE3478" s="172"/>
      <c r="BF3478" s="172"/>
      <c r="BG3478" s="172"/>
      <c r="BH3478" s="172"/>
      <c r="BI3478" s="172"/>
      <c r="BJ3478" s="172"/>
      <c r="BK3478" s="172"/>
      <c r="BL3478" s="172"/>
      <c r="BM3478" s="172"/>
      <c r="BN3478" s="172"/>
    </row>
    <row r="3479" spans="20:66" s="156" customFormat="1">
      <c r="T3479" s="172"/>
      <c r="U3479" s="172"/>
      <c r="V3479" s="172"/>
      <c r="W3479" s="172"/>
      <c r="X3479" s="172"/>
      <c r="Y3479" s="172"/>
      <c r="Z3479" s="172"/>
      <c r="AA3479" s="172"/>
      <c r="AB3479" s="172"/>
      <c r="AC3479" s="172"/>
      <c r="AD3479" s="172"/>
      <c r="AE3479" s="172"/>
      <c r="AF3479" s="172"/>
      <c r="AG3479" s="172"/>
      <c r="AH3479" s="172"/>
      <c r="AI3479" s="172"/>
      <c r="AJ3479" s="172"/>
      <c r="AK3479" s="172"/>
      <c r="AL3479" s="172"/>
      <c r="AM3479" s="172"/>
      <c r="AN3479" s="172"/>
      <c r="AO3479" s="172"/>
      <c r="AP3479" s="172"/>
      <c r="AQ3479" s="172"/>
      <c r="AR3479" s="172"/>
      <c r="AS3479" s="172"/>
      <c r="AT3479" s="172"/>
      <c r="AU3479" s="172"/>
      <c r="AV3479" s="172"/>
      <c r="AW3479" s="172"/>
      <c r="AX3479" s="172"/>
      <c r="AY3479" s="172"/>
      <c r="AZ3479" s="172"/>
      <c r="BA3479" s="172"/>
      <c r="BB3479" s="172"/>
      <c r="BC3479" s="172"/>
      <c r="BD3479" s="172"/>
      <c r="BE3479" s="172"/>
      <c r="BF3479" s="172"/>
      <c r="BG3479" s="172"/>
      <c r="BH3479" s="172"/>
      <c r="BI3479" s="172"/>
      <c r="BJ3479" s="172"/>
      <c r="BK3479" s="172"/>
      <c r="BL3479" s="172"/>
      <c r="BM3479" s="172"/>
      <c r="BN3479" s="172"/>
    </row>
    <row r="3480" spans="20:66" s="156" customFormat="1">
      <c r="T3480" s="172"/>
      <c r="U3480" s="172"/>
      <c r="V3480" s="172"/>
      <c r="W3480" s="172"/>
      <c r="X3480" s="172"/>
      <c r="Y3480" s="172"/>
      <c r="Z3480" s="172"/>
      <c r="AA3480" s="172"/>
      <c r="AB3480" s="172"/>
      <c r="AC3480" s="172"/>
      <c r="AD3480" s="172"/>
      <c r="AE3480" s="172"/>
      <c r="AF3480" s="172"/>
      <c r="AG3480" s="172"/>
      <c r="AH3480" s="172"/>
      <c r="AI3480" s="172"/>
      <c r="AJ3480" s="172"/>
      <c r="AK3480" s="172"/>
      <c r="AL3480" s="172"/>
      <c r="AM3480" s="172"/>
      <c r="AN3480" s="172"/>
      <c r="AO3480" s="172"/>
      <c r="AP3480" s="172"/>
      <c r="AQ3480" s="172"/>
      <c r="AR3480" s="172"/>
      <c r="AS3480" s="172"/>
      <c r="AT3480" s="172"/>
      <c r="AU3480" s="172"/>
      <c r="AV3480" s="172"/>
      <c r="AW3480" s="172"/>
      <c r="AX3480" s="172"/>
      <c r="AY3480" s="172"/>
      <c r="AZ3480" s="172"/>
      <c r="BA3480" s="172"/>
      <c r="BB3480" s="172"/>
      <c r="BC3480" s="172"/>
      <c r="BD3480" s="172"/>
      <c r="BE3480" s="172"/>
      <c r="BF3480" s="172"/>
      <c r="BG3480" s="172"/>
      <c r="BH3480" s="172"/>
      <c r="BI3480" s="172"/>
      <c r="BJ3480" s="172"/>
      <c r="BK3480" s="172"/>
      <c r="BL3480" s="172"/>
      <c r="BM3480" s="172"/>
      <c r="BN3480" s="172"/>
    </row>
    <row r="3481" spans="20:66" s="156" customFormat="1">
      <c r="T3481" s="172"/>
      <c r="U3481" s="172"/>
      <c r="V3481" s="172"/>
      <c r="W3481" s="172"/>
      <c r="X3481" s="172"/>
      <c r="Y3481" s="172"/>
      <c r="Z3481" s="172"/>
      <c r="AA3481" s="172"/>
      <c r="AB3481" s="172"/>
      <c r="AC3481" s="172"/>
      <c r="AD3481" s="172"/>
      <c r="AE3481" s="172"/>
      <c r="AF3481" s="172"/>
      <c r="AG3481" s="172"/>
      <c r="AH3481" s="172"/>
      <c r="AI3481" s="172"/>
      <c r="AJ3481" s="172"/>
      <c r="AK3481" s="172"/>
      <c r="AL3481" s="172"/>
      <c r="AM3481" s="172"/>
      <c r="AN3481" s="172"/>
      <c r="AO3481" s="172"/>
      <c r="AP3481" s="172"/>
      <c r="AQ3481" s="172"/>
      <c r="AR3481" s="172"/>
      <c r="AS3481" s="172"/>
      <c r="AT3481" s="172"/>
      <c r="AU3481" s="172"/>
      <c r="AV3481" s="172"/>
      <c r="AW3481" s="172"/>
      <c r="AX3481" s="172"/>
      <c r="AY3481" s="172"/>
      <c r="AZ3481" s="172"/>
      <c r="BA3481" s="172"/>
      <c r="BB3481" s="172"/>
      <c r="BC3481" s="172"/>
      <c r="BD3481" s="172"/>
      <c r="BE3481" s="172"/>
      <c r="BF3481" s="172"/>
      <c r="BG3481" s="172"/>
      <c r="BH3481" s="172"/>
      <c r="BI3481" s="172"/>
      <c r="BJ3481" s="172"/>
      <c r="BK3481" s="172"/>
      <c r="BL3481" s="172"/>
      <c r="BM3481" s="172"/>
      <c r="BN3481" s="172"/>
    </row>
    <row r="3482" spans="20:66" s="156" customFormat="1">
      <c r="T3482" s="172"/>
      <c r="U3482" s="172"/>
      <c r="V3482" s="172"/>
      <c r="W3482" s="172"/>
      <c r="X3482" s="172"/>
      <c r="Y3482" s="172"/>
      <c r="Z3482" s="172"/>
      <c r="AA3482" s="172"/>
      <c r="AB3482" s="172"/>
      <c r="AC3482" s="172"/>
      <c r="AD3482" s="172"/>
      <c r="AE3482" s="172"/>
      <c r="AF3482" s="172"/>
      <c r="AG3482" s="172"/>
      <c r="AH3482" s="172"/>
      <c r="AI3482" s="172"/>
      <c r="AJ3482" s="172"/>
      <c r="AK3482" s="172"/>
      <c r="AL3482" s="172"/>
      <c r="AM3482" s="172"/>
      <c r="AN3482" s="172"/>
      <c r="AO3482" s="172"/>
      <c r="AP3482" s="172"/>
      <c r="AQ3482" s="172"/>
      <c r="AR3482" s="172"/>
      <c r="AS3482" s="172"/>
      <c r="AT3482" s="172"/>
      <c r="AU3482" s="172"/>
      <c r="AV3482" s="172"/>
      <c r="AW3482" s="172"/>
      <c r="AX3482" s="172"/>
      <c r="AY3482" s="172"/>
      <c r="AZ3482" s="172"/>
      <c r="BA3482" s="172"/>
      <c r="BB3482" s="172"/>
      <c r="BC3482" s="172"/>
      <c r="BD3482" s="172"/>
      <c r="BE3482" s="172"/>
      <c r="BF3482" s="172"/>
      <c r="BG3482" s="172"/>
      <c r="BH3482" s="172"/>
      <c r="BI3482" s="172"/>
      <c r="BJ3482" s="172"/>
      <c r="BK3482" s="172"/>
      <c r="BL3482" s="172"/>
      <c r="BM3482" s="172"/>
      <c r="BN3482" s="172"/>
    </row>
    <row r="3483" spans="20:66" s="156" customFormat="1">
      <c r="T3483" s="172"/>
      <c r="U3483" s="172"/>
      <c r="V3483" s="172"/>
      <c r="W3483" s="172"/>
      <c r="X3483" s="172"/>
      <c r="Y3483" s="172"/>
      <c r="Z3483" s="172"/>
      <c r="AA3483" s="172"/>
      <c r="AB3483" s="172"/>
      <c r="AC3483" s="172"/>
      <c r="AD3483" s="172"/>
      <c r="AE3483" s="172"/>
      <c r="AF3483" s="172"/>
      <c r="AG3483" s="172"/>
      <c r="AH3483" s="172"/>
      <c r="AI3483" s="172"/>
      <c r="AJ3483" s="172"/>
      <c r="AK3483" s="172"/>
      <c r="AL3483" s="172"/>
      <c r="AM3483" s="172"/>
      <c r="AN3483" s="172"/>
      <c r="AO3483" s="172"/>
      <c r="AP3483" s="172"/>
      <c r="AQ3483" s="172"/>
      <c r="AR3483" s="172"/>
      <c r="AS3483" s="172"/>
      <c r="AT3483" s="172"/>
      <c r="AU3483" s="172"/>
      <c r="AV3483" s="172"/>
      <c r="AW3483" s="172"/>
      <c r="AX3483" s="172"/>
      <c r="AY3483" s="172"/>
      <c r="AZ3483" s="172"/>
      <c r="BA3483" s="172"/>
      <c r="BB3483" s="172"/>
      <c r="BC3483" s="172"/>
      <c r="BD3483" s="172"/>
      <c r="BE3483" s="172"/>
      <c r="BF3483" s="172"/>
      <c r="BG3483" s="172"/>
      <c r="BH3483" s="172"/>
      <c r="BI3483" s="172"/>
      <c r="BJ3483" s="172"/>
      <c r="BK3483" s="172"/>
      <c r="BL3483" s="172"/>
      <c r="BM3483" s="172"/>
      <c r="BN3483" s="172"/>
    </row>
    <row r="3484" spans="20:66" s="156" customFormat="1">
      <c r="T3484" s="172"/>
      <c r="U3484" s="172"/>
      <c r="V3484" s="172"/>
      <c r="W3484" s="172"/>
      <c r="X3484" s="172"/>
      <c r="Y3484" s="172"/>
      <c r="Z3484" s="172"/>
      <c r="AA3484" s="172"/>
      <c r="AB3484" s="172"/>
      <c r="AC3484" s="172"/>
      <c r="AD3484" s="172"/>
      <c r="AE3484" s="172"/>
      <c r="AF3484" s="172"/>
      <c r="AG3484" s="172"/>
      <c r="AH3484" s="172"/>
      <c r="AI3484" s="172"/>
      <c r="AJ3484" s="172"/>
      <c r="AK3484" s="172"/>
      <c r="AL3484" s="172"/>
      <c r="AM3484" s="172"/>
      <c r="AN3484" s="172"/>
      <c r="AO3484" s="172"/>
      <c r="AP3484" s="172"/>
      <c r="AQ3484" s="172"/>
      <c r="AR3484" s="172"/>
      <c r="AS3484" s="172"/>
      <c r="AT3484" s="172"/>
      <c r="AU3484" s="172"/>
      <c r="AV3484" s="172"/>
      <c r="AW3484" s="172"/>
      <c r="AX3484" s="172"/>
      <c r="AY3484" s="172"/>
      <c r="AZ3484" s="172"/>
      <c r="BA3484" s="172"/>
      <c r="BB3484" s="172"/>
      <c r="BC3484" s="172"/>
      <c r="BD3484" s="172"/>
      <c r="BE3484" s="172"/>
      <c r="BF3484" s="172"/>
      <c r="BG3484" s="172"/>
      <c r="BH3484" s="172"/>
      <c r="BI3484" s="172"/>
      <c r="BJ3484" s="172"/>
      <c r="BK3484" s="172"/>
      <c r="BL3484" s="172"/>
      <c r="BM3484" s="172"/>
      <c r="BN3484" s="172"/>
    </row>
    <row r="3485" spans="20:66" s="156" customFormat="1">
      <c r="T3485" s="172"/>
      <c r="U3485" s="172"/>
      <c r="V3485" s="172"/>
      <c r="W3485" s="172"/>
      <c r="X3485" s="172"/>
      <c r="Y3485" s="172"/>
      <c r="Z3485" s="172"/>
      <c r="AA3485" s="172"/>
      <c r="AB3485" s="172"/>
      <c r="AC3485" s="172"/>
      <c r="AD3485" s="172"/>
      <c r="AE3485" s="172"/>
      <c r="AF3485" s="172"/>
      <c r="AG3485" s="172"/>
      <c r="AH3485" s="172"/>
      <c r="AI3485" s="172"/>
      <c r="AJ3485" s="172"/>
      <c r="AK3485" s="172"/>
      <c r="AL3485" s="172"/>
      <c r="AM3485" s="172"/>
      <c r="AN3485" s="172"/>
      <c r="AO3485" s="172"/>
      <c r="AP3485" s="172"/>
      <c r="AQ3485" s="172"/>
      <c r="AR3485" s="172"/>
      <c r="AS3485" s="172"/>
      <c r="AT3485" s="172"/>
      <c r="AU3485" s="172"/>
      <c r="AV3485" s="172"/>
      <c r="AW3485" s="172"/>
      <c r="AX3485" s="172"/>
      <c r="AY3485" s="172"/>
      <c r="AZ3485" s="172"/>
      <c r="BA3485" s="172"/>
      <c r="BB3485" s="172"/>
      <c r="BC3485" s="172"/>
      <c r="BD3485" s="172"/>
      <c r="BE3485" s="172"/>
      <c r="BF3485" s="172"/>
      <c r="BG3485" s="172"/>
      <c r="BH3485" s="172"/>
      <c r="BI3485" s="172"/>
      <c r="BJ3485" s="172"/>
      <c r="BK3485" s="172"/>
      <c r="BL3485" s="172"/>
      <c r="BM3485" s="172"/>
      <c r="BN3485" s="172"/>
    </row>
    <row r="3486" spans="20:66" s="156" customFormat="1">
      <c r="T3486" s="172"/>
      <c r="U3486" s="172"/>
      <c r="V3486" s="172"/>
      <c r="W3486" s="172"/>
      <c r="X3486" s="172"/>
      <c r="Y3486" s="172"/>
      <c r="Z3486" s="172"/>
      <c r="AA3486" s="172"/>
      <c r="AB3486" s="172"/>
      <c r="AC3486" s="172"/>
      <c r="AD3486" s="172"/>
      <c r="AE3486" s="172"/>
      <c r="AF3486" s="172"/>
      <c r="AG3486" s="172"/>
      <c r="AH3486" s="172"/>
      <c r="AI3486" s="172"/>
      <c r="AJ3486" s="172"/>
      <c r="AK3486" s="172"/>
      <c r="AL3486" s="172"/>
      <c r="AM3486" s="172"/>
      <c r="AN3486" s="172"/>
      <c r="AO3486" s="172"/>
      <c r="AP3486" s="172"/>
      <c r="AQ3486" s="172"/>
      <c r="AR3486" s="172"/>
      <c r="AS3486" s="172"/>
      <c r="AT3486" s="172"/>
      <c r="AU3486" s="172"/>
      <c r="AV3486" s="172"/>
      <c r="AW3486" s="172"/>
      <c r="AX3486" s="172"/>
      <c r="AY3486" s="172"/>
      <c r="AZ3486" s="172"/>
      <c r="BA3486" s="172"/>
      <c r="BB3486" s="172"/>
      <c r="BC3486" s="172"/>
      <c r="BD3486" s="172"/>
      <c r="BE3486" s="172"/>
      <c r="BF3486" s="172"/>
      <c r="BG3486" s="172"/>
      <c r="BH3486" s="172"/>
      <c r="BI3486" s="172"/>
      <c r="BJ3486" s="172"/>
      <c r="BK3486" s="172"/>
      <c r="BL3486" s="172"/>
      <c r="BM3486" s="172"/>
      <c r="BN3486" s="172"/>
    </row>
    <row r="3487" spans="20:66" s="156" customFormat="1">
      <c r="T3487" s="172"/>
      <c r="U3487" s="172"/>
      <c r="V3487" s="172"/>
      <c r="W3487" s="172"/>
      <c r="X3487" s="172"/>
      <c r="Y3487" s="172"/>
      <c r="Z3487" s="172"/>
      <c r="AA3487" s="172"/>
      <c r="AB3487" s="172"/>
      <c r="AC3487" s="172"/>
      <c r="AD3487" s="172"/>
      <c r="AE3487" s="172"/>
      <c r="AF3487" s="172"/>
      <c r="AG3487" s="172"/>
      <c r="AH3487" s="172"/>
      <c r="AI3487" s="172"/>
      <c r="AJ3487" s="172"/>
      <c r="AK3487" s="172"/>
      <c r="AL3487" s="172"/>
      <c r="AM3487" s="172"/>
      <c r="AN3487" s="172"/>
      <c r="AO3487" s="172"/>
      <c r="AP3487" s="172"/>
      <c r="AQ3487" s="172"/>
      <c r="AR3487" s="172"/>
      <c r="AS3487" s="172"/>
      <c r="AT3487" s="172"/>
      <c r="AU3487" s="172"/>
      <c r="AV3487" s="172"/>
      <c r="AW3487" s="172"/>
      <c r="AX3487" s="172"/>
      <c r="AY3487" s="172"/>
      <c r="AZ3487" s="172"/>
      <c r="BA3487" s="172"/>
      <c r="BB3487" s="172"/>
      <c r="BC3487" s="172"/>
      <c r="BD3487" s="172"/>
      <c r="BE3487" s="172"/>
      <c r="BF3487" s="172"/>
      <c r="BG3487" s="172"/>
      <c r="BH3487" s="172"/>
      <c r="BI3487" s="172"/>
      <c r="BJ3487" s="172"/>
      <c r="BK3487" s="172"/>
      <c r="BL3487" s="172"/>
      <c r="BM3487" s="172"/>
      <c r="BN3487" s="172"/>
    </row>
    <row r="3488" spans="20:66" s="156" customFormat="1">
      <c r="T3488" s="172"/>
      <c r="U3488" s="172"/>
      <c r="V3488" s="172"/>
      <c r="W3488" s="172"/>
      <c r="X3488" s="172"/>
      <c r="Y3488" s="172"/>
      <c r="Z3488" s="172"/>
      <c r="AA3488" s="172"/>
      <c r="AB3488" s="172"/>
      <c r="AC3488" s="172"/>
      <c r="AD3488" s="172"/>
      <c r="AE3488" s="172"/>
      <c r="AF3488" s="172"/>
      <c r="AG3488" s="172"/>
      <c r="AH3488" s="172"/>
      <c r="AI3488" s="172"/>
      <c r="AJ3488" s="172"/>
      <c r="AK3488" s="172"/>
      <c r="AL3488" s="172"/>
      <c r="AM3488" s="172"/>
      <c r="AN3488" s="172"/>
      <c r="AO3488" s="172"/>
      <c r="AP3488" s="172"/>
      <c r="AQ3488" s="172"/>
      <c r="AR3488" s="172"/>
      <c r="AS3488" s="172"/>
      <c r="AT3488" s="172"/>
      <c r="AU3488" s="172"/>
      <c r="AV3488" s="172"/>
      <c r="AW3488" s="172"/>
      <c r="AX3488" s="172"/>
      <c r="AY3488" s="172"/>
      <c r="AZ3488" s="172"/>
      <c r="BA3488" s="172"/>
      <c r="BB3488" s="172"/>
      <c r="BC3488" s="172"/>
      <c r="BD3488" s="172"/>
      <c r="BE3488" s="172"/>
      <c r="BF3488" s="172"/>
      <c r="BG3488" s="172"/>
      <c r="BH3488" s="172"/>
      <c r="BI3488" s="172"/>
      <c r="BJ3488" s="172"/>
      <c r="BK3488" s="172"/>
      <c r="BL3488" s="172"/>
      <c r="BM3488" s="172"/>
      <c r="BN3488" s="172"/>
    </row>
    <row r="3489" spans="20:66" s="156" customFormat="1">
      <c r="T3489" s="172"/>
      <c r="U3489" s="172"/>
      <c r="V3489" s="172"/>
      <c r="W3489" s="172"/>
      <c r="X3489" s="172"/>
      <c r="Y3489" s="172"/>
      <c r="Z3489" s="172"/>
      <c r="AA3489" s="172"/>
      <c r="AB3489" s="172"/>
      <c r="AC3489" s="172"/>
      <c r="AD3489" s="172"/>
      <c r="AE3489" s="172"/>
      <c r="AF3489" s="172"/>
      <c r="AG3489" s="172"/>
      <c r="AH3489" s="172"/>
      <c r="AI3489" s="172"/>
      <c r="AJ3489" s="172"/>
      <c r="AK3489" s="172"/>
      <c r="AL3489" s="172"/>
      <c r="AM3489" s="172"/>
      <c r="AN3489" s="172"/>
      <c r="AO3489" s="172"/>
      <c r="AP3489" s="172"/>
      <c r="AQ3489" s="172"/>
      <c r="AR3489" s="172"/>
      <c r="AS3489" s="172"/>
      <c r="AT3489" s="172"/>
      <c r="AU3489" s="172"/>
      <c r="AV3489" s="172"/>
      <c r="AW3489" s="172"/>
      <c r="AX3489" s="172"/>
      <c r="AY3489" s="172"/>
      <c r="AZ3489" s="172"/>
      <c r="BA3489" s="172"/>
      <c r="BB3489" s="172"/>
      <c r="BC3489" s="172"/>
      <c r="BD3489" s="172"/>
      <c r="BE3489" s="172"/>
      <c r="BF3489" s="172"/>
      <c r="BG3489" s="172"/>
      <c r="BH3489" s="172"/>
      <c r="BI3489" s="172"/>
      <c r="BJ3489" s="172"/>
      <c r="BK3489" s="172"/>
      <c r="BL3489" s="172"/>
      <c r="BM3489" s="172"/>
      <c r="BN3489" s="172"/>
    </row>
    <row r="3490" spans="20:66" s="156" customFormat="1">
      <c r="T3490" s="172"/>
      <c r="U3490" s="172"/>
      <c r="V3490" s="172"/>
      <c r="W3490" s="172"/>
      <c r="X3490" s="172"/>
      <c r="Y3490" s="172"/>
      <c r="Z3490" s="172"/>
      <c r="AA3490" s="172"/>
      <c r="AB3490" s="172"/>
      <c r="AC3490" s="172"/>
      <c r="AD3490" s="172"/>
      <c r="AE3490" s="172"/>
      <c r="AF3490" s="172"/>
      <c r="AG3490" s="172"/>
      <c r="AH3490" s="172"/>
      <c r="AI3490" s="172"/>
      <c r="AJ3490" s="172"/>
      <c r="AK3490" s="172"/>
      <c r="AL3490" s="172"/>
      <c r="AM3490" s="172"/>
      <c r="AN3490" s="172"/>
      <c r="AO3490" s="172"/>
      <c r="AP3490" s="172"/>
      <c r="AQ3490" s="172"/>
      <c r="AR3490" s="172"/>
      <c r="AS3490" s="172"/>
      <c r="AT3490" s="172"/>
      <c r="AU3490" s="172"/>
      <c r="AV3490" s="172"/>
      <c r="AW3490" s="172"/>
      <c r="AX3490" s="172"/>
      <c r="AY3490" s="172"/>
      <c r="AZ3490" s="172"/>
      <c r="BA3490" s="172"/>
      <c r="BB3490" s="172"/>
      <c r="BC3490" s="172"/>
      <c r="BD3490" s="172"/>
      <c r="BE3490" s="172"/>
      <c r="BF3490" s="172"/>
      <c r="BG3490" s="172"/>
      <c r="BH3490" s="172"/>
      <c r="BI3490" s="172"/>
      <c r="BJ3490" s="172"/>
      <c r="BK3490" s="172"/>
      <c r="BL3490" s="172"/>
      <c r="BM3490" s="172"/>
      <c r="BN3490" s="172"/>
    </row>
    <row r="3491" spans="20:66" s="156" customFormat="1">
      <c r="T3491" s="172"/>
      <c r="U3491" s="172"/>
      <c r="V3491" s="172"/>
      <c r="W3491" s="172"/>
      <c r="X3491" s="172"/>
      <c r="Y3491" s="172"/>
      <c r="Z3491" s="172"/>
      <c r="AA3491" s="172"/>
      <c r="AB3491" s="172"/>
      <c r="AC3491" s="172"/>
      <c r="AD3491" s="172"/>
      <c r="AE3491" s="172"/>
      <c r="AF3491" s="172"/>
      <c r="AG3491" s="172"/>
      <c r="AH3491" s="172"/>
      <c r="AI3491" s="172"/>
      <c r="AJ3491" s="172"/>
      <c r="AK3491" s="172"/>
      <c r="AL3491" s="172"/>
      <c r="AM3491" s="172"/>
      <c r="AN3491" s="172"/>
      <c r="AO3491" s="172"/>
      <c r="AP3491" s="172"/>
      <c r="AQ3491" s="172"/>
      <c r="AR3491" s="172"/>
      <c r="AS3491" s="172"/>
      <c r="AT3491" s="172"/>
      <c r="AU3491" s="172"/>
      <c r="AV3491" s="172"/>
      <c r="AW3491" s="172"/>
      <c r="AX3491" s="172"/>
      <c r="AY3491" s="172"/>
      <c r="AZ3491" s="172"/>
      <c r="BA3491" s="172"/>
      <c r="BB3491" s="172"/>
      <c r="BC3491" s="172"/>
      <c r="BD3491" s="172"/>
      <c r="BE3491" s="172"/>
      <c r="BF3491" s="172"/>
      <c r="BG3491" s="172"/>
      <c r="BH3491" s="172"/>
      <c r="BI3491" s="172"/>
      <c r="BJ3491" s="172"/>
      <c r="BK3491" s="172"/>
      <c r="BL3491" s="172"/>
      <c r="BM3491" s="172"/>
      <c r="BN3491" s="172"/>
    </row>
    <row r="3492" spans="20:66" s="156" customFormat="1">
      <c r="T3492" s="172"/>
      <c r="U3492" s="172"/>
      <c r="V3492" s="172"/>
      <c r="W3492" s="172"/>
      <c r="X3492" s="172"/>
      <c r="Y3492" s="172"/>
      <c r="Z3492" s="172"/>
      <c r="AA3492" s="172"/>
      <c r="AB3492" s="172"/>
      <c r="AC3492" s="172"/>
      <c r="AD3492" s="172"/>
      <c r="AE3492" s="172"/>
      <c r="AF3492" s="172"/>
      <c r="AG3492" s="172"/>
      <c r="AH3492" s="172"/>
      <c r="AI3492" s="172"/>
      <c r="AJ3492" s="172"/>
      <c r="AK3492" s="172"/>
      <c r="AL3492" s="172"/>
      <c r="AM3492" s="172"/>
      <c r="AN3492" s="172"/>
      <c r="AO3492" s="172"/>
      <c r="AP3492" s="172"/>
      <c r="AQ3492" s="172"/>
      <c r="AR3492" s="172"/>
      <c r="AS3492" s="172"/>
      <c r="AT3492" s="172"/>
      <c r="AU3492" s="172"/>
      <c r="AV3492" s="172"/>
      <c r="AW3492" s="172"/>
      <c r="AX3492" s="172"/>
      <c r="AY3492" s="172"/>
      <c r="AZ3492" s="172"/>
      <c r="BA3492" s="172"/>
      <c r="BB3492" s="172"/>
      <c r="BC3492" s="172"/>
      <c r="BD3492" s="172"/>
      <c r="BE3492" s="172"/>
      <c r="BF3492" s="172"/>
      <c r="BG3492" s="172"/>
      <c r="BH3492" s="172"/>
      <c r="BI3492" s="172"/>
      <c r="BJ3492" s="172"/>
      <c r="BK3492" s="172"/>
      <c r="BL3492" s="172"/>
      <c r="BM3492" s="172"/>
      <c r="BN3492" s="172"/>
    </row>
    <row r="3493" spans="20:66" s="156" customFormat="1">
      <c r="T3493" s="172"/>
      <c r="U3493" s="172"/>
      <c r="V3493" s="172"/>
      <c r="W3493" s="172"/>
      <c r="X3493" s="172"/>
      <c r="Y3493" s="172"/>
      <c r="Z3493" s="172"/>
      <c r="AA3493" s="172"/>
      <c r="AB3493" s="172"/>
      <c r="AC3493" s="172"/>
      <c r="AD3493" s="172"/>
      <c r="AE3493" s="172"/>
      <c r="AF3493" s="172"/>
      <c r="AG3493" s="172"/>
      <c r="AH3493" s="172"/>
      <c r="AI3493" s="172"/>
      <c r="AJ3493" s="172"/>
      <c r="AK3493" s="172"/>
      <c r="AL3493" s="172"/>
      <c r="AM3493" s="172"/>
      <c r="AN3493" s="172"/>
      <c r="AO3493" s="172"/>
      <c r="AP3493" s="172"/>
      <c r="AQ3493" s="172"/>
      <c r="AR3493" s="172"/>
      <c r="AS3493" s="172"/>
      <c r="AT3493" s="172"/>
      <c r="AU3493" s="172"/>
      <c r="AV3493" s="172"/>
      <c r="AW3493" s="172"/>
      <c r="AX3493" s="172"/>
      <c r="AY3493" s="172"/>
      <c r="AZ3493" s="172"/>
      <c r="BA3493" s="172"/>
      <c r="BB3493" s="172"/>
      <c r="BC3493" s="172"/>
      <c r="BD3493" s="172"/>
      <c r="BE3493" s="172"/>
      <c r="BF3493" s="172"/>
      <c r="BG3493" s="172"/>
      <c r="BH3493" s="172"/>
      <c r="BI3493" s="172"/>
      <c r="BJ3493" s="172"/>
      <c r="BK3493" s="172"/>
      <c r="BL3493" s="172"/>
      <c r="BM3493" s="172"/>
      <c r="BN3493" s="172"/>
    </row>
    <row r="3494" spans="20:66" s="156" customFormat="1">
      <c r="T3494" s="172"/>
      <c r="U3494" s="172"/>
      <c r="V3494" s="172"/>
      <c r="W3494" s="172"/>
      <c r="X3494" s="172"/>
      <c r="Y3494" s="172"/>
      <c r="Z3494" s="172"/>
      <c r="AA3494" s="172"/>
      <c r="AB3494" s="172"/>
      <c r="AC3494" s="172"/>
      <c r="AD3494" s="172"/>
      <c r="AE3494" s="172"/>
      <c r="AF3494" s="172"/>
      <c r="AG3494" s="172"/>
      <c r="AH3494" s="172"/>
      <c r="AI3494" s="172"/>
      <c r="AJ3494" s="172"/>
      <c r="AK3494" s="172"/>
      <c r="AL3494" s="172"/>
      <c r="AM3494" s="172"/>
      <c r="AN3494" s="172"/>
      <c r="AO3494" s="172"/>
      <c r="AP3494" s="172"/>
      <c r="AQ3494" s="172"/>
      <c r="AR3494" s="172"/>
      <c r="AS3494" s="172"/>
      <c r="AT3494" s="172"/>
      <c r="AU3494" s="172"/>
      <c r="AV3494" s="172"/>
      <c r="AW3494" s="172"/>
      <c r="AX3494" s="172"/>
      <c r="AY3494" s="172"/>
      <c r="AZ3494" s="172"/>
      <c r="BA3494" s="172"/>
      <c r="BB3494" s="172"/>
      <c r="BC3494" s="172"/>
      <c r="BD3494" s="172"/>
      <c r="BE3494" s="172"/>
      <c r="BF3494" s="172"/>
      <c r="BG3494" s="172"/>
      <c r="BH3494" s="172"/>
      <c r="BI3494" s="172"/>
      <c r="BJ3494" s="172"/>
      <c r="BK3494" s="172"/>
      <c r="BL3494" s="172"/>
      <c r="BM3494" s="172"/>
      <c r="BN3494" s="172"/>
    </row>
    <row r="3495" spans="20:66" s="156" customFormat="1">
      <c r="T3495" s="172"/>
      <c r="U3495" s="172"/>
      <c r="V3495" s="172"/>
      <c r="W3495" s="172"/>
      <c r="X3495" s="172"/>
      <c r="Y3495" s="172"/>
      <c r="Z3495" s="172"/>
      <c r="AA3495" s="172"/>
      <c r="AB3495" s="172"/>
      <c r="AC3495" s="172"/>
      <c r="AD3495" s="172"/>
      <c r="AE3495" s="172"/>
      <c r="AF3495" s="172"/>
      <c r="AG3495" s="172"/>
      <c r="AH3495" s="172"/>
      <c r="AI3495" s="172"/>
      <c r="AJ3495" s="172"/>
      <c r="AK3495" s="172"/>
      <c r="AL3495" s="172"/>
      <c r="AM3495" s="172"/>
      <c r="AN3495" s="172"/>
      <c r="AO3495" s="172"/>
      <c r="AP3495" s="172"/>
      <c r="AQ3495" s="172"/>
      <c r="AR3495" s="172"/>
      <c r="AS3495" s="172"/>
      <c r="AT3495" s="172"/>
      <c r="AU3495" s="172"/>
      <c r="AV3495" s="172"/>
      <c r="AW3495" s="172"/>
      <c r="AX3495" s="172"/>
      <c r="AY3495" s="172"/>
      <c r="AZ3495" s="172"/>
      <c r="BA3495" s="172"/>
      <c r="BB3495" s="172"/>
      <c r="BC3495" s="172"/>
      <c r="BD3495" s="172"/>
      <c r="BE3495" s="172"/>
      <c r="BF3495" s="172"/>
      <c r="BG3495" s="172"/>
      <c r="BH3495" s="172"/>
      <c r="BI3495" s="172"/>
      <c r="BJ3495" s="172"/>
      <c r="BK3495" s="172"/>
      <c r="BL3495" s="172"/>
      <c r="BM3495" s="172"/>
      <c r="BN3495" s="172"/>
    </row>
    <row r="3496" spans="20:66" s="156" customFormat="1">
      <c r="T3496" s="172"/>
      <c r="U3496" s="172"/>
      <c r="V3496" s="172"/>
      <c r="W3496" s="172"/>
      <c r="X3496" s="172"/>
      <c r="Y3496" s="172"/>
      <c r="Z3496" s="172"/>
      <c r="AA3496" s="172"/>
      <c r="AB3496" s="172"/>
      <c r="AC3496" s="172"/>
      <c r="AD3496" s="172"/>
      <c r="AE3496" s="172"/>
      <c r="AF3496" s="172"/>
      <c r="AG3496" s="172"/>
      <c r="AH3496" s="172"/>
      <c r="AI3496" s="172"/>
      <c r="AJ3496" s="172"/>
      <c r="AK3496" s="172"/>
      <c r="AL3496" s="172"/>
      <c r="AM3496" s="172"/>
      <c r="AN3496" s="172"/>
      <c r="AO3496" s="172"/>
      <c r="AP3496" s="172"/>
      <c r="AQ3496" s="172"/>
      <c r="AR3496" s="172"/>
      <c r="AS3496" s="172"/>
      <c r="AT3496" s="172"/>
      <c r="AU3496" s="172"/>
      <c r="AV3496" s="172"/>
      <c r="AW3496" s="172"/>
      <c r="AX3496" s="172"/>
      <c r="AY3496" s="172"/>
      <c r="AZ3496" s="172"/>
      <c r="BA3496" s="172"/>
      <c r="BB3496" s="172"/>
      <c r="BC3496" s="172"/>
      <c r="BD3496" s="172"/>
      <c r="BE3496" s="172"/>
      <c r="BF3496" s="172"/>
      <c r="BG3496" s="172"/>
      <c r="BH3496" s="172"/>
      <c r="BI3496" s="172"/>
      <c r="BJ3496" s="172"/>
      <c r="BK3496" s="172"/>
      <c r="BL3496" s="172"/>
      <c r="BM3496" s="172"/>
      <c r="BN3496" s="172"/>
    </row>
    <row r="3497" spans="20:66" s="156" customFormat="1">
      <c r="T3497" s="172"/>
      <c r="U3497" s="172"/>
      <c r="V3497" s="172"/>
      <c r="W3497" s="172"/>
      <c r="X3497" s="172"/>
      <c r="Y3497" s="172"/>
      <c r="Z3497" s="172"/>
      <c r="AA3497" s="172"/>
      <c r="AB3497" s="172"/>
      <c r="AC3497" s="172"/>
      <c r="AD3497" s="172"/>
      <c r="AE3497" s="172"/>
      <c r="AF3497" s="172"/>
      <c r="AG3497" s="172"/>
      <c r="AH3497" s="172"/>
      <c r="AI3497" s="172"/>
      <c r="AJ3497" s="172"/>
      <c r="AK3497" s="172"/>
      <c r="AL3497" s="172"/>
      <c r="AM3497" s="172"/>
      <c r="AN3497" s="172"/>
      <c r="AO3497" s="172"/>
      <c r="AP3497" s="172"/>
      <c r="AQ3497" s="172"/>
      <c r="AR3497" s="172"/>
      <c r="AS3497" s="172"/>
      <c r="AT3497" s="172"/>
      <c r="AU3497" s="172"/>
      <c r="AV3497" s="172"/>
      <c r="AW3497" s="172"/>
      <c r="AX3497" s="172"/>
      <c r="AY3497" s="172"/>
      <c r="AZ3497" s="172"/>
      <c r="BA3497" s="172"/>
      <c r="BB3497" s="172"/>
      <c r="BC3497" s="172"/>
      <c r="BD3497" s="172"/>
      <c r="BE3497" s="172"/>
      <c r="BF3497" s="172"/>
      <c r="BG3497" s="172"/>
      <c r="BH3497" s="172"/>
      <c r="BI3497" s="172"/>
      <c r="BJ3497" s="172"/>
      <c r="BK3497" s="172"/>
      <c r="BL3497" s="172"/>
      <c r="BM3497" s="172"/>
      <c r="BN3497" s="172"/>
    </row>
    <row r="3498" spans="20:66" s="156" customFormat="1">
      <c r="T3498" s="172"/>
      <c r="U3498" s="172"/>
      <c r="V3498" s="172"/>
      <c r="W3498" s="172"/>
      <c r="X3498" s="172"/>
      <c r="Y3498" s="172"/>
      <c r="Z3498" s="172"/>
      <c r="AA3498" s="172"/>
      <c r="AB3498" s="172"/>
      <c r="AC3498" s="172"/>
      <c r="AD3498" s="172"/>
      <c r="AE3498" s="172"/>
      <c r="AF3498" s="172"/>
      <c r="AG3498" s="172"/>
      <c r="AH3498" s="172"/>
      <c r="AI3498" s="172"/>
      <c r="AJ3498" s="172"/>
      <c r="AK3498" s="172"/>
      <c r="AL3498" s="172"/>
      <c r="AM3498" s="172"/>
      <c r="AN3498" s="172"/>
      <c r="AO3498" s="172"/>
      <c r="AP3498" s="172"/>
      <c r="AQ3498" s="172"/>
      <c r="AR3498" s="172"/>
      <c r="AS3498" s="172"/>
      <c r="AT3498" s="172"/>
      <c r="AU3498" s="172"/>
      <c r="AV3498" s="172"/>
      <c r="AW3498" s="172"/>
      <c r="AX3498" s="172"/>
      <c r="AY3498" s="172"/>
      <c r="AZ3498" s="172"/>
      <c r="BA3498" s="172"/>
      <c r="BB3498" s="172"/>
      <c r="BC3498" s="172"/>
      <c r="BD3498" s="172"/>
      <c r="BE3498" s="172"/>
      <c r="BF3498" s="172"/>
      <c r="BG3498" s="172"/>
      <c r="BH3498" s="172"/>
      <c r="BI3498" s="172"/>
      <c r="BJ3498" s="172"/>
      <c r="BK3498" s="172"/>
      <c r="BL3498" s="172"/>
      <c r="BM3498" s="172"/>
      <c r="BN3498" s="172"/>
    </row>
    <row r="3499" spans="20:66" s="156" customFormat="1">
      <c r="T3499" s="172"/>
      <c r="U3499" s="172"/>
      <c r="V3499" s="172"/>
      <c r="W3499" s="172"/>
      <c r="X3499" s="172"/>
      <c r="Y3499" s="172"/>
      <c r="Z3499" s="172"/>
      <c r="AA3499" s="172"/>
      <c r="AB3499" s="172"/>
      <c r="AC3499" s="172"/>
      <c r="AD3499" s="172"/>
      <c r="AE3499" s="172"/>
      <c r="AF3499" s="172"/>
      <c r="AG3499" s="172"/>
      <c r="AH3499" s="172"/>
      <c r="AI3499" s="172"/>
      <c r="AJ3499" s="172"/>
      <c r="AK3499" s="172"/>
      <c r="AL3499" s="172"/>
      <c r="AM3499" s="172"/>
      <c r="AN3499" s="172"/>
      <c r="AO3499" s="172"/>
      <c r="AP3499" s="172"/>
      <c r="AQ3499" s="172"/>
      <c r="AR3499" s="172"/>
      <c r="AS3499" s="172"/>
      <c r="AT3499" s="172"/>
      <c r="AU3499" s="172"/>
      <c r="AV3499" s="172"/>
      <c r="AW3499" s="172"/>
      <c r="AX3499" s="172"/>
      <c r="AY3499" s="172"/>
      <c r="AZ3499" s="172"/>
      <c r="BA3499" s="172"/>
      <c r="BB3499" s="172"/>
      <c r="BC3499" s="172"/>
      <c r="BD3499" s="172"/>
      <c r="BE3499" s="172"/>
      <c r="BF3499" s="172"/>
      <c r="BG3499" s="172"/>
      <c r="BH3499" s="172"/>
      <c r="BI3499" s="172"/>
      <c r="BJ3499" s="172"/>
      <c r="BK3499" s="172"/>
      <c r="BL3499" s="172"/>
      <c r="BM3499" s="172"/>
      <c r="BN3499" s="172"/>
    </row>
    <row r="3500" spans="20:66" s="156" customFormat="1">
      <c r="T3500" s="172"/>
      <c r="U3500" s="172"/>
      <c r="V3500" s="172"/>
      <c r="W3500" s="172"/>
      <c r="X3500" s="172"/>
      <c r="Y3500" s="172"/>
      <c r="Z3500" s="172"/>
      <c r="AA3500" s="172"/>
      <c r="AB3500" s="172"/>
      <c r="AC3500" s="172"/>
      <c r="AD3500" s="172"/>
      <c r="AE3500" s="172"/>
      <c r="AF3500" s="172"/>
      <c r="AG3500" s="172"/>
      <c r="AH3500" s="172"/>
      <c r="AI3500" s="172"/>
      <c r="AJ3500" s="172"/>
      <c r="AK3500" s="172"/>
      <c r="AL3500" s="172"/>
      <c r="AM3500" s="172"/>
      <c r="AN3500" s="172"/>
      <c r="AO3500" s="172"/>
      <c r="AP3500" s="172"/>
      <c r="AQ3500" s="172"/>
      <c r="AR3500" s="172"/>
      <c r="AS3500" s="172"/>
      <c r="AT3500" s="172"/>
      <c r="AU3500" s="172"/>
      <c r="AV3500" s="172"/>
      <c r="AW3500" s="172"/>
      <c r="AX3500" s="172"/>
      <c r="AY3500" s="172"/>
      <c r="AZ3500" s="172"/>
      <c r="BA3500" s="172"/>
      <c r="BB3500" s="172"/>
      <c r="BC3500" s="172"/>
      <c r="BD3500" s="172"/>
      <c r="BE3500" s="172"/>
      <c r="BF3500" s="172"/>
      <c r="BG3500" s="172"/>
      <c r="BH3500" s="172"/>
      <c r="BI3500" s="172"/>
      <c r="BJ3500" s="172"/>
      <c r="BK3500" s="172"/>
      <c r="BL3500" s="172"/>
      <c r="BM3500" s="172"/>
      <c r="BN3500" s="172"/>
    </row>
    <row r="3501" spans="20:66" s="156" customFormat="1">
      <c r="T3501" s="172"/>
      <c r="U3501" s="172"/>
      <c r="V3501" s="172"/>
      <c r="W3501" s="172"/>
      <c r="X3501" s="172"/>
      <c r="Y3501" s="172"/>
      <c r="Z3501" s="172"/>
      <c r="AA3501" s="172"/>
      <c r="AB3501" s="172"/>
      <c r="AC3501" s="172"/>
      <c r="AD3501" s="172"/>
      <c r="AE3501" s="172"/>
      <c r="AF3501" s="172"/>
      <c r="AG3501" s="172"/>
      <c r="AH3501" s="172"/>
      <c r="AI3501" s="172"/>
      <c r="AJ3501" s="172"/>
      <c r="AK3501" s="172"/>
      <c r="AL3501" s="172"/>
      <c r="AM3501" s="172"/>
      <c r="AN3501" s="172"/>
      <c r="AO3501" s="172"/>
      <c r="AP3501" s="172"/>
      <c r="AQ3501" s="172"/>
      <c r="AR3501" s="172"/>
      <c r="AS3501" s="172"/>
      <c r="AT3501" s="172"/>
      <c r="AU3501" s="172"/>
      <c r="AV3501" s="172"/>
      <c r="AW3501" s="172"/>
      <c r="AX3501" s="172"/>
      <c r="AY3501" s="172"/>
      <c r="AZ3501" s="172"/>
      <c r="BA3501" s="172"/>
      <c r="BB3501" s="172"/>
      <c r="BC3501" s="172"/>
      <c r="BD3501" s="172"/>
      <c r="BE3501" s="172"/>
      <c r="BF3501" s="172"/>
      <c r="BG3501" s="172"/>
      <c r="BH3501" s="172"/>
      <c r="BI3501" s="172"/>
      <c r="BJ3501" s="172"/>
      <c r="BK3501" s="172"/>
      <c r="BL3501" s="172"/>
      <c r="BM3501" s="172"/>
      <c r="BN3501" s="172"/>
    </row>
    <row r="3502" spans="20:66" s="156" customFormat="1">
      <c r="T3502" s="172"/>
      <c r="U3502" s="172"/>
      <c r="V3502" s="172"/>
      <c r="W3502" s="172"/>
      <c r="X3502" s="172"/>
      <c r="Y3502" s="172"/>
      <c r="Z3502" s="172"/>
      <c r="AA3502" s="172"/>
      <c r="AB3502" s="172"/>
      <c r="AC3502" s="172"/>
      <c r="AD3502" s="172"/>
      <c r="AE3502" s="172"/>
      <c r="AF3502" s="172"/>
      <c r="AG3502" s="172"/>
      <c r="AH3502" s="172"/>
      <c r="AI3502" s="172"/>
      <c r="AJ3502" s="172"/>
      <c r="AK3502" s="172"/>
      <c r="AL3502" s="172"/>
      <c r="AM3502" s="172"/>
      <c r="AN3502" s="172"/>
      <c r="AO3502" s="172"/>
      <c r="AP3502" s="172"/>
      <c r="AQ3502" s="172"/>
      <c r="AR3502" s="172"/>
      <c r="AS3502" s="172"/>
      <c r="AT3502" s="172"/>
      <c r="AU3502" s="172"/>
      <c r="AV3502" s="172"/>
      <c r="AW3502" s="172"/>
      <c r="AX3502" s="172"/>
      <c r="AY3502" s="172"/>
      <c r="AZ3502" s="172"/>
      <c r="BA3502" s="172"/>
      <c r="BB3502" s="172"/>
      <c r="BC3502" s="172"/>
      <c r="BD3502" s="172"/>
      <c r="BE3502" s="172"/>
      <c r="BF3502" s="172"/>
      <c r="BG3502" s="172"/>
      <c r="BH3502" s="172"/>
      <c r="BI3502" s="172"/>
      <c r="BJ3502" s="172"/>
      <c r="BK3502" s="172"/>
      <c r="BL3502" s="172"/>
      <c r="BM3502" s="172"/>
      <c r="BN3502" s="172"/>
    </row>
    <row r="3503" spans="20:66" s="156" customFormat="1">
      <c r="T3503" s="172"/>
      <c r="U3503" s="172"/>
      <c r="V3503" s="172"/>
      <c r="W3503" s="172"/>
      <c r="X3503" s="172"/>
      <c r="Y3503" s="172"/>
      <c r="Z3503" s="172"/>
      <c r="AA3503" s="172"/>
      <c r="AB3503" s="172"/>
      <c r="AC3503" s="172"/>
      <c r="AD3503" s="172"/>
      <c r="AE3503" s="172"/>
      <c r="AF3503" s="172"/>
      <c r="AG3503" s="172"/>
      <c r="AH3503" s="172"/>
      <c r="AI3503" s="172"/>
      <c r="AJ3503" s="172"/>
      <c r="AK3503" s="172"/>
      <c r="AL3503" s="172"/>
      <c r="AM3503" s="172"/>
      <c r="AN3503" s="172"/>
      <c r="AO3503" s="172"/>
      <c r="AP3503" s="172"/>
      <c r="AQ3503" s="172"/>
      <c r="AR3503" s="172"/>
      <c r="AS3503" s="172"/>
      <c r="AT3503" s="172"/>
      <c r="AU3503" s="172"/>
      <c r="AV3503" s="172"/>
      <c r="AW3503" s="172"/>
      <c r="AX3503" s="172"/>
      <c r="AY3503" s="172"/>
      <c r="AZ3503" s="172"/>
      <c r="BA3503" s="172"/>
      <c r="BB3503" s="172"/>
      <c r="BC3503" s="172"/>
      <c r="BD3503" s="172"/>
      <c r="BE3503" s="172"/>
      <c r="BF3503" s="172"/>
      <c r="BG3503" s="172"/>
      <c r="BH3503" s="172"/>
      <c r="BI3503" s="172"/>
      <c r="BJ3503" s="172"/>
      <c r="BK3503" s="172"/>
      <c r="BL3503" s="172"/>
      <c r="BM3503" s="172"/>
      <c r="BN3503" s="172"/>
    </row>
    <row r="3504" spans="20:66" s="156" customFormat="1">
      <c r="T3504" s="172"/>
      <c r="U3504" s="172"/>
      <c r="V3504" s="172"/>
      <c r="W3504" s="172"/>
      <c r="X3504" s="172"/>
      <c r="Y3504" s="172"/>
      <c r="Z3504" s="172"/>
      <c r="AA3504" s="172"/>
      <c r="AB3504" s="172"/>
      <c r="AC3504" s="172"/>
      <c r="AD3504" s="172"/>
      <c r="AE3504" s="172"/>
      <c r="AF3504" s="172"/>
      <c r="AG3504" s="172"/>
      <c r="AH3504" s="172"/>
      <c r="AI3504" s="172"/>
      <c r="AJ3504" s="172"/>
      <c r="AK3504" s="172"/>
      <c r="AL3504" s="172"/>
      <c r="AM3504" s="172"/>
      <c r="AN3504" s="172"/>
      <c r="AO3504" s="172"/>
      <c r="AP3504" s="172"/>
      <c r="AQ3504" s="172"/>
      <c r="AR3504" s="172"/>
      <c r="AS3504" s="172"/>
      <c r="AT3504" s="172"/>
      <c r="AU3504" s="172"/>
      <c r="AV3504" s="172"/>
      <c r="AW3504" s="172"/>
      <c r="AX3504" s="172"/>
      <c r="AY3504" s="172"/>
      <c r="AZ3504" s="172"/>
      <c r="BA3504" s="172"/>
      <c r="BB3504" s="172"/>
      <c r="BC3504" s="172"/>
      <c r="BD3504" s="172"/>
      <c r="BE3504" s="172"/>
      <c r="BF3504" s="172"/>
      <c r="BG3504" s="172"/>
      <c r="BH3504" s="172"/>
      <c r="BI3504" s="172"/>
      <c r="BJ3504" s="172"/>
      <c r="BK3504" s="172"/>
      <c r="BL3504" s="172"/>
      <c r="BM3504" s="172"/>
      <c r="BN3504" s="172"/>
    </row>
    <row r="3505" spans="20:66" s="156" customFormat="1">
      <c r="T3505" s="172"/>
      <c r="U3505" s="172"/>
      <c r="V3505" s="172"/>
      <c r="W3505" s="172"/>
      <c r="X3505" s="172"/>
      <c r="Y3505" s="172"/>
      <c r="Z3505" s="172"/>
      <c r="AA3505" s="172"/>
      <c r="AB3505" s="172"/>
      <c r="AC3505" s="172"/>
      <c r="AD3505" s="172"/>
      <c r="AE3505" s="172"/>
      <c r="AF3505" s="172"/>
      <c r="AG3505" s="172"/>
      <c r="AH3505" s="172"/>
      <c r="AI3505" s="172"/>
      <c r="AJ3505" s="172"/>
      <c r="AK3505" s="172"/>
      <c r="AL3505" s="172"/>
      <c r="AM3505" s="172"/>
      <c r="AN3505" s="172"/>
      <c r="AO3505" s="172"/>
      <c r="AP3505" s="172"/>
      <c r="AQ3505" s="172"/>
      <c r="AR3505" s="172"/>
      <c r="AS3505" s="172"/>
      <c r="AT3505" s="172"/>
      <c r="AU3505" s="172"/>
      <c r="AV3505" s="172"/>
      <c r="AW3505" s="172"/>
      <c r="AX3505" s="172"/>
      <c r="AY3505" s="172"/>
      <c r="AZ3505" s="172"/>
      <c r="BA3505" s="172"/>
      <c r="BB3505" s="172"/>
      <c r="BC3505" s="172"/>
      <c r="BD3505" s="172"/>
      <c r="BE3505" s="172"/>
      <c r="BF3505" s="172"/>
      <c r="BG3505" s="172"/>
      <c r="BH3505" s="172"/>
      <c r="BI3505" s="172"/>
      <c r="BJ3505" s="172"/>
      <c r="BK3505" s="172"/>
      <c r="BL3505" s="172"/>
      <c r="BM3505" s="172"/>
      <c r="BN3505" s="172"/>
    </row>
    <row r="3506" spans="20:66" s="156" customFormat="1">
      <c r="T3506" s="172"/>
      <c r="U3506" s="172"/>
      <c r="V3506" s="172"/>
      <c r="W3506" s="172"/>
      <c r="X3506" s="172"/>
      <c r="Y3506" s="172"/>
      <c r="Z3506" s="172"/>
      <c r="AA3506" s="172"/>
      <c r="AB3506" s="172"/>
      <c r="AC3506" s="172"/>
      <c r="AD3506" s="172"/>
      <c r="AE3506" s="172"/>
      <c r="AF3506" s="172"/>
      <c r="AG3506" s="172"/>
      <c r="AH3506" s="172"/>
      <c r="AI3506" s="172"/>
      <c r="AJ3506" s="172"/>
      <c r="AK3506" s="172"/>
      <c r="AL3506" s="172"/>
      <c r="AM3506" s="172"/>
      <c r="AN3506" s="172"/>
      <c r="AO3506" s="172"/>
      <c r="AP3506" s="172"/>
      <c r="AQ3506" s="172"/>
      <c r="AR3506" s="172"/>
      <c r="AS3506" s="172"/>
      <c r="AT3506" s="172"/>
      <c r="AU3506" s="172"/>
      <c r="AV3506" s="172"/>
      <c r="AW3506" s="172"/>
      <c r="AX3506" s="172"/>
      <c r="AY3506" s="172"/>
      <c r="AZ3506" s="172"/>
      <c r="BA3506" s="172"/>
      <c r="BB3506" s="172"/>
      <c r="BC3506" s="172"/>
      <c r="BD3506" s="172"/>
      <c r="BE3506" s="172"/>
      <c r="BF3506" s="172"/>
      <c r="BG3506" s="172"/>
      <c r="BH3506" s="172"/>
      <c r="BI3506" s="172"/>
      <c r="BJ3506" s="172"/>
      <c r="BK3506" s="172"/>
      <c r="BL3506" s="172"/>
      <c r="BM3506" s="172"/>
      <c r="BN3506" s="172"/>
    </row>
    <row r="3507" spans="20:66" s="156" customFormat="1">
      <c r="T3507" s="172"/>
      <c r="U3507" s="172"/>
      <c r="V3507" s="172"/>
      <c r="W3507" s="172"/>
      <c r="X3507" s="172"/>
      <c r="Y3507" s="172"/>
      <c r="Z3507" s="172"/>
      <c r="AA3507" s="172"/>
      <c r="AB3507" s="172"/>
      <c r="AC3507" s="172"/>
      <c r="AD3507" s="172"/>
      <c r="AE3507" s="172"/>
      <c r="AF3507" s="172"/>
      <c r="AG3507" s="172"/>
      <c r="AH3507" s="172"/>
      <c r="AI3507" s="172"/>
      <c r="AJ3507" s="172"/>
      <c r="AK3507" s="172"/>
      <c r="AL3507" s="172"/>
      <c r="AM3507" s="172"/>
      <c r="AN3507" s="172"/>
      <c r="AO3507" s="172"/>
      <c r="AP3507" s="172"/>
      <c r="AQ3507" s="172"/>
      <c r="AR3507" s="172"/>
      <c r="AS3507" s="172"/>
      <c r="AT3507" s="172"/>
      <c r="AU3507" s="172"/>
      <c r="AV3507" s="172"/>
      <c r="AW3507" s="172"/>
      <c r="AX3507" s="172"/>
      <c r="AY3507" s="172"/>
      <c r="AZ3507" s="172"/>
      <c r="BA3507" s="172"/>
      <c r="BB3507" s="172"/>
      <c r="BC3507" s="172"/>
      <c r="BD3507" s="172"/>
      <c r="BE3507" s="172"/>
      <c r="BF3507" s="172"/>
      <c r="BG3507" s="172"/>
      <c r="BH3507" s="172"/>
      <c r="BI3507" s="172"/>
      <c r="BJ3507" s="172"/>
      <c r="BK3507" s="172"/>
      <c r="BL3507" s="172"/>
      <c r="BM3507" s="172"/>
      <c r="BN3507" s="172"/>
    </row>
    <row r="3508" spans="20:66" s="156" customFormat="1">
      <c r="T3508" s="172"/>
      <c r="U3508" s="172"/>
      <c r="V3508" s="172"/>
      <c r="W3508" s="172"/>
      <c r="X3508" s="172"/>
      <c r="Y3508" s="172"/>
      <c r="Z3508" s="172"/>
      <c r="AA3508" s="172"/>
      <c r="AB3508" s="172"/>
      <c r="AC3508" s="172"/>
      <c r="AD3508" s="172"/>
      <c r="AE3508" s="172"/>
      <c r="AF3508" s="172"/>
      <c r="AG3508" s="172"/>
      <c r="AH3508" s="172"/>
      <c r="AI3508" s="172"/>
      <c r="AJ3508" s="172"/>
      <c r="AK3508" s="172"/>
      <c r="AL3508" s="172"/>
      <c r="AM3508" s="172"/>
      <c r="AN3508" s="172"/>
      <c r="AO3508" s="172"/>
      <c r="AP3508" s="172"/>
      <c r="AQ3508" s="172"/>
      <c r="AR3508" s="172"/>
      <c r="AS3508" s="172"/>
      <c r="AT3508" s="172"/>
      <c r="AU3508" s="172"/>
      <c r="AV3508" s="172"/>
      <c r="AW3508" s="172"/>
      <c r="AX3508" s="172"/>
      <c r="AY3508" s="172"/>
      <c r="AZ3508" s="172"/>
      <c r="BA3508" s="172"/>
      <c r="BB3508" s="172"/>
      <c r="BC3508" s="172"/>
      <c r="BD3508" s="172"/>
      <c r="BE3508" s="172"/>
      <c r="BF3508" s="172"/>
      <c r="BG3508" s="172"/>
      <c r="BH3508" s="172"/>
      <c r="BI3508" s="172"/>
      <c r="BJ3508" s="172"/>
      <c r="BK3508" s="172"/>
      <c r="BL3508" s="172"/>
      <c r="BM3508" s="172"/>
      <c r="BN3508" s="172"/>
    </row>
    <row r="3509" spans="20:66" s="156" customFormat="1">
      <c r="T3509" s="172"/>
      <c r="U3509" s="172"/>
      <c r="V3509" s="172"/>
      <c r="W3509" s="172"/>
      <c r="X3509" s="172"/>
      <c r="Y3509" s="172"/>
      <c r="Z3509" s="172"/>
      <c r="AA3509" s="172"/>
      <c r="AB3509" s="172"/>
      <c r="AC3509" s="172"/>
      <c r="AD3509" s="172"/>
      <c r="AE3509" s="172"/>
      <c r="AF3509" s="172"/>
      <c r="AG3509" s="172"/>
      <c r="AH3509" s="172"/>
      <c r="AI3509" s="172"/>
      <c r="AJ3509" s="172"/>
      <c r="AK3509" s="172"/>
      <c r="AL3509" s="172"/>
      <c r="AM3509" s="172"/>
      <c r="AN3509" s="172"/>
      <c r="AO3509" s="172"/>
      <c r="AP3509" s="172"/>
      <c r="AQ3509" s="172"/>
      <c r="AR3509" s="172"/>
      <c r="AS3509" s="172"/>
      <c r="AT3509" s="172"/>
      <c r="AU3509" s="172"/>
      <c r="AV3509" s="172"/>
      <c r="AW3509" s="172"/>
      <c r="AX3509" s="172"/>
      <c r="AY3509" s="172"/>
      <c r="AZ3509" s="172"/>
      <c r="BA3509" s="172"/>
      <c r="BB3509" s="172"/>
      <c r="BC3509" s="172"/>
      <c r="BD3509" s="172"/>
      <c r="BE3509" s="172"/>
      <c r="BF3509" s="172"/>
      <c r="BG3509" s="172"/>
      <c r="BH3509" s="172"/>
      <c r="BI3509" s="172"/>
      <c r="BJ3509" s="172"/>
      <c r="BK3509" s="172"/>
      <c r="BL3509" s="172"/>
      <c r="BM3509" s="172"/>
      <c r="BN3509" s="172"/>
    </row>
    <row r="3510" spans="20:66" s="156" customFormat="1">
      <c r="T3510" s="172"/>
      <c r="U3510" s="172"/>
      <c r="V3510" s="172"/>
      <c r="W3510" s="172"/>
      <c r="X3510" s="172"/>
      <c r="Y3510" s="172"/>
      <c r="Z3510" s="172"/>
      <c r="AA3510" s="172"/>
      <c r="AB3510" s="172"/>
      <c r="AC3510" s="172"/>
      <c r="AD3510" s="172"/>
      <c r="AE3510" s="172"/>
      <c r="AF3510" s="172"/>
      <c r="AG3510" s="172"/>
      <c r="AH3510" s="172"/>
      <c r="AI3510" s="172"/>
      <c r="AJ3510" s="172"/>
      <c r="AK3510" s="172"/>
      <c r="AL3510" s="172"/>
      <c r="AM3510" s="172"/>
      <c r="AN3510" s="172"/>
      <c r="AO3510" s="172"/>
      <c r="AP3510" s="172"/>
      <c r="AQ3510" s="172"/>
      <c r="AR3510" s="172"/>
      <c r="AS3510" s="172"/>
      <c r="AT3510" s="172"/>
      <c r="AU3510" s="172"/>
      <c r="AV3510" s="172"/>
      <c r="AW3510" s="172"/>
      <c r="AX3510" s="172"/>
      <c r="AY3510" s="172"/>
      <c r="AZ3510" s="172"/>
      <c r="BA3510" s="172"/>
      <c r="BB3510" s="172"/>
      <c r="BC3510" s="172"/>
      <c r="BD3510" s="172"/>
      <c r="BE3510" s="172"/>
      <c r="BF3510" s="172"/>
      <c r="BG3510" s="172"/>
      <c r="BH3510" s="172"/>
      <c r="BI3510" s="172"/>
      <c r="BJ3510" s="172"/>
      <c r="BK3510" s="172"/>
      <c r="BL3510" s="172"/>
      <c r="BM3510" s="172"/>
      <c r="BN3510" s="172"/>
    </row>
    <row r="3511" spans="20:66" s="156" customFormat="1">
      <c r="T3511" s="172"/>
      <c r="U3511" s="172"/>
      <c r="V3511" s="172"/>
      <c r="W3511" s="172"/>
      <c r="X3511" s="172"/>
      <c r="Y3511" s="172"/>
      <c r="Z3511" s="172"/>
      <c r="AA3511" s="172"/>
      <c r="AB3511" s="172"/>
      <c r="AC3511" s="172"/>
      <c r="AD3511" s="172"/>
      <c r="AE3511" s="172"/>
      <c r="AF3511" s="172"/>
      <c r="AG3511" s="172"/>
      <c r="AH3511" s="172"/>
      <c r="AI3511" s="172"/>
      <c r="AJ3511" s="172"/>
      <c r="AK3511" s="172"/>
      <c r="AL3511" s="172"/>
      <c r="AM3511" s="172"/>
      <c r="AN3511" s="172"/>
      <c r="AO3511" s="172"/>
      <c r="AP3511" s="172"/>
      <c r="AQ3511" s="172"/>
      <c r="AR3511" s="172"/>
      <c r="AS3511" s="172"/>
      <c r="AT3511" s="172"/>
      <c r="AU3511" s="172"/>
      <c r="AV3511" s="172"/>
      <c r="AW3511" s="172"/>
      <c r="AX3511" s="172"/>
      <c r="AY3511" s="172"/>
      <c r="AZ3511" s="172"/>
      <c r="BA3511" s="172"/>
      <c r="BB3511" s="172"/>
      <c r="BC3511" s="172"/>
      <c r="BD3511" s="172"/>
      <c r="BE3511" s="172"/>
      <c r="BF3511" s="172"/>
      <c r="BG3511" s="172"/>
      <c r="BH3511" s="172"/>
      <c r="BI3511" s="172"/>
      <c r="BJ3511" s="172"/>
      <c r="BK3511" s="172"/>
      <c r="BL3511" s="172"/>
      <c r="BM3511" s="172"/>
      <c r="BN3511" s="172"/>
    </row>
    <row r="3512" spans="20:66" s="156" customFormat="1">
      <c r="T3512" s="172"/>
      <c r="U3512" s="172"/>
      <c r="V3512" s="172"/>
      <c r="W3512" s="172"/>
      <c r="X3512" s="172"/>
      <c r="Y3512" s="172"/>
      <c r="Z3512" s="172"/>
      <c r="AA3512" s="172"/>
      <c r="AB3512" s="172"/>
      <c r="AC3512" s="172"/>
      <c r="AD3512" s="172"/>
      <c r="AE3512" s="172"/>
      <c r="AF3512" s="172"/>
      <c r="AG3512" s="172"/>
      <c r="AH3512" s="172"/>
      <c r="AI3512" s="172"/>
      <c r="AJ3512" s="172"/>
      <c r="AK3512" s="172"/>
      <c r="AL3512" s="172"/>
      <c r="AM3512" s="172"/>
      <c r="AN3512" s="172"/>
      <c r="AO3512" s="172"/>
      <c r="AP3512" s="172"/>
      <c r="AQ3512" s="172"/>
      <c r="AR3512" s="172"/>
      <c r="AS3512" s="172"/>
      <c r="AT3512" s="172"/>
      <c r="AU3512" s="172"/>
      <c r="AV3512" s="172"/>
      <c r="AW3512" s="172"/>
      <c r="AX3512" s="172"/>
      <c r="AY3512" s="172"/>
      <c r="AZ3512" s="172"/>
      <c r="BA3512" s="172"/>
      <c r="BB3512" s="172"/>
      <c r="BC3512" s="172"/>
      <c r="BD3512" s="172"/>
      <c r="BE3512" s="172"/>
      <c r="BF3512" s="172"/>
      <c r="BG3512" s="172"/>
      <c r="BH3512" s="172"/>
      <c r="BI3512" s="172"/>
      <c r="BJ3512" s="172"/>
      <c r="BK3512" s="172"/>
      <c r="BL3512" s="172"/>
      <c r="BM3512" s="172"/>
      <c r="BN3512" s="172"/>
    </row>
    <row r="3513" spans="20:66" s="156" customFormat="1">
      <c r="T3513" s="172"/>
      <c r="U3513" s="172"/>
      <c r="V3513" s="172"/>
      <c r="W3513" s="172"/>
      <c r="X3513" s="172"/>
      <c r="Y3513" s="172"/>
      <c r="Z3513" s="172"/>
      <c r="AA3513" s="172"/>
      <c r="AB3513" s="172"/>
      <c r="AC3513" s="172"/>
      <c r="AD3513" s="172"/>
      <c r="AE3513" s="172"/>
      <c r="AF3513" s="172"/>
      <c r="AG3513" s="172"/>
      <c r="AH3513" s="172"/>
      <c r="AI3513" s="172"/>
      <c r="AJ3513" s="172"/>
      <c r="AK3513" s="172"/>
      <c r="AL3513" s="172"/>
      <c r="AM3513" s="172"/>
      <c r="AN3513" s="172"/>
      <c r="AO3513" s="172"/>
      <c r="AP3513" s="172"/>
      <c r="AQ3513" s="172"/>
      <c r="AR3513" s="172"/>
      <c r="AS3513" s="172"/>
      <c r="AT3513" s="172"/>
      <c r="AU3513" s="172"/>
      <c r="AV3513" s="172"/>
      <c r="AW3513" s="172"/>
      <c r="AX3513" s="172"/>
      <c r="AY3513" s="172"/>
      <c r="AZ3513" s="172"/>
      <c r="BA3513" s="172"/>
      <c r="BB3513" s="172"/>
      <c r="BC3513" s="172"/>
      <c r="BD3513" s="172"/>
      <c r="BE3513" s="172"/>
      <c r="BF3513" s="172"/>
      <c r="BG3513" s="172"/>
      <c r="BH3513" s="172"/>
      <c r="BI3513" s="172"/>
      <c r="BJ3513" s="172"/>
      <c r="BK3513" s="172"/>
      <c r="BL3513" s="172"/>
      <c r="BM3513" s="172"/>
      <c r="BN3513" s="172"/>
    </row>
    <row r="3514" spans="20:66" s="156" customFormat="1">
      <c r="T3514" s="172"/>
      <c r="U3514" s="172"/>
      <c r="V3514" s="172"/>
      <c r="W3514" s="172"/>
      <c r="X3514" s="172"/>
      <c r="Y3514" s="172"/>
      <c r="Z3514" s="172"/>
      <c r="AA3514" s="172"/>
      <c r="AB3514" s="172"/>
      <c r="AC3514" s="172"/>
      <c r="AD3514" s="172"/>
      <c r="AE3514" s="172"/>
      <c r="AF3514" s="172"/>
      <c r="AG3514" s="172"/>
      <c r="AH3514" s="172"/>
      <c r="AI3514" s="172"/>
      <c r="AJ3514" s="172"/>
      <c r="AK3514" s="172"/>
      <c r="AL3514" s="172"/>
      <c r="AM3514" s="172"/>
      <c r="AN3514" s="172"/>
      <c r="AO3514" s="172"/>
      <c r="AP3514" s="172"/>
      <c r="AQ3514" s="172"/>
      <c r="AR3514" s="172"/>
      <c r="AS3514" s="172"/>
      <c r="AT3514" s="172"/>
      <c r="AU3514" s="172"/>
      <c r="AV3514" s="172"/>
      <c r="AW3514" s="172"/>
      <c r="AX3514" s="172"/>
      <c r="AY3514" s="172"/>
      <c r="AZ3514" s="172"/>
      <c r="BA3514" s="172"/>
      <c r="BB3514" s="172"/>
      <c r="BC3514" s="172"/>
      <c r="BD3514" s="172"/>
      <c r="BE3514" s="172"/>
      <c r="BF3514" s="172"/>
      <c r="BG3514" s="172"/>
      <c r="BH3514" s="172"/>
      <c r="BI3514" s="172"/>
      <c r="BJ3514" s="172"/>
      <c r="BK3514" s="172"/>
      <c r="BL3514" s="172"/>
      <c r="BM3514" s="172"/>
      <c r="BN3514" s="172"/>
    </row>
    <row r="3515" spans="20:66" s="156" customFormat="1">
      <c r="T3515" s="172"/>
      <c r="U3515" s="172"/>
      <c r="V3515" s="172"/>
      <c r="W3515" s="172"/>
      <c r="X3515" s="172"/>
      <c r="Y3515" s="172"/>
      <c r="Z3515" s="172"/>
      <c r="AA3515" s="172"/>
      <c r="AB3515" s="172"/>
      <c r="AC3515" s="172"/>
      <c r="AD3515" s="172"/>
      <c r="AE3515" s="172"/>
      <c r="AF3515" s="172"/>
      <c r="AG3515" s="172"/>
      <c r="AH3515" s="172"/>
      <c r="AI3515" s="172"/>
      <c r="AJ3515" s="172"/>
      <c r="AK3515" s="172"/>
      <c r="AL3515" s="172"/>
      <c r="AM3515" s="172"/>
      <c r="AN3515" s="172"/>
      <c r="AO3515" s="172"/>
      <c r="AP3515" s="172"/>
      <c r="AQ3515" s="172"/>
      <c r="AR3515" s="172"/>
      <c r="AS3515" s="172"/>
      <c r="AT3515" s="172"/>
      <c r="AU3515" s="172"/>
      <c r="AV3515" s="172"/>
      <c r="AW3515" s="172"/>
      <c r="AX3515" s="172"/>
      <c r="AY3515" s="172"/>
      <c r="AZ3515" s="172"/>
      <c r="BA3515" s="172"/>
      <c r="BB3515" s="172"/>
      <c r="BC3515" s="172"/>
      <c r="BD3515" s="172"/>
      <c r="BE3515" s="172"/>
      <c r="BF3515" s="172"/>
      <c r="BG3515" s="172"/>
      <c r="BH3515" s="172"/>
      <c r="BI3515" s="172"/>
      <c r="BJ3515" s="172"/>
      <c r="BK3515" s="172"/>
      <c r="BL3515" s="172"/>
      <c r="BM3515" s="172"/>
      <c r="BN3515" s="172"/>
    </row>
    <row r="3516" spans="20:66" s="156" customFormat="1">
      <c r="T3516" s="172"/>
      <c r="U3516" s="172"/>
      <c r="V3516" s="172"/>
      <c r="W3516" s="172"/>
      <c r="X3516" s="172"/>
      <c r="Y3516" s="172"/>
      <c r="Z3516" s="172"/>
      <c r="AA3516" s="172"/>
      <c r="AB3516" s="172"/>
      <c r="AC3516" s="172"/>
      <c r="AD3516" s="172"/>
      <c r="AE3516" s="172"/>
      <c r="AF3516" s="172"/>
      <c r="AG3516" s="172"/>
      <c r="AH3516" s="172"/>
      <c r="AI3516" s="172"/>
      <c r="AJ3516" s="172"/>
      <c r="AK3516" s="172"/>
      <c r="AL3516" s="172"/>
      <c r="AM3516" s="172"/>
      <c r="AN3516" s="172"/>
      <c r="AO3516" s="172"/>
      <c r="AP3516" s="172"/>
      <c r="AQ3516" s="172"/>
      <c r="AR3516" s="172"/>
      <c r="AS3516" s="172"/>
      <c r="AT3516" s="172"/>
      <c r="AU3516" s="172"/>
      <c r="AV3516" s="172"/>
      <c r="AW3516" s="172"/>
      <c r="AX3516" s="172"/>
      <c r="AY3516" s="172"/>
      <c r="AZ3516" s="172"/>
      <c r="BA3516" s="172"/>
      <c r="BB3516" s="172"/>
      <c r="BC3516" s="172"/>
      <c r="BD3516" s="172"/>
      <c r="BE3516" s="172"/>
      <c r="BF3516" s="172"/>
      <c r="BG3516" s="172"/>
      <c r="BH3516" s="172"/>
      <c r="BI3516" s="172"/>
      <c r="BJ3516" s="172"/>
      <c r="BK3516" s="172"/>
      <c r="BL3516" s="172"/>
      <c r="BM3516" s="172"/>
      <c r="BN3516" s="172"/>
    </row>
    <row r="3517" spans="20:66" s="156" customFormat="1">
      <c r="T3517" s="172"/>
      <c r="U3517" s="172"/>
      <c r="V3517" s="172"/>
      <c r="W3517" s="172"/>
      <c r="X3517" s="172"/>
      <c r="Y3517" s="172"/>
      <c r="Z3517" s="172"/>
      <c r="AA3517" s="172"/>
      <c r="AB3517" s="172"/>
      <c r="AC3517" s="172"/>
      <c r="AD3517" s="172"/>
      <c r="AE3517" s="172"/>
      <c r="AF3517" s="172"/>
      <c r="AG3517" s="172"/>
      <c r="AH3517" s="172"/>
      <c r="AI3517" s="172"/>
      <c r="AJ3517" s="172"/>
      <c r="AK3517" s="172"/>
      <c r="AL3517" s="172"/>
      <c r="AM3517" s="172"/>
      <c r="AN3517" s="172"/>
      <c r="AO3517" s="172"/>
      <c r="AP3517" s="172"/>
      <c r="AQ3517" s="172"/>
      <c r="AR3517" s="172"/>
      <c r="AS3517" s="172"/>
      <c r="AT3517" s="172"/>
      <c r="AU3517" s="172"/>
      <c r="AV3517" s="172"/>
      <c r="AW3517" s="172"/>
      <c r="AX3517" s="172"/>
      <c r="AY3517" s="172"/>
      <c r="AZ3517" s="172"/>
      <c r="BA3517" s="172"/>
      <c r="BB3517" s="172"/>
      <c r="BC3517" s="172"/>
      <c r="BD3517" s="172"/>
      <c r="BE3517" s="172"/>
      <c r="BF3517" s="172"/>
      <c r="BG3517" s="172"/>
      <c r="BH3517" s="172"/>
      <c r="BI3517" s="172"/>
      <c r="BJ3517" s="172"/>
      <c r="BK3517" s="172"/>
      <c r="BL3517" s="172"/>
      <c r="BM3517" s="172"/>
      <c r="BN3517" s="172"/>
    </row>
    <row r="3518" spans="20:66" s="156" customFormat="1">
      <c r="T3518" s="172"/>
      <c r="U3518" s="172"/>
      <c r="V3518" s="172"/>
      <c r="W3518" s="172"/>
      <c r="X3518" s="172"/>
      <c r="Y3518" s="172"/>
      <c r="Z3518" s="172"/>
      <c r="AA3518" s="172"/>
      <c r="AB3518" s="172"/>
      <c r="AC3518" s="172"/>
      <c r="AD3518" s="172"/>
      <c r="AE3518" s="172"/>
      <c r="AF3518" s="172"/>
      <c r="AG3518" s="172"/>
      <c r="AH3518" s="172"/>
      <c r="AI3518" s="172"/>
      <c r="AJ3518" s="172"/>
      <c r="AK3518" s="172"/>
      <c r="AL3518" s="172"/>
      <c r="AM3518" s="172"/>
      <c r="AN3518" s="172"/>
      <c r="AO3518" s="172"/>
      <c r="AP3518" s="172"/>
      <c r="AQ3518" s="172"/>
      <c r="AR3518" s="172"/>
      <c r="AS3518" s="172"/>
      <c r="AT3518" s="172"/>
      <c r="AU3518" s="172"/>
      <c r="AV3518" s="172"/>
      <c r="AW3518" s="172"/>
      <c r="AX3518" s="172"/>
      <c r="AY3518" s="172"/>
      <c r="AZ3518" s="172"/>
      <c r="BA3518" s="172"/>
      <c r="BB3518" s="172"/>
      <c r="BC3518" s="172"/>
      <c r="BD3518" s="172"/>
      <c r="BE3518" s="172"/>
      <c r="BF3518" s="172"/>
      <c r="BG3518" s="172"/>
      <c r="BH3518" s="172"/>
      <c r="BI3518" s="172"/>
      <c r="BJ3518" s="172"/>
      <c r="BK3518" s="172"/>
      <c r="BL3518" s="172"/>
      <c r="BM3518" s="172"/>
      <c r="BN3518" s="172"/>
    </row>
    <row r="3519" spans="20:66" s="156" customFormat="1">
      <c r="T3519" s="172"/>
      <c r="U3519" s="172"/>
      <c r="V3519" s="172"/>
      <c r="W3519" s="172"/>
      <c r="X3519" s="172"/>
      <c r="Y3519" s="172"/>
      <c r="Z3519" s="172"/>
      <c r="AA3519" s="172"/>
      <c r="AB3519" s="172"/>
      <c r="AC3519" s="172"/>
      <c r="AD3519" s="172"/>
      <c r="AE3519" s="172"/>
      <c r="AF3519" s="172"/>
      <c r="AG3519" s="172"/>
      <c r="AH3519" s="172"/>
      <c r="AI3519" s="172"/>
      <c r="AJ3519" s="172"/>
      <c r="AK3519" s="172"/>
      <c r="AL3519" s="172"/>
      <c r="AM3519" s="172"/>
      <c r="AN3519" s="172"/>
      <c r="AO3519" s="172"/>
      <c r="AP3519" s="172"/>
      <c r="AQ3519" s="172"/>
      <c r="AR3519" s="172"/>
      <c r="AS3519" s="172"/>
      <c r="AT3519" s="172"/>
      <c r="AU3519" s="172"/>
      <c r="AV3519" s="172"/>
      <c r="AW3519" s="172"/>
      <c r="AX3519" s="172"/>
      <c r="AY3519" s="172"/>
      <c r="AZ3519" s="172"/>
      <c r="BA3519" s="172"/>
      <c r="BB3519" s="172"/>
      <c r="BC3519" s="172"/>
      <c r="BD3519" s="172"/>
      <c r="BE3519" s="172"/>
      <c r="BF3519" s="172"/>
      <c r="BG3519" s="172"/>
      <c r="BH3519" s="172"/>
      <c r="BI3519" s="172"/>
      <c r="BJ3519" s="172"/>
      <c r="BK3519" s="172"/>
      <c r="BL3519" s="172"/>
      <c r="BM3519" s="172"/>
      <c r="BN3519" s="172"/>
    </row>
    <row r="3520" spans="20:66" s="156" customFormat="1">
      <c r="T3520" s="172"/>
      <c r="U3520" s="172"/>
      <c r="V3520" s="172"/>
      <c r="W3520" s="172"/>
      <c r="X3520" s="172"/>
      <c r="Y3520" s="172"/>
      <c r="Z3520" s="172"/>
      <c r="AA3520" s="172"/>
      <c r="AB3520" s="172"/>
      <c r="AC3520" s="172"/>
      <c r="AD3520" s="172"/>
      <c r="AE3520" s="172"/>
      <c r="AF3520" s="172"/>
      <c r="AG3520" s="172"/>
      <c r="AH3520" s="172"/>
      <c r="AI3520" s="172"/>
      <c r="AJ3520" s="172"/>
      <c r="AK3520" s="172"/>
      <c r="AL3520" s="172"/>
      <c r="AM3520" s="172"/>
      <c r="AN3520" s="172"/>
      <c r="AO3520" s="172"/>
      <c r="AP3520" s="172"/>
      <c r="AQ3520" s="172"/>
      <c r="AR3520" s="172"/>
      <c r="AS3520" s="172"/>
      <c r="AT3520" s="172"/>
      <c r="AU3520" s="172"/>
      <c r="AV3520" s="172"/>
      <c r="AW3520" s="172"/>
      <c r="AX3520" s="172"/>
      <c r="AY3520" s="172"/>
      <c r="AZ3520" s="172"/>
      <c r="BA3520" s="172"/>
      <c r="BB3520" s="172"/>
      <c r="BC3520" s="172"/>
      <c r="BD3520" s="172"/>
      <c r="BE3520" s="172"/>
      <c r="BF3520" s="172"/>
      <c r="BG3520" s="172"/>
      <c r="BH3520" s="172"/>
      <c r="BI3520" s="172"/>
      <c r="BJ3520" s="172"/>
      <c r="BK3520" s="172"/>
      <c r="BL3520" s="172"/>
      <c r="BM3520" s="172"/>
      <c r="BN3520" s="172"/>
    </row>
    <row r="3521" spans="20:66" s="156" customFormat="1">
      <c r="T3521" s="172"/>
      <c r="U3521" s="172"/>
      <c r="V3521" s="172"/>
      <c r="W3521" s="172"/>
      <c r="X3521" s="172"/>
      <c r="Y3521" s="172"/>
      <c r="Z3521" s="172"/>
      <c r="AA3521" s="172"/>
      <c r="AB3521" s="172"/>
      <c r="AC3521" s="172"/>
      <c r="AD3521" s="172"/>
      <c r="AE3521" s="172"/>
      <c r="AF3521" s="172"/>
      <c r="AG3521" s="172"/>
      <c r="AH3521" s="172"/>
      <c r="AI3521" s="172"/>
      <c r="AJ3521" s="172"/>
      <c r="AK3521" s="172"/>
      <c r="AL3521" s="172"/>
      <c r="AM3521" s="172"/>
      <c r="AN3521" s="172"/>
      <c r="AO3521" s="172"/>
      <c r="AP3521" s="172"/>
      <c r="AQ3521" s="172"/>
      <c r="AR3521" s="172"/>
      <c r="AS3521" s="172"/>
      <c r="AT3521" s="172"/>
      <c r="AU3521" s="172"/>
      <c r="AV3521" s="172"/>
      <c r="AW3521" s="172"/>
      <c r="AX3521" s="172"/>
      <c r="AY3521" s="172"/>
      <c r="AZ3521" s="172"/>
      <c r="BA3521" s="172"/>
      <c r="BB3521" s="172"/>
      <c r="BC3521" s="172"/>
      <c r="BD3521" s="172"/>
      <c r="BE3521" s="172"/>
      <c r="BF3521" s="172"/>
      <c r="BG3521" s="172"/>
      <c r="BH3521" s="172"/>
      <c r="BI3521" s="172"/>
      <c r="BJ3521" s="172"/>
      <c r="BK3521" s="172"/>
      <c r="BL3521" s="172"/>
      <c r="BM3521" s="172"/>
      <c r="BN3521" s="172"/>
    </row>
    <row r="3522" spans="20:66" s="156" customFormat="1">
      <c r="T3522" s="172"/>
      <c r="U3522" s="172"/>
      <c r="V3522" s="172"/>
      <c r="W3522" s="172"/>
      <c r="X3522" s="172"/>
      <c r="Y3522" s="172"/>
      <c r="Z3522" s="172"/>
      <c r="AA3522" s="172"/>
      <c r="AB3522" s="172"/>
      <c r="AC3522" s="172"/>
      <c r="AD3522" s="172"/>
      <c r="AE3522" s="172"/>
      <c r="AF3522" s="172"/>
      <c r="AG3522" s="172"/>
      <c r="AH3522" s="172"/>
      <c r="AI3522" s="172"/>
      <c r="AJ3522" s="172"/>
      <c r="AK3522" s="172"/>
      <c r="AL3522" s="172"/>
      <c r="AM3522" s="172"/>
      <c r="AN3522" s="172"/>
      <c r="AO3522" s="172"/>
      <c r="AP3522" s="172"/>
      <c r="AQ3522" s="172"/>
      <c r="AR3522" s="172"/>
      <c r="AS3522" s="172"/>
      <c r="AT3522" s="172"/>
      <c r="AU3522" s="172"/>
      <c r="AV3522" s="172"/>
      <c r="AW3522" s="172"/>
      <c r="AX3522" s="172"/>
      <c r="AY3522" s="172"/>
      <c r="AZ3522" s="172"/>
      <c r="BA3522" s="172"/>
      <c r="BB3522" s="172"/>
      <c r="BC3522" s="172"/>
      <c r="BD3522" s="172"/>
      <c r="BE3522" s="172"/>
      <c r="BF3522" s="172"/>
      <c r="BG3522" s="172"/>
      <c r="BH3522" s="172"/>
      <c r="BI3522" s="172"/>
      <c r="BJ3522" s="172"/>
      <c r="BK3522" s="172"/>
      <c r="BL3522" s="172"/>
      <c r="BM3522" s="172"/>
      <c r="BN3522" s="172"/>
    </row>
    <row r="3523" spans="20:66" s="156" customFormat="1">
      <c r="T3523" s="172"/>
      <c r="U3523" s="172"/>
      <c r="V3523" s="172"/>
      <c r="W3523" s="172"/>
      <c r="X3523" s="172"/>
      <c r="Y3523" s="172"/>
      <c r="Z3523" s="172"/>
      <c r="AA3523" s="172"/>
      <c r="AB3523" s="172"/>
      <c r="AC3523" s="172"/>
      <c r="AD3523" s="172"/>
      <c r="AE3523" s="172"/>
      <c r="AF3523" s="172"/>
      <c r="AG3523" s="172"/>
      <c r="AH3523" s="172"/>
      <c r="AI3523" s="172"/>
      <c r="AJ3523" s="172"/>
      <c r="AK3523" s="172"/>
      <c r="AL3523" s="172"/>
      <c r="AM3523" s="172"/>
      <c r="AN3523" s="172"/>
      <c r="AO3523" s="172"/>
      <c r="AP3523" s="172"/>
      <c r="AQ3523" s="172"/>
      <c r="AR3523" s="172"/>
      <c r="AS3523" s="172"/>
      <c r="AT3523" s="172"/>
      <c r="AU3523" s="172"/>
      <c r="AV3523" s="172"/>
      <c r="AW3523" s="172"/>
      <c r="AX3523" s="172"/>
      <c r="AY3523" s="172"/>
      <c r="AZ3523" s="172"/>
      <c r="BA3523" s="172"/>
      <c r="BB3523" s="172"/>
      <c r="BC3523" s="172"/>
      <c r="BD3523" s="172"/>
      <c r="BE3523" s="172"/>
      <c r="BF3523" s="172"/>
      <c r="BG3523" s="172"/>
      <c r="BH3523" s="172"/>
      <c r="BI3523" s="172"/>
      <c r="BJ3523" s="172"/>
      <c r="BK3523" s="172"/>
      <c r="BL3523" s="172"/>
      <c r="BM3523" s="172"/>
      <c r="BN3523" s="172"/>
    </row>
    <row r="3524" spans="20:66" s="156" customFormat="1">
      <c r="T3524" s="172"/>
      <c r="U3524" s="172"/>
      <c r="V3524" s="172"/>
      <c r="W3524" s="172"/>
      <c r="X3524" s="172"/>
      <c r="Y3524" s="172"/>
      <c r="Z3524" s="172"/>
      <c r="AA3524" s="172"/>
      <c r="AB3524" s="172"/>
      <c r="AC3524" s="172"/>
      <c r="AD3524" s="172"/>
      <c r="AE3524" s="172"/>
      <c r="AF3524" s="172"/>
      <c r="AG3524" s="172"/>
      <c r="AH3524" s="172"/>
      <c r="AI3524" s="172"/>
      <c r="AJ3524" s="172"/>
      <c r="AK3524" s="172"/>
      <c r="AL3524" s="172"/>
      <c r="AM3524" s="172"/>
      <c r="AN3524" s="172"/>
      <c r="AO3524" s="172"/>
      <c r="AP3524" s="172"/>
      <c r="AQ3524" s="172"/>
      <c r="AR3524" s="172"/>
      <c r="AS3524" s="172"/>
      <c r="AT3524" s="172"/>
      <c r="AU3524" s="172"/>
      <c r="AV3524" s="172"/>
      <c r="AW3524" s="172"/>
      <c r="AX3524" s="172"/>
      <c r="AY3524" s="172"/>
      <c r="AZ3524" s="172"/>
      <c r="BA3524" s="172"/>
      <c r="BB3524" s="172"/>
      <c r="BC3524" s="172"/>
      <c r="BD3524" s="172"/>
      <c r="BE3524" s="172"/>
      <c r="BF3524" s="172"/>
      <c r="BG3524" s="172"/>
      <c r="BH3524" s="172"/>
      <c r="BI3524" s="172"/>
      <c r="BJ3524" s="172"/>
      <c r="BK3524" s="172"/>
      <c r="BL3524" s="172"/>
      <c r="BM3524" s="172"/>
      <c r="BN3524" s="172"/>
    </row>
    <row r="3525" spans="20:66" s="156" customFormat="1">
      <c r="T3525" s="172"/>
      <c r="U3525" s="172"/>
      <c r="V3525" s="172"/>
      <c r="W3525" s="172"/>
      <c r="X3525" s="172"/>
      <c r="Y3525" s="172"/>
      <c r="Z3525" s="172"/>
      <c r="AA3525" s="172"/>
      <c r="AB3525" s="172"/>
      <c r="AC3525" s="172"/>
      <c r="AD3525" s="172"/>
      <c r="AE3525" s="172"/>
      <c r="AF3525" s="172"/>
      <c r="AG3525" s="172"/>
      <c r="AH3525" s="172"/>
      <c r="AI3525" s="172"/>
      <c r="AJ3525" s="172"/>
      <c r="AK3525" s="172"/>
      <c r="AL3525" s="172"/>
      <c r="AM3525" s="172"/>
      <c r="AN3525" s="172"/>
      <c r="AO3525" s="172"/>
      <c r="AP3525" s="172"/>
      <c r="AQ3525" s="172"/>
      <c r="AR3525" s="172"/>
      <c r="AS3525" s="172"/>
      <c r="AT3525" s="172"/>
      <c r="AU3525" s="172"/>
      <c r="AV3525" s="172"/>
      <c r="AW3525" s="172"/>
      <c r="AX3525" s="172"/>
      <c r="AY3525" s="172"/>
      <c r="AZ3525" s="172"/>
      <c r="BA3525" s="172"/>
      <c r="BB3525" s="172"/>
      <c r="BC3525" s="172"/>
      <c r="BD3525" s="172"/>
      <c r="BE3525" s="172"/>
      <c r="BF3525" s="172"/>
      <c r="BG3525" s="172"/>
      <c r="BH3525" s="172"/>
      <c r="BI3525" s="172"/>
      <c r="BJ3525" s="172"/>
      <c r="BK3525" s="172"/>
      <c r="BL3525" s="172"/>
      <c r="BM3525" s="172"/>
      <c r="BN3525" s="172"/>
    </row>
    <row r="3526" spans="20:66" s="156" customFormat="1">
      <c r="T3526" s="172"/>
      <c r="U3526" s="172"/>
      <c r="V3526" s="172"/>
      <c r="W3526" s="172"/>
      <c r="X3526" s="172"/>
      <c r="Y3526" s="172"/>
      <c r="Z3526" s="172"/>
      <c r="AA3526" s="172"/>
      <c r="AB3526" s="172"/>
      <c r="AC3526" s="172"/>
      <c r="AD3526" s="172"/>
      <c r="AE3526" s="172"/>
      <c r="AF3526" s="172"/>
      <c r="AG3526" s="172"/>
      <c r="AH3526" s="172"/>
      <c r="AI3526" s="172"/>
      <c r="AJ3526" s="172"/>
      <c r="AK3526" s="172"/>
      <c r="AL3526" s="172"/>
      <c r="AM3526" s="172"/>
      <c r="AN3526" s="172"/>
      <c r="AO3526" s="172"/>
      <c r="AP3526" s="172"/>
      <c r="AQ3526" s="172"/>
      <c r="AR3526" s="172"/>
      <c r="AS3526" s="172"/>
      <c r="AT3526" s="172"/>
      <c r="AU3526" s="172"/>
      <c r="AV3526" s="172"/>
      <c r="AW3526" s="172"/>
      <c r="AX3526" s="172"/>
      <c r="AY3526" s="172"/>
      <c r="AZ3526" s="172"/>
      <c r="BA3526" s="172"/>
      <c r="BB3526" s="172"/>
      <c r="BC3526" s="172"/>
      <c r="BD3526" s="172"/>
      <c r="BE3526" s="172"/>
      <c r="BF3526" s="172"/>
      <c r="BG3526" s="172"/>
      <c r="BH3526" s="172"/>
      <c r="BI3526" s="172"/>
      <c r="BJ3526" s="172"/>
      <c r="BK3526" s="172"/>
      <c r="BL3526" s="172"/>
      <c r="BM3526" s="172"/>
      <c r="BN3526" s="172"/>
    </row>
    <row r="3527" spans="20:66" s="156" customFormat="1">
      <c r="T3527" s="172"/>
      <c r="U3527" s="172"/>
      <c r="V3527" s="172"/>
      <c r="W3527" s="172"/>
      <c r="X3527" s="172"/>
      <c r="Y3527" s="172"/>
      <c r="Z3527" s="172"/>
      <c r="AA3527" s="172"/>
      <c r="AB3527" s="172"/>
      <c r="AC3527" s="172"/>
      <c r="AD3527" s="172"/>
      <c r="AE3527" s="172"/>
      <c r="AF3527" s="172"/>
      <c r="AG3527" s="172"/>
      <c r="AH3527" s="172"/>
      <c r="AI3527" s="172"/>
      <c r="AJ3527" s="172"/>
      <c r="AK3527" s="172"/>
      <c r="AL3527" s="172"/>
      <c r="AM3527" s="172"/>
      <c r="AN3527" s="172"/>
      <c r="AO3527" s="172"/>
      <c r="AP3527" s="172"/>
      <c r="AQ3527" s="172"/>
      <c r="AR3527" s="172"/>
      <c r="AS3527" s="172"/>
      <c r="AT3527" s="172"/>
      <c r="AU3527" s="172"/>
      <c r="AV3527" s="172"/>
      <c r="AW3527" s="172"/>
      <c r="AX3527" s="172"/>
      <c r="AY3527" s="172"/>
      <c r="AZ3527" s="172"/>
      <c r="BA3527" s="172"/>
      <c r="BB3527" s="172"/>
      <c r="BC3527" s="172"/>
      <c r="BD3527" s="172"/>
      <c r="BE3527" s="172"/>
      <c r="BF3527" s="172"/>
      <c r="BG3527" s="172"/>
      <c r="BH3527" s="172"/>
      <c r="BI3527" s="172"/>
      <c r="BJ3527" s="172"/>
      <c r="BK3527" s="172"/>
      <c r="BL3527" s="172"/>
      <c r="BM3527" s="172"/>
      <c r="BN3527" s="172"/>
    </row>
    <row r="3528" spans="20:66" s="156" customFormat="1">
      <c r="T3528" s="172"/>
      <c r="U3528" s="172"/>
      <c r="V3528" s="172"/>
      <c r="W3528" s="172"/>
      <c r="X3528" s="172"/>
      <c r="Y3528" s="172"/>
      <c r="Z3528" s="172"/>
      <c r="AA3528" s="172"/>
      <c r="AB3528" s="172"/>
      <c r="AC3528" s="172"/>
      <c r="AD3528" s="172"/>
      <c r="AE3528" s="172"/>
      <c r="AF3528" s="172"/>
      <c r="AG3528" s="172"/>
      <c r="AH3528" s="172"/>
      <c r="AI3528" s="172"/>
      <c r="AJ3528" s="172"/>
      <c r="AK3528" s="172"/>
      <c r="AL3528" s="172"/>
      <c r="AM3528" s="172"/>
      <c r="AN3528" s="172"/>
      <c r="AO3528" s="172"/>
      <c r="AP3528" s="172"/>
      <c r="AQ3528" s="172"/>
      <c r="AR3528" s="172"/>
      <c r="AS3528" s="172"/>
      <c r="AT3528" s="172"/>
      <c r="AU3528" s="172"/>
      <c r="AV3528" s="172"/>
      <c r="AW3528" s="172"/>
      <c r="AX3528" s="172"/>
      <c r="AY3528" s="172"/>
      <c r="AZ3528" s="172"/>
      <c r="BA3528" s="172"/>
      <c r="BB3528" s="172"/>
      <c r="BC3528" s="172"/>
      <c r="BD3528" s="172"/>
      <c r="BE3528" s="172"/>
      <c r="BF3528" s="172"/>
      <c r="BG3528" s="172"/>
      <c r="BH3528" s="172"/>
      <c r="BI3528" s="172"/>
      <c r="BJ3528" s="172"/>
      <c r="BK3528" s="172"/>
      <c r="BL3528" s="172"/>
      <c r="BM3528" s="172"/>
      <c r="BN3528" s="172"/>
    </row>
    <row r="3529" spans="20:66" s="156" customFormat="1">
      <c r="T3529" s="172"/>
      <c r="U3529" s="172"/>
      <c r="V3529" s="172"/>
      <c r="W3529" s="172"/>
      <c r="X3529" s="172"/>
      <c r="Y3529" s="172"/>
      <c r="Z3529" s="172"/>
      <c r="AA3529" s="172"/>
      <c r="AB3529" s="172"/>
      <c r="AC3529" s="172"/>
      <c r="AD3529" s="172"/>
      <c r="AE3529" s="172"/>
      <c r="AF3529" s="172"/>
      <c r="AG3529" s="172"/>
      <c r="AH3529" s="172"/>
      <c r="AI3529" s="172"/>
      <c r="AJ3529" s="172"/>
      <c r="AK3529" s="172"/>
      <c r="AL3529" s="172"/>
      <c r="AM3529" s="172"/>
      <c r="AN3529" s="172"/>
      <c r="AO3529" s="172"/>
      <c r="AP3529" s="172"/>
      <c r="AQ3529" s="172"/>
      <c r="AR3529" s="172"/>
      <c r="AS3529" s="172"/>
      <c r="AT3529" s="172"/>
      <c r="AU3529" s="172"/>
      <c r="AV3529" s="172"/>
      <c r="AW3529" s="172"/>
      <c r="AX3529" s="172"/>
      <c r="AY3529" s="172"/>
      <c r="AZ3529" s="172"/>
      <c r="BA3529" s="172"/>
      <c r="BB3529" s="172"/>
      <c r="BC3529" s="172"/>
      <c r="BD3529" s="172"/>
      <c r="BE3529" s="172"/>
      <c r="BF3529" s="172"/>
      <c r="BG3529" s="172"/>
      <c r="BH3529" s="172"/>
      <c r="BI3529" s="172"/>
      <c r="BJ3529" s="172"/>
      <c r="BK3529" s="172"/>
      <c r="BL3529" s="172"/>
      <c r="BM3529" s="172"/>
      <c r="BN3529" s="172"/>
    </row>
    <row r="3530" spans="20:66" s="156" customFormat="1">
      <c r="T3530" s="172"/>
      <c r="U3530" s="172"/>
      <c r="V3530" s="172"/>
      <c r="W3530" s="172"/>
      <c r="X3530" s="172"/>
      <c r="Y3530" s="172"/>
      <c r="Z3530" s="172"/>
      <c r="AA3530" s="172"/>
      <c r="AB3530" s="172"/>
      <c r="AC3530" s="172"/>
      <c r="AD3530" s="172"/>
      <c r="AE3530" s="172"/>
      <c r="AF3530" s="172"/>
      <c r="AG3530" s="172"/>
      <c r="AH3530" s="172"/>
      <c r="AI3530" s="172"/>
      <c r="AJ3530" s="172"/>
      <c r="AK3530" s="172"/>
      <c r="AL3530" s="172"/>
      <c r="AM3530" s="172"/>
      <c r="AN3530" s="172"/>
      <c r="AO3530" s="172"/>
      <c r="AP3530" s="172"/>
      <c r="AQ3530" s="172"/>
      <c r="AR3530" s="172"/>
      <c r="AS3530" s="172"/>
      <c r="AT3530" s="172"/>
      <c r="AU3530" s="172"/>
      <c r="AV3530" s="172"/>
      <c r="AW3530" s="172"/>
      <c r="AX3530" s="172"/>
      <c r="AY3530" s="172"/>
      <c r="AZ3530" s="172"/>
      <c r="BA3530" s="172"/>
      <c r="BB3530" s="172"/>
      <c r="BC3530" s="172"/>
      <c r="BD3530" s="172"/>
      <c r="BE3530" s="172"/>
      <c r="BF3530" s="172"/>
      <c r="BG3530" s="172"/>
      <c r="BH3530" s="172"/>
      <c r="BI3530" s="172"/>
      <c r="BJ3530" s="172"/>
      <c r="BK3530" s="172"/>
      <c r="BL3530" s="172"/>
      <c r="BM3530" s="172"/>
      <c r="BN3530" s="172"/>
    </row>
    <row r="3531" spans="20:66" s="156" customFormat="1">
      <c r="T3531" s="172"/>
      <c r="U3531" s="172"/>
      <c r="V3531" s="172"/>
      <c r="W3531" s="172"/>
      <c r="X3531" s="172"/>
      <c r="Y3531" s="172"/>
      <c r="Z3531" s="172"/>
      <c r="AA3531" s="172"/>
      <c r="AB3531" s="172"/>
      <c r="AC3531" s="172"/>
      <c r="AD3531" s="172"/>
      <c r="AE3531" s="172"/>
      <c r="AF3531" s="172"/>
      <c r="AG3531" s="172"/>
      <c r="AH3531" s="172"/>
      <c r="AI3531" s="172"/>
      <c r="AJ3531" s="172"/>
      <c r="AK3531" s="172"/>
      <c r="AL3531" s="172"/>
      <c r="AM3531" s="172"/>
      <c r="AN3531" s="172"/>
      <c r="AO3531" s="172"/>
      <c r="AP3531" s="172"/>
      <c r="AQ3531" s="172"/>
      <c r="AR3531" s="172"/>
      <c r="AS3531" s="172"/>
      <c r="AT3531" s="172"/>
      <c r="AU3531" s="172"/>
      <c r="AV3531" s="172"/>
      <c r="AW3531" s="172"/>
      <c r="AX3531" s="172"/>
      <c r="AY3531" s="172"/>
      <c r="AZ3531" s="172"/>
      <c r="BA3531" s="172"/>
      <c r="BB3531" s="172"/>
      <c r="BC3531" s="172"/>
      <c r="BD3531" s="172"/>
      <c r="BE3531" s="172"/>
      <c r="BF3531" s="172"/>
      <c r="BG3531" s="172"/>
      <c r="BH3531" s="172"/>
      <c r="BI3531" s="172"/>
      <c r="BJ3531" s="172"/>
      <c r="BK3531" s="172"/>
      <c r="BL3531" s="172"/>
      <c r="BM3531" s="172"/>
      <c r="BN3531" s="172"/>
    </row>
    <row r="3532" spans="20:66" s="156" customFormat="1">
      <c r="T3532" s="172"/>
      <c r="U3532" s="172"/>
      <c r="V3532" s="172"/>
      <c r="W3532" s="172"/>
      <c r="X3532" s="172"/>
      <c r="Y3532" s="172"/>
      <c r="Z3532" s="172"/>
      <c r="AA3532" s="172"/>
      <c r="AB3532" s="172"/>
      <c r="AC3532" s="172"/>
      <c r="AD3532" s="172"/>
      <c r="AE3532" s="172"/>
      <c r="AF3532" s="172"/>
      <c r="AG3532" s="172"/>
      <c r="AH3532" s="172"/>
      <c r="AI3532" s="172"/>
      <c r="AJ3532" s="172"/>
      <c r="AK3532" s="172"/>
      <c r="AL3532" s="172"/>
      <c r="AM3532" s="172"/>
      <c r="AN3532" s="172"/>
      <c r="AO3532" s="172"/>
      <c r="AP3532" s="172"/>
      <c r="AQ3532" s="172"/>
      <c r="AR3532" s="172"/>
      <c r="AS3532" s="172"/>
      <c r="AT3532" s="172"/>
      <c r="AU3532" s="172"/>
      <c r="AV3532" s="172"/>
      <c r="AW3532" s="172"/>
      <c r="AX3532" s="172"/>
      <c r="AY3532" s="172"/>
      <c r="AZ3532" s="172"/>
      <c r="BA3532" s="172"/>
      <c r="BB3532" s="172"/>
      <c r="BC3532" s="172"/>
      <c r="BD3532" s="172"/>
      <c r="BE3532" s="172"/>
      <c r="BF3532" s="172"/>
      <c r="BG3532" s="172"/>
      <c r="BH3532" s="172"/>
      <c r="BI3532" s="172"/>
      <c r="BJ3532" s="172"/>
      <c r="BK3532" s="172"/>
      <c r="BL3532" s="172"/>
      <c r="BM3532" s="172"/>
      <c r="BN3532" s="172"/>
    </row>
    <row r="3533" spans="20:66" s="156" customFormat="1">
      <c r="T3533" s="172"/>
      <c r="U3533" s="172"/>
      <c r="V3533" s="172"/>
      <c r="W3533" s="172"/>
      <c r="X3533" s="172"/>
      <c r="Y3533" s="172"/>
      <c r="Z3533" s="172"/>
      <c r="AA3533" s="172"/>
      <c r="AB3533" s="172"/>
      <c r="AC3533" s="172"/>
      <c r="AD3533" s="172"/>
      <c r="AE3533" s="172"/>
      <c r="AF3533" s="172"/>
      <c r="AG3533" s="172"/>
      <c r="AH3533" s="172"/>
      <c r="AI3533" s="172"/>
      <c r="AJ3533" s="172"/>
      <c r="AK3533" s="172"/>
      <c r="AL3533" s="172"/>
      <c r="AM3533" s="172"/>
      <c r="AN3533" s="172"/>
      <c r="AO3533" s="172"/>
      <c r="AP3533" s="172"/>
      <c r="AQ3533" s="172"/>
      <c r="AR3533" s="172"/>
      <c r="AS3533" s="172"/>
      <c r="AT3533" s="172"/>
      <c r="AU3533" s="172"/>
      <c r="AV3533" s="172"/>
      <c r="AW3533" s="172"/>
      <c r="AX3533" s="172"/>
      <c r="AY3533" s="172"/>
      <c r="AZ3533" s="172"/>
      <c r="BA3533" s="172"/>
      <c r="BB3533" s="172"/>
      <c r="BC3533" s="172"/>
      <c r="BD3533" s="172"/>
      <c r="BE3533" s="172"/>
      <c r="BF3533" s="172"/>
      <c r="BG3533" s="172"/>
      <c r="BH3533" s="172"/>
      <c r="BI3533" s="172"/>
      <c r="BJ3533" s="172"/>
      <c r="BK3533" s="172"/>
      <c r="BL3533" s="172"/>
      <c r="BM3533" s="172"/>
      <c r="BN3533" s="172"/>
    </row>
    <row r="3534" spans="20:66" s="156" customFormat="1">
      <c r="T3534" s="172"/>
      <c r="U3534" s="172"/>
      <c r="V3534" s="172"/>
      <c r="W3534" s="172"/>
      <c r="X3534" s="172"/>
      <c r="Y3534" s="172"/>
      <c r="Z3534" s="172"/>
      <c r="AA3534" s="172"/>
      <c r="AB3534" s="172"/>
      <c r="AC3534" s="172"/>
      <c r="AD3534" s="172"/>
      <c r="AE3534" s="172"/>
      <c r="AF3534" s="172"/>
      <c r="AG3534" s="172"/>
      <c r="AH3534" s="172"/>
      <c r="AI3534" s="172"/>
      <c r="AJ3534" s="172"/>
      <c r="AK3534" s="172"/>
      <c r="AL3534" s="172"/>
      <c r="AM3534" s="172"/>
      <c r="AN3534" s="172"/>
      <c r="AO3534" s="172"/>
      <c r="AP3534" s="172"/>
      <c r="AQ3534" s="172"/>
      <c r="AR3534" s="172"/>
      <c r="AS3534" s="172"/>
      <c r="AT3534" s="172"/>
      <c r="AU3534" s="172"/>
      <c r="AV3534" s="172"/>
      <c r="AW3534" s="172"/>
      <c r="AX3534" s="172"/>
      <c r="AY3534" s="172"/>
      <c r="AZ3534" s="172"/>
      <c r="BA3534" s="172"/>
      <c r="BB3534" s="172"/>
      <c r="BC3534" s="172"/>
      <c r="BD3534" s="172"/>
      <c r="BE3534" s="172"/>
      <c r="BF3534" s="172"/>
      <c r="BG3534" s="172"/>
      <c r="BH3534" s="172"/>
      <c r="BI3534" s="172"/>
      <c r="BJ3534" s="172"/>
      <c r="BK3534" s="172"/>
      <c r="BL3534" s="172"/>
      <c r="BM3534" s="172"/>
      <c r="BN3534" s="172"/>
    </row>
    <row r="3535" spans="20:66" s="156" customFormat="1">
      <c r="T3535" s="172"/>
      <c r="U3535" s="172"/>
      <c r="V3535" s="172"/>
      <c r="W3535" s="172"/>
      <c r="X3535" s="172"/>
      <c r="Y3535" s="172"/>
      <c r="Z3535" s="172"/>
      <c r="AA3535" s="172"/>
      <c r="AB3535" s="172"/>
      <c r="AC3535" s="172"/>
      <c r="AD3535" s="172"/>
      <c r="AE3535" s="172"/>
      <c r="AF3535" s="172"/>
      <c r="AG3535" s="172"/>
      <c r="AH3535" s="172"/>
      <c r="AI3535" s="172"/>
      <c r="AJ3535" s="172"/>
      <c r="AK3535" s="172"/>
      <c r="AL3535" s="172"/>
      <c r="AM3535" s="172"/>
      <c r="AN3535" s="172"/>
      <c r="AO3535" s="172"/>
      <c r="AP3535" s="172"/>
      <c r="AQ3535" s="172"/>
      <c r="AR3535" s="172"/>
      <c r="AS3535" s="172"/>
      <c r="AT3535" s="172"/>
      <c r="AU3535" s="172"/>
      <c r="AV3535" s="172"/>
      <c r="AW3535" s="172"/>
      <c r="AX3535" s="172"/>
      <c r="AY3535" s="172"/>
      <c r="AZ3535" s="172"/>
      <c r="BA3535" s="172"/>
      <c r="BB3535" s="172"/>
      <c r="BC3535" s="172"/>
      <c r="BD3535" s="172"/>
      <c r="BE3535" s="172"/>
      <c r="BF3535" s="172"/>
      <c r="BG3535" s="172"/>
      <c r="BH3535" s="172"/>
      <c r="BI3535" s="172"/>
      <c r="BJ3535" s="172"/>
      <c r="BK3535" s="172"/>
      <c r="BL3535" s="172"/>
      <c r="BM3535" s="172"/>
      <c r="BN3535" s="172"/>
    </row>
    <row r="3536" spans="20:66" s="156" customFormat="1">
      <c r="T3536" s="172"/>
      <c r="U3536" s="172"/>
      <c r="V3536" s="172"/>
      <c r="W3536" s="172"/>
      <c r="X3536" s="172"/>
      <c r="Y3536" s="172"/>
      <c r="Z3536" s="172"/>
      <c r="AA3536" s="172"/>
      <c r="AB3536" s="172"/>
      <c r="AC3536" s="172"/>
      <c r="AD3536" s="172"/>
      <c r="AE3536" s="172"/>
      <c r="AF3536" s="172"/>
      <c r="AG3536" s="172"/>
      <c r="AH3536" s="172"/>
      <c r="AI3536" s="172"/>
      <c r="AJ3536" s="172"/>
      <c r="AK3536" s="172"/>
      <c r="AL3536" s="172"/>
      <c r="AM3536" s="172"/>
      <c r="AN3536" s="172"/>
      <c r="AO3536" s="172"/>
      <c r="AP3536" s="172"/>
      <c r="AQ3536" s="172"/>
      <c r="AR3536" s="172"/>
      <c r="AS3536" s="172"/>
      <c r="AT3536" s="172"/>
      <c r="AU3536" s="172"/>
      <c r="AV3536" s="172"/>
      <c r="AW3536" s="172"/>
      <c r="AX3536" s="172"/>
      <c r="AY3536" s="172"/>
      <c r="AZ3536" s="172"/>
      <c r="BA3536" s="172"/>
      <c r="BB3536" s="172"/>
      <c r="BC3536" s="172"/>
      <c r="BD3536" s="172"/>
      <c r="BE3536" s="172"/>
      <c r="BF3536" s="172"/>
      <c r="BG3536" s="172"/>
      <c r="BH3536" s="172"/>
      <c r="BI3536" s="172"/>
      <c r="BJ3536" s="172"/>
      <c r="BK3536" s="172"/>
      <c r="BL3536" s="172"/>
      <c r="BM3536" s="172"/>
      <c r="BN3536" s="172"/>
    </row>
    <row r="3537" spans="20:66" s="156" customFormat="1">
      <c r="T3537" s="172"/>
      <c r="U3537" s="172"/>
      <c r="V3537" s="172"/>
      <c r="W3537" s="172"/>
      <c r="X3537" s="172"/>
      <c r="Y3537" s="172"/>
      <c r="Z3537" s="172"/>
      <c r="AA3537" s="172"/>
      <c r="AB3537" s="172"/>
      <c r="AC3537" s="172"/>
      <c r="AD3537" s="172"/>
      <c r="AE3537" s="172"/>
      <c r="AF3537" s="172"/>
      <c r="AG3537" s="172"/>
      <c r="AH3537" s="172"/>
      <c r="AI3537" s="172"/>
      <c r="AJ3537" s="172"/>
      <c r="AK3537" s="172"/>
      <c r="AL3537" s="172"/>
      <c r="AM3537" s="172"/>
      <c r="AN3537" s="172"/>
      <c r="AO3537" s="172"/>
      <c r="AP3537" s="172"/>
      <c r="AQ3537" s="172"/>
      <c r="AR3537" s="172"/>
      <c r="AS3537" s="172"/>
      <c r="AT3537" s="172"/>
      <c r="AU3537" s="172"/>
      <c r="AV3537" s="172"/>
      <c r="AW3537" s="172"/>
      <c r="AX3537" s="172"/>
      <c r="AY3537" s="172"/>
      <c r="AZ3537" s="172"/>
      <c r="BA3537" s="172"/>
      <c r="BB3537" s="172"/>
      <c r="BC3537" s="172"/>
      <c r="BD3537" s="172"/>
      <c r="BE3537" s="172"/>
      <c r="BF3537" s="172"/>
      <c r="BG3537" s="172"/>
      <c r="BH3537" s="172"/>
      <c r="BI3537" s="172"/>
      <c r="BJ3537" s="172"/>
      <c r="BK3537" s="172"/>
      <c r="BL3537" s="172"/>
      <c r="BM3537" s="172"/>
      <c r="BN3537" s="172"/>
    </row>
    <row r="3538" spans="20:66" s="156" customFormat="1">
      <c r="T3538" s="172"/>
      <c r="U3538" s="172"/>
      <c r="V3538" s="172"/>
      <c r="W3538" s="172"/>
      <c r="X3538" s="172"/>
      <c r="Y3538" s="172"/>
      <c r="Z3538" s="172"/>
      <c r="AA3538" s="172"/>
      <c r="AB3538" s="172"/>
      <c r="AC3538" s="172"/>
      <c r="AD3538" s="172"/>
      <c r="AE3538" s="172"/>
      <c r="AF3538" s="172"/>
      <c r="AG3538" s="172"/>
      <c r="AH3538" s="172"/>
      <c r="AI3538" s="172"/>
      <c r="AJ3538" s="172"/>
      <c r="AK3538" s="172"/>
      <c r="AL3538" s="172"/>
      <c r="AM3538" s="172"/>
      <c r="AN3538" s="172"/>
      <c r="AO3538" s="172"/>
      <c r="AP3538" s="172"/>
      <c r="AQ3538" s="172"/>
      <c r="AR3538" s="172"/>
      <c r="AS3538" s="172"/>
      <c r="AT3538" s="172"/>
      <c r="AU3538" s="172"/>
      <c r="AV3538" s="172"/>
      <c r="AW3538" s="172"/>
      <c r="AX3538" s="172"/>
      <c r="AY3538" s="172"/>
      <c r="AZ3538" s="172"/>
      <c r="BA3538" s="172"/>
      <c r="BB3538" s="172"/>
      <c r="BC3538" s="172"/>
      <c r="BD3538" s="172"/>
      <c r="BE3538" s="172"/>
      <c r="BF3538" s="172"/>
      <c r="BG3538" s="172"/>
      <c r="BH3538" s="172"/>
      <c r="BI3538" s="172"/>
      <c r="BJ3538" s="172"/>
      <c r="BK3538" s="172"/>
      <c r="BL3538" s="172"/>
      <c r="BM3538" s="172"/>
      <c r="BN3538" s="172"/>
    </row>
    <row r="3539" spans="20:66" s="156" customFormat="1">
      <c r="T3539" s="172"/>
      <c r="U3539" s="172"/>
      <c r="V3539" s="172"/>
      <c r="W3539" s="172"/>
      <c r="X3539" s="172"/>
      <c r="Y3539" s="172"/>
      <c r="Z3539" s="172"/>
      <c r="AA3539" s="172"/>
      <c r="AB3539" s="172"/>
      <c r="AC3539" s="172"/>
      <c r="AD3539" s="172"/>
      <c r="AE3539" s="172"/>
      <c r="AF3539" s="172"/>
      <c r="AG3539" s="172"/>
      <c r="AH3539" s="172"/>
      <c r="AI3539" s="172"/>
      <c r="AJ3539" s="172"/>
      <c r="AK3539" s="172"/>
      <c r="AL3539" s="172"/>
      <c r="AM3539" s="172"/>
      <c r="AN3539" s="172"/>
      <c r="AO3539" s="172"/>
      <c r="AP3539" s="172"/>
      <c r="AQ3539" s="172"/>
      <c r="AR3539" s="172"/>
      <c r="AS3539" s="172"/>
      <c r="AT3539" s="172"/>
      <c r="AU3539" s="172"/>
      <c r="AV3539" s="172"/>
      <c r="AW3539" s="172"/>
      <c r="AX3539" s="172"/>
      <c r="AY3539" s="172"/>
      <c r="AZ3539" s="172"/>
      <c r="BA3539" s="172"/>
      <c r="BB3539" s="172"/>
      <c r="BC3539" s="172"/>
      <c r="BD3539" s="172"/>
      <c r="BE3539" s="172"/>
      <c r="BF3539" s="172"/>
      <c r="BG3539" s="172"/>
      <c r="BH3539" s="172"/>
      <c r="BI3539" s="172"/>
      <c r="BJ3539" s="172"/>
      <c r="BK3539" s="172"/>
      <c r="BL3539" s="172"/>
      <c r="BM3539" s="172"/>
      <c r="BN3539" s="172"/>
    </row>
    <row r="3540" spans="20:66" s="156" customFormat="1">
      <c r="T3540" s="172"/>
      <c r="U3540" s="172"/>
      <c r="V3540" s="172"/>
      <c r="W3540" s="172"/>
      <c r="X3540" s="172"/>
      <c r="Y3540" s="172"/>
      <c r="Z3540" s="172"/>
      <c r="AA3540" s="172"/>
      <c r="AB3540" s="172"/>
      <c r="AC3540" s="172"/>
      <c r="AD3540" s="172"/>
      <c r="AE3540" s="172"/>
      <c r="AF3540" s="172"/>
      <c r="AG3540" s="172"/>
      <c r="AH3540" s="172"/>
      <c r="AI3540" s="172"/>
      <c r="AJ3540" s="172"/>
      <c r="AK3540" s="172"/>
      <c r="AL3540" s="172"/>
      <c r="AM3540" s="172"/>
      <c r="AN3540" s="172"/>
      <c r="AO3540" s="172"/>
      <c r="AP3540" s="172"/>
      <c r="AQ3540" s="172"/>
      <c r="AR3540" s="172"/>
      <c r="AS3540" s="172"/>
      <c r="AT3540" s="172"/>
      <c r="AU3540" s="172"/>
      <c r="AV3540" s="172"/>
      <c r="AW3540" s="172"/>
      <c r="AX3540" s="172"/>
      <c r="AY3540" s="172"/>
      <c r="AZ3540" s="172"/>
      <c r="BA3540" s="172"/>
      <c r="BB3540" s="172"/>
      <c r="BC3540" s="172"/>
      <c r="BD3540" s="172"/>
      <c r="BE3540" s="172"/>
      <c r="BF3540" s="172"/>
      <c r="BG3540" s="172"/>
      <c r="BH3540" s="172"/>
      <c r="BI3540" s="172"/>
      <c r="BJ3540" s="172"/>
      <c r="BK3540" s="172"/>
      <c r="BL3540" s="172"/>
      <c r="BM3540" s="172"/>
      <c r="BN3540" s="172"/>
    </row>
    <row r="3541" spans="20:66" s="156" customFormat="1">
      <c r="T3541" s="172"/>
      <c r="U3541" s="172"/>
      <c r="V3541" s="172"/>
      <c r="W3541" s="172"/>
      <c r="X3541" s="172"/>
      <c r="Y3541" s="172"/>
      <c r="Z3541" s="172"/>
      <c r="AA3541" s="172"/>
      <c r="AB3541" s="172"/>
      <c r="AC3541" s="172"/>
      <c r="AD3541" s="172"/>
      <c r="AE3541" s="172"/>
      <c r="AF3541" s="172"/>
      <c r="AG3541" s="172"/>
      <c r="AH3541" s="172"/>
      <c r="AI3541" s="172"/>
      <c r="AJ3541" s="172"/>
      <c r="AK3541" s="172"/>
      <c r="AL3541" s="172"/>
      <c r="AM3541" s="172"/>
      <c r="AN3541" s="172"/>
      <c r="AO3541" s="172"/>
      <c r="AP3541" s="172"/>
      <c r="AQ3541" s="172"/>
      <c r="AR3541" s="172"/>
      <c r="AS3541" s="172"/>
      <c r="AT3541" s="172"/>
      <c r="AU3541" s="172"/>
      <c r="AV3541" s="172"/>
      <c r="AW3541" s="172"/>
      <c r="AX3541" s="172"/>
      <c r="AY3541" s="172"/>
      <c r="AZ3541" s="172"/>
      <c r="BA3541" s="172"/>
      <c r="BB3541" s="172"/>
      <c r="BC3541" s="172"/>
      <c r="BD3541" s="172"/>
      <c r="BE3541" s="172"/>
      <c r="BF3541" s="172"/>
      <c r="BG3541" s="172"/>
      <c r="BH3541" s="172"/>
      <c r="BI3541" s="172"/>
      <c r="BJ3541" s="172"/>
      <c r="BK3541" s="172"/>
      <c r="BL3541" s="172"/>
      <c r="BM3541" s="172"/>
      <c r="BN3541" s="172"/>
    </row>
    <row r="3542" spans="20:66" s="156" customFormat="1">
      <c r="T3542" s="172"/>
      <c r="U3542" s="172"/>
      <c r="V3542" s="172"/>
      <c r="W3542" s="172"/>
      <c r="X3542" s="172"/>
      <c r="Y3542" s="172"/>
      <c r="Z3542" s="172"/>
      <c r="AA3542" s="172"/>
      <c r="AB3542" s="172"/>
      <c r="AC3542" s="172"/>
      <c r="AD3542" s="172"/>
      <c r="AE3542" s="172"/>
      <c r="AF3542" s="172"/>
      <c r="AG3542" s="172"/>
      <c r="AH3542" s="172"/>
      <c r="AI3542" s="172"/>
      <c r="AJ3542" s="172"/>
      <c r="AK3542" s="172"/>
      <c r="AL3542" s="172"/>
      <c r="AM3542" s="172"/>
      <c r="AN3542" s="172"/>
      <c r="AO3542" s="172"/>
      <c r="AP3542" s="172"/>
      <c r="AQ3542" s="172"/>
      <c r="AR3542" s="172"/>
      <c r="AS3542" s="172"/>
      <c r="AT3542" s="172"/>
      <c r="AU3542" s="172"/>
      <c r="AV3542" s="172"/>
      <c r="AW3542" s="172"/>
      <c r="AX3542" s="172"/>
      <c r="AY3542" s="172"/>
      <c r="AZ3542" s="172"/>
      <c r="BA3542" s="172"/>
      <c r="BB3542" s="172"/>
      <c r="BC3542" s="172"/>
      <c r="BD3542" s="172"/>
      <c r="BE3542" s="172"/>
      <c r="BF3542" s="172"/>
      <c r="BG3542" s="172"/>
      <c r="BH3542" s="172"/>
      <c r="BI3542" s="172"/>
      <c r="BJ3542" s="172"/>
      <c r="BK3542" s="172"/>
      <c r="BL3542" s="172"/>
      <c r="BM3542" s="172"/>
      <c r="BN3542" s="172"/>
    </row>
    <row r="3543" spans="20:66" s="156" customFormat="1">
      <c r="T3543" s="172"/>
      <c r="U3543" s="172"/>
      <c r="V3543" s="172"/>
      <c r="W3543" s="172"/>
      <c r="X3543" s="172"/>
      <c r="Y3543" s="172"/>
      <c r="Z3543" s="172"/>
      <c r="AA3543" s="172"/>
      <c r="AB3543" s="172"/>
      <c r="AC3543" s="172"/>
      <c r="AD3543" s="172"/>
      <c r="AE3543" s="172"/>
      <c r="AF3543" s="172"/>
      <c r="AG3543" s="172"/>
      <c r="AH3543" s="172"/>
      <c r="AI3543" s="172"/>
      <c r="AJ3543" s="172"/>
      <c r="AK3543" s="172"/>
      <c r="AL3543" s="172"/>
      <c r="AM3543" s="172"/>
      <c r="AN3543" s="172"/>
      <c r="AO3543" s="172"/>
      <c r="AP3543" s="172"/>
      <c r="AQ3543" s="172"/>
      <c r="AR3543" s="172"/>
      <c r="AS3543" s="172"/>
      <c r="AT3543" s="172"/>
      <c r="AU3543" s="172"/>
      <c r="AV3543" s="172"/>
      <c r="AW3543" s="172"/>
      <c r="AX3543" s="172"/>
      <c r="AY3543" s="172"/>
      <c r="AZ3543" s="172"/>
      <c r="BA3543" s="172"/>
      <c r="BB3543" s="172"/>
      <c r="BC3543" s="172"/>
      <c r="BD3543" s="172"/>
      <c r="BE3543" s="172"/>
      <c r="BF3543" s="172"/>
      <c r="BG3543" s="172"/>
      <c r="BH3543" s="172"/>
      <c r="BI3543" s="172"/>
      <c r="BJ3543" s="172"/>
      <c r="BK3543" s="172"/>
      <c r="BL3543" s="172"/>
      <c r="BM3543" s="172"/>
      <c r="BN3543" s="172"/>
    </row>
    <row r="3544" spans="20:66" s="156" customFormat="1">
      <c r="T3544" s="172"/>
      <c r="U3544" s="172"/>
      <c r="V3544" s="172"/>
      <c r="W3544" s="172"/>
      <c r="X3544" s="172"/>
      <c r="Y3544" s="172"/>
      <c r="Z3544" s="172"/>
      <c r="AA3544" s="172"/>
      <c r="AB3544" s="172"/>
      <c r="AC3544" s="172"/>
      <c r="AD3544" s="172"/>
      <c r="AE3544" s="172"/>
      <c r="AF3544" s="172"/>
      <c r="AG3544" s="172"/>
      <c r="AH3544" s="172"/>
      <c r="AI3544" s="172"/>
      <c r="AJ3544" s="172"/>
      <c r="AK3544" s="172"/>
      <c r="AL3544" s="172"/>
      <c r="AM3544" s="172"/>
      <c r="AN3544" s="172"/>
      <c r="AO3544" s="172"/>
      <c r="AP3544" s="172"/>
      <c r="AQ3544" s="172"/>
      <c r="AR3544" s="172"/>
      <c r="AS3544" s="172"/>
      <c r="AT3544" s="172"/>
      <c r="AU3544" s="172"/>
      <c r="AV3544" s="172"/>
      <c r="AW3544" s="172"/>
      <c r="AX3544" s="172"/>
      <c r="AY3544" s="172"/>
      <c r="AZ3544" s="172"/>
      <c r="BA3544" s="172"/>
      <c r="BB3544" s="172"/>
      <c r="BC3544" s="172"/>
      <c r="BD3544" s="172"/>
      <c r="BE3544" s="172"/>
      <c r="BF3544" s="172"/>
      <c r="BG3544" s="172"/>
      <c r="BH3544" s="172"/>
      <c r="BI3544" s="172"/>
      <c r="BJ3544" s="172"/>
      <c r="BK3544" s="172"/>
      <c r="BL3544" s="172"/>
      <c r="BM3544" s="172"/>
      <c r="BN3544" s="172"/>
    </row>
    <row r="3545" spans="20:66" s="156" customFormat="1">
      <c r="T3545" s="172"/>
      <c r="U3545" s="172"/>
      <c r="V3545" s="172"/>
      <c r="W3545" s="172"/>
      <c r="X3545" s="172"/>
      <c r="Y3545" s="172"/>
      <c r="Z3545" s="172"/>
      <c r="AA3545" s="172"/>
      <c r="AB3545" s="172"/>
      <c r="AC3545" s="172"/>
      <c r="AD3545" s="172"/>
      <c r="AE3545" s="172"/>
      <c r="AF3545" s="172"/>
      <c r="AG3545" s="172"/>
      <c r="AH3545" s="172"/>
      <c r="AI3545" s="172"/>
      <c r="AJ3545" s="172"/>
      <c r="AK3545" s="172"/>
      <c r="AL3545" s="172"/>
      <c r="AM3545" s="172"/>
      <c r="AN3545" s="172"/>
      <c r="AO3545" s="172"/>
      <c r="AP3545" s="172"/>
      <c r="AQ3545" s="172"/>
      <c r="AR3545" s="172"/>
      <c r="AS3545" s="172"/>
      <c r="AT3545" s="172"/>
      <c r="AU3545" s="172"/>
      <c r="AV3545" s="172"/>
      <c r="AW3545" s="172"/>
      <c r="AX3545" s="172"/>
      <c r="AY3545" s="172"/>
      <c r="AZ3545" s="172"/>
      <c r="BA3545" s="172"/>
      <c r="BB3545" s="172"/>
      <c r="BC3545" s="172"/>
      <c r="BD3545" s="172"/>
      <c r="BE3545" s="172"/>
      <c r="BF3545" s="172"/>
      <c r="BG3545" s="172"/>
      <c r="BH3545" s="172"/>
      <c r="BI3545" s="172"/>
      <c r="BJ3545" s="172"/>
      <c r="BK3545" s="172"/>
      <c r="BL3545" s="172"/>
      <c r="BM3545" s="172"/>
      <c r="BN3545" s="172"/>
    </row>
    <row r="3546" spans="20:66" s="156" customFormat="1">
      <c r="T3546" s="172"/>
      <c r="U3546" s="172"/>
      <c r="V3546" s="172"/>
      <c r="W3546" s="172"/>
      <c r="X3546" s="172"/>
      <c r="Y3546" s="172"/>
      <c r="Z3546" s="172"/>
      <c r="AA3546" s="172"/>
      <c r="AB3546" s="172"/>
      <c r="AC3546" s="172"/>
      <c r="AD3546" s="172"/>
      <c r="AE3546" s="172"/>
      <c r="AF3546" s="172"/>
      <c r="AG3546" s="172"/>
      <c r="AH3546" s="172"/>
      <c r="AI3546" s="172"/>
      <c r="AJ3546" s="172"/>
      <c r="AK3546" s="172"/>
      <c r="AL3546" s="172"/>
      <c r="AM3546" s="172"/>
      <c r="AN3546" s="172"/>
      <c r="AO3546" s="172"/>
      <c r="AP3546" s="172"/>
      <c r="AQ3546" s="172"/>
      <c r="AR3546" s="172"/>
      <c r="AS3546" s="172"/>
      <c r="AT3546" s="172"/>
      <c r="AU3546" s="172"/>
      <c r="AV3546" s="172"/>
      <c r="AW3546" s="172"/>
      <c r="AX3546" s="172"/>
      <c r="AY3546" s="172"/>
      <c r="AZ3546" s="172"/>
      <c r="BA3546" s="172"/>
      <c r="BB3546" s="172"/>
      <c r="BC3546" s="172"/>
      <c r="BD3546" s="172"/>
      <c r="BE3546" s="172"/>
      <c r="BF3546" s="172"/>
      <c r="BG3546" s="172"/>
      <c r="BH3546" s="172"/>
      <c r="BI3546" s="172"/>
      <c r="BJ3546" s="172"/>
      <c r="BK3546" s="172"/>
      <c r="BL3546" s="172"/>
      <c r="BM3546" s="172"/>
      <c r="BN3546" s="172"/>
    </row>
    <row r="3547" spans="20:66" s="156" customFormat="1">
      <c r="T3547" s="172"/>
      <c r="U3547" s="172"/>
      <c r="V3547" s="172"/>
      <c r="W3547" s="172"/>
      <c r="X3547" s="172"/>
      <c r="Y3547" s="172"/>
      <c r="Z3547" s="172"/>
      <c r="AA3547" s="172"/>
      <c r="AB3547" s="172"/>
      <c r="AC3547" s="172"/>
      <c r="AD3547" s="172"/>
      <c r="AE3547" s="172"/>
      <c r="AF3547" s="172"/>
      <c r="AG3547" s="172"/>
      <c r="AH3547" s="172"/>
      <c r="AI3547" s="172"/>
      <c r="AJ3547" s="172"/>
      <c r="AK3547" s="172"/>
      <c r="AL3547" s="172"/>
      <c r="AM3547" s="172"/>
      <c r="AN3547" s="172"/>
      <c r="AO3547" s="172"/>
      <c r="AP3547" s="172"/>
      <c r="AQ3547" s="172"/>
      <c r="AR3547" s="172"/>
      <c r="AS3547" s="172"/>
      <c r="AT3547" s="172"/>
      <c r="AU3547" s="172"/>
      <c r="AV3547" s="172"/>
      <c r="AW3547" s="172"/>
      <c r="AX3547" s="172"/>
      <c r="AY3547" s="172"/>
      <c r="AZ3547" s="172"/>
      <c r="BA3547" s="172"/>
      <c r="BB3547" s="172"/>
      <c r="BC3547" s="172"/>
      <c r="BD3547" s="172"/>
      <c r="BE3547" s="172"/>
      <c r="BF3547" s="172"/>
      <c r="BG3547" s="172"/>
      <c r="BH3547" s="172"/>
      <c r="BI3547" s="172"/>
      <c r="BJ3547" s="172"/>
      <c r="BK3547" s="172"/>
      <c r="BL3547" s="172"/>
      <c r="BM3547" s="172"/>
      <c r="BN3547" s="172"/>
    </row>
    <row r="3548" spans="20:66" s="156" customFormat="1">
      <c r="T3548" s="172"/>
      <c r="U3548" s="172"/>
      <c r="V3548" s="172"/>
      <c r="W3548" s="172"/>
      <c r="X3548" s="172"/>
      <c r="Y3548" s="172"/>
      <c r="Z3548" s="172"/>
      <c r="AA3548" s="172"/>
      <c r="AB3548" s="172"/>
      <c r="AC3548" s="172"/>
      <c r="AD3548" s="172"/>
      <c r="AE3548" s="172"/>
      <c r="AF3548" s="172"/>
      <c r="AG3548" s="172"/>
      <c r="AH3548" s="172"/>
      <c r="AI3548" s="172"/>
      <c r="AJ3548" s="172"/>
      <c r="AK3548" s="172"/>
      <c r="AL3548" s="172"/>
      <c r="AM3548" s="172"/>
      <c r="AN3548" s="172"/>
      <c r="AO3548" s="172"/>
      <c r="AP3548" s="172"/>
      <c r="AQ3548" s="172"/>
      <c r="AR3548" s="172"/>
      <c r="AS3548" s="172"/>
      <c r="AT3548" s="172"/>
      <c r="AU3548" s="172"/>
      <c r="AV3548" s="172"/>
      <c r="AW3548" s="172"/>
      <c r="AX3548" s="172"/>
      <c r="AY3548" s="172"/>
      <c r="AZ3548" s="172"/>
      <c r="BA3548" s="172"/>
      <c r="BB3548" s="172"/>
      <c r="BC3548" s="172"/>
      <c r="BD3548" s="172"/>
      <c r="BE3548" s="172"/>
      <c r="BF3548" s="172"/>
      <c r="BG3548" s="172"/>
      <c r="BH3548" s="172"/>
      <c r="BI3548" s="172"/>
      <c r="BJ3548" s="172"/>
      <c r="BK3548" s="172"/>
      <c r="BL3548" s="172"/>
      <c r="BM3548" s="172"/>
      <c r="BN3548" s="172"/>
    </row>
    <row r="3549" spans="20:66" s="156" customFormat="1">
      <c r="T3549" s="172"/>
      <c r="U3549" s="172"/>
      <c r="V3549" s="172"/>
      <c r="W3549" s="172"/>
      <c r="X3549" s="172"/>
      <c r="Y3549" s="172"/>
      <c r="Z3549" s="172"/>
      <c r="AA3549" s="172"/>
      <c r="AB3549" s="172"/>
      <c r="AC3549" s="172"/>
      <c r="AD3549" s="172"/>
      <c r="AE3549" s="172"/>
      <c r="AF3549" s="172"/>
      <c r="AG3549" s="172"/>
      <c r="AH3549" s="172"/>
      <c r="AI3549" s="172"/>
      <c r="AJ3549" s="172"/>
      <c r="AK3549" s="172"/>
      <c r="AL3549" s="172"/>
      <c r="AM3549" s="172"/>
      <c r="AN3549" s="172"/>
      <c r="AO3549" s="172"/>
      <c r="AP3549" s="172"/>
      <c r="AQ3549" s="172"/>
      <c r="AR3549" s="172"/>
      <c r="AS3549" s="172"/>
      <c r="AT3549" s="172"/>
      <c r="AU3549" s="172"/>
      <c r="AV3549" s="172"/>
      <c r="AW3549" s="172"/>
      <c r="AX3549" s="172"/>
      <c r="AY3549" s="172"/>
      <c r="AZ3549" s="172"/>
      <c r="BA3549" s="172"/>
      <c r="BB3549" s="172"/>
      <c r="BC3549" s="172"/>
      <c r="BD3549" s="172"/>
      <c r="BE3549" s="172"/>
      <c r="BF3549" s="172"/>
      <c r="BG3549" s="172"/>
      <c r="BH3549" s="172"/>
      <c r="BI3549" s="172"/>
      <c r="BJ3549" s="172"/>
      <c r="BK3549" s="172"/>
      <c r="BL3549" s="172"/>
      <c r="BM3549" s="172"/>
      <c r="BN3549" s="172"/>
    </row>
    <row r="3550" spans="20:66" s="156" customFormat="1">
      <c r="T3550" s="172"/>
      <c r="U3550" s="172"/>
      <c r="V3550" s="172"/>
      <c r="W3550" s="172"/>
      <c r="X3550" s="172"/>
      <c r="Y3550" s="172"/>
      <c r="Z3550" s="172"/>
      <c r="AA3550" s="172"/>
      <c r="AB3550" s="172"/>
      <c r="AC3550" s="172"/>
      <c r="AD3550" s="172"/>
      <c r="AE3550" s="172"/>
      <c r="AF3550" s="172"/>
      <c r="AG3550" s="172"/>
      <c r="AH3550" s="172"/>
      <c r="AI3550" s="172"/>
      <c r="AJ3550" s="172"/>
      <c r="AK3550" s="172"/>
      <c r="AL3550" s="172"/>
      <c r="AM3550" s="172"/>
      <c r="AN3550" s="172"/>
      <c r="AO3550" s="172"/>
      <c r="AP3550" s="172"/>
      <c r="AQ3550" s="172"/>
      <c r="AR3550" s="172"/>
      <c r="AS3550" s="172"/>
      <c r="AT3550" s="172"/>
      <c r="AU3550" s="172"/>
      <c r="AV3550" s="172"/>
      <c r="AW3550" s="172"/>
      <c r="AX3550" s="172"/>
      <c r="AY3550" s="172"/>
      <c r="AZ3550" s="172"/>
      <c r="BA3550" s="172"/>
      <c r="BB3550" s="172"/>
      <c r="BC3550" s="172"/>
      <c r="BD3550" s="172"/>
      <c r="BE3550" s="172"/>
      <c r="BF3550" s="172"/>
      <c r="BG3550" s="172"/>
      <c r="BH3550" s="172"/>
      <c r="BI3550" s="172"/>
      <c r="BJ3550" s="172"/>
      <c r="BK3550" s="172"/>
      <c r="BL3550" s="172"/>
      <c r="BM3550" s="172"/>
      <c r="BN3550" s="172"/>
    </row>
    <row r="3551" spans="20:66" s="156" customFormat="1">
      <c r="T3551" s="172"/>
      <c r="U3551" s="172"/>
      <c r="V3551" s="172"/>
      <c r="W3551" s="172"/>
      <c r="X3551" s="172"/>
      <c r="Y3551" s="172"/>
      <c r="Z3551" s="172"/>
      <c r="AA3551" s="172"/>
      <c r="AB3551" s="172"/>
      <c r="AC3551" s="172"/>
      <c r="AD3551" s="172"/>
      <c r="AE3551" s="172"/>
      <c r="AF3551" s="172"/>
      <c r="AG3551" s="172"/>
      <c r="AH3551" s="172"/>
      <c r="AI3551" s="172"/>
      <c r="AJ3551" s="172"/>
      <c r="AK3551" s="172"/>
      <c r="AL3551" s="172"/>
      <c r="AM3551" s="172"/>
      <c r="AN3551" s="172"/>
      <c r="AO3551" s="172"/>
      <c r="AP3551" s="172"/>
      <c r="AQ3551" s="172"/>
      <c r="AR3551" s="172"/>
      <c r="AS3551" s="172"/>
      <c r="AT3551" s="172"/>
      <c r="AU3551" s="172"/>
      <c r="AV3551" s="172"/>
      <c r="AW3551" s="172"/>
      <c r="AX3551" s="172"/>
      <c r="AY3551" s="172"/>
      <c r="AZ3551" s="172"/>
      <c r="BA3551" s="172"/>
      <c r="BB3551" s="172"/>
      <c r="BC3551" s="172"/>
      <c r="BD3551" s="172"/>
      <c r="BE3551" s="172"/>
      <c r="BF3551" s="172"/>
      <c r="BG3551" s="172"/>
      <c r="BH3551" s="172"/>
      <c r="BI3551" s="172"/>
      <c r="BJ3551" s="172"/>
      <c r="BK3551" s="172"/>
      <c r="BL3551" s="172"/>
      <c r="BM3551" s="172"/>
      <c r="BN3551" s="172"/>
    </row>
    <row r="3552" spans="20:66" s="156" customFormat="1">
      <c r="T3552" s="172"/>
      <c r="U3552" s="172"/>
      <c r="V3552" s="172"/>
      <c r="W3552" s="172"/>
      <c r="X3552" s="172"/>
      <c r="Y3552" s="172"/>
      <c r="Z3552" s="172"/>
      <c r="AA3552" s="172"/>
      <c r="AB3552" s="172"/>
      <c r="AC3552" s="172"/>
      <c r="AD3552" s="172"/>
      <c r="AE3552" s="172"/>
      <c r="AF3552" s="172"/>
      <c r="AG3552" s="172"/>
      <c r="AH3552" s="172"/>
      <c r="AI3552" s="172"/>
      <c r="AJ3552" s="172"/>
      <c r="AK3552" s="172"/>
      <c r="AL3552" s="172"/>
      <c r="AM3552" s="172"/>
      <c r="AN3552" s="172"/>
      <c r="AO3552" s="172"/>
      <c r="AP3552" s="172"/>
      <c r="AQ3552" s="172"/>
      <c r="AR3552" s="172"/>
      <c r="AS3552" s="172"/>
      <c r="AT3552" s="172"/>
      <c r="AU3552" s="172"/>
      <c r="AV3552" s="172"/>
      <c r="AW3552" s="172"/>
      <c r="AX3552" s="172"/>
      <c r="AY3552" s="172"/>
      <c r="AZ3552" s="172"/>
      <c r="BA3552" s="172"/>
      <c r="BB3552" s="172"/>
      <c r="BC3552" s="172"/>
      <c r="BD3552" s="172"/>
      <c r="BE3552" s="172"/>
      <c r="BF3552" s="172"/>
      <c r="BG3552" s="172"/>
      <c r="BH3552" s="172"/>
      <c r="BI3552" s="172"/>
      <c r="BJ3552" s="172"/>
      <c r="BK3552" s="172"/>
      <c r="BL3552" s="172"/>
      <c r="BM3552" s="172"/>
      <c r="BN3552" s="172"/>
    </row>
    <row r="3553" spans="20:66" s="156" customFormat="1">
      <c r="T3553" s="172"/>
      <c r="U3553" s="172"/>
      <c r="V3553" s="172"/>
      <c r="W3553" s="172"/>
      <c r="X3553" s="172"/>
      <c r="Y3553" s="172"/>
      <c r="Z3553" s="172"/>
      <c r="AA3553" s="172"/>
      <c r="AB3553" s="172"/>
      <c r="AC3553" s="172"/>
      <c r="AD3553" s="172"/>
      <c r="AE3553" s="172"/>
      <c r="AF3553" s="172"/>
      <c r="AG3553" s="172"/>
      <c r="AH3553" s="172"/>
      <c r="AI3553" s="172"/>
      <c r="AJ3553" s="172"/>
      <c r="AK3553" s="172"/>
      <c r="AL3553" s="172"/>
      <c r="AM3553" s="172"/>
      <c r="AN3553" s="172"/>
      <c r="AO3553" s="172"/>
      <c r="AP3553" s="172"/>
      <c r="AQ3553" s="172"/>
      <c r="AR3553" s="172"/>
      <c r="AS3553" s="172"/>
      <c r="AT3553" s="172"/>
      <c r="AU3553" s="172"/>
      <c r="AV3553" s="172"/>
      <c r="AW3553" s="172"/>
      <c r="AX3553" s="172"/>
      <c r="AY3553" s="172"/>
      <c r="AZ3553" s="172"/>
      <c r="BA3553" s="172"/>
      <c r="BB3553" s="172"/>
      <c r="BC3553" s="172"/>
      <c r="BD3553" s="172"/>
      <c r="BE3553" s="172"/>
      <c r="BF3553" s="172"/>
      <c r="BG3553" s="172"/>
      <c r="BH3553" s="172"/>
      <c r="BI3553" s="172"/>
      <c r="BJ3553" s="172"/>
      <c r="BK3553" s="172"/>
      <c r="BL3553" s="172"/>
      <c r="BM3553" s="172"/>
      <c r="BN3553" s="172"/>
    </row>
    <row r="3554" spans="20:66" s="156" customFormat="1">
      <c r="T3554" s="172"/>
      <c r="U3554" s="172"/>
      <c r="V3554" s="172"/>
      <c r="W3554" s="172"/>
      <c r="X3554" s="172"/>
      <c r="Y3554" s="172"/>
      <c r="Z3554" s="172"/>
      <c r="AA3554" s="172"/>
      <c r="AB3554" s="172"/>
      <c r="AC3554" s="172"/>
      <c r="AD3554" s="172"/>
      <c r="AE3554" s="172"/>
      <c r="AF3554" s="172"/>
      <c r="AG3554" s="172"/>
      <c r="AH3554" s="172"/>
      <c r="AI3554" s="172"/>
      <c r="AJ3554" s="172"/>
      <c r="AK3554" s="172"/>
      <c r="AL3554" s="172"/>
      <c r="AM3554" s="172"/>
      <c r="AN3554" s="172"/>
      <c r="AO3554" s="172"/>
      <c r="AP3554" s="172"/>
      <c r="AQ3554" s="172"/>
      <c r="AR3554" s="172"/>
      <c r="AS3554" s="172"/>
      <c r="AT3554" s="172"/>
      <c r="AU3554" s="172"/>
      <c r="AV3554" s="172"/>
      <c r="AW3554" s="172"/>
      <c r="AX3554" s="172"/>
      <c r="AY3554" s="172"/>
      <c r="AZ3554" s="172"/>
      <c r="BA3554" s="172"/>
      <c r="BB3554" s="172"/>
      <c r="BC3554" s="172"/>
      <c r="BD3554" s="172"/>
      <c r="BE3554" s="172"/>
      <c r="BF3554" s="172"/>
      <c r="BG3554" s="172"/>
      <c r="BH3554" s="172"/>
      <c r="BI3554" s="172"/>
      <c r="BJ3554" s="172"/>
      <c r="BK3554" s="172"/>
      <c r="BL3554" s="172"/>
      <c r="BM3554" s="172"/>
      <c r="BN3554" s="172"/>
    </row>
    <row r="3555" spans="20:66" s="156" customFormat="1">
      <c r="T3555" s="172"/>
      <c r="U3555" s="172"/>
      <c r="V3555" s="172"/>
      <c r="W3555" s="172"/>
      <c r="X3555" s="172"/>
      <c r="Y3555" s="172"/>
      <c r="Z3555" s="172"/>
      <c r="AA3555" s="172"/>
      <c r="AB3555" s="172"/>
      <c r="AC3555" s="172"/>
      <c r="AD3555" s="172"/>
      <c r="AE3555" s="172"/>
      <c r="AF3555" s="172"/>
      <c r="AG3555" s="172"/>
      <c r="AH3555" s="172"/>
      <c r="AI3555" s="172"/>
      <c r="AJ3555" s="172"/>
      <c r="AK3555" s="172"/>
      <c r="AL3555" s="172"/>
      <c r="AM3555" s="172"/>
      <c r="AN3555" s="172"/>
      <c r="AO3555" s="172"/>
      <c r="AP3555" s="172"/>
      <c r="AQ3555" s="172"/>
      <c r="AR3555" s="172"/>
      <c r="AS3555" s="172"/>
      <c r="AT3555" s="172"/>
      <c r="AU3555" s="172"/>
      <c r="AV3555" s="172"/>
      <c r="AW3555" s="172"/>
      <c r="AX3555" s="172"/>
      <c r="AY3555" s="172"/>
      <c r="AZ3555" s="172"/>
      <c r="BA3555" s="172"/>
      <c r="BB3555" s="172"/>
      <c r="BC3555" s="172"/>
      <c r="BD3555" s="172"/>
      <c r="BE3555" s="172"/>
      <c r="BF3555" s="172"/>
      <c r="BG3555" s="172"/>
      <c r="BH3555" s="172"/>
      <c r="BI3555" s="172"/>
      <c r="BJ3555" s="172"/>
      <c r="BK3555" s="172"/>
      <c r="BL3555" s="172"/>
      <c r="BM3555" s="172"/>
      <c r="BN3555" s="172"/>
    </row>
    <row r="3556" spans="20:66" s="156" customFormat="1">
      <c r="T3556" s="172"/>
      <c r="U3556" s="172"/>
      <c r="V3556" s="172"/>
      <c r="W3556" s="172"/>
      <c r="X3556" s="172"/>
      <c r="Y3556" s="172"/>
      <c r="Z3556" s="172"/>
      <c r="AA3556" s="172"/>
      <c r="AB3556" s="172"/>
      <c r="AC3556" s="172"/>
      <c r="AD3556" s="172"/>
      <c r="AE3556" s="172"/>
      <c r="AF3556" s="172"/>
      <c r="AG3556" s="172"/>
      <c r="AH3556" s="172"/>
      <c r="AI3556" s="172"/>
      <c r="AJ3556" s="172"/>
      <c r="AK3556" s="172"/>
      <c r="AL3556" s="172"/>
      <c r="AM3556" s="172"/>
      <c r="AN3556" s="172"/>
      <c r="AO3556" s="172"/>
      <c r="AP3556" s="172"/>
      <c r="AQ3556" s="172"/>
      <c r="AR3556" s="172"/>
      <c r="AS3556" s="172"/>
      <c r="AT3556" s="172"/>
      <c r="AU3556" s="172"/>
      <c r="AV3556" s="172"/>
      <c r="AW3556" s="172"/>
      <c r="AX3556" s="172"/>
      <c r="AY3556" s="172"/>
      <c r="AZ3556" s="172"/>
      <c r="BA3556" s="172"/>
      <c r="BB3556" s="172"/>
      <c r="BC3556" s="172"/>
      <c r="BD3556" s="172"/>
      <c r="BE3556" s="172"/>
      <c r="BF3556" s="172"/>
      <c r="BG3556" s="172"/>
      <c r="BH3556" s="172"/>
      <c r="BI3556" s="172"/>
      <c r="BJ3556" s="172"/>
      <c r="BK3556" s="172"/>
      <c r="BL3556" s="172"/>
      <c r="BM3556" s="172"/>
      <c r="BN3556" s="172"/>
    </row>
    <row r="3557" spans="20:66" s="156" customFormat="1">
      <c r="T3557" s="172"/>
      <c r="U3557" s="172"/>
      <c r="V3557" s="172"/>
      <c r="W3557" s="172"/>
      <c r="X3557" s="172"/>
      <c r="Y3557" s="172"/>
      <c r="Z3557" s="172"/>
      <c r="AA3557" s="172"/>
      <c r="AB3557" s="172"/>
      <c r="AC3557" s="172"/>
      <c r="AD3557" s="172"/>
      <c r="AE3557" s="172"/>
      <c r="AF3557" s="172"/>
      <c r="AG3557" s="172"/>
      <c r="AH3557" s="172"/>
      <c r="AI3557" s="172"/>
      <c r="AJ3557" s="172"/>
      <c r="AK3557" s="172"/>
      <c r="AL3557" s="172"/>
      <c r="AM3557" s="172"/>
      <c r="AN3557" s="172"/>
      <c r="AO3557" s="172"/>
      <c r="AP3557" s="172"/>
      <c r="AQ3557" s="172"/>
      <c r="AR3557" s="172"/>
      <c r="AS3557" s="172"/>
      <c r="AT3557" s="172"/>
      <c r="AU3557" s="172"/>
      <c r="AV3557" s="172"/>
      <c r="AW3557" s="172"/>
      <c r="AX3557" s="172"/>
      <c r="AY3557" s="172"/>
      <c r="AZ3557" s="172"/>
      <c r="BA3557" s="172"/>
      <c r="BB3557" s="172"/>
      <c r="BC3557" s="172"/>
      <c r="BD3557" s="172"/>
      <c r="BE3557" s="172"/>
      <c r="BF3557" s="172"/>
      <c r="BG3557" s="172"/>
      <c r="BH3557" s="172"/>
      <c r="BI3557" s="172"/>
      <c r="BJ3557" s="172"/>
      <c r="BK3557" s="172"/>
      <c r="BL3557" s="172"/>
      <c r="BM3557" s="172"/>
      <c r="BN3557" s="172"/>
    </row>
    <row r="3558" spans="20:66" s="156" customFormat="1">
      <c r="T3558" s="172"/>
      <c r="U3558" s="172"/>
      <c r="V3558" s="172"/>
      <c r="W3558" s="172"/>
      <c r="X3558" s="172"/>
      <c r="Y3558" s="172"/>
      <c r="Z3558" s="172"/>
      <c r="AA3558" s="172"/>
      <c r="AB3558" s="172"/>
      <c r="AC3558" s="172"/>
      <c r="AD3558" s="172"/>
      <c r="AE3558" s="172"/>
      <c r="AF3558" s="172"/>
      <c r="AG3558" s="172"/>
      <c r="AH3558" s="172"/>
      <c r="AI3558" s="172"/>
      <c r="AJ3558" s="172"/>
      <c r="AK3558" s="172"/>
      <c r="AL3558" s="172"/>
      <c r="AM3558" s="172"/>
      <c r="AN3558" s="172"/>
      <c r="AO3558" s="172"/>
      <c r="AP3558" s="172"/>
      <c r="AQ3558" s="172"/>
      <c r="AR3558" s="172"/>
      <c r="AS3558" s="172"/>
      <c r="AT3558" s="172"/>
      <c r="AU3558" s="172"/>
      <c r="AV3558" s="172"/>
      <c r="AW3558" s="172"/>
      <c r="AX3558" s="172"/>
      <c r="AY3558" s="172"/>
      <c r="AZ3558" s="172"/>
      <c r="BA3558" s="172"/>
      <c r="BB3558" s="172"/>
      <c r="BC3558" s="172"/>
      <c r="BD3558" s="172"/>
      <c r="BE3558" s="172"/>
      <c r="BF3558" s="172"/>
      <c r="BG3558" s="172"/>
      <c r="BH3558" s="172"/>
      <c r="BI3558" s="172"/>
      <c r="BJ3558" s="172"/>
      <c r="BK3558" s="172"/>
      <c r="BL3558" s="172"/>
      <c r="BM3558" s="172"/>
      <c r="BN3558" s="172"/>
    </row>
    <row r="3559" spans="20:66" s="156" customFormat="1">
      <c r="T3559" s="172"/>
      <c r="U3559" s="172"/>
      <c r="V3559" s="172"/>
      <c r="W3559" s="172"/>
      <c r="X3559" s="172"/>
      <c r="Y3559" s="172"/>
      <c r="Z3559" s="172"/>
      <c r="AA3559" s="172"/>
      <c r="AB3559" s="172"/>
      <c r="AC3559" s="172"/>
      <c r="AD3559" s="172"/>
      <c r="AE3559" s="172"/>
      <c r="AF3559" s="172"/>
      <c r="AG3559" s="172"/>
      <c r="AH3559" s="172"/>
      <c r="AI3559" s="172"/>
      <c r="AJ3559" s="172"/>
      <c r="AK3559" s="172"/>
      <c r="AL3559" s="172"/>
      <c r="AM3559" s="172"/>
      <c r="AN3559" s="172"/>
      <c r="AO3559" s="172"/>
      <c r="AP3559" s="172"/>
      <c r="AQ3559" s="172"/>
      <c r="AR3559" s="172"/>
      <c r="AS3559" s="172"/>
      <c r="AT3559" s="172"/>
      <c r="AU3559" s="172"/>
      <c r="AV3559" s="172"/>
      <c r="AW3559" s="172"/>
      <c r="AX3559" s="172"/>
      <c r="AY3559" s="172"/>
      <c r="AZ3559" s="172"/>
      <c r="BA3559" s="172"/>
      <c r="BB3559" s="172"/>
      <c r="BC3559" s="172"/>
      <c r="BD3559" s="172"/>
      <c r="BE3559" s="172"/>
      <c r="BF3559" s="172"/>
      <c r="BG3559" s="172"/>
      <c r="BH3559" s="172"/>
      <c r="BI3559" s="172"/>
      <c r="BJ3559" s="172"/>
      <c r="BK3559" s="172"/>
      <c r="BL3559" s="172"/>
      <c r="BM3559" s="172"/>
      <c r="BN3559" s="172"/>
    </row>
    <row r="3560" spans="20:66" s="156" customFormat="1">
      <c r="T3560" s="172"/>
      <c r="U3560" s="172"/>
      <c r="V3560" s="172"/>
      <c r="W3560" s="172"/>
      <c r="X3560" s="172"/>
      <c r="Y3560" s="172"/>
      <c r="Z3560" s="172"/>
      <c r="AA3560" s="172"/>
      <c r="AB3560" s="172"/>
      <c r="AC3560" s="172"/>
      <c r="AD3560" s="172"/>
      <c r="AE3560" s="172"/>
      <c r="AF3560" s="172"/>
      <c r="AG3560" s="172"/>
      <c r="AH3560" s="172"/>
      <c r="AI3560" s="172"/>
      <c r="AJ3560" s="172"/>
      <c r="AK3560" s="172"/>
      <c r="AL3560" s="172"/>
      <c r="AM3560" s="172"/>
      <c r="AN3560" s="172"/>
      <c r="AO3560" s="172"/>
      <c r="AP3560" s="172"/>
      <c r="AQ3560" s="172"/>
      <c r="AR3560" s="172"/>
      <c r="AS3560" s="172"/>
      <c r="AT3560" s="172"/>
      <c r="AU3560" s="172"/>
      <c r="AV3560" s="172"/>
      <c r="AW3560" s="172"/>
      <c r="AX3560" s="172"/>
      <c r="AY3560" s="172"/>
      <c r="AZ3560" s="172"/>
      <c r="BA3560" s="172"/>
      <c r="BB3560" s="172"/>
      <c r="BC3560" s="172"/>
      <c r="BD3560" s="172"/>
      <c r="BE3560" s="172"/>
      <c r="BF3560" s="172"/>
      <c r="BG3560" s="172"/>
      <c r="BH3560" s="172"/>
      <c r="BI3560" s="172"/>
      <c r="BJ3560" s="172"/>
      <c r="BK3560" s="172"/>
      <c r="BL3560" s="172"/>
      <c r="BM3560" s="172"/>
      <c r="BN3560" s="172"/>
    </row>
    <row r="3561" spans="20:66" s="156" customFormat="1">
      <c r="T3561" s="172"/>
      <c r="U3561" s="172"/>
      <c r="V3561" s="172"/>
      <c r="W3561" s="172"/>
      <c r="X3561" s="172"/>
      <c r="Y3561" s="172"/>
      <c r="Z3561" s="172"/>
      <c r="AA3561" s="172"/>
      <c r="AB3561" s="172"/>
      <c r="AC3561" s="172"/>
      <c r="AD3561" s="172"/>
      <c r="AE3561" s="172"/>
      <c r="AF3561" s="172"/>
      <c r="AG3561" s="172"/>
      <c r="AH3561" s="172"/>
      <c r="AI3561" s="172"/>
      <c r="AJ3561" s="172"/>
      <c r="AK3561" s="172"/>
      <c r="AL3561" s="172"/>
      <c r="AM3561" s="172"/>
      <c r="AN3561" s="172"/>
      <c r="AO3561" s="172"/>
      <c r="AP3561" s="172"/>
      <c r="AQ3561" s="172"/>
      <c r="AR3561" s="172"/>
      <c r="AS3561" s="172"/>
      <c r="AT3561" s="172"/>
      <c r="AU3561" s="172"/>
      <c r="AV3561" s="172"/>
      <c r="AW3561" s="172"/>
      <c r="AX3561" s="172"/>
      <c r="AY3561" s="172"/>
      <c r="AZ3561" s="172"/>
      <c r="BA3561" s="172"/>
      <c r="BB3561" s="172"/>
      <c r="BC3561" s="172"/>
      <c r="BD3561" s="172"/>
      <c r="BE3561" s="172"/>
      <c r="BF3561" s="172"/>
      <c r="BG3561" s="172"/>
      <c r="BH3561" s="172"/>
      <c r="BI3561" s="172"/>
      <c r="BJ3561" s="172"/>
      <c r="BK3561" s="172"/>
      <c r="BL3561" s="172"/>
      <c r="BM3561" s="172"/>
      <c r="BN3561" s="172"/>
    </row>
    <row r="3562" spans="20:66" s="156" customFormat="1">
      <c r="T3562" s="172"/>
      <c r="U3562" s="172"/>
      <c r="V3562" s="172"/>
      <c r="W3562" s="172"/>
      <c r="X3562" s="172"/>
      <c r="Y3562" s="172"/>
      <c r="Z3562" s="172"/>
      <c r="AA3562" s="172"/>
      <c r="AB3562" s="172"/>
      <c r="AC3562" s="172"/>
      <c r="AD3562" s="172"/>
      <c r="AE3562" s="172"/>
      <c r="AF3562" s="172"/>
      <c r="AG3562" s="172"/>
      <c r="AH3562" s="172"/>
      <c r="AI3562" s="172"/>
      <c r="AJ3562" s="172"/>
      <c r="AK3562" s="172"/>
      <c r="AL3562" s="172"/>
      <c r="AM3562" s="172"/>
      <c r="AN3562" s="172"/>
      <c r="AO3562" s="172"/>
      <c r="AP3562" s="172"/>
      <c r="AQ3562" s="172"/>
      <c r="AR3562" s="172"/>
      <c r="AS3562" s="172"/>
      <c r="AT3562" s="172"/>
      <c r="AU3562" s="172"/>
      <c r="AV3562" s="172"/>
      <c r="AW3562" s="172"/>
      <c r="AX3562" s="172"/>
      <c r="AY3562" s="172"/>
      <c r="AZ3562" s="172"/>
      <c r="BA3562" s="172"/>
      <c r="BB3562" s="172"/>
      <c r="BC3562" s="172"/>
      <c r="BD3562" s="172"/>
      <c r="BE3562" s="172"/>
      <c r="BF3562" s="172"/>
      <c r="BG3562" s="172"/>
      <c r="BH3562" s="172"/>
      <c r="BI3562" s="172"/>
      <c r="BJ3562" s="172"/>
      <c r="BK3562" s="172"/>
      <c r="BL3562" s="172"/>
      <c r="BM3562" s="172"/>
      <c r="BN3562" s="172"/>
    </row>
    <row r="3563" spans="20:66" s="156" customFormat="1">
      <c r="T3563" s="172"/>
      <c r="U3563" s="172"/>
      <c r="V3563" s="172"/>
      <c r="W3563" s="172"/>
      <c r="X3563" s="172"/>
      <c r="Y3563" s="172"/>
      <c r="Z3563" s="172"/>
      <c r="AA3563" s="172"/>
      <c r="AB3563" s="172"/>
      <c r="AC3563" s="172"/>
      <c r="AD3563" s="172"/>
      <c r="AE3563" s="172"/>
      <c r="AF3563" s="172"/>
      <c r="AG3563" s="172"/>
      <c r="AH3563" s="172"/>
      <c r="AI3563" s="172"/>
      <c r="AJ3563" s="172"/>
      <c r="AK3563" s="172"/>
      <c r="AL3563" s="172"/>
      <c r="AM3563" s="172"/>
      <c r="AN3563" s="172"/>
      <c r="AO3563" s="172"/>
      <c r="AP3563" s="172"/>
      <c r="AQ3563" s="172"/>
      <c r="AR3563" s="172"/>
      <c r="AS3563" s="172"/>
      <c r="AT3563" s="172"/>
      <c r="AU3563" s="172"/>
      <c r="AV3563" s="172"/>
      <c r="AW3563" s="172"/>
      <c r="AX3563" s="172"/>
      <c r="AY3563" s="172"/>
      <c r="AZ3563" s="172"/>
      <c r="BA3563" s="172"/>
      <c r="BB3563" s="172"/>
      <c r="BC3563" s="172"/>
      <c r="BD3563" s="172"/>
      <c r="BE3563" s="172"/>
      <c r="BF3563" s="172"/>
      <c r="BG3563" s="172"/>
      <c r="BH3563" s="172"/>
      <c r="BI3563" s="172"/>
      <c r="BJ3563" s="172"/>
      <c r="BK3563" s="172"/>
      <c r="BL3563" s="172"/>
      <c r="BM3563" s="172"/>
      <c r="BN3563" s="172"/>
    </row>
    <row r="3564" spans="20:66" s="156" customFormat="1">
      <c r="T3564" s="172"/>
      <c r="U3564" s="172"/>
      <c r="V3564" s="172"/>
      <c r="W3564" s="172"/>
      <c r="X3564" s="172"/>
      <c r="Y3564" s="172"/>
      <c r="Z3564" s="172"/>
      <c r="AA3564" s="172"/>
      <c r="AB3564" s="172"/>
      <c r="AC3564" s="172"/>
      <c r="AD3564" s="172"/>
      <c r="AE3564" s="172"/>
      <c r="AF3564" s="172"/>
      <c r="AG3564" s="172"/>
      <c r="AH3564" s="172"/>
      <c r="AI3564" s="172"/>
      <c r="AJ3564" s="172"/>
      <c r="AK3564" s="172"/>
      <c r="AL3564" s="172"/>
      <c r="AM3564" s="172"/>
      <c r="AN3564" s="172"/>
      <c r="AO3564" s="172"/>
      <c r="AP3564" s="172"/>
      <c r="AQ3564" s="172"/>
      <c r="AR3564" s="172"/>
      <c r="AS3564" s="172"/>
      <c r="AT3564" s="172"/>
      <c r="AU3564" s="172"/>
      <c r="AV3564" s="172"/>
      <c r="AW3564" s="172"/>
      <c r="AX3564" s="172"/>
      <c r="AY3564" s="172"/>
      <c r="AZ3564" s="172"/>
      <c r="BA3564" s="172"/>
      <c r="BB3564" s="172"/>
      <c r="BC3564" s="172"/>
      <c r="BD3564" s="172"/>
      <c r="BE3564" s="172"/>
      <c r="BF3564" s="172"/>
      <c r="BG3564" s="172"/>
      <c r="BH3564" s="172"/>
      <c r="BI3564" s="172"/>
      <c r="BJ3564" s="172"/>
      <c r="BK3564" s="172"/>
      <c r="BL3564" s="172"/>
      <c r="BM3564" s="172"/>
      <c r="BN3564" s="172"/>
    </row>
    <row r="3565" spans="20:66" s="156" customFormat="1">
      <c r="T3565" s="172"/>
      <c r="U3565" s="172"/>
      <c r="V3565" s="172"/>
      <c r="W3565" s="172"/>
      <c r="X3565" s="172"/>
      <c r="Y3565" s="172"/>
      <c r="Z3565" s="172"/>
      <c r="AA3565" s="172"/>
      <c r="AB3565" s="172"/>
      <c r="AC3565" s="172"/>
      <c r="AD3565" s="172"/>
      <c r="AE3565" s="172"/>
      <c r="AF3565" s="172"/>
      <c r="AG3565" s="172"/>
      <c r="AH3565" s="172"/>
      <c r="AI3565" s="172"/>
      <c r="AJ3565" s="172"/>
      <c r="AK3565" s="172"/>
      <c r="AL3565" s="172"/>
      <c r="AM3565" s="172"/>
      <c r="AN3565" s="172"/>
      <c r="AO3565" s="172"/>
      <c r="AP3565" s="172"/>
      <c r="AQ3565" s="172"/>
      <c r="AR3565" s="172"/>
      <c r="AS3565" s="172"/>
      <c r="AT3565" s="172"/>
      <c r="AU3565" s="172"/>
      <c r="AV3565" s="172"/>
      <c r="AW3565" s="172"/>
      <c r="AX3565" s="172"/>
      <c r="AY3565" s="172"/>
      <c r="AZ3565" s="172"/>
      <c r="BA3565" s="172"/>
      <c r="BB3565" s="172"/>
      <c r="BC3565" s="172"/>
      <c r="BD3565" s="172"/>
      <c r="BE3565" s="172"/>
      <c r="BF3565" s="172"/>
      <c r="BG3565" s="172"/>
      <c r="BH3565" s="172"/>
      <c r="BI3565" s="172"/>
      <c r="BJ3565" s="172"/>
      <c r="BK3565" s="172"/>
      <c r="BL3565" s="172"/>
      <c r="BM3565" s="172"/>
      <c r="BN3565" s="172"/>
    </row>
    <row r="3566" spans="20:66" s="156" customFormat="1">
      <c r="T3566" s="172"/>
      <c r="U3566" s="172"/>
      <c r="V3566" s="172"/>
      <c r="W3566" s="172"/>
      <c r="X3566" s="172"/>
      <c r="Y3566" s="172"/>
      <c r="Z3566" s="172"/>
      <c r="AA3566" s="172"/>
      <c r="AB3566" s="172"/>
      <c r="AC3566" s="172"/>
      <c r="AD3566" s="172"/>
      <c r="AE3566" s="172"/>
      <c r="AF3566" s="172"/>
      <c r="AG3566" s="172"/>
      <c r="AH3566" s="172"/>
      <c r="AI3566" s="172"/>
      <c r="AJ3566" s="172"/>
      <c r="AK3566" s="172"/>
      <c r="AL3566" s="172"/>
      <c r="AM3566" s="172"/>
      <c r="AN3566" s="172"/>
      <c r="AO3566" s="172"/>
      <c r="AP3566" s="172"/>
      <c r="AQ3566" s="172"/>
      <c r="AR3566" s="172"/>
      <c r="AS3566" s="172"/>
      <c r="AT3566" s="172"/>
      <c r="AU3566" s="172"/>
      <c r="AV3566" s="172"/>
      <c r="AW3566" s="172"/>
      <c r="AX3566" s="172"/>
      <c r="AY3566" s="172"/>
      <c r="AZ3566" s="172"/>
      <c r="BA3566" s="172"/>
      <c r="BB3566" s="172"/>
      <c r="BC3566" s="172"/>
      <c r="BD3566" s="172"/>
      <c r="BE3566" s="172"/>
      <c r="BF3566" s="172"/>
      <c r="BG3566" s="172"/>
      <c r="BH3566" s="172"/>
      <c r="BI3566" s="172"/>
      <c r="BJ3566" s="172"/>
      <c r="BK3566" s="172"/>
      <c r="BL3566" s="172"/>
      <c r="BM3566" s="172"/>
      <c r="BN3566" s="172"/>
    </row>
    <row r="3567" spans="20:66" s="156" customFormat="1">
      <c r="T3567" s="172"/>
      <c r="U3567" s="172"/>
      <c r="V3567" s="172"/>
      <c r="W3567" s="172"/>
      <c r="X3567" s="172"/>
      <c r="Y3567" s="172"/>
      <c r="Z3567" s="172"/>
      <c r="AA3567" s="172"/>
      <c r="AB3567" s="172"/>
      <c r="AC3567" s="172"/>
      <c r="AD3567" s="172"/>
      <c r="AE3567" s="172"/>
      <c r="AF3567" s="172"/>
      <c r="AG3567" s="172"/>
      <c r="AH3567" s="172"/>
      <c r="AI3567" s="172"/>
      <c r="AJ3567" s="172"/>
      <c r="AK3567" s="172"/>
      <c r="AL3567" s="172"/>
      <c r="AM3567" s="172"/>
      <c r="AN3567" s="172"/>
      <c r="AO3567" s="172"/>
      <c r="AP3567" s="172"/>
      <c r="AQ3567" s="172"/>
      <c r="AR3567" s="172"/>
      <c r="AS3567" s="172"/>
      <c r="AT3567" s="172"/>
      <c r="AU3567" s="172"/>
      <c r="AV3567" s="172"/>
      <c r="AW3567" s="172"/>
      <c r="AX3567" s="172"/>
      <c r="AY3567" s="172"/>
      <c r="AZ3567" s="172"/>
      <c r="BA3567" s="172"/>
      <c r="BB3567" s="172"/>
      <c r="BC3567" s="172"/>
      <c r="BD3567" s="172"/>
      <c r="BE3567" s="172"/>
      <c r="BF3567" s="172"/>
      <c r="BG3567" s="172"/>
      <c r="BH3567" s="172"/>
      <c r="BI3567" s="172"/>
      <c r="BJ3567" s="172"/>
      <c r="BK3567" s="172"/>
      <c r="BL3567" s="172"/>
      <c r="BM3567" s="172"/>
      <c r="BN3567" s="172"/>
    </row>
    <row r="3568" spans="20:66" s="156" customFormat="1">
      <c r="T3568" s="172"/>
      <c r="U3568" s="172"/>
      <c r="V3568" s="172"/>
      <c r="W3568" s="172"/>
      <c r="X3568" s="172"/>
      <c r="Y3568" s="172"/>
      <c r="Z3568" s="172"/>
      <c r="AA3568" s="172"/>
      <c r="AB3568" s="172"/>
      <c r="AC3568" s="172"/>
      <c r="AD3568" s="172"/>
      <c r="AE3568" s="172"/>
      <c r="AF3568" s="172"/>
      <c r="AG3568" s="172"/>
      <c r="AH3568" s="172"/>
      <c r="AI3568" s="172"/>
      <c r="AJ3568" s="172"/>
      <c r="AK3568" s="172"/>
      <c r="AL3568" s="172"/>
      <c r="AM3568" s="172"/>
      <c r="AN3568" s="172"/>
      <c r="AO3568" s="172"/>
      <c r="AP3568" s="172"/>
      <c r="AQ3568" s="172"/>
      <c r="AR3568" s="172"/>
      <c r="AS3568" s="172"/>
      <c r="AT3568" s="172"/>
      <c r="AU3568" s="172"/>
      <c r="AV3568" s="172"/>
      <c r="AW3568" s="172"/>
      <c r="AX3568" s="172"/>
      <c r="AY3568" s="172"/>
      <c r="AZ3568" s="172"/>
      <c r="BA3568" s="172"/>
      <c r="BB3568" s="172"/>
      <c r="BC3568" s="172"/>
      <c r="BD3568" s="172"/>
      <c r="BE3568" s="172"/>
      <c r="BF3568" s="172"/>
      <c r="BG3568" s="172"/>
      <c r="BH3568" s="172"/>
      <c r="BI3568" s="172"/>
      <c r="BJ3568" s="172"/>
      <c r="BK3568" s="172"/>
      <c r="BL3568" s="172"/>
      <c r="BM3568" s="172"/>
      <c r="BN3568" s="172"/>
    </row>
    <row r="3569" spans="20:66" s="156" customFormat="1">
      <c r="T3569" s="172"/>
      <c r="U3569" s="172"/>
      <c r="V3569" s="172"/>
      <c r="W3569" s="172"/>
      <c r="X3569" s="172"/>
      <c r="Y3569" s="172"/>
      <c r="Z3569" s="172"/>
      <c r="AA3569" s="172"/>
      <c r="AB3569" s="172"/>
      <c r="AC3569" s="172"/>
      <c r="AD3569" s="172"/>
      <c r="AE3569" s="172"/>
      <c r="AF3569" s="172"/>
      <c r="AG3569" s="172"/>
      <c r="AH3569" s="172"/>
      <c r="AI3569" s="172"/>
      <c r="AJ3569" s="172"/>
      <c r="AK3569" s="172"/>
      <c r="AL3569" s="172"/>
      <c r="AM3569" s="172"/>
      <c r="AN3569" s="172"/>
      <c r="AO3569" s="172"/>
      <c r="AP3569" s="172"/>
      <c r="AQ3569" s="172"/>
      <c r="AR3569" s="172"/>
      <c r="AS3569" s="172"/>
      <c r="AT3569" s="172"/>
      <c r="AU3569" s="172"/>
      <c r="AV3569" s="172"/>
      <c r="AW3569" s="172"/>
      <c r="AX3569" s="172"/>
      <c r="AY3569" s="172"/>
      <c r="AZ3569" s="172"/>
      <c r="BA3569" s="172"/>
      <c r="BB3569" s="172"/>
      <c r="BC3569" s="172"/>
      <c r="BD3569" s="172"/>
      <c r="BE3569" s="172"/>
      <c r="BF3569" s="172"/>
      <c r="BG3569" s="172"/>
      <c r="BH3569" s="172"/>
      <c r="BI3569" s="172"/>
      <c r="BJ3569" s="172"/>
      <c r="BK3569" s="172"/>
      <c r="BL3569" s="172"/>
      <c r="BM3569" s="172"/>
      <c r="BN3569" s="172"/>
    </row>
    <row r="3570" spans="20:66" s="156" customFormat="1">
      <c r="T3570" s="172"/>
      <c r="U3570" s="172"/>
      <c r="V3570" s="172"/>
      <c r="W3570" s="172"/>
      <c r="X3570" s="172"/>
      <c r="Y3570" s="172"/>
      <c r="Z3570" s="172"/>
      <c r="AA3570" s="172"/>
      <c r="AB3570" s="172"/>
      <c r="AC3570" s="172"/>
      <c r="AD3570" s="172"/>
      <c r="AE3570" s="172"/>
      <c r="AF3570" s="172"/>
      <c r="AG3570" s="172"/>
      <c r="AH3570" s="172"/>
      <c r="AI3570" s="172"/>
      <c r="AJ3570" s="172"/>
      <c r="AK3570" s="172"/>
      <c r="AL3570" s="172"/>
      <c r="AM3570" s="172"/>
      <c r="AN3570" s="172"/>
      <c r="AO3570" s="172"/>
      <c r="AP3570" s="172"/>
      <c r="AQ3570" s="172"/>
      <c r="AR3570" s="172"/>
      <c r="AS3570" s="172"/>
      <c r="AT3570" s="172"/>
      <c r="AU3570" s="172"/>
      <c r="AV3570" s="172"/>
      <c r="AW3570" s="172"/>
      <c r="AX3570" s="172"/>
      <c r="AY3570" s="172"/>
      <c r="AZ3570" s="172"/>
      <c r="BA3570" s="172"/>
      <c r="BB3570" s="172"/>
      <c r="BC3570" s="172"/>
      <c r="BD3570" s="172"/>
      <c r="BE3570" s="172"/>
      <c r="BF3570" s="172"/>
      <c r="BG3570" s="172"/>
      <c r="BH3570" s="172"/>
      <c r="BI3570" s="172"/>
      <c r="BJ3570" s="172"/>
      <c r="BK3570" s="172"/>
      <c r="BL3570" s="172"/>
      <c r="BM3570" s="172"/>
      <c r="BN3570" s="172"/>
    </row>
    <row r="3571" spans="20:66" s="156" customFormat="1">
      <c r="T3571" s="172"/>
      <c r="U3571" s="172"/>
      <c r="V3571" s="172"/>
      <c r="W3571" s="172"/>
      <c r="X3571" s="172"/>
      <c r="Y3571" s="172"/>
      <c r="Z3571" s="172"/>
      <c r="AA3571" s="172"/>
      <c r="AB3571" s="172"/>
      <c r="AC3571" s="172"/>
      <c r="AD3571" s="172"/>
      <c r="AE3571" s="172"/>
      <c r="AF3571" s="172"/>
      <c r="AG3571" s="172"/>
      <c r="AH3571" s="172"/>
      <c r="AI3571" s="172"/>
      <c r="AJ3571" s="172"/>
      <c r="AK3571" s="172"/>
      <c r="AL3571" s="172"/>
      <c r="AM3571" s="172"/>
      <c r="AN3571" s="172"/>
      <c r="AO3571" s="172"/>
      <c r="AP3571" s="172"/>
      <c r="AQ3571" s="172"/>
      <c r="AR3571" s="172"/>
      <c r="AS3571" s="172"/>
      <c r="AT3571" s="172"/>
      <c r="AU3571" s="172"/>
      <c r="AV3571" s="172"/>
      <c r="AW3571" s="172"/>
      <c r="AX3571" s="172"/>
      <c r="AY3571" s="172"/>
      <c r="AZ3571" s="172"/>
      <c r="BA3571" s="172"/>
      <c r="BB3571" s="172"/>
      <c r="BC3571" s="172"/>
      <c r="BD3571" s="172"/>
      <c r="BE3571" s="172"/>
      <c r="BF3571" s="172"/>
      <c r="BG3571" s="172"/>
      <c r="BH3571" s="172"/>
      <c r="BI3571" s="172"/>
      <c r="BJ3571" s="172"/>
      <c r="BK3571" s="172"/>
      <c r="BL3571" s="172"/>
      <c r="BM3571" s="172"/>
      <c r="BN3571" s="172"/>
    </row>
    <row r="3572" spans="20:66" s="156" customFormat="1">
      <c r="T3572" s="172"/>
      <c r="U3572" s="172"/>
      <c r="V3572" s="172"/>
      <c r="W3572" s="172"/>
      <c r="X3572" s="172"/>
      <c r="Y3572" s="172"/>
      <c r="Z3572" s="172"/>
      <c r="AA3572" s="172"/>
      <c r="AB3572" s="172"/>
      <c r="AC3572" s="172"/>
      <c r="AD3572" s="172"/>
      <c r="AE3572" s="172"/>
      <c r="AF3572" s="172"/>
      <c r="AG3572" s="172"/>
      <c r="AH3572" s="172"/>
      <c r="AI3572" s="172"/>
      <c r="AJ3572" s="172"/>
      <c r="AK3572" s="172"/>
      <c r="AL3572" s="172"/>
      <c r="AM3572" s="172"/>
      <c r="AN3572" s="172"/>
      <c r="AO3572" s="172"/>
      <c r="AP3572" s="172"/>
      <c r="AQ3572" s="172"/>
      <c r="AR3572" s="172"/>
      <c r="AS3572" s="172"/>
      <c r="AT3572" s="172"/>
      <c r="AU3572" s="172"/>
      <c r="AV3572" s="172"/>
      <c r="AW3572" s="172"/>
      <c r="AX3572" s="172"/>
      <c r="AY3572" s="172"/>
      <c r="AZ3572" s="172"/>
      <c r="BA3572" s="172"/>
      <c r="BB3572" s="172"/>
      <c r="BC3572" s="172"/>
      <c r="BD3572" s="172"/>
      <c r="BE3572" s="172"/>
      <c r="BF3572" s="172"/>
      <c r="BG3572" s="172"/>
      <c r="BH3572" s="172"/>
      <c r="BI3572" s="172"/>
      <c r="BJ3572" s="172"/>
      <c r="BK3572" s="172"/>
      <c r="BL3572" s="172"/>
      <c r="BM3572" s="172"/>
      <c r="BN3572" s="172"/>
    </row>
    <row r="3573" spans="20:66" s="156" customFormat="1">
      <c r="T3573" s="172"/>
      <c r="U3573" s="172"/>
      <c r="V3573" s="172"/>
      <c r="W3573" s="172"/>
      <c r="X3573" s="172"/>
      <c r="Y3573" s="172"/>
      <c r="Z3573" s="172"/>
      <c r="AA3573" s="172"/>
      <c r="AB3573" s="172"/>
      <c r="AC3573" s="172"/>
      <c r="AD3573" s="172"/>
      <c r="AE3573" s="172"/>
      <c r="AF3573" s="172"/>
      <c r="AG3573" s="172"/>
      <c r="AH3573" s="172"/>
      <c r="AI3573" s="172"/>
      <c r="AJ3573" s="172"/>
      <c r="AK3573" s="172"/>
      <c r="AL3573" s="172"/>
      <c r="AM3573" s="172"/>
      <c r="AN3573" s="172"/>
      <c r="AO3573" s="172"/>
      <c r="AP3573" s="172"/>
      <c r="AQ3573" s="172"/>
      <c r="AR3573" s="172"/>
      <c r="AS3573" s="172"/>
      <c r="AT3573" s="172"/>
      <c r="AU3573" s="172"/>
      <c r="AV3573" s="172"/>
      <c r="AW3573" s="172"/>
      <c r="AX3573" s="172"/>
      <c r="AY3573" s="172"/>
      <c r="AZ3573" s="172"/>
      <c r="BA3573" s="172"/>
      <c r="BB3573" s="172"/>
      <c r="BC3573" s="172"/>
      <c r="BD3573" s="172"/>
      <c r="BE3573" s="172"/>
      <c r="BF3573" s="172"/>
      <c r="BG3573" s="172"/>
      <c r="BH3573" s="172"/>
      <c r="BI3573" s="172"/>
      <c r="BJ3573" s="172"/>
      <c r="BK3573" s="172"/>
      <c r="BL3573" s="172"/>
      <c r="BM3573" s="172"/>
      <c r="BN3573" s="172"/>
    </row>
    <row r="3574" spans="20:66" s="156" customFormat="1">
      <c r="T3574" s="172"/>
      <c r="U3574" s="172"/>
      <c r="V3574" s="172"/>
      <c r="W3574" s="172"/>
      <c r="X3574" s="172"/>
      <c r="Y3574" s="172"/>
      <c r="Z3574" s="172"/>
      <c r="AA3574" s="172"/>
      <c r="AB3574" s="172"/>
      <c r="AC3574" s="172"/>
      <c r="AD3574" s="172"/>
      <c r="AE3574" s="172"/>
      <c r="AF3574" s="172"/>
      <c r="AG3574" s="172"/>
      <c r="AH3574" s="172"/>
      <c r="AI3574" s="172"/>
      <c r="AJ3574" s="172"/>
      <c r="AK3574" s="172"/>
      <c r="AL3574" s="172"/>
      <c r="AM3574" s="172"/>
      <c r="AN3574" s="172"/>
      <c r="AO3574" s="172"/>
      <c r="AP3574" s="172"/>
      <c r="AQ3574" s="172"/>
      <c r="AR3574" s="172"/>
      <c r="AS3574" s="172"/>
      <c r="AT3574" s="172"/>
      <c r="AU3574" s="172"/>
      <c r="AV3574" s="172"/>
      <c r="AW3574" s="172"/>
      <c r="AX3574" s="172"/>
      <c r="AY3574" s="172"/>
      <c r="AZ3574" s="172"/>
      <c r="BA3574" s="172"/>
      <c r="BB3574" s="172"/>
      <c r="BC3574" s="172"/>
      <c r="BD3574" s="172"/>
      <c r="BE3574" s="172"/>
      <c r="BF3574" s="172"/>
      <c r="BG3574" s="172"/>
      <c r="BH3574" s="172"/>
      <c r="BI3574" s="172"/>
      <c r="BJ3574" s="172"/>
      <c r="BK3574" s="172"/>
      <c r="BL3574" s="172"/>
      <c r="BM3574" s="172"/>
      <c r="BN3574" s="172"/>
    </row>
    <row r="3575" spans="20:66" s="156" customFormat="1">
      <c r="T3575" s="172"/>
      <c r="U3575" s="172"/>
      <c r="V3575" s="172"/>
      <c r="W3575" s="172"/>
      <c r="X3575" s="172"/>
      <c r="Y3575" s="172"/>
      <c r="Z3575" s="172"/>
      <c r="AA3575" s="172"/>
      <c r="AB3575" s="172"/>
      <c r="AC3575" s="172"/>
      <c r="AD3575" s="172"/>
      <c r="AE3575" s="172"/>
      <c r="AF3575" s="172"/>
      <c r="AG3575" s="172"/>
      <c r="AH3575" s="172"/>
      <c r="AI3575" s="172"/>
      <c r="AJ3575" s="172"/>
      <c r="AK3575" s="172"/>
      <c r="AL3575" s="172"/>
      <c r="AM3575" s="172"/>
      <c r="AN3575" s="172"/>
      <c r="AO3575" s="172"/>
      <c r="AP3575" s="172"/>
      <c r="AQ3575" s="172"/>
      <c r="AR3575" s="172"/>
      <c r="AS3575" s="172"/>
      <c r="AT3575" s="172"/>
      <c r="AU3575" s="172"/>
      <c r="AV3575" s="172"/>
      <c r="AW3575" s="172"/>
      <c r="AX3575" s="172"/>
      <c r="AY3575" s="172"/>
      <c r="AZ3575" s="172"/>
      <c r="BA3575" s="172"/>
      <c r="BB3575" s="172"/>
      <c r="BC3575" s="172"/>
      <c r="BD3575" s="172"/>
      <c r="BE3575" s="172"/>
      <c r="BF3575" s="172"/>
      <c r="BG3575" s="172"/>
      <c r="BH3575" s="172"/>
      <c r="BI3575" s="172"/>
      <c r="BJ3575" s="172"/>
      <c r="BK3575" s="172"/>
      <c r="BL3575" s="172"/>
      <c r="BM3575" s="172"/>
      <c r="BN3575" s="172"/>
    </row>
    <row r="3576" spans="20:66" s="156" customFormat="1">
      <c r="T3576" s="172"/>
      <c r="U3576" s="172"/>
      <c r="V3576" s="172"/>
      <c r="W3576" s="172"/>
      <c r="X3576" s="172"/>
      <c r="Y3576" s="172"/>
      <c r="Z3576" s="172"/>
      <c r="AA3576" s="172"/>
      <c r="AB3576" s="172"/>
      <c r="AC3576" s="172"/>
      <c r="AD3576" s="172"/>
      <c r="AE3576" s="172"/>
      <c r="AF3576" s="172"/>
      <c r="AG3576" s="172"/>
      <c r="AH3576" s="172"/>
      <c r="AI3576" s="172"/>
      <c r="AJ3576" s="172"/>
      <c r="AK3576" s="172"/>
      <c r="AL3576" s="172"/>
      <c r="AM3576" s="172"/>
      <c r="AN3576" s="172"/>
      <c r="AO3576" s="172"/>
      <c r="AP3576" s="172"/>
      <c r="AQ3576" s="172"/>
      <c r="AR3576" s="172"/>
      <c r="AS3576" s="172"/>
      <c r="AT3576" s="172"/>
      <c r="AU3576" s="172"/>
      <c r="AV3576" s="172"/>
      <c r="AW3576" s="172"/>
      <c r="AX3576" s="172"/>
      <c r="AY3576" s="172"/>
      <c r="AZ3576" s="172"/>
      <c r="BA3576" s="172"/>
      <c r="BB3576" s="172"/>
      <c r="BC3576" s="172"/>
      <c r="BD3576" s="172"/>
      <c r="BE3576" s="172"/>
      <c r="BF3576" s="172"/>
      <c r="BG3576" s="172"/>
      <c r="BH3576" s="172"/>
      <c r="BI3576" s="172"/>
      <c r="BJ3576" s="172"/>
      <c r="BK3576" s="172"/>
      <c r="BL3576" s="172"/>
      <c r="BM3576" s="172"/>
      <c r="BN3576" s="172"/>
    </row>
    <row r="3577" spans="20:66" s="156" customFormat="1">
      <c r="T3577" s="172"/>
      <c r="U3577" s="172"/>
      <c r="V3577" s="172"/>
      <c r="W3577" s="172"/>
      <c r="X3577" s="172"/>
      <c r="Y3577" s="172"/>
      <c r="Z3577" s="172"/>
      <c r="AA3577" s="172"/>
      <c r="AB3577" s="172"/>
      <c r="AC3577" s="172"/>
      <c r="AD3577" s="172"/>
      <c r="AE3577" s="172"/>
      <c r="AF3577" s="172"/>
      <c r="AG3577" s="172"/>
      <c r="AH3577" s="172"/>
      <c r="AI3577" s="172"/>
      <c r="AJ3577" s="172"/>
      <c r="AK3577" s="172"/>
      <c r="AL3577" s="172"/>
      <c r="AM3577" s="172"/>
      <c r="AN3577" s="172"/>
      <c r="AO3577" s="172"/>
      <c r="AP3577" s="172"/>
      <c r="AQ3577" s="172"/>
      <c r="AR3577" s="172"/>
      <c r="AS3577" s="172"/>
      <c r="AT3577" s="172"/>
      <c r="AU3577" s="172"/>
      <c r="AV3577" s="172"/>
      <c r="AW3577" s="172"/>
      <c r="AX3577" s="172"/>
      <c r="AY3577" s="172"/>
      <c r="AZ3577" s="172"/>
      <c r="BA3577" s="172"/>
      <c r="BB3577" s="172"/>
      <c r="BC3577" s="172"/>
      <c r="BD3577" s="172"/>
      <c r="BE3577" s="172"/>
      <c r="BF3577" s="172"/>
      <c r="BG3577" s="172"/>
      <c r="BH3577" s="172"/>
      <c r="BI3577" s="172"/>
      <c r="BJ3577" s="172"/>
      <c r="BK3577" s="172"/>
      <c r="BL3577" s="172"/>
      <c r="BM3577" s="172"/>
      <c r="BN3577" s="172"/>
    </row>
    <row r="3578" spans="20:66" s="156" customFormat="1">
      <c r="T3578" s="172"/>
      <c r="U3578" s="172"/>
      <c r="V3578" s="172"/>
      <c r="W3578" s="172"/>
      <c r="X3578" s="172"/>
      <c r="Y3578" s="172"/>
      <c r="Z3578" s="172"/>
      <c r="AA3578" s="172"/>
      <c r="AB3578" s="172"/>
      <c r="AC3578" s="172"/>
      <c r="AD3578" s="172"/>
      <c r="AE3578" s="172"/>
      <c r="AF3578" s="172"/>
      <c r="AG3578" s="172"/>
      <c r="AH3578" s="172"/>
      <c r="AI3578" s="172"/>
      <c r="AJ3578" s="172"/>
      <c r="AK3578" s="172"/>
      <c r="AL3578" s="172"/>
      <c r="AM3578" s="172"/>
      <c r="AN3578" s="172"/>
      <c r="AO3578" s="172"/>
      <c r="AP3578" s="172"/>
      <c r="AQ3578" s="172"/>
      <c r="AR3578" s="172"/>
      <c r="AS3578" s="172"/>
      <c r="AT3578" s="172"/>
      <c r="AU3578" s="172"/>
      <c r="AV3578" s="172"/>
      <c r="AW3578" s="172"/>
      <c r="AX3578" s="172"/>
      <c r="AY3578" s="172"/>
      <c r="AZ3578" s="172"/>
      <c r="BA3578" s="172"/>
      <c r="BB3578" s="172"/>
      <c r="BC3578" s="172"/>
      <c r="BD3578" s="172"/>
      <c r="BE3578" s="172"/>
      <c r="BF3578" s="172"/>
      <c r="BG3578" s="172"/>
      <c r="BH3578" s="172"/>
      <c r="BI3578" s="172"/>
      <c r="BJ3578" s="172"/>
      <c r="BK3578" s="172"/>
      <c r="BL3578" s="172"/>
      <c r="BM3578" s="172"/>
      <c r="BN3578" s="172"/>
    </row>
    <row r="3579" spans="20:66" s="156" customFormat="1">
      <c r="T3579" s="172"/>
      <c r="U3579" s="172"/>
      <c r="V3579" s="172"/>
      <c r="W3579" s="172"/>
      <c r="X3579" s="172"/>
      <c r="Y3579" s="172"/>
      <c r="Z3579" s="172"/>
      <c r="AA3579" s="172"/>
      <c r="AB3579" s="172"/>
      <c r="AC3579" s="172"/>
      <c r="AD3579" s="172"/>
      <c r="AE3579" s="172"/>
      <c r="AF3579" s="172"/>
      <c r="AG3579" s="172"/>
      <c r="AH3579" s="172"/>
      <c r="AI3579" s="172"/>
      <c r="AJ3579" s="172"/>
      <c r="AK3579" s="172"/>
      <c r="AL3579" s="172"/>
      <c r="AM3579" s="172"/>
      <c r="AN3579" s="172"/>
      <c r="AO3579" s="172"/>
      <c r="AP3579" s="172"/>
      <c r="AQ3579" s="172"/>
      <c r="AR3579" s="172"/>
      <c r="AS3579" s="172"/>
      <c r="AT3579" s="172"/>
      <c r="AU3579" s="172"/>
      <c r="AV3579" s="172"/>
      <c r="AW3579" s="172"/>
      <c r="AX3579" s="172"/>
      <c r="AY3579" s="172"/>
      <c r="AZ3579" s="172"/>
      <c r="BA3579" s="172"/>
      <c r="BB3579" s="172"/>
      <c r="BC3579" s="172"/>
      <c r="BD3579" s="172"/>
      <c r="BE3579" s="172"/>
      <c r="BF3579" s="172"/>
      <c r="BG3579" s="172"/>
      <c r="BH3579" s="172"/>
      <c r="BI3579" s="172"/>
      <c r="BJ3579" s="172"/>
      <c r="BK3579" s="172"/>
      <c r="BL3579" s="172"/>
      <c r="BM3579" s="172"/>
      <c r="BN3579" s="172"/>
    </row>
    <row r="3580" spans="20:66" s="156" customFormat="1">
      <c r="T3580" s="172"/>
      <c r="U3580" s="172"/>
      <c r="V3580" s="172"/>
      <c r="W3580" s="172"/>
      <c r="X3580" s="172"/>
      <c r="Y3580" s="172"/>
      <c r="Z3580" s="172"/>
      <c r="AA3580" s="172"/>
      <c r="AB3580" s="172"/>
      <c r="AC3580" s="172"/>
      <c r="AD3580" s="172"/>
      <c r="AE3580" s="172"/>
      <c r="AF3580" s="172"/>
      <c r="AG3580" s="172"/>
      <c r="AH3580" s="172"/>
      <c r="AI3580" s="172"/>
      <c r="AJ3580" s="172"/>
      <c r="AK3580" s="172"/>
      <c r="AL3580" s="172"/>
      <c r="AM3580" s="172"/>
      <c r="AN3580" s="172"/>
      <c r="AO3580" s="172"/>
      <c r="AP3580" s="172"/>
      <c r="AQ3580" s="172"/>
      <c r="AR3580" s="172"/>
      <c r="AS3580" s="172"/>
      <c r="AT3580" s="172"/>
      <c r="AU3580" s="172"/>
      <c r="AV3580" s="172"/>
      <c r="AW3580" s="172"/>
      <c r="AX3580" s="172"/>
      <c r="AY3580" s="172"/>
      <c r="AZ3580" s="172"/>
      <c r="BA3580" s="172"/>
      <c r="BB3580" s="172"/>
      <c r="BC3580" s="172"/>
      <c r="BD3580" s="172"/>
      <c r="BE3580" s="172"/>
      <c r="BF3580" s="172"/>
      <c r="BG3580" s="172"/>
      <c r="BH3580" s="172"/>
      <c r="BI3580" s="172"/>
      <c r="BJ3580" s="172"/>
      <c r="BK3580" s="172"/>
      <c r="BL3580" s="172"/>
      <c r="BM3580" s="172"/>
      <c r="BN3580" s="172"/>
    </row>
    <row r="3581" spans="20:66" s="156" customFormat="1">
      <c r="T3581" s="172"/>
      <c r="U3581" s="172"/>
      <c r="V3581" s="172"/>
      <c r="W3581" s="172"/>
      <c r="X3581" s="172"/>
      <c r="Y3581" s="172"/>
      <c r="Z3581" s="172"/>
      <c r="AA3581" s="172"/>
      <c r="AB3581" s="172"/>
      <c r="AC3581" s="172"/>
      <c r="AD3581" s="172"/>
      <c r="AE3581" s="172"/>
      <c r="AF3581" s="172"/>
      <c r="AG3581" s="172"/>
      <c r="AH3581" s="172"/>
      <c r="AI3581" s="172"/>
      <c r="AJ3581" s="172"/>
      <c r="AK3581" s="172"/>
      <c r="AL3581" s="172"/>
      <c r="AM3581" s="172"/>
      <c r="AN3581" s="172"/>
      <c r="AO3581" s="172"/>
      <c r="AP3581" s="172"/>
      <c r="AQ3581" s="172"/>
      <c r="AR3581" s="172"/>
      <c r="AS3581" s="172"/>
      <c r="AT3581" s="172"/>
      <c r="AU3581" s="172"/>
      <c r="AV3581" s="172"/>
      <c r="AW3581" s="172"/>
      <c r="AX3581" s="172"/>
      <c r="AY3581" s="172"/>
      <c r="AZ3581" s="172"/>
      <c r="BA3581" s="172"/>
      <c r="BB3581" s="172"/>
      <c r="BC3581" s="172"/>
      <c r="BD3581" s="172"/>
      <c r="BE3581" s="172"/>
      <c r="BF3581" s="172"/>
      <c r="BG3581" s="172"/>
      <c r="BH3581" s="172"/>
      <c r="BI3581" s="172"/>
      <c r="BJ3581" s="172"/>
      <c r="BK3581" s="172"/>
      <c r="BL3581" s="172"/>
      <c r="BM3581" s="172"/>
      <c r="BN3581" s="172"/>
    </row>
    <row r="3582" spans="20:66" s="156" customFormat="1">
      <c r="T3582" s="172"/>
      <c r="U3582" s="172"/>
      <c r="V3582" s="172"/>
      <c r="W3582" s="172"/>
      <c r="X3582" s="172"/>
      <c r="Y3582" s="172"/>
      <c r="Z3582" s="172"/>
      <c r="AA3582" s="172"/>
      <c r="AB3582" s="172"/>
      <c r="AC3582" s="172"/>
      <c r="AD3582" s="172"/>
      <c r="AE3582" s="172"/>
      <c r="AF3582" s="172"/>
      <c r="AG3582" s="172"/>
      <c r="AH3582" s="172"/>
      <c r="AI3582" s="172"/>
      <c r="AJ3582" s="172"/>
      <c r="AK3582" s="172"/>
      <c r="AL3582" s="172"/>
      <c r="AM3582" s="172"/>
      <c r="AN3582" s="172"/>
      <c r="AO3582" s="172"/>
      <c r="AP3582" s="172"/>
      <c r="AQ3582" s="172"/>
      <c r="AR3582" s="172"/>
      <c r="AS3582" s="172"/>
      <c r="AT3582" s="172"/>
      <c r="AU3582" s="172"/>
      <c r="AV3582" s="172"/>
      <c r="AW3582" s="172"/>
      <c r="AX3582" s="172"/>
      <c r="AY3582" s="172"/>
      <c r="AZ3582" s="172"/>
      <c r="BA3582" s="172"/>
      <c r="BB3582" s="172"/>
      <c r="BC3582" s="172"/>
      <c r="BD3582" s="172"/>
      <c r="BE3582" s="172"/>
      <c r="BF3582" s="172"/>
      <c r="BG3582" s="172"/>
      <c r="BH3582" s="172"/>
      <c r="BI3582" s="172"/>
      <c r="BJ3582" s="172"/>
      <c r="BK3582" s="172"/>
      <c r="BL3582" s="172"/>
      <c r="BM3582" s="172"/>
      <c r="BN3582" s="172"/>
    </row>
    <row r="3583" spans="20:66" s="156" customFormat="1">
      <c r="T3583" s="172"/>
      <c r="U3583" s="172"/>
      <c r="V3583" s="172"/>
      <c r="W3583" s="172"/>
      <c r="X3583" s="172"/>
      <c r="Y3583" s="172"/>
      <c r="Z3583" s="172"/>
      <c r="AA3583" s="172"/>
      <c r="AB3583" s="172"/>
      <c r="AC3583" s="172"/>
      <c r="AD3583" s="172"/>
      <c r="AE3583" s="172"/>
      <c r="AF3583" s="172"/>
      <c r="AG3583" s="172"/>
      <c r="AH3583" s="172"/>
      <c r="AI3583" s="172"/>
      <c r="AJ3583" s="172"/>
      <c r="AK3583" s="172"/>
      <c r="AL3583" s="172"/>
      <c r="AM3583" s="172"/>
      <c r="AN3583" s="172"/>
      <c r="AO3583" s="172"/>
      <c r="AP3583" s="172"/>
      <c r="AQ3583" s="172"/>
      <c r="AR3583" s="172"/>
      <c r="AS3583" s="172"/>
      <c r="AT3583" s="172"/>
      <c r="AU3583" s="172"/>
      <c r="AV3583" s="172"/>
      <c r="AW3583" s="172"/>
      <c r="AX3583" s="172"/>
      <c r="AY3583" s="172"/>
      <c r="AZ3583" s="172"/>
      <c r="BA3583" s="172"/>
      <c r="BB3583" s="172"/>
      <c r="BC3583" s="172"/>
      <c r="BD3583" s="172"/>
      <c r="BE3583" s="172"/>
      <c r="BF3583" s="172"/>
      <c r="BG3583" s="172"/>
      <c r="BH3583" s="172"/>
      <c r="BI3583" s="172"/>
      <c r="BJ3583" s="172"/>
      <c r="BK3583" s="172"/>
      <c r="BL3583" s="172"/>
      <c r="BM3583" s="172"/>
      <c r="BN3583" s="172"/>
    </row>
    <row r="3584" spans="20:66" s="156" customFormat="1">
      <c r="T3584" s="172"/>
      <c r="U3584" s="172"/>
      <c r="V3584" s="172"/>
      <c r="W3584" s="172"/>
      <c r="X3584" s="172"/>
      <c r="Y3584" s="172"/>
      <c r="Z3584" s="172"/>
      <c r="AA3584" s="172"/>
      <c r="AB3584" s="172"/>
      <c r="AC3584" s="172"/>
      <c r="AD3584" s="172"/>
      <c r="AE3584" s="172"/>
      <c r="AF3584" s="172"/>
      <c r="AG3584" s="172"/>
      <c r="AH3584" s="172"/>
      <c r="AI3584" s="172"/>
      <c r="AJ3584" s="172"/>
      <c r="AK3584" s="172"/>
      <c r="AL3584" s="172"/>
      <c r="AM3584" s="172"/>
      <c r="AN3584" s="172"/>
      <c r="AO3584" s="172"/>
      <c r="AP3584" s="172"/>
      <c r="AQ3584" s="172"/>
      <c r="AR3584" s="172"/>
      <c r="AS3584" s="172"/>
      <c r="AT3584" s="172"/>
      <c r="AU3584" s="172"/>
      <c r="AV3584" s="172"/>
      <c r="AW3584" s="172"/>
      <c r="AX3584" s="172"/>
      <c r="AY3584" s="172"/>
      <c r="AZ3584" s="172"/>
      <c r="BA3584" s="172"/>
      <c r="BB3584" s="172"/>
      <c r="BC3584" s="172"/>
      <c r="BD3584" s="172"/>
      <c r="BE3584" s="172"/>
      <c r="BF3584" s="172"/>
      <c r="BG3584" s="172"/>
      <c r="BH3584" s="172"/>
      <c r="BI3584" s="172"/>
      <c r="BJ3584" s="172"/>
      <c r="BK3584" s="172"/>
      <c r="BL3584" s="172"/>
      <c r="BM3584" s="172"/>
      <c r="BN3584" s="172"/>
    </row>
    <row r="3585" spans="20:66" s="156" customFormat="1">
      <c r="T3585" s="172"/>
      <c r="U3585" s="172"/>
      <c r="V3585" s="172"/>
      <c r="W3585" s="172"/>
      <c r="X3585" s="172"/>
      <c r="Y3585" s="172"/>
      <c r="Z3585" s="172"/>
      <c r="AA3585" s="172"/>
      <c r="AB3585" s="172"/>
      <c r="AC3585" s="172"/>
      <c r="AD3585" s="172"/>
      <c r="AE3585" s="172"/>
      <c r="AF3585" s="172"/>
      <c r="AG3585" s="172"/>
      <c r="AH3585" s="172"/>
      <c r="AI3585" s="172"/>
      <c r="AJ3585" s="172"/>
      <c r="AK3585" s="172"/>
      <c r="AL3585" s="172"/>
      <c r="AM3585" s="172"/>
      <c r="AN3585" s="172"/>
      <c r="AO3585" s="172"/>
      <c r="AP3585" s="172"/>
      <c r="AQ3585" s="172"/>
      <c r="AR3585" s="172"/>
      <c r="AS3585" s="172"/>
      <c r="AT3585" s="172"/>
      <c r="AU3585" s="172"/>
      <c r="AV3585" s="172"/>
      <c r="AW3585" s="172"/>
      <c r="AX3585" s="172"/>
      <c r="AY3585" s="172"/>
      <c r="AZ3585" s="172"/>
      <c r="BA3585" s="172"/>
      <c r="BB3585" s="172"/>
      <c r="BC3585" s="172"/>
      <c r="BD3585" s="172"/>
      <c r="BE3585" s="172"/>
      <c r="BF3585" s="172"/>
      <c r="BG3585" s="172"/>
      <c r="BH3585" s="172"/>
      <c r="BI3585" s="172"/>
      <c r="BJ3585" s="172"/>
      <c r="BK3585" s="172"/>
      <c r="BL3585" s="172"/>
      <c r="BM3585" s="172"/>
      <c r="BN3585" s="172"/>
    </row>
    <row r="3586" spans="20:66" s="156" customFormat="1">
      <c r="T3586" s="172"/>
      <c r="U3586" s="172"/>
      <c r="V3586" s="172"/>
      <c r="W3586" s="172"/>
      <c r="X3586" s="172"/>
      <c r="Y3586" s="172"/>
      <c r="Z3586" s="172"/>
      <c r="AA3586" s="172"/>
      <c r="AB3586" s="172"/>
      <c r="AC3586" s="172"/>
      <c r="AD3586" s="172"/>
      <c r="AE3586" s="172"/>
      <c r="AF3586" s="172"/>
      <c r="AG3586" s="172"/>
      <c r="AH3586" s="172"/>
      <c r="AI3586" s="172"/>
      <c r="AJ3586" s="172"/>
      <c r="AK3586" s="172"/>
      <c r="AL3586" s="172"/>
      <c r="AM3586" s="172"/>
      <c r="AN3586" s="172"/>
      <c r="AO3586" s="172"/>
      <c r="AP3586" s="172"/>
      <c r="AQ3586" s="172"/>
      <c r="AR3586" s="172"/>
      <c r="AS3586" s="172"/>
      <c r="AT3586" s="172"/>
      <c r="AU3586" s="172"/>
      <c r="AV3586" s="172"/>
      <c r="AW3586" s="172"/>
      <c r="AX3586" s="172"/>
      <c r="AY3586" s="172"/>
      <c r="AZ3586" s="172"/>
      <c r="BA3586" s="172"/>
      <c r="BB3586" s="172"/>
      <c r="BC3586" s="172"/>
      <c r="BD3586" s="172"/>
      <c r="BE3586" s="172"/>
      <c r="BF3586" s="172"/>
      <c r="BG3586" s="172"/>
      <c r="BH3586" s="172"/>
      <c r="BI3586" s="172"/>
      <c r="BJ3586" s="172"/>
      <c r="BK3586" s="172"/>
      <c r="BL3586" s="172"/>
      <c r="BM3586" s="172"/>
      <c r="BN3586" s="172"/>
    </row>
    <row r="3587" spans="20:66" s="156" customFormat="1">
      <c r="T3587" s="172"/>
      <c r="U3587" s="172"/>
      <c r="V3587" s="172"/>
      <c r="W3587" s="172"/>
      <c r="X3587" s="172"/>
      <c r="Y3587" s="172"/>
      <c r="Z3587" s="172"/>
      <c r="AA3587" s="172"/>
      <c r="AB3587" s="172"/>
      <c r="AC3587" s="172"/>
      <c r="AD3587" s="172"/>
      <c r="AE3587" s="172"/>
      <c r="AF3587" s="172"/>
      <c r="AG3587" s="172"/>
      <c r="AH3587" s="172"/>
      <c r="AI3587" s="172"/>
      <c r="AJ3587" s="172"/>
      <c r="AK3587" s="172"/>
      <c r="AL3587" s="172"/>
      <c r="AM3587" s="172"/>
      <c r="AN3587" s="172"/>
      <c r="AO3587" s="172"/>
      <c r="AP3587" s="172"/>
      <c r="AQ3587" s="172"/>
      <c r="AR3587" s="172"/>
      <c r="AS3587" s="172"/>
      <c r="AT3587" s="172"/>
      <c r="AU3587" s="172"/>
      <c r="AV3587" s="172"/>
      <c r="AW3587" s="172"/>
      <c r="AX3587" s="172"/>
      <c r="AY3587" s="172"/>
      <c r="AZ3587" s="172"/>
      <c r="BA3587" s="172"/>
      <c r="BB3587" s="172"/>
      <c r="BC3587" s="172"/>
      <c r="BD3587" s="172"/>
      <c r="BE3587" s="172"/>
      <c r="BF3587" s="172"/>
      <c r="BG3587" s="172"/>
      <c r="BH3587" s="172"/>
      <c r="BI3587" s="172"/>
      <c r="BJ3587" s="172"/>
      <c r="BK3587" s="172"/>
      <c r="BL3587" s="172"/>
      <c r="BM3587" s="172"/>
      <c r="BN3587" s="172"/>
    </row>
    <row r="3588" spans="20:66" s="156" customFormat="1">
      <c r="T3588" s="172"/>
      <c r="U3588" s="172"/>
      <c r="V3588" s="172"/>
      <c r="W3588" s="172"/>
      <c r="X3588" s="172"/>
      <c r="Y3588" s="172"/>
      <c r="Z3588" s="172"/>
      <c r="AA3588" s="172"/>
      <c r="AB3588" s="172"/>
      <c r="AC3588" s="172"/>
      <c r="AD3588" s="172"/>
      <c r="AE3588" s="172"/>
      <c r="AF3588" s="172"/>
      <c r="AG3588" s="172"/>
      <c r="AH3588" s="172"/>
      <c r="AI3588" s="172"/>
      <c r="AJ3588" s="172"/>
      <c r="AK3588" s="172"/>
      <c r="AL3588" s="172"/>
      <c r="AM3588" s="172"/>
      <c r="AN3588" s="172"/>
      <c r="AO3588" s="172"/>
      <c r="AP3588" s="172"/>
      <c r="AQ3588" s="172"/>
      <c r="AR3588" s="172"/>
      <c r="AS3588" s="172"/>
      <c r="AT3588" s="172"/>
      <c r="AU3588" s="172"/>
      <c r="AV3588" s="172"/>
      <c r="AW3588" s="172"/>
      <c r="AX3588" s="172"/>
      <c r="AY3588" s="172"/>
      <c r="AZ3588" s="172"/>
      <c r="BA3588" s="172"/>
      <c r="BB3588" s="172"/>
      <c r="BC3588" s="172"/>
      <c r="BD3588" s="172"/>
      <c r="BE3588" s="172"/>
      <c r="BF3588" s="172"/>
      <c r="BG3588" s="172"/>
      <c r="BH3588" s="172"/>
      <c r="BI3588" s="172"/>
      <c r="BJ3588" s="172"/>
      <c r="BK3588" s="172"/>
      <c r="BL3588" s="172"/>
      <c r="BM3588" s="172"/>
      <c r="BN3588" s="172"/>
    </row>
    <row r="3589" spans="20:66" s="156" customFormat="1">
      <c r="T3589" s="172"/>
      <c r="U3589" s="172"/>
      <c r="V3589" s="172"/>
      <c r="W3589" s="172"/>
      <c r="X3589" s="172"/>
      <c r="Y3589" s="172"/>
      <c r="Z3589" s="172"/>
      <c r="AA3589" s="172"/>
      <c r="AB3589" s="172"/>
      <c r="AC3589" s="172"/>
      <c r="AD3589" s="172"/>
      <c r="AE3589" s="172"/>
      <c r="AF3589" s="172"/>
      <c r="AG3589" s="172"/>
      <c r="AH3589" s="172"/>
      <c r="AI3589" s="172"/>
      <c r="AJ3589" s="172"/>
      <c r="AK3589" s="172"/>
      <c r="AL3589" s="172"/>
      <c r="AM3589" s="172"/>
      <c r="AN3589" s="172"/>
      <c r="AO3589" s="172"/>
      <c r="AP3589" s="172"/>
      <c r="AQ3589" s="172"/>
      <c r="AR3589" s="172"/>
      <c r="AS3589" s="172"/>
      <c r="AT3589" s="172"/>
      <c r="AU3589" s="172"/>
      <c r="AV3589" s="172"/>
      <c r="AW3589" s="172"/>
      <c r="AX3589" s="172"/>
      <c r="AY3589" s="172"/>
      <c r="AZ3589" s="172"/>
      <c r="BA3589" s="172"/>
      <c r="BB3589" s="172"/>
      <c r="BC3589" s="172"/>
      <c r="BD3589" s="172"/>
      <c r="BE3589" s="172"/>
      <c r="BF3589" s="172"/>
      <c r="BG3589" s="172"/>
      <c r="BH3589" s="172"/>
      <c r="BI3589" s="172"/>
      <c r="BJ3589" s="172"/>
      <c r="BK3589" s="172"/>
      <c r="BL3589" s="172"/>
      <c r="BM3589" s="172"/>
      <c r="BN3589" s="172"/>
    </row>
    <row r="3590" spans="20:66" s="156" customFormat="1">
      <c r="T3590" s="172"/>
      <c r="U3590" s="172"/>
      <c r="V3590" s="172"/>
      <c r="W3590" s="172"/>
      <c r="X3590" s="172"/>
      <c r="Y3590" s="172"/>
      <c r="Z3590" s="172"/>
      <c r="AA3590" s="172"/>
      <c r="AB3590" s="172"/>
      <c r="AC3590" s="172"/>
      <c r="AD3590" s="172"/>
      <c r="AE3590" s="172"/>
      <c r="AF3590" s="172"/>
      <c r="AG3590" s="172"/>
      <c r="AH3590" s="172"/>
      <c r="AI3590" s="172"/>
      <c r="AJ3590" s="172"/>
      <c r="AK3590" s="172"/>
      <c r="AL3590" s="172"/>
      <c r="AM3590" s="172"/>
      <c r="AN3590" s="172"/>
      <c r="AO3590" s="172"/>
      <c r="AP3590" s="172"/>
      <c r="AQ3590" s="172"/>
      <c r="AR3590" s="172"/>
      <c r="AS3590" s="172"/>
      <c r="AT3590" s="172"/>
      <c r="AU3590" s="172"/>
      <c r="AV3590" s="172"/>
      <c r="AW3590" s="172"/>
      <c r="AX3590" s="172"/>
      <c r="AY3590" s="172"/>
      <c r="AZ3590" s="172"/>
      <c r="BA3590" s="172"/>
      <c r="BB3590" s="172"/>
      <c r="BC3590" s="172"/>
      <c r="BD3590" s="172"/>
      <c r="BE3590" s="172"/>
      <c r="BF3590" s="172"/>
      <c r="BG3590" s="172"/>
      <c r="BH3590" s="172"/>
      <c r="BI3590" s="172"/>
      <c r="BJ3590" s="172"/>
      <c r="BK3590" s="172"/>
      <c r="BL3590" s="172"/>
      <c r="BM3590" s="172"/>
      <c r="BN3590" s="172"/>
    </row>
    <row r="3591" spans="20:66" s="156" customFormat="1">
      <c r="T3591" s="172"/>
      <c r="U3591" s="172"/>
      <c r="V3591" s="172"/>
      <c r="W3591" s="172"/>
      <c r="X3591" s="172"/>
      <c r="Y3591" s="172"/>
      <c r="Z3591" s="172"/>
      <c r="AA3591" s="172"/>
      <c r="AB3591" s="172"/>
      <c r="AC3591" s="172"/>
      <c r="AD3591" s="172"/>
      <c r="AE3591" s="172"/>
      <c r="AF3591" s="172"/>
      <c r="AG3591" s="172"/>
      <c r="AH3591" s="172"/>
      <c r="AI3591" s="172"/>
      <c r="AJ3591" s="172"/>
      <c r="AK3591" s="172"/>
      <c r="AL3591" s="172"/>
      <c r="AM3591" s="172"/>
      <c r="AN3591" s="172"/>
      <c r="AO3591" s="172"/>
      <c r="AP3591" s="172"/>
      <c r="AQ3591" s="172"/>
      <c r="AR3591" s="172"/>
      <c r="AS3591" s="172"/>
      <c r="AT3591" s="172"/>
      <c r="AU3591" s="172"/>
      <c r="AV3591" s="172"/>
      <c r="AW3591" s="172"/>
      <c r="AX3591" s="172"/>
      <c r="AY3591" s="172"/>
      <c r="AZ3591" s="172"/>
      <c r="BA3591" s="172"/>
      <c r="BB3591" s="172"/>
      <c r="BC3591" s="172"/>
      <c r="BD3591" s="172"/>
      <c r="BE3591" s="172"/>
      <c r="BF3591" s="172"/>
      <c r="BG3591" s="172"/>
      <c r="BH3591" s="172"/>
      <c r="BI3591" s="172"/>
      <c r="BJ3591" s="172"/>
      <c r="BK3591" s="172"/>
      <c r="BL3591" s="172"/>
      <c r="BM3591" s="172"/>
      <c r="BN3591" s="172"/>
    </row>
    <row r="3592" spans="20:66" s="156" customFormat="1">
      <c r="T3592" s="172"/>
      <c r="U3592" s="172"/>
      <c r="V3592" s="172"/>
      <c r="W3592" s="172"/>
      <c r="X3592" s="172"/>
      <c r="Y3592" s="172"/>
      <c r="Z3592" s="172"/>
      <c r="AA3592" s="172"/>
      <c r="AB3592" s="172"/>
      <c r="AC3592" s="172"/>
      <c r="AD3592" s="172"/>
      <c r="AE3592" s="172"/>
      <c r="AF3592" s="172"/>
      <c r="AG3592" s="172"/>
      <c r="AH3592" s="172"/>
      <c r="AI3592" s="172"/>
      <c r="AJ3592" s="172"/>
      <c r="AK3592" s="172"/>
      <c r="AL3592" s="172"/>
      <c r="AM3592" s="172"/>
      <c r="AN3592" s="172"/>
      <c r="AO3592" s="172"/>
      <c r="AP3592" s="172"/>
      <c r="AQ3592" s="172"/>
      <c r="AR3592" s="172"/>
      <c r="AS3592" s="172"/>
      <c r="AT3592" s="172"/>
      <c r="AU3592" s="172"/>
      <c r="AV3592" s="172"/>
      <c r="AW3592" s="172"/>
      <c r="AX3592" s="172"/>
      <c r="AY3592" s="172"/>
      <c r="AZ3592" s="172"/>
      <c r="BA3592" s="172"/>
      <c r="BB3592" s="172"/>
      <c r="BC3592" s="172"/>
      <c r="BD3592" s="172"/>
      <c r="BE3592" s="172"/>
      <c r="BF3592" s="172"/>
      <c r="BG3592" s="172"/>
      <c r="BH3592" s="172"/>
      <c r="BI3592" s="172"/>
      <c r="BJ3592" s="172"/>
      <c r="BK3592" s="172"/>
      <c r="BL3592" s="172"/>
      <c r="BM3592" s="172"/>
      <c r="BN3592" s="172"/>
    </row>
    <row r="3593" spans="20:66" s="156" customFormat="1">
      <c r="T3593" s="172"/>
      <c r="U3593" s="172"/>
      <c r="V3593" s="172"/>
      <c r="W3593" s="172"/>
      <c r="X3593" s="172"/>
      <c r="Y3593" s="172"/>
      <c r="Z3593" s="172"/>
      <c r="AA3593" s="172"/>
      <c r="AB3593" s="172"/>
      <c r="AC3593" s="172"/>
      <c r="AD3593" s="172"/>
      <c r="AE3593" s="172"/>
      <c r="AF3593" s="172"/>
      <c r="AG3593" s="172"/>
      <c r="AH3593" s="172"/>
      <c r="AI3593" s="172"/>
      <c r="AJ3593" s="172"/>
      <c r="AK3593" s="172"/>
      <c r="AL3593" s="172"/>
      <c r="AM3593" s="172"/>
      <c r="AN3593" s="172"/>
      <c r="AO3593" s="172"/>
      <c r="AP3593" s="172"/>
      <c r="AQ3593" s="172"/>
      <c r="AR3593" s="172"/>
      <c r="AS3593" s="172"/>
      <c r="AT3593" s="172"/>
      <c r="AU3593" s="172"/>
      <c r="AV3593" s="172"/>
      <c r="AW3593" s="172"/>
      <c r="AX3593" s="172"/>
      <c r="AY3593" s="172"/>
      <c r="AZ3593" s="172"/>
      <c r="BA3593" s="172"/>
      <c r="BB3593" s="172"/>
      <c r="BC3593" s="172"/>
      <c r="BD3593" s="172"/>
      <c r="BE3593" s="172"/>
      <c r="BF3593" s="172"/>
      <c r="BG3593" s="172"/>
      <c r="BH3593" s="172"/>
      <c r="BI3593" s="172"/>
      <c r="BJ3593" s="172"/>
      <c r="BK3593" s="172"/>
      <c r="BL3593" s="172"/>
      <c r="BM3593" s="172"/>
      <c r="BN3593" s="172"/>
    </row>
    <row r="3594" spans="20:66" s="156" customFormat="1">
      <c r="T3594" s="172"/>
      <c r="U3594" s="172"/>
      <c r="V3594" s="172"/>
      <c r="W3594" s="172"/>
      <c r="X3594" s="172"/>
      <c r="Y3594" s="172"/>
      <c r="Z3594" s="172"/>
      <c r="AA3594" s="172"/>
      <c r="AB3594" s="172"/>
      <c r="AC3594" s="172"/>
      <c r="AD3594" s="172"/>
      <c r="AE3594" s="172"/>
      <c r="AF3594" s="172"/>
      <c r="AG3594" s="172"/>
      <c r="AH3594" s="172"/>
      <c r="AI3594" s="172"/>
      <c r="AJ3594" s="172"/>
      <c r="AK3594" s="172"/>
      <c r="AL3594" s="172"/>
      <c r="AM3594" s="172"/>
      <c r="AN3594" s="172"/>
      <c r="AO3594" s="172"/>
      <c r="AP3594" s="172"/>
      <c r="AQ3594" s="172"/>
      <c r="AR3594" s="172"/>
      <c r="AS3594" s="172"/>
      <c r="AT3594" s="172"/>
      <c r="AU3594" s="172"/>
      <c r="AV3594" s="172"/>
      <c r="AW3594" s="172"/>
      <c r="AX3594" s="172"/>
      <c r="AY3594" s="172"/>
      <c r="AZ3594" s="172"/>
      <c r="BA3594" s="172"/>
      <c r="BB3594" s="172"/>
      <c r="BC3594" s="172"/>
      <c r="BD3594" s="172"/>
      <c r="BE3594" s="172"/>
      <c r="BF3594" s="172"/>
      <c r="BG3594" s="172"/>
      <c r="BH3594" s="172"/>
      <c r="BI3594" s="172"/>
      <c r="BJ3594" s="172"/>
      <c r="BK3594" s="172"/>
      <c r="BL3594" s="172"/>
      <c r="BM3594" s="172"/>
      <c r="BN3594" s="172"/>
    </row>
    <row r="3595" spans="20:66" s="156" customFormat="1">
      <c r="T3595" s="172"/>
      <c r="U3595" s="172"/>
      <c r="V3595" s="172"/>
      <c r="W3595" s="172"/>
      <c r="X3595" s="172"/>
      <c r="Y3595" s="172"/>
      <c r="Z3595" s="172"/>
      <c r="AA3595" s="172"/>
      <c r="AB3595" s="172"/>
      <c r="AC3595" s="172"/>
      <c r="AD3595" s="172"/>
      <c r="AE3595" s="172"/>
      <c r="AF3595" s="172"/>
      <c r="AG3595" s="172"/>
      <c r="AH3595" s="172"/>
      <c r="AI3595" s="172"/>
      <c r="AJ3595" s="172"/>
      <c r="AK3595" s="172"/>
      <c r="AL3595" s="172"/>
      <c r="AM3595" s="172"/>
      <c r="AN3595" s="172"/>
      <c r="AO3595" s="172"/>
      <c r="AP3595" s="172"/>
      <c r="AQ3595" s="172"/>
      <c r="AR3595" s="172"/>
      <c r="AS3595" s="172"/>
      <c r="AT3595" s="172"/>
      <c r="AU3595" s="172"/>
      <c r="AV3595" s="172"/>
      <c r="AW3595" s="172"/>
      <c r="AX3595" s="172"/>
      <c r="AY3595" s="172"/>
      <c r="AZ3595" s="172"/>
      <c r="BA3595" s="172"/>
      <c r="BB3595" s="172"/>
      <c r="BC3595" s="172"/>
      <c r="BD3595" s="172"/>
      <c r="BE3595" s="172"/>
      <c r="BF3595" s="172"/>
      <c r="BG3595" s="172"/>
      <c r="BH3595" s="172"/>
      <c r="BI3595" s="172"/>
      <c r="BJ3595" s="172"/>
      <c r="BK3595" s="172"/>
      <c r="BL3595" s="172"/>
      <c r="BM3595" s="172"/>
      <c r="BN3595" s="172"/>
    </row>
    <row r="3596" spans="20:66" s="156" customFormat="1">
      <c r="T3596" s="172"/>
      <c r="U3596" s="172"/>
      <c r="V3596" s="172"/>
      <c r="W3596" s="172"/>
      <c r="X3596" s="172"/>
      <c r="Y3596" s="172"/>
      <c r="Z3596" s="172"/>
      <c r="AA3596" s="172"/>
      <c r="AB3596" s="172"/>
      <c r="AC3596" s="172"/>
      <c r="AD3596" s="172"/>
      <c r="AE3596" s="172"/>
      <c r="AF3596" s="172"/>
      <c r="AG3596" s="172"/>
      <c r="AH3596" s="172"/>
      <c r="AI3596" s="172"/>
      <c r="AJ3596" s="172"/>
      <c r="AK3596" s="172"/>
      <c r="AL3596" s="172"/>
      <c r="AM3596" s="172"/>
      <c r="AN3596" s="172"/>
      <c r="AO3596" s="172"/>
      <c r="AP3596" s="172"/>
      <c r="AQ3596" s="172"/>
      <c r="AR3596" s="172"/>
      <c r="AS3596" s="172"/>
      <c r="AT3596" s="172"/>
      <c r="AU3596" s="172"/>
      <c r="AV3596" s="172"/>
      <c r="AW3596" s="172"/>
      <c r="AX3596" s="172"/>
      <c r="AY3596" s="172"/>
      <c r="AZ3596" s="172"/>
      <c r="BA3596" s="172"/>
      <c r="BB3596" s="172"/>
      <c r="BC3596" s="172"/>
      <c r="BD3596" s="172"/>
      <c r="BE3596" s="172"/>
      <c r="BF3596" s="172"/>
      <c r="BG3596" s="172"/>
      <c r="BH3596" s="172"/>
      <c r="BI3596" s="172"/>
      <c r="BJ3596" s="172"/>
      <c r="BK3596" s="172"/>
      <c r="BL3596" s="172"/>
      <c r="BM3596" s="172"/>
      <c r="BN3596" s="172"/>
    </row>
    <row r="3597" spans="20:66" s="156" customFormat="1">
      <c r="T3597" s="172"/>
      <c r="U3597" s="172"/>
      <c r="V3597" s="172"/>
      <c r="W3597" s="172"/>
      <c r="X3597" s="172"/>
      <c r="Y3597" s="172"/>
      <c r="Z3597" s="172"/>
      <c r="AA3597" s="172"/>
      <c r="AB3597" s="172"/>
      <c r="AC3597" s="172"/>
      <c r="AD3597" s="172"/>
      <c r="AE3597" s="172"/>
      <c r="AF3597" s="172"/>
      <c r="AG3597" s="172"/>
      <c r="AH3597" s="172"/>
      <c r="AI3597" s="172"/>
      <c r="AJ3597" s="172"/>
      <c r="AK3597" s="172"/>
      <c r="AL3597" s="172"/>
      <c r="AM3597" s="172"/>
      <c r="AN3597" s="172"/>
      <c r="AO3597" s="172"/>
      <c r="AP3597" s="172"/>
      <c r="AQ3597" s="172"/>
      <c r="AR3597" s="172"/>
      <c r="AS3597" s="172"/>
      <c r="AT3597" s="172"/>
      <c r="AU3597" s="172"/>
      <c r="AV3597" s="172"/>
      <c r="AW3597" s="172"/>
      <c r="AX3597" s="172"/>
      <c r="AY3597" s="172"/>
      <c r="AZ3597" s="172"/>
      <c r="BA3597" s="172"/>
      <c r="BB3597" s="172"/>
      <c r="BC3597" s="172"/>
      <c r="BD3597" s="172"/>
      <c r="BE3597" s="172"/>
      <c r="BF3597" s="172"/>
      <c r="BG3597" s="172"/>
      <c r="BH3597" s="172"/>
      <c r="BI3597" s="172"/>
      <c r="BJ3597" s="172"/>
      <c r="BK3597" s="172"/>
      <c r="BL3597" s="172"/>
      <c r="BM3597" s="172"/>
      <c r="BN3597" s="172"/>
    </row>
    <row r="3598" spans="20:66" s="156" customFormat="1">
      <c r="T3598" s="172"/>
      <c r="U3598" s="172"/>
      <c r="V3598" s="172"/>
      <c r="W3598" s="172"/>
      <c r="X3598" s="172"/>
      <c r="Y3598" s="172"/>
      <c r="Z3598" s="172"/>
      <c r="AA3598" s="172"/>
      <c r="AB3598" s="172"/>
      <c r="AC3598" s="172"/>
      <c r="AD3598" s="172"/>
      <c r="AE3598" s="172"/>
      <c r="AF3598" s="172"/>
      <c r="AG3598" s="172"/>
      <c r="AH3598" s="172"/>
      <c r="AI3598" s="172"/>
      <c r="AJ3598" s="172"/>
      <c r="AK3598" s="172"/>
      <c r="AL3598" s="172"/>
      <c r="AM3598" s="172"/>
      <c r="AN3598" s="172"/>
      <c r="AO3598" s="172"/>
      <c r="AP3598" s="172"/>
      <c r="AQ3598" s="172"/>
      <c r="AR3598" s="172"/>
      <c r="AS3598" s="172"/>
      <c r="AT3598" s="172"/>
      <c r="AU3598" s="172"/>
      <c r="AV3598" s="172"/>
      <c r="AW3598" s="172"/>
      <c r="AX3598" s="172"/>
      <c r="AY3598" s="172"/>
      <c r="AZ3598" s="172"/>
      <c r="BA3598" s="172"/>
      <c r="BB3598" s="172"/>
      <c r="BC3598" s="172"/>
      <c r="BD3598" s="172"/>
      <c r="BE3598" s="172"/>
      <c r="BF3598" s="172"/>
      <c r="BG3598" s="172"/>
      <c r="BH3598" s="172"/>
      <c r="BI3598" s="172"/>
      <c r="BJ3598" s="172"/>
      <c r="BK3598" s="172"/>
      <c r="BL3598" s="172"/>
      <c r="BM3598" s="172"/>
      <c r="BN3598" s="172"/>
    </row>
    <row r="3599" spans="20:66" s="156" customFormat="1">
      <c r="T3599" s="172"/>
      <c r="U3599" s="172"/>
      <c r="V3599" s="172"/>
      <c r="W3599" s="172"/>
      <c r="X3599" s="172"/>
      <c r="Y3599" s="172"/>
      <c r="Z3599" s="172"/>
      <c r="AA3599" s="172"/>
      <c r="AB3599" s="172"/>
      <c r="AC3599" s="172"/>
      <c r="AD3599" s="172"/>
      <c r="AE3599" s="172"/>
      <c r="AF3599" s="172"/>
      <c r="AG3599" s="172"/>
      <c r="AH3599" s="172"/>
      <c r="AI3599" s="172"/>
      <c r="AJ3599" s="172"/>
      <c r="AK3599" s="172"/>
      <c r="AL3599" s="172"/>
      <c r="AM3599" s="172"/>
      <c r="AN3599" s="172"/>
      <c r="AO3599" s="172"/>
      <c r="AP3599" s="172"/>
      <c r="AQ3599" s="172"/>
      <c r="AR3599" s="172"/>
      <c r="AS3599" s="172"/>
      <c r="AT3599" s="172"/>
      <c r="AU3599" s="172"/>
      <c r="AV3599" s="172"/>
      <c r="AW3599" s="172"/>
      <c r="AX3599" s="172"/>
      <c r="AY3599" s="172"/>
      <c r="AZ3599" s="172"/>
      <c r="BA3599" s="172"/>
      <c r="BB3599" s="172"/>
      <c r="BC3599" s="172"/>
      <c r="BD3599" s="172"/>
      <c r="BE3599" s="172"/>
      <c r="BF3599" s="172"/>
      <c r="BG3599" s="172"/>
      <c r="BH3599" s="172"/>
      <c r="BI3599" s="172"/>
      <c r="BJ3599" s="172"/>
      <c r="BK3599" s="172"/>
      <c r="BL3599" s="172"/>
      <c r="BM3599" s="172"/>
      <c r="BN3599" s="172"/>
    </row>
    <row r="3600" spans="20:66" s="156" customFormat="1">
      <c r="T3600" s="172"/>
      <c r="U3600" s="172"/>
      <c r="V3600" s="172"/>
      <c r="W3600" s="172"/>
      <c r="X3600" s="172"/>
      <c r="Y3600" s="172"/>
      <c r="Z3600" s="172"/>
      <c r="AA3600" s="172"/>
      <c r="AB3600" s="172"/>
      <c r="AC3600" s="172"/>
      <c r="AD3600" s="172"/>
      <c r="AE3600" s="172"/>
      <c r="AF3600" s="172"/>
      <c r="AG3600" s="172"/>
      <c r="AH3600" s="172"/>
      <c r="AI3600" s="172"/>
      <c r="AJ3600" s="172"/>
      <c r="AK3600" s="172"/>
      <c r="AL3600" s="172"/>
      <c r="AM3600" s="172"/>
      <c r="AN3600" s="172"/>
      <c r="AO3600" s="172"/>
      <c r="AP3600" s="172"/>
      <c r="AQ3600" s="172"/>
      <c r="AR3600" s="172"/>
      <c r="AS3600" s="172"/>
      <c r="AT3600" s="172"/>
      <c r="AU3600" s="172"/>
      <c r="AV3600" s="172"/>
      <c r="AW3600" s="172"/>
      <c r="AX3600" s="172"/>
      <c r="AY3600" s="172"/>
      <c r="AZ3600" s="172"/>
      <c r="BA3600" s="172"/>
      <c r="BB3600" s="172"/>
      <c r="BC3600" s="172"/>
      <c r="BD3600" s="172"/>
      <c r="BE3600" s="172"/>
      <c r="BF3600" s="172"/>
      <c r="BG3600" s="172"/>
      <c r="BH3600" s="172"/>
      <c r="BI3600" s="172"/>
      <c r="BJ3600" s="172"/>
      <c r="BK3600" s="172"/>
      <c r="BL3600" s="172"/>
      <c r="BM3600" s="172"/>
      <c r="BN3600" s="172"/>
    </row>
    <row r="3601" spans="20:66" s="156" customFormat="1">
      <c r="T3601" s="172"/>
      <c r="U3601" s="172"/>
      <c r="V3601" s="172"/>
      <c r="W3601" s="172"/>
      <c r="X3601" s="172"/>
      <c r="Y3601" s="172"/>
      <c r="Z3601" s="172"/>
      <c r="AA3601" s="172"/>
      <c r="AB3601" s="172"/>
      <c r="AC3601" s="172"/>
      <c r="AD3601" s="172"/>
      <c r="AE3601" s="172"/>
      <c r="AF3601" s="172"/>
      <c r="AG3601" s="172"/>
      <c r="AH3601" s="172"/>
      <c r="AI3601" s="172"/>
      <c r="AJ3601" s="172"/>
      <c r="AK3601" s="172"/>
      <c r="AL3601" s="172"/>
      <c r="AM3601" s="172"/>
      <c r="AN3601" s="172"/>
      <c r="AO3601" s="172"/>
      <c r="AP3601" s="172"/>
      <c r="AQ3601" s="172"/>
      <c r="AR3601" s="172"/>
      <c r="AS3601" s="172"/>
      <c r="AT3601" s="172"/>
      <c r="AU3601" s="172"/>
      <c r="AV3601" s="172"/>
      <c r="AW3601" s="172"/>
      <c r="AX3601" s="172"/>
      <c r="AY3601" s="172"/>
      <c r="AZ3601" s="172"/>
      <c r="BA3601" s="172"/>
      <c r="BB3601" s="172"/>
      <c r="BC3601" s="172"/>
      <c r="BD3601" s="172"/>
      <c r="BE3601" s="172"/>
      <c r="BF3601" s="172"/>
      <c r="BG3601" s="172"/>
      <c r="BH3601" s="172"/>
      <c r="BI3601" s="172"/>
      <c r="BJ3601" s="172"/>
      <c r="BK3601" s="172"/>
      <c r="BL3601" s="172"/>
      <c r="BM3601" s="172"/>
      <c r="BN3601" s="172"/>
    </row>
    <row r="3602" spans="20:66" s="156" customFormat="1">
      <c r="T3602" s="172"/>
      <c r="U3602" s="172"/>
      <c r="V3602" s="172"/>
      <c r="W3602" s="172"/>
      <c r="X3602" s="172"/>
      <c r="Y3602" s="172"/>
      <c r="Z3602" s="172"/>
      <c r="AA3602" s="172"/>
      <c r="AB3602" s="172"/>
      <c r="AC3602" s="172"/>
      <c r="AD3602" s="172"/>
      <c r="AE3602" s="172"/>
      <c r="AF3602" s="172"/>
      <c r="AG3602" s="172"/>
      <c r="AH3602" s="172"/>
      <c r="AI3602" s="172"/>
      <c r="AJ3602" s="172"/>
      <c r="AK3602" s="172"/>
      <c r="AL3602" s="172"/>
      <c r="AM3602" s="172"/>
      <c r="AN3602" s="172"/>
      <c r="AO3602" s="172"/>
      <c r="AP3602" s="172"/>
      <c r="AQ3602" s="172"/>
      <c r="AR3602" s="172"/>
      <c r="AS3602" s="172"/>
      <c r="AT3602" s="172"/>
      <c r="AU3602" s="172"/>
      <c r="AV3602" s="172"/>
      <c r="AW3602" s="172"/>
      <c r="AX3602" s="172"/>
      <c r="AY3602" s="172"/>
      <c r="AZ3602" s="172"/>
      <c r="BA3602" s="172"/>
      <c r="BB3602" s="172"/>
      <c r="BC3602" s="172"/>
      <c r="BD3602" s="172"/>
      <c r="BE3602" s="172"/>
      <c r="BF3602" s="172"/>
      <c r="BG3602" s="172"/>
      <c r="BH3602" s="172"/>
      <c r="BI3602" s="172"/>
      <c r="BJ3602" s="172"/>
      <c r="BK3602" s="172"/>
      <c r="BL3602" s="172"/>
      <c r="BM3602" s="172"/>
      <c r="BN3602" s="172"/>
    </row>
    <row r="3603" spans="20:66" s="156" customFormat="1">
      <c r="T3603" s="172"/>
      <c r="U3603" s="172"/>
      <c r="V3603" s="172"/>
      <c r="W3603" s="172"/>
      <c r="X3603" s="172"/>
      <c r="Y3603" s="172"/>
      <c r="Z3603" s="172"/>
      <c r="AA3603" s="172"/>
      <c r="AB3603" s="172"/>
      <c r="AC3603" s="172"/>
      <c r="AD3603" s="172"/>
      <c r="AE3603" s="172"/>
      <c r="AF3603" s="172"/>
      <c r="AG3603" s="172"/>
      <c r="AH3603" s="172"/>
      <c r="AI3603" s="172"/>
      <c r="AJ3603" s="172"/>
      <c r="AK3603" s="172"/>
      <c r="AL3603" s="172"/>
      <c r="AM3603" s="172"/>
      <c r="AN3603" s="172"/>
      <c r="AO3603" s="172"/>
      <c r="AP3603" s="172"/>
      <c r="AQ3603" s="172"/>
      <c r="AR3603" s="172"/>
      <c r="AS3603" s="172"/>
      <c r="AT3603" s="172"/>
      <c r="AU3603" s="172"/>
      <c r="AV3603" s="172"/>
      <c r="AW3603" s="172"/>
      <c r="AX3603" s="172"/>
      <c r="AY3603" s="172"/>
      <c r="AZ3603" s="172"/>
      <c r="BA3603" s="172"/>
      <c r="BB3603" s="172"/>
      <c r="BC3603" s="172"/>
      <c r="BD3603" s="172"/>
      <c r="BE3603" s="172"/>
      <c r="BF3603" s="172"/>
      <c r="BG3603" s="172"/>
      <c r="BH3603" s="172"/>
      <c r="BI3603" s="172"/>
      <c r="BJ3603" s="172"/>
      <c r="BK3603" s="172"/>
      <c r="BL3603" s="172"/>
      <c r="BM3603" s="172"/>
      <c r="BN3603" s="172"/>
    </row>
    <row r="3604" spans="20:66" s="156" customFormat="1">
      <c r="T3604" s="172"/>
      <c r="U3604" s="172"/>
      <c r="V3604" s="172"/>
      <c r="W3604" s="172"/>
      <c r="X3604" s="172"/>
      <c r="Y3604" s="172"/>
      <c r="Z3604" s="172"/>
      <c r="AA3604" s="172"/>
      <c r="AB3604" s="172"/>
      <c r="AC3604" s="172"/>
      <c r="AD3604" s="172"/>
      <c r="AE3604" s="172"/>
      <c r="AF3604" s="172"/>
      <c r="AG3604" s="172"/>
      <c r="AH3604" s="172"/>
      <c r="AI3604" s="172"/>
      <c r="AJ3604" s="172"/>
      <c r="AK3604" s="172"/>
      <c r="AL3604" s="172"/>
      <c r="AM3604" s="172"/>
      <c r="AN3604" s="172"/>
      <c r="AO3604" s="172"/>
      <c r="AP3604" s="172"/>
      <c r="AQ3604" s="172"/>
      <c r="AR3604" s="172"/>
      <c r="AS3604" s="172"/>
      <c r="AT3604" s="172"/>
      <c r="AU3604" s="172"/>
      <c r="AV3604" s="172"/>
      <c r="AW3604" s="172"/>
      <c r="AX3604" s="172"/>
      <c r="AY3604" s="172"/>
      <c r="AZ3604" s="172"/>
      <c r="BA3604" s="172"/>
      <c r="BB3604" s="172"/>
      <c r="BC3604" s="172"/>
      <c r="BD3604" s="172"/>
      <c r="BE3604" s="172"/>
      <c r="BF3604" s="172"/>
      <c r="BG3604" s="172"/>
      <c r="BH3604" s="172"/>
      <c r="BI3604" s="172"/>
      <c r="BJ3604" s="172"/>
      <c r="BK3604" s="172"/>
      <c r="BL3604" s="172"/>
      <c r="BM3604" s="172"/>
      <c r="BN3604" s="172"/>
    </row>
    <row r="3605" spans="20:66" s="156" customFormat="1">
      <c r="T3605" s="172"/>
      <c r="U3605" s="172"/>
      <c r="V3605" s="172"/>
      <c r="W3605" s="172"/>
      <c r="X3605" s="172"/>
      <c r="Y3605" s="172"/>
      <c r="Z3605" s="172"/>
      <c r="AA3605" s="172"/>
      <c r="AB3605" s="172"/>
      <c r="AC3605" s="172"/>
      <c r="AD3605" s="172"/>
      <c r="AE3605" s="172"/>
      <c r="AF3605" s="172"/>
      <c r="AG3605" s="172"/>
      <c r="AH3605" s="172"/>
      <c r="AI3605" s="172"/>
      <c r="AJ3605" s="172"/>
      <c r="AK3605" s="172"/>
      <c r="AL3605" s="172"/>
      <c r="AM3605" s="172"/>
      <c r="AN3605" s="172"/>
      <c r="AO3605" s="172"/>
      <c r="AP3605" s="172"/>
      <c r="AQ3605" s="172"/>
      <c r="AR3605" s="172"/>
      <c r="AS3605" s="172"/>
      <c r="AT3605" s="172"/>
      <c r="AU3605" s="172"/>
      <c r="AV3605" s="172"/>
      <c r="AW3605" s="172"/>
      <c r="AX3605" s="172"/>
      <c r="AY3605" s="172"/>
      <c r="AZ3605" s="172"/>
      <c r="BA3605" s="172"/>
      <c r="BB3605" s="172"/>
      <c r="BC3605" s="172"/>
      <c r="BD3605" s="172"/>
      <c r="BE3605" s="172"/>
      <c r="BF3605" s="172"/>
      <c r="BG3605" s="172"/>
      <c r="BH3605" s="172"/>
      <c r="BI3605" s="172"/>
      <c r="BJ3605" s="172"/>
      <c r="BK3605" s="172"/>
      <c r="BL3605" s="172"/>
      <c r="BM3605" s="172"/>
      <c r="BN3605" s="172"/>
    </row>
    <row r="3606" spans="20:66" s="156" customFormat="1">
      <c r="T3606" s="172"/>
      <c r="U3606" s="172"/>
      <c r="V3606" s="172"/>
      <c r="W3606" s="172"/>
      <c r="X3606" s="172"/>
      <c r="Y3606" s="172"/>
      <c r="Z3606" s="172"/>
      <c r="AA3606" s="172"/>
      <c r="AB3606" s="172"/>
      <c r="AC3606" s="172"/>
      <c r="AD3606" s="172"/>
      <c r="AE3606" s="172"/>
      <c r="AF3606" s="172"/>
      <c r="AG3606" s="172"/>
      <c r="AH3606" s="172"/>
      <c r="AI3606" s="172"/>
      <c r="AJ3606" s="172"/>
      <c r="AK3606" s="172"/>
      <c r="AL3606" s="172"/>
      <c r="AM3606" s="172"/>
      <c r="AN3606" s="172"/>
      <c r="AO3606" s="172"/>
      <c r="AP3606" s="172"/>
      <c r="AQ3606" s="172"/>
      <c r="AR3606" s="172"/>
      <c r="AS3606" s="172"/>
      <c r="AT3606" s="172"/>
      <c r="AU3606" s="172"/>
      <c r="AV3606" s="172"/>
      <c r="AW3606" s="172"/>
      <c r="AX3606" s="172"/>
      <c r="AY3606" s="172"/>
      <c r="AZ3606" s="172"/>
      <c r="BA3606" s="172"/>
      <c r="BB3606" s="172"/>
      <c r="BC3606" s="172"/>
      <c r="BD3606" s="172"/>
      <c r="BE3606" s="172"/>
      <c r="BF3606" s="172"/>
      <c r="BG3606" s="172"/>
      <c r="BH3606" s="172"/>
      <c r="BI3606" s="172"/>
      <c r="BJ3606" s="172"/>
      <c r="BK3606" s="172"/>
      <c r="BL3606" s="172"/>
      <c r="BM3606" s="172"/>
      <c r="BN3606" s="172"/>
    </row>
    <row r="3607" spans="20:66" s="156" customFormat="1">
      <c r="T3607" s="172"/>
      <c r="U3607" s="172"/>
      <c r="V3607" s="172"/>
      <c r="W3607" s="172"/>
      <c r="X3607" s="172"/>
      <c r="Y3607" s="172"/>
      <c r="Z3607" s="172"/>
      <c r="AA3607" s="172"/>
      <c r="AB3607" s="172"/>
      <c r="AC3607" s="172"/>
      <c r="AD3607" s="172"/>
      <c r="AE3607" s="172"/>
      <c r="AF3607" s="172"/>
      <c r="AG3607" s="172"/>
      <c r="AH3607" s="172"/>
      <c r="AI3607" s="172"/>
      <c r="AJ3607" s="172"/>
      <c r="AK3607" s="172"/>
      <c r="AL3607" s="172"/>
      <c r="AM3607" s="172"/>
      <c r="AN3607" s="172"/>
      <c r="AO3607" s="172"/>
      <c r="AP3607" s="172"/>
      <c r="AQ3607" s="172"/>
      <c r="AR3607" s="172"/>
      <c r="AS3607" s="172"/>
      <c r="AT3607" s="172"/>
      <c r="AU3607" s="172"/>
      <c r="AV3607" s="172"/>
      <c r="AW3607" s="172"/>
      <c r="AX3607" s="172"/>
      <c r="AY3607" s="172"/>
      <c r="AZ3607" s="172"/>
      <c r="BA3607" s="172"/>
      <c r="BB3607" s="172"/>
      <c r="BC3607" s="172"/>
      <c r="BD3607" s="172"/>
      <c r="BE3607" s="172"/>
      <c r="BF3607" s="172"/>
      <c r="BG3607" s="172"/>
      <c r="BH3607" s="172"/>
      <c r="BI3607" s="172"/>
      <c r="BJ3607" s="172"/>
      <c r="BK3607" s="172"/>
      <c r="BL3607" s="172"/>
      <c r="BM3607" s="172"/>
      <c r="BN3607" s="172"/>
    </row>
    <row r="3608" spans="20:66" s="156" customFormat="1">
      <c r="T3608" s="172"/>
      <c r="U3608" s="172"/>
      <c r="V3608" s="172"/>
      <c r="W3608" s="172"/>
      <c r="X3608" s="172"/>
      <c r="Y3608" s="172"/>
      <c r="Z3608" s="172"/>
      <c r="AA3608" s="172"/>
      <c r="AB3608" s="172"/>
      <c r="AC3608" s="172"/>
      <c r="AD3608" s="172"/>
      <c r="AE3608" s="172"/>
      <c r="AF3608" s="172"/>
      <c r="AG3608" s="172"/>
      <c r="AH3608" s="172"/>
      <c r="AI3608" s="172"/>
      <c r="AJ3608" s="172"/>
      <c r="AK3608" s="172"/>
      <c r="AL3608" s="172"/>
      <c r="AM3608" s="172"/>
      <c r="AN3608" s="172"/>
      <c r="AO3608" s="172"/>
      <c r="AP3608" s="172"/>
      <c r="AQ3608" s="172"/>
      <c r="AR3608" s="172"/>
      <c r="AS3608" s="172"/>
      <c r="AT3608" s="172"/>
      <c r="AU3608" s="172"/>
      <c r="AV3608" s="172"/>
      <c r="AW3608" s="172"/>
      <c r="AX3608" s="172"/>
      <c r="AY3608" s="172"/>
      <c r="AZ3608" s="172"/>
      <c r="BA3608" s="172"/>
      <c r="BB3608" s="172"/>
      <c r="BC3608" s="172"/>
      <c r="BD3608" s="172"/>
      <c r="BE3608" s="172"/>
      <c r="BF3608" s="172"/>
      <c r="BG3608" s="172"/>
      <c r="BH3608" s="172"/>
      <c r="BI3608" s="172"/>
      <c r="BJ3608" s="172"/>
      <c r="BK3608" s="172"/>
      <c r="BL3608" s="172"/>
      <c r="BM3608" s="172"/>
      <c r="BN3608" s="172"/>
    </row>
    <row r="3609" spans="20:66" s="156" customFormat="1">
      <c r="T3609" s="172"/>
      <c r="U3609" s="172"/>
      <c r="V3609" s="172"/>
      <c r="W3609" s="172"/>
      <c r="X3609" s="172"/>
      <c r="Y3609" s="172"/>
      <c r="Z3609" s="172"/>
      <c r="AA3609" s="172"/>
      <c r="AB3609" s="172"/>
      <c r="AC3609" s="172"/>
      <c r="AD3609" s="172"/>
      <c r="AE3609" s="172"/>
      <c r="AF3609" s="172"/>
      <c r="AG3609" s="172"/>
      <c r="AH3609" s="172"/>
      <c r="AI3609" s="172"/>
      <c r="AJ3609" s="172"/>
      <c r="AK3609" s="172"/>
      <c r="AL3609" s="172"/>
      <c r="AM3609" s="172"/>
      <c r="AN3609" s="172"/>
      <c r="AO3609" s="172"/>
      <c r="AP3609" s="172"/>
      <c r="AQ3609" s="172"/>
      <c r="AR3609" s="172"/>
      <c r="AS3609" s="172"/>
      <c r="AT3609" s="172"/>
      <c r="AU3609" s="172"/>
      <c r="AV3609" s="172"/>
      <c r="AW3609" s="172"/>
      <c r="AX3609" s="172"/>
      <c r="AY3609" s="172"/>
      <c r="AZ3609" s="172"/>
      <c r="BA3609" s="172"/>
      <c r="BB3609" s="172"/>
      <c r="BC3609" s="172"/>
      <c r="BD3609" s="172"/>
      <c r="BE3609" s="172"/>
      <c r="BF3609" s="172"/>
      <c r="BG3609" s="172"/>
      <c r="BH3609" s="172"/>
      <c r="BI3609" s="172"/>
      <c r="BJ3609" s="172"/>
      <c r="BK3609" s="172"/>
      <c r="BL3609" s="172"/>
      <c r="BM3609" s="172"/>
      <c r="BN3609" s="172"/>
    </row>
    <row r="3610" spans="20:66" s="156" customFormat="1">
      <c r="T3610" s="172"/>
      <c r="U3610" s="172"/>
      <c r="V3610" s="172"/>
      <c r="W3610" s="172"/>
      <c r="X3610" s="172"/>
      <c r="Y3610" s="172"/>
      <c r="Z3610" s="172"/>
      <c r="AA3610" s="172"/>
      <c r="AB3610" s="172"/>
      <c r="AC3610" s="172"/>
      <c r="AD3610" s="172"/>
      <c r="AE3610" s="172"/>
      <c r="AF3610" s="172"/>
      <c r="AG3610" s="172"/>
      <c r="AH3610" s="172"/>
      <c r="AI3610" s="172"/>
      <c r="AJ3610" s="172"/>
      <c r="AK3610" s="172"/>
      <c r="AL3610" s="172"/>
      <c r="AM3610" s="172"/>
      <c r="AN3610" s="172"/>
      <c r="AO3610" s="172"/>
      <c r="AP3610" s="172"/>
      <c r="AQ3610" s="172"/>
      <c r="AR3610" s="172"/>
      <c r="AS3610" s="172"/>
      <c r="AT3610" s="172"/>
      <c r="AU3610" s="172"/>
      <c r="AV3610" s="172"/>
      <c r="AW3610" s="172"/>
      <c r="AX3610" s="172"/>
      <c r="AY3610" s="172"/>
      <c r="AZ3610" s="172"/>
      <c r="BA3610" s="172"/>
      <c r="BB3610" s="172"/>
      <c r="BC3610" s="172"/>
      <c r="BD3610" s="172"/>
      <c r="BE3610" s="172"/>
      <c r="BF3610" s="172"/>
      <c r="BG3610" s="172"/>
      <c r="BH3610" s="172"/>
      <c r="BI3610" s="172"/>
      <c r="BJ3610" s="172"/>
      <c r="BK3610" s="172"/>
      <c r="BL3610" s="172"/>
      <c r="BM3610" s="172"/>
      <c r="BN3610" s="172"/>
    </row>
    <row r="3611" spans="20:66" s="156" customFormat="1">
      <c r="T3611" s="172"/>
      <c r="U3611" s="172"/>
      <c r="V3611" s="172"/>
      <c r="W3611" s="172"/>
      <c r="X3611" s="172"/>
      <c r="Y3611" s="172"/>
      <c r="Z3611" s="172"/>
      <c r="AA3611" s="172"/>
      <c r="AB3611" s="172"/>
      <c r="AC3611" s="172"/>
      <c r="AD3611" s="172"/>
      <c r="AE3611" s="172"/>
      <c r="AF3611" s="172"/>
      <c r="AG3611" s="172"/>
      <c r="AH3611" s="172"/>
      <c r="AI3611" s="172"/>
      <c r="AJ3611" s="172"/>
      <c r="AK3611" s="172"/>
      <c r="AL3611" s="172"/>
      <c r="AM3611" s="172"/>
      <c r="AN3611" s="172"/>
      <c r="AO3611" s="172"/>
      <c r="AP3611" s="172"/>
      <c r="AQ3611" s="172"/>
      <c r="AR3611" s="172"/>
      <c r="AS3611" s="172"/>
      <c r="AT3611" s="172"/>
      <c r="AU3611" s="172"/>
      <c r="AV3611" s="172"/>
      <c r="AW3611" s="172"/>
      <c r="AX3611" s="172"/>
      <c r="AY3611" s="172"/>
      <c r="AZ3611" s="172"/>
      <c r="BA3611" s="172"/>
      <c r="BB3611" s="172"/>
      <c r="BC3611" s="172"/>
      <c r="BD3611" s="172"/>
      <c r="BE3611" s="172"/>
      <c r="BF3611" s="172"/>
      <c r="BG3611" s="172"/>
      <c r="BH3611" s="172"/>
      <c r="BI3611" s="172"/>
      <c r="BJ3611" s="172"/>
      <c r="BK3611" s="172"/>
      <c r="BL3611" s="172"/>
      <c r="BM3611" s="172"/>
      <c r="BN3611" s="172"/>
    </row>
    <row r="3612" spans="20:66" s="156" customFormat="1">
      <c r="T3612" s="172"/>
      <c r="U3612" s="172"/>
      <c r="V3612" s="172"/>
      <c r="W3612" s="172"/>
      <c r="X3612" s="172"/>
      <c r="Y3612" s="172"/>
      <c r="Z3612" s="172"/>
      <c r="AA3612" s="172"/>
      <c r="AB3612" s="172"/>
      <c r="AC3612" s="172"/>
      <c r="AD3612" s="172"/>
      <c r="AE3612" s="172"/>
      <c r="AF3612" s="172"/>
      <c r="AG3612" s="172"/>
      <c r="AH3612" s="172"/>
      <c r="AI3612" s="172"/>
      <c r="AJ3612" s="172"/>
      <c r="AK3612" s="172"/>
      <c r="AL3612" s="172"/>
      <c r="AM3612" s="172"/>
      <c r="AN3612" s="172"/>
      <c r="AO3612" s="172"/>
      <c r="AP3612" s="172"/>
      <c r="AQ3612" s="172"/>
      <c r="AR3612" s="172"/>
      <c r="AS3612" s="172"/>
      <c r="AT3612" s="172"/>
      <c r="AU3612" s="172"/>
      <c r="AV3612" s="172"/>
      <c r="AW3612" s="172"/>
      <c r="AX3612" s="172"/>
      <c r="AY3612" s="172"/>
      <c r="AZ3612" s="172"/>
      <c r="BA3612" s="172"/>
      <c r="BB3612" s="172"/>
      <c r="BC3612" s="172"/>
      <c r="BD3612" s="172"/>
      <c r="BE3612" s="172"/>
      <c r="BF3612" s="172"/>
      <c r="BG3612" s="172"/>
      <c r="BH3612" s="172"/>
      <c r="BI3612" s="172"/>
      <c r="BJ3612" s="172"/>
      <c r="BK3612" s="172"/>
      <c r="BL3612" s="172"/>
      <c r="BM3612" s="172"/>
      <c r="BN3612" s="172"/>
    </row>
    <row r="3613" spans="20:66" s="156" customFormat="1">
      <c r="T3613" s="172"/>
      <c r="U3613" s="172"/>
      <c r="V3613" s="172"/>
      <c r="W3613" s="172"/>
      <c r="X3613" s="172"/>
      <c r="Y3613" s="172"/>
      <c r="Z3613" s="172"/>
      <c r="AA3613" s="172"/>
      <c r="AB3613" s="172"/>
      <c r="AC3613" s="172"/>
      <c r="AD3613" s="172"/>
      <c r="AE3613" s="172"/>
      <c r="AF3613" s="172"/>
      <c r="AG3613" s="172"/>
      <c r="AH3613" s="172"/>
      <c r="AI3613" s="172"/>
      <c r="AJ3613" s="172"/>
      <c r="AK3613" s="172"/>
      <c r="AL3613" s="172"/>
      <c r="AM3613" s="172"/>
      <c r="AN3613" s="172"/>
      <c r="AO3613" s="172"/>
      <c r="AP3613" s="172"/>
      <c r="AQ3613" s="172"/>
      <c r="AR3613" s="172"/>
      <c r="AS3613" s="172"/>
      <c r="AT3613" s="172"/>
      <c r="AU3613" s="172"/>
      <c r="AV3613" s="172"/>
      <c r="AW3613" s="172"/>
      <c r="AX3613" s="172"/>
      <c r="AY3613" s="172"/>
      <c r="AZ3613" s="172"/>
      <c r="BA3613" s="172"/>
      <c r="BB3613" s="172"/>
      <c r="BC3613" s="172"/>
      <c r="BD3613" s="172"/>
      <c r="BE3613" s="172"/>
      <c r="BF3613" s="172"/>
      <c r="BG3613" s="172"/>
      <c r="BH3613" s="172"/>
      <c r="BI3613" s="172"/>
      <c r="BJ3613" s="172"/>
      <c r="BK3613" s="172"/>
      <c r="BL3613" s="172"/>
      <c r="BM3613" s="172"/>
      <c r="BN3613" s="172"/>
    </row>
    <row r="3614" spans="20:66" s="156" customFormat="1">
      <c r="T3614" s="172"/>
      <c r="U3614" s="172"/>
      <c r="V3614" s="172"/>
      <c r="W3614" s="172"/>
      <c r="X3614" s="172"/>
      <c r="Y3614" s="172"/>
      <c r="Z3614" s="172"/>
      <c r="AA3614" s="172"/>
      <c r="AB3614" s="172"/>
      <c r="AC3614" s="172"/>
      <c r="AD3614" s="172"/>
      <c r="AE3614" s="172"/>
      <c r="AF3614" s="172"/>
      <c r="AG3614" s="172"/>
      <c r="AH3614" s="172"/>
      <c r="AI3614" s="172"/>
      <c r="AJ3614" s="172"/>
      <c r="AK3614" s="172"/>
      <c r="AL3614" s="172"/>
      <c r="AM3614" s="172"/>
      <c r="AN3614" s="172"/>
      <c r="AO3614" s="172"/>
      <c r="AP3614" s="172"/>
      <c r="AQ3614" s="172"/>
      <c r="AR3614" s="172"/>
      <c r="AS3614" s="172"/>
      <c r="AT3614" s="172"/>
      <c r="AU3614" s="172"/>
      <c r="AV3614" s="172"/>
      <c r="AW3614" s="172"/>
      <c r="AX3614" s="172"/>
      <c r="AY3614" s="172"/>
      <c r="AZ3614" s="172"/>
      <c r="BA3614" s="172"/>
      <c r="BB3614" s="172"/>
      <c r="BC3614" s="172"/>
      <c r="BD3614" s="172"/>
      <c r="BE3614" s="172"/>
      <c r="BF3614" s="172"/>
      <c r="BG3614" s="172"/>
      <c r="BH3614" s="172"/>
      <c r="BI3614" s="172"/>
      <c r="BJ3614" s="172"/>
      <c r="BK3614" s="172"/>
      <c r="BL3614" s="172"/>
      <c r="BM3614" s="172"/>
      <c r="BN3614" s="172"/>
    </row>
    <row r="3615" spans="20:66" s="156" customFormat="1">
      <c r="T3615" s="172"/>
      <c r="U3615" s="172"/>
      <c r="V3615" s="172"/>
      <c r="W3615" s="172"/>
      <c r="X3615" s="172"/>
      <c r="Y3615" s="172"/>
      <c r="Z3615" s="172"/>
      <c r="AA3615" s="172"/>
      <c r="AB3615" s="172"/>
      <c r="AC3615" s="172"/>
      <c r="AD3615" s="172"/>
      <c r="AE3615" s="172"/>
      <c r="AF3615" s="172"/>
      <c r="AG3615" s="172"/>
      <c r="AH3615" s="172"/>
      <c r="AI3615" s="172"/>
      <c r="AJ3615" s="172"/>
      <c r="AK3615" s="172"/>
      <c r="AL3615" s="172"/>
      <c r="AM3615" s="172"/>
      <c r="AN3615" s="172"/>
      <c r="AO3615" s="172"/>
      <c r="AP3615" s="172"/>
      <c r="AQ3615" s="172"/>
      <c r="AR3615" s="172"/>
      <c r="AS3615" s="172"/>
      <c r="AT3615" s="172"/>
      <c r="AU3615" s="172"/>
      <c r="AV3615" s="172"/>
      <c r="AW3615" s="172"/>
      <c r="AX3615" s="172"/>
      <c r="AY3615" s="172"/>
      <c r="AZ3615" s="172"/>
      <c r="BA3615" s="172"/>
      <c r="BB3615" s="172"/>
      <c r="BC3615" s="172"/>
      <c r="BD3615" s="172"/>
      <c r="BE3615" s="172"/>
      <c r="BF3615" s="172"/>
      <c r="BG3615" s="172"/>
      <c r="BH3615" s="172"/>
      <c r="BI3615" s="172"/>
      <c r="BJ3615" s="172"/>
      <c r="BK3615" s="172"/>
      <c r="BL3615" s="172"/>
      <c r="BM3615" s="172"/>
      <c r="BN3615" s="172"/>
    </row>
    <row r="3616" spans="20:66" s="156" customFormat="1">
      <c r="T3616" s="172"/>
      <c r="U3616" s="172"/>
      <c r="V3616" s="172"/>
      <c r="W3616" s="172"/>
      <c r="X3616" s="172"/>
      <c r="Y3616" s="172"/>
      <c r="Z3616" s="172"/>
      <c r="AA3616" s="172"/>
      <c r="AB3616" s="172"/>
      <c r="AC3616" s="172"/>
      <c r="AD3616" s="172"/>
      <c r="AE3616" s="172"/>
      <c r="AF3616" s="172"/>
      <c r="AG3616" s="172"/>
      <c r="AH3616" s="172"/>
      <c r="AI3616" s="172"/>
      <c r="AJ3616" s="172"/>
      <c r="AK3616" s="172"/>
      <c r="AL3616" s="172"/>
      <c r="AM3616" s="172"/>
      <c r="AN3616" s="172"/>
      <c r="AO3616" s="172"/>
      <c r="AP3616" s="172"/>
      <c r="AQ3616" s="172"/>
      <c r="AR3616" s="172"/>
      <c r="AS3616" s="172"/>
      <c r="AT3616" s="172"/>
      <c r="AU3616" s="172"/>
      <c r="AV3616" s="172"/>
      <c r="AW3616" s="172"/>
      <c r="AX3616" s="172"/>
      <c r="AY3616" s="172"/>
      <c r="AZ3616" s="172"/>
      <c r="BA3616" s="172"/>
      <c r="BB3616" s="172"/>
      <c r="BC3616" s="172"/>
      <c r="BD3616" s="172"/>
      <c r="BE3616" s="172"/>
      <c r="BF3616" s="172"/>
      <c r="BG3616" s="172"/>
      <c r="BH3616" s="172"/>
      <c r="BI3616" s="172"/>
      <c r="BJ3616" s="172"/>
      <c r="BK3616" s="172"/>
      <c r="BL3616" s="172"/>
      <c r="BM3616" s="172"/>
      <c r="BN3616" s="172"/>
    </row>
    <row r="3617" spans="8:66" s="156" customFormat="1">
      <c r="T3617" s="172"/>
      <c r="U3617" s="172"/>
      <c r="V3617" s="172"/>
      <c r="W3617" s="172"/>
      <c r="X3617" s="172"/>
      <c r="Y3617" s="172"/>
      <c r="Z3617" s="172"/>
      <c r="AA3617" s="172"/>
      <c r="AB3617" s="172"/>
      <c r="AC3617" s="172"/>
      <c r="AD3617" s="172"/>
      <c r="AE3617" s="172"/>
      <c r="AF3617" s="172"/>
      <c r="AG3617" s="172"/>
      <c r="AH3617" s="172"/>
      <c r="AI3617" s="172"/>
      <c r="AJ3617" s="172"/>
      <c r="AK3617" s="172"/>
      <c r="AL3617" s="172"/>
      <c r="AM3617" s="172"/>
      <c r="AN3617" s="172"/>
      <c r="AO3617" s="172"/>
      <c r="AP3617" s="172"/>
      <c r="AQ3617" s="172"/>
      <c r="AR3617" s="172"/>
      <c r="AS3617" s="172"/>
      <c r="AT3617" s="172"/>
      <c r="AU3617" s="172"/>
      <c r="AV3617" s="172"/>
      <c r="AW3617" s="172"/>
      <c r="AX3617" s="172"/>
      <c r="AY3617" s="172"/>
      <c r="AZ3617" s="172"/>
      <c r="BA3617" s="172"/>
      <c r="BB3617" s="172"/>
      <c r="BC3617" s="172"/>
      <c r="BD3617" s="172"/>
      <c r="BE3617" s="172"/>
      <c r="BF3617" s="172"/>
      <c r="BG3617" s="172"/>
      <c r="BH3617" s="172"/>
      <c r="BI3617" s="172"/>
      <c r="BJ3617" s="172"/>
      <c r="BK3617" s="172"/>
      <c r="BL3617" s="172"/>
      <c r="BM3617" s="172"/>
      <c r="BN3617" s="172"/>
    </row>
    <row r="3618" spans="8:66" s="156" customFormat="1">
      <c r="T3618" s="172"/>
      <c r="U3618" s="172"/>
      <c r="V3618" s="172"/>
      <c r="W3618" s="172"/>
      <c r="X3618" s="172"/>
      <c r="Y3618" s="172"/>
      <c r="Z3618" s="172"/>
      <c r="AA3618" s="172"/>
      <c r="AB3618" s="172"/>
      <c r="AC3618" s="172"/>
      <c r="AD3618" s="172"/>
      <c r="AE3618" s="172"/>
      <c r="AF3618" s="172"/>
      <c r="AG3618" s="172"/>
      <c r="AH3618" s="172"/>
      <c r="AI3618" s="172"/>
      <c r="AJ3618" s="172"/>
      <c r="AK3618" s="172"/>
      <c r="AL3618" s="172"/>
      <c r="AM3618" s="172"/>
      <c r="AN3618" s="172"/>
      <c r="AO3618" s="172"/>
      <c r="AP3618" s="172"/>
      <c r="AQ3618" s="172"/>
      <c r="AR3618" s="172"/>
      <c r="AS3618" s="172"/>
      <c r="AT3618" s="172"/>
      <c r="AU3618" s="172"/>
      <c r="AV3618" s="172"/>
      <c r="AW3618" s="172"/>
      <c r="AX3618" s="172"/>
      <c r="AY3618" s="172"/>
      <c r="AZ3618" s="172"/>
      <c r="BA3618" s="172"/>
      <c r="BB3618" s="172"/>
      <c r="BC3618" s="172"/>
      <c r="BD3618" s="172"/>
      <c r="BE3618" s="172"/>
      <c r="BF3618" s="172"/>
      <c r="BG3618" s="172"/>
      <c r="BH3618" s="172"/>
      <c r="BI3618" s="172"/>
      <c r="BJ3618" s="172"/>
      <c r="BK3618" s="172"/>
      <c r="BL3618" s="172"/>
      <c r="BM3618" s="172"/>
      <c r="BN3618" s="172"/>
    </row>
    <row r="3619" spans="8:66" s="156" customFormat="1">
      <c r="T3619" s="172"/>
      <c r="U3619" s="172"/>
      <c r="V3619" s="172"/>
      <c r="W3619" s="172"/>
      <c r="X3619" s="172"/>
      <c r="Y3619" s="172"/>
      <c r="Z3619" s="172"/>
      <c r="AA3619" s="172"/>
      <c r="AB3619" s="172"/>
      <c r="AC3619" s="172"/>
      <c r="AD3619" s="172"/>
      <c r="AE3619" s="172"/>
      <c r="AF3619" s="172"/>
      <c r="AG3619" s="172"/>
      <c r="AH3619" s="172"/>
      <c r="AI3619" s="172"/>
      <c r="AJ3619" s="172"/>
      <c r="AK3619" s="172"/>
      <c r="AL3619" s="172"/>
      <c r="AM3619" s="172"/>
      <c r="AN3619" s="172"/>
      <c r="AO3619" s="172"/>
      <c r="AP3619" s="172"/>
      <c r="AQ3619" s="172"/>
      <c r="AR3619" s="172"/>
      <c r="AS3619" s="172"/>
      <c r="AT3619" s="172"/>
      <c r="AU3619" s="172"/>
      <c r="AV3619" s="172"/>
      <c r="AW3619" s="172"/>
      <c r="AX3619" s="172"/>
      <c r="AY3619" s="172"/>
      <c r="AZ3619" s="172"/>
      <c r="BA3619" s="172"/>
      <c r="BB3619" s="172"/>
      <c r="BC3619" s="172"/>
      <c r="BD3619" s="172"/>
      <c r="BE3619" s="172"/>
      <c r="BF3619" s="172"/>
      <c r="BG3619" s="172"/>
      <c r="BH3619" s="172"/>
      <c r="BI3619" s="172"/>
      <c r="BJ3619" s="172"/>
      <c r="BK3619" s="172"/>
      <c r="BL3619" s="172"/>
      <c r="BM3619" s="172"/>
      <c r="BN3619" s="172"/>
    </row>
    <row r="3620" spans="8:66" s="156" customFormat="1">
      <c r="T3620" s="172"/>
      <c r="U3620" s="172"/>
      <c r="V3620" s="172"/>
      <c r="W3620" s="172"/>
      <c r="X3620" s="172"/>
      <c r="Y3620" s="172"/>
      <c r="Z3620" s="172"/>
      <c r="AA3620" s="172"/>
      <c r="AB3620" s="172"/>
      <c r="AC3620" s="172"/>
      <c r="AD3620" s="172"/>
      <c r="AE3620" s="172"/>
      <c r="AF3620" s="172"/>
      <c r="AG3620" s="172"/>
      <c r="AH3620" s="172"/>
      <c r="AI3620" s="172"/>
      <c r="AJ3620" s="172"/>
      <c r="AK3620" s="172"/>
      <c r="AL3620" s="172"/>
      <c r="AM3620" s="172"/>
      <c r="AN3620" s="172"/>
      <c r="AO3620" s="172"/>
      <c r="AP3620" s="172"/>
      <c r="AQ3620" s="172"/>
      <c r="AR3620" s="172"/>
      <c r="AS3620" s="172"/>
      <c r="AT3620" s="172"/>
      <c r="AU3620" s="172"/>
      <c r="AV3620" s="172"/>
      <c r="AW3620" s="172"/>
      <c r="AX3620" s="172"/>
      <c r="AY3620" s="172"/>
      <c r="AZ3620" s="172"/>
      <c r="BA3620" s="172"/>
      <c r="BB3620" s="172"/>
      <c r="BC3620" s="172"/>
      <c r="BD3620" s="172"/>
      <c r="BE3620" s="172"/>
      <c r="BF3620" s="172"/>
      <c r="BG3620" s="172"/>
      <c r="BH3620" s="172"/>
      <c r="BI3620" s="172"/>
      <c r="BJ3620" s="172"/>
      <c r="BK3620" s="172"/>
      <c r="BL3620" s="172"/>
      <c r="BM3620" s="172"/>
      <c r="BN3620" s="172"/>
    </row>
    <row r="3621" spans="8:66" s="156" customFormat="1">
      <c r="T3621" s="172"/>
      <c r="U3621" s="172"/>
      <c r="V3621" s="172"/>
      <c r="W3621" s="172"/>
      <c r="X3621" s="172"/>
      <c r="Y3621" s="172"/>
      <c r="Z3621" s="172"/>
      <c r="AA3621" s="172"/>
      <c r="AB3621" s="172"/>
      <c r="AC3621" s="172"/>
      <c r="AD3621" s="172"/>
      <c r="AE3621" s="172"/>
      <c r="AF3621" s="172"/>
      <c r="AG3621" s="172"/>
      <c r="AH3621" s="172"/>
      <c r="AI3621" s="172"/>
      <c r="AJ3621" s="172"/>
      <c r="AK3621" s="172"/>
      <c r="AL3621" s="172"/>
      <c r="AM3621" s="172"/>
      <c r="AN3621" s="172"/>
      <c r="AO3621" s="172"/>
      <c r="AP3621" s="172"/>
      <c r="AQ3621" s="172"/>
      <c r="AR3621" s="172"/>
      <c r="AS3621" s="172"/>
      <c r="AT3621" s="172"/>
      <c r="AU3621" s="172"/>
      <c r="AV3621" s="172"/>
      <c r="AW3621" s="172"/>
      <c r="AX3621" s="172"/>
      <c r="AY3621" s="172"/>
      <c r="AZ3621" s="172"/>
      <c r="BA3621" s="172"/>
      <c r="BB3621" s="172"/>
      <c r="BC3621" s="172"/>
      <c r="BD3621" s="172"/>
      <c r="BE3621" s="172"/>
      <c r="BF3621" s="172"/>
      <c r="BG3621" s="172"/>
      <c r="BH3621" s="172"/>
      <c r="BI3621" s="172"/>
      <c r="BJ3621" s="172"/>
      <c r="BK3621" s="172"/>
      <c r="BL3621" s="172"/>
      <c r="BM3621" s="172"/>
      <c r="BN3621" s="172"/>
    </row>
    <row r="3622" spans="8:66" s="156" customFormat="1">
      <c r="T3622" s="172"/>
      <c r="U3622" s="172"/>
      <c r="V3622" s="172"/>
      <c r="W3622" s="172"/>
      <c r="X3622" s="172"/>
      <c r="Y3622" s="172"/>
      <c r="Z3622" s="172"/>
      <c r="AA3622" s="172"/>
      <c r="AB3622" s="172"/>
      <c r="AC3622" s="172"/>
      <c r="AD3622" s="172"/>
      <c r="AE3622" s="172"/>
      <c r="AF3622" s="172"/>
      <c r="AG3622" s="172"/>
      <c r="AH3622" s="172"/>
      <c r="AI3622" s="172"/>
      <c r="AJ3622" s="172"/>
      <c r="AK3622" s="172"/>
      <c r="AL3622" s="172"/>
      <c r="AM3622" s="172"/>
      <c r="AN3622" s="172"/>
      <c r="AO3622" s="172"/>
      <c r="AP3622" s="172"/>
      <c r="AQ3622" s="172"/>
      <c r="AR3622" s="172"/>
      <c r="AS3622" s="172"/>
      <c r="AT3622" s="172"/>
      <c r="AU3622" s="172"/>
      <c r="AV3622" s="172"/>
      <c r="AW3622" s="172"/>
      <c r="AX3622" s="172"/>
      <c r="AY3622" s="172"/>
      <c r="AZ3622" s="172"/>
      <c r="BA3622" s="172"/>
      <c r="BB3622" s="172"/>
      <c r="BC3622" s="172"/>
      <c r="BD3622" s="172"/>
      <c r="BE3622" s="172"/>
      <c r="BF3622" s="172"/>
      <c r="BG3622" s="172"/>
      <c r="BH3622" s="172"/>
      <c r="BI3622" s="172"/>
      <c r="BJ3622" s="172"/>
      <c r="BK3622" s="172"/>
      <c r="BL3622" s="172"/>
      <c r="BM3622" s="172"/>
      <c r="BN3622" s="172"/>
    </row>
    <row r="3623" spans="8:66" s="156" customFormat="1">
      <c r="H3623"/>
      <c r="I3623"/>
      <c r="J3623"/>
      <c r="K3623"/>
      <c r="T3623" s="172"/>
      <c r="U3623" s="172"/>
      <c r="V3623" s="172"/>
      <c r="W3623" s="172"/>
      <c r="X3623" s="172"/>
      <c r="Y3623" s="172"/>
      <c r="Z3623" s="172"/>
      <c r="AA3623" s="172"/>
      <c r="AB3623" s="172"/>
      <c r="AC3623" s="172"/>
      <c r="AD3623" s="172"/>
      <c r="AE3623" s="172"/>
      <c r="AF3623" s="172"/>
      <c r="AG3623" s="172"/>
      <c r="AH3623" s="172"/>
      <c r="AI3623" s="172"/>
      <c r="AJ3623" s="172"/>
      <c r="AK3623" s="172"/>
      <c r="AL3623" s="172"/>
      <c r="AM3623" s="172"/>
      <c r="AN3623" s="172"/>
      <c r="AO3623" s="172"/>
      <c r="AP3623" s="172"/>
      <c r="AQ3623" s="172"/>
      <c r="AR3623" s="172"/>
      <c r="AS3623" s="172"/>
      <c r="AT3623" s="172"/>
      <c r="AU3623" s="172"/>
      <c r="AV3623" s="172"/>
      <c r="AW3623" s="172"/>
      <c r="AX3623" s="172"/>
      <c r="AY3623" s="172"/>
      <c r="AZ3623" s="172"/>
      <c r="BA3623" s="172"/>
      <c r="BB3623" s="172"/>
      <c r="BC3623" s="172"/>
      <c r="BD3623" s="172"/>
      <c r="BE3623" s="172"/>
      <c r="BF3623" s="172"/>
      <c r="BG3623" s="172"/>
      <c r="BH3623" s="172"/>
      <c r="BI3623" s="172"/>
      <c r="BJ3623" s="172"/>
      <c r="BK3623" s="172"/>
      <c r="BL3623" s="172"/>
      <c r="BM3623" s="172"/>
      <c r="BN3623" s="172"/>
    </row>
  </sheetData>
  <mergeCells count="218">
    <mergeCell ref="C59:C60"/>
    <mergeCell ref="B7:B60"/>
    <mergeCell ref="K59:K60"/>
    <mergeCell ref="L59:L60"/>
    <mergeCell ref="M59:M60"/>
    <mergeCell ref="N59:N60"/>
    <mergeCell ref="O59:O60"/>
    <mergeCell ref="P59:P60"/>
    <mergeCell ref="D66:G66"/>
    <mergeCell ref="H66:H67"/>
    <mergeCell ref="I66:I67"/>
    <mergeCell ref="J66:J67"/>
    <mergeCell ref="C57:C58"/>
    <mergeCell ref="K57:K58"/>
    <mergeCell ref="L57:L58"/>
    <mergeCell ref="M57:M58"/>
    <mergeCell ref="N57:N58"/>
    <mergeCell ref="O57:O58"/>
    <mergeCell ref="P57:P58"/>
    <mergeCell ref="C53:C54"/>
    <mergeCell ref="K53:K54"/>
    <mergeCell ref="L53:L54"/>
    <mergeCell ref="M53:M54"/>
    <mergeCell ref="N53:N54"/>
    <mergeCell ref="O53:O54"/>
    <mergeCell ref="P53:P54"/>
    <mergeCell ref="C55:C56"/>
    <mergeCell ref="K55:K56"/>
    <mergeCell ref="L55:L56"/>
    <mergeCell ref="M55:M56"/>
    <mergeCell ref="N55:N56"/>
    <mergeCell ref="O55:O56"/>
    <mergeCell ref="P55:P56"/>
    <mergeCell ref="C51:C52"/>
    <mergeCell ref="K51:K52"/>
    <mergeCell ref="L51:L52"/>
    <mergeCell ref="M51:M52"/>
    <mergeCell ref="N51:N52"/>
    <mergeCell ref="O51:O52"/>
    <mergeCell ref="P51:P52"/>
    <mergeCell ref="C49:C50"/>
    <mergeCell ref="K49:K50"/>
    <mergeCell ref="L49:L50"/>
    <mergeCell ref="M49:M50"/>
    <mergeCell ref="N49:N50"/>
    <mergeCell ref="O49:O50"/>
    <mergeCell ref="P49:P50"/>
    <mergeCell ref="P47:P48"/>
    <mergeCell ref="C47:C48"/>
    <mergeCell ref="K47:K48"/>
    <mergeCell ref="L47:L48"/>
    <mergeCell ref="M47:M48"/>
    <mergeCell ref="N47:N48"/>
    <mergeCell ref="O47:O48"/>
    <mergeCell ref="P43:P44"/>
    <mergeCell ref="C45:C46"/>
    <mergeCell ref="K45:K46"/>
    <mergeCell ref="L45:L46"/>
    <mergeCell ref="M45:M46"/>
    <mergeCell ref="N45:N46"/>
    <mergeCell ref="O45:O46"/>
    <mergeCell ref="P45:P46"/>
    <mergeCell ref="C43:C44"/>
    <mergeCell ref="K43:K44"/>
    <mergeCell ref="L43:L44"/>
    <mergeCell ref="M43:M44"/>
    <mergeCell ref="N43:N44"/>
    <mergeCell ref="O43:O44"/>
    <mergeCell ref="P39:P40"/>
    <mergeCell ref="C41:C42"/>
    <mergeCell ref="K41:K42"/>
    <mergeCell ref="L41:L42"/>
    <mergeCell ref="M41:M42"/>
    <mergeCell ref="N41:N42"/>
    <mergeCell ref="O41:O42"/>
    <mergeCell ref="P41:P42"/>
    <mergeCell ref="C39:C40"/>
    <mergeCell ref="K39:K40"/>
    <mergeCell ref="L39:L40"/>
    <mergeCell ref="M39:M40"/>
    <mergeCell ref="N39:N40"/>
    <mergeCell ref="O39:O40"/>
    <mergeCell ref="C37:C38"/>
    <mergeCell ref="K37:K38"/>
    <mergeCell ref="L37:L38"/>
    <mergeCell ref="M37:M38"/>
    <mergeCell ref="N37:N38"/>
    <mergeCell ref="O37:O38"/>
    <mergeCell ref="P37:P38"/>
    <mergeCell ref="P33:P34"/>
    <mergeCell ref="C35:C36"/>
    <mergeCell ref="K35:K36"/>
    <mergeCell ref="L35:L36"/>
    <mergeCell ref="M35:M36"/>
    <mergeCell ref="N35:N36"/>
    <mergeCell ref="O35:O36"/>
    <mergeCell ref="P35:P36"/>
    <mergeCell ref="C33:C34"/>
    <mergeCell ref="K33:K34"/>
    <mergeCell ref="L33:L34"/>
    <mergeCell ref="M33:M34"/>
    <mergeCell ref="N33:N34"/>
    <mergeCell ref="O33:O34"/>
    <mergeCell ref="P29:P30"/>
    <mergeCell ref="C31:C32"/>
    <mergeCell ref="K31:K32"/>
    <mergeCell ref="L31:L32"/>
    <mergeCell ref="M31:M32"/>
    <mergeCell ref="N31:N32"/>
    <mergeCell ref="O31:O32"/>
    <mergeCell ref="P31:P32"/>
    <mergeCell ref="C29:C30"/>
    <mergeCell ref="K29:K30"/>
    <mergeCell ref="L29:L30"/>
    <mergeCell ref="M29:M30"/>
    <mergeCell ref="N29:N30"/>
    <mergeCell ref="O29:O30"/>
    <mergeCell ref="P25:P26"/>
    <mergeCell ref="C27:C28"/>
    <mergeCell ref="K27:K28"/>
    <mergeCell ref="L27:L28"/>
    <mergeCell ref="M27:M28"/>
    <mergeCell ref="N27:N28"/>
    <mergeCell ref="O27:O28"/>
    <mergeCell ref="P27:P28"/>
    <mergeCell ref="C25:C26"/>
    <mergeCell ref="K25:K26"/>
    <mergeCell ref="L25:L26"/>
    <mergeCell ref="M25:M26"/>
    <mergeCell ref="N25:N26"/>
    <mergeCell ref="O25:O26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P11:P12"/>
    <mergeCell ref="C11:C12"/>
    <mergeCell ref="K11:K12"/>
    <mergeCell ref="C9:C10"/>
    <mergeCell ref="K9:K10"/>
    <mergeCell ref="L9:L10"/>
    <mergeCell ref="M9:M10"/>
    <mergeCell ref="N9:N10"/>
    <mergeCell ref="O9:O10"/>
    <mergeCell ref="L11:L12"/>
    <mergeCell ref="M11:M12"/>
    <mergeCell ref="N11:N12"/>
    <mergeCell ref="O11:O12"/>
    <mergeCell ref="N7:N8"/>
    <mergeCell ref="O7:O8"/>
    <mergeCell ref="P7:P8"/>
    <mergeCell ref="P9:P10"/>
    <mergeCell ref="B2:O2"/>
    <mergeCell ref="B3:O3"/>
    <mergeCell ref="C7:C8"/>
    <mergeCell ref="K7:K8"/>
    <mergeCell ref="L7:L8"/>
    <mergeCell ref="M7:M8"/>
    <mergeCell ref="E5:G5"/>
    <mergeCell ref="K5:P5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C61:C62"/>
    <mergeCell ref="K61:K62"/>
    <mergeCell ref="L61:L62"/>
    <mergeCell ref="M61:M62"/>
    <mergeCell ref="N61:N62"/>
    <mergeCell ref="O61:O62"/>
    <mergeCell ref="P61:P62"/>
    <mergeCell ref="B66:C67"/>
    <mergeCell ref="B68:C69"/>
    <mergeCell ref="M68:M69"/>
    <mergeCell ref="M66:M67"/>
    <mergeCell ref="N66:N67"/>
    <mergeCell ref="P66:P67"/>
    <mergeCell ref="K66:K67"/>
    <mergeCell ref="L66:L67"/>
    <mergeCell ref="K68:K69"/>
    <mergeCell ref="L68:L69"/>
    <mergeCell ref="N68:N69"/>
    <mergeCell ref="P68:P69"/>
    <mergeCell ref="O68:O69"/>
  </mergeCells>
  <conditionalFormatting sqref="P7:P59 Q64">
    <cfRule type="dataBar" priority="19">
      <dataBar>
        <cfvo type="min" val="0"/>
        <cfvo type="max" val="0"/>
        <color rgb="FF63C384"/>
      </dataBar>
    </cfRule>
  </conditionalFormatting>
  <conditionalFormatting sqref="P7:P59 Q64 P63">
    <cfRule type="dataBar" priority="16">
      <dataBar>
        <cfvo type="min" val="0"/>
        <cfvo type="max" val="0"/>
        <color rgb="FF63C384"/>
      </dataBar>
    </cfRule>
  </conditionalFormatting>
  <conditionalFormatting sqref="J7:J63 K64">
    <cfRule type="dataBar" priority="15">
      <dataBar>
        <cfvo type="min" val="0"/>
        <cfvo type="max" val="0"/>
        <color rgb="FF63C384"/>
      </dataBar>
    </cfRule>
  </conditionalFormatting>
  <conditionalFormatting sqref="K64">
    <cfRule type="dataBar" priority="14">
      <dataBar>
        <cfvo type="min" val="0"/>
        <cfvo type="max" val="0"/>
        <color rgb="FF63C384"/>
      </dataBar>
    </cfRule>
  </conditionalFormatting>
  <conditionalFormatting sqref="Q64">
    <cfRule type="dataBar" priority="13">
      <dataBar>
        <cfvo type="min" val="0"/>
        <cfvo type="max" val="0"/>
        <color rgb="FF63C384"/>
      </dataBar>
    </cfRule>
  </conditionalFormatting>
  <conditionalFormatting sqref="P25:P26">
    <cfRule type="dataBar" priority="12">
      <dataBar>
        <cfvo type="min" val="0"/>
        <cfvo type="max" val="0"/>
        <color rgb="FF638EC6"/>
      </dataBar>
    </cfRule>
  </conditionalFormatting>
  <conditionalFormatting sqref="P25:P26">
    <cfRule type="dataBar" priority="10">
      <dataBar>
        <cfvo type="min" val="0"/>
        <cfvo type="max" val="0"/>
        <color rgb="FF638EC6"/>
      </dataBar>
    </cfRule>
    <cfRule type="cellIs" dxfId="4" priority="11" operator="greaterThan">
      <formula>0.99</formula>
    </cfRule>
  </conditionalFormatting>
  <conditionalFormatting sqref="P64 P2:P5 O6:O59">
    <cfRule type="cellIs" dxfId="3" priority="9" operator="lessThan">
      <formula>0</formula>
    </cfRule>
  </conditionalFormatting>
  <conditionalFormatting sqref="J66">
    <cfRule type="dataBar" priority="22">
      <dataBar>
        <cfvo type="min" val="0"/>
        <cfvo type="max" val="0"/>
        <color rgb="FFFFB628"/>
      </dataBar>
    </cfRule>
  </conditionalFormatting>
  <conditionalFormatting sqref="J7:J63">
    <cfRule type="dataBar" priority="86">
      <dataBar>
        <cfvo type="min" val="0"/>
        <cfvo type="max" val="0"/>
        <color rgb="FF63C384"/>
      </dataBar>
    </cfRule>
  </conditionalFormatting>
  <conditionalFormatting sqref="P7:P59 P63">
    <cfRule type="dataBar" priority="88">
      <dataBar>
        <cfvo type="min" val="0"/>
        <cfvo type="max" val="0"/>
        <color rgb="FF63C384"/>
      </dataBar>
    </cfRule>
  </conditionalFormatting>
  <conditionalFormatting sqref="P66">
    <cfRule type="dataBar" priority="8">
      <dataBar>
        <cfvo type="min" val="0"/>
        <cfvo type="max" val="0"/>
        <color rgb="FFFFB628"/>
      </dataBar>
    </cfRule>
  </conditionalFormatting>
  <conditionalFormatting sqref="H7:H57">
    <cfRule type="dataBar" priority="7">
      <dataBar>
        <cfvo type="min" val="0"/>
        <cfvo type="max" val="0"/>
        <color rgb="FF008AEF"/>
      </dataBar>
    </cfRule>
  </conditionalFormatting>
  <conditionalFormatting sqref="J7:J62">
    <cfRule type="dataBar" priority="6">
      <dataBar>
        <cfvo type="min" val="0"/>
        <cfvo type="max" val="0"/>
        <color rgb="FFD6007B"/>
      </dataBar>
    </cfRule>
  </conditionalFormatting>
  <conditionalFormatting sqref="J7:J46">
    <cfRule type="dataBar" priority="5">
      <dataBar>
        <cfvo type="min" val="0"/>
        <cfvo type="max" val="0"/>
        <color rgb="FFFFB628"/>
      </dataBar>
    </cfRule>
  </conditionalFormatting>
  <conditionalFormatting sqref="P61">
    <cfRule type="dataBar" priority="4">
      <dataBar>
        <cfvo type="min" val="0"/>
        <cfvo type="max" val="0"/>
        <color rgb="FF63C384"/>
      </dataBar>
    </cfRule>
  </conditionalFormatting>
  <conditionalFormatting sqref="P61">
    <cfRule type="dataBar" priority="3">
      <dataBar>
        <cfvo type="min" val="0"/>
        <cfvo type="max" val="0"/>
        <color rgb="FF63C384"/>
      </dataBar>
    </cfRule>
  </conditionalFormatting>
  <conditionalFormatting sqref="O61">
    <cfRule type="cellIs" dxfId="2" priority="2" operator="lessThan">
      <formula>0</formula>
    </cfRule>
  </conditionalFormatting>
  <conditionalFormatting sqref="P61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AG62"/>
  <sheetViews>
    <sheetView zoomScaleNormal="100" workbookViewId="0">
      <selection activeCell="E9" sqref="E9"/>
    </sheetView>
  </sheetViews>
  <sheetFormatPr baseColWidth="10" defaultRowHeight="15"/>
  <cols>
    <col min="1" max="1" width="2.28515625" style="21" customWidth="1"/>
    <col min="2" max="2" width="34" customWidth="1"/>
    <col min="5" max="5" width="14.140625" customWidth="1"/>
    <col min="6" max="6" width="14" customWidth="1"/>
    <col min="7" max="7" width="21" bestFit="1" customWidth="1"/>
    <col min="11" max="25" width="11.5703125" style="21"/>
  </cols>
  <sheetData>
    <row r="1" spans="1:33" s="21" customFormat="1"/>
    <row r="2" spans="1:33" s="9" customFormat="1" ht="20.100000000000001" customHeight="1">
      <c r="A2" s="8"/>
      <c r="B2" s="1152" t="s">
        <v>195</v>
      </c>
      <c r="C2" s="1153"/>
      <c r="D2" s="1153"/>
      <c r="E2" s="1153"/>
      <c r="F2" s="1153"/>
      <c r="G2" s="1153"/>
      <c r="H2" s="1153"/>
      <c r="I2" s="1153"/>
      <c r="J2" s="115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9" customFormat="1" ht="20.100000000000001" customHeight="1">
      <c r="A3" s="8"/>
      <c r="B3" s="1155">
        <f>Resumen_año!C5</f>
        <v>43465</v>
      </c>
      <c r="C3" s="1156"/>
      <c r="D3" s="1156"/>
      <c r="E3" s="1156"/>
      <c r="F3" s="1156"/>
      <c r="G3" s="1156"/>
      <c r="H3" s="1156"/>
      <c r="I3" s="1156"/>
      <c r="J3" s="115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21" customFormat="1"/>
    <row r="5" spans="1:33" s="21" customFormat="1"/>
    <row r="6" spans="1:33">
      <c r="B6" s="1151" t="s">
        <v>196</v>
      </c>
      <c r="C6" s="1158" t="s">
        <v>160</v>
      </c>
      <c r="D6" s="1151" t="s">
        <v>197</v>
      </c>
      <c r="E6" s="1159" t="s">
        <v>198</v>
      </c>
      <c r="F6" s="1159"/>
      <c r="G6" s="1160" t="s">
        <v>199</v>
      </c>
      <c r="H6" s="1161" t="s">
        <v>148</v>
      </c>
      <c r="I6" s="1151" t="s">
        <v>200</v>
      </c>
      <c r="J6" s="1151" t="s">
        <v>158</v>
      </c>
    </row>
    <row r="7" spans="1:33">
      <c r="B7" s="1151"/>
      <c r="C7" s="1158"/>
      <c r="D7" s="1151"/>
      <c r="E7" s="29" t="s">
        <v>201</v>
      </c>
      <c r="F7" s="29" t="s">
        <v>202</v>
      </c>
      <c r="G7" s="1160"/>
      <c r="H7" s="1161"/>
      <c r="I7" s="1151"/>
      <c r="J7" s="1151"/>
    </row>
    <row r="8" spans="1:33">
      <c r="B8" s="26" t="s">
        <v>203</v>
      </c>
      <c r="C8" s="22" t="s">
        <v>188</v>
      </c>
      <c r="D8" s="23">
        <v>20</v>
      </c>
      <c r="E8" s="710">
        <v>3.2000000000000001E-2</v>
      </c>
      <c r="F8" s="710">
        <v>3.0089999999999999</v>
      </c>
      <c r="G8" s="710">
        <f>E8+F8</f>
        <v>3.0409999999999999</v>
      </c>
      <c r="H8" s="24">
        <f t="shared" ref="H8:H9" si="0">D8-G8</f>
        <v>16.959</v>
      </c>
      <c r="I8" s="25">
        <f t="shared" ref="I8" si="1">G8/D8</f>
        <v>0.15204999999999999</v>
      </c>
      <c r="J8" s="30"/>
    </row>
    <row r="9" spans="1:33">
      <c r="B9" s="26" t="s">
        <v>204</v>
      </c>
      <c r="C9" s="22" t="s">
        <v>188</v>
      </c>
      <c r="D9" s="23">
        <v>20</v>
      </c>
      <c r="E9" s="710">
        <v>0</v>
      </c>
      <c r="F9" s="710">
        <v>0.13200000000000001</v>
      </c>
      <c r="G9" s="710">
        <f>E9+F9</f>
        <v>0.13200000000000001</v>
      </c>
      <c r="H9" s="24">
        <f t="shared" si="0"/>
        <v>19.867999999999999</v>
      </c>
      <c r="I9" s="25">
        <f>G9/D9</f>
        <v>6.6E-3</v>
      </c>
      <c r="J9" s="30"/>
    </row>
    <row r="10" spans="1:33" s="21" customFormat="1"/>
    <row r="11" spans="1:33" s="21" customFormat="1"/>
    <row r="12" spans="1:33" s="21" customFormat="1"/>
    <row r="13" spans="1:33" s="21" customFormat="1"/>
    <row r="14" spans="1:33" s="21" customFormat="1"/>
    <row r="15" spans="1:33" s="21" customFormat="1"/>
    <row r="16" spans="1:33" s="21" customFormat="1"/>
    <row r="17" s="21" customFormat="1"/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/>
    <row r="26" s="21" customFormat="1"/>
    <row r="27" s="21" customFormat="1"/>
    <row r="28" s="21" customFormat="1"/>
    <row r="29" s="21" customFormat="1"/>
    <row r="30" s="21" customFormat="1"/>
    <row r="31" s="21" customFormat="1"/>
    <row r="32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</sheetData>
  <mergeCells count="10">
    <mergeCell ref="J6:J7"/>
    <mergeCell ref="B2:J2"/>
    <mergeCell ref="B3:J3"/>
    <mergeCell ref="B6:B7"/>
    <mergeCell ref="C6:C7"/>
    <mergeCell ref="D6:D7"/>
    <mergeCell ref="E6:F6"/>
    <mergeCell ref="G6:G7"/>
    <mergeCell ref="H6:H7"/>
    <mergeCell ref="I6:I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B2:I46"/>
  <sheetViews>
    <sheetView showGridLines="0" zoomScale="90" zoomScaleNormal="90" workbookViewId="0">
      <selection activeCell="E48" sqref="E48"/>
    </sheetView>
  </sheetViews>
  <sheetFormatPr baseColWidth="10" defaultRowHeight="15"/>
  <cols>
    <col min="2" max="2" width="37.7109375" bestFit="1" customWidth="1"/>
    <col min="3" max="3" width="19.5703125" customWidth="1"/>
    <col min="4" max="4" width="17.85546875" bestFit="1" customWidth="1"/>
    <col min="5" max="5" width="21.42578125" customWidth="1"/>
    <col min="6" max="6" width="14.5703125" bestFit="1" customWidth="1"/>
    <col min="7" max="7" width="16.5703125" customWidth="1"/>
    <col min="9" max="9" width="14.140625" customWidth="1"/>
    <col min="10" max="10" width="21.85546875" customWidth="1"/>
    <col min="12" max="12" width="18" customWidth="1"/>
  </cols>
  <sheetData>
    <row r="2" spans="2:9">
      <c r="B2" s="1162" t="s">
        <v>818</v>
      </c>
      <c r="C2" s="1162"/>
      <c r="D2" s="1162"/>
      <c r="E2" s="1162"/>
      <c r="F2" s="1162"/>
      <c r="G2" s="1162"/>
      <c r="H2" s="1162"/>
      <c r="I2" s="1162"/>
    </row>
    <row r="3" spans="2:9">
      <c r="B3" s="1163">
        <f>Resumen_año!C5</f>
        <v>43465</v>
      </c>
      <c r="C3" s="1163"/>
      <c r="D3" s="1163"/>
      <c r="E3" s="1163"/>
      <c r="F3" s="1163"/>
      <c r="G3" s="1163"/>
      <c r="H3" s="1163"/>
      <c r="I3" s="1163"/>
    </row>
    <row r="4" spans="2:9">
      <c r="B4" s="115"/>
    </row>
    <row r="5" spans="2:9">
      <c r="B5" s="115"/>
    </row>
    <row r="6" spans="2:9">
      <c r="B6" s="56" t="s">
        <v>433</v>
      </c>
      <c r="C6" s="56" t="s">
        <v>434</v>
      </c>
      <c r="D6" s="56" t="s">
        <v>426</v>
      </c>
      <c r="E6" s="56" t="s">
        <v>155</v>
      </c>
      <c r="F6" s="56" t="s">
        <v>435</v>
      </c>
      <c r="G6" s="56" t="s">
        <v>183</v>
      </c>
      <c r="H6" s="56" t="s">
        <v>10</v>
      </c>
      <c r="I6" s="56" t="s">
        <v>436</v>
      </c>
    </row>
    <row r="7" spans="2:9">
      <c r="B7" s="55">
        <v>976</v>
      </c>
      <c r="C7" s="57">
        <v>43168</v>
      </c>
      <c r="D7" s="55" t="s">
        <v>431</v>
      </c>
      <c r="E7" s="55" t="s">
        <v>432</v>
      </c>
      <c r="F7" s="59">
        <v>30</v>
      </c>
      <c r="G7" s="741">
        <f>D35+D36</f>
        <v>24.516999999999999</v>
      </c>
      <c r="H7" s="59">
        <f>F7-G7</f>
        <v>5.4830000000000005</v>
      </c>
      <c r="I7" s="58">
        <f>G7/F7</f>
        <v>0.81723333333333337</v>
      </c>
    </row>
    <row r="8" spans="2:9">
      <c r="B8" s="55">
        <v>1958</v>
      </c>
      <c r="C8" s="57">
        <v>43244</v>
      </c>
      <c r="D8" s="55" t="s">
        <v>431</v>
      </c>
      <c r="E8" s="55" t="s">
        <v>432</v>
      </c>
      <c r="F8" s="59">
        <v>10</v>
      </c>
      <c r="G8" s="741">
        <f>D34+D38+D39+D40</f>
        <v>0.76900000000000002</v>
      </c>
      <c r="H8" s="59">
        <f>F8-G8</f>
        <v>9.2309999999999999</v>
      </c>
      <c r="I8" s="58">
        <f>G8/F8</f>
        <v>7.6899999999999996E-2</v>
      </c>
    </row>
    <row r="9" spans="2:9">
      <c r="B9" s="55">
        <v>2658</v>
      </c>
      <c r="C9" s="57">
        <v>43301</v>
      </c>
      <c r="D9" s="55" t="s">
        <v>431</v>
      </c>
      <c r="E9" s="55" t="s">
        <v>805</v>
      </c>
      <c r="F9" s="59">
        <v>10</v>
      </c>
      <c r="G9" s="741">
        <f>D37</f>
        <v>8.3780000000000001</v>
      </c>
      <c r="H9" s="59">
        <f>F9-G9</f>
        <v>1.6219999999999999</v>
      </c>
      <c r="I9" s="58">
        <f>G9/F9</f>
        <v>0.83779999999999999</v>
      </c>
    </row>
    <row r="10" spans="2:9">
      <c r="G10" s="792">
        <f>SUM(G7:G9)</f>
        <v>33.664000000000001</v>
      </c>
    </row>
    <row r="12" spans="2:9">
      <c r="B12" s="56" t="s">
        <v>806</v>
      </c>
      <c r="C12" s="56" t="s">
        <v>808</v>
      </c>
      <c r="D12" s="56" t="s">
        <v>857</v>
      </c>
    </row>
    <row r="13" spans="2:9">
      <c r="B13" s="693" t="s">
        <v>437</v>
      </c>
      <c r="C13" s="1165" t="s">
        <v>807</v>
      </c>
      <c r="D13" s="1172">
        <v>43342</v>
      </c>
    </row>
    <row r="14" spans="2:9">
      <c r="B14" s="693" t="s">
        <v>438</v>
      </c>
      <c r="C14" s="1165"/>
      <c r="D14" s="1165"/>
    </row>
    <row r="15" spans="2:9">
      <c r="B15" s="693" t="s">
        <v>439</v>
      </c>
      <c r="C15" s="1165"/>
      <c r="D15" s="1165"/>
    </row>
    <row r="16" spans="2:9">
      <c r="B16" s="693" t="s">
        <v>440</v>
      </c>
      <c r="C16" s="1165"/>
      <c r="D16" s="1165"/>
    </row>
    <row r="17" spans="2:9">
      <c r="B17" s="693" t="s">
        <v>441</v>
      </c>
      <c r="C17" s="1165"/>
      <c r="D17" s="1165"/>
    </row>
    <row r="18" spans="2:9">
      <c r="B18" s="693" t="s">
        <v>442</v>
      </c>
      <c r="C18" s="1165"/>
      <c r="D18" s="1165"/>
    </row>
    <row r="19" spans="2:9">
      <c r="B19" s="693" t="s">
        <v>443</v>
      </c>
      <c r="C19" s="1165"/>
      <c r="D19" s="1165"/>
    </row>
    <row r="20" spans="2:9">
      <c r="B20" s="694" t="s">
        <v>809</v>
      </c>
      <c r="C20" s="1166" t="s">
        <v>814</v>
      </c>
      <c r="D20" s="1173">
        <v>43367</v>
      </c>
    </row>
    <row r="21" spans="2:9">
      <c r="B21" s="694" t="s">
        <v>810</v>
      </c>
      <c r="C21" s="1167"/>
      <c r="D21" s="1167"/>
    </row>
    <row r="22" spans="2:9">
      <c r="B22" s="694" t="s">
        <v>811</v>
      </c>
      <c r="C22" s="1167"/>
      <c r="D22" s="1167"/>
    </row>
    <row r="23" spans="2:9">
      <c r="B23" s="694" t="s">
        <v>812</v>
      </c>
      <c r="C23" s="1167"/>
      <c r="D23" s="1167"/>
    </row>
    <row r="24" spans="2:9">
      <c r="B24" s="694" t="s">
        <v>813</v>
      </c>
      <c r="C24" s="1168"/>
      <c r="D24" s="1168"/>
    </row>
    <row r="25" spans="2:9">
      <c r="B25" s="787" t="s">
        <v>815</v>
      </c>
      <c r="C25" s="1169" t="s">
        <v>817</v>
      </c>
      <c r="D25" s="1174">
        <v>43465</v>
      </c>
      <c r="E25" s="6"/>
      <c r="F25" s="6"/>
      <c r="G25" s="6"/>
      <c r="H25" s="6"/>
      <c r="I25" s="6"/>
    </row>
    <row r="26" spans="2:9">
      <c r="B26" s="787" t="s">
        <v>816</v>
      </c>
      <c r="C26" s="1170"/>
      <c r="D26" s="1170"/>
      <c r="E26" s="6"/>
      <c r="F26" s="6"/>
      <c r="G26" s="6"/>
      <c r="H26" s="6"/>
      <c r="I26" s="6"/>
    </row>
    <row r="27" spans="2:9">
      <c r="B27" s="787" t="s">
        <v>804</v>
      </c>
      <c r="C27" s="1171"/>
      <c r="D27" s="1171"/>
      <c r="E27" s="6"/>
      <c r="F27" s="6"/>
      <c r="G27" s="6"/>
      <c r="H27" s="6"/>
      <c r="I27" s="6"/>
    </row>
    <row r="28" spans="2:9">
      <c r="B28" s="6"/>
      <c r="C28" s="6"/>
      <c r="D28" s="6"/>
      <c r="E28" s="6"/>
      <c r="F28" s="6"/>
      <c r="G28" s="6"/>
      <c r="H28" s="6"/>
      <c r="I28" s="6"/>
    </row>
    <row r="29" spans="2:9">
      <c r="B29" s="54"/>
      <c r="C29" s="6"/>
      <c r="D29" s="6"/>
      <c r="E29" s="6"/>
      <c r="F29" s="6"/>
      <c r="G29" s="6"/>
      <c r="H29" s="6"/>
      <c r="I29" s="6"/>
    </row>
    <row r="31" spans="2:9">
      <c r="B31" s="1164" t="s">
        <v>827</v>
      </c>
      <c r="C31" s="1164"/>
      <c r="D31" s="1164"/>
      <c r="E31" s="1164"/>
    </row>
    <row r="32" spans="2:9">
      <c r="B32" s="229"/>
      <c r="C32" s="229"/>
      <c r="D32" s="229"/>
      <c r="E32" s="229"/>
    </row>
    <row r="33" spans="2:9" ht="15" customHeight="1">
      <c r="B33" s="230" t="s">
        <v>691</v>
      </c>
      <c r="C33" s="230" t="s">
        <v>425</v>
      </c>
      <c r="D33" s="230" t="s">
        <v>717</v>
      </c>
      <c r="E33" s="230" t="s">
        <v>428</v>
      </c>
    </row>
    <row r="34" spans="2:9" s="6" customFormat="1" ht="15" customHeight="1">
      <c r="B34" s="231" t="s">
        <v>465</v>
      </c>
      <c r="C34" s="231" t="s">
        <v>718</v>
      </c>
      <c r="D34" s="789">
        <v>4.9000000000000002E-2</v>
      </c>
      <c r="E34" s="735" t="s">
        <v>719</v>
      </c>
      <c r="F34"/>
      <c r="G34"/>
      <c r="H34"/>
      <c r="I34"/>
    </row>
    <row r="35" spans="2:9" s="6" customFormat="1" ht="15" customHeight="1">
      <c r="B35" s="231" t="s">
        <v>693</v>
      </c>
      <c r="C35" s="231" t="s">
        <v>430</v>
      </c>
      <c r="D35" s="789">
        <v>8.8490000000000002</v>
      </c>
      <c r="E35" s="735" t="s">
        <v>424</v>
      </c>
      <c r="F35"/>
      <c r="G35"/>
      <c r="H35"/>
      <c r="I35"/>
    </row>
    <row r="36" spans="2:9" ht="15" customHeight="1">
      <c r="B36" s="231" t="s">
        <v>692</v>
      </c>
      <c r="C36" s="231" t="s">
        <v>429</v>
      </c>
      <c r="D36" s="789">
        <v>15.667999999999999</v>
      </c>
      <c r="E36" s="735" t="s">
        <v>424</v>
      </c>
    </row>
    <row r="37" spans="2:9" ht="15" customHeight="1">
      <c r="B37" s="231" t="s">
        <v>800</v>
      </c>
      <c r="C37" s="231" t="s">
        <v>799</v>
      </c>
      <c r="D37" s="789">
        <v>8.3780000000000001</v>
      </c>
      <c r="E37" s="735" t="s">
        <v>803</v>
      </c>
    </row>
    <row r="38" spans="2:9" ht="15" customHeight="1">
      <c r="B38" s="231" t="s">
        <v>801</v>
      </c>
      <c r="C38" s="231" t="s">
        <v>802</v>
      </c>
      <c r="D38" s="789">
        <v>0.02</v>
      </c>
      <c r="E38" s="735" t="s">
        <v>719</v>
      </c>
    </row>
    <row r="39" spans="2:9" ht="15" customHeight="1">
      <c r="B39" s="231" t="s">
        <v>855</v>
      </c>
      <c r="C39" s="231" t="s">
        <v>851</v>
      </c>
      <c r="D39" s="789">
        <v>0.23</v>
      </c>
      <c r="E39" s="735" t="s">
        <v>852</v>
      </c>
    </row>
    <row r="40" spans="2:9" ht="15" customHeight="1">
      <c r="B40" s="231" t="s">
        <v>856</v>
      </c>
      <c r="C40" s="231" t="s">
        <v>854</v>
      </c>
      <c r="D40" s="789">
        <v>0.47</v>
      </c>
      <c r="E40" s="735" t="s">
        <v>853</v>
      </c>
    </row>
    <row r="41" spans="2:9" ht="12" customHeight="1">
      <c r="D41" s="790">
        <f>SUM(D34:D40)</f>
        <v>33.664000000000001</v>
      </c>
    </row>
    <row r="42" spans="2:9" ht="12" customHeight="1">
      <c r="B42" s="641"/>
    </row>
    <row r="43" spans="2:9" ht="12" customHeight="1"/>
    <row r="44" spans="2:9" ht="12" customHeight="1"/>
    <row r="45" spans="2:9" ht="12" customHeight="1"/>
    <row r="46" spans="2:9" ht="12" customHeight="1"/>
  </sheetData>
  <mergeCells count="9">
    <mergeCell ref="B2:I2"/>
    <mergeCell ref="B3:I3"/>
    <mergeCell ref="B31:E31"/>
    <mergeCell ref="C13:C19"/>
    <mergeCell ref="C20:C24"/>
    <mergeCell ref="C25:C27"/>
    <mergeCell ref="D13:D19"/>
    <mergeCell ref="D20:D24"/>
    <mergeCell ref="D25:D27"/>
  </mergeCells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B2:P31"/>
  <sheetViews>
    <sheetView showGridLines="0" topLeftCell="C1" zoomScaleNormal="100" zoomScalePageLayoutView="105" workbookViewId="0">
      <selection activeCell="J36" sqref="J36"/>
    </sheetView>
  </sheetViews>
  <sheetFormatPr baseColWidth="10" defaultColWidth="11.5703125" defaultRowHeight="15"/>
  <cols>
    <col min="1" max="1" width="6.140625" style="167" customWidth="1"/>
    <col min="2" max="2" width="28.140625" style="167" customWidth="1"/>
    <col min="3" max="3" width="18.28515625" style="167" customWidth="1"/>
    <col min="4" max="4" width="5.85546875" style="167" customWidth="1"/>
    <col min="5" max="5" width="16" style="167" customWidth="1"/>
    <col min="6" max="6" width="54.7109375" style="167" customWidth="1"/>
    <col min="7" max="7" width="11" style="167" customWidth="1"/>
    <col min="8" max="8" width="13.85546875" style="167" customWidth="1"/>
    <col min="9" max="9" width="8.28515625" style="167" customWidth="1"/>
    <col min="10" max="10" width="17.140625" style="167" customWidth="1"/>
    <col min="11" max="11" width="16.28515625" style="167" customWidth="1"/>
    <col min="12" max="12" width="13.42578125" style="167" customWidth="1"/>
    <col min="13" max="13" width="12.28515625" style="167" customWidth="1"/>
    <col min="14" max="14" width="13.28515625" style="167" customWidth="1"/>
    <col min="15" max="15" width="11.28515625" style="167" customWidth="1"/>
    <col min="16" max="16" width="12.5703125" style="167" customWidth="1"/>
    <col min="17" max="16384" width="11.5703125" style="167"/>
  </cols>
  <sheetData>
    <row r="2" spans="2:16">
      <c r="B2" s="1176" t="s">
        <v>386</v>
      </c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288"/>
      <c r="N2" s="235"/>
      <c r="O2" s="235"/>
      <c r="P2" s="235"/>
    </row>
    <row r="3" spans="2:16">
      <c r="B3" s="1175">
        <f>'Resumen Periodo'!B5</f>
        <v>43465</v>
      </c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287"/>
      <c r="N3" s="235"/>
      <c r="O3" s="235"/>
      <c r="P3" s="235"/>
    </row>
    <row r="4" spans="2:16"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235"/>
      <c r="O4" s="235"/>
      <c r="P4" s="235"/>
    </row>
    <row r="5" spans="2:16">
      <c r="H5" s="698"/>
      <c r="I5" s="699"/>
      <c r="J5" s="699"/>
      <c r="K5" s="699"/>
      <c r="L5" s="699"/>
      <c r="M5" s="699"/>
      <c r="N5" s="700"/>
      <c r="O5" s="698"/>
      <c r="P5" s="698"/>
    </row>
    <row r="6" spans="2:16">
      <c r="B6" s="631" t="s">
        <v>564</v>
      </c>
      <c r="C6" s="631" t="s">
        <v>565</v>
      </c>
      <c r="D6" s="632" t="s">
        <v>155</v>
      </c>
      <c r="E6" s="633" t="s">
        <v>830</v>
      </c>
      <c r="F6" s="743" t="s">
        <v>831</v>
      </c>
      <c r="G6" s="745" t="s">
        <v>829</v>
      </c>
      <c r="H6" s="745" t="s">
        <v>832</v>
      </c>
      <c r="I6" s="745" t="s">
        <v>435</v>
      </c>
      <c r="J6" s="745" t="s">
        <v>833</v>
      </c>
      <c r="K6" s="745" t="s">
        <v>146</v>
      </c>
      <c r="L6" s="745" t="s">
        <v>236</v>
      </c>
      <c r="M6" s="745" t="s">
        <v>10</v>
      </c>
      <c r="N6" s="746" t="s">
        <v>572</v>
      </c>
      <c r="O6" s="745" t="s">
        <v>573</v>
      </c>
      <c r="P6" s="745" t="s">
        <v>574</v>
      </c>
    </row>
    <row r="7" spans="2:16" ht="15" customHeight="1">
      <c r="B7" s="351" t="s">
        <v>235</v>
      </c>
      <c r="C7" s="354" t="s">
        <v>236</v>
      </c>
      <c r="D7" s="180">
        <v>7</v>
      </c>
      <c r="E7" s="734" t="s">
        <v>385</v>
      </c>
      <c r="F7" s="744" t="s">
        <v>826</v>
      </c>
      <c r="G7" s="747" t="s">
        <v>240</v>
      </c>
      <c r="H7" s="747" t="s">
        <v>244</v>
      </c>
      <c r="I7" s="748">
        <v>0.7</v>
      </c>
      <c r="J7" s="748">
        <v>0</v>
      </c>
      <c r="K7" s="748">
        <v>0.7</v>
      </c>
      <c r="L7" s="794"/>
      <c r="M7" s="762"/>
      <c r="N7" s="761"/>
      <c r="O7" s="180"/>
      <c r="P7" s="180"/>
    </row>
    <row r="8" spans="2:16" ht="15" customHeight="1">
      <c r="B8" s="351" t="s">
        <v>235</v>
      </c>
      <c r="C8" s="354" t="s">
        <v>236</v>
      </c>
      <c r="D8" s="634">
        <v>8</v>
      </c>
      <c r="E8" s="635" t="s">
        <v>385</v>
      </c>
      <c r="F8" s="690" t="s">
        <v>734</v>
      </c>
      <c r="G8" s="690" t="s">
        <v>240</v>
      </c>
      <c r="H8" s="690" t="s">
        <v>244</v>
      </c>
      <c r="I8" s="692">
        <v>13</v>
      </c>
      <c r="J8" s="692">
        <v>0</v>
      </c>
      <c r="K8" s="690">
        <v>13</v>
      </c>
      <c r="L8" s="793">
        <v>11.518000000000001</v>
      </c>
      <c r="M8" s="763">
        <f>+I8-L8</f>
        <v>1.4819999999999993</v>
      </c>
      <c r="N8" s="696">
        <f>L8/K8</f>
        <v>0.88600000000000001</v>
      </c>
      <c r="O8" s="352" t="s">
        <v>583</v>
      </c>
      <c r="P8" s="353">
        <f>'Cesiones Individuales'!$B$3</f>
        <v>43465</v>
      </c>
    </row>
    <row r="9" spans="2:16" ht="15" customHeight="1">
      <c r="B9" s="351" t="s">
        <v>235</v>
      </c>
      <c r="C9" s="354" t="s">
        <v>236</v>
      </c>
      <c r="D9" s="634">
        <v>8</v>
      </c>
      <c r="E9" s="635" t="s">
        <v>385</v>
      </c>
      <c r="F9" s="690" t="s">
        <v>720</v>
      </c>
      <c r="G9" s="690" t="s">
        <v>240</v>
      </c>
      <c r="H9" s="690" t="s">
        <v>244</v>
      </c>
      <c r="I9" s="692">
        <v>10</v>
      </c>
      <c r="J9" s="692">
        <v>0</v>
      </c>
      <c r="K9" s="690">
        <v>10</v>
      </c>
      <c r="L9" s="793">
        <v>10</v>
      </c>
      <c r="M9" s="763">
        <f t="shared" ref="M9:M29" si="0">+I9-L9</f>
        <v>0</v>
      </c>
      <c r="N9" s="696">
        <f t="shared" ref="N9:N21" si="1">L9/K9</f>
        <v>1</v>
      </c>
      <c r="O9" s="352" t="s">
        <v>583</v>
      </c>
      <c r="P9" s="353">
        <f>'Cesiones Individuales'!$B$3</f>
        <v>43465</v>
      </c>
    </row>
    <row r="10" spans="2:16" ht="15" customHeight="1">
      <c r="B10" s="351" t="s">
        <v>235</v>
      </c>
      <c r="C10" s="354" t="s">
        <v>236</v>
      </c>
      <c r="D10" s="634">
        <v>8</v>
      </c>
      <c r="E10" s="635" t="s">
        <v>385</v>
      </c>
      <c r="F10" s="690" t="s">
        <v>721</v>
      </c>
      <c r="G10" s="690" t="s">
        <v>240</v>
      </c>
      <c r="H10" s="690" t="s">
        <v>244</v>
      </c>
      <c r="I10" s="692">
        <v>20</v>
      </c>
      <c r="J10" s="692">
        <v>0</v>
      </c>
      <c r="K10" s="690">
        <v>20</v>
      </c>
      <c r="L10" s="793">
        <v>0.5</v>
      </c>
      <c r="M10" s="763">
        <f t="shared" si="0"/>
        <v>19.5</v>
      </c>
      <c r="N10" s="696">
        <f t="shared" si="1"/>
        <v>2.5000000000000001E-2</v>
      </c>
      <c r="O10" s="352" t="s">
        <v>583</v>
      </c>
      <c r="P10" s="353">
        <f>'Cesiones Individuales'!$B$3</f>
        <v>43465</v>
      </c>
    </row>
    <row r="11" spans="2:16" ht="15" customHeight="1">
      <c r="B11" s="351" t="s">
        <v>235</v>
      </c>
      <c r="C11" s="354" t="s">
        <v>236</v>
      </c>
      <c r="D11" s="634">
        <v>8</v>
      </c>
      <c r="E11" s="635" t="s">
        <v>385</v>
      </c>
      <c r="F11" s="690" t="s">
        <v>722</v>
      </c>
      <c r="G11" s="690" t="s">
        <v>240</v>
      </c>
      <c r="H11" s="690" t="s">
        <v>244</v>
      </c>
      <c r="I11" s="692">
        <v>9.5</v>
      </c>
      <c r="J11" s="692">
        <v>0</v>
      </c>
      <c r="K11" s="690">
        <v>9.5</v>
      </c>
      <c r="L11" s="795">
        <v>0.9</v>
      </c>
      <c r="M11" s="763">
        <f t="shared" si="0"/>
        <v>8.6</v>
      </c>
      <c r="N11" s="696">
        <f t="shared" si="1"/>
        <v>9.4736842105263161E-2</v>
      </c>
      <c r="O11" s="352" t="s">
        <v>583</v>
      </c>
      <c r="P11" s="353">
        <f>'Cesiones Individuales'!$B$3</f>
        <v>43465</v>
      </c>
    </row>
    <row r="12" spans="2:16" ht="15" customHeight="1">
      <c r="B12" s="351" t="s">
        <v>235</v>
      </c>
      <c r="C12" s="354" t="s">
        <v>236</v>
      </c>
      <c r="D12" s="634">
        <v>8</v>
      </c>
      <c r="E12" s="635" t="s">
        <v>385</v>
      </c>
      <c r="F12" s="690" t="s">
        <v>723</v>
      </c>
      <c r="G12" s="690" t="s">
        <v>240</v>
      </c>
      <c r="H12" s="690" t="s">
        <v>244</v>
      </c>
      <c r="I12" s="692">
        <v>21</v>
      </c>
      <c r="J12" s="692">
        <v>0</v>
      </c>
      <c r="K12" s="690">
        <v>21</v>
      </c>
      <c r="L12" s="793">
        <v>19.423999999999999</v>
      </c>
      <c r="M12" s="763">
        <f t="shared" si="0"/>
        <v>1.5760000000000005</v>
      </c>
      <c r="N12" s="696">
        <f t="shared" si="1"/>
        <v>0.92495238095238097</v>
      </c>
      <c r="O12" s="352" t="s">
        <v>583</v>
      </c>
      <c r="P12" s="353">
        <f>'Cesiones Individuales'!$B$3</f>
        <v>43465</v>
      </c>
    </row>
    <row r="13" spans="2:16" ht="15" customHeight="1">
      <c r="B13" s="351" t="s">
        <v>235</v>
      </c>
      <c r="C13" s="354" t="s">
        <v>236</v>
      </c>
      <c r="D13" s="634">
        <v>8</v>
      </c>
      <c r="E13" s="635" t="s">
        <v>385</v>
      </c>
      <c r="F13" s="690" t="s">
        <v>724</v>
      </c>
      <c r="G13" s="690" t="s">
        <v>240</v>
      </c>
      <c r="H13" s="690" t="s">
        <v>244</v>
      </c>
      <c r="I13" s="692">
        <v>5.4</v>
      </c>
      <c r="J13" s="692">
        <v>0</v>
      </c>
      <c r="K13" s="691">
        <v>5.4</v>
      </c>
      <c r="L13" s="793">
        <v>4.7699999999999996</v>
      </c>
      <c r="M13" s="763">
        <f t="shared" si="0"/>
        <v>0.63000000000000078</v>
      </c>
      <c r="N13" s="696">
        <f t="shared" si="1"/>
        <v>0.88333333333333319</v>
      </c>
      <c r="O13" s="352" t="s">
        <v>583</v>
      </c>
      <c r="P13" s="353">
        <f>'Cesiones Individuales'!$B$3</f>
        <v>43465</v>
      </c>
    </row>
    <row r="14" spans="2:16" ht="15" customHeight="1">
      <c r="B14" s="351" t="s">
        <v>235</v>
      </c>
      <c r="C14" s="354" t="s">
        <v>236</v>
      </c>
      <c r="D14" s="634">
        <v>8</v>
      </c>
      <c r="E14" s="635" t="s">
        <v>385</v>
      </c>
      <c r="F14" s="690" t="s">
        <v>790</v>
      </c>
      <c r="G14" s="690" t="s">
        <v>240</v>
      </c>
      <c r="H14" s="690" t="s">
        <v>244</v>
      </c>
      <c r="I14" s="692">
        <v>5</v>
      </c>
      <c r="J14" s="692">
        <v>0</v>
      </c>
      <c r="K14" s="692">
        <v>5</v>
      </c>
      <c r="L14" s="793">
        <v>4.58</v>
      </c>
      <c r="M14" s="763">
        <f t="shared" si="0"/>
        <v>0.41999999999999993</v>
      </c>
      <c r="N14" s="696">
        <f t="shared" si="1"/>
        <v>0.91600000000000004</v>
      </c>
      <c r="O14" s="352" t="s">
        <v>583</v>
      </c>
      <c r="P14" s="353">
        <f>'Cesiones Individuales'!$B$3</f>
        <v>43465</v>
      </c>
    </row>
    <row r="15" spans="2:16" ht="15" customHeight="1">
      <c r="B15" s="351" t="s">
        <v>235</v>
      </c>
      <c r="C15" s="354" t="s">
        <v>236</v>
      </c>
      <c r="D15" s="634">
        <v>8</v>
      </c>
      <c r="E15" s="635" t="s">
        <v>385</v>
      </c>
      <c r="F15" s="690" t="s">
        <v>725</v>
      </c>
      <c r="G15" s="690" t="s">
        <v>240</v>
      </c>
      <c r="H15" s="690" t="s">
        <v>244</v>
      </c>
      <c r="I15" s="692">
        <v>10</v>
      </c>
      <c r="J15" s="692">
        <v>0</v>
      </c>
      <c r="K15" s="692">
        <v>10</v>
      </c>
      <c r="L15" s="793">
        <v>9.86</v>
      </c>
      <c r="M15" s="763">
        <f t="shared" si="0"/>
        <v>0.14000000000000057</v>
      </c>
      <c r="N15" s="696">
        <f t="shared" si="1"/>
        <v>0.98599999999999999</v>
      </c>
      <c r="O15" s="352" t="s">
        <v>583</v>
      </c>
      <c r="P15" s="353">
        <f>'Cesiones Individuales'!$B$3</f>
        <v>43465</v>
      </c>
    </row>
    <row r="16" spans="2:16" s="697" customFormat="1" ht="15" customHeight="1">
      <c r="B16" s="351" t="s">
        <v>235</v>
      </c>
      <c r="C16" s="354" t="s">
        <v>236</v>
      </c>
      <c r="D16" s="634">
        <v>8</v>
      </c>
      <c r="E16" s="635" t="s">
        <v>385</v>
      </c>
      <c r="F16" s="742" t="s">
        <v>828</v>
      </c>
      <c r="G16" s="690" t="s">
        <v>240</v>
      </c>
      <c r="H16" s="690" t="s">
        <v>244</v>
      </c>
      <c r="I16" s="692">
        <v>8</v>
      </c>
      <c r="J16" s="692">
        <v>0</v>
      </c>
      <c r="K16" s="692">
        <v>8</v>
      </c>
      <c r="L16" s="793">
        <f>8.03-0.03</f>
        <v>7.9999999999999991</v>
      </c>
      <c r="M16" s="763">
        <f t="shared" si="0"/>
        <v>0</v>
      </c>
      <c r="N16" s="696">
        <f t="shared" si="1"/>
        <v>0.99999999999999989</v>
      </c>
      <c r="O16" s="352" t="s">
        <v>583</v>
      </c>
      <c r="P16" s="353">
        <f>'Cesiones Individuales'!$B$3</f>
        <v>43465</v>
      </c>
    </row>
    <row r="17" spans="2:16" s="697" customFormat="1" ht="15" customHeight="1">
      <c r="B17" s="351" t="s">
        <v>235</v>
      </c>
      <c r="C17" s="354" t="s">
        <v>236</v>
      </c>
      <c r="D17" s="634">
        <v>8</v>
      </c>
      <c r="E17" s="635" t="s">
        <v>385</v>
      </c>
      <c r="F17" s="690" t="s">
        <v>726</v>
      </c>
      <c r="G17" s="690" t="s">
        <v>240</v>
      </c>
      <c r="H17" s="690" t="s">
        <v>244</v>
      </c>
      <c r="I17" s="692">
        <v>7.2</v>
      </c>
      <c r="J17" s="692">
        <v>0</v>
      </c>
      <c r="K17" s="692">
        <v>7.2</v>
      </c>
      <c r="L17" s="793"/>
      <c r="M17" s="763">
        <f t="shared" si="0"/>
        <v>7.2</v>
      </c>
      <c r="N17" s="696">
        <f t="shared" si="1"/>
        <v>0</v>
      </c>
      <c r="O17" s="352" t="s">
        <v>583</v>
      </c>
      <c r="P17" s="353">
        <f>'Cesiones Individuales'!$B$3</f>
        <v>43465</v>
      </c>
    </row>
    <row r="18" spans="2:16" s="697" customFormat="1" ht="15" customHeight="1">
      <c r="B18" s="351" t="s">
        <v>235</v>
      </c>
      <c r="C18" s="354" t="s">
        <v>236</v>
      </c>
      <c r="D18" s="634">
        <v>8</v>
      </c>
      <c r="E18" s="635" t="s">
        <v>385</v>
      </c>
      <c r="F18" s="690" t="s">
        <v>727</v>
      </c>
      <c r="G18" s="690" t="s">
        <v>240</v>
      </c>
      <c r="H18" s="690" t="s">
        <v>244</v>
      </c>
      <c r="I18" s="692">
        <v>3</v>
      </c>
      <c r="J18" s="692">
        <v>0</v>
      </c>
      <c r="K18" s="692">
        <v>3</v>
      </c>
      <c r="L18" s="793"/>
      <c r="M18" s="763">
        <f t="shared" si="0"/>
        <v>3</v>
      </c>
      <c r="N18" s="696">
        <f t="shared" si="1"/>
        <v>0</v>
      </c>
      <c r="O18" s="352" t="s">
        <v>583</v>
      </c>
      <c r="P18" s="353">
        <f>'Cesiones Individuales'!$B$3</f>
        <v>43465</v>
      </c>
    </row>
    <row r="19" spans="2:16" s="697" customFormat="1" ht="15" customHeight="1">
      <c r="B19" s="351" t="s">
        <v>235</v>
      </c>
      <c r="C19" s="354" t="s">
        <v>236</v>
      </c>
      <c r="D19" s="634">
        <v>8</v>
      </c>
      <c r="E19" s="635" t="s">
        <v>385</v>
      </c>
      <c r="F19" s="690" t="s">
        <v>728</v>
      </c>
      <c r="G19" s="690" t="s">
        <v>240</v>
      </c>
      <c r="H19" s="690" t="s">
        <v>244</v>
      </c>
      <c r="I19" s="692">
        <v>2</v>
      </c>
      <c r="J19" s="692">
        <v>0</v>
      </c>
      <c r="K19" s="692">
        <v>2</v>
      </c>
      <c r="L19" s="793">
        <v>0.84</v>
      </c>
      <c r="M19" s="763">
        <f t="shared" si="0"/>
        <v>1.1600000000000001</v>
      </c>
      <c r="N19" s="696">
        <f t="shared" si="1"/>
        <v>0.42</v>
      </c>
      <c r="O19" s="352" t="s">
        <v>583</v>
      </c>
      <c r="P19" s="353">
        <f>'Cesiones Individuales'!$B$3</f>
        <v>43465</v>
      </c>
    </row>
    <row r="20" spans="2:16" ht="15" customHeight="1">
      <c r="B20" s="351" t="s">
        <v>235</v>
      </c>
      <c r="C20" s="354" t="s">
        <v>236</v>
      </c>
      <c r="D20" s="634">
        <v>8</v>
      </c>
      <c r="E20" s="635" t="s">
        <v>385</v>
      </c>
      <c r="F20" s="690" t="s">
        <v>729</v>
      </c>
      <c r="G20" s="690" t="s">
        <v>240</v>
      </c>
      <c r="H20" s="690" t="s">
        <v>244</v>
      </c>
      <c r="I20" s="692">
        <v>5</v>
      </c>
      <c r="J20" s="692">
        <v>0</v>
      </c>
      <c r="K20" s="692">
        <v>5</v>
      </c>
      <c r="L20" s="795"/>
      <c r="M20" s="763">
        <f t="shared" si="0"/>
        <v>5</v>
      </c>
      <c r="N20" s="696">
        <f t="shared" si="1"/>
        <v>0</v>
      </c>
      <c r="O20" s="352" t="s">
        <v>583</v>
      </c>
      <c r="P20" s="353">
        <f>'Cesiones Individuales'!$B$3</f>
        <v>43465</v>
      </c>
    </row>
    <row r="21" spans="2:16" ht="15" customHeight="1">
      <c r="B21" s="351" t="s">
        <v>235</v>
      </c>
      <c r="C21" s="354" t="s">
        <v>236</v>
      </c>
      <c r="D21" s="634">
        <v>8</v>
      </c>
      <c r="E21" s="635" t="s">
        <v>385</v>
      </c>
      <c r="F21" s="690" t="s">
        <v>730</v>
      </c>
      <c r="G21" s="690" t="s">
        <v>240</v>
      </c>
      <c r="H21" s="690" t="s">
        <v>244</v>
      </c>
      <c r="I21" s="692">
        <v>5</v>
      </c>
      <c r="J21" s="692">
        <v>0</v>
      </c>
      <c r="K21" s="692">
        <v>5</v>
      </c>
      <c r="L21" s="795"/>
      <c r="M21" s="763">
        <f t="shared" si="0"/>
        <v>5</v>
      </c>
      <c r="N21" s="696">
        <f t="shared" si="1"/>
        <v>0</v>
      </c>
      <c r="O21" s="352" t="s">
        <v>583</v>
      </c>
      <c r="P21" s="353">
        <f>'Cesiones Individuales'!$B$3</f>
        <v>43465</v>
      </c>
    </row>
    <row r="22" spans="2:16" ht="15" customHeight="1">
      <c r="B22" s="351" t="s">
        <v>235</v>
      </c>
      <c r="C22" s="354" t="s">
        <v>236</v>
      </c>
      <c r="D22" s="634">
        <v>8</v>
      </c>
      <c r="E22" s="635" t="s">
        <v>385</v>
      </c>
      <c r="F22" s="690" t="s">
        <v>731</v>
      </c>
      <c r="G22" s="690" t="s">
        <v>240</v>
      </c>
      <c r="H22" s="690" t="s">
        <v>244</v>
      </c>
      <c r="I22" s="692">
        <v>5</v>
      </c>
      <c r="J22" s="692">
        <v>0</v>
      </c>
      <c r="K22" s="692">
        <v>5</v>
      </c>
      <c r="L22" s="795">
        <v>4.9829999999999997</v>
      </c>
      <c r="M22" s="763">
        <f t="shared" si="0"/>
        <v>1.7000000000000348E-2</v>
      </c>
      <c r="N22" s="696">
        <f>L22/K22</f>
        <v>0.99659999999999993</v>
      </c>
      <c r="O22" s="352" t="s">
        <v>583</v>
      </c>
      <c r="P22" s="353">
        <f>'Cesiones Individuales'!$B$3</f>
        <v>43465</v>
      </c>
    </row>
    <row r="23" spans="2:16">
      <c r="B23" s="351" t="s">
        <v>235</v>
      </c>
      <c r="C23" s="354" t="s">
        <v>236</v>
      </c>
      <c r="D23" s="634">
        <v>8</v>
      </c>
      <c r="E23" s="635" t="s">
        <v>385</v>
      </c>
      <c r="F23" s="690" t="s">
        <v>732</v>
      </c>
      <c r="G23" s="690" t="s">
        <v>240</v>
      </c>
      <c r="H23" s="690" t="s">
        <v>244</v>
      </c>
      <c r="I23" s="692">
        <v>5</v>
      </c>
      <c r="J23" s="692">
        <v>0</v>
      </c>
      <c r="K23" s="692">
        <v>5</v>
      </c>
      <c r="L23" s="795">
        <v>2</v>
      </c>
      <c r="M23" s="763">
        <f t="shared" si="0"/>
        <v>3</v>
      </c>
      <c r="N23" s="696">
        <f>L23/K23</f>
        <v>0.4</v>
      </c>
      <c r="O23" s="352" t="s">
        <v>583</v>
      </c>
      <c r="P23" s="353">
        <f>'Cesiones Individuales'!$B$3</f>
        <v>43465</v>
      </c>
    </row>
    <row r="24" spans="2:16">
      <c r="B24" s="351" t="s">
        <v>235</v>
      </c>
      <c r="C24" s="354" t="s">
        <v>236</v>
      </c>
      <c r="D24" s="634">
        <v>8</v>
      </c>
      <c r="E24" s="635" t="s">
        <v>385</v>
      </c>
      <c r="F24" s="690" t="s">
        <v>733</v>
      </c>
      <c r="G24" s="690" t="s">
        <v>240</v>
      </c>
      <c r="H24" s="690" t="s">
        <v>244</v>
      </c>
      <c r="I24" s="692">
        <v>5</v>
      </c>
      <c r="J24" s="692">
        <v>0</v>
      </c>
      <c r="K24" s="692">
        <v>5</v>
      </c>
      <c r="L24" s="795">
        <v>2.7</v>
      </c>
      <c r="M24" s="763">
        <f t="shared" si="0"/>
        <v>2.2999999999999998</v>
      </c>
      <c r="N24" s="696">
        <f>L24/K24</f>
        <v>0.54</v>
      </c>
      <c r="O24" s="352" t="s">
        <v>583</v>
      </c>
      <c r="P24" s="353">
        <f>'Cesiones Individuales'!$B$3</f>
        <v>43465</v>
      </c>
    </row>
    <row r="25" spans="2:16">
      <c r="B25" s="351" t="s">
        <v>235</v>
      </c>
      <c r="C25" s="354" t="s">
        <v>236</v>
      </c>
      <c r="D25" s="634">
        <v>8</v>
      </c>
      <c r="E25" s="635" t="s">
        <v>385</v>
      </c>
      <c r="F25" s="690" t="s">
        <v>791</v>
      </c>
      <c r="G25" s="690" t="s">
        <v>240</v>
      </c>
      <c r="H25" s="690" t="s">
        <v>244</v>
      </c>
      <c r="I25" s="692">
        <v>10</v>
      </c>
      <c r="J25" s="692">
        <v>0</v>
      </c>
      <c r="K25" s="692">
        <v>10</v>
      </c>
      <c r="L25" s="795">
        <v>8</v>
      </c>
      <c r="M25" s="763">
        <f t="shared" si="0"/>
        <v>2</v>
      </c>
      <c r="N25" s="696">
        <f t="shared" ref="N25:N29" si="2">L25/K25</f>
        <v>0.8</v>
      </c>
      <c r="O25" s="629" t="s">
        <v>583</v>
      </c>
      <c r="P25" s="630">
        <f>'Cesiones Individuales'!$B$3</f>
        <v>43465</v>
      </c>
    </row>
    <row r="26" spans="2:16">
      <c r="B26" s="351" t="s">
        <v>235</v>
      </c>
      <c r="C26" s="354" t="s">
        <v>236</v>
      </c>
      <c r="D26" s="634">
        <v>8</v>
      </c>
      <c r="E26" s="635" t="s">
        <v>385</v>
      </c>
      <c r="F26" s="690" t="s">
        <v>755</v>
      </c>
      <c r="G26" s="690" t="s">
        <v>240</v>
      </c>
      <c r="H26" s="690" t="s">
        <v>244</v>
      </c>
      <c r="I26" s="692">
        <v>4</v>
      </c>
      <c r="J26" s="692">
        <v>0</v>
      </c>
      <c r="K26" s="692">
        <v>4</v>
      </c>
      <c r="L26" s="795"/>
      <c r="M26" s="763">
        <f t="shared" si="0"/>
        <v>4</v>
      </c>
      <c r="N26" s="696">
        <f t="shared" si="2"/>
        <v>0</v>
      </c>
      <c r="O26" s="352" t="s">
        <v>583</v>
      </c>
      <c r="P26" s="353">
        <f>'Cesiones Individuales'!$B$3</f>
        <v>43465</v>
      </c>
    </row>
    <row r="27" spans="2:16">
      <c r="B27" s="351" t="s">
        <v>235</v>
      </c>
      <c r="C27" s="354" t="s">
        <v>236</v>
      </c>
      <c r="D27" s="634">
        <v>8</v>
      </c>
      <c r="E27" s="635" t="s">
        <v>385</v>
      </c>
      <c r="F27" s="690" t="s">
        <v>754</v>
      </c>
      <c r="G27" s="690" t="s">
        <v>240</v>
      </c>
      <c r="H27" s="690" t="s">
        <v>244</v>
      </c>
      <c r="I27" s="692">
        <v>1</v>
      </c>
      <c r="J27" s="692">
        <v>0</v>
      </c>
      <c r="K27" s="692">
        <v>1</v>
      </c>
      <c r="L27" s="795"/>
      <c r="M27" s="763">
        <f t="shared" si="0"/>
        <v>1</v>
      </c>
      <c r="N27" s="696">
        <f t="shared" si="2"/>
        <v>0</v>
      </c>
      <c r="O27" s="352" t="s">
        <v>583</v>
      </c>
      <c r="P27" s="630">
        <f>'Cesiones Individuales'!$B$3</f>
        <v>43465</v>
      </c>
    </row>
    <row r="28" spans="2:16">
      <c r="B28" s="351" t="s">
        <v>235</v>
      </c>
      <c r="C28" s="354" t="s">
        <v>236</v>
      </c>
      <c r="D28" s="634">
        <v>8</v>
      </c>
      <c r="E28" s="635" t="s">
        <v>385</v>
      </c>
      <c r="F28" s="690" t="s">
        <v>792</v>
      </c>
      <c r="G28" s="690" t="s">
        <v>240</v>
      </c>
      <c r="H28" s="690" t="s">
        <v>244</v>
      </c>
      <c r="I28" s="692">
        <v>5</v>
      </c>
      <c r="J28" s="692">
        <v>0</v>
      </c>
      <c r="K28" s="692">
        <v>5</v>
      </c>
      <c r="L28" s="793">
        <v>1.365</v>
      </c>
      <c r="M28" s="763">
        <f t="shared" si="0"/>
        <v>3.6349999999999998</v>
      </c>
      <c r="N28" s="696">
        <f t="shared" si="2"/>
        <v>0.27300000000000002</v>
      </c>
      <c r="O28" s="629" t="s">
        <v>583</v>
      </c>
      <c r="P28" s="353">
        <f>'Cesiones Individuales'!$B$3</f>
        <v>43465</v>
      </c>
    </row>
    <row r="29" spans="2:16">
      <c r="B29" s="351" t="s">
        <v>235</v>
      </c>
      <c r="C29" s="354" t="s">
        <v>236</v>
      </c>
      <c r="D29" s="634">
        <v>8</v>
      </c>
      <c r="E29" s="635" t="s">
        <v>385</v>
      </c>
      <c r="F29" s="690" t="s">
        <v>793</v>
      </c>
      <c r="G29" s="690" t="s">
        <v>240</v>
      </c>
      <c r="H29" s="690" t="s">
        <v>244</v>
      </c>
      <c r="I29" s="692">
        <v>2</v>
      </c>
      <c r="J29" s="692">
        <v>0</v>
      </c>
      <c r="K29" s="692">
        <v>2</v>
      </c>
      <c r="L29" s="793">
        <v>0.08</v>
      </c>
      <c r="M29" s="763">
        <f t="shared" si="0"/>
        <v>1.92</v>
      </c>
      <c r="N29" s="696">
        <f t="shared" si="2"/>
        <v>0.04</v>
      </c>
      <c r="O29" s="352" t="s">
        <v>583</v>
      </c>
      <c r="P29" s="630">
        <f>'Cesiones Individuales'!$B$3</f>
        <v>43465</v>
      </c>
    </row>
    <row r="30" spans="2:16">
      <c r="B30" s="351" t="s">
        <v>235</v>
      </c>
      <c r="C30" s="354" t="s">
        <v>236</v>
      </c>
      <c r="D30" s="634">
        <v>8</v>
      </c>
      <c r="E30" s="635" t="s">
        <v>385</v>
      </c>
      <c r="F30" s="690" t="s">
        <v>836</v>
      </c>
      <c r="G30" s="690" t="s">
        <v>240</v>
      </c>
      <c r="H30" s="690" t="s">
        <v>244</v>
      </c>
      <c r="I30" s="692">
        <v>2</v>
      </c>
      <c r="J30" s="692">
        <v>0</v>
      </c>
      <c r="K30" s="692">
        <v>2</v>
      </c>
      <c r="L30" s="795"/>
      <c r="M30" s="763">
        <f>+I30-L30</f>
        <v>2</v>
      </c>
      <c r="N30" s="696">
        <f>L30/K30</f>
        <v>0</v>
      </c>
      <c r="O30" s="352" t="s">
        <v>583</v>
      </c>
      <c r="P30" s="630">
        <f>'Cesiones Individuales'!$B$3</f>
        <v>43465</v>
      </c>
    </row>
    <row r="31" spans="2:16">
      <c r="H31" s="701" t="s">
        <v>444</v>
      </c>
      <c r="I31" s="701">
        <f>SUM(I7:I30)</f>
        <v>163.80000000000001</v>
      </c>
      <c r="J31" s="701">
        <f>SUM(J7:J30)</f>
        <v>0</v>
      </c>
      <c r="K31" s="701">
        <f>SUM(K7:K30)</f>
        <v>163.80000000000001</v>
      </c>
      <c r="L31" s="701">
        <f>SUM(L7:L30)</f>
        <v>89.52</v>
      </c>
      <c r="M31" s="701">
        <f>SUM(M7:M30)</f>
        <v>73.580000000000013</v>
      </c>
      <c r="N31" s="702">
        <f>L31/K31</f>
        <v>0.54652014652014647</v>
      </c>
    </row>
  </sheetData>
  <mergeCells count="2">
    <mergeCell ref="B3:L3"/>
    <mergeCell ref="B2:L2"/>
  </mergeCells>
  <conditionalFormatting sqref="N5 N8:N30">
    <cfRule type="cellIs" dxfId="1" priority="4" operator="greaterThan">
      <formula>0.8</formula>
    </cfRule>
    <cfRule type="cellIs" dxfId="0" priority="5" operator="greaterThan">
      <formula>80</formula>
    </cfRule>
  </conditionalFormatting>
  <pageMargins left="0.7" right="0.7" top="0.75" bottom="0.75" header="0.3" footer="0.3"/>
  <pageSetup paperSize="16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152"/>
  <sheetViews>
    <sheetView zoomScale="80" zoomScaleNormal="80" workbookViewId="0">
      <selection sqref="A1:XFD1048576"/>
    </sheetView>
  </sheetViews>
  <sheetFormatPr baseColWidth="10" defaultColWidth="14.42578125" defaultRowHeight="15.75" customHeight="1"/>
  <cols>
    <col min="1" max="1" width="28.28515625" style="35" customWidth="1"/>
    <col min="2" max="2" width="22.85546875" style="35" customWidth="1"/>
    <col min="3" max="3" width="6.85546875" style="35" customWidth="1"/>
    <col min="4" max="4" width="17.5703125" style="35" customWidth="1"/>
    <col min="5" max="5" width="41.28515625" style="35" customWidth="1"/>
    <col min="6" max="6" width="14.140625" style="35" customWidth="1"/>
    <col min="7" max="7" width="16.140625" style="35" customWidth="1"/>
    <col min="8" max="8" width="13.28515625" style="35" customWidth="1"/>
    <col min="9" max="9" width="10.28515625" style="35" customWidth="1"/>
    <col min="10" max="10" width="12.7109375" style="35" customWidth="1"/>
    <col min="11" max="11" width="11.140625" style="35" customWidth="1"/>
    <col min="12" max="12" width="11" style="35" customWidth="1"/>
    <col min="13" max="13" width="10" style="53" customWidth="1"/>
    <col min="14" max="14" width="15.28515625" style="35" customWidth="1"/>
    <col min="15" max="16384" width="14.42578125" style="35"/>
  </cols>
  <sheetData>
    <row r="1" spans="1:15" ht="15">
      <c r="A1" s="42" t="s">
        <v>564</v>
      </c>
      <c r="B1" s="42" t="s">
        <v>565</v>
      </c>
      <c r="C1" s="42" t="s">
        <v>155</v>
      </c>
      <c r="D1" s="42" t="s">
        <v>566</v>
      </c>
      <c r="E1" s="42" t="s">
        <v>567</v>
      </c>
      <c r="F1" s="42" t="s">
        <v>568</v>
      </c>
      <c r="G1" s="42" t="s">
        <v>569</v>
      </c>
      <c r="H1" s="42" t="s">
        <v>435</v>
      </c>
      <c r="I1" s="42" t="s">
        <v>570</v>
      </c>
      <c r="J1" s="42" t="s">
        <v>571</v>
      </c>
      <c r="K1" s="42" t="s">
        <v>427</v>
      </c>
      <c r="L1" s="42" t="s">
        <v>10</v>
      </c>
      <c r="M1" s="241" t="s">
        <v>572</v>
      </c>
      <c r="N1" s="42" t="s">
        <v>573</v>
      </c>
      <c r="O1" s="43" t="s">
        <v>574</v>
      </c>
    </row>
    <row r="2" spans="1:15" ht="15">
      <c r="A2" s="44" t="s">
        <v>235</v>
      </c>
      <c r="B2" s="44" t="s">
        <v>236</v>
      </c>
      <c r="C2" s="44" t="s">
        <v>185</v>
      </c>
      <c r="D2" s="44" t="s">
        <v>237</v>
      </c>
      <c r="E2" s="44" t="s">
        <v>245</v>
      </c>
      <c r="F2" s="44" t="s">
        <v>240</v>
      </c>
      <c r="G2" s="44" t="s">
        <v>240</v>
      </c>
      <c r="H2" s="237">
        <f>'Merluza común Artesanal'!G9</f>
        <v>1.4350000000000001</v>
      </c>
      <c r="I2" s="237">
        <f>'Merluza común Artesanal'!H9</f>
        <v>0</v>
      </c>
      <c r="J2" s="237">
        <f>'Merluza común Artesanal'!I9</f>
        <v>1.4350000000000001</v>
      </c>
      <c r="K2" s="237">
        <f>'Merluza común Artesanal'!J9</f>
        <v>0</v>
      </c>
      <c r="L2" s="237">
        <f>'Merluza común Artesanal'!K9</f>
        <v>1.4350000000000001</v>
      </c>
      <c r="M2" s="242">
        <f>'Merluza común Artesanal'!L9</f>
        <v>0</v>
      </c>
      <c r="N2" s="134" t="str">
        <f>'Merluza común Artesanal'!M9</f>
        <v xml:space="preserve"> -</v>
      </c>
      <c r="O2" s="45">
        <f>'Cesiones Individuales'!$B$3</f>
        <v>43465</v>
      </c>
    </row>
    <row r="3" spans="1:15" ht="15">
      <c r="A3" s="44" t="s">
        <v>235</v>
      </c>
      <c r="B3" s="44" t="s">
        <v>236</v>
      </c>
      <c r="C3" s="44" t="s">
        <v>185</v>
      </c>
      <c r="D3" s="44" t="s">
        <v>237</v>
      </c>
      <c r="E3" s="44" t="s">
        <v>245</v>
      </c>
      <c r="F3" s="44" t="s">
        <v>241</v>
      </c>
      <c r="G3" s="44" t="s">
        <v>242</v>
      </c>
      <c r="H3" s="237">
        <f>'Merluza común Artesanal'!G10</f>
        <v>6.7169999999999996</v>
      </c>
      <c r="I3" s="237">
        <f>'Merluza común Artesanal'!H10</f>
        <v>0</v>
      </c>
      <c r="J3" s="237">
        <f>'Merluza común Artesanal'!I10</f>
        <v>8.1519999999999992</v>
      </c>
      <c r="K3" s="237">
        <f>'Merluza común Artesanal'!J10</f>
        <v>2.1999999999999999E-2</v>
      </c>
      <c r="L3" s="237">
        <f>'Merluza común Artesanal'!K10</f>
        <v>8.129999999999999</v>
      </c>
      <c r="M3" s="242">
        <f>'Merluza común Artesanal'!L10</f>
        <v>2.6987242394504417E-3</v>
      </c>
      <c r="N3" s="134" t="str">
        <f>'Merluza común Artesanal'!M10</f>
        <v xml:space="preserve"> -</v>
      </c>
      <c r="O3" s="45">
        <f>'Cesiones Individuales'!$B$3</f>
        <v>43465</v>
      </c>
    </row>
    <row r="4" spans="1:15" ht="15">
      <c r="A4" s="44" t="s">
        <v>235</v>
      </c>
      <c r="B4" s="44" t="s">
        <v>236</v>
      </c>
      <c r="C4" s="44" t="s">
        <v>185</v>
      </c>
      <c r="D4" s="44" t="s">
        <v>237</v>
      </c>
      <c r="E4" s="44" t="s">
        <v>245</v>
      </c>
      <c r="F4" s="44" t="s">
        <v>243</v>
      </c>
      <c r="G4" s="44" t="s">
        <v>244</v>
      </c>
      <c r="H4" s="237">
        <f>'Merluza común Artesanal'!G11</f>
        <v>8.1519999999999992</v>
      </c>
      <c r="I4" s="237">
        <f>'Merluza común Artesanal'!H11</f>
        <v>0</v>
      </c>
      <c r="J4" s="237">
        <f>'Merluza común Artesanal'!I11</f>
        <v>16.281999999999996</v>
      </c>
      <c r="K4" s="237">
        <f>'Merluza común Artesanal'!J11</f>
        <v>0</v>
      </c>
      <c r="L4" s="237">
        <f>'Merluza común Artesanal'!K11</f>
        <v>16.281999999999996</v>
      </c>
      <c r="M4" s="242">
        <f>'Merluza común Artesanal'!L11</f>
        <v>0</v>
      </c>
      <c r="N4" s="134" t="str">
        <f>'Merluza común Artesanal'!M11</f>
        <v xml:space="preserve"> -</v>
      </c>
      <c r="O4" s="45">
        <f>'Cesiones Individuales'!$B$3</f>
        <v>43465</v>
      </c>
    </row>
    <row r="5" spans="1:15" ht="15">
      <c r="A5" s="44" t="s">
        <v>235</v>
      </c>
      <c r="B5" s="44" t="s">
        <v>236</v>
      </c>
      <c r="C5" s="44" t="s">
        <v>185</v>
      </c>
      <c r="D5" s="44" t="s">
        <v>237</v>
      </c>
      <c r="E5" s="44" t="s">
        <v>245</v>
      </c>
      <c r="F5" s="44" t="s">
        <v>240</v>
      </c>
      <c r="G5" s="44" t="s">
        <v>244</v>
      </c>
      <c r="H5" s="237">
        <f>'Merluza común Artesanal'!N9</f>
        <v>16.303999999999998</v>
      </c>
      <c r="I5" s="237">
        <f>'Merluza común Artesanal'!O9</f>
        <v>0</v>
      </c>
      <c r="J5" s="237">
        <f>'Merluza común Artesanal'!P9</f>
        <v>16.303999999999998</v>
      </c>
      <c r="K5" s="237">
        <f>'Merluza común Artesanal'!Q9</f>
        <v>2.1999999999999999E-2</v>
      </c>
      <c r="L5" s="237">
        <f>'Merluza común Artesanal'!R9</f>
        <v>16.282</v>
      </c>
      <c r="M5" s="242">
        <f>'Merluza común Artesanal'!S9</f>
        <v>1.3493621197252208E-3</v>
      </c>
      <c r="N5" s="134" t="s">
        <v>583</v>
      </c>
      <c r="O5" s="45">
        <f>'Cesiones Individuales'!$B$3</f>
        <v>43465</v>
      </c>
    </row>
    <row r="6" spans="1:15" ht="15">
      <c r="A6" s="44" t="s">
        <v>235</v>
      </c>
      <c r="B6" s="44" t="s">
        <v>236</v>
      </c>
      <c r="C6" s="44" t="s">
        <v>185</v>
      </c>
      <c r="D6" s="44" t="s">
        <v>237</v>
      </c>
      <c r="E6" s="44" t="s">
        <v>238</v>
      </c>
      <c r="F6" s="44" t="s">
        <v>240</v>
      </c>
      <c r="G6" s="44" t="s">
        <v>240</v>
      </c>
      <c r="H6" s="237">
        <f>'Merluza común Artesanal'!G12</f>
        <v>30.824000000000002</v>
      </c>
      <c r="I6" s="237">
        <f>'Merluza común Artesanal'!H12</f>
        <v>0</v>
      </c>
      <c r="J6" s="237">
        <f>'Merluza común Artesanal'!I12</f>
        <v>30.824000000000002</v>
      </c>
      <c r="K6" s="237">
        <f>'Merluza común Artesanal'!J12</f>
        <v>22.83</v>
      </c>
      <c r="L6" s="237">
        <f>'Merluza común Artesanal'!K12</f>
        <v>7.9940000000000033</v>
      </c>
      <c r="M6" s="242">
        <f>'Merluza común Artesanal'!L12</f>
        <v>0.74065663119647018</v>
      </c>
      <c r="N6" s="134" t="str">
        <f>'Merluza común Artesanal'!M12</f>
        <v xml:space="preserve"> -</v>
      </c>
      <c r="O6" s="45">
        <f>'Cesiones Individuales'!$B$3</f>
        <v>43465</v>
      </c>
    </row>
    <row r="7" spans="1:15" ht="15">
      <c r="A7" s="44" t="s">
        <v>235</v>
      </c>
      <c r="B7" s="44" t="s">
        <v>236</v>
      </c>
      <c r="C7" s="44" t="s">
        <v>185</v>
      </c>
      <c r="D7" s="44" t="s">
        <v>237</v>
      </c>
      <c r="E7" s="44" t="s">
        <v>238</v>
      </c>
      <c r="F7" s="44" t="s">
        <v>241</v>
      </c>
      <c r="G7" s="44" t="s">
        <v>242</v>
      </c>
      <c r="H7" s="237">
        <f>'Merluza común Artesanal'!G13</f>
        <v>144.31399999999999</v>
      </c>
      <c r="I7" s="237">
        <f>'Merluza común Artesanal'!H13</f>
        <v>0</v>
      </c>
      <c r="J7" s="237">
        <f>'Merluza común Artesanal'!I13</f>
        <v>152.30799999999999</v>
      </c>
      <c r="K7" s="237">
        <f>'Merluza común Artesanal'!J13</f>
        <v>126.97</v>
      </c>
      <c r="L7" s="237">
        <f>'Merluza común Artesanal'!K13</f>
        <v>25.337999999999994</v>
      </c>
      <c r="M7" s="242">
        <f>'Merluza común Artesanal'!L13</f>
        <v>0.83363973002074743</v>
      </c>
      <c r="N7" s="134" t="str">
        <f>'Merluza común Artesanal'!M13</f>
        <v xml:space="preserve"> -</v>
      </c>
      <c r="O7" s="45">
        <f>'Cesiones Individuales'!$B$3</f>
        <v>43465</v>
      </c>
    </row>
    <row r="8" spans="1:15" ht="15">
      <c r="A8" s="44" t="s">
        <v>235</v>
      </c>
      <c r="B8" s="44" t="s">
        <v>236</v>
      </c>
      <c r="C8" s="44" t="s">
        <v>185</v>
      </c>
      <c r="D8" s="44" t="s">
        <v>237</v>
      </c>
      <c r="E8" s="44" t="s">
        <v>238</v>
      </c>
      <c r="F8" s="44" t="s">
        <v>243</v>
      </c>
      <c r="G8" s="44" t="s">
        <v>244</v>
      </c>
      <c r="H8" s="237">
        <f>'Merluza común Artesanal'!G14</f>
        <v>175.13900000000001</v>
      </c>
      <c r="I8" s="237">
        <f>'Merluza común Artesanal'!H14</f>
        <v>0</v>
      </c>
      <c r="J8" s="237">
        <f>'Merluza común Artesanal'!I14</f>
        <v>200.477</v>
      </c>
      <c r="K8" s="237">
        <f>'Merluza común Artesanal'!J14</f>
        <v>135.04</v>
      </c>
      <c r="L8" s="237">
        <f>'Merluza común Artesanal'!K14</f>
        <v>65.437000000000012</v>
      </c>
      <c r="M8" s="242">
        <f>'Merluza común Artesanal'!L14</f>
        <v>0.67359347955127014</v>
      </c>
      <c r="N8" s="134" t="str">
        <f>'Merluza común Artesanal'!M14</f>
        <v xml:space="preserve"> -</v>
      </c>
      <c r="O8" s="45">
        <f>'Cesiones Individuales'!$B$3</f>
        <v>43465</v>
      </c>
    </row>
    <row r="9" spans="1:15" ht="15">
      <c r="A9" s="44" t="s">
        <v>235</v>
      </c>
      <c r="B9" s="44" t="s">
        <v>236</v>
      </c>
      <c r="C9" s="44" t="s">
        <v>185</v>
      </c>
      <c r="D9" s="44" t="s">
        <v>237</v>
      </c>
      <c r="E9" s="44" t="s">
        <v>238</v>
      </c>
      <c r="F9" s="44" t="s">
        <v>240</v>
      </c>
      <c r="G9" s="44" t="s">
        <v>244</v>
      </c>
      <c r="H9" s="237">
        <f>'Merluza común Artesanal'!N12</f>
        <v>350.27700000000004</v>
      </c>
      <c r="I9" s="237">
        <f>'Merluza común Artesanal'!O12</f>
        <v>0</v>
      </c>
      <c r="J9" s="237">
        <f>'Merluza común Artesanal'!P12</f>
        <v>350.27700000000004</v>
      </c>
      <c r="K9" s="237">
        <f>'Merluza común Artesanal'!Q12</f>
        <v>284.84000000000003</v>
      </c>
      <c r="L9" s="237">
        <f>'Merluza común Artesanal'!R12</f>
        <v>65.437000000000012</v>
      </c>
      <c r="M9" s="242">
        <f>'Merluza común Artesanal'!S12</f>
        <v>0.81318499359078666</v>
      </c>
      <c r="N9" s="134" t="s">
        <v>583</v>
      </c>
      <c r="O9" s="45">
        <f>'Cesiones Individuales'!$B$3</f>
        <v>43465</v>
      </c>
    </row>
    <row r="10" spans="1:15" ht="15">
      <c r="A10" s="44" t="s">
        <v>235</v>
      </c>
      <c r="B10" s="44" t="s">
        <v>236</v>
      </c>
      <c r="C10" s="44" t="s">
        <v>185</v>
      </c>
      <c r="D10" s="44" t="s">
        <v>237</v>
      </c>
      <c r="E10" s="44" t="s">
        <v>239</v>
      </c>
      <c r="F10" s="44" t="s">
        <v>240</v>
      </c>
      <c r="G10" s="44" t="s">
        <v>240</v>
      </c>
      <c r="H10" s="237">
        <f>'Merluza común Artesanal'!G15</f>
        <v>4.7839999999999998</v>
      </c>
      <c r="I10" s="237">
        <f>'Merluza común Artesanal'!H15</f>
        <v>0</v>
      </c>
      <c r="J10" s="237">
        <f>'Merluza común Artesanal'!I15</f>
        <v>4.7839999999999998</v>
      </c>
      <c r="K10" s="237">
        <f>'Merluza común Artesanal'!J15</f>
        <v>0.38900000000000001</v>
      </c>
      <c r="L10" s="237">
        <f>'Merluza común Artesanal'!K15</f>
        <v>4.3949999999999996</v>
      </c>
      <c r="M10" s="242">
        <f>'Merluza común Artesanal'!L15</f>
        <v>8.1312709030100336E-2</v>
      </c>
      <c r="N10" s="134" t="str">
        <f>'Merluza común Artesanal'!M15</f>
        <v xml:space="preserve"> -</v>
      </c>
      <c r="O10" s="45">
        <f>'Cesiones Individuales'!$B$3</f>
        <v>43465</v>
      </c>
    </row>
    <row r="11" spans="1:15" ht="15">
      <c r="A11" s="44" t="s">
        <v>235</v>
      </c>
      <c r="B11" s="44" t="s">
        <v>236</v>
      </c>
      <c r="C11" s="44" t="s">
        <v>185</v>
      </c>
      <c r="D11" s="44" t="s">
        <v>237</v>
      </c>
      <c r="E11" s="44" t="s">
        <v>239</v>
      </c>
      <c r="F11" s="44" t="s">
        <v>241</v>
      </c>
      <c r="G11" s="44" t="s">
        <v>242</v>
      </c>
      <c r="H11" s="237">
        <f>'Merluza común Artesanal'!G16</f>
        <v>22.399000000000001</v>
      </c>
      <c r="I11" s="237">
        <f>'Merluza común Artesanal'!H16</f>
        <v>0</v>
      </c>
      <c r="J11" s="237">
        <f>'Merluza común Artesanal'!I16</f>
        <v>26.794</v>
      </c>
      <c r="K11" s="237">
        <f>'Merluza común Artesanal'!J16</f>
        <v>9.16</v>
      </c>
      <c r="L11" s="237">
        <f>'Merluza común Artesanal'!K16</f>
        <v>17.634</v>
      </c>
      <c r="M11" s="242">
        <f>'Merluza común Artesanal'!L16</f>
        <v>0.34186758229454356</v>
      </c>
      <c r="N11" s="134" t="str">
        <f>'Merluza común Artesanal'!M16</f>
        <v xml:space="preserve"> -</v>
      </c>
      <c r="O11" s="45">
        <f>'Cesiones Individuales'!$B$3</f>
        <v>43465</v>
      </c>
    </row>
    <row r="12" spans="1:15" ht="15">
      <c r="A12" s="44" t="s">
        <v>235</v>
      </c>
      <c r="B12" s="44" t="s">
        <v>236</v>
      </c>
      <c r="C12" s="44" t="s">
        <v>185</v>
      </c>
      <c r="D12" s="44" t="s">
        <v>237</v>
      </c>
      <c r="E12" s="44" t="s">
        <v>239</v>
      </c>
      <c r="F12" s="44" t="s">
        <v>243</v>
      </c>
      <c r="G12" s="44" t="s">
        <v>244</v>
      </c>
      <c r="H12" s="237">
        <f>'Merluza común Artesanal'!G17</f>
        <v>27.183</v>
      </c>
      <c r="I12" s="237">
        <f>'Merluza común Artesanal'!H17</f>
        <v>0</v>
      </c>
      <c r="J12" s="237">
        <f>'Merluza común Artesanal'!I17</f>
        <v>44.817</v>
      </c>
      <c r="K12" s="237">
        <f>'Merluza común Artesanal'!J17</f>
        <v>19.63</v>
      </c>
      <c r="L12" s="237">
        <f>'Merluza común Artesanal'!K17</f>
        <v>25.187000000000001</v>
      </c>
      <c r="M12" s="242">
        <f>'Merluza común Artesanal'!L17</f>
        <v>0.43800343619608628</v>
      </c>
      <c r="N12" s="134" t="str">
        <f>'Merluza común Artesanal'!M17</f>
        <v xml:space="preserve"> -</v>
      </c>
      <c r="O12" s="45">
        <f>'Cesiones Individuales'!$B$3</f>
        <v>43465</v>
      </c>
    </row>
    <row r="13" spans="1:15" ht="15">
      <c r="A13" s="44" t="s">
        <v>235</v>
      </c>
      <c r="B13" s="44" t="s">
        <v>236</v>
      </c>
      <c r="C13" s="44" t="s">
        <v>185</v>
      </c>
      <c r="D13" s="44" t="s">
        <v>237</v>
      </c>
      <c r="E13" s="44" t="s">
        <v>239</v>
      </c>
      <c r="F13" s="44" t="s">
        <v>240</v>
      </c>
      <c r="G13" s="44" t="s">
        <v>244</v>
      </c>
      <c r="H13" s="237">
        <f>'Merluza común Artesanal'!N15</f>
        <v>54.366</v>
      </c>
      <c r="I13" s="237">
        <f>'Merluza común Artesanal'!O15</f>
        <v>0</v>
      </c>
      <c r="J13" s="237">
        <f>'Merluza común Artesanal'!P15</f>
        <v>54.366</v>
      </c>
      <c r="K13" s="237">
        <f>'Merluza común Artesanal'!Q15</f>
        <v>29.178999999999998</v>
      </c>
      <c r="L13" s="237">
        <f>'Merluza común Artesanal'!R15</f>
        <v>25.187000000000001</v>
      </c>
      <c r="M13" s="242">
        <f>'Merluza común Artesanal'!S15</f>
        <v>0.53671412279733655</v>
      </c>
      <c r="N13" s="134" t="s">
        <v>583</v>
      </c>
      <c r="O13" s="45">
        <f>'Cesiones Individuales'!$B$3</f>
        <v>43465</v>
      </c>
    </row>
    <row r="14" spans="1:15" ht="15.75" customHeight="1">
      <c r="A14" s="44" t="s">
        <v>235</v>
      </c>
      <c r="B14" s="44" t="s">
        <v>236</v>
      </c>
      <c r="C14" s="40" t="s">
        <v>185</v>
      </c>
      <c r="D14" s="39" t="s">
        <v>419</v>
      </c>
      <c r="E14" s="225" t="s">
        <v>418</v>
      </c>
      <c r="F14" s="44" t="s">
        <v>240</v>
      </c>
      <c r="G14" s="44" t="s">
        <v>244</v>
      </c>
      <c r="H14" s="238">
        <f>Resumen_año!E9</f>
        <v>420.947</v>
      </c>
      <c r="I14" s="238">
        <f>Resumen_año!F9</f>
        <v>0</v>
      </c>
      <c r="J14" s="238">
        <f>Resumen_año!G9</f>
        <v>420.947</v>
      </c>
      <c r="K14" s="238">
        <f>Resumen_año!H9</f>
        <v>314.041</v>
      </c>
      <c r="L14" s="238">
        <f>Resumen_año!I9</f>
        <v>106.90600000000001</v>
      </c>
      <c r="M14" s="53">
        <f>Resumen_año!J9</f>
        <v>0.74603453641432294</v>
      </c>
      <c r="N14" s="134" t="s">
        <v>583</v>
      </c>
      <c r="O14" s="45">
        <f>'Cesiones Individuales'!$B$3</f>
        <v>43465</v>
      </c>
    </row>
    <row r="15" spans="1:15" ht="15">
      <c r="A15" s="44" t="s">
        <v>235</v>
      </c>
      <c r="B15" s="44" t="s">
        <v>236</v>
      </c>
      <c r="C15" s="44" t="s">
        <v>387</v>
      </c>
      <c r="D15" s="44" t="s">
        <v>237</v>
      </c>
      <c r="E15" s="44" t="s">
        <v>245</v>
      </c>
      <c r="F15" s="44" t="s">
        <v>240</v>
      </c>
      <c r="G15" s="44" t="s">
        <v>240</v>
      </c>
      <c r="H15" s="237">
        <f>'Merluza común Artesanal'!G20</f>
        <v>40.328000000000003</v>
      </c>
      <c r="I15" s="237">
        <f>'Merluza común Artesanal'!H20</f>
        <v>0</v>
      </c>
      <c r="J15" s="237">
        <f>'Merluza común Artesanal'!I20</f>
        <v>40.328000000000003</v>
      </c>
      <c r="K15" s="237">
        <f>'Merluza común Artesanal'!J20</f>
        <v>57.92</v>
      </c>
      <c r="L15" s="237">
        <f>'Merluza común Artesanal'!K20</f>
        <v>-17.591999999999999</v>
      </c>
      <c r="M15" s="242">
        <f>'Merluza común Artesanal'!L20</f>
        <v>1.4362229716326125</v>
      </c>
      <c r="N15" s="134" t="str">
        <f>'Merluza común Artesanal'!M20</f>
        <v xml:space="preserve"> -</v>
      </c>
      <c r="O15" s="45">
        <f>'Cesiones Individuales'!$B$3</f>
        <v>43465</v>
      </c>
    </row>
    <row r="16" spans="1:15" ht="15">
      <c r="A16" s="44" t="s">
        <v>235</v>
      </c>
      <c r="B16" s="44" t="s">
        <v>236</v>
      </c>
      <c r="C16" s="44" t="s">
        <v>387</v>
      </c>
      <c r="D16" s="44" t="s">
        <v>237</v>
      </c>
      <c r="E16" s="44" t="s">
        <v>245</v>
      </c>
      <c r="F16" s="44" t="s">
        <v>241</v>
      </c>
      <c r="G16" s="44" t="s">
        <v>242</v>
      </c>
      <c r="H16" s="237">
        <f>'Merluza común Artesanal'!G21</f>
        <v>188.80699999999999</v>
      </c>
      <c r="I16" s="237">
        <f>'Merluza común Artesanal'!H21</f>
        <v>0</v>
      </c>
      <c r="J16" s="237">
        <f>'Merluza común Artesanal'!I21</f>
        <v>171.21499999999997</v>
      </c>
      <c r="K16" s="237">
        <f>'Merluza común Artesanal'!J21</f>
        <v>164.53100000000001</v>
      </c>
      <c r="L16" s="237">
        <f>'Merluza común Artesanal'!K21</f>
        <v>6.6839999999999691</v>
      </c>
      <c r="M16" s="242">
        <f>'Merluza común Artesanal'!L21</f>
        <v>0.96096136436644009</v>
      </c>
      <c r="N16" s="134" t="str">
        <f>'Merluza común Artesanal'!M21</f>
        <v xml:space="preserve"> -</v>
      </c>
      <c r="O16" s="45">
        <f>'Cesiones Individuales'!$B$3</f>
        <v>43465</v>
      </c>
    </row>
    <row r="17" spans="1:15" ht="15">
      <c r="A17" s="44" t="s">
        <v>235</v>
      </c>
      <c r="B17" s="44" t="s">
        <v>236</v>
      </c>
      <c r="C17" s="44" t="s">
        <v>387</v>
      </c>
      <c r="D17" s="44" t="s">
        <v>237</v>
      </c>
      <c r="E17" s="44" t="s">
        <v>245</v>
      </c>
      <c r="F17" s="44" t="s">
        <v>243</v>
      </c>
      <c r="G17" s="44" t="s">
        <v>244</v>
      </c>
      <c r="H17" s="237">
        <f>'Merluza común Artesanal'!G22</f>
        <v>229.13499999999999</v>
      </c>
      <c r="I17" s="237">
        <f>'Merluza común Artesanal'!H22</f>
        <v>100</v>
      </c>
      <c r="J17" s="237">
        <f>'Merluza común Artesanal'!I22</f>
        <v>335.81899999999996</v>
      </c>
      <c r="K17" s="237">
        <f>'Merluza común Artesanal'!J22</f>
        <v>270.65300000000002</v>
      </c>
      <c r="L17" s="237">
        <f>'Merluza común Artesanal'!K22</f>
        <v>65.16599999999994</v>
      </c>
      <c r="M17" s="242">
        <f>'Merluza común Artesanal'!L22</f>
        <v>0.80594903802345919</v>
      </c>
      <c r="N17" s="134" t="str">
        <f>'Merluza común Artesanal'!M22</f>
        <v>-</v>
      </c>
      <c r="O17" s="45">
        <f>'Cesiones Individuales'!$B$3</f>
        <v>43465</v>
      </c>
    </row>
    <row r="18" spans="1:15" ht="15">
      <c r="A18" s="44" t="s">
        <v>235</v>
      </c>
      <c r="B18" s="44" t="s">
        <v>236</v>
      </c>
      <c r="C18" s="44" t="s">
        <v>387</v>
      </c>
      <c r="D18" s="44" t="s">
        <v>237</v>
      </c>
      <c r="E18" s="44" t="s">
        <v>245</v>
      </c>
      <c r="F18" s="44" t="s">
        <v>240</v>
      </c>
      <c r="G18" s="44" t="s">
        <v>244</v>
      </c>
      <c r="H18" s="237">
        <f>'Merluza común Artesanal'!N20</f>
        <v>458.27</v>
      </c>
      <c r="I18" s="237">
        <f>'Merluza común Artesanal'!O20</f>
        <v>100</v>
      </c>
      <c r="J18" s="237">
        <f>'Merluza común Artesanal'!P20</f>
        <v>558.27</v>
      </c>
      <c r="K18" s="237">
        <f>'Merluza común Artesanal'!Q20</f>
        <v>493.10400000000004</v>
      </c>
      <c r="L18" s="237">
        <f>'Merluza común Artesanal'!R20</f>
        <v>65.16599999999994</v>
      </c>
      <c r="M18" s="242">
        <f>'Merluza común Artesanal'!S20</f>
        <v>0.88327153527862867</v>
      </c>
      <c r="N18" s="134" t="s">
        <v>583</v>
      </c>
      <c r="O18" s="45">
        <f>'Cesiones Individuales'!$B$3</f>
        <v>43465</v>
      </c>
    </row>
    <row r="19" spans="1:15" ht="15">
      <c r="A19" s="44" t="s">
        <v>235</v>
      </c>
      <c r="B19" s="44" t="s">
        <v>236</v>
      </c>
      <c r="C19" s="44" t="s">
        <v>387</v>
      </c>
      <c r="D19" s="44" t="s">
        <v>268</v>
      </c>
      <c r="E19" s="44" t="s">
        <v>576</v>
      </c>
      <c r="F19" s="44" t="s">
        <v>240</v>
      </c>
      <c r="G19" s="44" t="s">
        <v>240</v>
      </c>
      <c r="H19" s="237">
        <f>'Merluza común Artesanal'!G23</f>
        <v>86.096000000000004</v>
      </c>
      <c r="I19" s="237">
        <f>'Merluza común Artesanal'!H23</f>
        <v>0</v>
      </c>
      <c r="J19" s="237">
        <f>'Merluza común Artesanal'!I23</f>
        <v>86.096000000000004</v>
      </c>
      <c r="K19" s="237">
        <f>'Merluza común Artesanal'!J23</f>
        <v>79.923000000000002</v>
      </c>
      <c r="L19" s="237">
        <f>'Merluza común Artesanal'!K23</f>
        <v>6.1730000000000018</v>
      </c>
      <c r="M19" s="242">
        <f>'Merluza común Artesanal'!L23</f>
        <v>0.92830096636312953</v>
      </c>
      <c r="N19" s="134" t="str">
        <f>'Merluza común Artesanal'!M23</f>
        <v xml:space="preserve"> -</v>
      </c>
      <c r="O19" s="45">
        <f>'Cesiones Individuales'!$B$3</f>
        <v>43465</v>
      </c>
    </row>
    <row r="20" spans="1:15" ht="15">
      <c r="A20" s="44" t="s">
        <v>235</v>
      </c>
      <c r="B20" s="44" t="s">
        <v>236</v>
      </c>
      <c r="C20" s="44" t="s">
        <v>387</v>
      </c>
      <c r="D20" s="44" t="s">
        <v>268</v>
      </c>
      <c r="E20" s="44" t="s">
        <v>576</v>
      </c>
      <c r="F20" s="44" t="s">
        <v>241</v>
      </c>
      <c r="G20" s="44" t="s">
        <v>242</v>
      </c>
      <c r="H20" s="237">
        <f>'Merluza común Artesanal'!G24</f>
        <v>403.08600000000001</v>
      </c>
      <c r="I20" s="237">
        <f>'Merluza común Artesanal'!H24</f>
        <v>0</v>
      </c>
      <c r="J20" s="237">
        <f>'Merluza común Artesanal'!I24</f>
        <v>409.25900000000001</v>
      </c>
      <c r="K20" s="237">
        <f>'Merluza común Artesanal'!J24</f>
        <v>238.15899999999999</v>
      </c>
      <c r="L20" s="237">
        <f>'Merluza común Artesanal'!K24</f>
        <v>171.10000000000002</v>
      </c>
      <c r="M20" s="242">
        <f>'Merluza común Artesanal'!L24</f>
        <v>0.58192733696754373</v>
      </c>
      <c r="N20" s="134" t="str">
        <f>'Merluza común Artesanal'!M24</f>
        <v xml:space="preserve"> -</v>
      </c>
      <c r="O20" s="45">
        <f>'Cesiones Individuales'!$B$3</f>
        <v>43465</v>
      </c>
    </row>
    <row r="21" spans="1:15" ht="15">
      <c r="A21" s="44" t="s">
        <v>235</v>
      </c>
      <c r="B21" s="44" t="s">
        <v>236</v>
      </c>
      <c r="C21" s="44" t="s">
        <v>387</v>
      </c>
      <c r="D21" s="44" t="s">
        <v>268</v>
      </c>
      <c r="E21" s="44" t="s">
        <v>576</v>
      </c>
      <c r="F21" s="44" t="s">
        <v>243</v>
      </c>
      <c r="G21" s="44" t="s">
        <v>244</v>
      </c>
      <c r="H21" s="237">
        <f>'Merluza común Artesanal'!G25</f>
        <v>489.18200000000002</v>
      </c>
      <c r="I21" s="237">
        <f>'Merluza común Artesanal'!H25</f>
        <v>-200</v>
      </c>
      <c r="J21" s="237">
        <f>'Merluza común Artesanal'!I25</f>
        <v>460.28200000000004</v>
      </c>
      <c r="K21" s="237">
        <f>'Merluza común Artesanal'!J25</f>
        <v>423.31599999999997</v>
      </c>
      <c r="L21" s="237">
        <f>'Merluza común Artesanal'!K25</f>
        <v>36.966000000000065</v>
      </c>
      <c r="M21" s="242">
        <f>'Merluza común Artesanal'!L25</f>
        <v>0.91968836495887285</v>
      </c>
      <c r="N21" s="134" t="str">
        <f>'Merluza común Artesanal'!M25</f>
        <v xml:space="preserve"> -</v>
      </c>
      <c r="O21" s="45">
        <f>'Cesiones Individuales'!$B$3</f>
        <v>43465</v>
      </c>
    </row>
    <row r="22" spans="1:15" ht="15">
      <c r="A22" s="44" t="s">
        <v>235</v>
      </c>
      <c r="B22" s="44" t="s">
        <v>236</v>
      </c>
      <c r="C22" s="44" t="s">
        <v>387</v>
      </c>
      <c r="D22" s="44" t="s">
        <v>268</v>
      </c>
      <c r="E22" s="44" t="s">
        <v>576</v>
      </c>
      <c r="F22" s="44" t="s">
        <v>240</v>
      </c>
      <c r="G22" s="44" t="s">
        <v>244</v>
      </c>
      <c r="H22" s="237">
        <f>'Merluza común Artesanal'!N23</f>
        <v>978.36400000000003</v>
      </c>
      <c r="I22" s="237">
        <f>'Merluza común Artesanal'!O23</f>
        <v>-200</v>
      </c>
      <c r="J22" s="237">
        <f>'Merluza común Artesanal'!P23</f>
        <v>778.36400000000003</v>
      </c>
      <c r="K22" s="237">
        <f>'Merluza común Artesanal'!Q23</f>
        <v>741.39799999999991</v>
      </c>
      <c r="L22" s="237">
        <f>'Merluza común Artesanal'!R23</f>
        <v>36.966000000000122</v>
      </c>
      <c r="M22" s="242">
        <f>'Merluza común Artesanal'!S23</f>
        <v>0.95250808105205265</v>
      </c>
      <c r="N22" s="134" t="s">
        <v>583</v>
      </c>
      <c r="O22" s="45">
        <f>'Cesiones Individuales'!$B$3</f>
        <v>43465</v>
      </c>
    </row>
    <row r="23" spans="1:15" ht="15">
      <c r="A23" s="44" t="s">
        <v>235</v>
      </c>
      <c r="B23" s="44" t="s">
        <v>236</v>
      </c>
      <c r="C23" s="44" t="s">
        <v>387</v>
      </c>
      <c r="D23" s="44" t="s">
        <v>268</v>
      </c>
      <c r="E23" s="44" t="s">
        <v>577</v>
      </c>
      <c r="F23" s="44" t="s">
        <v>240</v>
      </c>
      <c r="G23" s="44" t="s">
        <v>240</v>
      </c>
      <c r="H23" s="237">
        <f>'Merluza común Artesanal'!G26</f>
        <v>11.843</v>
      </c>
      <c r="I23" s="237">
        <f>'Merluza común Artesanal'!H26</f>
        <v>0</v>
      </c>
      <c r="J23" s="237">
        <f>'Merluza común Artesanal'!I26</f>
        <v>11.843</v>
      </c>
      <c r="K23" s="237">
        <f>'Merluza común Artesanal'!J26</f>
        <v>7.24</v>
      </c>
      <c r="L23" s="237">
        <f>'Merluza común Artesanal'!K26</f>
        <v>4.6029999999999998</v>
      </c>
      <c r="M23" s="242">
        <f>'Merluza común Artesanal'!L26</f>
        <v>0.61133158827999667</v>
      </c>
      <c r="N23" s="134" t="str">
        <f>'Merluza común Artesanal'!M26</f>
        <v xml:space="preserve"> -</v>
      </c>
      <c r="O23" s="45">
        <f>'Cesiones Individuales'!$B$3</f>
        <v>43465</v>
      </c>
    </row>
    <row r="24" spans="1:15" ht="15">
      <c r="A24" s="44" t="s">
        <v>235</v>
      </c>
      <c r="B24" s="44" t="s">
        <v>236</v>
      </c>
      <c r="C24" s="44" t="s">
        <v>387</v>
      </c>
      <c r="D24" s="44" t="s">
        <v>268</v>
      </c>
      <c r="E24" s="44" t="s">
        <v>577</v>
      </c>
      <c r="F24" s="44" t="s">
        <v>241</v>
      </c>
      <c r="G24" s="44" t="s">
        <v>242</v>
      </c>
      <c r="H24" s="237">
        <f>'Merluza común Artesanal'!G27</f>
        <v>55.445999999999998</v>
      </c>
      <c r="I24" s="237">
        <f>'Merluza común Artesanal'!H27</f>
        <v>0</v>
      </c>
      <c r="J24" s="237">
        <f>'Merluza común Artesanal'!I27</f>
        <v>60.048999999999999</v>
      </c>
      <c r="K24" s="237">
        <f>'Merluza común Artesanal'!J27</f>
        <v>15.333</v>
      </c>
      <c r="L24" s="237">
        <f>'Merluza común Artesanal'!K27</f>
        <v>44.716000000000001</v>
      </c>
      <c r="M24" s="242">
        <f>'Merluza común Artesanal'!L27</f>
        <v>0.25534147113190897</v>
      </c>
      <c r="N24" s="134" t="str">
        <f>'Merluza común Artesanal'!M27</f>
        <v xml:space="preserve"> -</v>
      </c>
      <c r="O24" s="45">
        <f>'Cesiones Individuales'!$B$3</f>
        <v>43465</v>
      </c>
    </row>
    <row r="25" spans="1:15" ht="15">
      <c r="A25" s="44" t="s">
        <v>235</v>
      </c>
      <c r="B25" s="44" t="s">
        <v>236</v>
      </c>
      <c r="C25" s="44" t="s">
        <v>387</v>
      </c>
      <c r="D25" s="44" t="s">
        <v>268</v>
      </c>
      <c r="E25" s="44" t="s">
        <v>577</v>
      </c>
      <c r="F25" s="44" t="s">
        <v>243</v>
      </c>
      <c r="G25" s="44" t="s">
        <v>244</v>
      </c>
      <c r="H25" s="237">
        <f>'Merluza común Artesanal'!G28</f>
        <v>67.289000000000001</v>
      </c>
      <c r="I25" s="237">
        <f>'Merluza común Artesanal'!H28</f>
        <v>0</v>
      </c>
      <c r="J25" s="237">
        <f>'Merluza común Artesanal'!I28</f>
        <v>112.005</v>
      </c>
      <c r="K25" s="237">
        <f>'Merluza común Artesanal'!J28</f>
        <v>65.801000000000002</v>
      </c>
      <c r="L25" s="237">
        <f>'Merluza común Artesanal'!K28</f>
        <v>46.203999999999994</v>
      </c>
      <c r="M25" s="242">
        <f>'Merluza común Artesanal'!L28</f>
        <v>0.5874827016651043</v>
      </c>
      <c r="N25" s="134" t="str">
        <f>'Merluza común Artesanal'!M28</f>
        <v xml:space="preserve"> -</v>
      </c>
      <c r="O25" s="45">
        <f>'Cesiones Individuales'!$B$3</f>
        <v>43465</v>
      </c>
    </row>
    <row r="26" spans="1:15" ht="15">
      <c r="A26" s="44" t="s">
        <v>235</v>
      </c>
      <c r="B26" s="44" t="s">
        <v>236</v>
      </c>
      <c r="C26" s="44" t="s">
        <v>387</v>
      </c>
      <c r="D26" s="44" t="s">
        <v>268</v>
      </c>
      <c r="E26" s="44" t="s">
        <v>577</v>
      </c>
      <c r="F26" s="44" t="s">
        <v>240</v>
      </c>
      <c r="G26" s="44" t="s">
        <v>244</v>
      </c>
      <c r="H26" s="237">
        <f>'Merluza común Artesanal'!N26</f>
        <v>134.578</v>
      </c>
      <c r="I26" s="237">
        <f>'Merluza común Artesanal'!O26</f>
        <v>0</v>
      </c>
      <c r="J26" s="237">
        <f>'Merluza común Artesanal'!P26</f>
        <v>134.578</v>
      </c>
      <c r="K26" s="237">
        <f>'Merluza común Artesanal'!Q26</f>
        <v>88.373999999999995</v>
      </c>
      <c r="L26" s="237">
        <f>'Merluza común Artesanal'!R26</f>
        <v>46.204000000000008</v>
      </c>
      <c r="M26" s="242">
        <f>'Merluza común Artesanal'!S26</f>
        <v>0.65667493944032451</v>
      </c>
      <c r="N26" s="134" t="s">
        <v>583</v>
      </c>
      <c r="O26" s="45">
        <f>'Cesiones Individuales'!$B$3</f>
        <v>43465</v>
      </c>
    </row>
    <row r="27" spans="1:15" ht="15">
      <c r="A27" s="44" t="s">
        <v>235</v>
      </c>
      <c r="B27" s="44" t="s">
        <v>236</v>
      </c>
      <c r="C27" s="44" t="s">
        <v>387</v>
      </c>
      <c r="D27" s="44" t="s">
        <v>268</v>
      </c>
      <c r="E27" s="44" t="s">
        <v>578</v>
      </c>
      <c r="F27" s="44" t="s">
        <v>240</v>
      </c>
      <c r="G27" s="44" t="s">
        <v>240</v>
      </c>
      <c r="H27" s="237">
        <f>'Merluza común Artesanal'!G29</f>
        <v>6.4160000000000004</v>
      </c>
      <c r="I27" s="237">
        <f>'Merluza común Artesanal'!H29</f>
        <v>0</v>
      </c>
      <c r="J27" s="237">
        <f>'Merluza común Artesanal'!I29</f>
        <v>6.4160000000000004</v>
      </c>
      <c r="K27" s="237">
        <f>'Merluza común Artesanal'!J29</f>
        <v>1.17</v>
      </c>
      <c r="L27" s="237">
        <f>'Merluza común Artesanal'!K29</f>
        <v>5.2460000000000004</v>
      </c>
      <c r="M27" s="242">
        <f>'Merluza común Artesanal'!L29</f>
        <v>0.18235660847880297</v>
      </c>
      <c r="N27" s="134" t="str">
        <f>'Merluza común Artesanal'!M29</f>
        <v xml:space="preserve"> -</v>
      </c>
      <c r="O27" s="45">
        <f>'Cesiones Individuales'!$B$3</f>
        <v>43465</v>
      </c>
    </row>
    <row r="28" spans="1:15" ht="15">
      <c r="A28" s="44" t="s">
        <v>235</v>
      </c>
      <c r="B28" s="44" t="s">
        <v>236</v>
      </c>
      <c r="C28" s="44" t="s">
        <v>387</v>
      </c>
      <c r="D28" s="44" t="s">
        <v>268</v>
      </c>
      <c r="E28" s="44" t="s">
        <v>578</v>
      </c>
      <c r="F28" s="44" t="s">
        <v>241</v>
      </c>
      <c r="G28" s="44" t="s">
        <v>242</v>
      </c>
      <c r="H28" s="237">
        <f>'Merluza común Artesanal'!G30</f>
        <v>30.039000000000001</v>
      </c>
      <c r="I28" s="237">
        <f>'Merluza común Artesanal'!H30</f>
        <v>0</v>
      </c>
      <c r="J28" s="237">
        <f>'Merluza común Artesanal'!I30</f>
        <v>35.285000000000004</v>
      </c>
      <c r="K28" s="237">
        <f>'Merluza común Artesanal'!J30</f>
        <v>15.641999999999999</v>
      </c>
      <c r="L28" s="237">
        <f>'Merluza común Artesanal'!K30</f>
        <v>19.643000000000004</v>
      </c>
      <c r="M28" s="242">
        <f>'Merluza común Artesanal'!L30</f>
        <v>0.44330452033441964</v>
      </c>
      <c r="N28" s="134" t="str">
        <f>'Merluza común Artesanal'!M30</f>
        <v xml:space="preserve"> -</v>
      </c>
      <c r="O28" s="45">
        <f>'Cesiones Individuales'!$B$3</f>
        <v>43465</v>
      </c>
    </row>
    <row r="29" spans="1:15" ht="15">
      <c r="A29" s="44" t="s">
        <v>235</v>
      </c>
      <c r="B29" s="44" t="s">
        <v>236</v>
      </c>
      <c r="C29" s="44" t="s">
        <v>387</v>
      </c>
      <c r="D29" s="44" t="s">
        <v>268</v>
      </c>
      <c r="E29" s="44" t="s">
        <v>578</v>
      </c>
      <c r="F29" s="44" t="s">
        <v>243</v>
      </c>
      <c r="G29" s="44" t="s">
        <v>244</v>
      </c>
      <c r="H29" s="237">
        <f>'Merluza común Artesanal'!G31</f>
        <v>36.456000000000003</v>
      </c>
      <c r="I29" s="237">
        <f>'Merluza común Artesanal'!H31</f>
        <v>0</v>
      </c>
      <c r="J29" s="237">
        <f>'Merluza común Artesanal'!I31</f>
        <v>56.099000000000004</v>
      </c>
      <c r="K29" s="237">
        <f>'Merluza común Artesanal'!J31</f>
        <v>40.26</v>
      </c>
      <c r="L29" s="237">
        <f>'Merluza común Artesanal'!K31</f>
        <v>15.839000000000006</v>
      </c>
      <c r="M29" s="242">
        <f>'Merluza común Artesanal'!L31</f>
        <v>0.71765985133424826</v>
      </c>
      <c r="N29" s="134" t="str">
        <f>'Merluza común Artesanal'!M31</f>
        <v xml:space="preserve"> -</v>
      </c>
      <c r="O29" s="45">
        <f>'Cesiones Individuales'!$B$3</f>
        <v>43465</v>
      </c>
    </row>
    <row r="30" spans="1:15" ht="15">
      <c r="A30" s="44" t="s">
        <v>235</v>
      </c>
      <c r="B30" s="44" t="s">
        <v>236</v>
      </c>
      <c r="C30" s="44" t="s">
        <v>387</v>
      </c>
      <c r="D30" s="44" t="s">
        <v>268</v>
      </c>
      <c r="E30" s="44" t="s">
        <v>578</v>
      </c>
      <c r="F30" s="44" t="s">
        <v>240</v>
      </c>
      <c r="G30" s="44" t="s">
        <v>244</v>
      </c>
      <c r="H30" s="237">
        <f>'Merluza común Artesanal'!N29</f>
        <v>72.911000000000001</v>
      </c>
      <c r="I30" s="237">
        <f>'Merluza común Artesanal'!O29</f>
        <v>0</v>
      </c>
      <c r="J30" s="237">
        <f>'Merluza común Artesanal'!P29</f>
        <v>72.911000000000001</v>
      </c>
      <c r="K30" s="237">
        <f>'Merluza común Artesanal'!Q29</f>
        <v>57.071999999999996</v>
      </c>
      <c r="L30" s="237">
        <f>'Merluza común Artesanal'!R29</f>
        <v>15.839000000000006</v>
      </c>
      <c r="M30" s="242">
        <f>'Merluza común Artesanal'!S29</f>
        <v>0.78276254611786966</v>
      </c>
      <c r="N30" s="134" t="s">
        <v>583</v>
      </c>
      <c r="O30" s="45">
        <f>'Cesiones Individuales'!$B$3</f>
        <v>43465</v>
      </c>
    </row>
    <row r="31" spans="1:15" ht="15">
      <c r="A31" s="44" t="s">
        <v>235</v>
      </c>
      <c r="B31" s="44" t="s">
        <v>236</v>
      </c>
      <c r="C31" s="44" t="s">
        <v>387</v>
      </c>
      <c r="D31" s="44" t="s">
        <v>268</v>
      </c>
      <c r="E31" s="44" t="s">
        <v>579</v>
      </c>
      <c r="F31" s="44" t="s">
        <v>240</v>
      </c>
      <c r="G31" s="44" t="s">
        <v>240</v>
      </c>
      <c r="H31" s="237">
        <f>'Merluza común Artesanal'!G32</f>
        <v>22.832999999999998</v>
      </c>
      <c r="I31" s="237">
        <f>'Merluza común Artesanal'!H32</f>
        <v>0</v>
      </c>
      <c r="J31" s="237">
        <f>'Merluza común Artesanal'!I32</f>
        <v>22.832999999999998</v>
      </c>
      <c r="K31" s="237">
        <f>'Merluza común Artesanal'!J32</f>
        <v>23.699999999999996</v>
      </c>
      <c r="L31" s="237">
        <f>'Merluza común Artesanal'!K32</f>
        <v>-0.86699999999999733</v>
      </c>
      <c r="M31" s="242">
        <f>'Merluza común Artesanal'!L32</f>
        <v>1.0379713572460911</v>
      </c>
      <c r="N31" s="134" t="str">
        <f>'Merluza común Artesanal'!M32</f>
        <v xml:space="preserve"> -</v>
      </c>
      <c r="O31" s="45">
        <f>'Cesiones Individuales'!$B$3</f>
        <v>43465</v>
      </c>
    </row>
    <row r="32" spans="1:15" ht="15">
      <c r="A32" s="44" t="s">
        <v>235</v>
      </c>
      <c r="B32" s="44" t="s">
        <v>236</v>
      </c>
      <c r="C32" s="44" t="s">
        <v>387</v>
      </c>
      <c r="D32" s="44" t="s">
        <v>268</v>
      </c>
      <c r="E32" s="44" t="s">
        <v>579</v>
      </c>
      <c r="F32" s="44" t="s">
        <v>241</v>
      </c>
      <c r="G32" s="44" t="s">
        <v>242</v>
      </c>
      <c r="H32" s="237">
        <f>'Merluza común Artesanal'!G33</f>
        <v>106.902</v>
      </c>
      <c r="I32" s="237">
        <f>'Merluza común Artesanal'!H33</f>
        <v>0</v>
      </c>
      <c r="J32" s="237">
        <f>'Merluza común Artesanal'!I33</f>
        <v>106.035</v>
      </c>
      <c r="K32" s="237">
        <f>'Merluza común Artesanal'!J33</f>
        <v>59.514000000000003</v>
      </c>
      <c r="L32" s="237">
        <f>'Merluza común Artesanal'!K33</f>
        <v>46.520999999999994</v>
      </c>
      <c r="M32" s="242">
        <f>'Merluza común Artesanal'!L33</f>
        <v>0.5612675060121658</v>
      </c>
      <c r="N32" s="134" t="str">
        <f>'Merluza común Artesanal'!M33</f>
        <v xml:space="preserve"> -</v>
      </c>
      <c r="O32" s="45">
        <f>'Cesiones Individuales'!$B$3</f>
        <v>43465</v>
      </c>
    </row>
    <row r="33" spans="1:15" ht="15">
      <c r="A33" s="44" t="s">
        <v>235</v>
      </c>
      <c r="B33" s="44" t="s">
        <v>236</v>
      </c>
      <c r="C33" s="44" t="s">
        <v>387</v>
      </c>
      <c r="D33" s="44" t="s">
        <v>268</v>
      </c>
      <c r="E33" s="44" t="s">
        <v>579</v>
      </c>
      <c r="F33" s="44" t="s">
        <v>243</v>
      </c>
      <c r="G33" s="44" t="s">
        <v>244</v>
      </c>
      <c r="H33" s="237">
        <f>'Merluza común Artesanal'!G34</f>
        <v>129.73500000000001</v>
      </c>
      <c r="I33" s="237">
        <f>'Merluza común Artesanal'!H34</f>
        <v>0</v>
      </c>
      <c r="J33" s="237">
        <f>'Merluza común Artesanal'!I34</f>
        <v>176.256</v>
      </c>
      <c r="K33" s="237">
        <f>'Merluza común Artesanal'!J34</f>
        <v>89.468000000000004</v>
      </c>
      <c r="L33" s="237">
        <f>'Merluza común Artesanal'!K34</f>
        <v>86.787999999999997</v>
      </c>
      <c r="M33" s="242">
        <f>'Merluza común Artesanal'!L34</f>
        <v>0.50760257806826437</v>
      </c>
      <c r="N33" s="134" t="str">
        <f>'Merluza común Artesanal'!M34</f>
        <v xml:space="preserve"> -</v>
      </c>
      <c r="O33" s="45">
        <f>'Cesiones Individuales'!$B$3</f>
        <v>43465</v>
      </c>
    </row>
    <row r="34" spans="1:15" ht="15">
      <c r="A34" s="44" t="s">
        <v>235</v>
      </c>
      <c r="B34" s="44" t="s">
        <v>236</v>
      </c>
      <c r="C34" s="44" t="s">
        <v>387</v>
      </c>
      <c r="D34" s="44" t="s">
        <v>268</v>
      </c>
      <c r="E34" s="44" t="s">
        <v>579</v>
      </c>
      <c r="F34" s="44" t="s">
        <v>240</v>
      </c>
      <c r="G34" s="44" t="s">
        <v>244</v>
      </c>
      <c r="H34" s="237">
        <f>'Merluza común Artesanal'!N32</f>
        <v>259.47000000000003</v>
      </c>
      <c r="I34" s="237">
        <f>'Merluza común Artesanal'!O32</f>
        <v>0</v>
      </c>
      <c r="J34" s="237">
        <f>'Merluza común Artesanal'!P32</f>
        <v>259.47000000000003</v>
      </c>
      <c r="K34" s="237">
        <f>'Merluza común Artesanal'!Q32</f>
        <v>172.68200000000002</v>
      </c>
      <c r="L34" s="237">
        <f>'Merluza común Artesanal'!R32</f>
        <v>86.788000000000011</v>
      </c>
      <c r="M34" s="242">
        <f>'Merluza común Artesanal'!S32</f>
        <v>0.66551817165760974</v>
      </c>
      <c r="N34" s="134" t="s">
        <v>583</v>
      </c>
      <c r="O34" s="45">
        <f>'Cesiones Individuales'!$B$3</f>
        <v>43465</v>
      </c>
    </row>
    <row r="35" spans="1:15" ht="15">
      <c r="A35" s="44" t="s">
        <v>235</v>
      </c>
      <c r="B35" s="44" t="s">
        <v>236</v>
      </c>
      <c r="C35" s="44" t="s">
        <v>387</v>
      </c>
      <c r="D35" s="44" t="s">
        <v>267</v>
      </c>
      <c r="E35" s="44" t="s">
        <v>267</v>
      </c>
      <c r="F35" s="44" t="s">
        <v>240</v>
      </c>
      <c r="G35" s="44" t="s">
        <v>240</v>
      </c>
      <c r="H35" s="237">
        <f>'Merluza común Artesanal'!G35</f>
        <v>6.5659999999999998</v>
      </c>
      <c r="I35" s="237">
        <f>'Merluza común Artesanal'!H35</f>
        <v>0</v>
      </c>
      <c r="J35" s="237">
        <f>'Merluza común Artesanal'!I35</f>
        <v>6.5659999999999998</v>
      </c>
      <c r="K35" s="237">
        <f>'Merluza común Artesanal'!J35</f>
        <v>3.2240000000000002</v>
      </c>
      <c r="L35" s="237">
        <f>'Merluza común Artesanal'!K35</f>
        <v>3.3419999999999996</v>
      </c>
      <c r="M35" s="242">
        <f>'Merluza común Artesanal'!L35</f>
        <v>0.49101431617423091</v>
      </c>
      <c r="N35" s="134" t="str">
        <f>'Merluza común Artesanal'!M35</f>
        <v xml:space="preserve"> -</v>
      </c>
      <c r="O35" s="45">
        <f>'Cesiones Individuales'!$B$3</f>
        <v>43465</v>
      </c>
    </row>
    <row r="36" spans="1:15" ht="15">
      <c r="A36" s="44" t="s">
        <v>235</v>
      </c>
      <c r="B36" s="44" t="s">
        <v>236</v>
      </c>
      <c r="C36" s="44" t="s">
        <v>387</v>
      </c>
      <c r="D36" s="44" t="s">
        <v>267</v>
      </c>
      <c r="E36" s="44" t="s">
        <v>267</v>
      </c>
      <c r="F36" s="44" t="s">
        <v>241</v>
      </c>
      <c r="G36" s="44" t="s">
        <v>242</v>
      </c>
      <c r="H36" s="237">
        <f>'Merluza común Artesanal'!G36</f>
        <v>30.741</v>
      </c>
      <c r="I36" s="237">
        <f>'Merluza común Artesanal'!H36</f>
        <v>0</v>
      </c>
      <c r="J36" s="237">
        <f>'Merluza común Artesanal'!I36</f>
        <v>34.082999999999998</v>
      </c>
      <c r="K36" s="237">
        <f>'Merluza común Artesanal'!J36</f>
        <v>14.233000000000001</v>
      </c>
      <c r="L36" s="237">
        <f>'Merluza común Artesanal'!K36</f>
        <v>19.849999999999998</v>
      </c>
      <c r="M36" s="242">
        <f>'Merluza común Artesanal'!L36</f>
        <v>0.41759821611947306</v>
      </c>
      <c r="N36" s="134" t="str">
        <f>'Merluza común Artesanal'!M36</f>
        <v xml:space="preserve"> -</v>
      </c>
      <c r="O36" s="45">
        <f>'Cesiones Individuales'!$B$3</f>
        <v>43465</v>
      </c>
    </row>
    <row r="37" spans="1:15" ht="15">
      <c r="A37" s="44" t="s">
        <v>235</v>
      </c>
      <c r="B37" s="44" t="s">
        <v>236</v>
      </c>
      <c r="C37" s="44" t="s">
        <v>387</v>
      </c>
      <c r="D37" s="44" t="s">
        <v>267</v>
      </c>
      <c r="E37" s="44" t="s">
        <v>267</v>
      </c>
      <c r="F37" s="44" t="s">
        <v>243</v>
      </c>
      <c r="G37" s="44" t="s">
        <v>244</v>
      </c>
      <c r="H37" s="237">
        <f>'Merluza común Artesanal'!G37</f>
        <v>37.305999999999997</v>
      </c>
      <c r="I37" s="237">
        <f>'Merluza común Artesanal'!H37</f>
        <v>0</v>
      </c>
      <c r="J37" s="237">
        <f>'Merluza común Artesanal'!I37</f>
        <v>57.155999999999992</v>
      </c>
      <c r="K37" s="237">
        <f>'Merluza común Artesanal'!J37</f>
        <v>59.31</v>
      </c>
      <c r="L37" s="237">
        <f>'Merluza común Artesanal'!K37</f>
        <v>-2.1540000000000106</v>
      </c>
      <c r="M37" s="242">
        <f>'Merluza común Artesanal'!L37</f>
        <v>1.0376863321436072</v>
      </c>
      <c r="N37" s="134" t="str">
        <f>'Merluza común Artesanal'!M37</f>
        <v xml:space="preserve"> -</v>
      </c>
      <c r="O37" s="45">
        <f>'Cesiones Individuales'!$B$3</f>
        <v>43465</v>
      </c>
    </row>
    <row r="38" spans="1:15" ht="15">
      <c r="A38" s="44" t="s">
        <v>235</v>
      </c>
      <c r="B38" s="44" t="s">
        <v>236</v>
      </c>
      <c r="C38" s="44" t="s">
        <v>387</v>
      </c>
      <c r="D38" s="44" t="s">
        <v>267</v>
      </c>
      <c r="E38" s="44" t="s">
        <v>267</v>
      </c>
      <c r="F38" s="44" t="s">
        <v>240</v>
      </c>
      <c r="G38" s="44" t="s">
        <v>244</v>
      </c>
      <c r="H38" s="237">
        <f>'Merluza común Artesanal'!N35</f>
        <v>74.613</v>
      </c>
      <c r="I38" s="237">
        <f>'Merluza común Artesanal'!O35</f>
        <v>0</v>
      </c>
      <c r="J38" s="237">
        <f>'Merluza común Artesanal'!P35</f>
        <v>74.613</v>
      </c>
      <c r="K38" s="237">
        <f>'Merluza común Artesanal'!Q35</f>
        <v>76.766999999999996</v>
      </c>
      <c r="L38" s="237">
        <f>'Merluza común Artesanal'!R35</f>
        <v>-2.1539999999999964</v>
      </c>
      <c r="M38" s="242">
        <f>'Merluza común Artesanal'!S35</f>
        <v>1.028868963853484</v>
      </c>
      <c r="N38" s="134" t="s">
        <v>583</v>
      </c>
      <c r="O38" s="45">
        <f>'Cesiones Individuales'!$B$3</f>
        <v>43465</v>
      </c>
    </row>
    <row r="39" spans="1:15" ht="15">
      <c r="A39" s="44" t="s">
        <v>235</v>
      </c>
      <c r="B39" s="44" t="s">
        <v>236</v>
      </c>
      <c r="C39" s="44" t="s">
        <v>387</v>
      </c>
      <c r="D39" s="44" t="s">
        <v>237</v>
      </c>
      <c r="E39" s="44" t="s">
        <v>239</v>
      </c>
      <c r="F39" s="44" t="s">
        <v>240</v>
      </c>
      <c r="G39" s="44" t="s">
        <v>240</v>
      </c>
      <c r="H39" s="237">
        <f>'Merluza común Artesanal'!G38</f>
        <v>109.562</v>
      </c>
      <c r="I39" s="237">
        <f>'Merluza común Artesanal'!H38</f>
        <v>0</v>
      </c>
      <c r="J39" s="237">
        <f>'Merluza común Artesanal'!I38</f>
        <v>109.562</v>
      </c>
      <c r="K39" s="237">
        <f>'Merluza común Artesanal'!J38</f>
        <v>132.41999999999999</v>
      </c>
      <c r="L39" s="237">
        <f>'Merluza común Artesanal'!K38</f>
        <v>-22.85799999999999</v>
      </c>
      <c r="M39" s="242">
        <f>'Merluza común Artesanal'!L38</f>
        <v>1.2086307296325367</v>
      </c>
      <c r="N39" s="136">
        <f>'Merluza común Artesanal'!M38</f>
        <v>43123</v>
      </c>
      <c r="O39" s="45">
        <f>'Cesiones Individuales'!$B$3</f>
        <v>43465</v>
      </c>
    </row>
    <row r="40" spans="1:15" ht="15">
      <c r="A40" s="44" t="s">
        <v>235</v>
      </c>
      <c r="B40" s="44" t="s">
        <v>236</v>
      </c>
      <c r="C40" s="44" t="s">
        <v>387</v>
      </c>
      <c r="D40" s="44" t="s">
        <v>237</v>
      </c>
      <c r="E40" s="44" t="s">
        <v>239</v>
      </c>
      <c r="F40" s="44" t="s">
        <v>241</v>
      </c>
      <c r="G40" s="44" t="s">
        <v>241</v>
      </c>
      <c r="H40" s="237">
        <f>'Merluza común Artesanal'!G39</f>
        <v>143.54599999999999</v>
      </c>
      <c r="I40" s="237">
        <f>'Merluza común Artesanal'!H39</f>
        <v>0</v>
      </c>
      <c r="J40" s="237">
        <f>'Merluza común Artesanal'!I39</f>
        <v>120.688</v>
      </c>
      <c r="K40" s="237">
        <f>'Merluza común Artesanal'!J39</f>
        <v>97.718999999999994</v>
      </c>
      <c r="L40" s="237">
        <f>'Merluza común Artesanal'!K39</f>
        <v>22.969000000000008</v>
      </c>
      <c r="M40" s="242">
        <f>'Merluza común Artesanal'!L39</f>
        <v>0.80968281850722512</v>
      </c>
      <c r="N40" s="136">
        <f>'Merluza común Artesanal'!M39</f>
        <v>43157</v>
      </c>
      <c r="O40" s="45">
        <f>'Cesiones Individuales'!$B$3</f>
        <v>43465</v>
      </c>
    </row>
    <row r="41" spans="1:15" ht="15">
      <c r="A41" s="44" t="s">
        <v>235</v>
      </c>
      <c r="B41" s="44" t="s">
        <v>236</v>
      </c>
      <c r="C41" s="44" t="s">
        <v>387</v>
      </c>
      <c r="D41" s="44" t="s">
        <v>237</v>
      </c>
      <c r="E41" s="44" t="s">
        <v>239</v>
      </c>
      <c r="F41" s="44" t="s">
        <v>246</v>
      </c>
      <c r="G41" s="44" t="s">
        <v>246</v>
      </c>
      <c r="H41" s="237">
        <f>'Merluza común Artesanal'!G40</f>
        <v>163.54599999999999</v>
      </c>
      <c r="I41" s="237">
        <f>'Merluza común Artesanal'!H40</f>
        <v>0</v>
      </c>
      <c r="J41" s="237">
        <f>'Merluza común Artesanal'!I40</f>
        <v>186.51499999999999</v>
      </c>
      <c r="K41" s="237">
        <f>'Merluza común Artesanal'!J40</f>
        <v>174.49799999999999</v>
      </c>
      <c r="L41" s="237">
        <f>'Merluza común Artesanal'!K40</f>
        <v>12.016999999999996</v>
      </c>
      <c r="M41" s="242">
        <f>'Merluza común Artesanal'!L40</f>
        <v>0.93557086561402569</v>
      </c>
      <c r="N41" s="134" t="str">
        <f>'Merluza común Artesanal'!M40</f>
        <v xml:space="preserve"> -</v>
      </c>
      <c r="O41" s="45">
        <f>'Cesiones Individuales'!$B$3</f>
        <v>43465</v>
      </c>
    </row>
    <row r="42" spans="1:15" ht="15">
      <c r="A42" s="44" t="s">
        <v>235</v>
      </c>
      <c r="B42" s="44" t="s">
        <v>236</v>
      </c>
      <c r="C42" s="44" t="s">
        <v>387</v>
      </c>
      <c r="D42" s="44" t="s">
        <v>237</v>
      </c>
      <c r="E42" s="44" t="s">
        <v>239</v>
      </c>
      <c r="F42" s="44" t="s">
        <v>247</v>
      </c>
      <c r="G42" s="44" t="s">
        <v>247</v>
      </c>
      <c r="H42" s="237">
        <f>'Merluza común Artesanal'!G41</f>
        <v>113.54600000000001</v>
      </c>
      <c r="I42" s="237">
        <f>'Merluza común Artesanal'!H41</f>
        <v>0</v>
      </c>
      <c r="J42" s="237">
        <f>'Merluza común Artesanal'!I41</f>
        <v>125.563</v>
      </c>
      <c r="K42" s="237">
        <f>'Merluza común Artesanal'!J41</f>
        <v>125.69199999999999</v>
      </c>
      <c r="L42" s="237">
        <f>'Merluza común Artesanal'!K41</f>
        <v>-0.12899999999999068</v>
      </c>
      <c r="M42" s="242">
        <f>'Merluza común Artesanal'!L41</f>
        <v>1.0010273727132992</v>
      </c>
      <c r="N42" s="134" t="str">
        <f>'Merluza común Artesanal'!M41</f>
        <v xml:space="preserve"> -</v>
      </c>
      <c r="O42" s="45">
        <f>'Cesiones Individuales'!$B$3</f>
        <v>43465</v>
      </c>
    </row>
    <row r="43" spans="1:15" ht="15">
      <c r="A43" s="44" t="s">
        <v>235</v>
      </c>
      <c r="B43" s="44" t="s">
        <v>236</v>
      </c>
      <c r="C43" s="44" t="s">
        <v>387</v>
      </c>
      <c r="D43" s="44" t="s">
        <v>237</v>
      </c>
      <c r="E43" s="44" t="s">
        <v>239</v>
      </c>
      <c r="F43" s="44" t="s">
        <v>248</v>
      </c>
      <c r="G43" s="44" t="s">
        <v>248</v>
      </c>
      <c r="H43" s="237">
        <f>'Merluza común Artesanal'!G42</f>
        <v>113.54600000000001</v>
      </c>
      <c r="I43" s="237">
        <f>'Merluza común Artesanal'!H42</f>
        <v>0</v>
      </c>
      <c r="J43" s="237">
        <f>'Merluza común Artesanal'!I42</f>
        <v>113.41700000000002</v>
      </c>
      <c r="K43" s="237">
        <f>'Merluza común Artesanal'!J42</f>
        <v>59.496000000000002</v>
      </c>
      <c r="L43" s="237">
        <f>'Merluza común Artesanal'!K42</f>
        <v>53.921000000000014</v>
      </c>
      <c r="M43" s="242">
        <f>'Merluza común Artesanal'!L42</f>
        <v>0.52457744429847375</v>
      </c>
      <c r="N43" s="134" t="str">
        <f>'Merluza común Artesanal'!M42</f>
        <v xml:space="preserve"> -</v>
      </c>
      <c r="O43" s="45">
        <f>'Cesiones Individuales'!$B$3</f>
        <v>43465</v>
      </c>
    </row>
    <row r="44" spans="1:15" ht="15">
      <c r="A44" s="44" t="s">
        <v>235</v>
      </c>
      <c r="B44" s="44" t="s">
        <v>236</v>
      </c>
      <c r="C44" s="44" t="s">
        <v>387</v>
      </c>
      <c r="D44" s="44" t="s">
        <v>237</v>
      </c>
      <c r="E44" s="44" t="s">
        <v>239</v>
      </c>
      <c r="F44" s="44" t="s">
        <v>242</v>
      </c>
      <c r="G44" s="44" t="s">
        <v>242</v>
      </c>
      <c r="H44" s="237">
        <f>'Merluza común Artesanal'!G43</f>
        <v>113.54600000000001</v>
      </c>
      <c r="I44" s="237">
        <f>'Merluza común Artesanal'!H43</f>
        <v>0</v>
      </c>
      <c r="J44" s="237">
        <f>'Merluza común Artesanal'!I43</f>
        <v>167.46700000000001</v>
      </c>
      <c r="K44" s="237">
        <f>'Merluza común Artesanal'!J43</f>
        <v>74.322999999999993</v>
      </c>
      <c r="L44" s="237">
        <f>'Merluza común Artesanal'!K43</f>
        <v>93.14400000000002</v>
      </c>
      <c r="M44" s="242">
        <f>'Merluza común Artesanal'!L43</f>
        <v>0.44380683955644984</v>
      </c>
      <c r="N44" s="134" t="str">
        <f>'Merluza común Artesanal'!M43</f>
        <v xml:space="preserve"> -</v>
      </c>
      <c r="O44" s="45">
        <f>'Cesiones Individuales'!$B$3</f>
        <v>43465</v>
      </c>
    </row>
    <row r="45" spans="1:15" ht="15">
      <c r="A45" s="44" t="s">
        <v>235</v>
      </c>
      <c r="B45" s="44" t="s">
        <v>236</v>
      </c>
      <c r="C45" s="44" t="s">
        <v>387</v>
      </c>
      <c r="D45" s="44" t="s">
        <v>237</v>
      </c>
      <c r="E45" s="44" t="s">
        <v>239</v>
      </c>
      <c r="F45" s="44" t="s">
        <v>243</v>
      </c>
      <c r="G45" s="44" t="s">
        <v>243</v>
      </c>
      <c r="H45" s="237">
        <f>'Merluza común Artesanal'!G44</f>
        <v>113.54600000000001</v>
      </c>
      <c r="I45" s="237">
        <f>'Merluza común Artesanal'!H44</f>
        <v>0</v>
      </c>
      <c r="J45" s="237">
        <f>'Merluza común Artesanal'!I44</f>
        <v>206.69000000000003</v>
      </c>
      <c r="K45" s="237">
        <f>'Merluza común Artesanal'!J44</f>
        <v>117.43300000000001</v>
      </c>
      <c r="L45" s="237">
        <f>'Merluza común Artesanal'!K44</f>
        <v>89.257000000000019</v>
      </c>
      <c r="M45" s="242">
        <f>'Merluza común Artesanal'!L44</f>
        <v>0.56816004644636897</v>
      </c>
      <c r="N45" s="134" t="str">
        <f>'Merluza común Artesanal'!M44</f>
        <v xml:space="preserve"> -</v>
      </c>
      <c r="O45" s="45">
        <f>'Cesiones Individuales'!$B$3</f>
        <v>43465</v>
      </c>
    </row>
    <row r="46" spans="1:15" ht="15">
      <c r="A46" s="44" t="s">
        <v>235</v>
      </c>
      <c r="B46" s="44" t="s">
        <v>236</v>
      </c>
      <c r="C46" s="44" t="s">
        <v>387</v>
      </c>
      <c r="D46" s="44" t="s">
        <v>237</v>
      </c>
      <c r="E46" s="44" t="s">
        <v>239</v>
      </c>
      <c r="F46" s="44" t="s">
        <v>249</v>
      </c>
      <c r="G46" s="44" t="s">
        <v>249</v>
      </c>
      <c r="H46" s="237">
        <f>'Merluza común Artesanal'!G45</f>
        <v>113.54600000000001</v>
      </c>
      <c r="I46" s="237">
        <f>'Merluza común Artesanal'!H45</f>
        <v>0</v>
      </c>
      <c r="J46" s="237">
        <f>'Merluza común Artesanal'!I45</f>
        <v>202.80300000000003</v>
      </c>
      <c r="K46" s="237">
        <f>'Merluza común Artesanal'!J45</f>
        <v>244.506</v>
      </c>
      <c r="L46" s="237">
        <f>'Merluza común Artesanal'!K45</f>
        <v>-41.702999999999975</v>
      </c>
      <c r="M46" s="242">
        <f>'Merluza común Artesanal'!L45</f>
        <v>1.2056330527654915</v>
      </c>
      <c r="N46" s="134" t="str">
        <f>'Merluza común Artesanal'!M45</f>
        <v xml:space="preserve"> -</v>
      </c>
      <c r="O46" s="45">
        <f>'Cesiones Individuales'!$B$3</f>
        <v>43465</v>
      </c>
    </row>
    <row r="47" spans="1:15" ht="15">
      <c r="A47" s="44" t="s">
        <v>235</v>
      </c>
      <c r="B47" s="44" t="s">
        <v>236</v>
      </c>
      <c r="C47" s="44" t="s">
        <v>387</v>
      </c>
      <c r="D47" s="44" t="s">
        <v>237</v>
      </c>
      <c r="E47" s="44" t="s">
        <v>239</v>
      </c>
      <c r="F47" s="44" t="s">
        <v>250</v>
      </c>
      <c r="G47" s="44" t="s">
        <v>250</v>
      </c>
      <c r="H47" s="237">
        <f>'Merluza común Artesanal'!G46</f>
        <v>260.63600000000002</v>
      </c>
      <c r="I47" s="237">
        <f>'Merluza común Artesanal'!H46</f>
        <v>0</v>
      </c>
      <c r="J47" s="237">
        <f>'Merluza común Artesanal'!I46</f>
        <v>218.93300000000005</v>
      </c>
      <c r="K47" s="237">
        <f>'Merluza común Artesanal'!J46</f>
        <v>176.21299999999999</v>
      </c>
      <c r="L47" s="237">
        <f>'Merluza común Artesanal'!K46</f>
        <v>42.720000000000056</v>
      </c>
      <c r="M47" s="242">
        <f>'Merluza común Artesanal'!L46</f>
        <v>0.80487181009715281</v>
      </c>
      <c r="N47" s="134">
        <f>'Merluza común Artesanal'!M46</f>
        <v>43383</v>
      </c>
      <c r="O47" s="45">
        <f>'Cesiones Individuales'!$B$3</f>
        <v>43465</v>
      </c>
    </row>
    <row r="48" spans="1:15" ht="15">
      <c r="A48" s="44" t="s">
        <v>235</v>
      </c>
      <c r="B48" s="44" t="s">
        <v>236</v>
      </c>
      <c r="C48" s="44" t="s">
        <v>387</v>
      </c>
      <c r="D48" s="44" t="s">
        <v>237</v>
      </c>
      <c r="E48" s="44" t="s">
        <v>239</v>
      </c>
      <c r="F48" s="44" t="s">
        <v>251</v>
      </c>
      <c r="G48" s="44" t="s">
        <v>251</v>
      </c>
      <c r="H48" s="237">
        <f>'Merluza común Artesanal'!G47</f>
        <v>0</v>
      </c>
      <c r="I48" s="237">
        <f>'Merluza común Artesanal'!H47</f>
        <v>100</v>
      </c>
      <c r="J48" s="237">
        <f>'Merluza común Artesanal'!I47</f>
        <v>142.72000000000006</v>
      </c>
      <c r="K48" s="237">
        <f>'Merluza común Artesanal'!J47</f>
        <v>144.24199999999999</v>
      </c>
      <c r="L48" s="237">
        <f>'Merluza común Artesanal'!K47</f>
        <v>-1.5219999999999345</v>
      </c>
      <c r="M48" s="242">
        <f>'Merluza común Artesanal'!L47</f>
        <v>1.0106642376681609</v>
      </c>
      <c r="N48" s="134">
        <f>'Merluza común Artesanal'!M47</f>
        <v>43431</v>
      </c>
      <c r="O48" s="45">
        <f>'Cesiones Individuales'!$B$3</f>
        <v>43465</v>
      </c>
    </row>
    <row r="49" spans="1:17" ht="15">
      <c r="A49" s="44" t="s">
        <v>235</v>
      </c>
      <c r="B49" s="44" t="s">
        <v>236</v>
      </c>
      <c r="C49" s="44" t="s">
        <v>387</v>
      </c>
      <c r="D49" s="44" t="s">
        <v>237</v>
      </c>
      <c r="E49" s="44" t="s">
        <v>239</v>
      </c>
      <c r="F49" s="44" t="s">
        <v>244</v>
      </c>
      <c r="G49" s="44" t="s">
        <v>244</v>
      </c>
      <c r="H49" s="237">
        <f>'Merluza común Artesanal'!G48</f>
        <v>0</v>
      </c>
      <c r="I49" s="237">
        <f>'Merluza común Artesanal'!H48</f>
        <v>0</v>
      </c>
      <c r="J49" s="237">
        <f>'Merluza común Artesanal'!I48</f>
        <v>-1.5219999999999345</v>
      </c>
      <c r="K49" s="237">
        <f>'Merluza común Artesanal'!J48</f>
        <v>6.2E-2</v>
      </c>
      <c r="L49" s="237">
        <f>'Merluza común Artesanal'!K48</f>
        <v>-1.5839999999999346</v>
      </c>
      <c r="M49" s="242">
        <f>'Merluza común Artesanal'!L48</f>
        <v>-4.0735873850198862E-2</v>
      </c>
      <c r="N49" s="134" t="str">
        <f>'Merluza común Artesanal'!M48</f>
        <v xml:space="preserve"> -</v>
      </c>
      <c r="O49" s="45">
        <f>'Cesiones Individuales'!$B$3</f>
        <v>43465</v>
      </c>
    </row>
    <row r="50" spans="1:17" ht="15">
      <c r="A50" s="44" t="s">
        <v>235</v>
      </c>
      <c r="B50" s="44" t="s">
        <v>236</v>
      </c>
      <c r="C50" s="44" t="s">
        <v>387</v>
      </c>
      <c r="D50" s="44" t="s">
        <v>237</v>
      </c>
      <c r="E50" s="44" t="s">
        <v>239</v>
      </c>
      <c r="F50" s="44" t="s">
        <v>240</v>
      </c>
      <c r="G50" s="44" t="s">
        <v>244</v>
      </c>
      <c r="H50" s="237">
        <f>'Merluza común Artesanal'!N38</f>
        <v>1245.0200000000002</v>
      </c>
      <c r="I50" s="237">
        <f>'Merluza común Artesanal'!O38</f>
        <v>100</v>
      </c>
      <c r="J50" s="237">
        <f>'Merluza común Artesanal'!P38</f>
        <v>1345.0200000000002</v>
      </c>
      <c r="K50" s="237">
        <f>'Merluza común Artesanal'!Q38</f>
        <v>1346.6039999999998</v>
      </c>
      <c r="L50" s="237">
        <f>'Merluza común Artesanal'!R38</f>
        <v>-1.5839999999996053</v>
      </c>
      <c r="M50" s="242">
        <f>'Merluza común Artesanal'!S38</f>
        <v>1.0011776776553505</v>
      </c>
      <c r="N50" s="134" t="s">
        <v>583</v>
      </c>
      <c r="O50" s="45">
        <f>'Cesiones Individuales'!$B$3</f>
        <v>43465</v>
      </c>
    </row>
    <row r="51" spans="1:17" ht="15">
      <c r="A51" s="44" t="s">
        <v>235</v>
      </c>
      <c r="B51" s="44" t="s">
        <v>236</v>
      </c>
      <c r="C51" s="44" t="s">
        <v>387</v>
      </c>
      <c r="D51" s="39" t="s">
        <v>419</v>
      </c>
      <c r="E51" s="225" t="s">
        <v>418</v>
      </c>
      <c r="F51" s="44" t="s">
        <v>240</v>
      </c>
      <c r="G51" s="44" t="s">
        <v>244</v>
      </c>
      <c r="H51" s="237">
        <f>Resumen_año!E10</f>
        <v>3223.2260000000006</v>
      </c>
      <c r="I51" s="237">
        <f>Resumen_año!F10</f>
        <v>0</v>
      </c>
      <c r="J51" s="237">
        <f>Resumen_año!G10</f>
        <v>3223.2260000000006</v>
      </c>
      <c r="K51" s="237">
        <f>Resumen_año!H10</f>
        <v>2976.0009999999997</v>
      </c>
      <c r="L51" s="237">
        <f>Resumen_año!I10</f>
        <v>247.22500000000082</v>
      </c>
      <c r="M51" s="242">
        <f>Resumen_año!J10</f>
        <v>0.92329889371703977</v>
      </c>
      <c r="N51" s="134" t="s">
        <v>583</v>
      </c>
      <c r="O51" s="45">
        <f>'Cesiones Individuales'!$B$3</f>
        <v>43465</v>
      </c>
    </row>
    <row r="52" spans="1:17" ht="15">
      <c r="A52" s="44" t="s">
        <v>235</v>
      </c>
      <c r="B52" s="44" t="s">
        <v>236</v>
      </c>
      <c r="C52" s="44" t="s">
        <v>388</v>
      </c>
      <c r="D52" s="44" t="s">
        <v>237</v>
      </c>
      <c r="E52" s="44" t="s">
        <v>245</v>
      </c>
      <c r="F52" s="44" t="s">
        <v>240</v>
      </c>
      <c r="G52" s="44" t="s">
        <v>240</v>
      </c>
      <c r="H52" s="237">
        <f>'Merluza común Artesanal'!G51</f>
        <v>1.732</v>
      </c>
      <c r="I52" s="237">
        <f>'Merluza común Artesanal'!H51</f>
        <v>0</v>
      </c>
      <c r="J52" s="237">
        <f>'Merluza común Artesanal'!I51</f>
        <v>1.732</v>
      </c>
      <c r="K52" s="237">
        <f>'Merluza común Artesanal'!J51</f>
        <v>0</v>
      </c>
      <c r="L52" s="237">
        <f>'Merluza común Artesanal'!K51</f>
        <v>1.732</v>
      </c>
      <c r="M52" s="242">
        <f>'Merluza común Artesanal'!L51</f>
        <v>0</v>
      </c>
      <c r="N52" s="134" t="str">
        <f>'Merluza común Artesanal'!M51</f>
        <v xml:space="preserve"> -</v>
      </c>
      <c r="O52" s="45">
        <f>'Cesiones Individuales'!$B$3</f>
        <v>43465</v>
      </c>
    </row>
    <row r="53" spans="1:17" ht="15">
      <c r="A53" s="44" t="s">
        <v>235</v>
      </c>
      <c r="B53" s="44" t="s">
        <v>236</v>
      </c>
      <c r="C53" s="44" t="s">
        <v>388</v>
      </c>
      <c r="D53" s="44" t="s">
        <v>237</v>
      </c>
      <c r="E53" s="44" t="s">
        <v>245</v>
      </c>
      <c r="F53" s="44" t="s">
        <v>241</v>
      </c>
      <c r="G53" s="44" t="s">
        <v>242</v>
      </c>
      <c r="H53" s="237">
        <f>'Merluza común Artesanal'!G52</f>
        <v>8.1069999999999993</v>
      </c>
      <c r="I53" s="237">
        <f>'Merluza común Artesanal'!H52</f>
        <v>0</v>
      </c>
      <c r="J53" s="237">
        <f>'Merluza común Artesanal'!I52</f>
        <v>9.8389999999999986</v>
      </c>
      <c r="K53" s="237">
        <f>'Merluza común Artesanal'!J52</f>
        <v>5.96</v>
      </c>
      <c r="L53" s="237">
        <f>'Merluza común Artesanal'!K52</f>
        <v>3.8789999999999987</v>
      </c>
      <c r="M53" s="242">
        <f>'Merluza común Artesanal'!L52</f>
        <v>0.60575261713588791</v>
      </c>
      <c r="N53" s="134" t="str">
        <f>'Merluza común Artesanal'!M52</f>
        <v xml:space="preserve"> -</v>
      </c>
      <c r="O53" s="45">
        <f>'Cesiones Individuales'!$B$3</f>
        <v>43465</v>
      </c>
    </row>
    <row r="54" spans="1:17" ht="15">
      <c r="A54" s="44" t="s">
        <v>235</v>
      </c>
      <c r="B54" s="44" t="s">
        <v>236</v>
      </c>
      <c r="C54" s="44" t="s">
        <v>388</v>
      </c>
      <c r="D54" s="44" t="s">
        <v>237</v>
      </c>
      <c r="E54" s="44" t="s">
        <v>245</v>
      </c>
      <c r="F54" s="44" t="s">
        <v>243</v>
      </c>
      <c r="G54" s="44" t="s">
        <v>244</v>
      </c>
      <c r="H54" s="237">
        <f>'Merluza común Artesanal'!G53</f>
        <v>9.8390000000000004</v>
      </c>
      <c r="I54" s="237">
        <f>'Merluza común Artesanal'!H53</f>
        <v>0</v>
      </c>
      <c r="J54" s="237">
        <f>'Merluza común Artesanal'!I53</f>
        <v>13.718</v>
      </c>
      <c r="K54" s="237">
        <f>'Merluza común Artesanal'!J53</f>
        <v>3.33</v>
      </c>
      <c r="L54" s="237">
        <f>'Merluza común Artesanal'!K53</f>
        <v>10.388</v>
      </c>
      <c r="M54" s="242">
        <f>'Merluza común Artesanal'!L53</f>
        <v>0.24274675608689314</v>
      </c>
      <c r="N54" s="134" t="str">
        <f>'Merluza común Artesanal'!M53</f>
        <v xml:space="preserve"> -</v>
      </c>
      <c r="O54" s="45">
        <f>'Cesiones Individuales'!$B$3</f>
        <v>43465</v>
      </c>
    </row>
    <row r="55" spans="1:17" ht="15">
      <c r="A55" s="44" t="s">
        <v>235</v>
      </c>
      <c r="B55" s="44" t="s">
        <v>236</v>
      </c>
      <c r="C55" s="44" t="s">
        <v>388</v>
      </c>
      <c r="D55" s="44" t="s">
        <v>237</v>
      </c>
      <c r="E55" s="44" t="s">
        <v>245</v>
      </c>
      <c r="F55" s="44" t="s">
        <v>240</v>
      </c>
      <c r="G55" s="44" t="s">
        <v>244</v>
      </c>
      <c r="H55" s="237">
        <f>'Merluza común Artesanal'!N51</f>
        <v>19.677999999999997</v>
      </c>
      <c r="I55" s="237">
        <f>'Merluza común Artesanal'!O51</f>
        <v>0</v>
      </c>
      <c r="J55" s="237">
        <f>'Merluza común Artesanal'!P51</f>
        <v>19.677999999999997</v>
      </c>
      <c r="K55" s="237">
        <f>'Merluza común Artesanal'!Q51</f>
        <v>9.2899999999999991</v>
      </c>
      <c r="L55" s="237">
        <f>'Merluza común Artesanal'!R51</f>
        <v>10.387999999999998</v>
      </c>
      <c r="M55" s="242">
        <f>'Merluza común Artesanal'!S51</f>
        <v>0.47210082325439578</v>
      </c>
      <c r="N55" s="134" t="s">
        <v>583</v>
      </c>
      <c r="O55" s="45">
        <f>'Cesiones Individuales'!$B$3</f>
        <v>43465</v>
      </c>
    </row>
    <row r="56" spans="1:17" s="36" customFormat="1" ht="15">
      <c r="A56" s="44" t="s">
        <v>235</v>
      </c>
      <c r="B56" s="44" t="s">
        <v>236</v>
      </c>
      <c r="C56" s="44" t="s">
        <v>388</v>
      </c>
      <c r="D56" s="46" t="s">
        <v>252</v>
      </c>
      <c r="E56" s="54" t="s">
        <v>699</v>
      </c>
      <c r="F56" s="44" t="s">
        <v>240</v>
      </c>
      <c r="G56" s="44" t="s">
        <v>240</v>
      </c>
      <c r="H56" s="237">
        <f>'Merluza común Artesanal'!G54</f>
        <v>0.84799999999999998</v>
      </c>
      <c r="I56" s="237">
        <f>'Merluza común Artesanal'!H54</f>
        <v>0</v>
      </c>
      <c r="J56" s="237">
        <f>'Merluza común Artesanal'!I54</f>
        <v>0.84799999999999998</v>
      </c>
      <c r="K56" s="237">
        <f>'Merluza común Artesanal'!J54</f>
        <v>1.456</v>
      </c>
      <c r="L56" s="237">
        <f>'Merluza común Artesanal'!K54</f>
        <v>-0.60799999999999998</v>
      </c>
      <c r="M56" s="242">
        <f>'Merluza común Artesanal'!L54</f>
        <v>1.7169811320754718</v>
      </c>
      <c r="N56" s="134" t="str">
        <f>'Merluza común Artesanal'!M54</f>
        <v xml:space="preserve"> -</v>
      </c>
      <c r="O56" s="45">
        <f>'Cesiones Individuales'!$B$3</f>
        <v>43465</v>
      </c>
      <c r="P56" s="47"/>
      <c r="Q56" s="38"/>
    </row>
    <row r="57" spans="1:17" s="36" customFormat="1" ht="15">
      <c r="A57" s="44" t="s">
        <v>235</v>
      </c>
      <c r="B57" s="44" t="s">
        <v>236</v>
      </c>
      <c r="C57" s="44" t="s">
        <v>388</v>
      </c>
      <c r="D57" s="46" t="s">
        <v>252</v>
      </c>
      <c r="E57" s="54" t="s">
        <v>699</v>
      </c>
      <c r="F57" s="44" t="s">
        <v>241</v>
      </c>
      <c r="G57" s="44" t="s">
        <v>242</v>
      </c>
      <c r="H57" s="237">
        <f>'Merluza común Artesanal'!G55</f>
        <v>6.3819999999999997</v>
      </c>
      <c r="I57" s="237">
        <f>'Merluza común Artesanal'!H55</f>
        <v>0</v>
      </c>
      <c r="J57" s="237">
        <f>'Merluza común Artesanal'!I55</f>
        <v>5.774</v>
      </c>
      <c r="K57" s="237">
        <f>'Merluza común Artesanal'!J55</f>
        <v>4.7880000000000003</v>
      </c>
      <c r="L57" s="237">
        <f>'Merluza común Artesanal'!K55</f>
        <v>0.98599999999999977</v>
      </c>
      <c r="M57" s="242">
        <f>'Merluza común Artesanal'!L55</f>
        <v>0.8292344994804296</v>
      </c>
      <c r="N57" s="136">
        <f>'Merluza común Artesanal'!M55</f>
        <v>43206</v>
      </c>
      <c r="O57" s="45">
        <f>'Cesiones Individuales'!$B$3</f>
        <v>43465</v>
      </c>
      <c r="P57" s="47"/>
      <c r="Q57" s="38"/>
    </row>
    <row r="58" spans="1:17" s="36" customFormat="1" ht="15">
      <c r="A58" s="44" t="s">
        <v>235</v>
      </c>
      <c r="B58" s="44" t="s">
        <v>236</v>
      </c>
      <c r="C58" s="44" t="s">
        <v>388</v>
      </c>
      <c r="D58" s="46" t="s">
        <v>252</v>
      </c>
      <c r="E58" s="54" t="s">
        <v>699</v>
      </c>
      <c r="F58" s="44" t="s">
        <v>243</v>
      </c>
      <c r="G58" s="44" t="s">
        <v>244</v>
      </c>
      <c r="H58" s="237">
        <f>'Merluza común Artesanal'!G56</f>
        <v>2.41</v>
      </c>
      <c r="I58" s="237">
        <f>'Merluza común Artesanal'!H56</f>
        <v>0</v>
      </c>
      <c r="J58" s="237">
        <f>'Merluza común Artesanal'!I56</f>
        <v>3.3959999999999999</v>
      </c>
      <c r="K58" s="237">
        <f>'Merluza común Artesanal'!J56</f>
        <v>3.2480000000000002</v>
      </c>
      <c r="L58" s="237">
        <f>'Merluza común Artesanal'!K56</f>
        <v>0.14799999999999969</v>
      </c>
      <c r="M58" s="242">
        <f>'Merluza común Artesanal'!L56</f>
        <v>0.95641931684334525</v>
      </c>
      <c r="N58" s="134" t="str">
        <f>'Merluza común Artesanal'!M56</f>
        <v xml:space="preserve"> -</v>
      </c>
      <c r="O58" s="45">
        <f>'Cesiones Individuales'!$B$3</f>
        <v>43465</v>
      </c>
      <c r="P58" s="47"/>
      <c r="Q58" s="38"/>
    </row>
    <row r="59" spans="1:17" s="36" customFormat="1" ht="15">
      <c r="A59" s="44" t="s">
        <v>235</v>
      </c>
      <c r="B59" s="44" t="s">
        <v>236</v>
      </c>
      <c r="C59" s="44" t="s">
        <v>388</v>
      </c>
      <c r="D59" s="46" t="s">
        <v>252</v>
      </c>
      <c r="E59" s="54" t="s">
        <v>699</v>
      </c>
      <c r="F59" s="44" t="s">
        <v>240</v>
      </c>
      <c r="G59" s="44" t="s">
        <v>244</v>
      </c>
      <c r="H59" s="237">
        <f>'Merluza común Artesanal'!N54</f>
        <v>9.64</v>
      </c>
      <c r="I59" s="237">
        <f>'Merluza común Artesanal'!O54</f>
        <v>0</v>
      </c>
      <c r="J59" s="237">
        <f>'Merluza común Artesanal'!P54</f>
        <v>9.64</v>
      </c>
      <c r="K59" s="237">
        <f>'Merluza común Artesanal'!Q54</f>
        <v>9.4920000000000009</v>
      </c>
      <c r="L59" s="237">
        <f>'Merluza común Artesanal'!R54</f>
        <v>0.14799999999999969</v>
      </c>
      <c r="M59" s="242">
        <f>'Merluza común Artesanal'!S54</f>
        <v>0.98464730290456437</v>
      </c>
      <c r="N59" s="134" t="s">
        <v>583</v>
      </c>
      <c r="O59" s="45">
        <f>'Cesiones Individuales'!$B$3</f>
        <v>43465</v>
      </c>
      <c r="P59" s="47"/>
      <c r="Q59" s="38"/>
    </row>
    <row r="60" spans="1:17" s="36" customFormat="1" ht="15">
      <c r="A60" s="44" t="s">
        <v>235</v>
      </c>
      <c r="B60" s="44" t="s">
        <v>236</v>
      </c>
      <c r="C60" s="44" t="s">
        <v>388</v>
      </c>
      <c r="D60" s="46" t="s">
        <v>252</v>
      </c>
      <c r="E60" s="54" t="s">
        <v>700</v>
      </c>
      <c r="F60" s="44" t="s">
        <v>240</v>
      </c>
      <c r="G60" s="44" t="s">
        <v>240</v>
      </c>
      <c r="H60" s="237">
        <f>'Merluza común Artesanal'!G57</f>
        <v>0.84799999999999998</v>
      </c>
      <c r="I60" s="237">
        <f>'Merluza común Artesanal'!H57</f>
        <v>0</v>
      </c>
      <c r="J60" s="237">
        <f>'Merluza común Artesanal'!I57</f>
        <v>0.84799999999999998</v>
      </c>
      <c r="K60" s="237">
        <f>'Merluza común Artesanal'!J57</f>
        <v>0</v>
      </c>
      <c r="L60" s="237">
        <f>'Merluza común Artesanal'!K57</f>
        <v>0.84799999999999998</v>
      </c>
      <c r="M60" s="242">
        <f>'Merluza común Artesanal'!L57</f>
        <v>0</v>
      </c>
      <c r="N60" s="134" t="str">
        <f>'Merluza común Artesanal'!M57</f>
        <v xml:space="preserve"> -</v>
      </c>
      <c r="O60" s="45">
        <f>'Cesiones Individuales'!$B$3</f>
        <v>43465</v>
      </c>
      <c r="P60" s="47"/>
      <c r="Q60" s="38"/>
    </row>
    <row r="61" spans="1:17" s="36" customFormat="1" ht="15">
      <c r="A61" s="44" t="s">
        <v>235</v>
      </c>
      <c r="B61" s="44" t="s">
        <v>236</v>
      </c>
      <c r="C61" s="44" t="s">
        <v>388</v>
      </c>
      <c r="D61" s="46" t="s">
        <v>252</v>
      </c>
      <c r="E61" s="54" t="s">
        <v>700</v>
      </c>
      <c r="F61" s="44" t="s">
        <v>241</v>
      </c>
      <c r="G61" s="44" t="s">
        <v>242</v>
      </c>
      <c r="H61" s="237">
        <f>'Merluza común Artesanal'!G58</f>
        <v>3.9710000000000001</v>
      </c>
      <c r="I61" s="237">
        <f>'Merluza común Artesanal'!H58</f>
        <v>0</v>
      </c>
      <c r="J61" s="237">
        <f>'Merluza común Artesanal'!I58</f>
        <v>4.819</v>
      </c>
      <c r="K61" s="237">
        <f>'Merluza común Artesanal'!J58</f>
        <v>2.52</v>
      </c>
      <c r="L61" s="237">
        <f>'Merluza común Artesanal'!K58</f>
        <v>2.2989999999999999</v>
      </c>
      <c r="M61" s="242">
        <f>'Merluza común Artesanal'!L58</f>
        <v>0.52293006847893753</v>
      </c>
      <c r="N61" s="134" t="str">
        <f>'Merluza común Artesanal'!M58</f>
        <v xml:space="preserve"> -</v>
      </c>
      <c r="O61" s="45">
        <f>'Cesiones Individuales'!$B$3</f>
        <v>43465</v>
      </c>
      <c r="P61" s="47"/>
      <c r="Q61" s="38"/>
    </row>
    <row r="62" spans="1:17" s="36" customFormat="1" ht="15">
      <c r="A62" s="44" t="s">
        <v>235</v>
      </c>
      <c r="B62" s="44" t="s">
        <v>236</v>
      </c>
      <c r="C62" s="44" t="s">
        <v>388</v>
      </c>
      <c r="D62" s="46" t="s">
        <v>252</v>
      </c>
      <c r="E62" s="54" t="s">
        <v>700</v>
      </c>
      <c r="F62" s="44" t="s">
        <v>243</v>
      </c>
      <c r="G62" s="44" t="s">
        <v>244</v>
      </c>
      <c r="H62" s="237">
        <f>'Merluza común Artesanal'!G59</f>
        <v>4.819</v>
      </c>
      <c r="I62" s="237">
        <f>'Merluza común Artesanal'!H59</f>
        <v>0</v>
      </c>
      <c r="J62" s="237">
        <f>'Merluza común Artesanal'!I59</f>
        <v>7.1180000000000003</v>
      </c>
      <c r="K62" s="237">
        <f>'Merluza común Artesanal'!J59</f>
        <v>5.0960000000000001</v>
      </c>
      <c r="L62" s="237">
        <f>'Merluza común Artesanal'!K59</f>
        <v>2.0220000000000002</v>
      </c>
      <c r="M62" s="242">
        <f>'Merluza común Artesanal'!L59</f>
        <v>0.71593144141612808</v>
      </c>
      <c r="N62" s="134" t="str">
        <f>'Merluza común Artesanal'!M59</f>
        <v xml:space="preserve"> -</v>
      </c>
      <c r="O62" s="45">
        <f>'Cesiones Individuales'!$B$3</f>
        <v>43465</v>
      </c>
      <c r="P62" s="47"/>
      <c r="Q62" s="38"/>
    </row>
    <row r="63" spans="1:17" s="36" customFormat="1" ht="15">
      <c r="A63" s="44" t="s">
        <v>235</v>
      </c>
      <c r="B63" s="44" t="s">
        <v>236</v>
      </c>
      <c r="C63" s="44" t="s">
        <v>388</v>
      </c>
      <c r="D63" s="46" t="s">
        <v>252</v>
      </c>
      <c r="E63" s="54" t="s">
        <v>700</v>
      </c>
      <c r="F63" s="44" t="s">
        <v>240</v>
      </c>
      <c r="G63" s="44" t="s">
        <v>244</v>
      </c>
      <c r="H63" s="237">
        <f>'Merluza común Artesanal'!N57</f>
        <v>9.6379999999999999</v>
      </c>
      <c r="I63" s="237">
        <f>'Merluza común Artesanal'!O57</f>
        <v>0</v>
      </c>
      <c r="J63" s="237">
        <f>'Merluza común Artesanal'!P57</f>
        <v>9.6379999999999999</v>
      </c>
      <c r="K63" s="237">
        <f>'Merluza común Artesanal'!Q57</f>
        <v>7.6159999999999997</v>
      </c>
      <c r="L63" s="237">
        <f>'Merluza común Artesanal'!R57</f>
        <v>2.0220000000000002</v>
      </c>
      <c r="M63" s="242">
        <f>'Merluza común Artesanal'!S57</f>
        <v>0.79020543681261668</v>
      </c>
      <c r="N63" s="137" t="s">
        <v>583</v>
      </c>
      <c r="O63" s="45">
        <f>'Cesiones Individuales'!$B$3</f>
        <v>43465</v>
      </c>
      <c r="P63" s="47"/>
      <c r="Q63" s="38"/>
    </row>
    <row r="64" spans="1:17" s="36" customFormat="1" ht="15">
      <c r="A64" s="44" t="s">
        <v>235</v>
      </c>
      <c r="B64" s="44" t="s">
        <v>236</v>
      </c>
      <c r="C64" s="44" t="s">
        <v>388</v>
      </c>
      <c r="D64" s="46" t="s">
        <v>252</v>
      </c>
      <c r="E64" s="54" t="s">
        <v>701</v>
      </c>
      <c r="F64" s="44" t="s">
        <v>240</v>
      </c>
      <c r="G64" s="44" t="s">
        <v>240</v>
      </c>
      <c r="H64" s="237">
        <f>'Merluza común Artesanal'!G60</f>
        <v>0.84799999999999998</v>
      </c>
      <c r="I64" s="237">
        <f>'Merluza común Artesanal'!H60</f>
        <v>0</v>
      </c>
      <c r="J64" s="237">
        <f>'Merluza común Artesanal'!I60</f>
        <v>0.84799999999999998</v>
      </c>
      <c r="K64" s="237">
        <f>'Merluza común Artesanal'!J60</f>
        <v>0.97799999999999998</v>
      </c>
      <c r="L64" s="237">
        <f>'Merluza común Artesanal'!K60</f>
        <v>-0.13</v>
      </c>
      <c r="M64" s="242">
        <f>'Merluza común Artesanal'!L60</f>
        <v>1.1533018867924529</v>
      </c>
      <c r="N64" s="134" t="str">
        <f>'Merluza común Artesanal'!M60</f>
        <v xml:space="preserve"> -</v>
      </c>
      <c r="O64" s="45">
        <f>'Cesiones Individuales'!$B$3</f>
        <v>43465</v>
      </c>
      <c r="P64" s="47"/>
      <c r="Q64" s="38"/>
    </row>
    <row r="65" spans="1:17" s="36" customFormat="1" ht="15">
      <c r="A65" s="44" t="s">
        <v>235</v>
      </c>
      <c r="B65" s="44" t="s">
        <v>236</v>
      </c>
      <c r="C65" s="44" t="s">
        <v>388</v>
      </c>
      <c r="D65" s="46" t="s">
        <v>252</v>
      </c>
      <c r="E65" s="54" t="s">
        <v>701</v>
      </c>
      <c r="F65" s="44" t="s">
        <v>241</v>
      </c>
      <c r="G65" s="44" t="s">
        <v>242</v>
      </c>
      <c r="H65" s="237">
        <f>'Merluza común Artesanal'!G61</f>
        <v>6.383</v>
      </c>
      <c r="I65" s="237">
        <f>'Merluza común Artesanal'!H61</f>
        <v>0</v>
      </c>
      <c r="J65" s="237">
        <f>'Merluza común Artesanal'!I61</f>
        <v>6.2530000000000001</v>
      </c>
      <c r="K65" s="237">
        <f>'Merluza común Artesanal'!J61</f>
        <v>6.2439999999999998</v>
      </c>
      <c r="L65" s="237">
        <f>'Merluza común Artesanal'!K61</f>
        <v>9.0000000000003411E-3</v>
      </c>
      <c r="M65" s="242">
        <f>'Merluza común Artesanal'!L61</f>
        <v>0.99856069086838317</v>
      </c>
      <c r="N65" s="136">
        <f>'Merluza común Artesanal'!M61</f>
        <v>43214</v>
      </c>
      <c r="O65" s="45">
        <f>'Cesiones Individuales'!$B$3</f>
        <v>43465</v>
      </c>
      <c r="P65" s="47"/>
      <c r="Q65" s="38"/>
    </row>
    <row r="66" spans="1:17" s="36" customFormat="1" ht="15">
      <c r="A66" s="44" t="s">
        <v>235</v>
      </c>
      <c r="B66" s="44" t="s">
        <v>236</v>
      </c>
      <c r="C66" s="44" t="s">
        <v>388</v>
      </c>
      <c r="D66" s="46" t="s">
        <v>252</v>
      </c>
      <c r="E66" s="54" t="s">
        <v>701</v>
      </c>
      <c r="F66" s="44" t="s">
        <v>243</v>
      </c>
      <c r="G66" s="44" t="s">
        <v>244</v>
      </c>
      <c r="H66" s="237">
        <f>'Merluza común Artesanal'!G62</f>
        <v>2.407</v>
      </c>
      <c r="I66" s="237">
        <f>'Merluza común Artesanal'!H62</f>
        <v>0</v>
      </c>
      <c r="J66" s="237">
        <f>'Merluza común Artesanal'!I62</f>
        <v>2.4160000000000004</v>
      </c>
      <c r="K66" s="237">
        <f>'Merluza común Artesanal'!J62</f>
        <v>1.82</v>
      </c>
      <c r="L66" s="237">
        <f>'Merluza común Artesanal'!K62</f>
        <v>0.59600000000000031</v>
      </c>
      <c r="M66" s="242">
        <f>'Merluza común Artesanal'!L62</f>
        <v>0.7533112582781456</v>
      </c>
      <c r="N66" s="134" t="str">
        <f>'Merluza común Artesanal'!M62</f>
        <v xml:space="preserve"> -</v>
      </c>
      <c r="O66" s="45">
        <f>'Cesiones Individuales'!$B$3</f>
        <v>43465</v>
      </c>
      <c r="P66" s="47"/>
      <c r="Q66" s="38"/>
    </row>
    <row r="67" spans="1:17" s="36" customFormat="1" ht="15">
      <c r="A67" s="44" t="s">
        <v>235</v>
      </c>
      <c r="B67" s="44" t="s">
        <v>236</v>
      </c>
      <c r="C67" s="44" t="s">
        <v>388</v>
      </c>
      <c r="D67" s="46" t="s">
        <v>252</v>
      </c>
      <c r="E67" s="54" t="s">
        <v>701</v>
      </c>
      <c r="F67" s="44" t="s">
        <v>240</v>
      </c>
      <c r="G67" s="44" t="s">
        <v>244</v>
      </c>
      <c r="H67" s="237">
        <f>'Merluza común Artesanal'!N60</f>
        <v>9.6379999999999999</v>
      </c>
      <c r="I67" s="237">
        <f>'Merluza común Artesanal'!O60</f>
        <v>0</v>
      </c>
      <c r="J67" s="237">
        <f>'Merluza común Artesanal'!P60</f>
        <v>9.6379999999999999</v>
      </c>
      <c r="K67" s="237">
        <f>'Merluza común Artesanal'!Q60</f>
        <v>9.0419999999999998</v>
      </c>
      <c r="L67" s="237">
        <f>'Merluza común Artesanal'!R60</f>
        <v>0.59600000000000009</v>
      </c>
      <c r="M67" s="242">
        <f>'Merluza común Artesanal'!S60</f>
        <v>0.93816144428304626</v>
      </c>
      <c r="N67" s="134" t="s">
        <v>583</v>
      </c>
      <c r="O67" s="45">
        <f>'Cesiones Individuales'!$B$3</f>
        <v>43465</v>
      </c>
      <c r="P67" s="48"/>
      <c r="Q67" s="37"/>
    </row>
    <row r="68" spans="1:17" s="36" customFormat="1" ht="15">
      <c r="A68" s="44" t="s">
        <v>235</v>
      </c>
      <c r="B68" s="44" t="s">
        <v>236</v>
      </c>
      <c r="C68" s="44" t="s">
        <v>388</v>
      </c>
      <c r="D68" s="46" t="s">
        <v>252</v>
      </c>
      <c r="E68" s="54" t="s">
        <v>702</v>
      </c>
      <c r="F68" s="44" t="s">
        <v>240</v>
      </c>
      <c r="G68" s="44" t="s">
        <v>240</v>
      </c>
      <c r="H68" s="237">
        <f>'Merluza común Artesanal'!G63</f>
        <v>0.84799999999999998</v>
      </c>
      <c r="I68" s="237">
        <f>'Merluza común Artesanal'!H63</f>
        <v>0</v>
      </c>
      <c r="J68" s="237">
        <f>'Merluza común Artesanal'!I63</f>
        <v>0.84799999999999998</v>
      </c>
      <c r="K68" s="237">
        <f>'Merluza común Artesanal'!J63</f>
        <v>0.64400000000000002</v>
      </c>
      <c r="L68" s="237">
        <f>'Merluza común Artesanal'!K63</f>
        <v>0.20399999999999996</v>
      </c>
      <c r="M68" s="242">
        <f>'Merluza común Artesanal'!L63</f>
        <v>0.75943396226415094</v>
      </c>
      <c r="N68" s="134" t="str">
        <f>'Merluza común Artesanal'!M63</f>
        <v xml:space="preserve"> -</v>
      </c>
      <c r="O68" s="45">
        <f>'Cesiones Individuales'!$B$3</f>
        <v>43465</v>
      </c>
      <c r="P68" s="48"/>
      <c r="Q68" s="37"/>
    </row>
    <row r="69" spans="1:17" s="36" customFormat="1" ht="15">
      <c r="A69" s="44" t="s">
        <v>235</v>
      </c>
      <c r="B69" s="44" t="s">
        <v>236</v>
      </c>
      <c r="C69" s="44" t="s">
        <v>388</v>
      </c>
      <c r="D69" s="46" t="s">
        <v>252</v>
      </c>
      <c r="E69" s="54" t="s">
        <v>702</v>
      </c>
      <c r="F69" s="44" t="s">
        <v>241</v>
      </c>
      <c r="G69" s="44" t="s">
        <v>242</v>
      </c>
      <c r="H69" s="237">
        <f>'Merluza común Artesanal'!G64</f>
        <v>3.9710000000000001</v>
      </c>
      <c r="I69" s="237">
        <f>'Merluza común Artesanal'!H64</f>
        <v>0</v>
      </c>
      <c r="J69" s="237">
        <f>'Merluza común Artesanal'!I64</f>
        <v>4.1749999999999998</v>
      </c>
      <c r="K69" s="237">
        <f>'Merluza común Artesanal'!J64</f>
        <v>5.1520000000000001</v>
      </c>
      <c r="L69" s="237">
        <f>'Merluza común Artesanal'!K64</f>
        <v>-0.97700000000000031</v>
      </c>
      <c r="M69" s="242">
        <f>'Merluza común Artesanal'!L64</f>
        <v>1.2340119760479042</v>
      </c>
      <c r="N69" s="134" t="str">
        <f>'Merluza común Artesanal'!M64</f>
        <v xml:space="preserve"> -</v>
      </c>
      <c r="O69" s="45">
        <f>'Cesiones Individuales'!$B$3</f>
        <v>43465</v>
      </c>
      <c r="P69" s="48"/>
      <c r="Q69" s="37"/>
    </row>
    <row r="70" spans="1:17" s="36" customFormat="1" ht="15">
      <c r="A70" s="44" t="s">
        <v>235</v>
      </c>
      <c r="B70" s="44" t="s">
        <v>236</v>
      </c>
      <c r="C70" s="44" t="s">
        <v>388</v>
      </c>
      <c r="D70" s="46" t="s">
        <v>252</v>
      </c>
      <c r="E70" s="54" t="s">
        <v>702</v>
      </c>
      <c r="F70" s="44" t="s">
        <v>243</v>
      </c>
      <c r="G70" s="44" t="s">
        <v>244</v>
      </c>
      <c r="H70" s="237">
        <f>'Merluza común Artesanal'!G65</f>
        <v>4.82</v>
      </c>
      <c r="I70" s="237">
        <f>'Merluza común Artesanal'!H65</f>
        <v>0</v>
      </c>
      <c r="J70" s="237">
        <f>'Merluza común Artesanal'!I65</f>
        <v>3.843</v>
      </c>
      <c r="K70" s="237">
        <f>'Merluza común Artesanal'!J65</f>
        <v>2.016</v>
      </c>
      <c r="L70" s="237">
        <f>'Merluza común Artesanal'!K65</f>
        <v>1.827</v>
      </c>
      <c r="M70" s="242">
        <f>'Merluza común Artesanal'!L65</f>
        <v>0.52459016393442626</v>
      </c>
      <c r="N70" s="134" t="str">
        <f>'Merluza común Artesanal'!M65</f>
        <v xml:space="preserve"> -</v>
      </c>
      <c r="O70" s="45">
        <f>'Cesiones Individuales'!$B$3</f>
        <v>43465</v>
      </c>
      <c r="P70" s="48"/>
      <c r="Q70" s="37"/>
    </row>
    <row r="71" spans="1:17" s="36" customFormat="1" ht="15">
      <c r="A71" s="44" t="s">
        <v>235</v>
      </c>
      <c r="B71" s="44" t="s">
        <v>236</v>
      </c>
      <c r="C71" s="44" t="s">
        <v>388</v>
      </c>
      <c r="D71" s="46" t="s">
        <v>252</v>
      </c>
      <c r="E71" s="54" t="s">
        <v>702</v>
      </c>
      <c r="F71" s="44" t="s">
        <v>240</v>
      </c>
      <c r="G71" s="44" t="s">
        <v>244</v>
      </c>
      <c r="H71" s="237">
        <f>'Merluza común Artesanal'!N63</f>
        <v>9.6389999999999993</v>
      </c>
      <c r="I71" s="237">
        <f>'Merluza común Artesanal'!O63</f>
        <v>0</v>
      </c>
      <c r="J71" s="237">
        <f>'Merluza común Artesanal'!P63</f>
        <v>9.6389999999999993</v>
      </c>
      <c r="K71" s="237">
        <f>'Merluza común Artesanal'!Q63</f>
        <v>7.8120000000000003</v>
      </c>
      <c r="L71" s="237">
        <f>'Merluza común Artesanal'!R63</f>
        <v>1.8269999999999991</v>
      </c>
      <c r="M71" s="242">
        <f>'Merluza común Artesanal'!S63</f>
        <v>0.8104575163398694</v>
      </c>
      <c r="N71" s="134" t="s">
        <v>583</v>
      </c>
      <c r="O71" s="45">
        <f>'Cesiones Individuales'!$B$3</f>
        <v>43465</v>
      </c>
      <c r="P71" s="48"/>
      <c r="Q71" s="37"/>
    </row>
    <row r="72" spans="1:17" s="36" customFormat="1" ht="15">
      <c r="A72" s="44" t="s">
        <v>235</v>
      </c>
      <c r="B72" s="44" t="s">
        <v>236</v>
      </c>
      <c r="C72" s="44" t="s">
        <v>388</v>
      </c>
      <c r="D72" s="46" t="s">
        <v>252</v>
      </c>
      <c r="E72" s="54" t="s">
        <v>703</v>
      </c>
      <c r="F72" s="44" t="s">
        <v>240</v>
      </c>
      <c r="G72" s="44" t="s">
        <v>240</v>
      </c>
      <c r="H72" s="237">
        <f>'Merluza común Artesanal'!G66</f>
        <v>0.84799999999999998</v>
      </c>
      <c r="I72" s="237">
        <f>'Merluza común Artesanal'!H66</f>
        <v>0</v>
      </c>
      <c r="J72" s="237">
        <f>'Merluza común Artesanal'!I66</f>
        <v>0.84799999999999998</v>
      </c>
      <c r="K72" s="237">
        <f>'Merluza común Artesanal'!J66</f>
        <v>1.1200000000000001</v>
      </c>
      <c r="L72" s="237">
        <f>'Merluza común Artesanal'!K66</f>
        <v>-0.27200000000000013</v>
      </c>
      <c r="M72" s="242">
        <f>'Merluza común Artesanal'!L66</f>
        <v>1.3207547169811322</v>
      </c>
      <c r="N72" s="134" t="str">
        <f>'Merluza común Artesanal'!M66</f>
        <v xml:space="preserve"> -</v>
      </c>
      <c r="O72" s="45">
        <f>'Cesiones Individuales'!$B$3</f>
        <v>43465</v>
      </c>
      <c r="P72" s="48"/>
      <c r="Q72" s="37"/>
    </row>
    <row r="73" spans="1:17" s="36" customFormat="1" ht="15">
      <c r="A73" s="44" t="s">
        <v>235</v>
      </c>
      <c r="B73" s="44" t="s">
        <v>236</v>
      </c>
      <c r="C73" s="44" t="s">
        <v>388</v>
      </c>
      <c r="D73" s="46" t="s">
        <v>252</v>
      </c>
      <c r="E73" s="54" t="s">
        <v>423</v>
      </c>
      <c r="F73" s="44" t="s">
        <v>241</v>
      </c>
      <c r="G73" s="44" t="s">
        <v>242</v>
      </c>
      <c r="H73" s="237">
        <f>'Merluza común Artesanal'!G67</f>
        <v>6.3789999999999996</v>
      </c>
      <c r="I73" s="237">
        <f>'Merluza común Artesanal'!H67</f>
        <v>0</v>
      </c>
      <c r="J73" s="237">
        <f>'Merluza común Artesanal'!I67</f>
        <v>6.1069999999999993</v>
      </c>
      <c r="K73" s="237">
        <f>'Merluza común Artesanal'!J67</f>
        <v>5.04</v>
      </c>
      <c r="L73" s="237">
        <f>'Merluza común Artesanal'!K67</f>
        <v>1.0669999999999993</v>
      </c>
      <c r="M73" s="242">
        <f>'Merluza común Artesanal'!L67</f>
        <v>0.8252824627476667</v>
      </c>
      <c r="N73" s="136">
        <f>'Merluza común Artesanal'!M67</f>
        <v>43192</v>
      </c>
      <c r="O73" s="45">
        <f>'Cesiones Individuales'!$B$3</f>
        <v>43465</v>
      </c>
      <c r="P73" s="48"/>
      <c r="Q73" s="37"/>
    </row>
    <row r="74" spans="1:17" s="36" customFormat="1" ht="15">
      <c r="A74" s="44" t="s">
        <v>235</v>
      </c>
      <c r="B74" s="44" t="s">
        <v>236</v>
      </c>
      <c r="C74" s="44" t="s">
        <v>388</v>
      </c>
      <c r="D74" s="46" t="s">
        <v>252</v>
      </c>
      <c r="E74" s="54" t="s">
        <v>703</v>
      </c>
      <c r="F74" s="44" t="s">
        <v>243</v>
      </c>
      <c r="G74" s="44" t="s">
        <v>244</v>
      </c>
      <c r="H74" s="237">
        <f>'Merluza común Artesanal'!G68</f>
        <v>2.4089999999999998</v>
      </c>
      <c r="I74" s="237">
        <f>'Merluza común Artesanal'!H68</f>
        <v>0</v>
      </c>
      <c r="J74" s="237">
        <f>'Merluza común Artesanal'!I68</f>
        <v>3.4759999999999991</v>
      </c>
      <c r="K74" s="237">
        <f>'Merluza común Artesanal'!J68</f>
        <v>3.1360000000000001</v>
      </c>
      <c r="L74" s="237">
        <f>'Merluza común Artesanal'!K68</f>
        <v>0.33999999999999897</v>
      </c>
      <c r="M74" s="242">
        <f>'Merluza común Artesanal'!L68</f>
        <v>0.90218642117376324</v>
      </c>
      <c r="N74" s="134" t="str">
        <f>'Merluza común Artesanal'!M68</f>
        <v xml:space="preserve"> -</v>
      </c>
      <c r="O74" s="45">
        <f>'Cesiones Individuales'!$B$3</f>
        <v>43465</v>
      </c>
      <c r="P74" s="48"/>
      <c r="Q74" s="37"/>
    </row>
    <row r="75" spans="1:17" s="36" customFormat="1" ht="15">
      <c r="A75" s="44" t="s">
        <v>235</v>
      </c>
      <c r="B75" s="44" t="s">
        <v>236</v>
      </c>
      <c r="C75" s="44" t="s">
        <v>388</v>
      </c>
      <c r="D75" s="46" t="s">
        <v>252</v>
      </c>
      <c r="E75" s="54" t="s">
        <v>703</v>
      </c>
      <c r="F75" s="44" t="s">
        <v>240</v>
      </c>
      <c r="G75" s="44" t="s">
        <v>244</v>
      </c>
      <c r="H75" s="237">
        <f>'Merluza común Artesanal'!N66</f>
        <v>9.6359999999999992</v>
      </c>
      <c r="I75" s="237">
        <f>'Merluza común Artesanal'!O66</f>
        <v>0</v>
      </c>
      <c r="J75" s="237">
        <f>'Merluza común Artesanal'!P66</f>
        <v>9.6359999999999992</v>
      </c>
      <c r="K75" s="237">
        <f>'Merluza común Artesanal'!Q66</f>
        <v>9.2959999999999994</v>
      </c>
      <c r="L75" s="237">
        <f>'Merluza común Artesanal'!R66</f>
        <v>0.33999999999999986</v>
      </c>
      <c r="M75" s="242">
        <f>'Merluza común Artesanal'!S66</f>
        <v>0.9647156496471565</v>
      </c>
      <c r="N75" s="134" t="s">
        <v>583</v>
      </c>
      <c r="O75" s="45">
        <f>'Cesiones Individuales'!$B$3</f>
        <v>43465</v>
      </c>
      <c r="P75" s="48"/>
      <c r="Q75" s="37"/>
    </row>
    <row r="76" spans="1:17" s="36" customFormat="1" ht="15">
      <c r="A76" s="44" t="s">
        <v>235</v>
      </c>
      <c r="B76" s="44" t="s">
        <v>236</v>
      </c>
      <c r="C76" s="44" t="s">
        <v>388</v>
      </c>
      <c r="D76" s="46" t="s">
        <v>252</v>
      </c>
      <c r="E76" s="54" t="s">
        <v>704</v>
      </c>
      <c r="F76" s="44" t="s">
        <v>240</v>
      </c>
      <c r="G76" s="44" t="s">
        <v>240</v>
      </c>
      <c r="H76" s="237">
        <f>'Merluza común Artesanal'!G69</f>
        <v>0.84799999999999998</v>
      </c>
      <c r="I76" s="237">
        <f>'Merluza común Artesanal'!H69</f>
        <v>0</v>
      </c>
      <c r="J76" s="237">
        <f>'Merluza común Artesanal'!I69</f>
        <v>0.84799999999999998</v>
      </c>
      <c r="K76" s="237">
        <f>'Merluza común Artesanal'!J69</f>
        <v>0</v>
      </c>
      <c r="L76" s="237">
        <f>'Merluza común Artesanal'!K69</f>
        <v>0.84799999999999998</v>
      </c>
      <c r="M76" s="242">
        <f>'Merluza común Artesanal'!L69</f>
        <v>0</v>
      </c>
      <c r="N76" s="134" t="str">
        <f>'Merluza común Artesanal'!M69</f>
        <v xml:space="preserve"> -</v>
      </c>
      <c r="O76" s="45">
        <f>'Cesiones Individuales'!$B$3</f>
        <v>43465</v>
      </c>
      <c r="P76" s="48"/>
      <c r="Q76" s="37"/>
    </row>
    <row r="77" spans="1:17" s="36" customFormat="1" ht="15">
      <c r="A77" s="44" t="s">
        <v>235</v>
      </c>
      <c r="B77" s="44" t="s">
        <v>236</v>
      </c>
      <c r="C77" s="44" t="s">
        <v>388</v>
      </c>
      <c r="D77" s="46" t="s">
        <v>252</v>
      </c>
      <c r="E77" s="54" t="s">
        <v>704</v>
      </c>
      <c r="F77" s="44" t="s">
        <v>241</v>
      </c>
      <c r="G77" s="44" t="s">
        <v>242</v>
      </c>
      <c r="H77" s="237">
        <f>'Merluza común Artesanal'!G70</f>
        <v>3.9660000000000002</v>
      </c>
      <c r="I77" s="237">
        <f>'Merluza común Artesanal'!H70</f>
        <v>0</v>
      </c>
      <c r="J77" s="237">
        <f>'Merluza común Artesanal'!I70</f>
        <v>4.8140000000000001</v>
      </c>
      <c r="K77" s="237">
        <f>'Merluza común Artesanal'!J70</f>
        <v>0</v>
      </c>
      <c r="L77" s="237">
        <f>'Merluza común Artesanal'!K70</f>
        <v>4.8140000000000001</v>
      </c>
      <c r="M77" s="242">
        <f>'Merluza común Artesanal'!L70</f>
        <v>0</v>
      </c>
      <c r="N77" s="134" t="str">
        <f>'Merluza común Artesanal'!M70</f>
        <v xml:space="preserve"> -</v>
      </c>
      <c r="O77" s="45">
        <f>'Cesiones Individuales'!$B$3</f>
        <v>43465</v>
      </c>
      <c r="P77" s="48"/>
      <c r="Q77" s="37"/>
    </row>
    <row r="78" spans="1:17" s="36" customFormat="1" ht="15">
      <c r="A78" s="44" t="s">
        <v>235</v>
      </c>
      <c r="B78" s="44" t="s">
        <v>236</v>
      </c>
      <c r="C78" s="44" t="s">
        <v>388</v>
      </c>
      <c r="D78" s="46" t="s">
        <v>252</v>
      </c>
      <c r="E78" s="54" t="s">
        <v>704</v>
      </c>
      <c r="F78" s="44" t="s">
        <v>243</v>
      </c>
      <c r="G78" s="44" t="s">
        <v>244</v>
      </c>
      <c r="H78" s="237">
        <f>'Merluza común Artesanal'!G71</f>
        <v>4.8129999999999997</v>
      </c>
      <c r="I78" s="237">
        <f>'Merluza común Artesanal'!H71</f>
        <v>0</v>
      </c>
      <c r="J78" s="237">
        <f>'Merluza común Artesanal'!I71</f>
        <v>9.6269999999999989</v>
      </c>
      <c r="K78" s="237">
        <f>'Merluza común Artesanal'!J71</f>
        <v>0</v>
      </c>
      <c r="L78" s="237">
        <f>'Merluza común Artesanal'!K71</f>
        <v>9.6269999999999989</v>
      </c>
      <c r="M78" s="242">
        <f>'Merluza común Artesanal'!L71</f>
        <v>0</v>
      </c>
      <c r="N78" s="134" t="str">
        <f>'Merluza común Artesanal'!M71</f>
        <v xml:space="preserve"> -</v>
      </c>
      <c r="O78" s="45">
        <f>'Cesiones Individuales'!$B$3</f>
        <v>43465</v>
      </c>
      <c r="P78" s="48"/>
      <c r="Q78" s="37"/>
    </row>
    <row r="79" spans="1:17" s="36" customFormat="1" ht="15">
      <c r="A79" s="44" t="s">
        <v>235</v>
      </c>
      <c r="B79" s="44" t="s">
        <v>236</v>
      </c>
      <c r="C79" s="44" t="s">
        <v>388</v>
      </c>
      <c r="D79" s="46" t="s">
        <v>252</v>
      </c>
      <c r="E79" s="54" t="s">
        <v>704</v>
      </c>
      <c r="F79" s="44" t="s">
        <v>240</v>
      </c>
      <c r="G79" s="44" t="s">
        <v>244</v>
      </c>
      <c r="H79" s="237">
        <f>'Merluza común Artesanal'!N69</f>
        <v>9.6269999999999989</v>
      </c>
      <c r="I79" s="237">
        <f>'Merluza común Artesanal'!O69</f>
        <v>0</v>
      </c>
      <c r="J79" s="237">
        <f>'Merluza común Artesanal'!P69</f>
        <v>9.6269999999999989</v>
      </c>
      <c r="K79" s="237">
        <f>'Merluza común Artesanal'!Q69</f>
        <v>0</v>
      </c>
      <c r="L79" s="237">
        <f>'Merluza común Artesanal'!R69</f>
        <v>9.6269999999999989</v>
      </c>
      <c r="M79" s="242">
        <f>'Merluza común Artesanal'!S69</f>
        <v>0</v>
      </c>
      <c r="N79" s="134" t="s">
        <v>583</v>
      </c>
      <c r="O79" s="45">
        <f>'Cesiones Individuales'!$B$3</f>
        <v>43465</v>
      </c>
      <c r="P79" s="48"/>
      <c r="Q79" s="37"/>
    </row>
    <row r="80" spans="1:17" s="36" customFormat="1" ht="15">
      <c r="A80" s="44" t="s">
        <v>235</v>
      </c>
      <c r="B80" s="44" t="s">
        <v>236</v>
      </c>
      <c r="C80" s="44" t="s">
        <v>388</v>
      </c>
      <c r="D80" s="46" t="s">
        <v>252</v>
      </c>
      <c r="E80" s="54" t="s">
        <v>705</v>
      </c>
      <c r="F80" s="44" t="s">
        <v>240</v>
      </c>
      <c r="G80" s="44" t="s">
        <v>240</v>
      </c>
      <c r="H80" s="237">
        <f>'Merluza común Artesanal'!G72</f>
        <v>0.84799999999999998</v>
      </c>
      <c r="I80" s="237">
        <f>'Merluza común Artesanal'!H72</f>
        <v>0</v>
      </c>
      <c r="J80" s="237">
        <f>'Merluza común Artesanal'!I72</f>
        <v>0.84799999999999998</v>
      </c>
      <c r="K80" s="237">
        <f>'Merluza común Artesanal'!J72</f>
        <v>1.736</v>
      </c>
      <c r="L80" s="237">
        <f>'Merluza común Artesanal'!K72</f>
        <v>-0.88800000000000001</v>
      </c>
      <c r="M80" s="242">
        <f>'Merluza común Artesanal'!L72</f>
        <v>2.0471698113207548</v>
      </c>
      <c r="N80" s="134" t="str">
        <f>'Merluza común Artesanal'!M72</f>
        <v xml:space="preserve"> -</v>
      </c>
      <c r="O80" s="45">
        <f>'Cesiones Individuales'!$B$3</f>
        <v>43465</v>
      </c>
      <c r="P80" s="48"/>
      <c r="Q80" s="37"/>
    </row>
    <row r="81" spans="1:17" s="36" customFormat="1" ht="15">
      <c r="A81" s="44" t="s">
        <v>235</v>
      </c>
      <c r="B81" s="44" t="s">
        <v>236</v>
      </c>
      <c r="C81" s="44" t="s">
        <v>388</v>
      </c>
      <c r="D81" s="46" t="s">
        <v>252</v>
      </c>
      <c r="E81" s="54" t="s">
        <v>705</v>
      </c>
      <c r="F81" s="44" t="s">
        <v>241</v>
      </c>
      <c r="G81" s="44" t="s">
        <v>242</v>
      </c>
      <c r="H81" s="237">
        <f>'Merluza común Artesanal'!G73</f>
        <v>3.9689999999999999</v>
      </c>
      <c r="I81" s="237">
        <f>'Merluza común Artesanal'!H73</f>
        <v>0</v>
      </c>
      <c r="J81" s="237">
        <f>'Merluza común Artesanal'!I73</f>
        <v>3.081</v>
      </c>
      <c r="K81" s="237">
        <f>'Merluza común Artesanal'!J73</f>
        <v>0.84</v>
      </c>
      <c r="L81" s="237">
        <f>'Merluza común Artesanal'!K73</f>
        <v>2.2410000000000001</v>
      </c>
      <c r="M81" s="242">
        <f>'Merluza común Artesanal'!L73</f>
        <v>0.27263875365141188</v>
      </c>
      <c r="N81" s="134" t="str">
        <f>'Merluza común Artesanal'!M73</f>
        <v xml:space="preserve"> -</v>
      </c>
      <c r="O81" s="45">
        <f>'Cesiones Individuales'!$B$3</f>
        <v>43465</v>
      </c>
      <c r="P81" s="48"/>
      <c r="Q81" s="37"/>
    </row>
    <row r="82" spans="1:17" s="36" customFormat="1" ht="15">
      <c r="A82" s="44" t="s">
        <v>235</v>
      </c>
      <c r="B82" s="44" t="s">
        <v>236</v>
      </c>
      <c r="C82" s="44" t="s">
        <v>388</v>
      </c>
      <c r="D82" s="46" t="s">
        <v>252</v>
      </c>
      <c r="E82" s="54" t="s">
        <v>705</v>
      </c>
      <c r="F82" s="44" t="s">
        <v>243</v>
      </c>
      <c r="G82" s="44" t="s">
        <v>244</v>
      </c>
      <c r="H82" s="237">
        <f>'Merluza común Artesanal'!G74</f>
        <v>4.8170000000000002</v>
      </c>
      <c r="I82" s="237">
        <f>'Merluza común Artesanal'!H74</f>
        <v>0</v>
      </c>
      <c r="J82" s="237">
        <f>'Merluza común Artesanal'!I74</f>
        <v>7.0579999999999998</v>
      </c>
      <c r="K82" s="237">
        <f>'Merluza común Artesanal'!J74</f>
        <v>1.8480000000000001</v>
      </c>
      <c r="L82" s="237">
        <f>'Merluza común Artesanal'!K74</f>
        <v>5.21</v>
      </c>
      <c r="M82" s="242">
        <f>'Merluza común Artesanal'!L74</f>
        <v>0.26183054689713803</v>
      </c>
      <c r="N82" s="134" t="str">
        <f>'Merluza común Artesanal'!M74</f>
        <v xml:space="preserve"> -</v>
      </c>
      <c r="O82" s="45">
        <f>'Cesiones Individuales'!$B$3</f>
        <v>43465</v>
      </c>
      <c r="P82" s="48"/>
      <c r="Q82" s="37"/>
    </row>
    <row r="83" spans="1:17" s="36" customFormat="1" ht="15">
      <c r="A83" s="44" t="s">
        <v>235</v>
      </c>
      <c r="B83" s="44" t="s">
        <v>236</v>
      </c>
      <c r="C83" s="44" t="s">
        <v>388</v>
      </c>
      <c r="D83" s="46" t="s">
        <v>252</v>
      </c>
      <c r="E83" s="54" t="s">
        <v>705</v>
      </c>
      <c r="F83" s="44" t="s">
        <v>240</v>
      </c>
      <c r="G83" s="44" t="s">
        <v>244</v>
      </c>
      <c r="H83" s="237">
        <f>'Merluza común Artesanal'!N72</f>
        <v>9.6340000000000003</v>
      </c>
      <c r="I83" s="237">
        <f>'Merluza común Artesanal'!O72</f>
        <v>0</v>
      </c>
      <c r="J83" s="237">
        <f>'Merluza común Artesanal'!P72</f>
        <v>9.6340000000000003</v>
      </c>
      <c r="K83" s="237">
        <f>'Merluza común Artesanal'!Q72</f>
        <v>4.4240000000000004</v>
      </c>
      <c r="L83" s="237">
        <f>'Merluza común Artesanal'!R72</f>
        <v>5.21</v>
      </c>
      <c r="M83" s="242">
        <f>'Merluza común Artesanal'!S72</f>
        <v>0.45920697529582732</v>
      </c>
      <c r="N83" s="134" t="s">
        <v>583</v>
      </c>
      <c r="O83" s="45">
        <f>'Cesiones Individuales'!$B$3</f>
        <v>43465</v>
      </c>
      <c r="P83" s="48"/>
      <c r="Q83" s="37"/>
    </row>
    <row r="84" spans="1:17" s="36" customFormat="1" ht="15">
      <c r="A84" s="44" t="s">
        <v>235</v>
      </c>
      <c r="B84" s="44" t="s">
        <v>236</v>
      </c>
      <c r="C84" s="44" t="s">
        <v>388</v>
      </c>
      <c r="D84" s="46" t="s">
        <v>252</v>
      </c>
      <c r="E84" s="54" t="s">
        <v>706</v>
      </c>
      <c r="F84" s="44" t="s">
        <v>240</v>
      </c>
      <c r="G84" s="44" t="s">
        <v>240</v>
      </c>
      <c r="H84" s="237">
        <f>'Merluza común Artesanal'!G75</f>
        <v>0.84699999999999998</v>
      </c>
      <c r="I84" s="237">
        <f>'Merluza común Artesanal'!H75</f>
        <v>0</v>
      </c>
      <c r="J84" s="237">
        <f>'Merluza común Artesanal'!I75</f>
        <v>0.84699999999999998</v>
      </c>
      <c r="K84" s="237">
        <f>'Merluza común Artesanal'!J75</f>
        <v>0</v>
      </c>
      <c r="L84" s="237">
        <f>'Merluza común Artesanal'!K75</f>
        <v>0.84699999999999998</v>
      </c>
      <c r="M84" s="242">
        <f>'Merluza común Artesanal'!L75</f>
        <v>0</v>
      </c>
      <c r="N84" s="134" t="str">
        <f>'Merluza común Artesanal'!M75</f>
        <v xml:space="preserve"> -</v>
      </c>
      <c r="O84" s="45">
        <f>'Cesiones Individuales'!$B$3</f>
        <v>43465</v>
      </c>
      <c r="P84" s="48"/>
      <c r="Q84" s="37"/>
    </row>
    <row r="85" spans="1:17" s="36" customFormat="1" ht="15">
      <c r="A85" s="44" t="s">
        <v>235</v>
      </c>
      <c r="B85" s="44" t="s">
        <v>236</v>
      </c>
      <c r="C85" s="44" t="s">
        <v>388</v>
      </c>
      <c r="D85" s="46" t="s">
        <v>252</v>
      </c>
      <c r="E85" s="54" t="s">
        <v>706</v>
      </c>
      <c r="F85" s="44" t="s">
        <v>241</v>
      </c>
      <c r="G85" s="44" t="s">
        <v>242</v>
      </c>
      <c r="H85" s="237">
        <f>'Merluza común Artesanal'!G76</f>
        <v>3.9670000000000001</v>
      </c>
      <c r="I85" s="237">
        <f>'Merluza común Artesanal'!H76</f>
        <v>0</v>
      </c>
      <c r="J85" s="237">
        <f>'Merluza común Artesanal'!I76</f>
        <v>4.8140000000000001</v>
      </c>
      <c r="K85" s="237">
        <f>'Merluza común Artesanal'!J76</f>
        <v>0.42</v>
      </c>
      <c r="L85" s="237">
        <f>'Merluza común Artesanal'!K76</f>
        <v>4.3940000000000001</v>
      </c>
      <c r="M85" s="242">
        <f>'Merluza común Artesanal'!L76</f>
        <v>8.724553385957623E-2</v>
      </c>
      <c r="N85" s="134" t="str">
        <f>'Merluza común Artesanal'!M76</f>
        <v xml:space="preserve"> -</v>
      </c>
      <c r="O85" s="45">
        <f>'Cesiones Individuales'!$B$3</f>
        <v>43465</v>
      </c>
      <c r="P85" s="48"/>
      <c r="Q85" s="37"/>
    </row>
    <row r="86" spans="1:17" s="36" customFormat="1" ht="15">
      <c r="A86" s="44" t="s">
        <v>235</v>
      </c>
      <c r="B86" s="44" t="s">
        <v>236</v>
      </c>
      <c r="C86" s="44" t="s">
        <v>388</v>
      </c>
      <c r="D86" s="46" t="s">
        <v>252</v>
      </c>
      <c r="E86" s="54" t="s">
        <v>706</v>
      </c>
      <c r="F86" s="44" t="s">
        <v>243</v>
      </c>
      <c r="G86" s="44" t="s">
        <v>244</v>
      </c>
      <c r="H86" s="237">
        <f>'Merluza común Artesanal'!G77</f>
        <v>4.8150000000000004</v>
      </c>
      <c r="I86" s="237">
        <f>'Merluza común Artesanal'!H77</f>
        <v>0</v>
      </c>
      <c r="J86" s="237">
        <f>'Merluza común Artesanal'!I77</f>
        <v>9.2089999999999996</v>
      </c>
      <c r="K86" s="237">
        <f>'Merluza común Artesanal'!J77</f>
        <v>4.7320000000000002</v>
      </c>
      <c r="L86" s="237">
        <f>'Merluza común Artesanal'!K77</f>
        <v>4.4769999999999994</v>
      </c>
      <c r="M86" s="242">
        <f>'Merluza común Artesanal'!L77</f>
        <v>0.51384515148224563</v>
      </c>
      <c r="N86" s="134" t="str">
        <f>'Merluza común Artesanal'!M77</f>
        <v xml:space="preserve"> -</v>
      </c>
      <c r="O86" s="45">
        <f>'Cesiones Individuales'!$B$3</f>
        <v>43465</v>
      </c>
      <c r="P86" s="48"/>
      <c r="Q86" s="37"/>
    </row>
    <row r="87" spans="1:17" s="36" customFormat="1" ht="15">
      <c r="A87" s="44" t="s">
        <v>235</v>
      </c>
      <c r="B87" s="44" t="s">
        <v>236</v>
      </c>
      <c r="C87" s="44" t="s">
        <v>388</v>
      </c>
      <c r="D87" s="46" t="s">
        <v>252</v>
      </c>
      <c r="E87" s="54" t="s">
        <v>706</v>
      </c>
      <c r="F87" s="44" t="s">
        <v>240</v>
      </c>
      <c r="G87" s="44" t="s">
        <v>244</v>
      </c>
      <c r="H87" s="237">
        <f>'Merluza común Artesanal'!N75</f>
        <v>9.6290000000000013</v>
      </c>
      <c r="I87" s="237">
        <f>'Merluza común Artesanal'!O75</f>
        <v>0</v>
      </c>
      <c r="J87" s="237">
        <f>'Merluza común Artesanal'!P75</f>
        <v>9.6290000000000013</v>
      </c>
      <c r="K87" s="237">
        <f>'Merluza común Artesanal'!Q75</f>
        <v>5.1520000000000001</v>
      </c>
      <c r="L87" s="237">
        <f>'Merluza común Artesanal'!R75</f>
        <v>4.4770000000000012</v>
      </c>
      <c r="M87" s="242">
        <f>'Merluza común Artesanal'!S75</f>
        <v>0.53505036867795197</v>
      </c>
      <c r="N87" s="134" t="s">
        <v>583</v>
      </c>
      <c r="O87" s="45">
        <f>'Cesiones Individuales'!$B$3</f>
        <v>43465</v>
      </c>
      <c r="P87" s="48"/>
      <c r="Q87" s="37"/>
    </row>
    <row r="88" spans="1:17" s="36" customFormat="1" ht="15">
      <c r="A88" s="44" t="s">
        <v>235</v>
      </c>
      <c r="B88" s="44" t="s">
        <v>236</v>
      </c>
      <c r="C88" s="44" t="s">
        <v>388</v>
      </c>
      <c r="D88" s="46" t="s">
        <v>252</v>
      </c>
      <c r="E88" s="54" t="s">
        <v>707</v>
      </c>
      <c r="F88" s="44" t="s">
        <v>240</v>
      </c>
      <c r="G88" s="44" t="s">
        <v>240</v>
      </c>
      <c r="H88" s="237">
        <f>'Merluza común Artesanal'!G78</f>
        <v>0.84899999999999998</v>
      </c>
      <c r="I88" s="237">
        <f>'Merluza común Artesanal'!H78</f>
        <v>0</v>
      </c>
      <c r="J88" s="237">
        <f>'Merluza común Artesanal'!I78</f>
        <v>0.84899999999999998</v>
      </c>
      <c r="K88" s="237">
        <f>'Merluza común Artesanal'!J78</f>
        <v>1.036</v>
      </c>
      <c r="L88" s="237">
        <f>'Merluza común Artesanal'!K78</f>
        <v>-0.18700000000000006</v>
      </c>
      <c r="M88" s="242">
        <f>'Merluza común Artesanal'!L78</f>
        <v>1.2202591283863369</v>
      </c>
      <c r="N88" s="134" t="str">
        <f>'Merluza común Artesanal'!M78</f>
        <v xml:space="preserve"> -</v>
      </c>
      <c r="O88" s="45">
        <f>'Cesiones Individuales'!$B$3</f>
        <v>43465</v>
      </c>
      <c r="P88" s="48"/>
      <c r="Q88" s="37"/>
    </row>
    <row r="89" spans="1:17" s="36" customFormat="1" ht="15">
      <c r="A89" s="44" t="s">
        <v>235</v>
      </c>
      <c r="B89" s="44" t="s">
        <v>236</v>
      </c>
      <c r="C89" s="44" t="s">
        <v>388</v>
      </c>
      <c r="D89" s="46" t="s">
        <v>252</v>
      </c>
      <c r="E89" s="54" t="s">
        <v>707</v>
      </c>
      <c r="F89" s="44" t="s">
        <v>241</v>
      </c>
      <c r="G89" s="44" t="s">
        <v>242</v>
      </c>
      <c r="H89" s="237">
        <f>'Merluza común Artesanal'!G79</f>
        <v>3.9710000000000001</v>
      </c>
      <c r="I89" s="237">
        <f>'Merluza común Artesanal'!H79</f>
        <v>0</v>
      </c>
      <c r="J89" s="237">
        <f>'Merluza común Artesanal'!I79</f>
        <v>3.7839999999999998</v>
      </c>
      <c r="K89" s="237">
        <f>'Merluza común Artesanal'!J79</f>
        <v>2.3679999999999999</v>
      </c>
      <c r="L89" s="237">
        <f>'Merluza común Artesanal'!K79</f>
        <v>1.4159999999999999</v>
      </c>
      <c r="M89" s="242">
        <f>'Merluza común Artesanal'!L79</f>
        <v>0.62579281183932345</v>
      </c>
      <c r="N89" s="134" t="str">
        <f>'Merluza común Artesanal'!M79</f>
        <v xml:space="preserve"> -</v>
      </c>
      <c r="O89" s="45">
        <f>'Cesiones Individuales'!$B$3</f>
        <v>43465</v>
      </c>
      <c r="P89" s="48"/>
      <c r="Q89" s="37"/>
    </row>
    <row r="90" spans="1:17" s="36" customFormat="1" ht="15">
      <c r="A90" s="44" t="s">
        <v>235</v>
      </c>
      <c r="B90" s="44" t="s">
        <v>236</v>
      </c>
      <c r="C90" s="44" t="s">
        <v>388</v>
      </c>
      <c r="D90" s="46" t="s">
        <v>252</v>
      </c>
      <c r="E90" s="54" t="s">
        <v>707</v>
      </c>
      <c r="F90" s="44" t="s">
        <v>243</v>
      </c>
      <c r="G90" s="44" t="s">
        <v>244</v>
      </c>
      <c r="H90" s="237">
        <f>'Merluza común Artesanal'!G80</f>
        <v>4.8179999999999996</v>
      </c>
      <c r="I90" s="237">
        <f>'Merluza común Artesanal'!H80</f>
        <v>0</v>
      </c>
      <c r="J90" s="237">
        <f>'Merluza común Artesanal'!I80</f>
        <v>6.234</v>
      </c>
      <c r="K90" s="237">
        <f>'Merluza común Artesanal'!J80</f>
        <v>4.6210000000000004</v>
      </c>
      <c r="L90" s="237">
        <f>'Merluza común Artesanal'!K80</f>
        <v>1.6129999999999995</v>
      </c>
      <c r="M90" s="242">
        <f>'Merluza común Artesanal'!L80</f>
        <v>0.74125761950593527</v>
      </c>
      <c r="N90" s="134" t="str">
        <f>'Merluza común Artesanal'!M80</f>
        <v xml:space="preserve"> -</v>
      </c>
      <c r="O90" s="45">
        <f>'Cesiones Individuales'!$B$3</f>
        <v>43465</v>
      </c>
      <c r="P90" s="48"/>
      <c r="Q90" s="37"/>
    </row>
    <row r="91" spans="1:17" s="36" customFormat="1" ht="15">
      <c r="A91" s="44" t="s">
        <v>235</v>
      </c>
      <c r="B91" s="44" t="s">
        <v>236</v>
      </c>
      <c r="C91" s="44" t="s">
        <v>388</v>
      </c>
      <c r="D91" s="46" t="s">
        <v>252</v>
      </c>
      <c r="E91" s="54" t="s">
        <v>707</v>
      </c>
      <c r="F91" s="44" t="s">
        <v>240</v>
      </c>
      <c r="G91" s="44" t="s">
        <v>244</v>
      </c>
      <c r="H91" s="237">
        <f>'Merluza común Artesanal'!N78</f>
        <v>9.6379999999999999</v>
      </c>
      <c r="I91" s="237">
        <f>'Merluza común Artesanal'!O78</f>
        <v>0</v>
      </c>
      <c r="J91" s="237">
        <f>'Merluza común Artesanal'!P78</f>
        <v>9.6379999999999999</v>
      </c>
      <c r="K91" s="237">
        <f>'Merluza común Artesanal'!Q78</f>
        <v>8.0250000000000004</v>
      </c>
      <c r="L91" s="237">
        <f>'Merluza común Artesanal'!R78</f>
        <v>1.6129999999999995</v>
      </c>
      <c r="M91" s="242">
        <f>'Merluza común Artesanal'!S78</f>
        <v>0.83264162689354637</v>
      </c>
      <c r="N91" s="134" t="s">
        <v>583</v>
      </c>
      <c r="O91" s="45">
        <f>'Cesiones Individuales'!$B$3</f>
        <v>43465</v>
      </c>
      <c r="P91" s="48"/>
      <c r="Q91" s="37"/>
    </row>
    <row r="92" spans="1:17" s="36" customFormat="1" ht="15">
      <c r="A92" s="44" t="s">
        <v>235</v>
      </c>
      <c r="B92" s="44" t="s">
        <v>236</v>
      </c>
      <c r="C92" s="44" t="s">
        <v>388</v>
      </c>
      <c r="D92" s="46" t="s">
        <v>252</v>
      </c>
      <c r="E92" s="54" t="s">
        <v>708</v>
      </c>
      <c r="F92" s="44" t="s">
        <v>240</v>
      </c>
      <c r="G92" s="44" t="s">
        <v>240</v>
      </c>
      <c r="H92" s="237">
        <f>'Merluza común Artesanal'!G81</f>
        <v>0.84599999999999997</v>
      </c>
      <c r="I92" s="237">
        <f>'Merluza común Artesanal'!H81</f>
        <v>0</v>
      </c>
      <c r="J92" s="237">
        <f>'Merluza común Artesanal'!I81</f>
        <v>0.84599999999999997</v>
      </c>
      <c r="K92" s="237">
        <f>'Merluza común Artesanal'!J81</f>
        <v>0</v>
      </c>
      <c r="L92" s="237">
        <f>'Merluza común Artesanal'!K81</f>
        <v>0.84599999999999997</v>
      </c>
      <c r="M92" s="242">
        <f>'Merluza común Artesanal'!L81</f>
        <v>0</v>
      </c>
      <c r="N92" s="134" t="str">
        <f>'Merluza común Artesanal'!M81</f>
        <v xml:space="preserve"> -</v>
      </c>
      <c r="O92" s="45">
        <f>'Cesiones Individuales'!$B$3</f>
        <v>43465</v>
      </c>
      <c r="P92" s="48"/>
      <c r="Q92" s="37"/>
    </row>
    <row r="93" spans="1:17" s="36" customFormat="1" ht="15">
      <c r="A93" s="44" t="s">
        <v>235</v>
      </c>
      <c r="B93" s="44" t="s">
        <v>236</v>
      </c>
      <c r="C93" s="44" t="s">
        <v>388</v>
      </c>
      <c r="D93" s="46" t="s">
        <v>252</v>
      </c>
      <c r="E93" s="54" t="s">
        <v>708</v>
      </c>
      <c r="F93" s="44" t="s">
        <v>241</v>
      </c>
      <c r="G93" s="44" t="s">
        <v>242</v>
      </c>
      <c r="H93" s="237">
        <f>'Merluza común Artesanal'!G82</f>
        <v>3.9630000000000001</v>
      </c>
      <c r="I93" s="237">
        <f>'Merluza común Artesanal'!H82</f>
        <v>0</v>
      </c>
      <c r="J93" s="237">
        <f>'Merluza común Artesanal'!I82</f>
        <v>4.8090000000000002</v>
      </c>
      <c r="K93" s="237">
        <f>'Merluza común Artesanal'!J82</f>
        <v>2.78</v>
      </c>
      <c r="L93" s="237">
        <f>'Merluza común Artesanal'!K82</f>
        <v>2.0290000000000004</v>
      </c>
      <c r="M93" s="242">
        <f>'Merluza común Artesanal'!L82</f>
        <v>0.57808276148887494</v>
      </c>
      <c r="N93" s="134" t="str">
        <f>'Merluza común Artesanal'!M82</f>
        <v xml:space="preserve"> -</v>
      </c>
      <c r="O93" s="45">
        <f>'Cesiones Individuales'!$B$3</f>
        <v>43465</v>
      </c>
      <c r="P93" s="48"/>
      <c r="Q93" s="37"/>
    </row>
    <row r="94" spans="1:17" s="36" customFormat="1" ht="15">
      <c r="A94" s="44" t="s">
        <v>235</v>
      </c>
      <c r="B94" s="44" t="s">
        <v>236</v>
      </c>
      <c r="C94" s="44" t="s">
        <v>388</v>
      </c>
      <c r="D94" s="46" t="s">
        <v>252</v>
      </c>
      <c r="E94" s="54" t="s">
        <v>708</v>
      </c>
      <c r="F94" s="44" t="s">
        <v>243</v>
      </c>
      <c r="G94" s="44" t="s">
        <v>244</v>
      </c>
      <c r="H94" s="237">
        <f>'Merluza común Artesanal'!G83</f>
        <v>4.8099999999999996</v>
      </c>
      <c r="I94" s="237">
        <f>'Merluza común Artesanal'!H83</f>
        <v>0</v>
      </c>
      <c r="J94" s="237">
        <f>'Merluza común Artesanal'!I83</f>
        <v>6.8390000000000004</v>
      </c>
      <c r="K94" s="237">
        <f>'Merluza común Artesanal'!J83</f>
        <v>6.36</v>
      </c>
      <c r="L94" s="237">
        <f>'Merluza común Artesanal'!K83</f>
        <v>0.47900000000000009</v>
      </c>
      <c r="M94" s="242">
        <f>'Merluza común Artesanal'!L83</f>
        <v>0.92996052054393918</v>
      </c>
      <c r="N94" s="134" t="str">
        <f>'Merluza común Artesanal'!M83</f>
        <v xml:space="preserve"> -</v>
      </c>
      <c r="O94" s="45">
        <f>'Cesiones Individuales'!$B$3</f>
        <v>43465</v>
      </c>
      <c r="P94" s="48"/>
      <c r="Q94" s="37"/>
    </row>
    <row r="95" spans="1:17" s="36" customFormat="1" ht="15">
      <c r="A95" s="44" t="s">
        <v>235</v>
      </c>
      <c r="B95" s="44" t="s">
        <v>236</v>
      </c>
      <c r="C95" s="44" t="s">
        <v>388</v>
      </c>
      <c r="D95" s="46" t="s">
        <v>252</v>
      </c>
      <c r="E95" s="54" t="s">
        <v>708</v>
      </c>
      <c r="F95" s="44" t="s">
        <v>240</v>
      </c>
      <c r="G95" s="44" t="s">
        <v>244</v>
      </c>
      <c r="H95" s="237">
        <f>'Merluza común Artesanal'!N81</f>
        <v>9.6189999999999998</v>
      </c>
      <c r="I95" s="237">
        <f>'Merluza común Artesanal'!O81</f>
        <v>0</v>
      </c>
      <c r="J95" s="237">
        <f>'Merluza común Artesanal'!P81</f>
        <v>9.6189999999999998</v>
      </c>
      <c r="K95" s="237">
        <f>'Merluza común Artesanal'!Q81</f>
        <v>9.14</v>
      </c>
      <c r="L95" s="237">
        <f>'Merluza común Artesanal'!R81</f>
        <v>0.4789999999999992</v>
      </c>
      <c r="M95" s="242">
        <f>'Merluza común Artesanal'!S81</f>
        <v>0.95020272377586035</v>
      </c>
      <c r="N95" s="134" t="s">
        <v>583</v>
      </c>
      <c r="O95" s="45">
        <f>'Cesiones Individuales'!$B$3</f>
        <v>43465</v>
      </c>
      <c r="P95" s="48"/>
      <c r="Q95" s="37"/>
    </row>
    <row r="96" spans="1:17" s="36" customFormat="1" ht="15">
      <c r="A96" s="44" t="s">
        <v>235</v>
      </c>
      <c r="B96" s="44" t="s">
        <v>236</v>
      </c>
      <c r="C96" s="44" t="s">
        <v>388</v>
      </c>
      <c r="D96" s="46" t="s">
        <v>252</v>
      </c>
      <c r="E96" s="54" t="s">
        <v>421</v>
      </c>
      <c r="F96" s="44" t="s">
        <v>240</v>
      </c>
      <c r="G96" s="44" t="s">
        <v>240</v>
      </c>
      <c r="H96" s="237">
        <f>'Merluza común Artesanal'!G84</f>
        <v>0.84799999999999998</v>
      </c>
      <c r="I96" s="237">
        <f>'Merluza común Artesanal'!H84</f>
        <v>0</v>
      </c>
      <c r="J96" s="237">
        <f>'Merluza común Artesanal'!I84</f>
        <v>0.84799999999999998</v>
      </c>
      <c r="K96" s="237">
        <f>'Merluza común Artesanal'!J84</f>
        <v>0.19600000000000001</v>
      </c>
      <c r="L96" s="237">
        <f>'Merluza común Artesanal'!K84</f>
        <v>0.65199999999999991</v>
      </c>
      <c r="M96" s="242">
        <f>'Merluza común Artesanal'!L84</f>
        <v>0.23113207547169812</v>
      </c>
      <c r="N96" s="134" t="str">
        <f>'Merluza común Artesanal'!M84</f>
        <v xml:space="preserve"> -</v>
      </c>
      <c r="O96" s="45">
        <f>'Cesiones Individuales'!$B$3</f>
        <v>43465</v>
      </c>
      <c r="P96" s="48"/>
      <c r="Q96" s="37"/>
    </row>
    <row r="97" spans="1:17" s="36" customFormat="1" ht="15">
      <c r="A97" s="44" t="s">
        <v>235</v>
      </c>
      <c r="B97" s="44" t="s">
        <v>236</v>
      </c>
      <c r="C97" s="44" t="s">
        <v>388</v>
      </c>
      <c r="D97" s="46" t="s">
        <v>252</v>
      </c>
      <c r="E97" s="54" t="s">
        <v>421</v>
      </c>
      <c r="F97" s="44" t="s">
        <v>241</v>
      </c>
      <c r="G97" s="44" t="s">
        <v>242</v>
      </c>
      <c r="H97" s="237">
        <f>'Merluza común Artesanal'!G85</f>
        <v>6.3860000000000001</v>
      </c>
      <c r="I97" s="237">
        <f>'Merluza común Artesanal'!H85</f>
        <v>0</v>
      </c>
      <c r="J97" s="237">
        <f>'Merluza común Artesanal'!I85</f>
        <v>7.0380000000000003</v>
      </c>
      <c r="K97" s="237">
        <f>'Merluza común Artesanal'!J85</f>
        <v>4.9279999999999999</v>
      </c>
      <c r="L97" s="237">
        <f>'Merluza común Artesanal'!K85</f>
        <v>2.1100000000000003</v>
      </c>
      <c r="M97" s="242">
        <f>'Merluza común Artesanal'!L85</f>
        <v>0.70019892014776919</v>
      </c>
      <c r="N97" s="136">
        <f>'Merluza común Artesanal'!M85</f>
        <v>43206</v>
      </c>
      <c r="O97" s="45">
        <f>'Cesiones Individuales'!$B$3</f>
        <v>43465</v>
      </c>
      <c r="P97" s="48"/>
      <c r="Q97" s="37"/>
    </row>
    <row r="98" spans="1:17" s="36" customFormat="1" ht="15">
      <c r="A98" s="44" t="s">
        <v>235</v>
      </c>
      <c r="B98" s="44" t="s">
        <v>236</v>
      </c>
      <c r="C98" s="44" t="s">
        <v>388</v>
      </c>
      <c r="D98" s="46" t="s">
        <v>252</v>
      </c>
      <c r="E98" s="54" t="s">
        <v>421</v>
      </c>
      <c r="F98" s="44" t="s">
        <v>243</v>
      </c>
      <c r="G98" s="44" t="s">
        <v>244</v>
      </c>
      <c r="H98" s="237">
        <f>'Merluza común Artesanal'!G86</f>
        <v>2.411</v>
      </c>
      <c r="I98" s="237">
        <f>'Merluza común Artesanal'!H86</f>
        <v>0</v>
      </c>
      <c r="J98" s="237">
        <f>'Merluza común Artesanal'!I86</f>
        <v>4.5210000000000008</v>
      </c>
      <c r="K98" s="237">
        <f>'Merluza común Artesanal'!J86</f>
        <v>3.2759999999999998</v>
      </c>
      <c r="L98" s="237">
        <f>'Merluza común Artesanal'!K86</f>
        <v>1.245000000000001</v>
      </c>
      <c r="M98" s="242">
        <f>'Merluza común Artesanal'!L86</f>
        <v>0.72461844724618429</v>
      </c>
      <c r="N98" s="134" t="str">
        <f>'Merluza común Artesanal'!M86</f>
        <v xml:space="preserve"> -</v>
      </c>
      <c r="O98" s="45">
        <f>'Cesiones Individuales'!$B$3</f>
        <v>43465</v>
      </c>
      <c r="P98" s="48"/>
      <c r="Q98" s="37"/>
    </row>
    <row r="99" spans="1:17" s="36" customFormat="1" ht="15">
      <c r="A99" s="44" t="s">
        <v>235</v>
      </c>
      <c r="B99" s="44" t="s">
        <v>236</v>
      </c>
      <c r="C99" s="44" t="s">
        <v>388</v>
      </c>
      <c r="D99" s="46" t="s">
        <v>252</v>
      </c>
      <c r="E99" s="54" t="s">
        <v>421</v>
      </c>
      <c r="F99" s="44" t="s">
        <v>240</v>
      </c>
      <c r="G99" s="44" t="s">
        <v>244</v>
      </c>
      <c r="H99" s="237">
        <f>'Merluza común Artesanal'!N84</f>
        <v>9.6449999999999996</v>
      </c>
      <c r="I99" s="237">
        <f>'Merluza común Artesanal'!O84</f>
        <v>0</v>
      </c>
      <c r="J99" s="237">
        <f>'Merluza común Artesanal'!P84</f>
        <v>9.6449999999999996</v>
      </c>
      <c r="K99" s="237">
        <f>'Merluza común Artesanal'!Q84</f>
        <v>8.3999999999999986</v>
      </c>
      <c r="L99" s="237">
        <f>'Merluza común Artesanal'!R84</f>
        <v>1.245000000000001</v>
      </c>
      <c r="M99" s="242">
        <f>'Merluza común Artesanal'!S84</f>
        <v>0.87091757387247271</v>
      </c>
      <c r="N99" s="134" t="s">
        <v>583</v>
      </c>
      <c r="O99" s="45">
        <f>'Cesiones Individuales'!$B$3</f>
        <v>43465</v>
      </c>
      <c r="P99" s="48"/>
      <c r="Q99" s="37"/>
    </row>
    <row r="100" spans="1:17" s="36" customFormat="1" ht="15">
      <c r="A100" s="44" t="s">
        <v>235</v>
      </c>
      <c r="B100" s="44" t="s">
        <v>236</v>
      </c>
      <c r="C100" s="44" t="s">
        <v>388</v>
      </c>
      <c r="D100" s="46" t="s">
        <v>252</v>
      </c>
      <c r="E100" s="54" t="s">
        <v>709</v>
      </c>
      <c r="F100" s="44" t="s">
        <v>240</v>
      </c>
      <c r="G100" s="44" t="s">
        <v>240</v>
      </c>
      <c r="H100" s="237">
        <f>'Merluza común Artesanal'!G87</f>
        <v>0.84899999999999998</v>
      </c>
      <c r="I100" s="237">
        <f>'Merluza común Artesanal'!H87</f>
        <v>0</v>
      </c>
      <c r="J100" s="237">
        <f>'Merluza común Artesanal'!I87</f>
        <v>0.84899999999999998</v>
      </c>
      <c r="K100" s="237">
        <f>'Merluza común Artesanal'!J87</f>
        <v>1.1759999999999999</v>
      </c>
      <c r="L100" s="237">
        <f>'Merluza común Artesanal'!K87</f>
        <v>-0.32699999999999996</v>
      </c>
      <c r="M100" s="242">
        <f>'Merluza común Artesanal'!L87</f>
        <v>1.3851590106007066</v>
      </c>
      <c r="N100" s="134" t="str">
        <f>'Merluza común Artesanal'!M87</f>
        <v xml:space="preserve"> -</v>
      </c>
      <c r="O100" s="45">
        <f>'Cesiones Individuales'!$B$3</f>
        <v>43465</v>
      </c>
      <c r="P100" s="48"/>
      <c r="Q100" s="37"/>
    </row>
    <row r="101" spans="1:17" s="36" customFormat="1" ht="15">
      <c r="A101" s="44" t="s">
        <v>235</v>
      </c>
      <c r="B101" s="44" t="s">
        <v>236</v>
      </c>
      <c r="C101" s="44" t="s">
        <v>388</v>
      </c>
      <c r="D101" s="46" t="s">
        <v>252</v>
      </c>
      <c r="E101" s="54" t="s">
        <v>709</v>
      </c>
      <c r="F101" s="44" t="s">
        <v>241</v>
      </c>
      <c r="G101" s="44" t="s">
        <v>242</v>
      </c>
      <c r="H101" s="237">
        <f>'Merluza común Artesanal'!G88</f>
        <v>3.9729999999999999</v>
      </c>
      <c r="I101" s="237">
        <f>'Merluza común Artesanal'!H88</f>
        <v>0</v>
      </c>
      <c r="J101" s="237">
        <f>'Merluza común Artesanal'!I88</f>
        <v>3.6459999999999999</v>
      </c>
      <c r="K101" s="237">
        <f>'Merluza común Artesanal'!J88</f>
        <v>3.6960000000000002</v>
      </c>
      <c r="L101" s="237">
        <f>'Merluza común Artesanal'!K88</f>
        <v>-5.0000000000000266E-2</v>
      </c>
      <c r="M101" s="242">
        <f>'Merluza común Artesanal'!L88</f>
        <v>1.0137136588041691</v>
      </c>
      <c r="N101" s="45">
        <f>'Merluza común Artesanal'!M88</f>
        <v>43231</v>
      </c>
      <c r="O101" s="45">
        <f>'Cesiones Individuales'!$B$3</f>
        <v>43465</v>
      </c>
      <c r="P101" s="48"/>
      <c r="Q101" s="37"/>
    </row>
    <row r="102" spans="1:17" s="36" customFormat="1" ht="15">
      <c r="A102" s="44" t="s">
        <v>235</v>
      </c>
      <c r="B102" s="44" t="s">
        <v>236</v>
      </c>
      <c r="C102" s="44" t="s">
        <v>388</v>
      </c>
      <c r="D102" s="46" t="s">
        <v>252</v>
      </c>
      <c r="E102" s="54" t="s">
        <v>709</v>
      </c>
      <c r="F102" s="44" t="s">
        <v>243</v>
      </c>
      <c r="G102" s="44" t="s">
        <v>244</v>
      </c>
      <c r="H102" s="237">
        <f>'Merluza común Artesanal'!G89</f>
        <v>4.8239999999999998</v>
      </c>
      <c r="I102" s="237">
        <f>'Merluza común Artesanal'!H89</f>
        <v>0</v>
      </c>
      <c r="J102" s="237">
        <f>'Merluza común Artesanal'!I89</f>
        <v>4.7739999999999991</v>
      </c>
      <c r="K102" s="237">
        <f>'Merluza común Artesanal'!J89</f>
        <v>4.5919999999999996</v>
      </c>
      <c r="L102" s="237">
        <f>'Merluza común Artesanal'!K89</f>
        <v>0.1819999999999995</v>
      </c>
      <c r="M102" s="242">
        <f>'Merluza común Artesanal'!L89</f>
        <v>0.96187683284457492</v>
      </c>
      <c r="N102" s="45" t="str">
        <f>'Merluza común Artesanal'!M89</f>
        <v xml:space="preserve"> -</v>
      </c>
      <c r="O102" s="45">
        <f>'Cesiones Individuales'!$B$3</f>
        <v>43465</v>
      </c>
      <c r="P102" s="48"/>
      <c r="Q102" s="37"/>
    </row>
    <row r="103" spans="1:17" s="36" customFormat="1" ht="15">
      <c r="A103" s="44" t="s">
        <v>235</v>
      </c>
      <c r="B103" s="44" t="s">
        <v>236</v>
      </c>
      <c r="C103" s="44" t="s">
        <v>388</v>
      </c>
      <c r="D103" s="46" t="s">
        <v>252</v>
      </c>
      <c r="E103" s="54" t="s">
        <v>709</v>
      </c>
      <c r="F103" s="44" t="s">
        <v>240</v>
      </c>
      <c r="G103" s="44" t="s">
        <v>244</v>
      </c>
      <c r="H103" s="237">
        <f>'Merluza común Artesanal'!N87</f>
        <v>9.6460000000000008</v>
      </c>
      <c r="I103" s="237">
        <f>'Merluza común Artesanal'!O87</f>
        <v>0</v>
      </c>
      <c r="J103" s="237">
        <f>'Merluza común Artesanal'!P87</f>
        <v>9.6460000000000008</v>
      </c>
      <c r="K103" s="237">
        <f>'Merluza común Artesanal'!Q87</f>
        <v>9.4639999999999986</v>
      </c>
      <c r="L103" s="237">
        <f>'Merluza común Artesanal'!R87</f>
        <v>0.18200000000000216</v>
      </c>
      <c r="M103" s="242">
        <f>'Merluza común Artesanal'!S87</f>
        <v>0.9811320754716979</v>
      </c>
      <c r="N103" s="45" t="s">
        <v>583</v>
      </c>
      <c r="O103" s="45">
        <f>'Cesiones Individuales'!$B$3</f>
        <v>43465</v>
      </c>
      <c r="P103" s="48"/>
      <c r="Q103" s="37"/>
    </row>
    <row r="104" spans="1:17" s="36" customFormat="1" ht="15">
      <c r="A104" s="44" t="s">
        <v>235</v>
      </c>
      <c r="B104" s="44" t="s">
        <v>236</v>
      </c>
      <c r="C104" s="44" t="s">
        <v>388</v>
      </c>
      <c r="D104" s="46" t="s">
        <v>252</v>
      </c>
      <c r="E104" s="54" t="s">
        <v>422</v>
      </c>
      <c r="F104" s="44" t="s">
        <v>240</v>
      </c>
      <c r="G104" s="44" t="s">
        <v>240</v>
      </c>
      <c r="H104" s="237">
        <f>'Merluza común Artesanal'!G90</f>
        <v>0.84899999999999998</v>
      </c>
      <c r="I104" s="237">
        <f>'Merluza común Artesanal'!H90</f>
        <v>0</v>
      </c>
      <c r="J104" s="237">
        <f>'Merluza común Artesanal'!I90</f>
        <v>0.84899999999999998</v>
      </c>
      <c r="K104" s="237">
        <f>'Merluza común Artesanal'!J90</f>
        <v>1.1200000000000001</v>
      </c>
      <c r="L104" s="237">
        <f>'Merluza común Artesanal'!K90</f>
        <v>-0.27100000000000013</v>
      </c>
      <c r="M104" s="242">
        <f>'Merluza común Artesanal'!L90</f>
        <v>1.319199057714959</v>
      </c>
      <c r="N104" s="45" t="str">
        <f>'Merluza común Artesanal'!M90</f>
        <v xml:space="preserve"> -</v>
      </c>
      <c r="O104" s="45">
        <f>'Cesiones Individuales'!$B$3</f>
        <v>43465</v>
      </c>
      <c r="P104" s="48"/>
      <c r="Q104" s="37"/>
    </row>
    <row r="105" spans="1:17" s="36" customFormat="1" ht="15">
      <c r="A105" s="44" t="s">
        <v>235</v>
      </c>
      <c r="B105" s="44" t="s">
        <v>236</v>
      </c>
      <c r="C105" s="44" t="s">
        <v>388</v>
      </c>
      <c r="D105" s="46" t="s">
        <v>252</v>
      </c>
      <c r="E105" s="54" t="s">
        <v>422</v>
      </c>
      <c r="F105" s="44" t="s">
        <v>241</v>
      </c>
      <c r="G105" s="44" t="s">
        <v>242</v>
      </c>
      <c r="H105" s="237">
        <f>'Merluza común Artesanal'!G91</f>
        <v>3.9750000000000001</v>
      </c>
      <c r="I105" s="237">
        <f>'Merluza común Artesanal'!H91</f>
        <v>0</v>
      </c>
      <c r="J105" s="237">
        <f>'Merluza común Artesanal'!I91</f>
        <v>3.7039999999999997</v>
      </c>
      <c r="K105" s="237">
        <f>'Merluza común Artesanal'!J91</f>
        <v>1.9610000000000001</v>
      </c>
      <c r="L105" s="237">
        <f>'Merluza común Artesanal'!K91</f>
        <v>1.7429999999999997</v>
      </c>
      <c r="M105" s="242">
        <f>'Merluza común Artesanal'!L91</f>
        <v>0.52942764578833701</v>
      </c>
      <c r="N105" s="45" t="str">
        <f>'Merluza común Artesanal'!M91</f>
        <v xml:space="preserve"> -</v>
      </c>
      <c r="O105" s="45">
        <f>'Cesiones Individuales'!$B$3</f>
        <v>43465</v>
      </c>
      <c r="P105" s="48"/>
      <c r="Q105" s="37"/>
    </row>
    <row r="106" spans="1:17" s="36" customFormat="1" ht="15">
      <c r="A106" s="44" t="s">
        <v>235</v>
      </c>
      <c r="B106" s="44" t="s">
        <v>236</v>
      </c>
      <c r="C106" s="44" t="s">
        <v>388</v>
      </c>
      <c r="D106" s="46" t="s">
        <v>252</v>
      </c>
      <c r="E106" s="54" t="s">
        <v>422</v>
      </c>
      <c r="F106" s="44" t="s">
        <v>243</v>
      </c>
      <c r="G106" s="44" t="s">
        <v>244</v>
      </c>
      <c r="H106" s="237">
        <f>'Merluza común Artesanal'!G92</f>
        <v>4.8239999999999998</v>
      </c>
      <c r="I106" s="237">
        <f>'Merluza común Artesanal'!H92</f>
        <v>0</v>
      </c>
      <c r="J106" s="237">
        <f>'Merluza común Artesanal'!I92</f>
        <v>6.5669999999999993</v>
      </c>
      <c r="K106" s="237">
        <f>'Merluza común Artesanal'!J92</f>
        <v>5.1239999999999997</v>
      </c>
      <c r="L106" s="237">
        <f>'Merluza común Artesanal'!K92</f>
        <v>1.4429999999999996</v>
      </c>
      <c r="M106" s="242">
        <f>'Merluza común Artesanal'!L92</f>
        <v>0.78026496116948385</v>
      </c>
      <c r="N106" s="45" t="str">
        <f>'Merluza común Artesanal'!M92</f>
        <v xml:space="preserve"> -</v>
      </c>
      <c r="O106" s="45">
        <f>'Cesiones Individuales'!$B$3</f>
        <v>43465</v>
      </c>
      <c r="P106" s="48"/>
      <c r="Q106" s="37"/>
    </row>
    <row r="107" spans="1:17" s="36" customFormat="1" ht="15">
      <c r="A107" s="44" t="s">
        <v>235</v>
      </c>
      <c r="B107" s="44" t="s">
        <v>236</v>
      </c>
      <c r="C107" s="44" t="s">
        <v>388</v>
      </c>
      <c r="D107" s="46" t="s">
        <v>252</v>
      </c>
      <c r="E107" s="54" t="s">
        <v>422</v>
      </c>
      <c r="F107" s="44" t="s">
        <v>240</v>
      </c>
      <c r="G107" s="44" t="s">
        <v>244</v>
      </c>
      <c r="H107" s="237">
        <f>'Merluza común Artesanal'!N90</f>
        <v>9.6479999999999997</v>
      </c>
      <c r="I107" s="237">
        <f>'Merluza común Artesanal'!O90</f>
        <v>0</v>
      </c>
      <c r="J107" s="237">
        <f>'Merluza común Artesanal'!P90</f>
        <v>9.6479999999999997</v>
      </c>
      <c r="K107" s="237">
        <f>'Merluza común Artesanal'!Q90</f>
        <v>8.2050000000000001</v>
      </c>
      <c r="L107" s="237">
        <f>'Merluza común Artesanal'!R90</f>
        <v>1.4429999999999996</v>
      </c>
      <c r="M107" s="242">
        <f>'Merluza común Artesanal'!S90</f>
        <v>0.85043532338308458</v>
      </c>
      <c r="N107" s="45" t="s">
        <v>583</v>
      </c>
      <c r="O107" s="45">
        <f>'Cesiones Individuales'!$B$3</f>
        <v>43465</v>
      </c>
      <c r="P107" s="48"/>
      <c r="Q107" s="37"/>
    </row>
    <row r="108" spans="1:17" s="36" customFormat="1" ht="15">
      <c r="A108" s="44" t="s">
        <v>235</v>
      </c>
      <c r="B108" s="44" t="s">
        <v>236</v>
      </c>
      <c r="C108" s="44" t="s">
        <v>388</v>
      </c>
      <c r="D108" s="46" t="s">
        <v>252</v>
      </c>
      <c r="E108" s="54" t="s">
        <v>710</v>
      </c>
      <c r="F108" s="44" t="s">
        <v>240</v>
      </c>
      <c r="G108" s="44" t="s">
        <v>240</v>
      </c>
      <c r="H108" s="237">
        <f>'Merluza común Artesanal'!G93</f>
        <v>0.84799999999999998</v>
      </c>
      <c r="I108" s="237">
        <f>'Merluza común Artesanal'!H93</f>
        <v>0</v>
      </c>
      <c r="J108" s="237">
        <f>'Merluza común Artesanal'!I93</f>
        <v>0.84799999999999998</v>
      </c>
      <c r="K108" s="237">
        <f>'Merluza común Artesanal'!J93</f>
        <v>0.84</v>
      </c>
      <c r="L108" s="237">
        <f>'Merluza común Artesanal'!K93</f>
        <v>8.0000000000000071E-3</v>
      </c>
      <c r="M108" s="242">
        <f>'Merluza común Artesanal'!L93</f>
        <v>0.99056603773584906</v>
      </c>
      <c r="N108" s="45">
        <f>'Merluza común Artesanal'!M93</f>
        <v>43214</v>
      </c>
      <c r="O108" s="45">
        <f>'Cesiones Individuales'!$B$3</f>
        <v>43465</v>
      </c>
      <c r="P108" s="48"/>
      <c r="Q108" s="37"/>
    </row>
    <row r="109" spans="1:17" s="36" customFormat="1" ht="15">
      <c r="A109" s="44" t="s">
        <v>235</v>
      </c>
      <c r="B109" s="44" t="s">
        <v>236</v>
      </c>
      <c r="C109" s="44" t="s">
        <v>388</v>
      </c>
      <c r="D109" s="46" t="s">
        <v>252</v>
      </c>
      <c r="E109" s="54" t="s">
        <v>710</v>
      </c>
      <c r="F109" s="44" t="s">
        <v>241</v>
      </c>
      <c r="G109" s="44" t="s">
        <v>242</v>
      </c>
      <c r="H109" s="237">
        <f>'Merluza común Artesanal'!G94</f>
        <v>3.9729999999999999</v>
      </c>
      <c r="I109" s="237">
        <f>'Merluza común Artesanal'!H94</f>
        <v>0</v>
      </c>
      <c r="J109" s="237">
        <f>'Merluza común Artesanal'!I94</f>
        <v>3.9809999999999999</v>
      </c>
      <c r="K109" s="237">
        <f>'Merluza común Artesanal'!J94</f>
        <v>4.0860000000000003</v>
      </c>
      <c r="L109" s="237">
        <f>'Merluza común Artesanal'!K94</f>
        <v>-0.10500000000000043</v>
      </c>
      <c r="M109" s="242">
        <f>'Merluza común Artesanal'!L94</f>
        <v>1.0263752825923136</v>
      </c>
      <c r="N109" s="45" t="str">
        <f>'Merluza común Artesanal'!M94</f>
        <v xml:space="preserve"> -</v>
      </c>
      <c r="O109" s="45">
        <f>'Cesiones Individuales'!$B$3</f>
        <v>43465</v>
      </c>
      <c r="P109" s="48"/>
      <c r="Q109" s="37"/>
    </row>
    <row r="110" spans="1:17" s="36" customFormat="1" ht="15">
      <c r="A110" s="44" t="s">
        <v>235</v>
      </c>
      <c r="B110" s="44" t="s">
        <v>236</v>
      </c>
      <c r="C110" s="44" t="s">
        <v>388</v>
      </c>
      <c r="D110" s="46" t="s">
        <v>252</v>
      </c>
      <c r="E110" s="54" t="s">
        <v>710</v>
      </c>
      <c r="F110" s="44" t="s">
        <v>243</v>
      </c>
      <c r="G110" s="44" t="s">
        <v>244</v>
      </c>
      <c r="H110" s="237">
        <f>'Merluza común Artesanal'!G95</f>
        <v>4.8209999999999997</v>
      </c>
      <c r="I110" s="237">
        <f>'Merluza común Artesanal'!H95</f>
        <v>0</v>
      </c>
      <c r="J110" s="237">
        <f>'Merluza común Artesanal'!I95</f>
        <v>4.7159999999999993</v>
      </c>
      <c r="K110" s="237">
        <f>'Merluza común Artesanal'!J95</f>
        <v>3.36</v>
      </c>
      <c r="L110" s="237">
        <f>'Merluza común Artesanal'!K95</f>
        <v>1.3559999999999994</v>
      </c>
      <c r="M110" s="242">
        <f>'Merluza común Artesanal'!L95</f>
        <v>0.71246819338422396</v>
      </c>
      <c r="N110" s="45" t="str">
        <f>'Merluza común Artesanal'!M95</f>
        <v xml:space="preserve"> -</v>
      </c>
      <c r="O110" s="45">
        <f>'Cesiones Individuales'!$B$3</f>
        <v>43465</v>
      </c>
      <c r="P110" s="48"/>
      <c r="Q110" s="37"/>
    </row>
    <row r="111" spans="1:17" s="36" customFormat="1" ht="15">
      <c r="A111" s="44" t="s">
        <v>235</v>
      </c>
      <c r="B111" s="44" t="s">
        <v>236</v>
      </c>
      <c r="C111" s="44" t="s">
        <v>388</v>
      </c>
      <c r="D111" s="46" t="s">
        <v>252</v>
      </c>
      <c r="E111" s="54" t="s">
        <v>710</v>
      </c>
      <c r="F111" s="44" t="s">
        <v>240</v>
      </c>
      <c r="G111" s="44" t="s">
        <v>244</v>
      </c>
      <c r="H111" s="237">
        <f>'Merluza común Artesanal'!N93</f>
        <v>9.6419999999999995</v>
      </c>
      <c r="I111" s="237">
        <f>'Merluza común Artesanal'!O93</f>
        <v>0</v>
      </c>
      <c r="J111" s="237">
        <f>'Merluza común Artesanal'!P93</f>
        <v>9.6419999999999995</v>
      </c>
      <c r="K111" s="237">
        <f>'Merluza común Artesanal'!Q93</f>
        <v>8.2859999999999996</v>
      </c>
      <c r="L111" s="237">
        <f>'Merluza común Artesanal'!R93</f>
        <v>1.3559999999999999</v>
      </c>
      <c r="M111" s="242">
        <f>'Merluza común Artesanal'!S93</f>
        <v>0.8593652769135034</v>
      </c>
      <c r="N111" s="45" t="s">
        <v>583</v>
      </c>
      <c r="O111" s="45">
        <f>'Cesiones Individuales'!$B$3</f>
        <v>43465</v>
      </c>
      <c r="P111" s="48"/>
      <c r="Q111" s="37"/>
    </row>
    <row r="112" spans="1:17" s="36" customFormat="1" ht="15">
      <c r="A112" s="44" t="s">
        <v>235</v>
      </c>
      <c r="B112" s="44" t="s">
        <v>236</v>
      </c>
      <c r="C112" s="44" t="s">
        <v>388</v>
      </c>
      <c r="D112" s="46" t="s">
        <v>252</v>
      </c>
      <c r="E112" s="54" t="s">
        <v>711</v>
      </c>
      <c r="F112" s="44" t="s">
        <v>240</v>
      </c>
      <c r="G112" s="44" t="s">
        <v>240</v>
      </c>
      <c r="H112" s="237">
        <f>'Merluza común Artesanal'!G96</f>
        <v>0.84699999999999998</v>
      </c>
      <c r="I112" s="237">
        <f>'Merluza común Artesanal'!H96</f>
        <v>0</v>
      </c>
      <c r="J112" s="237">
        <f>'Merluza común Artesanal'!I96</f>
        <v>0.84699999999999998</v>
      </c>
      <c r="K112" s="237">
        <f>'Merluza común Artesanal'!J96</f>
        <v>0</v>
      </c>
      <c r="L112" s="237">
        <f>'Merluza común Artesanal'!K96</f>
        <v>0.84699999999999998</v>
      </c>
      <c r="M112" s="242">
        <f>'Merluza común Artesanal'!L96</f>
        <v>0</v>
      </c>
      <c r="N112" s="45" t="str">
        <f>'Merluza común Artesanal'!M96</f>
        <v xml:space="preserve"> -</v>
      </c>
      <c r="O112" s="45">
        <f>'Cesiones Individuales'!$B$3</f>
        <v>43465</v>
      </c>
      <c r="P112" s="48"/>
      <c r="Q112" s="37"/>
    </row>
    <row r="113" spans="1:17" s="36" customFormat="1" ht="15">
      <c r="A113" s="44" t="s">
        <v>235</v>
      </c>
      <c r="B113" s="44" t="s">
        <v>236</v>
      </c>
      <c r="C113" s="44" t="s">
        <v>388</v>
      </c>
      <c r="D113" s="46" t="s">
        <v>252</v>
      </c>
      <c r="E113" s="54" t="s">
        <v>711</v>
      </c>
      <c r="F113" s="44" t="s">
        <v>241</v>
      </c>
      <c r="G113" s="44" t="s">
        <v>242</v>
      </c>
      <c r="H113" s="237">
        <f>'Merluza común Artesanal'!G97</f>
        <v>3.9670000000000001</v>
      </c>
      <c r="I113" s="237">
        <f>'Merluza común Artesanal'!H97</f>
        <v>0</v>
      </c>
      <c r="J113" s="237">
        <f>'Merluza común Artesanal'!I97</f>
        <v>4.8140000000000001</v>
      </c>
      <c r="K113" s="237">
        <f>'Merluza común Artesanal'!J97</f>
        <v>1.708</v>
      </c>
      <c r="L113" s="237">
        <f>'Merluza común Artesanal'!K97</f>
        <v>3.1059999999999999</v>
      </c>
      <c r="M113" s="242">
        <f>'Merluza común Artesanal'!L97</f>
        <v>0.35479850436227667</v>
      </c>
      <c r="N113" s="45" t="str">
        <f>'Merluza común Artesanal'!M97</f>
        <v xml:space="preserve"> -</v>
      </c>
      <c r="O113" s="45">
        <f>'Cesiones Individuales'!$B$3</f>
        <v>43465</v>
      </c>
      <c r="P113" s="48"/>
      <c r="Q113" s="37"/>
    </row>
    <row r="114" spans="1:17" s="36" customFormat="1" ht="15">
      <c r="A114" s="44" t="s">
        <v>235</v>
      </c>
      <c r="B114" s="44" t="s">
        <v>236</v>
      </c>
      <c r="C114" s="44" t="s">
        <v>388</v>
      </c>
      <c r="D114" s="46" t="s">
        <v>252</v>
      </c>
      <c r="E114" s="54" t="s">
        <v>711</v>
      </c>
      <c r="F114" s="44" t="s">
        <v>243</v>
      </c>
      <c r="G114" s="44" t="s">
        <v>244</v>
      </c>
      <c r="H114" s="237">
        <f>'Merluza común Artesanal'!G98</f>
        <v>4.8150000000000004</v>
      </c>
      <c r="I114" s="237">
        <f>'Merluza común Artesanal'!H98</f>
        <v>0</v>
      </c>
      <c r="J114" s="237">
        <f>'Merluza común Artesanal'!I98</f>
        <v>7.9210000000000003</v>
      </c>
      <c r="K114" s="237">
        <f>'Merluza común Artesanal'!J98</f>
        <v>7.2240000000000002</v>
      </c>
      <c r="L114" s="237">
        <f>'Merluza común Artesanal'!K98</f>
        <v>0.69700000000000006</v>
      </c>
      <c r="M114" s="242">
        <f>'Merluza común Artesanal'!L98</f>
        <v>0.9120060598409292</v>
      </c>
      <c r="N114" s="45" t="str">
        <f>'Merluza común Artesanal'!M98</f>
        <v xml:space="preserve"> -</v>
      </c>
      <c r="O114" s="45">
        <f>'Cesiones Individuales'!$B$3</f>
        <v>43465</v>
      </c>
      <c r="P114" s="48"/>
      <c r="Q114" s="37"/>
    </row>
    <row r="115" spans="1:17" s="36" customFormat="1" ht="15">
      <c r="A115" s="44" t="s">
        <v>235</v>
      </c>
      <c r="B115" s="44" t="s">
        <v>236</v>
      </c>
      <c r="C115" s="44" t="s">
        <v>388</v>
      </c>
      <c r="D115" s="46" t="s">
        <v>252</v>
      </c>
      <c r="E115" s="54" t="s">
        <v>711</v>
      </c>
      <c r="F115" s="44" t="s">
        <v>240</v>
      </c>
      <c r="G115" s="44" t="s">
        <v>244</v>
      </c>
      <c r="H115" s="237">
        <f>'Merluza común Artesanal'!N96</f>
        <v>9.6290000000000013</v>
      </c>
      <c r="I115" s="237">
        <f>'Merluza común Artesanal'!O96</f>
        <v>0</v>
      </c>
      <c r="J115" s="237">
        <f>'Merluza común Artesanal'!P96</f>
        <v>9.6290000000000013</v>
      </c>
      <c r="K115" s="237">
        <f>'Merluza común Artesanal'!Q96</f>
        <v>8.9320000000000004</v>
      </c>
      <c r="L115" s="237">
        <f>'Merluza común Artesanal'!R96</f>
        <v>0.69700000000000095</v>
      </c>
      <c r="M115" s="242">
        <f>'Merluza común Artesanal'!S96</f>
        <v>0.92761449787101458</v>
      </c>
      <c r="N115" s="45" t="s">
        <v>583</v>
      </c>
      <c r="O115" s="45">
        <f>'Cesiones Individuales'!$B$3</f>
        <v>43465</v>
      </c>
      <c r="P115" s="48"/>
      <c r="Q115" s="37"/>
    </row>
    <row r="116" spans="1:17" s="36" customFormat="1" ht="15">
      <c r="A116" s="44" t="s">
        <v>235</v>
      </c>
      <c r="B116" s="44" t="s">
        <v>236</v>
      </c>
      <c r="C116" s="44" t="s">
        <v>388</v>
      </c>
      <c r="D116" s="46" t="s">
        <v>252</v>
      </c>
      <c r="E116" s="54" t="s">
        <v>712</v>
      </c>
      <c r="F116" s="44" t="s">
        <v>240</v>
      </c>
      <c r="G116" s="44" t="s">
        <v>240</v>
      </c>
      <c r="H116" s="237">
        <f>'Merluza común Artesanal'!G99</f>
        <v>0.84799999999999998</v>
      </c>
      <c r="I116" s="237">
        <f>'Merluza común Artesanal'!H99</f>
        <v>0</v>
      </c>
      <c r="J116" s="237">
        <f>'Merluza común Artesanal'!I99</f>
        <v>0.84799999999999998</v>
      </c>
      <c r="K116" s="237">
        <f>'Merluza común Artesanal'!J99</f>
        <v>0</v>
      </c>
      <c r="L116" s="237">
        <f>'Merluza común Artesanal'!K99</f>
        <v>0.84799999999999998</v>
      </c>
      <c r="M116" s="242">
        <f>'Merluza común Artesanal'!L99</f>
        <v>0</v>
      </c>
      <c r="N116" s="45" t="str">
        <f>'Merluza común Artesanal'!M99</f>
        <v xml:space="preserve"> -</v>
      </c>
      <c r="O116" s="45">
        <f>'Cesiones Individuales'!$B$3</f>
        <v>43465</v>
      </c>
      <c r="P116" s="48"/>
      <c r="Q116" s="37"/>
    </row>
    <row r="117" spans="1:17" s="36" customFormat="1" ht="15">
      <c r="A117" s="44" t="s">
        <v>235</v>
      </c>
      <c r="B117" s="44" t="s">
        <v>236</v>
      </c>
      <c r="C117" s="44" t="s">
        <v>388</v>
      </c>
      <c r="D117" s="46" t="s">
        <v>252</v>
      </c>
      <c r="E117" s="54" t="s">
        <v>712</v>
      </c>
      <c r="F117" s="44" t="s">
        <v>241</v>
      </c>
      <c r="G117" s="44" t="s">
        <v>242</v>
      </c>
      <c r="H117" s="237">
        <f>'Merluza común Artesanal'!G100</f>
        <v>3.97</v>
      </c>
      <c r="I117" s="237">
        <f>'Merluza común Artesanal'!H100</f>
        <v>0</v>
      </c>
      <c r="J117" s="237">
        <f>'Merluza común Artesanal'!I100</f>
        <v>4.8180000000000005</v>
      </c>
      <c r="K117" s="237">
        <f>'Merluza común Artesanal'!J100</f>
        <v>0.84</v>
      </c>
      <c r="L117" s="237">
        <f>'Merluza común Artesanal'!K100</f>
        <v>3.9780000000000006</v>
      </c>
      <c r="M117" s="242">
        <f>'Merluza común Artesanal'!L100</f>
        <v>0.17434620174346199</v>
      </c>
      <c r="N117" s="45" t="str">
        <f>'Merluza común Artesanal'!M100</f>
        <v xml:space="preserve"> -</v>
      </c>
      <c r="O117" s="45">
        <f>'Cesiones Individuales'!$B$3</f>
        <v>43465</v>
      </c>
      <c r="P117" s="48"/>
      <c r="Q117" s="37"/>
    </row>
    <row r="118" spans="1:17" s="36" customFormat="1" ht="15">
      <c r="A118" s="44" t="s">
        <v>235</v>
      </c>
      <c r="B118" s="44" t="s">
        <v>236</v>
      </c>
      <c r="C118" s="44" t="s">
        <v>388</v>
      </c>
      <c r="D118" s="46" t="s">
        <v>252</v>
      </c>
      <c r="E118" s="54" t="s">
        <v>712</v>
      </c>
      <c r="F118" s="44" t="s">
        <v>243</v>
      </c>
      <c r="G118" s="44" t="s">
        <v>244</v>
      </c>
      <c r="H118" s="237">
        <f>'Merluza común Artesanal'!G101</f>
        <v>4.8170000000000002</v>
      </c>
      <c r="I118" s="237">
        <f>'Merluza común Artesanal'!H101</f>
        <v>0</v>
      </c>
      <c r="J118" s="237">
        <f>'Merluza común Artesanal'!I101</f>
        <v>8.7950000000000017</v>
      </c>
      <c r="K118" s="237">
        <f>'Merluza común Artesanal'!J101</f>
        <v>6.7759999999999998</v>
      </c>
      <c r="L118" s="237">
        <f>'Merluza común Artesanal'!K101</f>
        <v>2.0190000000000019</v>
      </c>
      <c r="M118" s="242">
        <f>'Merluza común Artesanal'!L101</f>
        <v>0.7704377487208639</v>
      </c>
      <c r="N118" s="45" t="str">
        <f>'Merluza común Artesanal'!M101</f>
        <v xml:space="preserve"> -</v>
      </c>
      <c r="O118" s="45">
        <f>'Cesiones Individuales'!$B$3</f>
        <v>43465</v>
      </c>
      <c r="P118" s="48"/>
      <c r="Q118" s="37"/>
    </row>
    <row r="119" spans="1:17" s="36" customFormat="1" ht="15">
      <c r="A119" s="44" t="s">
        <v>235</v>
      </c>
      <c r="B119" s="44" t="s">
        <v>236</v>
      </c>
      <c r="C119" s="44" t="s">
        <v>388</v>
      </c>
      <c r="D119" s="46" t="s">
        <v>252</v>
      </c>
      <c r="E119" s="54" t="s">
        <v>712</v>
      </c>
      <c r="F119" s="44" t="s">
        <v>240</v>
      </c>
      <c r="G119" s="44" t="s">
        <v>244</v>
      </c>
      <c r="H119" s="237">
        <f>'Merluza común Artesanal'!N99</f>
        <v>9.6350000000000016</v>
      </c>
      <c r="I119" s="237">
        <f>'Merluza común Artesanal'!O99</f>
        <v>0</v>
      </c>
      <c r="J119" s="237">
        <f>'Merluza común Artesanal'!P99</f>
        <v>9.6350000000000016</v>
      </c>
      <c r="K119" s="237">
        <f>'Merluza común Artesanal'!Q99</f>
        <v>7.6159999999999997</v>
      </c>
      <c r="L119" s="237">
        <f>'Merluza común Artesanal'!R99</f>
        <v>2.0190000000000019</v>
      </c>
      <c r="M119" s="242">
        <f>'Merluza común Artesanal'!S99</f>
        <v>0.79045147898287482</v>
      </c>
      <c r="N119" s="45" t="s">
        <v>583</v>
      </c>
      <c r="O119" s="45">
        <f>'Cesiones Individuales'!$B$3</f>
        <v>43465</v>
      </c>
      <c r="P119" s="48"/>
      <c r="Q119" s="37"/>
    </row>
    <row r="120" spans="1:17" s="36" customFormat="1" ht="15">
      <c r="A120" s="44" t="s">
        <v>235</v>
      </c>
      <c r="B120" s="44" t="s">
        <v>236</v>
      </c>
      <c r="C120" s="44" t="s">
        <v>388</v>
      </c>
      <c r="D120" s="46" t="s">
        <v>252</v>
      </c>
      <c r="E120" s="54" t="s">
        <v>713</v>
      </c>
      <c r="F120" s="44" t="s">
        <v>240</v>
      </c>
      <c r="G120" s="44" t="s">
        <v>240</v>
      </c>
      <c r="H120" s="237">
        <f>'Merluza común Artesanal'!G102</f>
        <v>0.84799999999999998</v>
      </c>
      <c r="I120" s="237">
        <f>'Merluza común Artesanal'!H102</f>
        <v>0</v>
      </c>
      <c r="J120" s="237">
        <f>'Merluza común Artesanal'!I102</f>
        <v>0.84799999999999998</v>
      </c>
      <c r="K120" s="237">
        <f>'Merluza común Artesanal'!J102</f>
        <v>3.3039999999999998</v>
      </c>
      <c r="L120" s="237">
        <f>'Merluza común Artesanal'!K102</f>
        <v>-2.456</v>
      </c>
      <c r="M120" s="242">
        <f>'Merluza común Artesanal'!L102</f>
        <v>3.8962264150943393</v>
      </c>
      <c r="N120" s="45" t="str">
        <f>'Merluza común Artesanal'!M102</f>
        <v xml:space="preserve"> -</v>
      </c>
      <c r="O120" s="45">
        <f>'Cesiones Individuales'!$B$3</f>
        <v>43465</v>
      </c>
      <c r="P120" s="48"/>
      <c r="Q120" s="37"/>
    </row>
    <row r="121" spans="1:17" s="36" customFormat="1" ht="15">
      <c r="A121" s="44" t="s">
        <v>235</v>
      </c>
      <c r="B121" s="44" t="s">
        <v>236</v>
      </c>
      <c r="C121" s="44" t="s">
        <v>388</v>
      </c>
      <c r="D121" s="46" t="s">
        <v>252</v>
      </c>
      <c r="E121" s="54" t="s">
        <v>713</v>
      </c>
      <c r="F121" s="44" t="s">
        <v>241</v>
      </c>
      <c r="G121" s="44" t="s">
        <v>242</v>
      </c>
      <c r="H121" s="237">
        <f>'Merluza común Artesanal'!G103</f>
        <v>6.3819999999999997</v>
      </c>
      <c r="I121" s="237">
        <f>'Merluza común Artesanal'!H103</f>
        <v>0</v>
      </c>
      <c r="J121" s="237">
        <f>'Merluza común Artesanal'!I103</f>
        <v>3.9259999999999997</v>
      </c>
      <c r="K121" s="237">
        <f>'Merluza común Artesanal'!J103</f>
        <v>1.9019999999999999</v>
      </c>
      <c r="L121" s="237">
        <f>'Merluza común Artesanal'!K103</f>
        <v>2.024</v>
      </c>
      <c r="M121" s="242">
        <f>'Merluza común Artesanal'!L103</f>
        <v>0.48446255731023946</v>
      </c>
      <c r="N121" s="45">
        <f>'Merluza común Artesanal'!M103</f>
        <v>43167</v>
      </c>
      <c r="O121" s="45">
        <f>'Cesiones Individuales'!$B$3</f>
        <v>43465</v>
      </c>
      <c r="P121" s="48"/>
      <c r="Q121" s="37"/>
    </row>
    <row r="122" spans="1:17" s="36" customFormat="1" ht="15">
      <c r="A122" s="44" t="s">
        <v>235</v>
      </c>
      <c r="B122" s="44" t="s">
        <v>236</v>
      </c>
      <c r="C122" s="44" t="s">
        <v>388</v>
      </c>
      <c r="D122" s="46" t="s">
        <v>252</v>
      </c>
      <c r="E122" s="54" t="s">
        <v>713</v>
      </c>
      <c r="F122" s="44" t="s">
        <v>243</v>
      </c>
      <c r="G122" s="44" t="s">
        <v>244</v>
      </c>
      <c r="H122" s="237">
        <f>'Merluza común Artesanal'!G104</f>
        <v>2.41</v>
      </c>
      <c r="I122" s="237">
        <f>'Merluza común Artesanal'!H104</f>
        <v>0</v>
      </c>
      <c r="J122" s="237">
        <f>'Merluza común Artesanal'!I104</f>
        <v>4.4340000000000002</v>
      </c>
      <c r="K122" s="237">
        <f>'Merluza común Artesanal'!J104</f>
        <v>3.92</v>
      </c>
      <c r="L122" s="237">
        <f>'Merluza común Artesanal'!K104</f>
        <v>0.51400000000000023</v>
      </c>
      <c r="M122" s="242">
        <f>'Merluza común Artesanal'!L104</f>
        <v>0.88407758231844835</v>
      </c>
      <c r="N122" s="45" t="str">
        <f>'Merluza común Artesanal'!M104</f>
        <v xml:space="preserve"> -</v>
      </c>
      <c r="O122" s="45">
        <f>'Cesiones Individuales'!$B$3</f>
        <v>43465</v>
      </c>
      <c r="P122" s="48"/>
      <c r="Q122" s="37"/>
    </row>
    <row r="123" spans="1:17" s="36" customFormat="1" ht="15">
      <c r="A123" s="44" t="s">
        <v>235</v>
      </c>
      <c r="B123" s="44" t="s">
        <v>236</v>
      </c>
      <c r="C123" s="44" t="s">
        <v>388</v>
      </c>
      <c r="D123" s="46" t="s">
        <v>252</v>
      </c>
      <c r="E123" s="54" t="s">
        <v>713</v>
      </c>
      <c r="F123" s="44" t="s">
        <v>240</v>
      </c>
      <c r="G123" s="44" t="s">
        <v>244</v>
      </c>
      <c r="H123" s="237">
        <f>'Merluza común Artesanal'!N102</f>
        <v>9.64</v>
      </c>
      <c r="I123" s="237">
        <f>'Merluza común Artesanal'!O102</f>
        <v>0</v>
      </c>
      <c r="J123" s="237">
        <f>'Merluza común Artesanal'!P102</f>
        <v>9.64</v>
      </c>
      <c r="K123" s="237">
        <f>'Merluza común Artesanal'!Q102</f>
        <v>9.1259999999999994</v>
      </c>
      <c r="L123" s="237">
        <f>'Merluza común Artesanal'!R102</f>
        <v>0.51400000000000112</v>
      </c>
      <c r="M123" s="242">
        <f>'Merluza común Artesanal'!S102</f>
        <v>0.94668049792531106</v>
      </c>
      <c r="N123" s="45" t="s">
        <v>583</v>
      </c>
      <c r="O123" s="45">
        <f>'Cesiones Individuales'!$B$3</f>
        <v>43465</v>
      </c>
      <c r="P123" s="48"/>
      <c r="Q123" s="37"/>
    </row>
    <row r="124" spans="1:17" s="36" customFormat="1" ht="15">
      <c r="A124" s="44" t="s">
        <v>235</v>
      </c>
      <c r="B124" s="44" t="s">
        <v>236</v>
      </c>
      <c r="C124" s="44" t="s">
        <v>388</v>
      </c>
      <c r="D124" s="46" t="s">
        <v>252</v>
      </c>
      <c r="E124" s="54" t="s">
        <v>714</v>
      </c>
      <c r="F124" s="44" t="s">
        <v>240</v>
      </c>
      <c r="G124" s="44" t="s">
        <v>240</v>
      </c>
      <c r="H124" s="237">
        <f>'Merluza común Artesanal'!G105</f>
        <v>0.84799999999999998</v>
      </c>
      <c r="I124" s="237">
        <f>'Merluza común Artesanal'!H105</f>
        <v>0</v>
      </c>
      <c r="J124" s="237">
        <f>'Merluza común Artesanal'!I105</f>
        <v>0.84799999999999998</v>
      </c>
      <c r="K124" s="237">
        <f>'Merluza común Artesanal'!J105</f>
        <v>0</v>
      </c>
      <c r="L124" s="237">
        <f>'Merluza común Artesanal'!K105</f>
        <v>0.84799999999999998</v>
      </c>
      <c r="M124" s="242">
        <f>'Merluza común Artesanal'!L105</f>
        <v>0</v>
      </c>
      <c r="N124" s="45" t="str">
        <f>'Merluza común Artesanal'!M105</f>
        <v xml:space="preserve"> -</v>
      </c>
      <c r="O124" s="45">
        <f>'Cesiones Individuales'!$B$3</f>
        <v>43465</v>
      </c>
      <c r="P124" s="48"/>
      <c r="Q124" s="37"/>
    </row>
    <row r="125" spans="1:17" s="36" customFormat="1" ht="15">
      <c r="A125" s="44" t="s">
        <v>235</v>
      </c>
      <c r="B125" s="44" t="s">
        <v>236</v>
      </c>
      <c r="C125" s="44" t="s">
        <v>388</v>
      </c>
      <c r="D125" s="46" t="s">
        <v>252</v>
      </c>
      <c r="E125" s="54" t="s">
        <v>714</v>
      </c>
      <c r="F125" s="44" t="s">
        <v>241</v>
      </c>
      <c r="G125" s="44" t="s">
        <v>242</v>
      </c>
      <c r="H125" s="237">
        <f>'Merluza común Artesanal'!G106</f>
        <v>3.968</v>
      </c>
      <c r="I125" s="237">
        <f>'Merluza común Artesanal'!H106</f>
        <v>0</v>
      </c>
      <c r="J125" s="237">
        <f>'Merluza común Artesanal'!I106</f>
        <v>4.8159999999999998</v>
      </c>
      <c r="K125" s="237">
        <f>'Merluza común Artesanal'!J106</f>
        <v>3.92</v>
      </c>
      <c r="L125" s="237">
        <f>'Merluza común Artesanal'!K106</f>
        <v>0.89599999999999991</v>
      </c>
      <c r="M125" s="242">
        <f>'Merluza común Artesanal'!L106</f>
        <v>0.81395348837209303</v>
      </c>
      <c r="N125" s="45" t="str">
        <f>'Merluza común Artesanal'!M106</f>
        <v xml:space="preserve"> -</v>
      </c>
      <c r="O125" s="45">
        <f>'Cesiones Individuales'!$B$3</f>
        <v>43465</v>
      </c>
      <c r="P125" s="48"/>
      <c r="Q125" s="37"/>
    </row>
    <row r="126" spans="1:17" s="36" customFormat="1" ht="15">
      <c r="A126" s="44" t="s">
        <v>235</v>
      </c>
      <c r="B126" s="44" t="s">
        <v>236</v>
      </c>
      <c r="C126" s="44" t="s">
        <v>388</v>
      </c>
      <c r="D126" s="46" t="s">
        <v>252</v>
      </c>
      <c r="E126" s="54" t="s">
        <v>714</v>
      </c>
      <c r="F126" s="44" t="s">
        <v>243</v>
      </c>
      <c r="G126" s="44" t="s">
        <v>244</v>
      </c>
      <c r="H126" s="237">
        <f>'Merluza común Artesanal'!G107</f>
        <v>4.8159999999999998</v>
      </c>
      <c r="I126" s="237">
        <f>'Merluza común Artesanal'!H107</f>
        <v>0</v>
      </c>
      <c r="J126" s="237">
        <f>'Merluza común Artesanal'!I107</f>
        <v>5.7119999999999997</v>
      </c>
      <c r="K126" s="237">
        <f>'Merluza común Artesanal'!J107</f>
        <v>1.82</v>
      </c>
      <c r="L126" s="237">
        <f>'Merluza común Artesanal'!K107</f>
        <v>3.8919999999999995</v>
      </c>
      <c r="M126" s="242">
        <f>'Merluza común Artesanal'!L107</f>
        <v>0.31862745098039219</v>
      </c>
      <c r="N126" s="45" t="str">
        <f>'Merluza común Artesanal'!M107</f>
        <v xml:space="preserve"> -</v>
      </c>
      <c r="O126" s="45">
        <f>'Cesiones Individuales'!$B$3</f>
        <v>43465</v>
      </c>
      <c r="P126" s="48"/>
      <c r="Q126" s="37"/>
    </row>
    <row r="127" spans="1:17" s="36" customFormat="1" ht="15">
      <c r="A127" s="44" t="s">
        <v>235</v>
      </c>
      <c r="B127" s="44" t="s">
        <v>236</v>
      </c>
      <c r="C127" s="44" t="s">
        <v>388</v>
      </c>
      <c r="D127" s="46" t="s">
        <v>252</v>
      </c>
      <c r="E127" s="54" t="s">
        <v>714</v>
      </c>
      <c r="F127" s="44" t="s">
        <v>240</v>
      </c>
      <c r="G127" s="44" t="s">
        <v>244</v>
      </c>
      <c r="H127" s="237">
        <f>'Merluza común Artesanal'!N105</f>
        <v>9.6319999999999997</v>
      </c>
      <c r="I127" s="237">
        <f>'Merluza común Artesanal'!O105</f>
        <v>0</v>
      </c>
      <c r="J127" s="237">
        <f>'Merluza común Artesanal'!P105</f>
        <v>9.6319999999999997</v>
      </c>
      <c r="K127" s="237">
        <f>'Merluza común Artesanal'!Q105</f>
        <v>5.74</v>
      </c>
      <c r="L127" s="237">
        <f>'Merluza común Artesanal'!R105</f>
        <v>3.8919999999999995</v>
      </c>
      <c r="M127" s="242">
        <f>'Merluza común Artesanal'!S105</f>
        <v>0.59593023255813959</v>
      </c>
      <c r="N127" s="45" t="s">
        <v>583</v>
      </c>
      <c r="O127" s="45">
        <f>'Cesiones Individuales'!$B$3</f>
        <v>43465</v>
      </c>
      <c r="P127" s="48"/>
      <c r="Q127" s="37"/>
    </row>
    <row r="128" spans="1:17" s="36" customFormat="1" ht="15">
      <c r="A128" s="44" t="s">
        <v>235</v>
      </c>
      <c r="B128" s="44" t="s">
        <v>236</v>
      </c>
      <c r="C128" s="44" t="s">
        <v>388</v>
      </c>
      <c r="D128" s="46" t="s">
        <v>252</v>
      </c>
      <c r="E128" s="54" t="s">
        <v>44</v>
      </c>
      <c r="F128" s="44" t="s">
        <v>240</v>
      </c>
      <c r="G128" s="44" t="s">
        <v>240</v>
      </c>
      <c r="H128" s="237">
        <f>'Merluza común Artesanal'!G108</f>
        <v>0.84799999999999998</v>
      </c>
      <c r="I128" s="237">
        <f>'Merluza común Artesanal'!H108</f>
        <v>0</v>
      </c>
      <c r="J128" s="237">
        <f>'Merluza común Artesanal'!I108</f>
        <v>0.84799999999999998</v>
      </c>
      <c r="K128" s="237">
        <f>'Merluza común Artesanal'!J108</f>
        <v>0</v>
      </c>
      <c r="L128" s="237">
        <f>'Merluza común Artesanal'!K108</f>
        <v>0.84799999999999998</v>
      </c>
      <c r="M128" s="242">
        <f>'Merluza común Artesanal'!L108</f>
        <v>0</v>
      </c>
      <c r="N128" s="45" t="str">
        <f>'Merluza común Artesanal'!M108</f>
        <v xml:space="preserve"> -</v>
      </c>
      <c r="O128" s="45">
        <f>'Cesiones Individuales'!$B$3</f>
        <v>43465</v>
      </c>
      <c r="P128" s="48"/>
      <c r="Q128" s="37"/>
    </row>
    <row r="129" spans="1:17" s="36" customFormat="1" ht="15">
      <c r="A129" s="44" t="s">
        <v>235</v>
      </c>
      <c r="B129" s="44" t="s">
        <v>236</v>
      </c>
      <c r="C129" s="44" t="s">
        <v>388</v>
      </c>
      <c r="D129" s="46" t="s">
        <v>252</v>
      </c>
      <c r="E129" s="54" t="s">
        <v>44</v>
      </c>
      <c r="F129" s="44" t="s">
        <v>241</v>
      </c>
      <c r="G129" s="44" t="s">
        <v>242</v>
      </c>
      <c r="H129" s="237">
        <f>'Merluza común Artesanal'!G109</f>
        <v>3.9710000000000001</v>
      </c>
      <c r="I129" s="237">
        <f>'Merluza común Artesanal'!H109</f>
        <v>0</v>
      </c>
      <c r="J129" s="237">
        <f>'Merluza común Artesanal'!I109</f>
        <v>4.819</v>
      </c>
      <c r="K129" s="237">
        <f>'Merluza común Artesanal'!J109</f>
        <v>0</v>
      </c>
      <c r="L129" s="237">
        <f>'Merluza común Artesanal'!K109</f>
        <v>4.819</v>
      </c>
      <c r="M129" s="242">
        <f>'Merluza común Artesanal'!L109</f>
        <v>0</v>
      </c>
      <c r="N129" s="45" t="str">
        <f>'Merluza común Artesanal'!M109</f>
        <v xml:space="preserve"> -</v>
      </c>
      <c r="O129" s="45">
        <f>'Cesiones Individuales'!$B$3</f>
        <v>43465</v>
      </c>
      <c r="P129" s="48"/>
      <c r="Q129" s="37"/>
    </row>
    <row r="130" spans="1:17" s="36" customFormat="1" ht="15">
      <c r="A130" s="44" t="s">
        <v>235</v>
      </c>
      <c r="B130" s="44" t="s">
        <v>236</v>
      </c>
      <c r="C130" s="44" t="s">
        <v>388</v>
      </c>
      <c r="D130" s="46" t="s">
        <v>252</v>
      </c>
      <c r="E130" s="54" t="s">
        <v>44</v>
      </c>
      <c r="F130" s="44" t="s">
        <v>243</v>
      </c>
      <c r="G130" s="44" t="s">
        <v>244</v>
      </c>
      <c r="H130" s="237">
        <f>'Merluza común Artesanal'!G110</f>
        <v>4.82</v>
      </c>
      <c r="I130" s="237">
        <f>'Merluza común Artesanal'!H110</f>
        <v>0</v>
      </c>
      <c r="J130" s="237">
        <f>'Merluza común Artesanal'!I110</f>
        <v>9.6389999999999993</v>
      </c>
      <c r="K130" s="237">
        <f>'Merluza común Artesanal'!J110</f>
        <v>9.6259999999999994</v>
      </c>
      <c r="L130" s="237">
        <f>'Merluza común Artesanal'!K110</f>
        <v>1.2999999999999901E-2</v>
      </c>
      <c r="M130" s="242">
        <f>'Merluza común Artesanal'!L110</f>
        <v>0.9986513123768026</v>
      </c>
      <c r="N130" s="45" t="str">
        <f>'Merluza común Artesanal'!M110</f>
        <v xml:space="preserve"> -</v>
      </c>
      <c r="O130" s="45">
        <f>'Cesiones Individuales'!$B$3</f>
        <v>43465</v>
      </c>
      <c r="P130" s="48"/>
      <c r="Q130" s="37"/>
    </row>
    <row r="131" spans="1:17" s="36" customFormat="1" ht="15">
      <c r="A131" s="44" t="s">
        <v>235</v>
      </c>
      <c r="B131" s="44" t="s">
        <v>236</v>
      </c>
      <c r="C131" s="44" t="s">
        <v>388</v>
      </c>
      <c r="D131" s="46" t="s">
        <v>252</v>
      </c>
      <c r="E131" s="54" t="s">
        <v>44</v>
      </c>
      <c r="F131" s="44" t="s">
        <v>240</v>
      </c>
      <c r="G131" s="44" t="s">
        <v>244</v>
      </c>
      <c r="H131" s="237">
        <f>'Merluza común Artesanal'!N108</f>
        <v>9.6389999999999993</v>
      </c>
      <c r="I131" s="237">
        <f>'Merluza común Artesanal'!O108</f>
        <v>0</v>
      </c>
      <c r="J131" s="237">
        <f>'Merluza común Artesanal'!P108</f>
        <v>9.6389999999999993</v>
      </c>
      <c r="K131" s="237">
        <f>'Merluza común Artesanal'!Q108</f>
        <v>9.6259999999999994</v>
      </c>
      <c r="L131" s="237">
        <f>'Merluza común Artesanal'!R108</f>
        <v>1.2999999999999901E-2</v>
      </c>
      <c r="M131" s="242">
        <f>'Merluza común Artesanal'!S108</f>
        <v>0.9986513123768026</v>
      </c>
      <c r="N131" s="45" t="s">
        <v>583</v>
      </c>
      <c r="O131" s="45">
        <f>'Cesiones Individuales'!$B$3</f>
        <v>43465</v>
      </c>
      <c r="P131" s="48"/>
      <c r="Q131" s="37"/>
    </row>
    <row r="132" spans="1:17" s="36" customFormat="1" ht="15">
      <c r="A132" s="44" t="s">
        <v>235</v>
      </c>
      <c r="B132" s="44" t="s">
        <v>236</v>
      </c>
      <c r="C132" s="44" t="s">
        <v>388</v>
      </c>
      <c r="D132" s="46" t="s">
        <v>252</v>
      </c>
      <c r="E132" s="54" t="s">
        <v>267</v>
      </c>
      <c r="F132" s="44" t="s">
        <v>240</v>
      </c>
      <c r="G132" s="44" t="s">
        <v>240</v>
      </c>
      <c r="H132" s="237">
        <f>'Merluza común Artesanal'!G111</f>
        <v>15.263999999999999</v>
      </c>
      <c r="I132" s="237">
        <f>'Merluza común Artesanal'!H111</f>
        <v>0</v>
      </c>
      <c r="J132" s="237">
        <f>'Merluza común Artesanal'!I111</f>
        <v>15.263999999999999</v>
      </c>
      <c r="K132" s="237">
        <f>'Merluza común Artesanal'!J111</f>
        <v>12.13</v>
      </c>
      <c r="L132" s="237">
        <f>'Merluza común Artesanal'!K111</f>
        <v>3.1339999999999986</v>
      </c>
      <c r="M132" s="242">
        <f>'Merluza común Artesanal'!L111</f>
        <v>0.7946802935010483</v>
      </c>
      <c r="N132" s="45" t="str">
        <f>'Merluza común Artesanal'!M111</f>
        <v xml:space="preserve"> -</v>
      </c>
      <c r="O132" s="45">
        <f>'Cesiones Individuales'!$B$3</f>
        <v>43465</v>
      </c>
      <c r="P132" s="48"/>
      <c r="Q132" s="37"/>
    </row>
    <row r="133" spans="1:17" s="36" customFormat="1" ht="15">
      <c r="A133" s="44" t="s">
        <v>235</v>
      </c>
      <c r="B133" s="44" t="s">
        <v>236</v>
      </c>
      <c r="C133" s="44" t="s">
        <v>388</v>
      </c>
      <c r="D133" s="46" t="s">
        <v>252</v>
      </c>
      <c r="E133" s="54" t="s">
        <v>267</v>
      </c>
      <c r="F133" s="44" t="s">
        <v>241</v>
      </c>
      <c r="G133" s="44" t="s">
        <v>242</v>
      </c>
      <c r="H133" s="237">
        <f>'Merluza común Artesanal'!G112</f>
        <v>71.462999999999994</v>
      </c>
      <c r="I133" s="237">
        <f>'Merluza común Artesanal'!H112</f>
        <v>0</v>
      </c>
      <c r="J133" s="237">
        <f>'Merluza común Artesanal'!I112</f>
        <v>74.596999999999994</v>
      </c>
      <c r="K133" s="237">
        <f>'Merluza común Artesanal'!J112</f>
        <v>82.980999999999995</v>
      </c>
      <c r="L133" s="237">
        <f>'Merluza común Artesanal'!K112</f>
        <v>-8.3840000000000003</v>
      </c>
      <c r="M133" s="242">
        <f>'Merluza común Artesanal'!L112</f>
        <v>1.1123905787095996</v>
      </c>
      <c r="N133" s="45">
        <f>'Merluza común Artesanal'!M112</f>
        <v>43249</v>
      </c>
      <c r="O133" s="45">
        <f>'Cesiones Individuales'!$B$3</f>
        <v>43465</v>
      </c>
      <c r="P133" s="48"/>
      <c r="Q133" s="37"/>
    </row>
    <row r="134" spans="1:17" s="36" customFormat="1" ht="15">
      <c r="A134" s="44" t="s">
        <v>235</v>
      </c>
      <c r="B134" s="44" t="s">
        <v>236</v>
      </c>
      <c r="C134" s="44" t="s">
        <v>388</v>
      </c>
      <c r="D134" s="46" t="s">
        <v>252</v>
      </c>
      <c r="E134" s="54" t="s">
        <v>267</v>
      </c>
      <c r="F134" s="44" t="s">
        <v>243</v>
      </c>
      <c r="G134" s="44" t="s">
        <v>244</v>
      </c>
      <c r="H134" s="237">
        <f>'Merluza común Artesanal'!G113</f>
        <v>86.727000000000004</v>
      </c>
      <c r="I134" s="237">
        <f>'Merluza común Artesanal'!H113</f>
        <v>13.917999999999999</v>
      </c>
      <c r="J134" s="237">
        <f>'Merluza común Artesanal'!I113</f>
        <v>92.26100000000001</v>
      </c>
      <c r="K134" s="237">
        <f>'Merluza común Artesanal'!J113</f>
        <v>83.174999999999997</v>
      </c>
      <c r="L134" s="237">
        <f>'Merluza común Artesanal'!K113</f>
        <v>9.0860000000000127</v>
      </c>
      <c r="M134" s="242">
        <f>'Merluza común Artesanal'!L113</f>
        <v>0.90151851811708072</v>
      </c>
      <c r="N134" s="45" t="str">
        <f>'Merluza común Artesanal'!M113</f>
        <v xml:space="preserve"> -</v>
      </c>
      <c r="O134" s="45">
        <f>'Cesiones Individuales'!$B$3</f>
        <v>43465</v>
      </c>
      <c r="P134" s="48"/>
      <c r="Q134" s="37"/>
    </row>
    <row r="135" spans="1:17" s="36" customFormat="1" ht="15">
      <c r="A135" s="44" t="s">
        <v>235</v>
      </c>
      <c r="B135" s="44" t="s">
        <v>236</v>
      </c>
      <c r="C135" s="44" t="s">
        <v>388</v>
      </c>
      <c r="D135" s="46" t="s">
        <v>252</v>
      </c>
      <c r="E135" s="54" t="s">
        <v>267</v>
      </c>
      <c r="F135" s="44" t="s">
        <v>240</v>
      </c>
      <c r="G135" s="44" t="s">
        <v>244</v>
      </c>
      <c r="H135" s="237">
        <f>'Merluza común Artesanal'!N111</f>
        <v>173.45400000000001</v>
      </c>
      <c r="I135" s="237">
        <f>'Merluza común Artesanal'!O111</f>
        <v>13.917999999999999</v>
      </c>
      <c r="J135" s="237">
        <f>'Merluza común Artesanal'!P111</f>
        <v>187.37200000000001</v>
      </c>
      <c r="K135" s="237">
        <f>'Merluza común Artesanal'!Q111</f>
        <v>178.286</v>
      </c>
      <c r="L135" s="237">
        <f>'Merluza común Artesanal'!R111</f>
        <v>9.0860000000000127</v>
      </c>
      <c r="M135" s="242">
        <f>'Merluza común Artesanal'!S111</f>
        <v>0.9515082296180859</v>
      </c>
      <c r="N135" s="45" t="s">
        <v>583</v>
      </c>
      <c r="O135" s="45">
        <f>'Cesiones Individuales'!$B$3</f>
        <v>43465</v>
      </c>
      <c r="P135" s="48"/>
      <c r="Q135" s="37"/>
    </row>
    <row r="136" spans="1:17" s="36" customFormat="1" ht="15">
      <c r="A136" s="44" t="s">
        <v>235</v>
      </c>
      <c r="B136" s="44" t="s">
        <v>236</v>
      </c>
      <c r="C136" s="44" t="s">
        <v>189</v>
      </c>
      <c r="D136" s="39" t="s">
        <v>419</v>
      </c>
      <c r="E136" s="52" t="s">
        <v>418</v>
      </c>
      <c r="F136" s="44" t="s">
        <v>240</v>
      </c>
      <c r="G136" s="44" t="s">
        <v>244</v>
      </c>
      <c r="H136" s="237">
        <f>Resumen_año!E11</f>
        <v>376.226</v>
      </c>
      <c r="I136" s="237">
        <f>Resumen_año!F11</f>
        <v>13.917999999999999</v>
      </c>
      <c r="J136" s="237">
        <f>Resumen_año!G11</f>
        <v>390.14400000000001</v>
      </c>
      <c r="K136" s="237">
        <f>Resumen_año!H11</f>
        <v>332.96999999999997</v>
      </c>
      <c r="L136" s="237">
        <f>Resumen_año!I11</f>
        <v>57.174000000000035</v>
      </c>
      <c r="M136" s="242">
        <f>Resumen_año!J11</f>
        <v>0.85345410925196841</v>
      </c>
      <c r="N136" s="45" t="s">
        <v>583</v>
      </c>
      <c r="O136" s="45">
        <f>'Cesiones Individuales'!$B$3</f>
        <v>43465</v>
      </c>
      <c r="P136" s="48"/>
      <c r="Q136" s="37"/>
    </row>
    <row r="137" spans="1:17" s="36" customFormat="1" ht="14.45" customHeight="1">
      <c r="A137" s="44" t="s">
        <v>235</v>
      </c>
      <c r="B137" s="44" t="s">
        <v>236</v>
      </c>
      <c r="C137" s="44" t="s">
        <v>389</v>
      </c>
      <c r="D137" s="46" t="s">
        <v>252</v>
      </c>
      <c r="E137" s="213" t="s">
        <v>695</v>
      </c>
      <c r="F137" s="44" t="s">
        <v>240</v>
      </c>
      <c r="G137" s="44" t="s">
        <v>240</v>
      </c>
      <c r="H137" s="237">
        <f>'Merluza común Artesanal'!G146</f>
        <v>0.88700000000000001</v>
      </c>
      <c r="I137" s="237">
        <f>'Merluza común Artesanal'!H146</f>
        <v>0</v>
      </c>
      <c r="J137" s="237">
        <f>'Merluza común Artesanal'!I146</f>
        <v>0.88700000000000001</v>
      </c>
      <c r="K137" s="237">
        <f>'Merluza común Artesanal'!J146</f>
        <v>8.1000000000000003E-2</v>
      </c>
      <c r="L137" s="237">
        <f>'Merluza común Artesanal'!K146</f>
        <v>0.80600000000000005</v>
      </c>
      <c r="M137" s="242">
        <f>'Merluza común Artesanal'!L146</f>
        <v>9.1319052987598653E-2</v>
      </c>
      <c r="N137" s="45" t="str">
        <f>'Merluza común Artesanal'!M146</f>
        <v xml:space="preserve"> -</v>
      </c>
      <c r="O137" s="45">
        <f>'Cesiones Individuales'!$B$3</f>
        <v>43465</v>
      </c>
      <c r="P137" s="48"/>
      <c r="Q137" s="37"/>
    </row>
    <row r="138" spans="1:17" s="36" customFormat="1" ht="15">
      <c r="A138" s="44" t="s">
        <v>235</v>
      </c>
      <c r="B138" s="44" t="s">
        <v>236</v>
      </c>
      <c r="C138" s="44" t="s">
        <v>389</v>
      </c>
      <c r="D138" s="46" t="s">
        <v>252</v>
      </c>
      <c r="E138" s="213" t="s">
        <v>695</v>
      </c>
      <c r="F138" s="44" t="s">
        <v>241</v>
      </c>
      <c r="G138" s="44" t="s">
        <v>242</v>
      </c>
      <c r="H138" s="237">
        <f>'Merluza común Artesanal'!G147</f>
        <v>4.1539999999999999</v>
      </c>
      <c r="I138" s="237">
        <f>'Merluza común Artesanal'!H147</f>
        <v>0</v>
      </c>
      <c r="J138" s="237">
        <f>'Merluza común Artesanal'!I147</f>
        <v>4.96</v>
      </c>
      <c r="K138" s="237">
        <f>'Merluza común Artesanal'!J147</f>
        <v>2.4939999999999998</v>
      </c>
      <c r="L138" s="237">
        <f>'Merluza común Artesanal'!K147</f>
        <v>2.4660000000000002</v>
      </c>
      <c r="M138" s="242">
        <f>'Merluza común Artesanal'!L147</f>
        <v>0.50282258064516128</v>
      </c>
      <c r="N138" s="45" t="str">
        <f>'Merluza común Artesanal'!M147</f>
        <v xml:space="preserve"> -</v>
      </c>
      <c r="O138" s="45">
        <f>'Cesiones Individuales'!$B$3</f>
        <v>43465</v>
      </c>
      <c r="P138" s="48"/>
      <c r="Q138" s="37"/>
    </row>
    <row r="139" spans="1:17" s="36" customFormat="1" ht="15">
      <c r="A139" s="44" t="s">
        <v>235</v>
      </c>
      <c r="B139" s="44" t="s">
        <v>236</v>
      </c>
      <c r="C139" s="44" t="s">
        <v>389</v>
      </c>
      <c r="D139" s="46" t="s">
        <v>252</v>
      </c>
      <c r="E139" s="213" t="s">
        <v>695</v>
      </c>
      <c r="F139" s="44" t="s">
        <v>243</v>
      </c>
      <c r="G139" s="44" t="s">
        <v>244</v>
      </c>
      <c r="H139" s="237">
        <f>'Merluza común Artesanal'!G148</f>
        <v>5.0410000000000004</v>
      </c>
      <c r="I139" s="237">
        <f>'Merluza común Artesanal'!H148</f>
        <v>0</v>
      </c>
      <c r="J139" s="237">
        <f>'Merluza común Artesanal'!I148</f>
        <v>7.5070000000000006</v>
      </c>
      <c r="K139" s="237">
        <f>'Merluza común Artesanal'!J148</f>
        <v>6.5469999999999997</v>
      </c>
      <c r="L139" s="237">
        <f>'Merluza común Artesanal'!K148</f>
        <v>0.96000000000000085</v>
      </c>
      <c r="M139" s="242">
        <f>'Merluza común Artesanal'!L148</f>
        <v>0.872119355268416</v>
      </c>
      <c r="N139" s="45">
        <f>'Merluza común Artesanal'!M148</f>
        <v>43465</v>
      </c>
      <c r="O139" s="45">
        <f>'Cesiones Individuales'!$B$3</f>
        <v>43465</v>
      </c>
      <c r="P139" s="48"/>
      <c r="Q139" s="37"/>
    </row>
    <row r="140" spans="1:17" s="36" customFormat="1" ht="15">
      <c r="A140" s="44" t="s">
        <v>235</v>
      </c>
      <c r="B140" s="44" t="s">
        <v>236</v>
      </c>
      <c r="C140" s="44" t="s">
        <v>389</v>
      </c>
      <c r="D140" s="46" t="s">
        <v>252</v>
      </c>
      <c r="E140" s="213" t="s">
        <v>695</v>
      </c>
      <c r="F140" s="44" t="s">
        <v>240</v>
      </c>
      <c r="G140" s="44" t="s">
        <v>244</v>
      </c>
      <c r="H140" s="237">
        <f>'Merluza común Artesanal'!N146</f>
        <v>10.082000000000001</v>
      </c>
      <c r="I140" s="237">
        <f>'Merluza común Artesanal'!O146</f>
        <v>0</v>
      </c>
      <c r="J140" s="237">
        <f>'Merluza común Artesanal'!P146</f>
        <v>10.082000000000001</v>
      </c>
      <c r="K140" s="237">
        <f>'Merluza común Artesanal'!Q146</f>
        <v>9.1219999999999999</v>
      </c>
      <c r="L140" s="237">
        <f>'Merluza común Artesanal'!R146</f>
        <v>0.96000000000000085</v>
      </c>
      <c r="M140" s="242">
        <f>'Merluza común Artesanal'!S146</f>
        <v>0.90478079746082118</v>
      </c>
      <c r="N140" s="45" t="s">
        <v>583</v>
      </c>
      <c r="O140" s="45">
        <f>'Cesiones Individuales'!$B$3</f>
        <v>43465</v>
      </c>
      <c r="P140" s="48"/>
      <c r="Q140" s="37"/>
    </row>
    <row r="141" spans="1:17" s="36" customFormat="1" ht="15">
      <c r="A141" s="44" t="s">
        <v>235</v>
      </c>
      <c r="B141" s="44" t="s">
        <v>236</v>
      </c>
      <c r="C141" s="44" t="s">
        <v>389</v>
      </c>
      <c r="D141" s="46" t="s">
        <v>252</v>
      </c>
      <c r="E141" s="207" t="s">
        <v>36</v>
      </c>
      <c r="F141" s="208" t="s">
        <v>240</v>
      </c>
      <c r="G141" s="208" t="s">
        <v>240</v>
      </c>
      <c r="H141" s="239">
        <f>'Merluza común Artesanal'!G116</f>
        <v>0.88600000000000001</v>
      </c>
      <c r="I141" s="239">
        <f>'Merluza común Artesanal'!H116</f>
        <v>0</v>
      </c>
      <c r="J141" s="239">
        <f>'Merluza común Artesanal'!I116</f>
        <v>0.88600000000000001</v>
      </c>
      <c r="K141" s="239">
        <f>'Merluza común Artesanal'!J116</f>
        <v>1.026</v>
      </c>
      <c r="L141" s="239">
        <f>'Merluza común Artesanal'!K116</f>
        <v>-0.14000000000000001</v>
      </c>
      <c r="M141" s="243">
        <f>'Merluza común Artesanal'!L116</f>
        <v>1.1580135440180588</v>
      </c>
      <c r="N141" s="209" t="str">
        <f>'Merluza común Artesanal'!M116</f>
        <v xml:space="preserve"> -</v>
      </c>
      <c r="O141" s="45">
        <f>'Cesiones Individuales'!$B$3</f>
        <v>43465</v>
      </c>
      <c r="P141" s="48"/>
      <c r="Q141" s="37"/>
    </row>
    <row r="142" spans="1:17" s="36" customFormat="1" ht="15">
      <c r="A142" s="44" t="s">
        <v>235</v>
      </c>
      <c r="B142" s="44" t="s">
        <v>236</v>
      </c>
      <c r="C142" s="44" t="s">
        <v>389</v>
      </c>
      <c r="D142" s="46" t="s">
        <v>252</v>
      </c>
      <c r="E142" s="207" t="s">
        <v>36</v>
      </c>
      <c r="F142" s="208" t="s">
        <v>241</v>
      </c>
      <c r="G142" s="208" t="s">
        <v>242</v>
      </c>
      <c r="H142" s="239">
        <f>'Merluza común Artesanal'!G117</f>
        <v>4.1500000000000004</v>
      </c>
      <c r="I142" s="239">
        <f>'Merluza común Artesanal'!H117</f>
        <v>0</v>
      </c>
      <c r="J142" s="239">
        <f>'Merluza común Artesanal'!I117</f>
        <v>4.0100000000000007</v>
      </c>
      <c r="K142" s="239">
        <f>'Merluza común Artesanal'!J117</f>
        <v>3.2129999999999996</v>
      </c>
      <c r="L142" s="239">
        <f>'Merluza común Artesanal'!K117</f>
        <v>0.79700000000000104</v>
      </c>
      <c r="M142" s="243">
        <f>'Merluza común Artesanal'!L117</f>
        <v>0.80124688279301726</v>
      </c>
      <c r="N142" s="209" t="str">
        <f>'Merluza común Artesanal'!M117</f>
        <v xml:space="preserve"> -</v>
      </c>
      <c r="O142" s="45">
        <f>'Cesiones Individuales'!$B$3</f>
        <v>43465</v>
      </c>
      <c r="P142" s="48"/>
      <c r="Q142" s="37"/>
    </row>
    <row r="143" spans="1:17" ht="15.75" customHeight="1">
      <c r="A143" s="44" t="s">
        <v>235</v>
      </c>
      <c r="B143" s="44" t="s">
        <v>236</v>
      </c>
      <c r="C143" s="44" t="s">
        <v>389</v>
      </c>
      <c r="D143" s="46" t="s">
        <v>252</v>
      </c>
      <c r="E143" s="207" t="s">
        <v>36</v>
      </c>
      <c r="F143" s="208" t="s">
        <v>243</v>
      </c>
      <c r="G143" s="208" t="s">
        <v>244</v>
      </c>
      <c r="H143" s="239">
        <f>'Merluza común Artesanal'!G118</f>
        <v>5.0359999999999996</v>
      </c>
      <c r="I143" s="239">
        <f>'Merluza común Artesanal'!H118</f>
        <v>0</v>
      </c>
      <c r="J143" s="239">
        <f>'Merluza común Artesanal'!I118</f>
        <v>5.8330000000000002</v>
      </c>
      <c r="K143" s="239">
        <f>'Merluza común Artesanal'!J118</f>
        <v>4.8869999999999996</v>
      </c>
      <c r="L143" s="239">
        <f>'Merluza común Artesanal'!K118</f>
        <v>0.94600000000000062</v>
      </c>
      <c r="M143" s="243">
        <f>'Merluza común Artesanal'!L118</f>
        <v>0.83781930396022619</v>
      </c>
      <c r="N143" s="209" t="str">
        <f>'Merluza común Artesanal'!M118</f>
        <v xml:space="preserve"> -</v>
      </c>
      <c r="O143" s="45">
        <f>'Cesiones Individuales'!$B$3</f>
        <v>43465</v>
      </c>
    </row>
    <row r="144" spans="1:17" s="36" customFormat="1" ht="15">
      <c r="A144" s="44" t="s">
        <v>235</v>
      </c>
      <c r="B144" s="44" t="s">
        <v>236</v>
      </c>
      <c r="C144" s="44" t="s">
        <v>389</v>
      </c>
      <c r="D144" s="46" t="s">
        <v>252</v>
      </c>
      <c r="E144" s="207" t="s">
        <v>36</v>
      </c>
      <c r="F144" s="208" t="s">
        <v>240</v>
      </c>
      <c r="G144" s="208" t="s">
        <v>244</v>
      </c>
      <c r="H144" s="239">
        <f>'Merluza común Artesanal'!N116</f>
        <v>10.071999999999999</v>
      </c>
      <c r="I144" s="239">
        <f>'Merluza común Artesanal'!O116</f>
        <v>0</v>
      </c>
      <c r="J144" s="239">
        <f>'Merluza común Artesanal'!P116</f>
        <v>10.071999999999999</v>
      </c>
      <c r="K144" s="239">
        <f>'Merluza común Artesanal'!Q116</f>
        <v>9.1259999999999994</v>
      </c>
      <c r="L144" s="239">
        <f>'Merluza común Artesanal'!R116</f>
        <v>0.94599999999999973</v>
      </c>
      <c r="M144" s="243">
        <f>'Merluza común Artesanal'!S116</f>
        <v>0.9060762509928515</v>
      </c>
      <c r="N144" s="209" t="s">
        <v>583</v>
      </c>
      <c r="O144" s="45">
        <f>'Cesiones Individuales'!$B$3</f>
        <v>43465</v>
      </c>
      <c r="P144" s="48"/>
      <c r="Q144" s="37"/>
    </row>
    <row r="145" spans="1:15" ht="15.75" customHeight="1">
      <c r="A145" s="44" t="s">
        <v>235</v>
      </c>
      <c r="B145" s="44" t="s">
        <v>236</v>
      </c>
      <c r="C145" s="44" t="s">
        <v>389</v>
      </c>
      <c r="D145" s="46" t="s">
        <v>252</v>
      </c>
      <c r="E145" s="210" t="s">
        <v>37</v>
      </c>
      <c r="F145" s="44" t="s">
        <v>240</v>
      </c>
      <c r="G145" s="44" t="s">
        <v>240</v>
      </c>
      <c r="H145" s="237">
        <f>'Merluza común Artesanal'!G119</f>
        <v>0.88700000000000001</v>
      </c>
      <c r="I145" s="237">
        <f>'Merluza común Artesanal'!H119</f>
        <v>0</v>
      </c>
      <c r="J145" s="237">
        <f>'Merluza común Artesanal'!I119</f>
        <v>0.88700000000000001</v>
      </c>
      <c r="K145" s="237">
        <f>'Merluza común Artesanal'!J119</f>
        <v>1.161</v>
      </c>
      <c r="L145" s="237">
        <f>'Merluza común Artesanal'!K119</f>
        <v>-0.27400000000000002</v>
      </c>
      <c r="M145" s="242">
        <f>'Merluza común Artesanal'!L119</f>
        <v>1.3089064261555807</v>
      </c>
      <c r="N145" s="45" t="str">
        <f>'Merluza común Artesanal'!M119</f>
        <v xml:space="preserve"> -</v>
      </c>
      <c r="O145" s="45">
        <f>'Cesiones Individuales'!$B$3</f>
        <v>43465</v>
      </c>
    </row>
    <row r="146" spans="1:15" ht="15.75" customHeight="1">
      <c r="A146" s="44" t="s">
        <v>235</v>
      </c>
      <c r="B146" s="44" t="s">
        <v>236</v>
      </c>
      <c r="C146" s="44" t="s">
        <v>389</v>
      </c>
      <c r="D146" s="46" t="s">
        <v>252</v>
      </c>
      <c r="E146" s="210" t="s">
        <v>37</v>
      </c>
      <c r="F146" s="44" t="s">
        <v>241</v>
      </c>
      <c r="G146" s="44" t="s">
        <v>242</v>
      </c>
      <c r="H146" s="237">
        <f>'Merluza común Artesanal'!G120</f>
        <v>4.1520000000000001</v>
      </c>
      <c r="I146" s="237">
        <f>'Merluza común Artesanal'!H120</f>
        <v>0</v>
      </c>
      <c r="J146" s="237">
        <f>'Merluza común Artesanal'!I120</f>
        <v>3.8780000000000001</v>
      </c>
      <c r="K146" s="237">
        <f>'Merluza común Artesanal'!J120</f>
        <v>2.9430000000000001</v>
      </c>
      <c r="L146" s="237">
        <f>'Merluza común Artesanal'!K120</f>
        <v>0.93500000000000005</v>
      </c>
      <c r="M146" s="242">
        <f>'Merluza común Artesanal'!L120</f>
        <v>0.75889633831872094</v>
      </c>
      <c r="N146" s="45" t="str">
        <f>'Merluza común Artesanal'!M120</f>
        <v xml:space="preserve"> -</v>
      </c>
      <c r="O146" s="45">
        <f>'Cesiones Individuales'!$B$3</f>
        <v>43465</v>
      </c>
    </row>
    <row r="147" spans="1:15" ht="15.75" customHeight="1">
      <c r="A147" s="44" t="s">
        <v>235</v>
      </c>
      <c r="B147" s="44" t="s">
        <v>236</v>
      </c>
      <c r="C147" s="44" t="s">
        <v>389</v>
      </c>
      <c r="D147" s="46" t="s">
        <v>252</v>
      </c>
      <c r="E147" s="210" t="s">
        <v>37</v>
      </c>
      <c r="F147" s="44" t="s">
        <v>243</v>
      </c>
      <c r="G147" s="44" t="s">
        <v>244</v>
      </c>
      <c r="H147" s="237">
        <f>'Merluza común Artesanal'!G121</f>
        <v>5.0380000000000003</v>
      </c>
      <c r="I147" s="237">
        <f>'Merluza común Artesanal'!H121</f>
        <v>0</v>
      </c>
      <c r="J147" s="237">
        <f>'Merluza común Artesanal'!I121</f>
        <v>5.9730000000000008</v>
      </c>
      <c r="K147" s="237">
        <f>'Merluza común Artesanal'!J121</f>
        <v>3.9420000000000002</v>
      </c>
      <c r="L147" s="237">
        <f>'Merluza común Artesanal'!K121</f>
        <v>2.0310000000000006</v>
      </c>
      <c r="M147" s="242">
        <f>'Merluza común Artesanal'!L121</f>
        <v>0.6599698643897538</v>
      </c>
      <c r="N147" s="45" t="str">
        <f>'Merluza común Artesanal'!M121</f>
        <v xml:space="preserve"> -</v>
      </c>
      <c r="O147" s="45">
        <f>'Cesiones Individuales'!$B$3</f>
        <v>43465</v>
      </c>
    </row>
    <row r="148" spans="1:15" ht="15.75" customHeight="1">
      <c r="A148" s="44" t="s">
        <v>235</v>
      </c>
      <c r="B148" s="44" t="s">
        <v>236</v>
      </c>
      <c r="C148" s="44" t="s">
        <v>389</v>
      </c>
      <c r="D148" s="46" t="s">
        <v>252</v>
      </c>
      <c r="E148" s="210" t="s">
        <v>37</v>
      </c>
      <c r="F148" s="44" t="s">
        <v>240</v>
      </c>
      <c r="G148" s="44" t="s">
        <v>244</v>
      </c>
      <c r="H148" s="237">
        <f>'Merluza común Artesanal'!G119</f>
        <v>0.88700000000000001</v>
      </c>
      <c r="I148" s="237">
        <f>'Merluza común Artesanal'!H119</f>
        <v>0</v>
      </c>
      <c r="J148" s="237">
        <f>'Merluza común Artesanal'!I119</f>
        <v>0.88700000000000001</v>
      </c>
      <c r="K148" s="237">
        <f>'Merluza común Artesanal'!J119</f>
        <v>1.161</v>
      </c>
      <c r="L148" s="237">
        <f>'Merluza común Artesanal'!K119</f>
        <v>-0.27400000000000002</v>
      </c>
      <c r="M148" s="242">
        <f>'Merluza común Artesanal'!L119</f>
        <v>1.3089064261555807</v>
      </c>
      <c r="N148" s="45" t="s">
        <v>583</v>
      </c>
      <c r="O148" s="45">
        <f>'Cesiones Individuales'!$B$3</f>
        <v>43465</v>
      </c>
    </row>
    <row r="149" spans="1:15" ht="15.75" customHeight="1">
      <c r="A149" s="44" t="s">
        <v>235</v>
      </c>
      <c r="B149" s="44" t="s">
        <v>236</v>
      </c>
      <c r="C149" s="44" t="s">
        <v>389</v>
      </c>
      <c r="D149" s="46" t="s">
        <v>252</v>
      </c>
      <c r="E149" s="210" t="s">
        <v>38</v>
      </c>
      <c r="F149" s="44" t="s">
        <v>240</v>
      </c>
      <c r="G149" s="44" t="s">
        <v>240</v>
      </c>
      <c r="H149" s="237">
        <f>'Merluza común Artesanal'!G122</f>
        <v>0.88800000000000001</v>
      </c>
      <c r="I149" s="237">
        <f>'Merluza común Artesanal'!H122</f>
        <v>0</v>
      </c>
      <c r="J149" s="237">
        <f>'Merluza común Artesanal'!I122</f>
        <v>0.88800000000000001</v>
      </c>
      <c r="K149" s="237">
        <f>'Merluza común Artesanal'!J122</f>
        <v>0.72899999999999998</v>
      </c>
      <c r="L149" s="237">
        <f>'Merluza común Artesanal'!K122</f>
        <v>0.15900000000000003</v>
      </c>
      <c r="M149" s="242">
        <f>'Merluza común Artesanal'!L122</f>
        <v>0.82094594594594594</v>
      </c>
      <c r="N149" s="45" t="str">
        <f>'Merluza común Artesanal'!M122</f>
        <v xml:space="preserve"> -</v>
      </c>
      <c r="O149" s="45">
        <f>'Cesiones Individuales'!$B$3</f>
        <v>43465</v>
      </c>
    </row>
    <row r="150" spans="1:15" ht="15.75" customHeight="1">
      <c r="A150" s="44" t="s">
        <v>235</v>
      </c>
      <c r="B150" s="44" t="s">
        <v>236</v>
      </c>
      <c r="C150" s="44" t="s">
        <v>389</v>
      </c>
      <c r="D150" s="46" t="s">
        <v>252</v>
      </c>
      <c r="E150" s="210" t="s">
        <v>38</v>
      </c>
      <c r="F150" s="44" t="s">
        <v>241</v>
      </c>
      <c r="G150" s="44" t="s">
        <v>242</v>
      </c>
      <c r="H150" s="237">
        <f>'Merluza común Artesanal'!G123</f>
        <v>4.157</v>
      </c>
      <c r="I150" s="237">
        <f>'Merluza común Artesanal'!H123</f>
        <v>0</v>
      </c>
      <c r="J150" s="237">
        <f>'Merluza común Artesanal'!I123</f>
        <v>4.3159999999999998</v>
      </c>
      <c r="K150" s="237">
        <f>'Merluza común Artesanal'!J123</f>
        <v>3.5190000000000001</v>
      </c>
      <c r="L150" s="237">
        <f>'Merluza común Artesanal'!K123</f>
        <v>0.79699999999999971</v>
      </c>
      <c r="M150" s="242">
        <f>'Merluza común Artesanal'!L123</f>
        <v>0.81533827618164978</v>
      </c>
      <c r="N150" s="45" t="str">
        <f>'Merluza común Artesanal'!M123</f>
        <v xml:space="preserve"> -</v>
      </c>
      <c r="O150" s="45">
        <f>'Cesiones Individuales'!$B$3</f>
        <v>43465</v>
      </c>
    </row>
    <row r="151" spans="1:15" ht="15.75" customHeight="1">
      <c r="A151" s="44" t="s">
        <v>235</v>
      </c>
      <c r="B151" s="44" t="s">
        <v>236</v>
      </c>
      <c r="C151" s="44" t="s">
        <v>389</v>
      </c>
      <c r="D151" s="46" t="s">
        <v>252</v>
      </c>
      <c r="E151" s="210" t="s">
        <v>38</v>
      </c>
      <c r="F151" s="44" t="s">
        <v>243</v>
      </c>
      <c r="G151" s="44" t="s">
        <v>244</v>
      </c>
      <c r="H151" s="237">
        <f>'Merluza común Artesanal'!G124</f>
        <v>5.0449999999999999</v>
      </c>
      <c r="I151" s="237">
        <f>'Merluza común Artesanal'!H124</f>
        <v>0</v>
      </c>
      <c r="J151" s="237">
        <f>'Merluza común Artesanal'!I124</f>
        <v>5.8419999999999996</v>
      </c>
      <c r="K151" s="237">
        <f>'Merluza común Artesanal'!J124</f>
        <v>4.968</v>
      </c>
      <c r="L151" s="237">
        <f>'Merluza común Artesanal'!K124</f>
        <v>0.87399999999999967</v>
      </c>
      <c r="M151" s="242">
        <f>'Merluza común Artesanal'!L124</f>
        <v>0.85039370078740162</v>
      </c>
      <c r="N151" s="45" t="str">
        <f>'Merluza común Artesanal'!M124</f>
        <v xml:space="preserve"> -</v>
      </c>
      <c r="O151" s="45">
        <f>'Cesiones Individuales'!$B$3</f>
        <v>43465</v>
      </c>
    </row>
    <row r="152" spans="1:15" ht="15.75" customHeight="1">
      <c r="A152" s="44" t="s">
        <v>235</v>
      </c>
      <c r="B152" s="44" t="s">
        <v>236</v>
      </c>
      <c r="C152" s="44" t="s">
        <v>389</v>
      </c>
      <c r="D152" s="46" t="s">
        <v>252</v>
      </c>
      <c r="E152" s="210" t="s">
        <v>38</v>
      </c>
      <c r="F152" s="44" t="s">
        <v>240</v>
      </c>
      <c r="G152" s="44" t="s">
        <v>244</v>
      </c>
      <c r="H152" s="237">
        <f>'Merluza común Artesanal'!N122</f>
        <v>10.09</v>
      </c>
      <c r="I152" s="237">
        <f>'Merluza común Artesanal'!O122</f>
        <v>0</v>
      </c>
      <c r="J152" s="237">
        <f>'Merluza común Artesanal'!P122</f>
        <v>10.09</v>
      </c>
      <c r="K152" s="237">
        <f>'Merluza común Artesanal'!Q122</f>
        <v>9.2160000000000011</v>
      </c>
      <c r="L152" s="237">
        <f>'Merluza común Artesanal'!R122</f>
        <v>0.87399999999999878</v>
      </c>
      <c r="M152" s="242">
        <f>'Merluza común Artesanal'!S122</f>
        <v>0.91337958374628359</v>
      </c>
      <c r="N152" s="45" t="s">
        <v>583</v>
      </c>
      <c r="O152" s="45">
        <f>'Cesiones Individuales'!$B$3</f>
        <v>43465</v>
      </c>
    </row>
    <row r="153" spans="1:15" ht="15.75" customHeight="1">
      <c r="A153" s="44" t="s">
        <v>235</v>
      </c>
      <c r="B153" s="44" t="s">
        <v>236</v>
      </c>
      <c r="C153" s="44" t="s">
        <v>389</v>
      </c>
      <c r="D153" s="46" t="s">
        <v>252</v>
      </c>
      <c r="E153" s="210" t="s">
        <v>39</v>
      </c>
      <c r="F153" s="44" t="s">
        <v>240</v>
      </c>
      <c r="G153" s="44" t="s">
        <v>240</v>
      </c>
      <c r="H153" s="237">
        <f>'Merluza común Artesanal'!G125</f>
        <v>0.88600000000000001</v>
      </c>
      <c r="I153" s="237">
        <f>'Merluza común Artesanal'!H125</f>
        <v>0</v>
      </c>
      <c r="J153" s="237">
        <f>'Merluza común Artesanal'!I125</f>
        <v>0.88600000000000001</v>
      </c>
      <c r="K153" s="237">
        <f>'Merluza común Artesanal'!J125</f>
        <v>1.458</v>
      </c>
      <c r="L153" s="237">
        <f>'Merluza común Artesanal'!K125</f>
        <v>-0.57199999999999995</v>
      </c>
      <c r="M153" s="242">
        <f>'Merluza común Artesanal'!L125</f>
        <v>1.6455981941309255</v>
      </c>
      <c r="N153" s="45" t="str">
        <f>'Merluza común Artesanal'!M125</f>
        <v xml:space="preserve"> -</v>
      </c>
      <c r="O153" s="45">
        <f>'Cesiones Individuales'!$B$3</f>
        <v>43465</v>
      </c>
    </row>
    <row r="154" spans="1:15" ht="15.75" customHeight="1">
      <c r="A154" s="44" t="s">
        <v>235</v>
      </c>
      <c r="B154" s="44" t="s">
        <v>236</v>
      </c>
      <c r="C154" s="44" t="s">
        <v>389</v>
      </c>
      <c r="D154" s="46" t="s">
        <v>252</v>
      </c>
      <c r="E154" s="210" t="s">
        <v>39</v>
      </c>
      <c r="F154" s="44" t="s">
        <v>241</v>
      </c>
      <c r="G154" s="44" t="s">
        <v>242</v>
      </c>
      <c r="H154" s="237">
        <f>'Merluza común Artesanal'!G126</f>
        <v>4.149</v>
      </c>
      <c r="I154" s="237">
        <f>'Merluza común Artesanal'!H126</f>
        <v>0</v>
      </c>
      <c r="J154" s="237">
        <f>'Merluza común Artesanal'!I126</f>
        <v>3.577</v>
      </c>
      <c r="K154" s="237">
        <f>'Merluza común Artesanal'!J126</f>
        <v>3.4830000000000005</v>
      </c>
      <c r="L154" s="237">
        <f>'Merluza común Artesanal'!K126</f>
        <v>9.3999999999999417E-2</v>
      </c>
      <c r="M154" s="242">
        <f>'Merluza común Artesanal'!L126</f>
        <v>0.97372099524741418</v>
      </c>
      <c r="N154" s="45" t="str">
        <f>'Merluza común Artesanal'!M126</f>
        <v xml:space="preserve"> -</v>
      </c>
      <c r="O154" s="45">
        <f>'Cesiones Individuales'!$B$3</f>
        <v>43465</v>
      </c>
    </row>
    <row r="155" spans="1:15" ht="15.75" customHeight="1">
      <c r="A155" s="44" t="s">
        <v>235</v>
      </c>
      <c r="B155" s="44" t="s">
        <v>236</v>
      </c>
      <c r="C155" s="44" t="s">
        <v>389</v>
      </c>
      <c r="D155" s="46" t="s">
        <v>252</v>
      </c>
      <c r="E155" s="210" t="s">
        <v>39</v>
      </c>
      <c r="F155" s="44" t="s">
        <v>243</v>
      </c>
      <c r="G155" s="44" t="s">
        <v>244</v>
      </c>
      <c r="H155" s="237">
        <f>'Merluza común Artesanal'!G127</f>
        <v>5.0339999999999998</v>
      </c>
      <c r="I155" s="237">
        <f>'Merluza común Artesanal'!H127</f>
        <v>0</v>
      </c>
      <c r="J155" s="237">
        <f>'Merluza común Artesanal'!I127</f>
        <v>5.1279999999999992</v>
      </c>
      <c r="K155" s="237">
        <f>'Merluza común Artesanal'!J127</f>
        <v>3.645</v>
      </c>
      <c r="L155" s="237">
        <f>'Merluza común Artesanal'!K127</f>
        <v>1.4829999999999992</v>
      </c>
      <c r="M155" s="242">
        <f>'Merluza común Artesanal'!L127</f>
        <v>0.71080343213728558</v>
      </c>
      <c r="N155" s="45" t="str">
        <f>'Merluza común Artesanal'!M127</f>
        <v xml:space="preserve"> -</v>
      </c>
      <c r="O155" s="45">
        <f>'Cesiones Individuales'!$B$3</f>
        <v>43465</v>
      </c>
    </row>
    <row r="156" spans="1:15" ht="15.75" customHeight="1">
      <c r="A156" s="44" t="s">
        <v>235</v>
      </c>
      <c r="B156" s="44" t="s">
        <v>236</v>
      </c>
      <c r="C156" s="44" t="s">
        <v>389</v>
      </c>
      <c r="D156" s="46" t="s">
        <v>252</v>
      </c>
      <c r="E156" s="210" t="s">
        <v>39</v>
      </c>
      <c r="F156" s="44" t="s">
        <v>240</v>
      </c>
      <c r="G156" s="44" t="s">
        <v>244</v>
      </c>
      <c r="H156" s="237">
        <f>'Merluza común Artesanal'!N125</f>
        <v>10.068999999999999</v>
      </c>
      <c r="I156" s="237">
        <f>'Merluza común Artesanal'!O125</f>
        <v>0</v>
      </c>
      <c r="J156" s="237">
        <f>'Merluza común Artesanal'!P125</f>
        <v>10.068999999999999</v>
      </c>
      <c r="K156" s="237">
        <f>'Merluza común Artesanal'!Q125</f>
        <v>8.5860000000000003</v>
      </c>
      <c r="L156" s="237">
        <f>'Merluza común Artesanal'!R125</f>
        <v>1.4829999999999988</v>
      </c>
      <c r="M156" s="242">
        <f>'Merluza común Artesanal'!S125</f>
        <v>0.852716257821035</v>
      </c>
      <c r="N156" s="45" t="s">
        <v>583</v>
      </c>
      <c r="O156" s="45">
        <f>'Cesiones Individuales'!$B$3</f>
        <v>43465</v>
      </c>
    </row>
    <row r="157" spans="1:15" ht="15.75" customHeight="1">
      <c r="A157" s="44" t="s">
        <v>235</v>
      </c>
      <c r="B157" s="44" t="s">
        <v>236</v>
      </c>
      <c r="C157" s="44" t="s">
        <v>389</v>
      </c>
      <c r="D157" s="46" t="s">
        <v>252</v>
      </c>
      <c r="E157" s="210" t="s">
        <v>40</v>
      </c>
      <c r="F157" s="44" t="s">
        <v>240</v>
      </c>
      <c r="G157" s="44" t="s">
        <v>240</v>
      </c>
      <c r="H157" s="237">
        <f>'Merluza común Artesanal'!G128</f>
        <v>0.88600000000000001</v>
      </c>
      <c r="I157" s="237">
        <f>'Merluza común Artesanal'!H128</f>
        <v>0</v>
      </c>
      <c r="J157" s="237">
        <f>'Merluza común Artesanal'!I128</f>
        <v>0.88600000000000001</v>
      </c>
      <c r="K157" s="237">
        <f>'Merluza común Artesanal'!J128</f>
        <v>2.8159999999999998</v>
      </c>
      <c r="L157" s="237">
        <f>'Merluza común Artesanal'!K128</f>
        <v>-1.9299999999999997</v>
      </c>
      <c r="M157" s="242">
        <f>'Merluza común Artesanal'!L128</f>
        <v>3.1783295711060946</v>
      </c>
      <c r="N157" s="45" t="str">
        <f>'Merluza común Artesanal'!M128</f>
        <v xml:space="preserve"> -</v>
      </c>
      <c r="O157" s="45">
        <f>'Cesiones Individuales'!$B$3</f>
        <v>43465</v>
      </c>
    </row>
    <row r="158" spans="1:15" ht="15.75" customHeight="1">
      <c r="A158" s="44" t="s">
        <v>235</v>
      </c>
      <c r="B158" s="44" t="s">
        <v>236</v>
      </c>
      <c r="C158" s="44" t="s">
        <v>389</v>
      </c>
      <c r="D158" s="46" t="s">
        <v>252</v>
      </c>
      <c r="E158" s="210" t="s">
        <v>40</v>
      </c>
      <c r="F158" s="44" t="s">
        <v>241</v>
      </c>
      <c r="G158" s="44" t="s">
        <v>242</v>
      </c>
      <c r="H158" s="237">
        <f>'Merluza común Artesanal'!G129</f>
        <v>6.6669999999999998</v>
      </c>
      <c r="I158" s="237">
        <f>'Merluza común Artesanal'!H129</f>
        <v>0</v>
      </c>
      <c r="J158" s="237">
        <f>'Merluza común Artesanal'!I129</f>
        <v>4.7370000000000001</v>
      </c>
      <c r="K158" s="237">
        <f>'Merluza común Artesanal'!J129</f>
        <v>2.2949999999999999</v>
      </c>
      <c r="L158" s="237">
        <f>'Merluza común Artesanal'!K129</f>
        <v>2.4420000000000002</v>
      </c>
      <c r="M158" s="242">
        <f>'Merluza común Artesanal'!L129</f>
        <v>0.48448385053831539</v>
      </c>
      <c r="N158" s="45">
        <f>'Merluza común Artesanal'!M129</f>
        <v>43188</v>
      </c>
      <c r="O158" s="45">
        <f>'Cesiones Individuales'!$B$3</f>
        <v>43465</v>
      </c>
    </row>
    <row r="159" spans="1:15" ht="15.75" customHeight="1">
      <c r="A159" s="44" t="s">
        <v>235</v>
      </c>
      <c r="B159" s="44" t="s">
        <v>236</v>
      </c>
      <c r="C159" s="44" t="s">
        <v>389</v>
      </c>
      <c r="D159" s="46" t="s">
        <v>252</v>
      </c>
      <c r="E159" s="210" t="s">
        <v>40</v>
      </c>
      <c r="F159" s="44" t="s">
        <v>243</v>
      </c>
      <c r="G159" s="44" t="s">
        <v>244</v>
      </c>
      <c r="H159" s="237">
        <f>'Merluza común Artesanal'!G130</f>
        <v>2.5179999999999998</v>
      </c>
      <c r="I159" s="237">
        <f>'Merluza común Artesanal'!H130</f>
        <v>0</v>
      </c>
      <c r="J159" s="237">
        <f>'Merluza común Artesanal'!I130</f>
        <v>4.96</v>
      </c>
      <c r="K159" s="237">
        <f>'Merluza común Artesanal'!J130</f>
        <v>4.4009999999999998</v>
      </c>
      <c r="L159" s="237">
        <f>'Merluza común Artesanal'!K130</f>
        <v>0.55900000000000016</v>
      </c>
      <c r="M159" s="242">
        <f>'Merluza común Artesanal'!L130</f>
        <v>0.88729838709677411</v>
      </c>
      <c r="N159" s="45" t="str">
        <f>'Merluza común Artesanal'!M130</f>
        <v xml:space="preserve"> -</v>
      </c>
      <c r="O159" s="45">
        <f>'Cesiones Individuales'!$B$3</f>
        <v>43465</v>
      </c>
    </row>
    <row r="160" spans="1:15" ht="15.75" customHeight="1">
      <c r="A160" s="44" t="s">
        <v>235</v>
      </c>
      <c r="B160" s="44" t="s">
        <v>236</v>
      </c>
      <c r="C160" s="44" t="s">
        <v>389</v>
      </c>
      <c r="D160" s="46" t="s">
        <v>252</v>
      </c>
      <c r="E160" s="210" t="s">
        <v>40</v>
      </c>
      <c r="F160" s="44" t="s">
        <v>240</v>
      </c>
      <c r="G160" s="44" t="s">
        <v>244</v>
      </c>
      <c r="H160" s="237">
        <f>'Merluza común Artesanal'!N128</f>
        <v>10.071</v>
      </c>
      <c r="I160" s="237">
        <f>'Merluza común Artesanal'!O128</f>
        <v>0</v>
      </c>
      <c r="J160" s="237">
        <f>'Merluza común Artesanal'!P128</f>
        <v>10.071</v>
      </c>
      <c r="K160" s="237">
        <f>'Merluza común Artesanal'!Q128</f>
        <v>9.5120000000000005</v>
      </c>
      <c r="L160" s="237">
        <f>'Merluza común Artesanal'!R128</f>
        <v>0.55899999999999928</v>
      </c>
      <c r="M160" s="242">
        <f>'Merluza común Artesanal'!S128</f>
        <v>0.94449409194717515</v>
      </c>
      <c r="N160" s="45" t="s">
        <v>583</v>
      </c>
      <c r="O160" s="45">
        <f>'Cesiones Individuales'!$B$3</f>
        <v>43465</v>
      </c>
    </row>
    <row r="161" spans="1:15" ht="15.75" customHeight="1">
      <c r="A161" s="44" t="s">
        <v>235</v>
      </c>
      <c r="B161" s="44" t="s">
        <v>236</v>
      </c>
      <c r="C161" s="44" t="s">
        <v>389</v>
      </c>
      <c r="D161" s="46" t="s">
        <v>252</v>
      </c>
      <c r="E161" s="210" t="s">
        <v>41</v>
      </c>
      <c r="F161" s="44" t="s">
        <v>240</v>
      </c>
      <c r="G161" s="44" t="s">
        <v>240</v>
      </c>
      <c r="H161" s="237">
        <f>'Merluza común Artesanal'!G131</f>
        <v>0.88600000000000001</v>
      </c>
      <c r="I161" s="237">
        <f>'Merluza común Artesanal'!H131</f>
        <v>0</v>
      </c>
      <c r="J161" s="237">
        <f>'Merluza común Artesanal'!I131</f>
        <v>0.88600000000000001</v>
      </c>
      <c r="K161" s="237">
        <f>'Merluza común Artesanal'!J131</f>
        <v>0</v>
      </c>
      <c r="L161" s="237">
        <f>'Merluza común Artesanal'!K131</f>
        <v>0.88600000000000001</v>
      </c>
      <c r="M161" s="242">
        <f>'Merluza común Artesanal'!L131</f>
        <v>0</v>
      </c>
      <c r="N161" s="45" t="str">
        <f>'Merluza común Artesanal'!M131</f>
        <v xml:space="preserve"> -</v>
      </c>
      <c r="O161" s="45">
        <f>'Cesiones Individuales'!$B$3</f>
        <v>43465</v>
      </c>
    </row>
    <row r="162" spans="1:15" ht="15.75" customHeight="1">
      <c r="A162" s="44" t="s">
        <v>235</v>
      </c>
      <c r="B162" s="44" t="s">
        <v>236</v>
      </c>
      <c r="C162" s="44" t="s">
        <v>389</v>
      </c>
      <c r="D162" s="46" t="s">
        <v>252</v>
      </c>
      <c r="E162" s="210" t="s">
        <v>41</v>
      </c>
      <c r="F162" s="44" t="s">
        <v>241</v>
      </c>
      <c r="G162" s="44" t="s">
        <v>242</v>
      </c>
      <c r="H162" s="237">
        <f>'Merluza común Artesanal'!G132</f>
        <v>4.149</v>
      </c>
      <c r="I162" s="237">
        <f>'Merluza común Artesanal'!H132</f>
        <v>0</v>
      </c>
      <c r="J162" s="237">
        <f>'Merluza común Artesanal'!I132</f>
        <v>5.0350000000000001</v>
      </c>
      <c r="K162" s="237">
        <f>'Merluza común Artesanal'!J132</f>
        <v>4.5359999999999996</v>
      </c>
      <c r="L162" s="237">
        <f>'Merluza común Artesanal'!K132</f>
        <v>0.49900000000000055</v>
      </c>
      <c r="M162" s="242">
        <f>'Merluza común Artesanal'!L132</f>
        <v>0.90089374379344578</v>
      </c>
      <c r="N162" s="45" t="str">
        <f>'Merluza común Artesanal'!M132</f>
        <v xml:space="preserve"> -</v>
      </c>
      <c r="O162" s="45">
        <f>'Cesiones Individuales'!$B$3</f>
        <v>43465</v>
      </c>
    </row>
    <row r="163" spans="1:15" ht="15.75" customHeight="1">
      <c r="A163" s="44" t="s">
        <v>235</v>
      </c>
      <c r="B163" s="44" t="s">
        <v>236</v>
      </c>
      <c r="C163" s="44" t="s">
        <v>389</v>
      </c>
      <c r="D163" s="46" t="s">
        <v>252</v>
      </c>
      <c r="E163" s="210" t="s">
        <v>41</v>
      </c>
      <c r="F163" s="44" t="s">
        <v>243</v>
      </c>
      <c r="G163" s="44" t="s">
        <v>244</v>
      </c>
      <c r="H163" s="237">
        <f>'Merluza común Artesanal'!G133</f>
        <v>5.0359999999999996</v>
      </c>
      <c r="I163" s="237">
        <f>'Merluza común Artesanal'!H133</f>
        <v>0</v>
      </c>
      <c r="J163" s="237">
        <f>'Merluza común Artesanal'!I133</f>
        <v>5.5350000000000001</v>
      </c>
      <c r="K163" s="237">
        <f>'Merluza común Artesanal'!J133</f>
        <v>4.077</v>
      </c>
      <c r="L163" s="237">
        <f>'Merluza común Artesanal'!K133</f>
        <v>1.4580000000000002</v>
      </c>
      <c r="M163" s="242">
        <f>'Merluza común Artesanal'!L133</f>
        <v>0.73658536585365852</v>
      </c>
      <c r="N163" s="45" t="str">
        <f>'Merluza común Artesanal'!M133</f>
        <v xml:space="preserve"> -</v>
      </c>
      <c r="O163" s="45">
        <f>'Cesiones Individuales'!$B$3</f>
        <v>43465</v>
      </c>
    </row>
    <row r="164" spans="1:15" ht="15.75" customHeight="1">
      <c r="A164" s="44" t="s">
        <v>235</v>
      </c>
      <c r="B164" s="44" t="s">
        <v>236</v>
      </c>
      <c r="C164" s="44" t="s">
        <v>389</v>
      </c>
      <c r="D164" s="46" t="s">
        <v>252</v>
      </c>
      <c r="E164" s="210" t="s">
        <v>41</v>
      </c>
      <c r="F164" s="44" t="s">
        <v>240</v>
      </c>
      <c r="G164" s="44" t="s">
        <v>244</v>
      </c>
      <c r="H164" s="237">
        <f>'Merluza común Artesanal'!N131</f>
        <v>10.071</v>
      </c>
      <c r="I164" s="237">
        <f>'Merluza común Artesanal'!O131</f>
        <v>0</v>
      </c>
      <c r="J164" s="237">
        <f>'Merluza común Artesanal'!P131</f>
        <v>10.071</v>
      </c>
      <c r="K164" s="237">
        <f>'Merluza común Artesanal'!Q131</f>
        <v>8.6129999999999995</v>
      </c>
      <c r="L164" s="237">
        <f>'Merluza común Artesanal'!R131</f>
        <v>1.4580000000000002</v>
      </c>
      <c r="M164" s="242">
        <f>'Merluza común Artesanal'!S131</f>
        <v>0.85522788203753353</v>
      </c>
      <c r="N164" s="45" t="s">
        <v>583</v>
      </c>
      <c r="O164" s="45">
        <f>'Cesiones Individuales'!$B$3</f>
        <v>43465</v>
      </c>
    </row>
    <row r="165" spans="1:15" ht="15.75" customHeight="1">
      <c r="A165" s="44" t="s">
        <v>235</v>
      </c>
      <c r="B165" s="44" t="s">
        <v>236</v>
      </c>
      <c r="C165" s="44" t="s">
        <v>389</v>
      </c>
      <c r="D165" s="46" t="s">
        <v>252</v>
      </c>
      <c r="E165" s="210" t="s">
        <v>42</v>
      </c>
      <c r="F165" s="44" t="s">
        <v>240</v>
      </c>
      <c r="G165" s="44" t="s">
        <v>240</v>
      </c>
      <c r="H165" s="237">
        <f>'Merluza común Artesanal'!G134</f>
        <v>0.88700000000000001</v>
      </c>
      <c r="I165" s="237">
        <f>'Merluza común Artesanal'!H134</f>
        <v>0</v>
      </c>
      <c r="J165" s="237">
        <f>'Merluza común Artesanal'!I134</f>
        <v>0.88700000000000001</v>
      </c>
      <c r="K165" s="237">
        <f>'Merluza común Artesanal'!J134</f>
        <v>0</v>
      </c>
      <c r="L165" s="237">
        <f>'Merluza común Artesanal'!K134</f>
        <v>0.88700000000000001</v>
      </c>
      <c r="M165" s="242">
        <f>'Merluza común Artesanal'!L134</f>
        <v>0</v>
      </c>
      <c r="N165" s="45" t="str">
        <f>'Merluza común Artesanal'!M134</f>
        <v xml:space="preserve"> -</v>
      </c>
      <c r="O165" s="45">
        <f>'Cesiones Individuales'!$B$3</f>
        <v>43465</v>
      </c>
    </row>
    <row r="166" spans="1:15" ht="15.75" customHeight="1">
      <c r="A166" s="44" t="s">
        <v>235</v>
      </c>
      <c r="B166" s="44" t="s">
        <v>236</v>
      </c>
      <c r="C166" s="44" t="s">
        <v>389</v>
      </c>
      <c r="D166" s="46" t="s">
        <v>252</v>
      </c>
      <c r="E166" s="210" t="s">
        <v>42</v>
      </c>
      <c r="F166" s="44" t="s">
        <v>241</v>
      </c>
      <c r="G166" s="44" t="s">
        <v>242</v>
      </c>
      <c r="H166" s="237">
        <f>'Merluza común Artesanal'!G135</f>
        <v>4.1520000000000001</v>
      </c>
      <c r="I166" s="237">
        <f>'Merluza común Artesanal'!H135</f>
        <v>0</v>
      </c>
      <c r="J166" s="237">
        <f>'Merluza común Artesanal'!I135</f>
        <v>5.0389999999999997</v>
      </c>
      <c r="K166" s="237">
        <f>'Merluza común Artesanal'!J135</f>
        <v>3.7529999999999997</v>
      </c>
      <c r="L166" s="237">
        <f>'Merluza común Artesanal'!K135</f>
        <v>1.286</v>
      </c>
      <c r="M166" s="242">
        <f>'Merluza común Artesanal'!L135</f>
        <v>0.74479063306211546</v>
      </c>
      <c r="N166" s="45" t="str">
        <f>'Merluza común Artesanal'!M135</f>
        <v xml:space="preserve"> -</v>
      </c>
      <c r="O166" s="45">
        <f>'Cesiones Individuales'!$B$3</f>
        <v>43465</v>
      </c>
    </row>
    <row r="167" spans="1:15" ht="15.75" customHeight="1">
      <c r="A167" s="44" t="s">
        <v>235</v>
      </c>
      <c r="B167" s="44" t="s">
        <v>236</v>
      </c>
      <c r="C167" s="44" t="s">
        <v>389</v>
      </c>
      <c r="D167" s="46" t="s">
        <v>252</v>
      </c>
      <c r="E167" s="210" t="s">
        <v>42</v>
      </c>
      <c r="F167" s="44" t="s">
        <v>243</v>
      </c>
      <c r="G167" s="44" t="s">
        <v>244</v>
      </c>
      <c r="H167" s="237">
        <f>'Merluza común Artesanal'!G136</f>
        <v>5.0389999999999997</v>
      </c>
      <c r="I167" s="237">
        <f>'Merluza común Artesanal'!H136</f>
        <v>0</v>
      </c>
      <c r="J167" s="237">
        <f>'Merluza común Artesanal'!I136</f>
        <v>6.3249999999999993</v>
      </c>
      <c r="K167" s="237">
        <f>'Merluza común Artesanal'!J136</f>
        <v>5.67</v>
      </c>
      <c r="L167" s="237">
        <f>'Merluza común Artesanal'!K136</f>
        <v>0.65499999999999936</v>
      </c>
      <c r="M167" s="242">
        <f>'Merluza común Artesanal'!L136</f>
        <v>0.89644268774703562</v>
      </c>
      <c r="N167" s="45" t="str">
        <f>'Merluza común Artesanal'!M136</f>
        <v xml:space="preserve"> -</v>
      </c>
      <c r="O167" s="45">
        <f>'Cesiones Individuales'!$B$3</f>
        <v>43465</v>
      </c>
    </row>
    <row r="168" spans="1:15" ht="15.75" customHeight="1">
      <c r="A168" s="44" t="s">
        <v>235</v>
      </c>
      <c r="B168" s="44" t="s">
        <v>236</v>
      </c>
      <c r="C168" s="44" t="s">
        <v>389</v>
      </c>
      <c r="D168" s="46" t="s">
        <v>252</v>
      </c>
      <c r="E168" s="210" t="s">
        <v>42</v>
      </c>
      <c r="F168" s="44" t="s">
        <v>240</v>
      </c>
      <c r="G168" s="44" t="s">
        <v>244</v>
      </c>
      <c r="H168" s="237">
        <f>'Merluza común Artesanal'!N134</f>
        <v>10.077999999999999</v>
      </c>
      <c r="I168" s="237">
        <f>'Merluza común Artesanal'!O134</f>
        <v>0</v>
      </c>
      <c r="J168" s="237">
        <f>'Merluza común Artesanal'!P134</f>
        <v>10.077999999999999</v>
      </c>
      <c r="K168" s="237">
        <f>'Merluza común Artesanal'!Q134</f>
        <v>9.423</v>
      </c>
      <c r="L168" s="237">
        <f>'Merluza común Artesanal'!R134</f>
        <v>0.65499999999999936</v>
      </c>
      <c r="M168" s="242">
        <f>'Merluza común Artesanal'!S134</f>
        <v>0.93500694582258392</v>
      </c>
      <c r="N168" s="45" t="s">
        <v>583</v>
      </c>
      <c r="O168" s="45">
        <f>'Cesiones Individuales'!$B$3</f>
        <v>43465</v>
      </c>
    </row>
    <row r="169" spans="1:15" ht="15.75" customHeight="1">
      <c r="A169" s="44" t="s">
        <v>235</v>
      </c>
      <c r="B169" s="44" t="s">
        <v>236</v>
      </c>
      <c r="C169" s="44" t="s">
        <v>389</v>
      </c>
      <c r="D169" s="46" t="s">
        <v>252</v>
      </c>
      <c r="E169" s="210" t="s">
        <v>43</v>
      </c>
      <c r="F169" s="44" t="s">
        <v>240</v>
      </c>
      <c r="G169" s="44" t="s">
        <v>240</v>
      </c>
      <c r="H169" s="237">
        <f>'Merluza común Artesanal'!G137</f>
        <v>0.88600000000000001</v>
      </c>
      <c r="I169" s="237">
        <f>'Merluza común Artesanal'!H137</f>
        <v>0</v>
      </c>
      <c r="J169" s="237">
        <f>'Merluza común Artesanal'!I137</f>
        <v>0.88600000000000001</v>
      </c>
      <c r="K169" s="237">
        <f>'Merluza común Artesanal'!J137</f>
        <v>1.7549999999999999</v>
      </c>
      <c r="L169" s="237">
        <f>'Merluza común Artesanal'!K137</f>
        <v>-0.86899999999999988</v>
      </c>
      <c r="M169" s="242">
        <f>'Merluza común Artesanal'!L137</f>
        <v>1.9808126410835214</v>
      </c>
      <c r="N169" s="45" t="str">
        <f>'Merluza común Artesanal'!M137</f>
        <v xml:space="preserve"> -</v>
      </c>
      <c r="O169" s="45">
        <f>'Cesiones Individuales'!$B$3</f>
        <v>43465</v>
      </c>
    </row>
    <row r="170" spans="1:15" ht="15.75" customHeight="1">
      <c r="A170" s="44" t="s">
        <v>235</v>
      </c>
      <c r="B170" s="44" t="s">
        <v>236</v>
      </c>
      <c r="C170" s="44" t="s">
        <v>389</v>
      </c>
      <c r="D170" s="46" t="s">
        <v>252</v>
      </c>
      <c r="E170" s="210" t="s">
        <v>43</v>
      </c>
      <c r="F170" s="44" t="s">
        <v>241</v>
      </c>
      <c r="G170" s="44" t="s">
        <v>242</v>
      </c>
      <c r="H170" s="237">
        <f>'Merluza común Artesanal'!G138</f>
        <v>4.1500000000000004</v>
      </c>
      <c r="I170" s="237">
        <f>'Merluza común Artesanal'!H138</f>
        <v>0</v>
      </c>
      <c r="J170" s="237">
        <f>'Merluza común Artesanal'!I138</f>
        <v>3.2810000000000006</v>
      </c>
      <c r="K170" s="237">
        <f>'Merluza común Artesanal'!J138</f>
        <v>2.8620000000000001</v>
      </c>
      <c r="L170" s="237">
        <f>'Merluza común Artesanal'!K138</f>
        <v>0.41900000000000048</v>
      </c>
      <c r="M170" s="242">
        <f>'Merluza común Artesanal'!L138</f>
        <v>0.87229503200243819</v>
      </c>
      <c r="N170" s="45" t="str">
        <f>'Merluza común Artesanal'!M138</f>
        <v xml:space="preserve"> -</v>
      </c>
      <c r="O170" s="45">
        <f>'Cesiones Individuales'!$B$3</f>
        <v>43465</v>
      </c>
    </row>
    <row r="171" spans="1:15" ht="15.75" customHeight="1">
      <c r="A171" s="44" t="s">
        <v>235</v>
      </c>
      <c r="B171" s="44" t="s">
        <v>236</v>
      </c>
      <c r="C171" s="44" t="s">
        <v>389</v>
      </c>
      <c r="D171" s="46" t="s">
        <v>252</v>
      </c>
      <c r="E171" s="210" t="s">
        <v>43</v>
      </c>
      <c r="F171" s="44" t="s">
        <v>243</v>
      </c>
      <c r="G171" s="44" t="s">
        <v>244</v>
      </c>
      <c r="H171" s="237">
        <f>'Merluza común Artesanal'!G139</f>
        <v>5.0369999999999999</v>
      </c>
      <c r="I171" s="237">
        <f>'Merluza común Artesanal'!H139</f>
        <v>0</v>
      </c>
      <c r="J171" s="237">
        <f>'Merluza común Artesanal'!I139</f>
        <v>5.4560000000000004</v>
      </c>
      <c r="K171" s="237">
        <f>'Merluza común Artesanal'!J139</f>
        <v>5.13</v>
      </c>
      <c r="L171" s="237">
        <f>'Merluza común Artesanal'!K139</f>
        <v>0.32600000000000051</v>
      </c>
      <c r="M171" s="242">
        <f>'Merluza común Artesanal'!L139</f>
        <v>0.94024926686217003</v>
      </c>
      <c r="N171" s="45" t="str">
        <f>'Merluza común Artesanal'!M139</f>
        <v xml:space="preserve"> -</v>
      </c>
      <c r="O171" s="45">
        <f>'Cesiones Individuales'!$B$3</f>
        <v>43465</v>
      </c>
    </row>
    <row r="172" spans="1:15" ht="15.75" customHeight="1">
      <c r="A172" s="44" t="s">
        <v>235</v>
      </c>
      <c r="B172" s="44" t="s">
        <v>236</v>
      </c>
      <c r="C172" s="44" t="s">
        <v>389</v>
      </c>
      <c r="D172" s="46" t="s">
        <v>252</v>
      </c>
      <c r="E172" s="210" t="s">
        <v>43</v>
      </c>
      <c r="F172" s="44" t="s">
        <v>240</v>
      </c>
      <c r="G172" s="44" t="s">
        <v>244</v>
      </c>
      <c r="H172" s="237">
        <f>'Merluza común Artesanal'!N137</f>
        <v>10.073</v>
      </c>
      <c r="I172" s="237">
        <f>'Merluza común Artesanal'!O137</f>
        <v>0</v>
      </c>
      <c r="J172" s="237">
        <f>'Merluza común Artesanal'!P137</f>
        <v>10.073</v>
      </c>
      <c r="K172" s="237">
        <f>'Merluza común Artesanal'!Q137</f>
        <v>9.7469999999999999</v>
      </c>
      <c r="L172" s="237">
        <f>'Merluza común Artesanal'!R137</f>
        <v>0.32600000000000051</v>
      </c>
      <c r="M172" s="242">
        <f>'Merluza común Artesanal'!S137</f>
        <v>0.9676362553360468</v>
      </c>
      <c r="N172" s="45" t="s">
        <v>583</v>
      </c>
      <c r="O172" s="45">
        <f>'Cesiones Individuales'!$B$3</f>
        <v>43465</v>
      </c>
    </row>
    <row r="173" spans="1:15" ht="15.75" customHeight="1">
      <c r="A173" s="44" t="s">
        <v>235</v>
      </c>
      <c r="B173" s="44" t="s">
        <v>236</v>
      </c>
      <c r="C173" s="44" t="s">
        <v>389</v>
      </c>
      <c r="D173" s="46" t="s">
        <v>252</v>
      </c>
      <c r="E173" s="210" t="s">
        <v>44</v>
      </c>
      <c r="F173" s="44" t="s">
        <v>240</v>
      </c>
      <c r="G173" s="44" t="s">
        <v>240</v>
      </c>
      <c r="H173" s="237">
        <f>'Merluza común Artesanal'!G140</f>
        <v>0.88700000000000001</v>
      </c>
      <c r="I173" s="237">
        <f>'Merluza común Artesanal'!H140</f>
        <v>0</v>
      </c>
      <c r="J173" s="237">
        <f>'Merluza común Artesanal'!I140</f>
        <v>0.88700000000000001</v>
      </c>
      <c r="K173" s="237">
        <f>'Merluza común Artesanal'!J140</f>
        <v>1.08</v>
      </c>
      <c r="L173" s="237">
        <f>'Merluza común Artesanal'!K140</f>
        <v>-0.19300000000000006</v>
      </c>
      <c r="M173" s="242">
        <f>'Merluza común Artesanal'!L140</f>
        <v>1.217587373167982</v>
      </c>
      <c r="N173" s="45" t="str">
        <f>'Merluza común Artesanal'!M140</f>
        <v xml:space="preserve"> -</v>
      </c>
      <c r="O173" s="45">
        <f>'Cesiones Individuales'!$B$3</f>
        <v>43465</v>
      </c>
    </row>
    <row r="174" spans="1:15" ht="15.75" customHeight="1">
      <c r="A174" s="44" t="s">
        <v>235</v>
      </c>
      <c r="B174" s="44" t="s">
        <v>236</v>
      </c>
      <c r="C174" s="44" t="s">
        <v>389</v>
      </c>
      <c r="D174" s="46" t="s">
        <v>252</v>
      </c>
      <c r="E174" s="210" t="s">
        <v>44</v>
      </c>
      <c r="F174" s="44" t="s">
        <v>241</v>
      </c>
      <c r="G174" s="44" t="s">
        <v>242</v>
      </c>
      <c r="H174" s="237">
        <f>'Merluza común Artesanal'!G141</f>
        <v>4.149</v>
      </c>
      <c r="I174" s="237">
        <f>'Merluza común Artesanal'!H141</f>
        <v>0</v>
      </c>
      <c r="J174" s="237">
        <f>'Merluza común Artesanal'!I141</f>
        <v>3.956</v>
      </c>
      <c r="K174" s="237">
        <f>'Merluza común Artesanal'!J141</f>
        <v>2.5920000000000001</v>
      </c>
      <c r="L174" s="237">
        <f>'Merluza común Artesanal'!K141</f>
        <v>1.3639999999999999</v>
      </c>
      <c r="M174" s="242">
        <f>'Merluza común Artesanal'!L141</f>
        <v>0.6552072800808898</v>
      </c>
      <c r="N174" s="45" t="str">
        <f>'Merluza común Artesanal'!M141</f>
        <v xml:space="preserve"> -</v>
      </c>
      <c r="O174" s="45">
        <f>'Cesiones Individuales'!$B$3</f>
        <v>43465</v>
      </c>
    </row>
    <row r="175" spans="1:15" ht="15.75" customHeight="1">
      <c r="A175" s="44" t="s">
        <v>235</v>
      </c>
      <c r="B175" s="44" t="s">
        <v>236</v>
      </c>
      <c r="C175" s="44" t="s">
        <v>389</v>
      </c>
      <c r="D175" s="46" t="s">
        <v>252</v>
      </c>
      <c r="E175" s="210" t="s">
        <v>44</v>
      </c>
      <c r="F175" s="44" t="s">
        <v>243</v>
      </c>
      <c r="G175" s="44" t="s">
        <v>244</v>
      </c>
      <c r="H175" s="237">
        <f>'Merluza común Artesanal'!G142</f>
        <v>5.0350000000000001</v>
      </c>
      <c r="I175" s="237">
        <f>'Merluza común Artesanal'!H142</f>
        <v>0</v>
      </c>
      <c r="J175" s="237">
        <f>'Merluza común Artesanal'!I142</f>
        <v>6.399</v>
      </c>
      <c r="K175" s="237">
        <f>'Merluza común Artesanal'!J142</f>
        <v>4.7779999999999996</v>
      </c>
      <c r="L175" s="237">
        <f>'Merluza común Artesanal'!K142</f>
        <v>1.6210000000000004</v>
      </c>
      <c r="M175" s="242">
        <f>'Merluza común Artesanal'!L142</f>
        <v>0.74667916862009687</v>
      </c>
      <c r="N175" s="45" t="str">
        <f>'Merluza común Artesanal'!M142</f>
        <v xml:space="preserve"> -</v>
      </c>
      <c r="O175" s="45">
        <f>'Cesiones Individuales'!$B$3</f>
        <v>43465</v>
      </c>
    </row>
    <row r="176" spans="1:15" ht="15.75" customHeight="1">
      <c r="A176" s="44" t="s">
        <v>235</v>
      </c>
      <c r="B176" s="44" t="s">
        <v>236</v>
      </c>
      <c r="C176" s="44" t="s">
        <v>389</v>
      </c>
      <c r="D176" s="46" t="s">
        <v>252</v>
      </c>
      <c r="E176" s="210" t="s">
        <v>44</v>
      </c>
      <c r="F176" s="44" t="s">
        <v>240</v>
      </c>
      <c r="G176" s="44" t="s">
        <v>244</v>
      </c>
      <c r="H176" s="237">
        <f>'Merluza común Artesanal'!N140</f>
        <v>10.071</v>
      </c>
      <c r="I176" s="237">
        <f>'Merluza común Artesanal'!O140</f>
        <v>0</v>
      </c>
      <c r="J176" s="237">
        <f>'Merluza común Artesanal'!P140</f>
        <v>10.071</v>
      </c>
      <c r="K176" s="237">
        <f>'Merluza común Artesanal'!Q140</f>
        <v>8.4499999999999993</v>
      </c>
      <c r="L176" s="237">
        <f>'Merluza común Artesanal'!R140</f>
        <v>1.6210000000000004</v>
      </c>
      <c r="M176" s="242">
        <f>'Merluza común Artesanal'!S140</f>
        <v>0.83904279614735378</v>
      </c>
      <c r="N176" s="45" t="s">
        <v>583</v>
      </c>
      <c r="O176" s="45">
        <f>'Cesiones Individuales'!$B$3</f>
        <v>43465</v>
      </c>
    </row>
    <row r="177" spans="1:15" ht="15.75" customHeight="1">
      <c r="A177" s="44" t="s">
        <v>235</v>
      </c>
      <c r="B177" s="44" t="s">
        <v>236</v>
      </c>
      <c r="C177" s="44" t="s">
        <v>389</v>
      </c>
      <c r="D177" s="46" t="s">
        <v>252</v>
      </c>
      <c r="E177" s="210" t="s">
        <v>45</v>
      </c>
      <c r="F177" s="44" t="s">
        <v>240</v>
      </c>
      <c r="G177" s="44" t="s">
        <v>240</v>
      </c>
      <c r="H177" s="237">
        <f>'Merluza común Artesanal'!G143</f>
        <v>0.88700000000000001</v>
      </c>
      <c r="I177" s="237">
        <f>'Merluza común Artesanal'!H143</f>
        <v>0</v>
      </c>
      <c r="J177" s="237">
        <f>'Merluza común Artesanal'!I143</f>
        <v>0.88700000000000001</v>
      </c>
      <c r="K177" s="237">
        <f>'Merluza común Artesanal'!J143</f>
        <v>0.13500000000000001</v>
      </c>
      <c r="L177" s="237">
        <f>'Merluza común Artesanal'!K143</f>
        <v>0.752</v>
      </c>
      <c r="M177" s="242">
        <f>'Merluza común Artesanal'!L143</f>
        <v>0.15219842164599776</v>
      </c>
      <c r="N177" s="45" t="str">
        <f>'Merluza común Artesanal'!M143</f>
        <v xml:space="preserve"> -</v>
      </c>
      <c r="O177" s="45">
        <f>'Cesiones Individuales'!$B$3</f>
        <v>43465</v>
      </c>
    </row>
    <row r="178" spans="1:15" ht="15.75" customHeight="1">
      <c r="A178" s="44" t="s">
        <v>235</v>
      </c>
      <c r="B178" s="44" t="s">
        <v>236</v>
      </c>
      <c r="C178" s="44" t="s">
        <v>389</v>
      </c>
      <c r="D178" s="46" t="s">
        <v>252</v>
      </c>
      <c r="E178" s="210" t="s">
        <v>45</v>
      </c>
      <c r="F178" s="44" t="s">
        <v>241</v>
      </c>
      <c r="G178" s="44" t="s">
        <v>242</v>
      </c>
      <c r="H178" s="237">
        <f>'Merluza común Artesanal'!G144</f>
        <v>4.1520000000000001</v>
      </c>
      <c r="I178" s="237">
        <f>'Merluza común Artesanal'!H144</f>
        <v>0</v>
      </c>
      <c r="J178" s="237">
        <f>'Merluza común Artesanal'!I144</f>
        <v>4.9039999999999999</v>
      </c>
      <c r="K178" s="237">
        <f>'Merluza común Artesanal'!J144</f>
        <v>3.5100000000000007</v>
      </c>
      <c r="L178" s="237">
        <f>'Merluza común Artesanal'!K144</f>
        <v>1.3939999999999992</v>
      </c>
      <c r="M178" s="242">
        <f>'Merluza común Artesanal'!L144</f>
        <v>0.71574225122349122</v>
      </c>
      <c r="N178" s="45" t="str">
        <f>'Merluza común Artesanal'!M144</f>
        <v xml:space="preserve"> -</v>
      </c>
      <c r="O178" s="45">
        <f>'Cesiones Individuales'!$B$3</f>
        <v>43465</v>
      </c>
    </row>
    <row r="179" spans="1:15" ht="15.75" customHeight="1">
      <c r="A179" s="44" t="s">
        <v>235</v>
      </c>
      <c r="B179" s="44" t="s">
        <v>236</v>
      </c>
      <c r="C179" s="44" t="s">
        <v>389</v>
      </c>
      <c r="D179" s="46" t="s">
        <v>252</v>
      </c>
      <c r="E179" s="210" t="s">
        <v>45</v>
      </c>
      <c r="F179" s="44" t="s">
        <v>243</v>
      </c>
      <c r="G179" s="44" t="s">
        <v>244</v>
      </c>
      <c r="H179" s="237">
        <f>'Merluza común Artesanal'!G145</f>
        <v>5.0389999999999997</v>
      </c>
      <c r="I179" s="237">
        <f>'Merluza común Artesanal'!H145</f>
        <v>0</v>
      </c>
      <c r="J179" s="237">
        <f>'Merluza común Artesanal'!I145</f>
        <v>6.4329999999999989</v>
      </c>
      <c r="K179" s="237">
        <f>'Merluza común Artesanal'!J145</f>
        <v>5.1840000000000002</v>
      </c>
      <c r="L179" s="237">
        <f>'Merluza común Artesanal'!K145</f>
        <v>1.2489999999999988</v>
      </c>
      <c r="M179" s="242">
        <f>'Merluza común Artesanal'!L145</f>
        <v>0.80584486242810527</v>
      </c>
      <c r="N179" s="45" t="str">
        <f>'Merluza común Artesanal'!M145</f>
        <v xml:space="preserve"> -</v>
      </c>
      <c r="O179" s="45">
        <f>'Cesiones Individuales'!$B$3</f>
        <v>43465</v>
      </c>
    </row>
    <row r="180" spans="1:15" ht="15.75" customHeight="1">
      <c r="A180" s="44" t="s">
        <v>235</v>
      </c>
      <c r="B180" s="44" t="s">
        <v>236</v>
      </c>
      <c r="C180" s="44" t="s">
        <v>389</v>
      </c>
      <c r="D180" s="46" t="s">
        <v>252</v>
      </c>
      <c r="E180" s="210" t="s">
        <v>45</v>
      </c>
      <c r="F180" s="44" t="s">
        <v>240</v>
      </c>
      <c r="G180" s="44" t="s">
        <v>244</v>
      </c>
      <c r="H180" s="237">
        <f>'Merluza común Artesanal'!N143</f>
        <v>10.077999999999999</v>
      </c>
      <c r="I180" s="237">
        <f>'Merluza común Artesanal'!O143</f>
        <v>0</v>
      </c>
      <c r="J180" s="237">
        <f>'Merluza común Artesanal'!P143</f>
        <v>10.077999999999999</v>
      </c>
      <c r="K180" s="237">
        <f>'Merluza común Artesanal'!Q143</f>
        <v>8.8290000000000006</v>
      </c>
      <c r="L180" s="237">
        <f>'Merluza común Artesanal'!R143</f>
        <v>1.2489999999999988</v>
      </c>
      <c r="M180" s="242">
        <f>'Merluza común Artesanal'!S143</f>
        <v>0.87606667989680509</v>
      </c>
      <c r="N180" s="45" t="s">
        <v>583</v>
      </c>
      <c r="O180" s="45">
        <f>'Cesiones Individuales'!$B$3</f>
        <v>43465</v>
      </c>
    </row>
    <row r="181" spans="1:15" ht="15.75" customHeight="1">
      <c r="A181" s="44" t="s">
        <v>235</v>
      </c>
      <c r="B181" s="44" t="s">
        <v>236</v>
      </c>
      <c r="C181" s="44" t="s">
        <v>389</v>
      </c>
      <c r="D181" s="46" t="s">
        <v>252</v>
      </c>
      <c r="E181" s="210" t="s">
        <v>46</v>
      </c>
      <c r="F181" s="44" t="s">
        <v>240</v>
      </c>
      <c r="G181" s="44" t="s">
        <v>240</v>
      </c>
      <c r="H181" s="237">
        <f>'Merluza común Artesanal'!G149</f>
        <v>0.88700000000000001</v>
      </c>
      <c r="I181" s="237">
        <f>'Merluza común Artesanal'!H149</f>
        <v>0</v>
      </c>
      <c r="J181" s="237">
        <f>'Merluza común Artesanal'!I149</f>
        <v>0.88700000000000001</v>
      </c>
      <c r="K181" s="237">
        <f>'Merluza común Artesanal'!J149</f>
        <v>0.94499999999999995</v>
      </c>
      <c r="L181" s="237">
        <f>'Merluza común Artesanal'!K149</f>
        <v>-5.799999999999994E-2</v>
      </c>
      <c r="M181" s="242">
        <f>'Merluza común Artesanal'!L149</f>
        <v>1.0653889515219841</v>
      </c>
      <c r="N181" s="45" t="str">
        <f>'Merluza común Artesanal'!M149</f>
        <v xml:space="preserve"> -</v>
      </c>
      <c r="O181" s="45">
        <f>'Cesiones Individuales'!$B$3</f>
        <v>43465</v>
      </c>
    </row>
    <row r="182" spans="1:15" ht="15.75" customHeight="1">
      <c r="A182" s="44" t="s">
        <v>235</v>
      </c>
      <c r="B182" s="44" t="s">
        <v>236</v>
      </c>
      <c r="C182" s="44" t="s">
        <v>389</v>
      </c>
      <c r="D182" s="46" t="s">
        <v>252</v>
      </c>
      <c r="E182" s="210" t="s">
        <v>46</v>
      </c>
      <c r="F182" s="44" t="s">
        <v>241</v>
      </c>
      <c r="G182" s="44" t="s">
        <v>242</v>
      </c>
      <c r="H182" s="237">
        <f>'Merluza común Artesanal'!G150</f>
        <v>4.1509999999999998</v>
      </c>
      <c r="I182" s="237">
        <f>'Merluza común Artesanal'!H150</f>
        <v>0</v>
      </c>
      <c r="J182" s="237">
        <f>'Merluza común Artesanal'!I150</f>
        <v>4.093</v>
      </c>
      <c r="K182" s="237">
        <f>'Merluza común Artesanal'!J150</f>
        <v>4.3470000000000004</v>
      </c>
      <c r="L182" s="237">
        <f>'Merluza común Artesanal'!K150</f>
        <v>-0.25400000000000045</v>
      </c>
      <c r="M182" s="242">
        <f>'Merluza común Artesanal'!L150</f>
        <v>1.0620571707793796</v>
      </c>
      <c r="N182" s="45">
        <f>'Merluza común Artesanal'!M150</f>
        <v>43238</v>
      </c>
      <c r="O182" s="45">
        <f>'Cesiones Individuales'!$B$3</f>
        <v>43465</v>
      </c>
    </row>
    <row r="183" spans="1:15" ht="15.75" customHeight="1">
      <c r="A183" s="44" t="s">
        <v>235</v>
      </c>
      <c r="B183" s="44" t="s">
        <v>236</v>
      </c>
      <c r="C183" s="44" t="s">
        <v>389</v>
      </c>
      <c r="D183" s="46" t="s">
        <v>252</v>
      </c>
      <c r="E183" s="210" t="s">
        <v>46</v>
      </c>
      <c r="F183" s="44" t="s">
        <v>243</v>
      </c>
      <c r="G183" s="44" t="s">
        <v>244</v>
      </c>
      <c r="H183" s="237">
        <f>'Merluza común Artesanal'!G151</f>
        <v>5.0380000000000003</v>
      </c>
      <c r="I183" s="237">
        <f>'Merluza común Artesanal'!H151</f>
        <v>3.3330000000000002</v>
      </c>
      <c r="J183" s="237">
        <f>'Merluza común Artesanal'!I151</f>
        <v>8.1170000000000009</v>
      </c>
      <c r="K183" s="237">
        <f>'Merluza común Artesanal'!J151</f>
        <v>6.399</v>
      </c>
      <c r="L183" s="237">
        <f>'Merluza común Artesanal'!K151</f>
        <v>1.7180000000000009</v>
      </c>
      <c r="M183" s="242">
        <f>'Merluza común Artesanal'!L151</f>
        <v>0.78834544782555127</v>
      </c>
      <c r="N183" s="134" t="str">
        <f>'Merluza común Artesanal'!M151</f>
        <v xml:space="preserve"> -</v>
      </c>
      <c r="O183" s="45">
        <f>'Cesiones Individuales'!$B$3</f>
        <v>43465</v>
      </c>
    </row>
    <row r="184" spans="1:15" ht="15.75" customHeight="1">
      <c r="A184" s="44" t="s">
        <v>235</v>
      </c>
      <c r="B184" s="44" t="s">
        <v>236</v>
      </c>
      <c r="C184" s="44" t="s">
        <v>389</v>
      </c>
      <c r="D184" s="46" t="s">
        <v>252</v>
      </c>
      <c r="E184" s="210" t="s">
        <v>46</v>
      </c>
      <c r="F184" s="44" t="s">
        <v>240</v>
      </c>
      <c r="G184" s="44" t="s">
        <v>244</v>
      </c>
      <c r="H184" s="237">
        <f>'Merluza común Artesanal'!N149</f>
        <v>10.076000000000001</v>
      </c>
      <c r="I184" s="237">
        <f>'Merluza común Artesanal'!O149</f>
        <v>3.3330000000000002</v>
      </c>
      <c r="J184" s="237">
        <f>'Merluza común Artesanal'!P149</f>
        <v>13.409000000000001</v>
      </c>
      <c r="K184" s="237">
        <f>'Merluza común Artesanal'!Q149</f>
        <v>11.691000000000001</v>
      </c>
      <c r="L184" s="237">
        <f>'Merluza común Artesanal'!R149</f>
        <v>1.718</v>
      </c>
      <c r="M184" s="242">
        <f>'Merluza común Artesanal'!S149</f>
        <v>0.87187709747184727</v>
      </c>
      <c r="N184" s="135" t="s">
        <v>583</v>
      </c>
      <c r="O184" s="45">
        <f>'Cesiones Individuales'!$B$3</f>
        <v>43465</v>
      </c>
    </row>
    <row r="185" spans="1:15" ht="15.75" customHeight="1">
      <c r="A185" s="44" t="s">
        <v>235</v>
      </c>
      <c r="B185" s="44" t="s">
        <v>236</v>
      </c>
      <c r="C185" s="44" t="s">
        <v>389</v>
      </c>
      <c r="D185" s="46" t="s">
        <v>252</v>
      </c>
      <c r="E185" s="210" t="s">
        <v>47</v>
      </c>
      <c r="F185" s="44" t="s">
        <v>240</v>
      </c>
      <c r="G185" s="44" t="s">
        <v>240</v>
      </c>
      <c r="H185" s="237">
        <f>'Merluza común Artesanal'!G152</f>
        <v>0.88700000000000001</v>
      </c>
      <c r="I185" s="237">
        <f>'Merluza común Artesanal'!H152</f>
        <v>0</v>
      </c>
      <c r="J185" s="237">
        <f>'Merluza común Artesanal'!I152</f>
        <v>0.88700000000000001</v>
      </c>
      <c r="K185" s="237">
        <f>'Merluza común Artesanal'!J152</f>
        <v>1.5660000000000001</v>
      </c>
      <c r="L185" s="237">
        <f>'Merluza común Artesanal'!K152</f>
        <v>-0.67900000000000005</v>
      </c>
      <c r="M185" s="242">
        <f>'Merluza común Artesanal'!L152</f>
        <v>1.7655016910935739</v>
      </c>
      <c r="N185" s="134" t="str">
        <f>'Merluza común Artesanal'!M152</f>
        <v xml:space="preserve"> -</v>
      </c>
      <c r="O185" s="45">
        <f>'Cesiones Individuales'!$B$3</f>
        <v>43465</v>
      </c>
    </row>
    <row r="186" spans="1:15" ht="15.75" customHeight="1">
      <c r="A186" s="44" t="s">
        <v>235</v>
      </c>
      <c r="B186" s="44" t="s">
        <v>236</v>
      </c>
      <c r="C186" s="44" t="s">
        <v>389</v>
      </c>
      <c r="D186" s="46" t="s">
        <v>252</v>
      </c>
      <c r="E186" s="210" t="s">
        <v>47</v>
      </c>
      <c r="F186" s="44" t="s">
        <v>241</v>
      </c>
      <c r="G186" s="44" t="s">
        <v>242</v>
      </c>
      <c r="H186" s="237">
        <f>'Merluza común Artesanal'!G153</f>
        <v>4.1529999999999996</v>
      </c>
      <c r="I186" s="237">
        <f>'Merluza común Artesanal'!H153</f>
        <v>0</v>
      </c>
      <c r="J186" s="237">
        <f>'Merluza común Artesanal'!I153</f>
        <v>3.4739999999999993</v>
      </c>
      <c r="K186" s="237">
        <f>'Merluza común Artesanal'!J153</f>
        <v>3.2579999999999996</v>
      </c>
      <c r="L186" s="237">
        <f>'Merluza común Artesanal'!K153</f>
        <v>0.21599999999999975</v>
      </c>
      <c r="M186" s="242">
        <f>'Merluza común Artesanal'!L153</f>
        <v>0.9378238341968913</v>
      </c>
      <c r="N186" s="134" t="str">
        <f>'Merluza común Artesanal'!M153</f>
        <v xml:space="preserve"> -</v>
      </c>
      <c r="O186" s="45">
        <f>'Cesiones Individuales'!$B$3</f>
        <v>43465</v>
      </c>
    </row>
    <row r="187" spans="1:15" ht="15.75" customHeight="1">
      <c r="A187" s="44" t="s">
        <v>235</v>
      </c>
      <c r="B187" s="44" t="s">
        <v>236</v>
      </c>
      <c r="C187" s="44" t="s">
        <v>389</v>
      </c>
      <c r="D187" s="46" t="s">
        <v>252</v>
      </c>
      <c r="E187" s="210" t="s">
        <v>47</v>
      </c>
      <c r="F187" s="44" t="s">
        <v>243</v>
      </c>
      <c r="G187" s="44" t="s">
        <v>244</v>
      </c>
      <c r="H187" s="237">
        <f>'Merluza común Artesanal'!G154</f>
        <v>5.04</v>
      </c>
      <c r="I187" s="237">
        <f>'Merluza común Artesanal'!H154</f>
        <v>3.3330000000000002</v>
      </c>
      <c r="J187" s="237">
        <f>'Merluza común Artesanal'!I154</f>
        <v>8.5890000000000004</v>
      </c>
      <c r="K187" s="237">
        <f>'Merluza común Artesanal'!J154</f>
        <v>4.6440000000000001</v>
      </c>
      <c r="L187" s="237">
        <f>'Merluza común Artesanal'!K154</f>
        <v>3.9450000000000003</v>
      </c>
      <c r="M187" s="242">
        <f>'Merluza común Artesanal'!L154</f>
        <v>0.54069158225637437</v>
      </c>
      <c r="N187" s="134" t="str">
        <f>'Merluza común Artesanal'!M154</f>
        <v xml:space="preserve"> -</v>
      </c>
      <c r="O187" s="45">
        <f>'Cesiones Individuales'!$B$3</f>
        <v>43465</v>
      </c>
    </row>
    <row r="188" spans="1:15" ht="15.75" customHeight="1">
      <c r="A188" s="44" t="s">
        <v>235</v>
      </c>
      <c r="B188" s="44" t="s">
        <v>236</v>
      </c>
      <c r="C188" s="44" t="s">
        <v>389</v>
      </c>
      <c r="D188" s="46" t="s">
        <v>252</v>
      </c>
      <c r="E188" s="210" t="s">
        <v>47</v>
      </c>
      <c r="F188" s="44" t="s">
        <v>240</v>
      </c>
      <c r="G188" s="44" t="s">
        <v>244</v>
      </c>
      <c r="H188" s="237">
        <f>'Merluza común Artesanal'!N152</f>
        <v>10.079999999999998</v>
      </c>
      <c r="I188" s="237">
        <f>'Merluza común Artesanal'!O152</f>
        <v>3.3330000000000002</v>
      </c>
      <c r="J188" s="237">
        <f>'Merluza común Artesanal'!P152</f>
        <v>13.412999999999998</v>
      </c>
      <c r="K188" s="237">
        <f>'Merluza común Artesanal'!Q152</f>
        <v>9.468</v>
      </c>
      <c r="L188" s="237">
        <f>'Merluza común Artesanal'!R152</f>
        <v>3.9449999999999985</v>
      </c>
      <c r="M188" s="242">
        <f>'Merluza común Artesanal'!S152</f>
        <v>0.70588235294117652</v>
      </c>
      <c r="N188" s="135" t="s">
        <v>583</v>
      </c>
      <c r="O188" s="45">
        <f>'Cesiones Individuales'!$B$3</f>
        <v>43465</v>
      </c>
    </row>
    <row r="189" spans="1:15" ht="15.75" customHeight="1">
      <c r="A189" s="44" t="s">
        <v>235</v>
      </c>
      <c r="B189" s="44" t="s">
        <v>236</v>
      </c>
      <c r="C189" s="44" t="s">
        <v>389</v>
      </c>
      <c r="D189" s="46" t="s">
        <v>252</v>
      </c>
      <c r="E189" s="210" t="s">
        <v>48</v>
      </c>
      <c r="F189" s="44" t="s">
        <v>240</v>
      </c>
      <c r="G189" s="44" t="s">
        <v>240</v>
      </c>
      <c r="H189" s="237">
        <f>'Merluza común Artesanal'!G155</f>
        <v>0.88600000000000001</v>
      </c>
      <c r="I189" s="237">
        <f>'Merluza común Artesanal'!H155</f>
        <v>0</v>
      </c>
      <c r="J189" s="237">
        <f>'Merluza común Artesanal'!I155</f>
        <v>0.88600000000000001</v>
      </c>
      <c r="K189" s="237">
        <f>'Merluza común Artesanal'!J155</f>
        <v>0.59399999999999997</v>
      </c>
      <c r="L189" s="237">
        <f>'Merluza común Artesanal'!K155</f>
        <v>0.29200000000000004</v>
      </c>
      <c r="M189" s="242">
        <f>'Merluza común Artesanal'!L155</f>
        <v>0.67042889390519178</v>
      </c>
      <c r="N189" s="134" t="str">
        <f>'Merluza común Artesanal'!M155</f>
        <v xml:space="preserve"> -</v>
      </c>
      <c r="O189" s="45">
        <f>'Cesiones Individuales'!$B$3</f>
        <v>43465</v>
      </c>
    </row>
    <row r="190" spans="1:15" ht="15.75" customHeight="1">
      <c r="A190" s="44" t="s">
        <v>235</v>
      </c>
      <c r="B190" s="44" t="s">
        <v>236</v>
      </c>
      <c r="C190" s="44" t="s">
        <v>389</v>
      </c>
      <c r="D190" s="46" t="s">
        <v>252</v>
      </c>
      <c r="E190" s="210" t="s">
        <v>48</v>
      </c>
      <c r="F190" s="44" t="s">
        <v>241</v>
      </c>
      <c r="G190" s="44" t="s">
        <v>242</v>
      </c>
      <c r="H190" s="237">
        <f>'Merluza común Artesanal'!G156</f>
        <v>4.1500000000000004</v>
      </c>
      <c r="I190" s="237">
        <f>'Merluza común Artesanal'!H156</f>
        <v>0</v>
      </c>
      <c r="J190" s="237">
        <f>'Merluza común Artesanal'!I156</f>
        <v>4.4420000000000002</v>
      </c>
      <c r="K190" s="237">
        <f>'Merluza común Artesanal'!J156</f>
        <v>3.3750000000000004</v>
      </c>
      <c r="L190" s="237">
        <f>'Merluza común Artesanal'!K156</f>
        <v>1.0669999999999997</v>
      </c>
      <c r="M190" s="242">
        <f>'Merluza común Artesanal'!L156</f>
        <v>0.75979288608734807</v>
      </c>
      <c r="N190" s="134" t="str">
        <f>'Merluza común Artesanal'!M156</f>
        <v xml:space="preserve"> -</v>
      </c>
      <c r="O190" s="45">
        <f>'Cesiones Individuales'!$B$3</f>
        <v>43465</v>
      </c>
    </row>
    <row r="191" spans="1:15" ht="15.75" customHeight="1">
      <c r="A191" s="44" t="s">
        <v>235</v>
      </c>
      <c r="B191" s="44" t="s">
        <v>236</v>
      </c>
      <c r="C191" s="44" t="s">
        <v>389</v>
      </c>
      <c r="D191" s="46" t="s">
        <v>252</v>
      </c>
      <c r="E191" s="210" t="s">
        <v>48</v>
      </c>
      <c r="F191" s="44" t="s">
        <v>243</v>
      </c>
      <c r="G191" s="44" t="s">
        <v>244</v>
      </c>
      <c r="H191" s="237">
        <f>'Merluza común Artesanal'!G157</f>
        <v>5.0369999999999999</v>
      </c>
      <c r="I191" s="237">
        <f>'Merluza común Artesanal'!H157</f>
        <v>0</v>
      </c>
      <c r="J191" s="237">
        <f>'Merluza común Artesanal'!I157</f>
        <v>6.1039999999999992</v>
      </c>
      <c r="K191" s="237">
        <f>'Merluza común Artesanal'!J157</f>
        <v>5.8049999999999997</v>
      </c>
      <c r="L191" s="237">
        <f>'Merluza común Artesanal'!K157</f>
        <v>0.29899999999999949</v>
      </c>
      <c r="M191" s="242">
        <f>'Merluza común Artesanal'!L157</f>
        <v>0.95101572739187423</v>
      </c>
      <c r="N191" s="214" t="str">
        <f>'Merluza común Artesanal'!M157</f>
        <v xml:space="preserve"> -</v>
      </c>
      <c r="O191" s="45">
        <f>'Cesiones Individuales'!$B$3</f>
        <v>43465</v>
      </c>
    </row>
    <row r="192" spans="1:15" ht="15.75" customHeight="1">
      <c r="A192" s="44" t="s">
        <v>235</v>
      </c>
      <c r="B192" s="44" t="s">
        <v>236</v>
      </c>
      <c r="C192" s="44" t="s">
        <v>389</v>
      </c>
      <c r="D192" s="46" t="s">
        <v>252</v>
      </c>
      <c r="E192" s="210" t="s">
        <v>48</v>
      </c>
      <c r="F192" s="44" t="s">
        <v>240</v>
      </c>
      <c r="G192" s="44" t="s">
        <v>244</v>
      </c>
      <c r="H192" s="237">
        <f>'Merluza común Artesanal'!N155</f>
        <v>10.073</v>
      </c>
      <c r="I192" s="237">
        <f>'Merluza común Artesanal'!O155</f>
        <v>0</v>
      </c>
      <c r="J192" s="237">
        <f>'Merluza común Artesanal'!P155</f>
        <v>10.073</v>
      </c>
      <c r="K192" s="237">
        <f>'Merluza común Artesanal'!Q155</f>
        <v>9.7740000000000009</v>
      </c>
      <c r="L192" s="237">
        <f>'Merluza común Artesanal'!R155</f>
        <v>0.29899999999999949</v>
      </c>
      <c r="M192" s="242">
        <f>'Merluza común Artesanal'!S155</f>
        <v>0.970316688176313</v>
      </c>
      <c r="N192" s="215" t="s">
        <v>583</v>
      </c>
      <c r="O192" s="45">
        <f>'Cesiones Individuales'!$B$3</f>
        <v>43465</v>
      </c>
    </row>
    <row r="193" spans="1:15" ht="15.75" customHeight="1">
      <c r="A193" s="44" t="s">
        <v>235</v>
      </c>
      <c r="B193" s="44" t="s">
        <v>236</v>
      </c>
      <c r="C193" s="44" t="s">
        <v>389</v>
      </c>
      <c r="D193" s="46" t="s">
        <v>252</v>
      </c>
      <c r="E193" s="210" t="s">
        <v>49</v>
      </c>
      <c r="F193" s="44" t="s">
        <v>240</v>
      </c>
      <c r="G193" s="44" t="s">
        <v>240</v>
      </c>
      <c r="H193" s="237">
        <f>'Merluza común Artesanal'!G158</f>
        <v>0.88600000000000001</v>
      </c>
      <c r="I193" s="237">
        <f>'Merluza común Artesanal'!H158</f>
        <v>0</v>
      </c>
      <c r="J193" s="237">
        <f>'Merluza común Artesanal'!I158</f>
        <v>0.88600000000000001</v>
      </c>
      <c r="K193" s="237">
        <f>'Merluza común Artesanal'!J158</f>
        <v>1.2150000000000001</v>
      </c>
      <c r="L193" s="237">
        <f>'Merluza común Artesanal'!K158</f>
        <v>-0.32900000000000007</v>
      </c>
      <c r="M193" s="242">
        <f>'Merluza común Artesanal'!L158</f>
        <v>1.3713318284424381</v>
      </c>
      <c r="N193" s="214" t="str">
        <f>'Merluza común Artesanal'!M158</f>
        <v xml:space="preserve"> -</v>
      </c>
      <c r="O193" s="45">
        <f>'Cesiones Individuales'!$B$3</f>
        <v>43465</v>
      </c>
    </row>
    <row r="194" spans="1:15" ht="15.75" customHeight="1">
      <c r="A194" s="44" t="s">
        <v>235</v>
      </c>
      <c r="B194" s="44" t="s">
        <v>236</v>
      </c>
      <c r="C194" s="44" t="s">
        <v>389</v>
      </c>
      <c r="D194" s="46" t="s">
        <v>252</v>
      </c>
      <c r="E194" s="210" t="s">
        <v>49</v>
      </c>
      <c r="F194" s="44" t="s">
        <v>241</v>
      </c>
      <c r="G194" s="44" t="s">
        <v>242</v>
      </c>
      <c r="H194" s="237">
        <f>'Merluza común Artesanal'!G159</f>
        <v>4.149</v>
      </c>
      <c r="I194" s="237">
        <f>'Merluza común Artesanal'!H159</f>
        <v>0</v>
      </c>
      <c r="J194" s="237">
        <f>'Merluza común Artesanal'!I159</f>
        <v>3.82</v>
      </c>
      <c r="K194" s="237">
        <f>'Merluza común Artesanal'!J159</f>
        <v>3.8070000000000004</v>
      </c>
      <c r="L194" s="237">
        <f>'Merluza común Artesanal'!K159</f>
        <v>1.2999999999999456E-2</v>
      </c>
      <c r="M194" s="242">
        <f>'Merluza común Artesanal'!L159</f>
        <v>0.99659685863874359</v>
      </c>
      <c r="N194" s="214">
        <f>'Merluza común Artesanal'!M159</f>
        <v>43266</v>
      </c>
      <c r="O194" s="45">
        <f>'Cesiones Individuales'!$B$3</f>
        <v>43465</v>
      </c>
    </row>
    <row r="195" spans="1:15" ht="15.75" customHeight="1">
      <c r="A195" s="44" t="s">
        <v>235</v>
      </c>
      <c r="B195" s="44" t="s">
        <v>236</v>
      </c>
      <c r="C195" s="44" t="s">
        <v>389</v>
      </c>
      <c r="D195" s="46" t="s">
        <v>252</v>
      </c>
      <c r="E195" s="210" t="s">
        <v>49</v>
      </c>
      <c r="F195" s="44" t="s">
        <v>243</v>
      </c>
      <c r="G195" s="44" t="s">
        <v>244</v>
      </c>
      <c r="H195" s="237">
        <f>'Merluza común Artesanal'!G160</f>
        <v>5.0339999999999998</v>
      </c>
      <c r="I195" s="237">
        <f>'Merluza común Artesanal'!H160</f>
        <v>0</v>
      </c>
      <c r="J195" s="237">
        <f>'Merluza común Artesanal'!I160</f>
        <v>5.0469999999999988</v>
      </c>
      <c r="K195" s="237">
        <f>'Merluza común Artesanal'!J160</f>
        <v>4.6950000000000003</v>
      </c>
      <c r="L195" s="237">
        <f>'Merluza común Artesanal'!K160</f>
        <v>0.35199999999999854</v>
      </c>
      <c r="M195" s="242">
        <f>'Merluza común Artesanal'!L160</f>
        <v>0.93025559738458519</v>
      </c>
      <c r="N195" s="214" t="str">
        <f>'Merluza común Artesanal'!M160</f>
        <v xml:space="preserve"> -</v>
      </c>
      <c r="O195" s="45">
        <f>'Cesiones Individuales'!$B$3</f>
        <v>43465</v>
      </c>
    </row>
    <row r="196" spans="1:15" ht="15.75" customHeight="1">
      <c r="A196" s="44" t="s">
        <v>235</v>
      </c>
      <c r="B196" s="44" t="s">
        <v>236</v>
      </c>
      <c r="C196" s="44" t="s">
        <v>389</v>
      </c>
      <c r="D196" s="46" t="s">
        <v>252</v>
      </c>
      <c r="E196" s="210" t="s">
        <v>49</v>
      </c>
      <c r="F196" s="44" t="s">
        <v>240</v>
      </c>
      <c r="G196" s="44" t="s">
        <v>244</v>
      </c>
      <c r="H196" s="237">
        <f>'Merluza común Artesanal'!N158</f>
        <v>10.068999999999999</v>
      </c>
      <c r="I196" s="237">
        <f>'Merluza común Artesanal'!O158</f>
        <v>0</v>
      </c>
      <c r="J196" s="237">
        <f>'Merluza común Artesanal'!P158</f>
        <v>10.068999999999999</v>
      </c>
      <c r="K196" s="237">
        <f>'Merluza común Artesanal'!Q158</f>
        <v>9.7170000000000005</v>
      </c>
      <c r="L196" s="237">
        <f>'Merluza común Artesanal'!R158</f>
        <v>0.35199999999999854</v>
      </c>
      <c r="M196" s="242">
        <f>'Merluza común Artesanal'!S158</f>
        <v>0.9650412156122754</v>
      </c>
      <c r="N196" s="215" t="s">
        <v>583</v>
      </c>
      <c r="O196" s="45">
        <f>'Cesiones Individuales'!$B$3</f>
        <v>43465</v>
      </c>
    </row>
    <row r="197" spans="1:15" ht="15.75" customHeight="1">
      <c r="A197" s="44" t="s">
        <v>235</v>
      </c>
      <c r="B197" s="44" t="s">
        <v>236</v>
      </c>
      <c r="C197" s="44" t="s">
        <v>389</v>
      </c>
      <c r="D197" s="46" t="s">
        <v>252</v>
      </c>
      <c r="E197" s="210" t="s">
        <v>50</v>
      </c>
      <c r="F197" s="44" t="s">
        <v>240</v>
      </c>
      <c r="G197" s="44" t="s">
        <v>240</v>
      </c>
      <c r="H197" s="237">
        <f>'Merluza común Artesanal'!G161</f>
        <v>0.88600000000000001</v>
      </c>
      <c r="I197" s="237">
        <f>'Merluza común Artesanal'!H161</f>
        <v>0</v>
      </c>
      <c r="J197" s="237">
        <f>'Merluza común Artesanal'!I161</f>
        <v>0.88600000000000001</v>
      </c>
      <c r="K197" s="237">
        <f>'Merluza común Artesanal'!J161</f>
        <v>0.54</v>
      </c>
      <c r="L197" s="237">
        <f>'Merluza común Artesanal'!K161</f>
        <v>0.34599999999999997</v>
      </c>
      <c r="M197" s="242">
        <f>'Merluza común Artesanal'!L161</f>
        <v>0.60948081264108356</v>
      </c>
      <c r="N197" s="214" t="str">
        <f>'Merluza común Artesanal'!M161</f>
        <v xml:space="preserve"> -</v>
      </c>
      <c r="O197" s="45">
        <f>'Cesiones Individuales'!$B$3</f>
        <v>43465</v>
      </c>
    </row>
    <row r="198" spans="1:15" ht="15.75" customHeight="1">
      <c r="A198" s="44" t="s">
        <v>235</v>
      </c>
      <c r="B198" s="44" t="s">
        <v>236</v>
      </c>
      <c r="C198" s="44" t="s">
        <v>389</v>
      </c>
      <c r="D198" s="46" t="s">
        <v>252</v>
      </c>
      <c r="E198" s="210" t="s">
        <v>50</v>
      </c>
      <c r="F198" s="44" t="s">
        <v>241</v>
      </c>
      <c r="G198" s="44" t="s">
        <v>242</v>
      </c>
      <c r="H198" s="237">
        <f>'Merluza común Artesanal'!G162</f>
        <v>4.1500000000000004</v>
      </c>
      <c r="I198" s="237">
        <f>'Merluza común Artesanal'!H162</f>
        <v>0</v>
      </c>
      <c r="J198" s="237">
        <f>'Merluza común Artesanal'!I162</f>
        <v>4.4960000000000004</v>
      </c>
      <c r="K198" s="237">
        <f>'Merluza común Artesanal'!J162</f>
        <v>4.2119999999999997</v>
      </c>
      <c r="L198" s="237">
        <f>'Merluza común Artesanal'!K162</f>
        <v>0.2840000000000007</v>
      </c>
      <c r="M198" s="242">
        <f>'Merluza común Artesanal'!L162</f>
        <v>0.93683274021352303</v>
      </c>
      <c r="N198" s="214" t="str">
        <f>'Merluza común Artesanal'!M162</f>
        <v xml:space="preserve"> -</v>
      </c>
      <c r="O198" s="45">
        <f>'Cesiones Individuales'!$B$3</f>
        <v>43465</v>
      </c>
    </row>
    <row r="199" spans="1:15" ht="15.75" customHeight="1">
      <c r="A199" s="44" t="s">
        <v>235</v>
      </c>
      <c r="B199" s="44" t="s">
        <v>236</v>
      </c>
      <c r="C199" s="44" t="s">
        <v>389</v>
      </c>
      <c r="D199" s="46" t="s">
        <v>252</v>
      </c>
      <c r="E199" s="210" t="s">
        <v>50</v>
      </c>
      <c r="F199" s="44" t="s">
        <v>243</v>
      </c>
      <c r="G199" s="44" t="s">
        <v>244</v>
      </c>
      <c r="H199" s="237">
        <f>'Merluza común Artesanal'!G163</f>
        <v>5.0369999999999999</v>
      </c>
      <c r="I199" s="237">
        <f>'Merluza común Artesanal'!H163</f>
        <v>0</v>
      </c>
      <c r="J199" s="237">
        <f>'Merluza común Artesanal'!I163</f>
        <v>5.3210000000000006</v>
      </c>
      <c r="K199" s="237">
        <f>'Merluza común Artesanal'!J163</f>
        <v>4.5019999999999998</v>
      </c>
      <c r="L199" s="237">
        <f>'Merluza común Artesanal'!K163</f>
        <v>0.81900000000000084</v>
      </c>
      <c r="M199" s="242">
        <f>'Merluza común Artesanal'!L163</f>
        <v>0.84608156361586151</v>
      </c>
      <c r="N199" s="214" t="str">
        <f>'Merluza común Artesanal'!M163</f>
        <v xml:space="preserve"> -</v>
      </c>
      <c r="O199" s="45">
        <f>'Cesiones Individuales'!$B$3</f>
        <v>43465</v>
      </c>
    </row>
    <row r="200" spans="1:15" ht="15.75" customHeight="1">
      <c r="A200" s="44" t="s">
        <v>235</v>
      </c>
      <c r="B200" s="44" t="s">
        <v>236</v>
      </c>
      <c r="C200" s="44" t="s">
        <v>389</v>
      </c>
      <c r="D200" s="46" t="s">
        <v>252</v>
      </c>
      <c r="E200" s="210" t="s">
        <v>50</v>
      </c>
      <c r="F200" s="44" t="s">
        <v>240</v>
      </c>
      <c r="G200" s="44" t="s">
        <v>244</v>
      </c>
      <c r="H200" s="237">
        <f>'Merluza común Artesanal'!N161</f>
        <v>10.073</v>
      </c>
      <c r="I200" s="237">
        <f>'Merluza común Artesanal'!O161</f>
        <v>0</v>
      </c>
      <c r="J200" s="237">
        <f>'Merluza común Artesanal'!P161</f>
        <v>10.073</v>
      </c>
      <c r="K200" s="237">
        <f>'Merluza común Artesanal'!Q161</f>
        <v>9.2539999999999996</v>
      </c>
      <c r="L200" s="237">
        <f>'Merluza común Artesanal'!R161</f>
        <v>0.81900000000000084</v>
      </c>
      <c r="M200" s="242">
        <f>'Merluza común Artesanal'!S161</f>
        <v>0.91869353717859614</v>
      </c>
      <c r="N200" s="215" t="s">
        <v>583</v>
      </c>
      <c r="O200" s="45">
        <f>'Cesiones Individuales'!$B$3</f>
        <v>43465</v>
      </c>
    </row>
    <row r="201" spans="1:15" ht="15.75" customHeight="1">
      <c r="A201" s="44" t="s">
        <v>235</v>
      </c>
      <c r="B201" s="44" t="s">
        <v>236</v>
      </c>
      <c r="C201" s="44" t="s">
        <v>389</v>
      </c>
      <c r="D201" s="46" t="s">
        <v>252</v>
      </c>
      <c r="E201" s="210" t="s">
        <v>51</v>
      </c>
      <c r="F201" s="44" t="s">
        <v>240</v>
      </c>
      <c r="G201" s="44" t="s">
        <v>240</v>
      </c>
      <c r="H201" s="237">
        <f>'Merluza común Artesanal'!G164</f>
        <v>0.88700000000000001</v>
      </c>
      <c r="I201" s="237">
        <f>'Merluza común Artesanal'!H164</f>
        <v>0</v>
      </c>
      <c r="J201" s="237">
        <f>'Merluza común Artesanal'!I164</f>
        <v>0.88700000000000001</v>
      </c>
      <c r="K201" s="237">
        <f>'Merluza común Artesanal'!J164</f>
        <v>1.0529999999999999</v>
      </c>
      <c r="L201" s="237">
        <f>'Merluza común Artesanal'!K164</f>
        <v>-0.16599999999999993</v>
      </c>
      <c r="M201" s="242">
        <f>'Merluza común Artesanal'!L164</f>
        <v>1.1871476888387824</v>
      </c>
      <c r="N201" s="214" t="str">
        <f>'Merluza común Artesanal'!M164</f>
        <v xml:space="preserve"> -</v>
      </c>
      <c r="O201" s="45">
        <f>'Cesiones Individuales'!$B$3</f>
        <v>43465</v>
      </c>
    </row>
    <row r="202" spans="1:15" ht="15.75" customHeight="1">
      <c r="A202" s="44" t="s">
        <v>235</v>
      </c>
      <c r="B202" s="44" t="s">
        <v>236</v>
      </c>
      <c r="C202" s="44" t="s">
        <v>389</v>
      </c>
      <c r="D202" s="46" t="s">
        <v>252</v>
      </c>
      <c r="E202" s="210" t="s">
        <v>51</v>
      </c>
      <c r="F202" s="44" t="s">
        <v>241</v>
      </c>
      <c r="G202" s="44" t="s">
        <v>242</v>
      </c>
      <c r="H202" s="237">
        <f>'Merluza común Artesanal'!G165</f>
        <v>4.1520000000000001</v>
      </c>
      <c r="I202" s="237">
        <f>'Merluza común Artesanal'!H165</f>
        <v>0</v>
      </c>
      <c r="J202" s="237">
        <f>'Merluza común Artesanal'!I165</f>
        <v>3.9860000000000002</v>
      </c>
      <c r="K202" s="237">
        <f>'Merluza común Artesanal'!J165</f>
        <v>4.4769999999999994</v>
      </c>
      <c r="L202" s="237">
        <f>'Merluza común Artesanal'!K165</f>
        <v>-0.49099999999999921</v>
      </c>
      <c r="M202" s="242">
        <f>'Merluza común Artesanal'!L165</f>
        <v>1.1231811339688909</v>
      </c>
      <c r="N202" s="214">
        <f>'Merluza común Artesanal'!M165</f>
        <v>43266</v>
      </c>
      <c r="O202" s="45">
        <f>'Cesiones Individuales'!$B$3</f>
        <v>43465</v>
      </c>
    </row>
    <row r="203" spans="1:15" ht="15.75" customHeight="1">
      <c r="A203" s="44" t="s">
        <v>235</v>
      </c>
      <c r="B203" s="44" t="s">
        <v>236</v>
      </c>
      <c r="C203" s="44" t="s">
        <v>389</v>
      </c>
      <c r="D203" s="46" t="s">
        <v>252</v>
      </c>
      <c r="E203" s="210" t="s">
        <v>51</v>
      </c>
      <c r="F203" s="44" t="s">
        <v>243</v>
      </c>
      <c r="G203" s="44" t="s">
        <v>244</v>
      </c>
      <c r="H203" s="237">
        <f>'Merluza común Artesanal'!G166</f>
        <v>5.0389999999999997</v>
      </c>
      <c r="I203" s="237">
        <f>'Merluza común Artesanal'!H166</f>
        <v>3.3340000000000001</v>
      </c>
      <c r="J203" s="237">
        <f>'Merluza común Artesanal'!I166</f>
        <v>7.8819999999999997</v>
      </c>
      <c r="K203" s="237">
        <f>'Merluza común Artesanal'!J166</f>
        <v>6.4260000000000002</v>
      </c>
      <c r="L203" s="237">
        <f>'Merluza común Artesanal'!K166</f>
        <v>1.4559999999999995</v>
      </c>
      <c r="M203" s="242">
        <f>'Merluza común Artesanal'!L166</f>
        <v>0.81527531083481353</v>
      </c>
      <c r="N203" s="134">
        <f>'Merluza común Artesanal'!M166</f>
        <v>43463</v>
      </c>
      <c r="O203" s="45">
        <f>'Cesiones Individuales'!$B$3</f>
        <v>43465</v>
      </c>
    </row>
    <row r="204" spans="1:15" ht="15.75" customHeight="1">
      <c r="A204" s="44" t="s">
        <v>235</v>
      </c>
      <c r="B204" s="44" t="s">
        <v>236</v>
      </c>
      <c r="C204" s="44" t="s">
        <v>389</v>
      </c>
      <c r="D204" s="46" t="s">
        <v>252</v>
      </c>
      <c r="E204" s="210" t="s">
        <v>51</v>
      </c>
      <c r="F204" s="44" t="s">
        <v>240</v>
      </c>
      <c r="G204" s="44" t="s">
        <v>244</v>
      </c>
      <c r="H204" s="237">
        <f>'Merluza común Artesanal'!N164</f>
        <v>10.077999999999999</v>
      </c>
      <c r="I204" s="237">
        <f>'Merluza común Artesanal'!O164</f>
        <v>3.3340000000000001</v>
      </c>
      <c r="J204" s="237">
        <f>'Merluza común Artesanal'!P164</f>
        <v>13.411999999999999</v>
      </c>
      <c r="K204" s="237">
        <f>'Merluza común Artesanal'!Q164</f>
        <v>11.956</v>
      </c>
      <c r="L204" s="237">
        <f>'Merluza común Artesanal'!R164</f>
        <v>1.4559999999999995</v>
      </c>
      <c r="M204" s="242">
        <f>'Merluza común Artesanal'!S164</f>
        <v>0.89144050104384132</v>
      </c>
      <c r="N204" s="135" t="s">
        <v>583</v>
      </c>
      <c r="O204" s="45">
        <f>'Cesiones Individuales'!$B$3</f>
        <v>43465</v>
      </c>
    </row>
    <row r="205" spans="1:15" ht="15.75" customHeight="1">
      <c r="A205" s="44" t="s">
        <v>235</v>
      </c>
      <c r="B205" s="44" t="s">
        <v>236</v>
      </c>
      <c r="C205" s="44" t="s">
        <v>389</v>
      </c>
      <c r="D205" s="46" t="s">
        <v>252</v>
      </c>
      <c r="E205" s="211" t="s">
        <v>580</v>
      </c>
      <c r="F205" s="44" t="s">
        <v>240</v>
      </c>
      <c r="G205" s="44" t="s">
        <v>240</v>
      </c>
      <c r="H205" s="237">
        <f>'Merluza común Artesanal'!G167</f>
        <v>0.88500000000000001</v>
      </c>
      <c r="I205" s="237">
        <f>'Merluza común Artesanal'!H167</f>
        <v>0</v>
      </c>
      <c r="J205" s="237">
        <f>'Merluza común Artesanal'!I167</f>
        <v>0.88500000000000001</v>
      </c>
      <c r="K205" s="237">
        <f>'Merluza común Artesanal'!J167</f>
        <v>0</v>
      </c>
      <c r="L205" s="237">
        <f>'Merluza común Artesanal'!K167</f>
        <v>0.88500000000000001</v>
      </c>
      <c r="M205" s="242">
        <f>'Merluza común Artesanal'!L167</f>
        <v>0</v>
      </c>
      <c r="N205" s="134" t="str">
        <f>'Merluza común Artesanal'!M167</f>
        <v xml:space="preserve"> -</v>
      </c>
      <c r="O205" s="45">
        <f>'Cesiones Individuales'!$B$3</f>
        <v>43465</v>
      </c>
    </row>
    <row r="206" spans="1:15" ht="15.75" customHeight="1">
      <c r="A206" s="44" t="s">
        <v>235</v>
      </c>
      <c r="B206" s="44" t="s">
        <v>236</v>
      </c>
      <c r="C206" s="44" t="s">
        <v>389</v>
      </c>
      <c r="D206" s="46" t="s">
        <v>252</v>
      </c>
      <c r="E206" s="211" t="s">
        <v>580</v>
      </c>
      <c r="F206" s="44" t="s">
        <v>241</v>
      </c>
      <c r="G206" s="44" t="s">
        <v>242</v>
      </c>
      <c r="H206" s="237">
        <f>'Merluza común Artesanal'!G168</f>
        <v>4.1429999999999998</v>
      </c>
      <c r="I206" s="237">
        <f>'Merluza común Artesanal'!H168</f>
        <v>0</v>
      </c>
      <c r="J206" s="237">
        <f>'Merluza común Artesanal'!I168</f>
        <v>5.0279999999999996</v>
      </c>
      <c r="K206" s="237">
        <f>'Merluza común Artesanal'!J168</f>
        <v>2.9430000000000005</v>
      </c>
      <c r="L206" s="237">
        <f>'Merluza común Artesanal'!K168</f>
        <v>2.0849999999999991</v>
      </c>
      <c r="M206" s="242">
        <f>'Merluza común Artesanal'!L168</f>
        <v>0.58532219570405741</v>
      </c>
      <c r="N206" s="134" t="str">
        <f>'Merluza común Artesanal'!M168</f>
        <v xml:space="preserve"> -</v>
      </c>
      <c r="O206" s="45">
        <f>'Cesiones Individuales'!$B$3</f>
        <v>43465</v>
      </c>
    </row>
    <row r="207" spans="1:15" ht="15.75" customHeight="1">
      <c r="A207" s="44" t="s">
        <v>235</v>
      </c>
      <c r="B207" s="44" t="s">
        <v>236</v>
      </c>
      <c r="C207" s="44" t="s">
        <v>389</v>
      </c>
      <c r="D207" s="46" t="s">
        <v>252</v>
      </c>
      <c r="E207" s="211" t="s">
        <v>580</v>
      </c>
      <c r="F207" s="44" t="s">
        <v>243</v>
      </c>
      <c r="G207" s="44" t="s">
        <v>244</v>
      </c>
      <c r="H207" s="237">
        <f>'Merluza común Artesanal'!G169</f>
        <v>5.0279999999999996</v>
      </c>
      <c r="I207" s="237">
        <f>'Merluza común Artesanal'!H169</f>
        <v>0</v>
      </c>
      <c r="J207" s="237">
        <f>'Merluza común Artesanal'!I169</f>
        <v>7.1129999999999987</v>
      </c>
      <c r="K207" s="237">
        <f>'Merluza común Artesanal'!J169</f>
        <v>6.4189999999999996</v>
      </c>
      <c r="L207" s="237">
        <f>'Merluza común Artesanal'!K169</f>
        <v>0.69399999999999906</v>
      </c>
      <c r="M207" s="242">
        <f>'Merluza común Artesanal'!L169</f>
        <v>0.90243216645578528</v>
      </c>
      <c r="N207" s="134" t="str">
        <f>'Merluza común Artesanal'!M169</f>
        <v xml:space="preserve"> -</v>
      </c>
      <c r="O207" s="45">
        <f>'Cesiones Individuales'!$B$3</f>
        <v>43465</v>
      </c>
    </row>
    <row r="208" spans="1:15" ht="15.75" customHeight="1">
      <c r="A208" s="44" t="s">
        <v>235</v>
      </c>
      <c r="B208" s="44" t="s">
        <v>236</v>
      </c>
      <c r="C208" s="44" t="s">
        <v>389</v>
      </c>
      <c r="D208" s="46" t="s">
        <v>252</v>
      </c>
      <c r="E208" s="211" t="s">
        <v>580</v>
      </c>
      <c r="F208" s="44" t="s">
        <v>240</v>
      </c>
      <c r="G208" s="44" t="s">
        <v>244</v>
      </c>
      <c r="H208" s="237">
        <f>'Merluza común Artesanal'!N167</f>
        <v>10.055999999999999</v>
      </c>
      <c r="I208" s="237">
        <f>'Merluza común Artesanal'!O167</f>
        <v>0</v>
      </c>
      <c r="J208" s="237">
        <f>'Merluza común Artesanal'!P167</f>
        <v>10.055999999999999</v>
      </c>
      <c r="K208" s="237">
        <f>'Merluza común Artesanal'!Q167</f>
        <v>9.3620000000000001</v>
      </c>
      <c r="L208" s="237">
        <f>'Merluza común Artesanal'!R167</f>
        <v>0.69399999999999906</v>
      </c>
      <c r="M208" s="242">
        <f>'Merluza común Artesanal'!S167</f>
        <v>0.93098647573587912</v>
      </c>
      <c r="N208" s="135" t="s">
        <v>583</v>
      </c>
      <c r="O208" s="45">
        <f>'Cesiones Individuales'!$B$3</f>
        <v>43465</v>
      </c>
    </row>
    <row r="209" spans="1:15" ht="15.75" customHeight="1">
      <c r="A209" s="44" t="s">
        <v>235</v>
      </c>
      <c r="B209" s="44" t="s">
        <v>236</v>
      </c>
      <c r="C209" s="44" t="s">
        <v>389</v>
      </c>
      <c r="D209" s="46" t="s">
        <v>252</v>
      </c>
      <c r="E209" s="211" t="s">
        <v>581</v>
      </c>
      <c r="F209" s="44" t="s">
        <v>240</v>
      </c>
      <c r="G209" s="44" t="s">
        <v>240</v>
      </c>
      <c r="H209" s="237">
        <f>'Merluza común Artesanal'!G170</f>
        <v>0.88700000000000001</v>
      </c>
      <c r="I209" s="237">
        <f>'Merluza común Artesanal'!H170</f>
        <v>0</v>
      </c>
      <c r="J209" s="237">
        <f>'Merluza común Artesanal'!I170</f>
        <v>0.88700000000000001</v>
      </c>
      <c r="K209" s="237">
        <f>'Merluza común Artesanal'!J170</f>
        <v>0</v>
      </c>
      <c r="L209" s="237">
        <f>'Merluza común Artesanal'!K170</f>
        <v>0.88700000000000001</v>
      </c>
      <c r="M209" s="242">
        <f>'Merluza común Artesanal'!L170</f>
        <v>0</v>
      </c>
      <c r="N209" s="134" t="str">
        <f>'Merluza común Artesanal'!M170</f>
        <v xml:space="preserve"> -</v>
      </c>
      <c r="O209" s="45">
        <f>'Cesiones Individuales'!$B$3</f>
        <v>43465</v>
      </c>
    </row>
    <row r="210" spans="1:15" ht="15.75" customHeight="1">
      <c r="A210" s="44" t="s">
        <v>235</v>
      </c>
      <c r="B210" s="44" t="s">
        <v>236</v>
      </c>
      <c r="C210" s="44" t="s">
        <v>389</v>
      </c>
      <c r="D210" s="46" t="s">
        <v>252</v>
      </c>
      <c r="E210" s="211" t="s">
        <v>581</v>
      </c>
      <c r="F210" s="44" t="s">
        <v>241</v>
      </c>
      <c r="G210" s="44" t="s">
        <v>242</v>
      </c>
      <c r="H210" s="237">
        <f>'Merluza común Artesanal'!G171</f>
        <v>4.1520000000000001</v>
      </c>
      <c r="I210" s="237">
        <f>'Merluza común Artesanal'!H171</f>
        <v>0</v>
      </c>
      <c r="J210" s="237">
        <f>'Merluza común Artesanal'!I171</f>
        <v>5.0389999999999997</v>
      </c>
      <c r="K210" s="237">
        <f>'Merluza común Artesanal'!J171</f>
        <v>3.1320000000000001</v>
      </c>
      <c r="L210" s="237">
        <f>'Merluza común Artesanal'!K171</f>
        <v>1.9069999999999996</v>
      </c>
      <c r="M210" s="242">
        <f>'Merluza común Artesanal'!L171</f>
        <v>0.62155189521730503</v>
      </c>
      <c r="N210" s="134" t="str">
        <f>'Merluza común Artesanal'!M171</f>
        <v xml:space="preserve"> -</v>
      </c>
      <c r="O210" s="45">
        <f>'Cesiones Individuales'!$B$3</f>
        <v>43465</v>
      </c>
    </row>
    <row r="211" spans="1:15" ht="15.75" customHeight="1">
      <c r="A211" s="44" t="s">
        <v>235</v>
      </c>
      <c r="B211" s="44" t="s">
        <v>236</v>
      </c>
      <c r="C211" s="44" t="s">
        <v>389</v>
      </c>
      <c r="D211" s="46" t="s">
        <v>252</v>
      </c>
      <c r="E211" s="211" t="s">
        <v>581</v>
      </c>
      <c r="F211" s="44" t="s">
        <v>243</v>
      </c>
      <c r="G211" s="44" t="s">
        <v>244</v>
      </c>
      <c r="H211" s="237">
        <f>'Merluza común Artesanal'!G172</f>
        <v>5.0389999999999997</v>
      </c>
      <c r="I211" s="237">
        <f>'Merluza común Artesanal'!H172</f>
        <v>0</v>
      </c>
      <c r="J211" s="237">
        <f>'Merluza común Artesanal'!I172</f>
        <v>6.9459999999999997</v>
      </c>
      <c r="K211" s="237">
        <f>'Merluza común Artesanal'!J172</f>
        <v>6.1559999999999997</v>
      </c>
      <c r="L211" s="237">
        <f>'Merluza común Artesanal'!K172</f>
        <v>0.79</v>
      </c>
      <c r="M211" s="242">
        <f>'Merluza común Artesanal'!L172</f>
        <v>0.88626547653325649</v>
      </c>
      <c r="N211" s="134" t="str">
        <f>'Merluza común Artesanal'!M172</f>
        <v xml:space="preserve"> -</v>
      </c>
      <c r="O211" s="45">
        <f>'Cesiones Individuales'!$B$3</f>
        <v>43465</v>
      </c>
    </row>
    <row r="212" spans="1:15" ht="15.75" customHeight="1">
      <c r="A212" s="44" t="s">
        <v>235</v>
      </c>
      <c r="B212" s="44" t="s">
        <v>236</v>
      </c>
      <c r="C212" s="44" t="s">
        <v>389</v>
      </c>
      <c r="D212" s="46" t="s">
        <v>252</v>
      </c>
      <c r="E212" s="211" t="s">
        <v>581</v>
      </c>
      <c r="F212" s="44" t="s">
        <v>240</v>
      </c>
      <c r="G212" s="44" t="s">
        <v>244</v>
      </c>
      <c r="H212" s="237">
        <f>'Merluza común Artesanal'!N170</f>
        <v>10.077999999999999</v>
      </c>
      <c r="I212" s="237">
        <f>'Merluza común Artesanal'!O170</f>
        <v>0</v>
      </c>
      <c r="J212" s="237">
        <f>'Merluza común Artesanal'!P170</f>
        <v>10.077999999999999</v>
      </c>
      <c r="K212" s="237">
        <f>'Merluza común Artesanal'!Q170</f>
        <v>9.2880000000000003</v>
      </c>
      <c r="L212" s="237">
        <f>'Merluza común Artesanal'!R170</f>
        <v>0.78999999999999915</v>
      </c>
      <c r="M212" s="242">
        <f>'Merluza común Artesanal'!S170</f>
        <v>0.92161143083945241</v>
      </c>
      <c r="N212" s="135" t="s">
        <v>583</v>
      </c>
      <c r="O212" s="45">
        <f>'Cesiones Individuales'!$B$3</f>
        <v>43465</v>
      </c>
    </row>
    <row r="213" spans="1:15" ht="15.75" customHeight="1">
      <c r="A213" s="44" t="s">
        <v>235</v>
      </c>
      <c r="B213" s="44" t="s">
        <v>236</v>
      </c>
      <c r="C213" s="44" t="s">
        <v>389</v>
      </c>
      <c r="D213" s="46" t="s">
        <v>252</v>
      </c>
      <c r="E213" s="211" t="s">
        <v>582</v>
      </c>
      <c r="F213" s="44" t="s">
        <v>240</v>
      </c>
      <c r="G213" s="44" t="s">
        <v>240</v>
      </c>
      <c r="H213" s="237">
        <f>'Merluza común Artesanal'!G173</f>
        <v>0.88600000000000001</v>
      </c>
      <c r="I213" s="237">
        <f>'Merluza común Artesanal'!H173</f>
        <v>0</v>
      </c>
      <c r="J213" s="237">
        <f>'Merluza común Artesanal'!I173</f>
        <v>0.88600000000000001</v>
      </c>
      <c r="K213" s="237">
        <f>'Merluza común Artesanal'!J173</f>
        <v>0.27</v>
      </c>
      <c r="L213" s="237">
        <f>'Merluza común Artesanal'!K173</f>
        <v>0.61599999999999999</v>
      </c>
      <c r="M213" s="242">
        <f>'Merluza común Artesanal'!L173</f>
        <v>0.30474040632054178</v>
      </c>
      <c r="N213" s="134" t="str">
        <f>'Merluza común Artesanal'!M173</f>
        <v xml:space="preserve"> -</v>
      </c>
      <c r="O213" s="45">
        <f>'Cesiones Individuales'!$B$3</f>
        <v>43465</v>
      </c>
    </row>
    <row r="214" spans="1:15" ht="15.75" customHeight="1">
      <c r="A214" s="44" t="s">
        <v>235</v>
      </c>
      <c r="B214" s="44" t="s">
        <v>236</v>
      </c>
      <c r="C214" s="44" t="s">
        <v>389</v>
      </c>
      <c r="D214" s="46" t="s">
        <v>252</v>
      </c>
      <c r="E214" s="211" t="s">
        <v>582</v>
      </c>
      <c r="F214" s="44" t="s">
        <v>241</v>
      </c>
      <c r="G214" s="44" t="s">
        <v>242</v>
      </c>
      <c r="H214" s="237">
        <f>'Merluza común Artesanal'!G174</f>
        <v>4.1479999999999997</v>
      </c>
      <c r="I214" s="237">
        <f>'Merluza común Artesanal'!H174</f>
        <v>0</v>
      </c>
      <c r="J214" s="237">
        <f>'Merluza común Artesanal'!I174</f>
        <v>4.7639999999999993</v>
      </c>
      <c r="K214" s="237">
        <f>'Merluza común Artesanal'!J174</f>
        <v>4.2930000000000001</v>
      </c>
      <c r="L214" s="237">
        <f>'Merluza común Artesanal'!K174</f>
        <v>0.4709999999999992</v>
      </c>
      <c r="M214" s="242">
        <f>'Merluza común Artesanal'!L174</f>
        <v>0.90113350125944602</v>
      </c>
      <c r="N214" s="134" t="str">
        <f>'Merluza común Artesanal'!M174</f>
        <v xml:space="preserve"> -</v>
      </c>
      <c r="O214" s="45">
        <f>'Cesiones Individuales'!$B$3</f>
        <v>43465</v>
      </c>
    </row>
    <row r="215" spans="1:15" ht="15.75" customHeight="1">
      <c r="A215" s="44" t="s">
        <v>235</v>
      </c>
      <c r="B215" s="44" t="s">
        <v>236</v>
      </c>
      <c r="C215" s="44" t="s">
        <v>389</v>
      </c>
      <c r="D215" s="46" t="s">
        <v>252</v>
      </c>
      <c r="E215" s="211" t="s">
        <v>582</v>
      </c>
      <c r="F215" s="44" t="s">
        <v>243</v>
      </c>
      <c r="G215" s="44" t="s">
        <v>244</v>
      </c>
      <c r="H215" s="237">
        <f>'Merluza común Artesanal'!G175</f>
        <v>5.0350000000000001</v>
      </c>
      <c r="I215" s="237">
        <f>'Merluza común Artesanal'!H175</f>
        <v>0</v>
      </c>
      <c r="J215" s="237">
        <f>'Merluza común Artesanal'!I175</f>
        <v>5.5059999999999993</v>
      </c>
      <c r="K215" s="237">
        <f>'Merluza común Artesanal'!J175</f>
        <v>3.9689999999999999</v>
      </c>
      <c r="L215" s="237">
        <f>'Merluza común Artesanal'!K175</f>
        <v>1.5369999999999995</v>
      </c>
      <c r="M215" s="242">
        <f>'Merluza común Artesanal'!L175</f>
        <v>0.72084998183799498</v>
      </c>
      <c r="N215" s="134">
        <f>'Merluza común Artesanal'!M175</f>
        <v>43465</v>
      </c>
      <c r="O215" s="45">
        <f>'Cesiones Individuales'!$B$3</f>
        <v>43465</v>
      </c>
    </row>
    <row r="216" spans="1:15" ht="15.75" customHeight="1">
      <c r="A216" s="44" t="s">
        <v>235</v>
      </c>
      <c r="B216" s="44" t="s">
        <v>236</v>
      </c>
      <c r="C216" s="44" t="s">
        <v>389</v>
      </c>
      <c r="D216" s="46" t="s">
        <v>252</v>
      </c>
      <c r="E216" s="211" t="s">
        <v>582</v>
      </c>
      <c r="F216" s="44" t="s">
        <v>240</v>
      </c>
      <c r="G216" s="44" t="s">
        <v>244</v>
      </c>
      <c r="H216" s="237">
        <f>'Merluza común Artesanal'!N173</f>
        <v>10.068999999999999</v>
      </c>
      <c r="I216" s="237">
        <f>'Merluza común Artesanal'!O173</f>
        <v>0</v>
      </c>
      <c r="J216" s="237">
        <f>'Merluza común Artesanal'!P173</f>
        <v>10.068999999999999</v>
      </c>
      <c r="K216" s="237">
        <f>'Merluza común Artesanal'!Q173</f>
        <v>8.532</v>
      </c>
      <c r="L216" s="237">
        <f>'Merluza común Artesanal'!R173</f>
        <v>1.536999999999999</v>
      </c>
      <c r="M216" s="242">
        <f>'Merluza común Artesanal'!S173</f>
        <v>0.84735326248882714</v>
      </c>
      <c r="N216" s="135" t="s">
        <v>583</v>
      </c>
      <c r="O216" s="45">
        <f>'Cesiones Individuales'!$B$3</f>
        <v>43465</v>
      </c>
    </row>
    <row r="217" spans="1:15" ht="15.75" customHeight="1">
      <c r="A217" s="44" t="s">
        <v>235</v>
      </c>
      <c r="B217" s="44" t="s">
        <v>236</v>
      </c>
      <c r="C217" s="44" t="s">
        <v>389</v>
      </c>
      <c r="D217" s="46" t="s">
        <v>252</v>
      </c>
      <c r="E217" s="210" t="s">
        <v>52</v>
      </c>
      <c r="F217" s="44" t="s">
        <v>240</v>
      </c>
      <c r="G217" s="44" t="s">
        <v>240</v>
      </c>
      <c r="H217" s="237">
        <f>'Merluza común Artesanal'!G176</f>
        <v>0.88700000000000001</v>
      </c>
      <c r="I217" s="237">
        <f>'Merluza común Artesanal'!H176</f>
        <v>0</v>
      </c>
      <c r="J217" s="237">
        <f>'Merluza común Artesanal'!I176</f>
        <v>0.88700000000000001</v>
      </c>
      <c r="K217" s="237">
        <f>'Merluza común Artesanal'!J176</f>
        <v>1.2150000000000001</v>
      </c>
      <c r="L217" s="237">
        <f>'Merluza común Artesanal'!K176</f>
        <v>-0.32800000000000007</v>
      </c>
      <c r="M217" s="242">
        <f>'Merluza común Artesanal'!L176</f>
        <v>1.3697857948139798</v>
      </c>
      <c r="N217" s="134" t="str">
        <f>'Merluza común Artesanal'!M176</f>
        <v xml:space="preserve"> -</v>
      </c>
      <c r="O217" s="45">
        <f>'Cesiones Individuales'!$B$3</f>
        <v>43465</v>
      </c>
    </row>
    <row r="218" spans="1:15" ht="15.75" customHeight="1">
      <c r="A218" s="44" t="s">
        <v>235</v>
      </c>
      <c r="B218" s="44" t="s">
        <v>236</v>
      </c>
      <c r="C218" s="44" t="s">
        <v>389</v>
      </c>
      <c r="D218" s="46" t="s">
        <v>252</v>
      </c>
      <c r="E218" s="210" t="s">
        <v>52</v>
      </c>
      <c r="F218" s="44" t="s">
        <v>241</v>
      </c>
      <c r="G218" s="44" t="s">
        <v>242</v>
      </c>
      <c r="H218" s="237">
        <f>'Merluza común Artesanal'!G177</f>
        <v>4.1529999999999996</v>
      </c>
      <c r="I218" s="237">
        <f>'Merluza común Artesanal'!H177</f>
        <v>0</v>
      </c>
      <c r="J218" s="237">
        <f>'Merluza común Artesanal'!I177</f>
        <v>3.8249999999999993</v>
      </c>
      <c r="K218" s="237">
        <f>'Merluza común Artesanal'!J177</f>
        <v>3.1589999999999998</v>
      </c>
      <c r="L218" s="237">
        <f>'Merluza común Artesanal'!K177</f>
        <v>0.66599999999999948</v>
      </c>
      <c r="M218" s="242">
        <f>'Merluza común Artesanal'!L177</f>
        <v>0.82588235294117662</v>
      </c>
      <c r="N218" s="134" t="str">
        <f>'Merluza común Artesanal'!M177</f>
        <v xml:space="preserve"> -</v>
      </c>
      <c r="O218" s="45">
        <f>'Cesiones Individuales'!$B$3</f>
        <v>43465</v>
      </c>
    </row>
    <row r="219" spans="1:15" ht="15.75" customHeight="1">
      <c r="A219" s="44" t="s">
        <v>235</v>
      </c>
      <c r="B219" s="44" t="s">
        <v>236</v>
      </c>
      <c r="C219" s="44" t="s">
        <v>389</v>
      </c>
      <c r="D219" s="46" t="s">
        <v>252</v>
      </c>
      <c r="E219" s="210" t="s">
        <v>52</v>
      </c>
      <c r="F219" s="44" t="s">
        <v>243</v>
      </c>
      <c r="G219" s="44" t="s">
        <v>244</v>
      </c>
      <c r="H219" s="237">
        <f>'Merluza común Artesanal'!G178</f>
        <v>5.0389999999999997</v>
      </c>
      <c r="I219" s="237">
        <f>'Merluza común Artesanal'!H178</f>
        <v>0</v>
      </c>
      <c r="J219" s="237">
        <f>'Merluza común Artesanal'!I178</f>
        <v>5.7049999999999992</v>
      </c>
      <c r="K219" s="237">
        <f>'Merluza común Artesanal'!J178</f>
        <v>5.5119999999999996</v>
      </c>
      <c r="L219" s="237">
        <f>'Merluza común Artesanal'!K178</f>
        <v>0.19299999999999962</v>
      </c>
      <c r="M219" s="242">
        <f>'Merluza común Artesanal'!L178</f>
        <v>0.96617002629272575</v>
      </c>
      <c r="N219" s="134" t="str">
        <f>'Merluza común Artesanal'!M178</f>
        <v xml:space="preserve"> -</v>
      </c>
      <c r="O219" s="45">
        <f>'Cesiones Individuales'!$B$3</f>
        <v>43465</v>
      </c>
    </row>
    <row r="220" spans="1:15" ht="15.75" customHeight="1">
      <c r="A220" s="44" t="s">
        <v>235</v>
      </c>
      <c r="B220" s="44" t="s">
        <v>236</v>
      </c>
      <c r="C220" s="44" t="s">
        <v>389</v>
      </c>
      <c r="D220" s="46" t="s">
        <v>252</v>
      </c>
      <c r="E220" s="210" t="s">
        <v>52</v>
      </c>
      <c r="F220" s="44" t="s">
        <v>240</v>
      </c>
      <c r="G220" s="44" t="s">
        <v>244</v>
      </c>
      <c r="H220" s="237">
        <f>'Merluza común Artesanal'!N176</f>
        <v>10.078999999999999</v>
      </c>
      <c r="I220" s="237">
        <f>'Merluza común Artesanal'!O176</f>
        <v>0</v>
      </c>
      <c r="J220" s="237">
        <f>'Merluza común Artesanal'!P176</f>
        <v>10.078999999999999</v>
      </c>
      <c r="K220" s="237">
        <f>'Merluza común Artesanal'!Q176</f>
        <v>9.8859999999999992</v>
      </c>
      <c r="L220" s="237">
        <f>'Merluza común Artesanal'!R176</f>
        <v>0.19299999999999962</v>
      </c>
      <c r="M220" s="242">
        <f>'Merluza común Artesanal'!S176</f>
        <v>0.98085127492806834</v>
      </c>
      <c r="N220" s="135" t="s">
        <v>583</v>
      </c>
      <c r="O220" s="45">
        <f>'Cesiones Individuales'!$B$3</f>
        <v>43465</v>
      </c>
    </row>
    <row r="221" spans="1:15" ht="15.75" customHeight="1">
      <c r="A221" s="44" t="s">
        <v>235</v>
      </c>
      <c r="B221" s="44" t="s">
        <v>236</v>
      </c>
      <c r="C221" s="44" t="s">
        <v>389</v>
      </c>
      <c r="D221" s="44" t="s">
        <v>267</v>
      </c>
      <c r="E221" s="208" t="s">
        <v>267</v>
      </c>
      <c r="F221" s="44" t="s">
        <v>240</v>
      </c>
      <c r="G221" s="44" t="s">
        <v>240</v>
      </c>
      <c r="H221" s="237">
        <f>'Merluza común Artesanal'!G179</f>
        <v>2.6579999999999999</v>
      </c>
      <c r="I221" s="237">
        <f>'Merluza común Artesanal'!H179</f>
        <v>0</v>
      </c>
      <c r="J221" s="237">
        <f>'Merluza común Artesanal'!I179</f>
        <v>2.6579999999999999</v>
      </c>
      <c r="K221" s="237">
        <f>'Merluza común Artesanal'!J179</f>
        <v>0.68899999999999995</v>
      </c>
      <c r="L221" s="237">
        <f>'Merluza común Artesanal'!K179</f>
        <v>1.9689999999999999</v>
      </c>
      <c r="M221" s="242">
        <f>'Merluza común Artesanal'!L179</f>
        <v>0.25921745673438673</v>
      </c>
      <c r="N221" s="134" t="str">
        <f>'Merluza común Artesanal'!M179</f>
        <v xml:space="preserve"> -</v>
      </c>
      <c r="O221" s="45">
        <f>'Cesiones Individuales'!$B$3</f>
        <v>43465</v>
      </c>
    </row>
    <row r="222" spans="1:15" ht="15.75" customHeight="1">
      <c r="A222" s="44" t="s">
        <v>235</v>
      </c>
      <c r="B222" s="44" t="s">
        <v>236</v>
      </c>
      <c r="C222" s="44" t="s">
        <v>389</v>
      </c>
      <c r="D222" s="44" t="s">
        <v>267</v>
      </c>
      <c r="E222" s="208" t="s">
        <v>267</v>
      </c>
      <c r="F222" s="44" t="s">
        <v>241</v>
      </c>
      <c r="G222" s="44" t="s">
        <v>242</v>
      </c>
      <c r="H222" s="237">
        <f>'Merluza común Artesanal'!G180</f>
        <v>12.444000000000001</v>
      </c>
      <c r="I222" s="237">
        <f>'Merluza común Artesanal'!H180</f>
        <v>0</v>
      </c>
      <c r="J222" s="237">
        <f>'Merluza común Artesanal'!I180</f>
        <v>14.413</v>
      </c>
      <c r="K222" s="237">
        <f>'Merluza común Artesanal'!J180</f>
        <v>14.175000000000001</v>
      </c>
      <c r="L222" s="237">
        <f>'Merluza común Artesanal'!K180</f>
        <v>0.23799999999999955</v>
      </c>
      <c r="M222" s="242">
        <f>'Merluza común Artesanal'!L180</f>
        <v>0.98348712967459939</v>
      </c>
      <c r="N222" s="134" t="str">
        <f>'Merluza común Artesanal'!M180</f>
        <v xml:space="preserve"> -</v>
      </c>
      <c r="O222" s="45">
        <f>'Cesiones Individuales'!$B$3</f>
        <v>43465</v>
      </c>
    </row>
    <row r="223" spans="1:15" ht="15.75" customHeight="1">
      <c r="A223" s="44" t="s">
        <v>235</v>
      </c>
      <c r="B223" s="44" t="s">
        <v>236</v>
      </c>
      <c r="C223" s="44" t="s">
        <v>389</v>
      </c>
      <c r="D223" s="44" t="s">
        <v>267</v>
      </c>
      <c r="E223" s="208" t="s">
        <v>267</v>
      </c>
      <c r="F223" s="44" t="s">
        <v>243</v>
      </c>
      <c r="G223" s="44" t="s">
        <v>244</v>
      </c>
      <c r="H223" s="237">
        <f>'Merluza común Artesanal'!G181</f>
        <v>15.101000000000001</v>
      </c>
      <c r="I223" s="237">
        <f>'Merluza común Artesanal'!H181</f>
        <v>0</v>
      </c>
      <c r="J223" s="237">
        <f>'Merluza común Artesanal'!I181</f>
        <v>15.339</v>
      </c>
      <c r="K223" s="237">
        <f>'Merluza común Artesanal'!J181</f>
        <v>15.327999999999999</v>
      </c>
      <c r="L223" s="237">
        <f>'Merluza común Artesanal'!K181</f>
        <v>1.1000000000001009E-2</v>
      </c>
      <c r="M223" s="242">
        <f>'Merluza común Artesanal'!L181</f>
        <v>0.99928287372058144</v>
      </c>
      <c r="N223" s="134" t="str">
        <f>'Merluza común Artesanal'!M181</f>
        <v xml:space="preserve"> -</v>
      </c>
      <c r="O223" s="45">
        <f>'Cesiones Individuales'!$B$3</f>
        <v>43465</v>
      </c>
    </row>
    <row r="224" spans="1:15" ht="15.75" customHeight="1">
      <c r="A224" s="44" t="s">
        <v>235</v>
      </c>
      <c r="B224" s="44" t="s">
        <v>236</v>
      </c>
      <c r="C224" s="44" t="s">
        <v>389</v>
      </c>
      <c r="D224" s="44" t="s">
        <v>267</v>
      </c>
      <c r="E224" s="208" t="s">
        <v>267</v>
      </c>
      <c r="F224" s="44" t="s">
        <v>240</v>
      </c>
      <c r="G224" s="44" t="s">
        <v>244</v>
      </c>
      <c r="H224" s="237">
        <f>'Merluza común Artesanal'!N179</f>
        <v>30.203000000000003</v>
      </c>
      <c r="I224" s="237">
        <f>'Merluza común Artesanal'!O179</f>
        <v>0</v>
      </c>
      <c r="J224" s="237">
        <f>'Merluza común Artesanal'!P179</f>
        <v>30.203000000000003</v>
      </c>
      <c r="K224" s="237">
        <f>'Merluza común Artesanal'!Q179</f>
        <v>30.192</v>
      </c>
      <c r="L224" s="237">
        <f>'Merluza común Artesanal'!R179</f>
        <v>1.1000000000002785E-2</v>
      </c>
      <c r="M224" s="242">
        <f>'Merluza común Artesanal'!S179</f>
        <v>0.99963579776843348</v>
      </c>
      <c r="N224" s="135" t="s">
        <v>583</v>
      </c>
      <c r="O224" s="45">
        <f>'Cesiones Individuales'!$B$3</f>
        <v>43465</v>
      </c>
    </row>
    <row r="225" spans="1:15" ht="13.9" customHeight="1">
      <c r="A225" s="44" t="s">
        <v>235</v>
      </c>
      <c r="B225" s="44" t="s">
        <v>236</v>
      </c>
      <c r="C225" s="44" t="s">
        <v>389</v>
      </c>
      <c r="D225" s="44" t="s">
        <v>268</v>
      </c>
      <c r="E225" s="212" t="s">
        <v>269</v>
      </c>
      <c r="F225" s="44" t="s">
        <v>240</v>
      </c>
      <c r="G225" s="44" t="s">
        <v>240</v>
      </c>
      <c r="H225" s="237">
        <f>'Merluza común Artesanal'!G182</f>
        <v>29.777999999999999</v>
      </c>
      <c r="I225" s="237">
        <f>'Merluza común Artesanal'!H182</f>
        <v>0</v>
      </c>
      <c r="J225" s="237">
        <f>'Merluza común Artesanal'!I182</f>
        <v>29.777999999999999</v>
      </c>
      <c r="K225" s="237">
        <f>'Merluza común Artesanal'!J182</f>
        <v>18.376000000000001</v>
      </c>
      <c r="L225" s="237">
        <f>'Merluza común Artesanal'!K182</f>
        <v>11.401999999999997</v>
      </c>
      <c r="M225" s="242">
        <f>'Merluza común Artesanal'!L182</f>
        <v>0.61709987238901209</v>
      </c>
      <c r="N225" s="134" t="str">
        <f>'Merluza común Artesanal'!M182</f>
        <v xml:space="preserve"> -</v>
      </c>
      <c r="O225" s="45">
        <f>'Cesiones Individuales'!$B$3</f>
        <v>43465</v>
      </c>
    </row>
    <row r="226" spans="1:15" ht="15.75" customHeight="1">
      <c r="A226" s="44" t="s">
        <v>235</v>
      </c>
      <c r="B226" s="44" t="s">
        <v>236</v>
      </c>
      <c r="C226" s="44" t="s">
        <v>389</v>
      </c>
      <c r="D226" s="44" t="s">
        <v>268</v>
      </c>
      <c r="E226" s="212" t="s">
        <v>269</v>
      </c>
      <c r="F226" s="44" t="s">
        <v>241</v>
      </c>
      <c r="G226" s="44" t="s">
        <v>242</v>
      </c>
      <c r="H226" s="237">
        <f>'Merluza común Artesanal'!G183</f>
        <v>139.416</v>
      </c>
      <c r="I226" s="237">
        <f>'Merluza común Artesanal'!H183</f>
        <v>0</v>
      </c>
      <c r="J226" s="237">
        <f>'Merluza común Artesanal'!I183</f>
        <v>150.81799999999998</v>
      </c>
      <c r="K226" s="237">
        <f>'Merluza común Artesanal'!J183</f>
        <v>120.52500000000001</v>
      </c>
      <c r="L226" s="237">
        <f>'Merluza común Artesanal'!K183</f>
        <v>30.292999999999978</v>
      </c>
      <c r="M226" s="242">
        <f>'Merluza común Artesanal'!L183</f>
        <v>0.79914201222665737</v>
      </c>
      <c r="N226" s="134" t="str">
        <f>'Merluza común Artesanal'!M183</f>
        <v xml:space="preserve"> -</v>
      </c>
      <c r="O226" s="45">
        <f>'Cesiones Individuales'!$B$3</f>
        <v>43465</v>
      </c>
    </row>
    <row r="227" spans="1:15" ht="15.75" customHeight="1">
      <c r="A227" s="44" t="s">
        <v>235</v>
      </c>
      <c r="B227" s="44" t="s">
        <v>236</v>
      </c>
      <c r="C227" s="44" t="s">
        <v>389</v>
      </c>
      <c r="D227" s="44" t="s">
        <v>268</v>
      </c>
      <c r="E227" s="212" t="s">
        <v>269</v>
      </c>
      <c r="F227" s="44" t="s">
        <v>243</v>
      </c>
      <c r="G227" s="44" t="s">
        <v>244</v>
      </c>
      <c r="H227" s="237">
        <f>'Merluza común Artesanal'!G184</f>
        <v>169.19399999999999</v>
      </c>
      <c r="I227" s="237">
        <f>'Merluza común Artesanal'!H184</f>
        <v>0</v>
      </c>
      <c r="J227" s="237">
        <f>'Merluza común Artesanal'!I184</f>
        <v>199.48699999999997</v>
      </c>
      <c r="K227" s="237">
        <f>'Merluza común Artesanal'!J184</f>
        <v>190.35400000000001</v>
      </c>
      <c r="L227" s="237">
        <f>'Merluza común Artesanal'!K184</f>
        <v>9.1329999999999529</v>
      </c>
      <c r="M227" s="242">
        <f>'Merluza común Artesanal'!L184</f>
        <v>0.95421756806207947</v>
      </c>
      <c r="N227" s="134" t="str">
        <f>'Merluza común Artesanal'!M184</f>
        <v xml:space="preserve"> -</v>
      </c>
      <c r="O227" s="45">
        <f>'Cesiones Individuales'!$B$3</f>
        <v>43465</v>
      </c>
    </row>
    <row r="228" spans="1:15" ht="15.75" customHeight="1">
      <c r="A228" s="44" t="s">
        <v>235</v>
      </c>
      <c r="B228" s="44" t="s">
        <v>236</v>
      </c>
      <c r="C228" s="44" t="s">
        <v>389</v>
      </c>
      <c r="D228" s="44" t="s">
        <v>268</v>
      </c>
      <c r="E228" s="212" t="s">
        <v>269</v>
      </c>
      <c r="F228" s="44" t="s">
        <v>240</v>
      </c>
      <c r="G228" s="44" t="s">
        <v>244</v>
      </c>
      <c r="H228" s="237">
        <f>'Merluza común Artesanal'!N182</f>
        <v>338.38799999999998</v>
      </c>
      <c r="I228" s="237">
        <f>'Merluza común Artesanal'!O182</f>
        <v>0</v>
      </c>
      <c r="J228" s="237">
        <f>'Merluza común Artesanal'!P182</f>
        <v>338.38799999999998</v>
      </c>
      <c r="K228" s="237">
        <f>'Merluza común Artesanal'!Q182</f>
        <v>329.255</v>
      </c>
      <c r="L228" s="237">
        <f>'Merluza común Artesanal'!R182</f>
        <v>9.1329999999999814</v>
      </c>
      <c r="M228" s="242">
        <f>'Merluza común Artesanal'!S182</f>
        <v>0.97301027223187586</v>
      </c>
      <c r="N228" s="135" t="s">
        <v>583</v>
      </c>
      <c r="O228" s="45">
        <f>'Cesiones Individuales'!$B$3</f>
        <v>43465</v>
      </c>
    </row>
    <row r="229" spans="1:15" ht="15.75" customHeight="1">
      <c r="A229" s="44" t="s">
        <v>235</v>
      </c>
      <c r="B229" s="44" t="s">
        <v>236</v>
      </c>
      <c r="C229" s="44" t="s">
        <v>389</v>
      </c>
      <c r="D229" s="44" t="s">
        <v>268</v>
      </c>
      <c r="E229" s="210" t="s">
        <v>270</v>
      </c>
      <c r="F229" s="44" t="s">
        <v>240</v>
      </c>
      <c r="G229" s="44" t="s">
        <v>240</v>
      </c>
      <c r="H229" s="237">
        <f>'Merluza común Artesanal'!G185</f>
        <v>54.593000000000004</v>
      </c>
      <c r="I229" s="237">
        <f>'Merluza común Artesanal'!H185</f>
        <v>0</v>
      </c>
      <c r="J229" s="237">
        <f>'Merluza común Artesanal'!I185</f>
        <v>54.593000000000004</v>
      </c>
      <c r="K229" s="237">
        <f>'Merluza común Artesanal'!J185</f>
        <v>27.27</v>
      </c>
      <c r="L229" s="237">
        <f>'Merluza común Artesanal'!K185</f>
        <v>27.323000000000004</v>
      </c>
      <c r="M229" s="242">
        <f>'Merluza común Artesanal'!L185</f>
        <v>0.49951458978257279</v>
      </c>
      <c r="N229" s="134" t="str">
        <f>'Merluza común Artesanal'!M185</f>
        <v xml:space="preserve"> -</v>
      </c>
      <c r="O229" s="45">
        <f>'Cesiones Individuales'!$B$3</f>
        <v>43465</v>
      </c>
    </row>
    <row r="230" spans="1:15" ht="15.75" customHeight="1">
      <c r="A230" s="44" t="s">
        <v>235</v>
      </c>
      <c r="B230" s="44" t="s">
        <v>236</v>
      </c>
      <c r="C230" s="44" t="s">
        <v>389</v>
      </c>
      <c r="D230" s="44" t="s">
        <v>268</v>
      </c>
      <c r="E230" s="210" t="s">
        <v>270</v>
      </c>
      <c r="F230" s="44" t="s">
        <v>241</v>
      </c>
      <c r="G230" s="44" t="s">
        <v>242</v>
      </c>
      <c r="H230" s="237">
        <f>'Merluza común Artesanal'!G186</f>
        <v>255.59299999999999</v>
      </c>
      <c r="I230" s="237">
        <f>'Merluza común Artesanal'!H186</f>
        <v>0</v>
      </c>
      <c r="J230" s="237">
        <f>'Merluza común Artesanal'!I186</f>
        <v>282.916</v>
      </c>
      <c r="K230" s="237">
        <f>'Merluza común Artesanal'!J186</f>
        <v>214.458</v>
      </c>
      <c r="L230" s="237">
        <f>'Merluza común Artesanal'!K186</f>
        <v>68.457999999999998</v>
      </c>
      <c r="M230" s="242">
        <f>'Merluza común Artesanal'!L186</f>
        <v>0.75802711758967323</v>
      </c>
      <c r="N230" s="134" t="str">
        <f>'Merluza común Artesanal'!M186</f>
        <v xml:space="preserve"> -</v>
      </c>
      <c r="O230" s="45">
        <f>'Cesiones Individuales'!$B$3</f>
        <v>43465</v>
      </c>
    </row>
    <row r="231" spans="1:15" ht="15.75" customHeight="1">
      <c r="A231" s="44" t="s">
        <v>235</v>
      </c>
      <c r="B231" s="44" t="s">
        <v>236</v>
      </c>
      <c r="C231" s="44" t="s">
        <v>389</v>
      </c>
      <c r="D231" s="44" t="s">
        <v>268</v>
      </c>
      <c r="E231" s="210" t="s">
        <v>270</v>
      </c>
      <c r="F231" s="44" t="s">
        <v>243</v>
      </c>
      <c r="G231" s="44" t="s">
        <v>244</v>
      </c>
      <c r="H231" s="237">
        <f>'Merluza común Artesanal'!G187</f>
        <v>310.18599999999998</v>
      </c>
      <c r="I231" s="237">
        <f>'Merluza común Artesanal'!H187</f>
        <v>0</v>
      </c>
      <c r="J231" s="237">
        <f>'Merluza común Artesanal'!I187</f>
        <v>378.64400000000001</v>
      </c>
      <c r="K231" s="237">
        <f>'Merluza común Artesanal'!J187</f>
        <v>375.24900000000002</v>
      </c>
      <c r="L231" s="237">
        <f>'Merluza común Artesanal'!K187</f>
        <v>3.3949999999999818</v>
      </c>
      <c r="M231" s="242">
        <f>'Merluza común Artesanal'!L187</f>
        <v>0.99103379427641802</v>
      </c>
      <c r="N231" s="134" t="str">
        <f>'Merluza común Artesanal'!M187</f>
        <v xml:space="preserve"> -</v>
      </c>
      <c r="O231" s="45">
        <f>'Cesiones Individuales'!$B$3</f>
        <v>43465</v>
      </c>
    </row>
    <row r="232" spans="1:15" ht="15.75" customHeight="1">
      <c r="A232" s="44" t="s">
        <v>235</v>
      </c>
      <c r="B232" s="44" t="s">
        <v>236</v>
      </c>
      <c r="C232" s="44" t="s">
        <v>389</v>
      </c>
      <c r="D232" s="44" t="s">
        <v>268</v>
      </c>
      <c r="E232" s="210" t="s">
        <v>270</v>
      </c>
      <c r="F232" s="44" t="s">
        <v>240</v>
      </c>
      <c r="G232" s="44" t="s">
        <v>244</v>
      </c>
      <c r="H232" s="237">
        <f>'Merluza común Artesanal'!N185</f>
        <v>620.37199999999996</v>
      </c>
      <c r="I232" s="237">
        <f>'Merluza común Artesanal'!O185</f>
        <v>0</v>
      </c>
      <c r="J232" s="237">
        <f>'Merluza común Artesanal'!P185</f>
        <v>620.37199999999996</v>
      </c>
      <c r="K232" s="237">
        <f>'Merluza común Artesanal'!Q185</f>
        <v>616.97700000000009</v>
      </c>
      <c r="L232" s="237">
        <f>'Merluza común Artesanal'!R185</f>
        <v>3.3949999999998681</v>
      </c>
      <c r="M232" s="242">
        <f>'Merluza común Artesanal'!S185</f>
        <v>0.99452747706215006</v>
      </c>
      <c r="N232" s="135" t="s">
        <v>583</v>
      </c>
      <c r="O232" s="45">
        <f>'Cesiones Individuales'!$B$3</f>
        <v>43465</v>
      </c>
    </row>
    <row r="233" spans="1:15" ht="15.75" customHeight="1">
      <c r="A233" s="44" t="s">
        <v>235</v>
      </c>
      <c r="B233" s="44" t="s">
        <v>236</v>
      </c>
      <c r="C233" s="44" t="s">
        <v>389</v>
      </c>
      <c r="D233" s="44" t="s">
        <v>268</v>
      </c>
      <c r="E233" s="210" t="s">
        <v>271</v>
      </c>
      <c r="F233" s="44" t="s">
        <v>240</v>
      </c>
      <c r="G233" s="44" t="s">
        <v>240</v>
      </c>
      <c r="H233" s="237">
        <f>'Merluza común Artesanal'!G188</f>
        <v>16.129000000000001</v>
      </c>
      <c r="I233" s="237">
        <f>'Merluza común Artesanal'!H188</f>
        <v>0</v>
      </c>
      <c r="J233" s="237">
        <f>'Merluza común Artesanal'!I188</f>
        <v>16.129000000000001</v>
      </c>
      <c r="K233" s="237">
        <f>'Merluza común Artesanal'!J188</f>
        <v>5.9130000000000003</v>
      </c>
      <c r="L233" s="237">
        <f>'Merluza común Artesanal'!K188</f>
        <v>10.216000000000001</v>
      </c>
      <c r="M233" s="242">
        <f>'Merluza común Artesanal'!L188</f>
        <v>0.36660673321346643</v>
      </c>
      <c r="N233" s="134" t="str">
        <f>'Merluza común Artesanal'!M188</f>
        <v xml:space="preserve"> -</v>
      </c>
      <c r="O233" s="45">
        <f>'Cesiones Individuales'!$B$3</f>
        <v>43465</v>
      </c>
    </row>
    <row r="234" spans="1:15" ht="15.75" customHeight="1">
      <c r="A234" s="44" t="s">
        <v>235</v>
      </c>
      <c r="B234" s="44" t="s">
        <v>236</v>
      </c>
      <c r="C234" s="44" t="s">
        <v>389</v>
      </c>
      <c r="D234" s="44" t="s">
        <v>268</v>
      </c>
      <c r="E234" s="210" t="s">
        <v>271</v>
      </c>
      <c r="F234" s="44" t="s">
        <v>241</v>
      </c>
      <c r="G234" s="44" t="s">
        <v>242</v>
      </c>
      <c r="H234" s="237">
        <f>'Merluza común Artesanal'!G189</f>
        <v>75.513999999999996</v>
      </c>
      <c r="I234" s="237">
        <f>'Merluza común Artesanal'!H189</f>
        <v>-0.85</v>
      </c>
      <c r="J234" s="237">
        <f>'Merluza común Artesanal'!I189</f>
        <v>84.88</v>
      </c>
      <c r="K234" s="237">
        <f>'Merluza común Artesanal'!J189</f>
        <v>48.723999999999997</v>
      </c>
      <c r="L234" s="237">
        <f>'Merluza común Artesanal'!K189</f>
        <v>36.155999999999999</v>
      </c>
      <c r="M234" s="242">
        <f>'Merluza común Artesanal'!L189</f>
        <v>0.57403393025447691</v>
      </c>
      <c r="N234" s="134" t="str">
        <f>'Merluza común Artesanal'!M189</f>
        <v xml:space="preserve"> -</v>
      </c>
      <c r="O234" s="45">
        <f>'Cesiones Individuales'!$B$3</f>
        <v>43465</v>
      </c>
    </row>
    <row r="235" spans="1:15" ht="15.75" customHeight="1">
      <c r="A235" s="44" t="s">
        <v>235</v>
      </c>
      <c r="B235" s="44" t="s">
        <v>236</v>
      </c>
      <c r="C235" s="44" t="s">
        <v>389</v>
      </c>
      <c r="D235" s="44" t="s">
        <v>268</v>
      </c>
      <c r="E235" s="210" t="s">
        <v>271</v>
      </c>
      <c r="F235" s="44" t="s">
        <v>243</v>
      </c>
      <c r="G235" s="44" t="s">
        <v>244</v>
      </c>
      <c r="H235" s="237">
        <f>'Merluza común Artesanal'!G190</f>
        <v>91.644000000000005</v>
      </c>
      <c r="I235" s="237">
        <f>'Merluza común Artesanal'!H190</f>
        <v>0</v>
      </c>
      <c r="J235" s="237">
        <f>'Merluza común Artesanal'!I190</f>
        <v>127.80000000000001</v>
      </c>
      <c r="K235" s="237">
        <f>'Merluza común Artesanal'!J190</f>
        <v>121.514</v>
      </c>
      <c r="L235" s="237">
        <f>'Merluza común Artesanal'!K190</f>
        <v>6.2860000000000156</v>
      </c>
      <c r="M235" s="242">
        <f>'Merluza común Artesanal'!L190</f>
        <v>0.95081377151799673</v>
      </c>
      <c r="N235" s="134" t="str">
        <f>'Merluza común Artesanal'!M190</f>
        <v xml:space="preserve"> -</v>
      </c>
      <c r="O235" s="45">
        <f>'Cesiones Individuales'!$B$3</f>
        <v>43465</v>
      </c>
    </row>
    <row r="236" spans="1:15" ht="15.75" customHeight="1">
      <c r="A236" s="44" t="s">
        <v>235</v>
      </c>
      <c r="B236" s="44" t="s">
        <v>236</v>
      </c>
      <c r="C236" s="44" t="s">
        <v>389</v>
      </c>
      <c r="D236" s="44" t="s">
        <v>268</v>
      </c>
      <c r="E236" s="210" t="s">
        <v>271</v>
      </c>
      <c r="F236" s="44" t="s">
        <v>240</v>
      </c>
      <c r="G236" s="44" t="s">
        <v>244</v>
      </c>
      <c r="H236" s="237">
        <f>'Merluza común Artesanal'!N188</f>
        <v>183.28700000000001</v>
      </c>
      <c r="I236" s="237">
        <f>'Merluza común Artesanal'!O188</f>
        <v>-0.85</v>
      </c>
      <c r="J236" s="237">
        <f>'Merluza común Artesanal'!P188</f>
        <v>182.43700000000001</v>
      </c>
      <c r="K236" s="237">
        <f>'Merluza común Artesanal'!Q188</f>
        <v>176.15100000000001</v>
      </c>
      <c r="L236" s="237">
        <f>'Merluza común Artesanal'!R188</f>
        <v>6.2860000000000014</v>
      </c>
      <c r="M236" s="242">
        <f>'Merluza común Artesanal'!S188</f>
        <v>0.96554427007679366</v>
      </c>
      <c r="N236" s="135" t="s">
        <v>583</v>
      </c>
      <c r="O236" s="45">
        <f>'Cesiones Individuales'!$B$3</f>
        <v>43465</v>
      </c>
    </row>
    <row r="237" spans="1:15" ht="15.75" customHeight="1">
      <c r="A237" s="44" t="s">
        <v>235</v>
      </c>
      <c r="B237" s="44" t="s">
        <v>236</v>
      </c>
      <c r="C237" s="44" t="s">
        <v>389</v>
      </c>
      <c r="D237" s="44" t="s">
        <v>268</v>
      </c>
      <c r="E237" s="210" t="s">
        <v>272</v>
      </c>
      <c r="F237" s="44" t="s">
        <v>240</v>
      </c>
      <c r="G237" s="44" t="s">
        <v>240</v>
      </c>
      <c r="H237" s="237">
        <f>'Merluza común Artesanal'!G191</f>
        <v>2.4809999999999999</v>
      </c>
      <c r="I237" s="237">
        <f>'Merluza común Artesanal'!H191</f>
        <v>0</v>
      </c>
      <c r="J237" s="237">
        <f>'Merluza común Artesanal'!I191</f>
        <v>2.4809999999999999</v>
      </c>
      <c r="K237" s="237">
        <f>'Merluza común Artesanal'!J191</f>
        <v>0.13500000000000001</v>
      </c>
      <c r="L237" s="237">
        <f>'Merluza común Artesanal'!K191</f>
        <v>2.3460000000000001</v>
      </c>
      <c r="M237" s="242">
        <f>'Merluza común Artesanal'!L191</f>
        <v>5.4413542926239428E-2</v>
      </c>
      <c r="N237" s="134" t="str">
        <f>'Merluza común Artesanal'!M191</f>
        <v xml:space="preserve"> -</v>
      </c>
      <c r="O237" s="45">
        <f>'Cesiones Individuales'!$B$3</f>
        <v>43465</v>
      </c>
    </row>
    <row r="238" spans="1:15" ht="15.75" customHeight="1">
      <c r="A238" s="44" t="s">
        <v>235</v>
      </c>
      <c r="B238" s="44" t="s">
        <v>236</v>
      </c>
      <c r="C238" s="44" t="s">
        <v>389</v>
      </c>
      <c r="D238" s="44" t="s">
        <v>268</v>
      </c>
      <c r="E238" s="35" t="s">
        <v>272</v>
      </c>
      <c r="F238" s="44" t="s">
        <v>241</v>
      </c>
      <c r="G238" s="44" t="s">
        <v>242</v>
      </c>
      <c r="H238" s="237">
        <f>'Merluza común Artesanal'!G192</f>
        <v>11.618</v>
      </c>
      <c r="I238" s="237">
        <f>'Merluza común Artesanal'!H192</f>
        <v>0</v>
      </c>
      <c r="J238" s="237">
        <f>'Merluza común Artesanal'!I192</f>
        <v>13.964</v>
      </c>
      <c r="K238" s="237">
        <f>'Merluza común Artesanal'!J192</f>
        <v>8.8290000000000006</v>
      </c>
      <c r="L238" s="237">
        <f>'Merluza común Artesanal'!K192</f>
        <v>5.1349999999999998</v>
      </c>
      <c r="M238" s="242">
        <f>'Merluza común Artesanal'!L192</f>
        <v>0.63226869091950733</v>
      </c>
      <c r="N238" s="134" t="str">
        <f>'Merluza común Artesanal'!M192</f>
        <v xml:space="preserve"> -</v>
      </c>
      <c r="O238" s="45">
        <f>'Cesiones Individuales'!$B$3</f>
        <v>43465</v>
      </c>
    </row>
    <row r="239" spans="1:15" ht="15.75" customHeight="1">
      <c r="A239" s="44" t="s">
        <v>235</v>
      </c>
      <c r="B239" s="44" t="s">
        <v>236</v>
      </c>
      <c r="C239" s="44" t="s">
        <v>389</v>
      </c>
      <c r="D239" s="44" t="s">
        <v>268</v>
      </c>
      <c r="E239" s="35" t="s">
        <v>272</v>
      </c>
      <c r="F239" s="44" t="s">
        <v>243</v>
      </c>
      <c r="G239" s="44" t="s">
        <v>244</v>
      </c>
      <c r="H239" s="237">
        <f>'Merluza común Artesanal'!G193</f>
        <v>14.099</v>
      </c>
      <c r="I239" s="237">
        <f>'Merluza común Artesanal'!H193</f>
        <v>0</v>
      </c>
      <c r="J239" s="237">
        <f>'Merluza común Artesanal'!I193</f>
        <v>19.234000000000002</v>
      </c>
      <c r="K239" s="237">
        <f>'Merluza común Artesanal'!J193</f>
        <v>16.713000000000001</v>
      </c>
      <c r="L239" s="237">
        <f>'Merluza común Artesanal'!K193</f>
        <v>2.5210000000000008</v>
      </c>
      <c r="M239" s="242">
        <f>'Merluza común Artesanal'!L193</f>
        <v>0.86893001975668083</v>
      </c>
      <c r="N239" s="134" t="str">
        <f>'Merluza común Artesanal'!M193</f>
        <v xml:space="preserve"> -</v>
      </c>
      <c r="O239" s="45">
        <f>'Cesiones Individuales'!$B$3</f>
        <v>43465</v>
      </c>
    </row>
    <row r="240" spans="1:15" ht="15.75" customHeight="1">
      <c r="A240" s="44" t="s">
        <v>235</v>
      </c>
      <c r="B240" s="44" t="s">
        <v>236</v>
      </c>
      <c r="C240" s="44" t="s">
        <v>389</v>
      </c>
      <c r="D240" s="44" t="s">
        <v>268</v>
      </c>
      <c r="E240" s="35" t="s">
        <v>272</v>
      </c>
      <c r="F240" s="44" t="s">
        <v>240</v>
      </c>
      <c r="G240" s="44" t="s">
        <v>244</v>
      </c>
      <c r="H240" s="237">
        <f>'Merluza común Artesanal'!N191</f>
        <v>28.198</v>
      </c>
      <c r="I240" s="237">
        <f>'Merluza común Artesanal'!O191</f>
        <v>0</v>
      </c>
      <c r="J240" s="237">
        <f>'Merluza común Artesanal'!P191</f>
        <v>28.198</v>
      </c>
      <c r="K240" s="237">
        <f>'Merluza común Artesanal'!Q191</f>
        <v>25.677</v>
      </c>
      <c r="L240" s="237">
        <f>'Merluza común Artesanal'!R191</f>
        <v>2.5210000000000008</v>
      </c>
      <c r="M240" s="242">
        <f>'Merluza común Artesanal'!S191</f>
        <v>0.91059649620540462</v>
      </c>
      <c r="N240" s="138" t="s">
        <v>583</v>
      </c>
      <c r="O240" s="45">
        <f>'Cesiones Individuales'!$B$3</f>
        <v>43465</v>
      </c>
    </row>
    <row r="241" spans="1:15" ht="15.75" customHeight="1">
      <c r="A241" s="44" t="s">
        <v>235</v>
      </c>
      <c r="B241" s="44" t="s">
        <v>236</v>
      </c>
      <c r="C241" s="44" t="s">
        <v>389</v>
      </c>
      <c r="D241" s="44" t="s">
        <v>268</v>
      </c>
      <c r="E241" s="35" t="s">
        <v>273</v>
      </c>
      <c r="F241" s="44" t="s">
        <v>240</v>
      </c>
      <c r="G241" s="44" t="s">
        <v>240</v>
      </c>
      <c r="H241" s="237">
        <f>'Merluza común Artesanal'!G194</f>
        <v>1.2410000000000001</v>
      </c>
      <c r="I241" s="237">
        <f>'Merluza común Artesanal'!H194</f>
        <v>-0.14799999999999999</v>
      </c>
      <c r="J241" s="237">
        <f>'Merluza común Artesanal'!I194</f>
        <v>1.0930000000000002</v>
      </c>
      <c r="K241" s="237">
        <f>'Merluza común Artesanal'!J194</f>
        <v>0.108</v>
      </c>
      <c r="L241" s="237">
        <f>'Merluza común Artesanal'!K194</f>
        <v>0.98500000000000021</v>
      </c>
      <c r="M241" s="242">
        <f>'Merluza común Artesanal'!L194</f>
        <v>9.8810612991765759E-2</v>
      </c>
      <c r="N241" s="134" t="str">
        <f>'Merluza común Artesanal'!M194</f>
        <v xml:space="preserve"> -</v>
      </c>
      <c r="O241" s="45">
        <f>'Cesiones Individuales'!$B$3</f>
        <v>43465</v>
      </c>
    </row>
    <row r="242" spans="1:15" ht="15.75" customHeight="1">
      <c r="A242" s="44" t="s">
        <v>235</v>
      </c>
      <c r="B242" s="44" t="s">
        <v>236</v>
      </c>
      <c r="C242" s="44" t="s">
        <v>389</v>
      </c>
      <c r="D242" s="44" t="s">
        <v>268</v>
      </c>
      <c r="E242" s="35" t="s">
        <v>273</v>
      </c>
      <c r="F242" s="44" t="s">
        <v>241</v>
      </c>
      <c r="G242" s="44" t="s">
        <v>242</v>
      </c>
      <c r="H242" s="237">
        <f>'Merluza común Artesanal'!G195</f>
        <v>5.8079999999999998</v>
      </c>
      <c r="I242" s="237">
        <f>'Merluza común Artesanal'!H195</f>
        <v>0</v>
      </c>
      <c r="J242" s="237">
        <f>'Merluza común Artesanal'!I195</f>
        <v>6.7930000000000001</v>
      </c>
      <c r="K242" s="237">
        <f>'Merluza común Artesanal'!J195</f>
        <v>3.2669999999999995</v>
      </c>
      <c r="L242" s="237">
        <f>'Merluza común Artesanal'!K195</f>
        <v>3.5260000000000007</v>
      </c>
      <c r="M242" s="242">
        <f>'Merluza común Artesanal'!L195</f>
        <v>0.48093625791255695</v>
      </c>
      <c r="N242" s="134" t="str">
        <f>'Merluza común Artesanal'!M195</f>
        <v xml:space="preserve"> -</v>
      </c>
      <c r="O242" s="45">
        <f>'Cesiones Individuales'!$B$3</f>
        <v>43465</v>
      </c>
    </row>
    <row r="243" spans="1:15" ht="15.75" customHeight="1">
      <c r="A243" s="44" t="s">
        <v>235</v>
      </c>
      <c r="B243" s="44" t="s">
        <v>236</v>
      </c>
      <c r="C243" s="44" t="s">
        <v>389</v>
      </c>
      <c r="D243" s="44" t="s">
        <v>268</v>
      </c>
      <c r="E243" s="35" t="s">
        <v>273</v>
      </c>
      <c r="F243" s="44" t="s">
        <v>243</v>
      </c>
      <c r="G243" s="44" t="s">
        <v>244</v>
      </c>
      <c r="H243" s="237">
        <f>'Merluza común Artesanal'!G196</f>
        <v>7.0490000000000004</v>
      </c>
      <c r="I243" s="237">
        <f>'Merluza común Artesanal'!H196</f>
        <v>0</v>
      </c>
      <c r="J243" s="237">
        <f>'Merluza común Artesanal'!I196</f>
        <v>10.575000000000001</v>
      </c>
      <c r="K243" s="237">
        <f>'Merluza común Artesanal'!J196</f>
        <v>9.5039999999999996</v>
      </c>
      <c r="L243" s="237">
        <f>'Merluza común Artesanal'!K196</f>
        <v>1.0710000000000015</v>
      </c>
      <c r="M243" s="242">
        <f>'Merluza común Artesanal'!L196</f>
        <v>0.89872340425531905</v>
      </c>
      <c r="N243" s="134" t="str">
        <f>'Merluza común Artesanal'!M196</f>
        <v xml:space="preserve"> -</v>
      </c>
      <c r="O243" s="45">
        <f>'Cesiones Individuales'!$B$3</f>
        <v>43465</v>
      </c>
    </row>
    <row r="244" spans="1:15" ht="15.75" customHeight="1">
      <c r="A244" s="44" t="s">
        <v>235</v>
      </c>
      <c r="B244" s="44" t="s">
        <v>236</v>
      </c>
      <c r="C244" s="44" t="s">
        <v>389</v>
      </c>
      <c r="D244" s="44" t="s">
        <v>268</v>
      </c>
      <c r="E244" s="35" t="s">
        <v>273</v>
      </c>
      <c r="F244" s="44" t="s">
        <v>240</v>
      </c>
      <c r="G244" s="44" t="s">
        <v>244</v>
      </c>
      <c r="H244" s="237">
        <f>'Merluza común Artesanal'!N194</f>
        <v>14.097999999999999</v>
      </c>
      <c r="I244" s="237">
        <f>'Merluza común Artesanal'!O194</f>
        <v>-0.14799999999999999</v>
      </c>
      <c r="J244" s="237">
        <f>'Merluza común Artesanal'!P194</f>
        <v>13.95</v>
      </c>
      <c r="K244" s="237">
        <f>'Merluza común Artesanal'!Q194</f>
        <v>12.879</v>
      </c>
      <c r="L244" s="237">
        <f>'Merluza común Artesanal'!R194</f>
        <v>1.0709999999999997</v>
      </c>
      <c r="M244" s="242">
        <f>'Merluza común Artesanal'!S194</f>
        <v>0.9232258064516129</v>
      </c>
      <c r="N244" s="138" t="s">
        <v>583</v>
      </c>
      <c r="O244" s="45">
        <f>'Cesiones Individuales'!$B$3</f>
        <v>43465</v>
      </c>
    </row>
    <row r="245" spans="1:15" ht="15.75" customHeight="1">
      <c r="A245" s="44" t="s">
        <v>235</v>
      </c>
      <c r="B245" s="44" t="s">
        <v>236</v>
      </c>
      <c r="C245" s="44" t="s">
        <v>389</v>
      </c>
      <c r="D245" s="44" t="s">
        <v>268</v>
      </c>
      <c r="E245" s="35" t="s">
        <v>274</v>
      </c>
      <c r="F245" s="44" t="s">
        <v>240</v>
      </c>
      <c r="G245" s="44" t="s">
        <v>240</v>
      </c>
      <c r="H245" s="237">
        <f>'Merluza común Artesanal'!G197</f>
        <v>1.2410000000000001</v>
      </c>
      <c r="I245" s="237">
        <f>'Merluza común Artesanal'!H197</f>
        <v>0</v>
      </c>
      <c r="J245" s="237">
        <f>'Merluza común Artesanal'!I197</f>
        <v>1.2410000000000001</v>
      </c>
      <c r="K245" s="237">
        <f>'Merluza común Artesanal'!J197</f>
        <v>0</v>
      </c>
      <c r="L245" s="237">
        <f>'Merluza común Artesanal'!K197</f>
        <v>1.2410000000000001</v>
      </c>
      <c r="M245" s="242">
        <f>'Merluza común Artesanal'!L197</f>
        <v>0</v>
      </c>
      <c r="N245" s="134" t="str">
        <f>'Merluza común Artesanal'!M197</f>
        <v xml:space="preserve"> -</v>
      </c>
      <c r="O245" s="45">
        <f>'Cesiones Individuales'!$B$3</f>
        <v>43465</v>
      </c>
    </row>
    <row r="246" spans="1:15" ht="15.75" customHeight="1">
      <c r="A246" s="44" t="s">
        <v>235</v>
      </c>
      <c r="B246" s="44" t="s">
        <v>236</v>
      </c>
      <c r="C246" s="44" t="s">
        <v>389</v>
      </c>
      <c r="D246" s="44" t="s">
        <v>268</v>
      </c>
      <c r="E246" s="35" t="s">
        <v>274</v>
      </c>
      <c r="F246" s="44" t="s">
        <v>241</v>
      </c>
      <c r="G246" s="44" t="s">
        <v>242</v>
      </c>
      <c r="H246" s="237">
        <f>'Merluza común Artesanal'!G198</f>
        <v>5.8090000000000002</v>
      </c>
      <c r="I246" s="237">
        <f>'Merluza común Artesanal'!H198</f>
        <v>0</v>
      </c>
      <c r="J246" s="237">
        <f>'Merluza común Artesanal'!I198</f>
        <v>7.0500000000000007</v>
      </c>
      <c r="K246" s="237">
        <f>'Merluza común Artesanal'!J198</f>
        <v>5.4270000000000005</v>
      </c>
      <c r="L246" s="237">
        <f>'Merluza común Artesanal'!K198</f>
        <v>1.6230000000000002</v>
      </c>
      <c r="M246" s="242">
        <f>'Merluza común Artesanal'!L198</f>
        <v>0.76978723404255323</v>
      </c>
      <c r="N246" s="134" t="str">
        <f>'Merluza común Artesanal'!M198</f>
        <v xml:space="preserve"> -</v>
      </c>
      <c r="O246" s="45">
        <f>'Cesiones Individuales'!$B$3</f>
        <v>43465</v>
      </c>
    </row>
    <row r="247" spans="1:15" ht="15.75" customHeight="1">
      <c r="A247" s="44" t="s">
        <v>235</v>
      </c>
      <c r="B247" s="44" t="s">
        <v>236</v>
      </c>
      <c r="C247" s="44" t="s">
        <v>389</v>
      </c>
      <c r="D247" s="44" t="s">
        <v>268</v>
      </c>
      <c r="E247" s="35" t="s">
        <v>274</v>
      </c>
      <c r="F247" s="44" t="s">
        <v>243</v>
      </c>
      <c r="G247" s="44" t="s">
        <v>244</v>
      </c>
      <c r="H247" s="237">
        <f>'Merluza común Artesanal'!G199</f>
        <v>7.05</v>
      </c>
      <c r="I247" s="237">
        <f>'Merluza común Artesanal'!H199</f>
        <v>1.131</v>
      </c>
      <c r="J247" s="237">
        <f>'Merluza común Artesanal'!I199</f>
        <v>9.8039999999999985</v>
      </c>
      <c r="K247" s="237">
        <f>'Merluza común Artesanal'!J199</f>
        <v>8.7750000000000004</v>
      </c>
      <c r="L247" s="237">
        <f>'Merluza común Artesanal'!K199</f>
        <v>1.0289999999999981</v>
      </c>
      <c r="M247" s="242">
        <f>'Merluza común Artesanal'!L199</f>
        <v>0.89504283965728293</v>
      </c>
      <c r="N247" s="134" t="str">
        <f>'Merluza común Artesanal'!M199</f>
        <v>-</v>
      </c>
      <c r="O247" s="45">
        <f>'Cesiones Individuales'!$B$3</f>
        <v>43465</v>
      </c>
    </row>
    <row r="248" spans="1:15" ht="15.75" customHeight="1">
      <c r="A248" s="44" t="s">
        <v>235</v>
      </c>
      <c r="B248" s="44" t="s">
        <v>236</v>
      </c>
      <c r="C248" s="44" t="s">
        <v>389</v>
      </c>
      <c r="D248" s="44" t="s">
        <v>268</v>
      </c>
      <c r="E248" s="35" t="s">
        <v>274</v>
      </c>
      <c r="F248" s="44" t="s">
        <v>240</v>
      </c>
      <c r="G248" s="44" t="s">
        <v>244</v>
      </c>
      <c r="H248" s="237">
        <f>'Merluza común Artesanal'!N197</f>
        <v>14.100000000000001</v>
      </c>
      <c r="I248" s="237">
        <f>'Merluza común Artesanal'!O197</f>
        <v>1.131</v>
      </c>
      <c r="J248" s="237">
        <f>'Merluza común Artesanal'!P197</f>
        <v>15.231000000000002</v>
      </c>
      <c r="K248" s="237">
        <f>'Merluza común Artesanal'!Q197</f>
        <v>14.202000000000002</v>
      </c>
      <c r="L248" s="237">
        <f>'Merluza común Artesanal'!R197</f>
        <v>1.0289999999999999</v>
      </c>
      <c r="M248" s="242">
        <f>'Merluza común Artesanal'!S197</f>
        <v>0.93244041756943075</v>
      </c>
      <c r="N248" s="138" t="s">
        <v>583</v>
      </c>
      <c r="O248" s="45">
        <f>'Cesiones Individuales'!$B$3</f>
        <v>43465</v>
      </c>
    </row>
    <row r="249" spans="1:15" ht="15.75" customHeight="1">
      <c r="A249" s="44" t="s">
        <v>235</v>
      </c>
      <c r="B249" s="44" t="s">
        <v>236</v>
      </c>
      <c r="C249" s="44" t="s">
        <v>389</v>
      </c>
      <c r="D249" s="44" t="s">
        <v>267</v>
      </c>
      <c r="E249" s="44" t="s">
        <v>267</v>
      </c>
      <c r="F249" s="44" t="s">
        <v>240</v>
      </c>
      <c r="G249" s="44" t="s">
        <v>240</v>
      </c>
      <c r="H249" s="237">
        <f>'Merluza común Artesanal'!G200</f>
        <v>3.722</v>
      </c>
      <c r="I249" s="237">
        <f>'Merluza común Artesanal'!H200</f>
        <v>0</v>
      </c>
      <c r="J249" s="237">
        <f>'Merluza común Artesanal'!I200</f>
        <v>3.722</v>
      </c>
      <c r="K249" s="237">
        <f>'Merluza común Artesanal'!J200</f>
        <v>1.161</v>
      </c>
      <c r="L249" s="237">
        <f>'Merluza común Artesanal'!K200</f>
        <v>2.5609999999999999</v>
      </c>
      <c r="M249" s="242">
        <f>'Merluza común Artesanal'!L200</f>
        <v>0.31192907039226225</v>
      </c>
      <c r="N249" s="134" t="str">
        <f>'Merluza común Artesanal'!M200</f>
        <v xml:space="preserve"> -</v>
      </c>
      <c r="O249" s="45">
        <f>'Cesiones Individuales'!$B$3</f>
        <v>43465</v>
      </c>
    </row>
    <row r="250" spans="1:15" ht="15.75" customHeight="1">
      <c r="A250" s="44" t="s">
        <v>235</v>
      </c>
      <c r="B250" s="44" t="s">
        <v>236</v>
      </c>
      <c r="C250" s="44" t="s">
        <v>389</v>
      </c>
      <c r="D250" s="44" t="s">
        <v>267</v>
      </c>
      <c r="E250" s="44" t="s">
        <v>267</v>
      </c>
      <c r="F250" s="44" t="s">
        <v>241</v>
      </c>
      <c r="G250" s="44" t="s">
        <v>242</v>
      </c>
      <c r="H250" s="237">
        <f>'Merluza común Artesanal'!G201</f>
        <v>17.425999999999998</v>
      </c>
      <c r="I250" s="237">
        <f>'Merluza común Artesanal'!H201</f>
        <v>0</v>
      </c>
      <c r="J250" s="237">
        <f>'Merluza común Artesanal'!I201</f>
        <v>19.986999999999998</v>
      </c>
      <c r="K250" s="237">
        <f>'Merluza común Artesanal'!J201</f>
        <v>14.662999999999995</v>
      </c>
      <c r="L250" s="237">
        <f>'Merluza común Artesanal'!K201</f>
        <v>5.3240000000000034</v>
      </c>
      <c r="M250" s="242">
        <f>'Merluza común Artesanal'!L201</f>
        <v>0.73362685745734713</v>
      </c>
      <c r="N250" s="134" t="str">
        <f>'Merluza común Artesanal'!M201</f>
        <v xml:space="preserve"> -</v>
      </c>
      <c r="O250" s="45">
        <f>'Cesiones Individuales'!$B$3</f>
        <v>43465</v>
      </c>
    </row>
    <row r="251" spans="1:15" ht="15.75" customHeight="1">
      <c r="A251" s="44" t="s">
        <v>235</v>
      </c>
      <c r="B251" s="44" t="s">
        <v>236</v>
      </c>
      <c r="C251" s="44" t="s">
        <v>389</v>
      </c>
      <c r="D251" s="44" t="s">
        <v>267</v>
      </c>
      <c r="E251" s="44" t="s">
        <v>267</v>
      </c>
      <c r="F251" s="44" t="s">
        <v>243</v>
      </c>
      <c r="G251" s="44" t="s">
        <v>244</v>
      </c>
      <c r="H251" s="237">
        <f>'Merluza común Artesanal'!G202</f>
        <v>21.146999999999998</v>
      </c>
      <c r="I251" s="237">
        <f>'Merluza común Artesanal'!H202</f>
        <v>0</v>
      </c>
      <c r="J251" s="237">
        <f>'Merluza común Artesanal'!I202</f>
        <v>26.471000000000004</v>
      </c>
      <c r="K251" s="237">
        <f>'Merluza común Artesanal'!J202</f>
        <v>24.814</v>
      </c>
      <c r="L251" s="237">
        <f>'Merluza común Artesanal'!K202</f>
        <v>1.6570000000000036</v>
      </c>
      <c r="M251" s="242">
        <f>'Merluza común Artesanal'!L202</f>
        <v>0.9374031959502851</v>
      </c>
      <c r="N251" s="134" t="str">
        <f>'Merluza común Artesanal'!M202</f>
        <v xml:space="preserve"> -</v>
      </c>
      <c r="O251" s="45">
        <f>'Cesiones Individuales'!$B$3</f>
        <v>43465</v>
      </c>
    </row>
    <row r="252" spans="1:15" ht="15.75" customHeight="1">
      <c r="A252" s="44" t="s">
        <v>235</v>
      </c>
      <c r="B252" s="44" t="s">
        <v>236</v>
      </c>
      <c r="C252" s="44" t="s">
        <v>389</v>
      </c>
      <c r="D252" s="44" t="s">
        <v>267</v>
      </c>
      <c r="E252" s="44" t="s">
        <v>267</v>
      </c>
      <c r="F252" s="44" t="s">
        <v>240</v>
      </c>
      <c r="G252" s="44" t="s">
        <v>244</v>
      </c>
      <c r="H252" s="237">
        <f>'Merluza común Artesanal'!N200</f>
        <v>42.295000000000002</v>
      </c>
      <c r="I252" s="237">
        <f>'Merluza común Artesanal'!O200</f>
        <v>0</v>
      </c>
      <c r="J252" s="237">
        <f>'Merluza común Artesanal'!P200</f>
        <v>42.295000000000002</v>
      </c>
      <c r="K252" s="237">
        <f>'Merluza común Artesanal'!Q200</f>
        <v>40.637999999999991</v>
      </c>
      <c r="L252" s="237">
        <f>'Merluza común Artesanal'!R200</f>
        <v>1.6570000000000107</v>
      </c>
      <c r="M252" s="242">
        <f>'Merluza común Artesanal'!S200</f>
        <v>0.96082279229223289</v>
      </c>
      <c r="N252" s="138" t="s">
        <v>583</v>
      </c>
      <c r="O252" s="45">
        <f>'Cesiones Individuales'!$B$3</f>
        <v>43465</v>
      </c>
    </row>
    <row r="253" spans="1:15" ht="15.75" customHeight="1">
      <c r="A253" s="44" t="s">
        <v>235</v>
      </c>
      <c r="B253" s="44" t="s">
        <v>236</v>
      </c>
      <c r="C253" s="44" t="s">
        <v>389</v>
      </c>
      <c r="D253" s="35" t="s">
        <v>237</v>
      </c>
      <c r="E253" s="35" t="s">
        <v>238</v>
      </c>
      <c r="F253" s="44" t="s">
        <v>240</v>
      </c>
      <c r="G253" s="44" t="s">
        <v>240</v>
      </c>
      <c r="H253" s="237">
        <f>'Merluza común Artesanal'!G203</f>
        <v>5.1260000000000003</v>
      </c>
      <c r="I253" s="237">
        <f>'Merluza común Artesanal'!H203</f>
        <v>0</v>
      </c>
      <c r="J253" s="237">
        <f>'Merluza común Artesanal'!I203</f>
        <v>5.1260000000000003</v>
      </c>
      <c r="K253" s="237">
        <f>'Merluza común Artesanal'!J203</f>
        <v>1.728</v>
      </c>
      <c r="L253" s="237">
        <f>'Merluza común Artesanal'!K203</f>
        <v>3.3980000000000006</v>
      </c>
      <c r="M253" s="242">
        <f>'Merluza común Artesanal'!L203</f>
        <v>0.33710495513070615</v>
      </c>
      <c r="N253" s="134" t="str">
        <f>'Merluza común Artesanal'!M203</f>
        <v xml:space="preserve"> -</v>
      </c>
      <c r="O253" s="45">
        <f>'Cesiones Individuales'!$B$3</f>
        <v>43465</v>
      </c>
    </row>
    <row r="254" spans="1:15" ht="15.75" customHeight="1">
      <c r="A254" s="44" t="s">
        <v>235</v>
      </c>
      <c r="B254" s="44" t="s">
        <v>236</v>
      </c>
      <c r="C254" s="44" t="s">
        <v>389</v>
      </c>
      <c r="D254" s="35" t="s">
        <v>237</v>
      </c>
      <c r="E254" s="35" t="s">
        <v>238</v>
      </c>
      <c r="F254" s="44" t="s">
        <v>241</v>
      </c>
      <c r="G254" s="44" t="s">
        <v>242</v>
      </c>
      <c r="H254" s="237">
        <f>'Merluza común Artesanal'!G204</f>
        <v>23.997</v>
      </c>
      <c r="I254" s="237">
        <f>'Merluza común Artesanal'!H204</f>
        <v>0</v>
      </c>
      <c r="J254" s="237">
        <f>'Merluza común Artesanal'!I204</f>
        <v>27.395</v>
      </c>
      <c r="K254" s="237">
        <f>'Merluza común Artesanal'!J204</f>
        <v>26.892000000000003</v>
      </c>
      <c r="L254" s="237">
        <f>'Merluza común Artesanal'!K204</f>
        <v>0.50299999999999656</v>
      </c>
      <c r="M254" s="242">
        <f>'Merluza común Artesanal'!L204</f>
        <v>0.98163898521628046</v>
      </c>
      <c r="N254" s="134" t="str">
        <f>'Merluza común Artesanal'!M204</f>
        <v xml:space="preserve"> -</v>
      </c>
      <c r="O254" s="45">
        <f>'Cesiones Individuales'!$B$3</f>
        <v>43465</v>
      </c>
    </row>
    <row r="255" spans="1:15" ht="15.75" customHeight="1">
      <c r="A255" s="44" t="s">
        <v>235</v>
      </c>
      <c r="B255" s="44" t="s">
        <v>236</v>
      </c>
      <c r="C255" s="44" t="s">
        <v>389</v>
      </c>
      <c r="D255" s="35" t="s">
        <v>237</v>
      </c>
      <c r="E255" s="35" t="s">
        <v>238</v>
      </c>
      <c r="F255" s="44" t="s">
        <v>243</v>
      </c>
      <c r="G255" s="44" t="s">
        <v>244</v>
      </c>
      <c r="H255" s="237">
        <f>'Merluza común Artesanal'!G205</f>
        <v>29.122</v>
      </c>
      <c r="I255" s="237">
        <f>'Merluza común Artesanal'!H205</f>
        <v>0</v>
      </c>
      <c r="J255" s="237">
        <f>'Merluza común Artesanal'!I205</f>
        <v>29.624999999999996</v>
      </c>
      <c r="K255" s="237">
        <f>'Merluza común Artesanal'!J205</f>
        <v>29.024999999999999</v>
      </c>
      <c r="L255" s="237">
        <f>'Merluza común Artesanal'!K205</f>
        <v>0.59999999999999787</v>
      </c>
      <c r="M255" s="242">
        <f>'Merluza común Artesanal'!L205</f>
        <v>0.97974683544303809</v>
      </c>
      <c r="N255" s="134" t="str">
        <f>'Merluza común Artesanal'!M205</f>
        <v xml:space="preserve"> -</v>
      </c>
      <c r="O255" s="45">
        <f>'Cesiones Individuales'!$B$3</f>
        <v>43465</v>
      </c>
    </row>
    <row r="256" spans="1:15" ht="15.75" customHeight="1">
      <c r="A256" s="44" t="s">
        <v>235</v>
      </c>
      <c r="B256" s="44" t="s">
        <v>236</v>
      </c>
      <c r="C256" s="44" t="s">
        <v>389</v>
      </c>
      <c r="D256" s="35" t="s">
        <v>237</v>
      </c>
      <c r="E256" s="35" t="s">
        <v>238</v>
      </c>
      <c r="F256" s="44" t="s">
        <v>240</v>
      </c>
      <c r="G256" s="44" t="s">
        <v>244</v>
      </c>
      <c r="H256" s="237">
        <f>'Merluza común Artesanal'!N203</f>
        <v>58.245000000000005</v>
      </c>
      <c r="I256" s="237">
        <f>'Merluza común Artesanal'!O203</f>
        <v>0</v>
      </c>
      <c r="J256" s="237">
        <f>'Merluza común Artesanal'!P203</f>
        <v>58.245000000000005</v>
      </c>
      <c r="K256" s="237">
        <f>'Merluza común Artesanal'!Q203</f>
        <v>57.645000000000003</v>
      </c>
      <c r="L256" s="237">
        <f>'Merluza común Artesanal'!R203</f>
        <v>0.60000000000000142</v>
      </c>
      <c r="M256" s="242">
        <f>'Merluza común Artesanal'!S203</f>
        <v>0.98969868658253923</v>
      </c>
      <c r="N256" s="135" t="s">
        <v>583</v>
      </c>
      <c r="O256" s="45">
        <f>'Cesiones Individuales'!$B$3</f>
        <v>43465</v>
      </c>
    </row>
    <row r="257" spans="1:15" ht="15.75" customHeight="1">
      <c r="A257" s="44" t="s">
        <v>235</v>
      </c>
      <c r="B257" s="44" t="s">
        <v>236</v>
      </c>
      <c r="C257" s="44" t="s">
        <v>389</v>
      </c>
      <c r="D257" s="44" t="s">
        <v>268</v>
      </c>
      <c r="E257" s="35" t="s">
        <v>275</v>
      </c>
      <c r="F257" s="44" t="s">
        <v>240</v>
      </c>
      <c r="G257" s="44" t="s">
        <v>240</v>
      </c>
      <c r="H257" s="237">
        <f>'Merluza común Artesanal'!G206</f>
        <v>8.9049999999999994</v>
      </c>
      <c r="I257" s="237">
        <f>'Merluza común Artesanal'!H206</f>
        <v>0</v>
      </c>
      <c r="J257" s="237">
        <f>'Merluza común Artesanal'!I206</f>
        <v>8.9049999999999994</v>
      </c>
      <c r="K257" s="237">
        <f>'Merluza común Artesanal'!J206</f>
        <v>6.5369999999999999</v>
      </c>
      <c r="L257" s="237">
        <f>'Merluza común Artesanal'!K206</f>
        <v>2.3679999999999994</v>
      </c>
      <c r="M257" s="242">
        <f>'Merluza común Artesanal'!L206</f>
        <v>0.73408197641774287</v>
      </c>
      <c r="N257" s="134" t="str">
        <f>'Merluza común Artesanal'!M206</f>
        <v xml:space="preserve"> -</v>
      </c>
      <c r="O257" s="45">
        <f>'Cesiones Individuales'!$B$3</f>
        <v>43465</v>
      </c>
    </row>
    <row r="258" spans="1:15" ht="15.75" customHeight="1">
      <c r="A258" s="44" t="s">
        <v>235</v>
      </c>
      <c r="B258" s="44" t="s">
        <v>236</v>
      </c>
      <c r="C258" s="44" t="s">
        <v>389</v>
      </c>
      <c r="D258" s="44" t="s">
        <v>268</v>
      </c>
      <c r="E258" s="35" t="s">
        <v>275</v>
      </c>
      <c r="F258" s="44" t="s">
        <v>241</v>
      </c>
      <c r="G258" s="44" t="s">
        <v>242</v>
      </c>
      <c r="H258" s="237">
        <f>'Merluza común Artesanal'!G207</f>
        <v>41.691000000000003</v>
      </c>
      <c r="I258" s="237">
        <f>'Merluza común Artesanal'!H207</f>
        <v>0</v>
      </c>
      <c r="J258" s="237">
        <f>'Merluza común Artesanal'!I207</f>
        <v>44.059000000000005</v>
      </c>
      <c r="K258" s="237">
        <f>'Merluza común Artesanal'!J207</f>
        <v>35.923000000000002</v>
      </c>
      <c r="L258" s="237">
        <f>'Merluza común Artesanal'!K207</f>
        <v>8.1360000000000028</v>
      </c>
      <c r="M258" s="242">
        <f>'Merluza común Artesanal'!L207</f>
        <v>0.81533852334369816</v>
      </c>
      <c r="N258" s="134" t="str">
        <f>'Merluza común Artesanal'!M207</f>
        <v xml:space="preserve"> -</v>
      </c>
      <c r="O258" s="45">
        <f>'Cesiones Individuales'!$B$3</f>
        <v>43465</v>
      </c>
    </row>
    <row r="259" spans="1:15" ht="15.75" customHeight="1">
      <c r="A259" s="44" t="s">
        <v>235</v>
      </c>
      <c r="B259" s="44" t="s">
        <v>236</v>
      </c>
      <c r="C259" s="44" t="s">
        <v>389</v>
      </c>
      <c r="D259" s="44" t="s">
        <v>268</v>
      </c>
      <c r="E259" s="35" t="s">
        <v>275</v>
      </c>
      <c r="F259" s="44" t="s">
        <v>243</v>
      </c>
      <c r="G259" s="44" t="s">
        <v>244</v>
      </c>
      <c r="H259" s="237">
        <f>'Merluza común Artesanal'!G208</f>
        <v>50.595999999999997</v>
      </c>
      <c r="I259" s="237">
        <f>'Merluza común Artesanal'!H208</f>
        <v>8.1189999999999998</v>
      </c>
      <c r="J259" s="237">
        <f>'Merluza común Artesanal'!I208</f>
        <v>66.850999999999999</v>
      </c>
      <c r="K259" s="237">
        <f>'Merluza común Artesanal'!J208</f>
        <v>59.488999999999997</v>
      </c>
      <c r="L259" s="237">
        <f>'Merluza común Artesanal'!K208</f>
        <v>7.3620000000000019</v>
      </c>
      <c r="M259" s="242">
        <f>'Merluza común Artesanal'!L208</f>
        <v>0.88987449701575139</v>
      </c>
      <c r="N259" s="134" t="str">
        <f>'Merluza común Artesanal'!M208</f>
        <v xml:space="preserve"> -</v>
      </c>
      <c r="O259" s="45">
        <f>'Cesiones Individuales'!$B$3</f>
        <v>43465</v>
      </c>
    </row>
    <row r="260" spans="1:15" ht="15.75" customHeight="1">
      <c r="A260" s="44" t="s">
        <v>235</v>
      </c>
      <c r="B260" s="44" t="s">
        <v>236</v>
      </c>
      <c r="C260" s="44" t="s">
        <v>389</v>
      </c>
      <c r="D260" s="44" t="s">
        <v>268</v>
      </c>
      <c r="E260" s="35" t="s">
        <v>275</v>
      </c>
      <c r="F260" s="44" t="s">
        <v>240</v>
      </c>
      <c r="G260" s="44" t="s">
        <v>244</v>
      </c>
      <c r="H260" s="237">
        <f>'Merluza común Artesanal'!N206</f>
        <v>101.19200000000001</v>
      </c>
      <c r="I260" s="237">
        <f>'Merluza común Artesanal'!O206</f>
        <v>8.1189999999999998</v>
      </c>
      <c r="J260" s="237">
        <f>'Merluza común Artesanal'!P206</f>
        <v>109.31100000000001</v>
      </c>
      <c r="K260" s="237">
        <f>'Merluza común Artesanal'!Q206</f>
        <v>101.949</v>
      </c>
      <c r="L260" s="237">
        <f>'Merluza común Artesanal'!R206</f>
        <v>7.362000000000009</v>
      </c>
      <c r="M260" s="242">
        <f>'Merluza común Artesanal'!S206</f>
        <v>0.93265087685594306</v>
      </c>
      <c r="N260" s="135" t="s">
        <v>583</v>
      </c>
      <c r="O260" s="45">
        <f>'Cesiones Individuales'!$B$3</f>
        <v>43465</v>
      </c>
    </row>
    <row r="261" spans="1:15" ht="15.75" customHeight="1">
      <c r="A261" s="44" t="s">
        <v>235</v>
      </c>
      <c r="B261" s="44" t="s">
        <v>236</v>
      </c>
      <c r="C261" s="44" t="s">
        <v>389</v>
      </c>
      <c r="D261" s="35" t="s">
        <v>252</v>
      </c>
      <c r="E261" s="35" t="s">
        <v>277</v>
      </c>
      <c r="F261" s="44" t="s">
        <v>240</v>
      </c>
      <c r="G261" s="44" t="s">
        <v>240</v>
      </c>
      <c r="H261" s="237">
        <f>'Merluza común Artesanal'!G209</f>
        <v>0.63500000000000001</v>
      </c>
      <c r="I261" s="237">
        <f>'Merluza común Artesanal'!H209</f>
        <v>0</v>
      </c>
      <c r="J261" s="237">
        <f>'Merluza común Artesanal'!I209</f>
        <v>0.63500000000000001</v>
      </c>
      <c r="K261" s="237">
        <f>'Merluza común Artesanal'!J209</f>
        <v>0</v>
      </c>
      <c r="L261" s="237">
        <f>'Merluza común Artesanal'!K209</f>
        <v>0.63500000000000001</v>
      </c>
      <c r="M261" s="242">
        <f>'Merluza común Artesanal'!L209</f>
        <v>0</v>
      </c>
      <c r="N261" s="135" t="str">
        <f>'Merluza común Artesanal'!M209</f>
        <v xml:space="preserve"> -</v>
      </c>
      <c r="O261" s="45">
        <f>'Cesiones Individuales'!$B$3</f>
        <v>43465</v>
      </c>
    </row>
    <row r="262" spans="1:15" ht="15.75" customHeight="1">
      <c r="A262" s="44" t="s">
        <v>235</v>
      </c>
      <c r="B262" s="44" t="s">
        <v>236</v>
      </c>
      <c r="C262" s="44" t="s">
        <v>389</v>
      </c>
      <c r="D262" s="35" t="s">
        <v>252</v>
      </c>
      <c r="E262" s="35" t="s">
        <v>277</v>
      </c>
      <c r="F262" s="44" t="s">
        <v>241</v>
      </c>
      <c r="G262" s="44" t="s">
        <v>242</v>
      </c>
      <c r="H262" s="237">
        <f>'Merluza común Artesanal'!G210</f>
        <v>2.9710000000000001</v>
      </c>
      <c r="I262" s="237">
        <f>'Merluza común Artesanal'!H210</f>
        <v>0</v>
      </c>
      <c r="J262" s="237">
        <f>'Merluza común Artesanal'!I210</f>
        <v>3.6059999999999999</v>
      </c>
      <c r="K262" s="237">
        <f>'Merluza común Artesanal'!J210</f>
        <v>2.2890000000000001</v>
      </c>
      <c r="L262" s="237">
        <f>'Merluza común Artesanal'!K210</f>
        <v>1.3169999999999997</v>
      </c>
      <c r="M262" s="242">
        <f>'Merluza común Artesanal'!L210</f>
        <v>0.63477537437604004</v>
      </c>
      <c r="N262" s="135" t="str">
        <f>'Merluza común Artesanal'!M210</f>
        <v xml:space="preserve"> -</v>
      </c>
      <c r="O262" s="45">
        <f>'Cesiones Individuales'!$B$3</f>
        <v>43465</v>
      </c>
    </row>
    <row r="263" spans="1:15" ht="15.75" customHeight="1">
      <c r="A263" s="44" t="s">
        <v>235</v>
      </c>
      <c r="B263" s="44" t="s">
        <v>236</v>
      </c>
      <c r="C263" s="44" t="s">
        <v>389</v>
      </c>
      <c r="D263" s="35" t="s">
        <v>252</v>
      </c>
      <c r="E263" s="35" t="s">
        <v>277</v>
      </c>
      <c r="F263" s="44" t="s">
        <v>243</v>
      </c>
      <c r="G263" s="44" t="s">
        <v>244</v>
      </c>
      <c r="H263" s="237">
        <f>'Merluza común Artesanal'!G211</f>
        <v>3.6059999999999999</v>
      </c>
      <c r="I263" s="237">
        <f>'Merluza común Artesanal'!H211</f>
        <v>0</v>
      </c>
      <c r="J263" s="237">
        <f>'Merluza común Artesanal'!I211</f>
        <v>4.923</v>
      </c>
      <c r="K263" s="237">
        <f>'Merluza común Artesanal'!J211</f>
        <v>3.8940000000000001</v>
      </c>
      <c r="L263" s="237">
        <f>'Merluza común Artesanal'!K211</f>
        <v>1.0289999999999999</v>
      </c>
      <c r="M263" s="242">
        <f>'Merluza común Artesanal'!L211</f>
        <v>0.79098110907982944</v>
      </c>
      <c r="N263" s="135" t="str">
        <f>'Merluza común Artesanal'!M211</f>
        <v xml:space="preserve"> -</v>
      </c>
      <c r="O263" s="45">
        <f>'Cesiones Individuales'!$B$3</f>
        <v>43465</v>
      </c>
    </row>
    <row r="264" spans="1:15" ht="15.75" customHeight="1">
      <c r="A264" s="44" t="s">
        <v>235</v>
      </c>
      <c r="B264" s="44" t="s">
        <v>236</v>
      </c>
      <c r="C264" s="44" t="s">
        <v>389</v>
      </c>
      <c r="D264" s="35" t="s">
        <v>252</v>
      </c>
      <c r="E264" s="35" t="s">
        <v>277</v>
      </c>
      <c r="F264" s="44" t="s">
        <v>240</v>
      </c>
      <c r="G264" s="44" t="s">
        <v>244</v>
      </c>
      <c r="H264" s="237">
        <f>'Merluza común Artesanal'!N209</f>
        <v>7.2119999999999997</v>
      </c>
      <c r="I264" s="237">
        <f>'Merluza común Artesanal'!O209</f>
        <v>0</v>
      </c>
      <c r="J264" s="237">
        <f>'Merluza común Artesanal'!P209</f>
        <v>7.2119999999999997</v>
      </c>
      <c r="K264" s="237">
        <f>'Merluza común Artesanal'!Q209</f>
        <v>6.1829999999999998</v>
      </c>
      <c r="L264" s="237">
        <f>'Merluza común Artesanal'!R209</f>
        <v>1.0289999999999999</v>
      </c>
      <c r="M264" s="242">
        <f>'Merluza común Artesanal'!S209</f>
        <v>0.85732113144758737</v>
      </c>
      <c r="N264" s="135" t="s">
        <v>583</v>
      </c>
      <c r="O264" s="45">
        <f>'Cesiones Individuales'!$B$3</f>
        <v>43465</v>
      </c>
    </row>
    <row r="265" spans="1:15" ht="15.75" customHeight="1">
      <c r="A265" s="44" t="s">
        <v>235</v>
      </c>
      <c r="B265" s="44" t="s">
        <v>236</v>
      </c>
      <c r="C265" s="44" t="s">
        <v>389</v>
      </c>
      <c r="D265" s="35" t="s">
        <v>252</v>
      </c>
      <c r="E265" s="35" t="s">
        <v>254</v>
      </c>
      <c r="F265" s="44" t="s">
        <v>240</v>
      </c>
      <c r="G265" s="44" t="s">
        <v>240</v>
      </c>
      <c r="H265" s="237">
        <f>'Merluza común Artesanal'!G212</f>
        <v>0.63600000000000001</v>
      </c>
      <c r="I265" s="237">
        <f>'Merluza común Artesanal'!H212</f>
        <v>0</v>
      </c>
      <c r="J265" s="237">
        <f>'Merluza común Artesanal'!I212</f>
        <v>0.63600000000000001</v>
      </c>
      <c r="K265" s="237">
        <f>'Merluza común Artesanal'!J212</f>
        <v>0.104</v>
      </c>
      <c r="L265" s="237">
        <f>'Merluza común Artesanal'!K212</f>
        <v>0.53200000000000003</v>
      </c>
      <c r="M265" s="242">
        <f>'Merluza común Artesanal'!L212</f>
        <v>0.16352201257861634</v>
      </c>
      <c r="N265" s="135" t="str">
        <f>'Merluza común Artesanal'!M212</f>
        <v xml:space="preserve"> -</v>
      </c>
      <c r="O265" s="45">
        <f>'Cesiones Individuales'!$B$3</f>
        <v>43465</v>
      </c>
    </row>
    <row r="266" spans="1:15" ht="15.75" customHeight="1">
      <c r="A266" s="44" t="s">
        <v>235</v>
      </c>
      <c r="B266" s="44" t="s">
        <v>236</v>
      </c>
      <c r="C266" s="44" t="s">
        <v>389</v>
      </c>
      <c r="D266" s="35" t="s">
        <v>252</v>
      </c>
      <c r="E266" s="35" t="s">
        <v>254</v>
      </c>
      <c r="F266" s="44" t="s">
        <v>241</v>
      </c>
      <c r="G266" s="44" t="s">
        <v>242</v>
      </c>
      <c r="H266" s="237">
        <f>'Merluza común Artesanal'!G213</f>
        <v>2.9780000000000002</v>
      </c>
      <c r="I266" s="237">
        <f>'Merluza común Artesanal'!H213</f>
        <v>0</v>
      </c>
      <c r="J266" s="237">
        <f>'Merluza común Artesanal'!I213</f>
        <v>3.5100000000000002</v>
      </c>
      <c r="K266" s="237">
        <f>'Merluza común Artesanal'!J213</f>
        <v>2.5130000000000003</v>
      </c>
      <c r="L266" s="237">
        <f>'Merluza común Artesanal'!K213</f>
        <v>0.99699999999999989</v>
      </c>
      <c r="M266" s="242">
        <f>'Merluza común Artesanal'!L213</f>
        <v>0.715954415954416</v>
      </c>
      <c r="N266" s="135" t="str">
        <f>'Merluza común Artesanal'!M213</f>
        <v xml:space="preserve"> -</v>
      </c>
      <c r="O266" s="45">
        <f>'Cesiones Individuales'!$B$3</f>
        <v>43465</v>
      </c>
    </row>
    <row r="267" spans="1:15" ht="15.75" customHeight="1">
      <c r="A267" s="44" t="s">
        <v>235</v>
      </c>
      <c r="B267" s="44" t="s">
        <v>236</v>
      </c>
      <c r="C267" s="44" t="s">
        <v>389</v>
      </c>
      <c r="D267" s="35" t="s">
        <v>252</v>
      </c>
      <c r="E267" s="35" t="s">
        <v>254</v>
      </c>
      <c r="F267" s="44" t="s">
        <v>243</v>
      </c>
      <c r="G267" s="44" t="s">
        <v>244</v>
      </c>
      <c r="H267" s="237">
        <f>'Merluza común Artesanal'!G214</f>
        <v>3.6150000000000002</v>
      </c>
      <c r="I267" s="237">
        <f>'Merluza común Artesanal'!H214</f>
        <v>0</v>
      </c>
      <c r="J267" s="237">
        <f>'Merluza común Artesanal'!I214</f>
        <v>4.6120000000000001</v>
      </c>
      <c r="K267" s="237">
        <f>'Merluza común Artesanal'!J214</f>
        <v>4.2910000000000004</v>
      </c>
      <c r="L267" s="237">
        <f>'Merluza común Artesanal'!K214</f>
        <v>0.32099999999999973</v>
      </c>
      <c r="M267" s="242">
        <f>'Merluza común Artesanal'!L214</f>
        <v>0.93039895923677374</v>
      </c>
      <c r="N267" s="135">
        <f>'Merluza común Artesanal'!M214</f>
        <v>43465</v>
      </c>
      <c r="O267" s="45">
        <f>'Cesiones Individuales'!$B$3</f>
        <v>43465</v>
      </c>
    </row>
    <row r="268" spans="1:15" ht="15.75" customHeight="1">
      <c r="A268" s="44" t="s">
        <v>235</v>
      </c>
      <c r="B268" s="44" t="s">
        <v>236</v>
      </c>
      <c r="C268" s="44" t="s">
        <v>389</v>
      </c>
      <c r="D268" s="35" t="s">
        <v>252</v>
      </c>
      <c r="E268" s="35" t="s">
        <v>254</v>
      </c>
      <c r="F268" s="44" t="s">
        <v>240</v>
      </c>
      <c r="G268" s="44" t="s">
        <v>244</v>
      </c>
      <c r="H268" s="237">
        <f>'Merluza común Artesanal'!N212</f>
        <v>7.229000000000001</v>
      </c>
      <c r="I268" s="237">
        <f>'Merluza común Artesanal'!O212</f>
        <v>0</v>
      </c>
      <c r="J268" s="237">
        <f>'Merluza común Artesanal'!P212</f>
        <v>7.229000000000001</v>
      </c>
      <c r="K268" s="237">
        <f>'Merluza común Artesanal'!Q212</f>
        <v>6.9080000000000013</v>
      </c>
      <c r="L268" s="237">
        <f>'Merluza común Artesanal'!R212</f>
        <v>0.32099999999999973</v>
      </c>
      <c r="M268" s="242">
        <f>'Merluza común Artesanal'!S212</f>
        <v>0.95559551805228948</v>
      </c>
      <c r="N268" s="135" t="s">
        <v>583</v>
      </c>
      <c r="O268" s="45">
        <f>'Cesiones Individuales'!$B$3</f>
        <v>43465</v>
      </c>
    </row>
    <row r="269" spans="1:15" ht="15.75" customHeight="1">
      <c r="A269" s="44" t="s">
        <v>235</v>
      </c>
      <c r="B269" s="44" t="s">
        <v>236</v>
      </c>
      <c r="C269" s="44" t="s">
        <v>389</v>
      </c>
      <c r="D269" s="35" t="s">
        <v>252</v>
      </c>
      <c r="E269" s="35" t="s">
        <v>278</v>
      </c>
      <c r="F269" s="44" t="s">
        <v>240</v>
      </c>
      <c r="G269" s="44" t="s">
        <v>240</v>
      </c>
      <c r="H269" s="237">
        <f>'Merluza común Artesanal'!G215</f>
        <v>0.63500000000000001</v>
      </c>
      <c r="I269" s="237">
        <f>'Merluza común Artesanal'!H215</f>
        <v>0</v>
      </c>
      <c r="J269" s="237">
        <f>'Merluza común Artesanal'!I215</f>
        <v>0.63500000000000001</v>
      </c>
      <c r="K269" s="237">
        <f>'Merluza común Artesanal'!J215</f>
        <v>0</v>
      </c>
      <c r="L269" s="237">
        <f>'Merluza común Artesanal'!K215</f>
        <v>0.63500000000000001</v>
      </c>
      <c r="M269" s="242">
        <f>'Merluza común Artesanal'!L215</f>
        <v>0</v>
      </c>
      <c r="N269" s="135" t="str">
        <f>'Merluza común Artesanal'!M215</f>
        <v xml:space="preserve"> -</v>
      </c>
      <c r="O269" s="45">
        <f>'Cesiones Individuales'!$B$3</f>
        <v>43465</v>
      </c>
    </row>
    <row r="270" spans="1:15" ht="15.75" customHeight="1">
      <c r="A270" s="44" t="s">
        <v>235</v>
      </c>
      <c r="B270" s="44" t="s">
        <v>236</v>
      </c>
      <c r="C270" s="44" t="s">
        <v>389</v>
      </c>
      <c r="D270" s="35" t="s">
        <v>252</v>
      </c>
      <c r="E270" s="35" t="s">
        <v>278</v>
      </c>
      <c r="F270" s="44" t="s">
        <v>241</v>
      </c>
      <c r="G270" s="44" t="s">
        <v>242</v>
      </c>
      <c r="H270" s="237">
        <f>'Merluza común Artesanal'!G216</f>
        <v>2.9769999999999999</v>
      </c>
      <c r="I270" s="237">
        <f>'Merluza común Artesanal'!H216</f>
        <v>0</v>
      </c>
      <c r="J270" s="237">
        <f>'Merluza común Artesanal'!I216</f>
        <v>3.6120000000000001</v>
      </c>
      <c r="K270" s="237">
        <f>'Merluza común Artesanal'!J216</f>
        <v>1.1339999999999999</v>
      </c>
      <c r="L270" s="237">
        <f>'Merluza común Artesanal'!K216</f>
        <v>2.4780000000000002</v>
      </c>
      <c r="M270" s="242">
        <f>'Merluza común Artesanal'!L216</f>
        <v>0.31395348837209297</v>
      </c>
      <c r="N270" s="135" t="str">
        <f>'Merluza común Artesanal'!M216</f>
        <v xml:space="preserve"> -</v>
      </c>
      <c r="O270" s="45">
        <f>'Cesiones Individuales'!$B$3</f>
        <v>43465</v>
      </c>
    </row>
    <row r="271" spans="1:15" ht="15.75" customHeight="1">
      <c r="A271" s="44" t="s">
        <v>235</v>
      </c>
      <c r="B271" s="44" t="s">
        <v>236</v>
      </c>
      <c r="C271" s="44" t="s">
        <v>389</v>
      </c>
      <c r="D271" s="35" t="s">
        <v>252</v>
      </c>
      <c r="E271" s="35" t="s">
        <v>278</v>
      </c>
      <c r="F271" s="44" t="s">
        <v>243</v>
      </c>
      <c r="G271" s="44" t="s">
        <v>244</v>
      </c>
      <c r="H271" s="237">
        <f>'Merluza común Artesanal'!G217</f>
        <v>3.6110000000000002</v>
      </c>
      <c r="I271" s="237">
        <f>'Merluza común Artesanal'!H217</f>
        <v>0</v>
      </c>
      <c r="J271" s="237">
        <f>'Merluza común Artesanal'!I217</f>
        <v>6.0890000000000004</v>
      </c>
      <c r="K271" s="237">
        <f>'Merluza común Artesanal'!J217</f>
        <v>5.9450000000000003</v>
      </c>
      <c r="L271" s="237">
        <f>'Merluza común Artesanal'!K217</f>
        <v>0.14400000000000013</v>
      </c>
      <c r="M271" s="242">
        <f>'Merluza común Artesanal'!L217</f>
        <v>0.97635079651831169</v>
      </c>
      <c r="N271" s="135" t="str">
        <f>'Merluza común Artesanal'!M217</f>
        <v xml:space="preserve"> -</v>
      </c>
      <c r="O271" s="45">
        <f>'Cesiones Individuales'!$B$3</f>
        <v>43465</v>
      </c>
    </row>
    <row r="272" spans="1:15" ht="15.75" customHeight="1">
      <c r="A272" s="44" t="s">
        <v>235</v>
      </c>
      <c r="B272" s="44" t="s">
        <v>236</v>
      </c>
      <c r="C272" s="44" t="s">
        <v>389</v>
      </c>
      <c r="D272" s="35" t="s">
        <v>252</v>
      </c>
      <c r="E272" s="35" t="s">
        <v>278</v>
      </c>
      <c r="F272" s="44" t="s">
        <v>240</v>
      </c>
      <c r="G272" s="44" t="s">
        <v>244</v>
      </c>
      <c r="H272" s="237">
        <f>'Merluza común Artesanal'!N215</f>
        <v>7.2230000000000008</v>
      </c>
      <c r="I272" s="237">
        <f>'Merluza común Artesanal'!O215</f>
        <v>0</v>
      </c>
      <c r="J272" s="237">
        <f>'Merluza común Artesanal'!P215</f>
        <v>7.2230000000000008</v>
      </c>
      <c r="K272" s="237">
        <f>'Merluza común Artesanal'!Q215</f>
        <v>7.0790000000000006</v>
      </c>
      <c r="L272" s="237">
        <f>'Merluza común Artesanal'!R215</f>
        <v>0.14400000000000013</v>
      </c>
      <c r="M272" s="242">
        <f>'Merluza común Artesanal'!S215</f>
        <v>0.98006368544925926</v>
      </c>
      <c r="N272" s="135" t="s">
        <v>583</v>
      </c>
      <c r="O272" s="45">
        <f>'Cesiones Individuales'!$B$3</f>
        <v>43465</v>
      </c>
    </row>
    <row r="273" spans="1:15" ht="15.75" customHeight="1">
      <c r="A273" s="44" t="s">
        <v>235</v>
      </c>
      <c r="B273" s="44" t="s">
        <v>236</v>
      </c>
      <c r="C273" s="44" t="s">
        <v>389</v>
      </c>
      <c r="D273" s="35" t="s">
        <v>252</v>
      </c>
      <c r="E273" s="35" t="s">
        <v>279</v>
      </c>
      <c r="F273" s="44" t="s">
        <v>240</v>
      </c>
      <c r="G273" s="44" t="s">
        <v>240</v>
      </c>
      <c r="H273" s="237">
        <f>'Merluza común Artesanal'!G218</f>
        <v>0.63600000000000001</v>
      </c>
      <c r="I273" s="237">
        <f>'Merluza común Artesanal'!H218</f>
        <v>0</v>
      </c>
      <c r="J273" s="237">
        <f>'Merluza común Artesanal'!I218</f>
        <v>0.63600000000000001</v>
      </c>
      <c r="K273" s="237">
        <f>'Merluza común Artesanal'!J218</f>
        <v>0.54</v>
      </c>
      <c r="L273" s="237">
        <f>'Merluza común Artesanal'!K218</f>
        <v>9.5999999999999974E-2</v>
      </c>
      <c r="M273" s="242">
        <f>'Merluza común Artesanal'!L218</f>
        <v>0.84905660377358494</v>
      </c>
      <c r="N273" s="135" t="str">
        <f>'Merluza común Artesanal'!M218</f>
        <v xml:space="preserve"> -</v>
      </c>
      <c r="O273" s="45">
        <f>'Cesiones Individuales'!$B$3</f>
        <v>43465</v>
      </c>
    </row>
    <row r="274" spans="1:15" ht="15.75" customHeight="1">
      <c r="A274" s="44" t="s">
        <v>235</v>
      </c>
      <c r="B274" s="44" t="s">
        <v>236</v>
      </c>
      <c r="C274" s="44" t="s">
        <v>389</v>
      </c>
      <c r="D274" s="35" t="s">
        <v>252</v>
      </c>
      <c r="E274" s="35" t="s">
        <v>279</v>
      </c>
      <c r="F274" s="44" t="s">
        <v>241</v>
      </c>
      <c r="G274" s="44" t="s">
        <v>242</v>
      </c>
      <c r="H274" s="237">
        <f>'Merluza común Artesanal'!G219</f>
        <v>2.9790000000000001</v>
      </c>
      <c r="I274" s="237">
        <f>'Merluza común Artesanal'!H219</f>
        <v>0</v>
      </c>
      <c r="J274" s="237">
        <f>'Merluza común Artesanal'!I219</f>
        <v>3.0750000000000002</v>
      </c>
      <c r="K274" s="237">
        <f>'Merluza común Artesanal'!J219</f>
        <v>2.0410000000000004</v>
      </c>
      <c r="L274" s="237">
        <f>'Merluza común Artesanal'!K219</f>
        <v>1.0339999999999998</v>
      </c>
      <c r="M274" s="242">
        <f>'Merluza común Artesanal'!L219</f>
        <v>0.66373983739837406</v>
      </c>
      <c r="N274" s="135" t="str">
        <f>'Merluza común Artesanal'!M219</f>
        <v xml:space="preserve"> -</v>
      </c>
      <c r="O274" s="45">
        <f>'Cesiones Individuales'!$B$3</f>
        <v>43465</v>
      </c>
    </row>
    <row r="275" spans="1:15" ht="15.75" customHeight="1">
      <c r="A275" s="44" t="s">
        <v>235</v>
      </c>
      <c r="B275" s="44" t="s">
        <v>236</v>
      </c>
      <c r="C275" s="44" t="s">
        <v>389</v>
      </c>
      <c r="D275" s="35" t="s">
        <v>252</v>
      </c>
      <c r="E275" s="35" t="s">
        <v>279</v>
      </c>
      <c r="F275" s="44" t="s">
        <v>243</v>
      </c>
      <c r="G275" s="44" t="s">
        <v>244</v>
      </c>
      <c r="H275" s="237">
        <f>'Merluza común Artesanal'!G220</f>
        <v>3.6150000000000002</v>
      </c>
      <c r="I275" s="237">
        <f>'Merluza común Artesanal'!H220</f>
        <v>0</v>
      </c>
      <c r="J275" s="237">
        <f>'Merluza común Artesanal'!I220</f>
        <v>4.649</v>
      </c>
      <c r="K275" s="237">
        <f>'Merluza común Artesanal'!J220</f>
        <v>3.8330000000000002</v>
      </c>
      <c r="L275" s="237">
        <f>'Merluza común Artesanal'!K220</f>
        <v>0.81599999999999984</v>
      </c>
      <c r="M275" s="242">
        <f>'Merluza común Artesanal'!L220</f>
        <v>0.82447838244783833</v>
      </c>
      <c r="N275" s="135" t="str">
        <f>'Merluza común Artesanal'!M220</f>
        <v xml:space="preserve"> -</v>
      </c>
      <c r="O275" s="45">
        <f>'Cesiones Individuales'!$B$3</f>
        <v>43465</v>
      </c>
    </row>
    <row r="276" spans="1:15" ht="15.75" customHeight="1">
      <c r="A276" s="44" t="s">
        <v>235</v>
      </c>
      <c r="B276" s="44" t="s">
        <v>236</v>
      </c>
      <c r="C276" s="44" t="s">
        <v>389</v>
      </c>
      <c r="D276" s="35" t="s">
        <v>252</v>
      </c>
      <c r="E276" s="35" t="s">
        <v>279</v>
      </c>
      <c r="F276" s="44" t="s">
        <v>240</v>
      </c>
      <c r="G276" s="44" t="s">
        <v>244</v>
      </c>
      <c r="H276" s="237">
        <f>'Merluza común Artesanal'!N218</f>
        <v>7.23</v>
      </c>
      <c r="I276" s="237">
        <f>'Merluza común Artesanal'!O218</f>
        <v>0</v>
      </c>
      <c r="J276" s="237">
        <f>'Merluza común Artesanal'!P218</f>
        <v>7.23</v>
      </c>
      <c r="K276" s="237">
        <f>'Merluza común Artesanal'!Q218</f>
        <v>6.4140000000000006</v>
      </c>
      <c r="L276" s="237">
        <f>'Merluza común Artesanal'!R218</f>
        <v>0.81599999999999984</v>
      </c>
      <c r="M276" s="242">
        <f>'Merluza común Artesanal'!S218</f>
        <v>0.88713692946058098</v>
      </c>
      <c r="N276" s="135" t="s">
        <v>583</v>
      </c>
      <c r="O276" s="45">
        <f>'Cesiones Individuales'!$B$3</f>
        <v>43465</v>
      </c>
    </row>
    <row r="277" spans="1:15" ht="15.75" customHeight="1">
      <c r="A277" s="44" t="s">
        <v>235</v>
      </c>
      <c r="B277" s="44" t="s">
        <v>236</v>
      </c>
      <c r="C277" s="44" t="s">
        <v>389</v>
      </c>
      <c r="D277" s="35" t="s">
        <v>252</v>
      </c>
      <c r="E277" s="35" t="s">
        <v>255</v>
      </c>
      <c r="F277" s="44" t="s">
        <v>240</v>
      </c>
      <c r="G277" s="44" t="s">
        <v>240</v>
      </c>
      <c r="H277" s="237">
        <f>'Merluza común Artesanal'!G221</f>
        <v>0.63500000000000001</v>
      </c>
      <c r="I277" s="237">
        <f>'Merluza común Artesanal'!H221</f>
        <v>0</v>
      </c>
      <c r="J277" s="237">
        <f>'Merluza común Artesanal'!I221</f>
        <v>0.63500000000000001</v>
      </c>
      <c r="K277" s="237">
        <f>'Merluza común Artesanal'!J221</f>
        <v>0</v>
      </c>
      <c r="L277" s="237">
        <f>'Merluza común Artesanal'!K221</f>
        <v>0.63500000000000001</v>
      </c>
      <c r="M277" s="242">
        <f>'Merluza común Artesanal'!L221</f>
        <v>0</v>
      </c>
      <c r="N277" s="135" t="str">
        <f>'Merluza común Artesanal'!M221</f>
        <v xml:space="preserve"> -</v>
      </c>
      <c r="O277" s="45">
        <f>'Cesiones Individuales'!$B$3</f>
        <v>43465</v>
      </c>
    </row>
    <row r="278" spans="1:15" ht="15.75" customHeight="1">
      <c r="A278" s="44" t="s">
        <v>235</v>
      </c>
      <c r="B278" s="44" t="s">
        <v>236</v>
      </c>
      <c r="C278" s="44" t="s">
        <v>389</v>
      </c>
      <c r="D278" s="35" t="s">
        <v>252</v>
      </c>
      <c r="E278" s="35" t="s">
        <v>255</v>
      </c>
      <c r="F278" s="44" t="s">
        <v>241</v>
      </c>
      <c r="G278" s="44" t="s">
        <v>242</v>
      </c>
      <c r="H278" s="237">
        <f>'Merluza común Artesanal'!G222</f>
        <v>2.972</v>
      </c>
      <c r="I278" s="237">
        <f>'Merluza común Artesanal'!H222</f>
        <v>0</v>
      </c>
      <c r="J278" s="237">
        <f>'Merluza común Artesanal'!I222</f>
        <v>3.6070000000000002</v>
      </c>
      <c r="K278" s="237">
        <f>'Merluza común Artesanal'!J222</f>
        <v>1.081</v>
      </c>
      <c r="L278" s="237">
        <f>'Merluza común Artesanal'!K222</f>
        <v>2.5260000000000002</v>
      </c>
      <c r="M278" s="242">
        <f>'Merluza común Artesanal'!L222</f>
        <v>0.29969503742722481</v>
      </c>
      <c r="N278" s="135" t="str">
        <f>'Merluza común Artesanal'!M222</f>
        <v xml:space="preserve"> -</v>
      </c>
      <c r="O278" s="45">
        <f>'Cesiones Individuales'!$B$3</f>
        <v>43465</v>
      </c>
    </row>
    <row r="279" spans="1:15" ht="15.75" customHeight="1">
      <c r="A279" s="44" t="s">
        <v>235</v>
      </c>
      <c r="B279" s="44" t="s">
        <v>236</v>
      </c>
      <c r="C279" s="44" t="s">
        <v>389</v>
      </c>
      <c r="D279" s="35" t="s">
        <v>252</v>
      </c>
      <c r="E279" s="35" t="s">
        <v>255</v>
      </c>
      <c r="F279" s="44" t="s">
        <v>243</v>
      </c>
      <c r="G279" s="44" t="s">
        <v>244</v>
      </c>
      <c r="H279" s="237">
        <f>'Merluza común Artesanal'!G223</f>
        <v>3.6070000000000002</v>
      </c>
      <c r="I279" s="237">
        <f>'Merluza común Artesanal'!H223</f>
        <v>0</v>
      </c>
      <c r="J279" s="237">
        <f>'Merluza común Artesanal'!I223</f>
        <v>6.1330000000000009</v>
      </c>
      <c r="K279" s="237">
        <f>'Merluza común Artesanal'!J223</f>
        <v>5.577</v>
      </c>
      <c r="L279" s="237">
        <f>'Merluza común Artesanal'!K223</f>
        <v>0.55600000000000094</v>
      </c>
      <c r="M279" s="242">
        <f>'Merluza común Artesanal'!L223</f>
        <v>0.90934289907060151</v>
      </c>
      <c r="N279" s="135" t="str">
        <f>'Merluza común Artesanal'!M223</f>
        <v xml:space="preserve"> -</v>
      </c>
      <c r="O279" s="45">
        <f>'Cesiones Individuales'!$B$3</f>
        <v>43465</v>
      </c>
    </row>
    <row r="280" spans="1:15" ht="15.75" customHeight="1">
      <c r="A280" s="44" t="s">
        <v>235</v>
      </c>
      <c r="B280" s="44" t="s">
        <v>236</v>
      </c>
      <c r="C280" s="44" t="s">
        <v>389</v>
      </c>
      <c r="D280" s="35" t="s">
        <v>252</v>
      </c>
      <c r="E280" s="35" t="s">
        <v>255</v>
      </c>
      <c r="F280" s="44" t="s">
        <v>240</v>
      </c>
      <c r="G280" s="44" t="s">
        <v>244</v>
      </c>
      <c r="H280" s="237">
        <f>'Merluza común Artesanal'!N221</f>
        <v>7.2140000000000004</v>
      </c>
      <c r="I280" s="237">
        <f>'Merluza común Artesanal'!O221</f>
        <v>0</v>
      </c>
      <c r="J280" s="237">
        <f>'Merluza común Artesanal'!P221</f>
        <v>7.2140000000000004</v>
      </c>
      <c r="K280" s="237">
        <f>'Merluza común Artesanal'!Q221</f>
        <v>6.6579999999999995</v>
      </c>
      <c r="L280" s="237">
        <f>'Merluza común Artesanal'!R221</f>
        <v>0.55600000000000094</v>
      </c>
      <c r="M280" s="242">
        <f>'Merluza común Artesanal'!S221</f>
        <v>0.92292764069864142</v>
      </c>
      <c r="N280" s="135" t="s">
        <v>583</v>
      </c>
      <c r="O280" s="45">
        <f>'Cesiones Individuales'!$B$3</f>
        <v>43465</v>
      </c>
    </row>
    <row r="281" spans="1:15" ht="15.75" customHeight="1">
      <c r="A281" s="44" t="s">
        <v>235</v>
      </c>
      <c r="B281" s="44" t="s">
        <v>236</v>
      </c>
      <c r="C281" s="44" t="s">
        <v>389</v>
      </c>
      <c r="D281" s="35" t="s">
        <v>252</v>
      </c>
      <c r="E281" s="35" t="s">
        <v>280</v>
      </c>
      <c r="F281" s="44" t="s">
        <v>240</v>
      </c>
      <c r="G281" s="44" t="s">
        <v>240</v>
      </c>
      <c r="H281" s="237">
        <f>'Merluza común Artesanal'!G224</f>
        <v>0.63500000000000001</v>
      </c>
      <c r="I281" s="237">
        <f>'Merluza común Artesanal'!H224</f>
        <v>0</v>
      </c>
      <c r="J281" s="237">
        <f>'Merluza común Artesanal'!I224</f>
        <v>0.63500000000000001</v>
      </c>
      <c r="K281" s="237">
        <f>'Merluza común Artesanal'!J224</f>
        <v>0</v>
      </c>
      <c r="L281" s="237">
        <f>'Merluza común Artesanal'!K224</f>
        <v>0.63500000000000001</v>
      </c>
      <c r="M281" s="242">
        <f>'Merluza común Artesanal'!L224</f>
        <v>0</v>
      </c>
      <c r="N281" s="135" t="str">
        <f>'Merluza común Artesanal'!M224</f>
        <v xml:space="preserve"> -</v>
      </c>
      <c r="O281" s="45">
        <f>'Cesiones Individuales'!$B$3</f>
        <v>43465</v>
      </c>
    </row>
    <row r="282" spans="1:15" ht="15.75" customHeight="1">
      <c r="A282" s="44" t="s">
        <v>235</v>
      </c>
      <c r="B282" s="44" t="s">
        <v>236</v>
      </c>
      <c r="C282" s="44" t="s">
        <v>389</v>
      </c>
      <c r="D282" s="35" t="s">
        <v>252</v>
      </c>
      <c r="E282" s="35" t="s">
        <v>280</v>
      </c>
      <c r="F282" s="44" t="s">
        <v>241</v>
      </c>
      <c r="G282" s="44" t="s">
        <v>242</v>
      </c>
      <c r="H282" s="237">
        <f>'Merluza común Artesanal'!G225</f>
        <v>2.9710000000000001</v>
      </c>
      <c r="I282" s="237">
        <f>'Merluza común Artesanal'!H225</f>
        <v>0</v>
      </c>
      <c r="J282" s="237">
        <f>'Merluza común Artesanal'!I225</f>
        <v>3.6059999999999999</v>
      </c>
      <c r="K282" s="237">
        <f>'Merluza común Artesanal'!J225</f>
        <v>2.4279999999999999</v>
      </c>
      <c r="L282" s="237">
        <f>'Merluza común Artesanal'!K225</f>
        <v>1.1779999999999999</v>
      </c>
      <c r="M282" s="242">
        <f>'Merluza común Artesanal'!L225</f>
        <v>0.67332224070992786</v>
      </c>
      <c r="N282" s="135" t="str">
        <f>'Merluza común Artesanal'!M225</f>
        <v xml:space="preserve"> -</v>
      </c>
      <c r="O282" s="45">
        <f>'Cesiones Individuales'!$B$3</f>
        <v>43465</v>
      </c>
    </row>
    <row r="283" spans="1:15" ht="15.75" customHeight="1">
      <c r="A283" s="44" t="s">
        <v>235</v>
      </c>
      <c r="B283" s="44" t="s">
        <v>236</v>
      </c>
      <c r="C283" s="44" t="s">
        <v>389</v>
      </c>
      <c r="D283" s="35" t="s">
        <v>252</v>
      </c>
      <c r="E283" s="35" t="s">
        <v>280</v>
      </c>
      <c r="F283" s="44" t="s">
        <v>243</v>
      </c>
      <c r="G283" s="44" t="s">
        <v>244</v>
      </c>
      <c r="H283" s="237">
        <f>'Merluza común Artesanal'!G226</f>
        <v>3.6059999999999999</v>
      </c>
      <c r="I283" s="237">
        <f>'Merluza común Artesanal'!H226</f>
        <v>0</v>
      </c>
      <c r="J283" s="237">
        <f>'Merluza común Artesanal'!I226</f>
        <v>4.7839999999999998</v>
      </c>
      <c r="K283" s="237">
        <f>'Merluza común Artesanal'!J226</f>
        <v>4.05</v>
      </c>
      <c r="L283" s="237">
        <f>'Merluza común Artesanal'!K226</f>
        <v>0.73399999999999999</v>
      </c>
      <c r="M283" s="242">
        <f>'Merluza común Artesanal'!L226</f>
        <v>0.84657190635451507</v>
      </c>
      <c r="N283" s="135">
        <f>'Merluza común Artesanal'!M226</f>
        <v>43465</v>
      </c>
      <c r="O283" s="45">
        <f>'Cesiones Individuales'!$B$3</f>
        <v>43465</v>
      </c>
    </row>
    <row r="284" spans="1:15" ht="15.75" customHeight="1">
      <c r="A284" s="44" t="s">
        <v>235</v>
      </c>
      <c r="B284" s="44" t="s">
        <v>236</v>
      </c>
      <c r="C284" s="44" t="s">
        <v>389</v>
      </c>
      <c r="D284" s="35" t="s">
        <v>252</v>
      </c>
      <c r="E284" s="35" t="s">
        <v>280</v>
      </c>
      <c r="F284" s="44" t="s">
        <v>240</v>
      </c>
      <c r="G284" s="44" t="s">
        <v>244</v>
      </c>
      <c r="H284" s="237">
        <f>'Merluza común Artesanal'!N224</f>
        <v>7.2119999999999997</v>
      </c>
      <c r="I284" s="237">
        <f>'Merluza común Artesanal'!O224</f>
        <v>0</v>
      </c>
      <c r="J284" s="237">
        <f>'Merluza común Artesanal'!P224</f>
        <v>7.2119999999999997</v>
      </c>
      <c r="K284" s="237">
        <f>'Merluza común Artesanal'!Q224</f>
        <v>6.4779999999999998</v>
      </c>
      <c r="L284" s="237">
        <f>'Merluza común Artesanal'!R224</f>
        <v>0.73399999999999999</v>
      </c>
      <c r="M284" s="242">
        <f>'Merluza común Artesanal'!S224</f>
        <v>0.89822518025513032</v>
      </c>
      <c r="N284" s="135" t="s">
        <v>583</v>
      </c>
      <c r="O284" s="45">
        <f>'Cesiones Individuales'!$B$3</f>
        <v>43465</v>
      </c>
    </row>
    <row r="285" spans="1:15" ht="15.75" customHeight="1">
      <c r="A285" s="44" t="s">
        <v>235</v>
      </c>
      <c r="B285" s="44" t="s">
        <v>236</v>
      </c>
      <c r="C285" s="44" t="s">
        <v>389</v>
      </c>
      <c r="D285" s="35" t="s">
        <v>252</v>
      </c>
      <c r="E285" s="35" t="s">
        <v>283</v>
      </c>
      <c r="F285" s="44" t="s">
        <v>240</v>
      </c>
      <c r="G285" s="44" t="s">
        <v>240</v>
      </c>
      <c r="H285" s="237">
        <f>'Merluza común Artesanal'!G227</f>
        <v>0.63500000000000001</v>
      </c>
      <c r="I285" s="237">
        <f>'Merluza común Artesanal'!H227</f>
        <v>0</v>
      </c>
      <c r="J285" s="237">
        <f>'Merluza común Artesanal'!I227</f>
        <v>0.63500000000000001</v>
      </c>
      <c r="K285" s="237">
        <f>'Merluza común Artesanal'!J227</f>
        <v>0.32400000000000001</v>
      </c>
      <c r="L285" s="237">
        <f>'Merluza común Artesanal'!K227</f>
        <v>0.311</v>
      </c>
      <c r="M285" s="242">
        <f>'Merluza común Artesanal'!L227</f>
        <v>0.51023622047244099</v>
      </c>
      <c r="N285" s="135" t="str">
        <f>'Merluza común Artesanal'!M227</f>
        <v>-</v>
      </c>
      <c r="O285" s="45">
        <f>'Cesiones Individuales'!$B$3</f>
        <v>43465</v>
      </c>
    </row>
    <row r="286" spans="1:15" ht="15.75" customHeight="1">
      <c r="A286" s="44" t="s">
        <v>235</v>
      </c>
      <c r="B286" s="44" t="s">
        <v>236</v>
      </c>
      <c r="C286" s="44" t="s">
        <v>389</v>
      </c>
      <c r="D286" s="35" t="s">
        <v>252</v>
      </c>
      <c r="E286" s="35" t="s">
        <v>283</v>
      </c>
      <c r="F286" s="44" t="s">
        <v>241</v>
      </c>
      <c r="G286" s="44" t="s">
        <v>242</v>
      </c>
      <c r="H286" s="237">
        <f>'Merluza común Artesanal'!G228</f>
        <v>2.9710000000000001</v>
      </c>
      <c r="I286" s="237">
        <f>'Merluza común Artesanal'!H228</f>
        <v>0</v>
      </c>
      <c r="J286" s="237">
        <f>'Merluza común Artesanal'!I228</f>
        <v>3.282</v>
      </c>
      <c r="K286" s="237">
        <f>'Merluza común Artesanal'!J228</f>
        <v>2.62</v>
      </c>
      <c r="L286" s="237">
        <f>'Merluza común Artesanal'!K228</f>
        <v>0.66199999999999992</v>
      </c>
      <c r="M286" s="242">
        <f>'Merluza común Artesanal'!L228</f>
        <v>0.79829372333942716</v>
      </c>
      <c r="N286" s="135" t="str">
        <f>'Merluza común Artesanal'!M228</f>
        <v>-</v>
      </c>
      <c r="O286" s="45">
        <f>'Cesiones Individuales'!$B$3</f>
        <v>43465</v>
      </c>
    </row>
    <row r="287" spans="1:15" ht="15.75" customHeight="1">
      <c r="A287" s="44" t="s">
        <v>235</v>
      </c>
      <c r="B287" s="44" t="s">
        <v>236</v>
      </c>
      <c r="C287" s="44" t="s">
        <v>389</v>
      </c>
      <c r="D287" s="35" t="s">
        <v>252</v>
      </c>
      <c r="E287" s="35" t="s">
        <v>283</v>
      </c>
      <c r="F287" s="44" t="s">
        <v>243</v>
      </c>
      <c r="G287" s="44" t="s">
        <v>244</v>
      </c>
      <c r="H287" s="237">
        <f>'Merluza común Artesanal'!G229</f>
        <v>3.6059999999999999</v>
      </c>
      <c r="I287" s="237">
        <f>'Merluza común Artesanal'!H229</f>
        <v>0</v>
      </c>
      <c r="J287" s="237">
        <f>'Merluza común Artesanal'!I229</f>
        <v>4.2679999999999998</v>
      </c>
      <c r="K287" s="237">
        <f>'Merluza común Artesanal'!J229</f>
        <v>3.1859999999999999</v>
      </c>
      <c r="L287" s="237">
        <f>'Merluza común Artesanal'!K229</f>
        <v>1.0819999999999999</v>
      </c>
      <c r="M287" s="242">
        <f>'Merluza común Artesanal'!L229</f>
        <v>0.74648547328959702</v>
      </c>
      <c r="N287" s="135">
        <f>'Merluza común Artesanal'!M229</f>
        <v>43465</v>
      </c>
      <c r="O287" s="45">
        <f>'Cesiones Individuales'!$B$3</f>
        <v>43465</v>
      </c>
    </row>
    <row r="288" spans="1:15" ht="15.75" customHeight="1">
      <c r="A288" s="44" t="s">
        <v>235</v>
      </c>
      <c r="B288" s="44" t="s">
        <v>236</v>
      </c>
      <c r="C288" s="44" t="s">
        <v>389</v>
      </c>
      <c r="D288" s="35" t="s">
        <v>252</v>
      </c>
      <c r="E288" s="35" t="s">
        <v>283</v>
      </c>
      <c r="F288" s="44" t="s">
        <v>240</v>
      </c>
      <c r="G288" s="44" t="s">
        <v>244</v>
      </c>
      <c r="H288" s="237">
        <f>'Merluza común Artesanal'!N227</f>
        <v>7.2119999999999997</v>
      </c>
      <c r="I288" s="237">
        <f>'Merluza común Artesanal'!O227</f>
        <v>0</v>
      </c>
      <c r="J288" s="237">
        <f>'Merluza común Artesanal'!P227</f>
        <v>7.2119999999999997</v>
      </c>
      <c r="K288" s="237">
        <f>'Merluza común Artesanal'!Q227</f>
        <v>6.13</v>
      </c>
      <c r="L288" s="237">
        <f>'Merluza común Artesanal'!R227</f>
        <v>1.0819999999999999</v>
      </c>
      <c r="M288" s="242">
        <f>'Merluza común Artesanal'!S227</f>
        <v>0.84997226844148643</v>
      </c>
      <c r="N288" s="135" t="s">
        <v>583</v>
      </c>
      <c r="O288" s="45">
        <f>'Cesiones Individuales'!$B$3</f>
        <v>43465</v>
      </c>
    </row>
    <row r="289" spans="1:15" ht="15.75" customHeight="1">
      <c r="A289" s="44" t="s">
        <v>235</v>
      </c>
      <c r="B289" s="44" t="s">
        <v>236</v>
      </c>
      <c r="C289" s="44" t="s">
        <v>389</v>
      </c>
      <c r="D289" s="35" t="s">
        <v>252</v>
      </c>
      <c r="E289" s="35" t="s">
        <v>281</v>
      </c>
      <c r="F289" s="44" t="s">
        <v>240</v>
      </c>
      <c r="G289" s="44" t="s">
        <v>240</v>
      </c>
      <c r="H289" s="237">
        <f>'Merluza común Artesanal'!G230</f>
        <v>0.63500000000000001</v>
      </c>
      <c r="I289" s="237">
        <f>'Merluza común Artesanal'!H230</f>
        <v>0</v>
      </c>
      <c r="J289" s="237">
        <f>'Merluza común Artesanal'!I230</f>
        <v>0.63500000000000001</v>
      </c>
      <c r="K289" s="237">
        <f>'Merluza común Artesanal'!J230</f>
        <v>0</v>
      </c>
      <c r="L289" s="237">
        <f>'Merluza común Artesanal'!K230</f>
        <v>0.63500000000000001</v>
      </c>
      <c r="M289" s="242">
        <f>'Merluza común Artesanal'!L230</f>
        <v>0</v>
      </c>
      <c r="N289" s="135" t="str">
        <f>'Merluza común Artesanal'!M230</f>
        <v xml:space="preserve"> -</v>
      </c>
      <c r="O289" s="45">
        <f>'Cesiones Individuales'!$B$3</f>
        <v>43465</v>
      </c>
    </row>
    <row r="290" spans="1:15" ht="15.75" customHeight="1">
      <c r="A290" s="44" t="s">
        <v>235</v>
      </c>
      <c r="B290" s="44" t="s">
        <v>236</v>
      </c>
      <c r="C290" s="44" t="s">
        <v>389</v>
      </c>
      <c r="D290" s="35" t="s">
        <v>252</v>
      </c>
      <c r="E290" s="35" t="s">
        <v>281</v>
      </c>
      <c r="F290" s="44" t="s">
        <v>241</v>
      </c>
      <c r="G290" s="44" t="s">
        <v>242</v>
      </c>
      <c r="H290" s="237">
        <f>'Merluza común Artesanal'!G231</f>
        <v>2.9740000000000002</v>
      </c>
      <c r="I290" s="237">
        <f>'Merluza común Artesanal'!H231</f>
        <v>0</v>
      </c>
      <c r="J290" s="237">
        <f>'Merluza común Artesanal'!I231</f>
        <v>3.609</v>
      </c>
      <c r="K290" s="237">
        <f>'Merluza común Artesanal'!J231</f>
        <v>2.0790000000000002</v>
      </c>
      <c r="L290" s="237">
        <f>'Merluza común Artesanal'!K231</f>
        <v>1.5299999999999998</v>
      </c>
      <c r="M290" s="242">
        <f>'Merluza común Artesanal'!L231</f>
        <v>0.57605985037406493</v>
      </c>
      <c r="N290" s="135" t="str">
        <f>'Merluza común Artesanal'!M231</f>
        <v xml:space="preserve"> -</v>
      </c>
      <c r="O290" s="45">
        <f>'Cesiones Individuales'!$B$3</f>
        <v>43465</v>
      </c>
    </row>
    <row r="291" spans="1:15" ht="15.75" customHeight="1">
      <c r="A291" s="44" t="s">
        <v>235</v>
      </c>
      <c r="B291" s="44" t="s">
        <v>236</v>
      </c>
      <c r="C291" s="44" t="s">
        <v>389</v>
      </c>
      <c r="D291" s="35" t="s">
        <v>252</v>
      </c>
      <c r="E291" s="35" t="s">
        <v>281</v>
      </c>
      <c r="F291" s="44" t="s">
        <v>243</v>
      </c>
      <c r="G291" s="44" t="s">
        <v>244</v>
      </c>
      <c r="H291" s="237">
        <f>'Merluza común Artesanal'!G232</f>
        <v>3.609</v>
      </c>
      <c r="I291" s="237">
        <f>'Merluza común Artesanal'!H232</f>
        <v>0</v>
      </c>
      <c r="J291" s="237">
        <f>'Merluza común Artesanal'!I232</f>
        <v>5.1389999999999993</v>
      </c>
      <c r="K291" s="237">
        <f>'Merluza común Artesanal'!J232</f>
        <v>2.7269999999999999</v>
      </c>
      <c r="L291" s="237">
        <f>'Merluza común Artesanal'!K232</f>
        <v>2.4119999999999995</v>
      </c>
      <c r="M291" s="242">
        <f>'Merluza común Artesanal'!L232</f>
        <v>0.53064798598949214</v>
      </c>
      <c r="N291" s="135" t="str">
        <f>'Merluza común Artesanal'!M232</f>
        <v xml:space="preserve"> -</v>
      </c>
      <c r="O291" s="45">
        <f>'Cesiones Individuales'!$B$3</f>
        <v>43465</v>
      </c>
    </row>
    <row r="292" spans="1:15" ht="15.75" customHeight="1">
      <c r="A292" s="44" t="s">
        <v>235</v>
      </c>
      <c r="B292" s="44" t="s">
        <v>236</v>
      </c>
      <c r="C292" s="44" t="s">
        <v>389</v>
      </c>
      <c r="D292" s="35" t="s">
        <v>252</v>
      </c>
      <c r="E292" s="35" t="s">
        <v>281</v>
      </c>
      <c r="F292" s="44" t="s">
        <v>240</v>
      </c>
      <c r="G292" s="44" t="s">
        <v>244</v>
      </c>
      <c r="H292" s="237">
        <f>'Merluza común Artesanal'!N230</f>
        <v>7.218</v>
      </c>
      <c r="I292" s="237">
        <f>'Merluza común Artesanal'!O230</f>
        <v>0</v>
      </c>
      <c r="J292" s="237">
        <f>'Merluza común Artesanal'!P230</f>
        <v>7.218</v>
      </c>
      <c r="K292" s="237">
        <f>'Merluza común Artesanal'!Q230</f>
        <v>4.806</v>
      </c>
      <c r="L292" s="237">
        <f>'Merluza común Artesanal'!R230</f>
        <v>2.4119999999999999</v>
      </c>
      <c r="M292" s="242">
        <f>'Merluza común Artesanal'!S230</f>
        <v>0.66583541147132175</v>
      </c>
      <c r="N292" s="135" t="s">
        <v>583</v>
      </c>
      <c r="O292" s="45">
        <f>'Cesiones Individuales'!$B$3</f>
        <v>43465</v>
      </c>
    </row>
    <row r="293" spans="1:15" ht="15.75" customHeight="1">
      <c r="A293" s="44" t="s">
        <v>235</v>
      </c>
      <c r="B293" s="44" t="s">
        <v>236</v>
      </c>
      <c r="C293" s="44" t="s">
        <v>389</v>
      </c>
      <c r="D293" s="35" t="s">
        <v>252</v>
      </c>
      <c r="E293" s="35" t="s">
        <v>55</v>
      </c>
      <c r="F293" s="44" t="s">
        <v>240</v>
      </c>
      <c r="G293" s="44" t="s">
        <v>240</v>
      </c>
      <c r="H293" s="237">
        <f>'Merluza común Artesanal'!G233</f>
        <v>0.63500000000000001</v>
      </c>
      <c r="I293" s="237">
        <f>'Merluza común Artesanal'!H233</f>
        <v>0</v>
      </c>
      <c r="J293" s="237">
        <f>'Merluza común Artesanal'!I233</f>
        <v>0.63500000000000001</v>
      </c>
      <c r="K293" s="237">
        <f>'Merluza común Artesanal'!J233</f>
        <v>0</v>
      </c>
      <c r="L293" s="237">
        <f>'Merluza común Artesanal'!K233</f>
        <v>0.63500000000000001</v>
      </c>
      <c r="M293" s="242">
        <f>'Merluza común Artesanal'!L233</f>
        <v>0</v>
      </c>
      <c r="N293" s="135" t="str">
        <f>'Merluza común Artesanal'!M233</f>
        <v xml:space="preserve"> -</v>
      </c>
      <c r="O293" s="45">
        <f>'Cesiones Individuales'!$B$3</f>
        <v>43465</v>
      </c>
    </row>
    <row r="294" spans="1:15" ht="15.75" customHeight="1">
      <c r="A294" s="44" t="s">
        <v>235</v>
      </c>
      <c r="B294" s="44" t="s">
        <v>236</v>
      </c>
      <c r="C294" s="44" t="s">
        <v>389</v>
      </c>
      <c r="D294" s="35" t="s">
        <v>252</v>
      </c>
      <c r="E294" s="35" t="s">
        <v>55</v>
      </c>
      <c r="F294" s="44" t="s">
        <v>241</v>
      </c>
      <c r="G294" s="44" t="s">
        <v>242</v>
      </c>
      <c r="H294" s="237">
        <f>'Merluza común Artesanal'!G234</f>
        <v>2.9740000000000002</v>
      </c>
      <c r="I294" s="237">
        <f>'Merluza común Artesanal'!H234</f>
        <v>0</v>
      </c>
      <c r="J294" s="237">
        <f>'Merluza común Artesanal'!I234</f>
        <v>3.609</v>
      </c>
      <c r="K294" s="237">
        <f>'Merluza común Artesanal'!J234</f>
        <v>3.726</v>
      </c>
      <c r="L294" s="237">
        <f>'Merluza común Artesanal'!K234</f>
        <v>-0.11699999999999999</v>
      </c>
      <c r="M294" s="242">
        <f>'Merluza común Artesanal'!L234</f>
        <v>1.032418952618454</v>
      </c>
      <c r="N294" s="136">
        <f>'Merluza común Artesanal'!M234</f>
        <v>43188</v>
      </c>
      <c r="O294" s="45">
        <f>'Cesiones Individuales'!$B$3</f>
        <v>43465</v>
      </c>
    </row>
    <row r="295" spans="1:15" ht="15.75" customHeight="1">
      <c r="A295" s="44" t="s">
        <v>235</v>
      </c>
      <c r="B295" s="44" t="s">
        <v>236</v>
      </c>
      <c r="C295" s="44" t="s">
        <v>389</v>
      </c>
      <c r="D295" s="35" t="s">
        <v>252</v>
      </c>
      <c r="E295" s="35" t="s">
        <v>55</v>
      </c>
      <c r="F295" s="44" t="s">
        <v>243</v>
      </c>
      <c r="G295" s="44" t="s">
        <v>244</v>
      </c>
      <c r="H295" s="237">
        <f>'Merluza común Artesanal'!G235</f>
        <v>3.609</v>
      </c>
      <c r="I295" s="237">
        <f>'Merluza común Artesanal'!H235</f>
        <v>0</v>
      </c>
      <c r="J295" s="237">
        <f>'Merluza común Artesanal'!I235</f>
        <v>3.492</v>
      </c>
      <c r="K295" s="237">
        <f>'Merluza común Artesanal'!J235</f>
        <v>3.2130000000000001</v>
      </c>
      <c r="L295" s="237">
        <f>'Merluza común Artesanal'!K235</f>
        <v>0.27899999999999991</v>
      </c>
      <c r="M295" s="242">
        <f>'Merluza común Artesanal'!L235</f>
        <v>0.92010309278350522</v>
      </c>
      <c r="N295" s="135">
        <f>'Merluza común Artesanal'!M235</f>
        <v>43463</v>
      </c>
      <c r="O295" s="45">
        <f>'Cesiones Individuales'!$B$3</f>
        <v>43465</v>
      </c>
    </row>
    <row r="296" spans="1:15" ht="15.75" customHeight="1">
      <c r="A296" s="44" t="s">
        <v>235</v>
      </c>
      <c r="B296" s="44" t="s">
        <v>236</v>
      </c>
      <c r="C296" s="44" t="s">
        <v>389</v>
      </c>
      <c r="D296" s="35" t="s">
        <v>252</v>
      </c>
      <c r="E296" s="35" t="s">
        <v>55</v>
      </c>
      <c r="F296" s="44" t="s">
        <v>240</v>
      </c>
      <c r="G296" s="44" t="s">
        <v>244</v>
      </c>
      <c r="H296" s="237">
        <f>'Merluza común Artesanal'!N233</f>
        <v>7.218</v>
      </c>
      <c r="I296" s="237">
        <f>'Merluza común Artesanal'!O233</f>
        <v>0</v>
      </c>
      <c r="J296" s="237">
        <f>'Merluza común Artesanal'!P233</f>
        <v>7.218</v>
      </c>
      <c r="K296" s="237">
        <f>'Merluza común Artesanal'!Q233</f>
        <v>6.9390000000000001</v>
      </c>
      <c r="L296" s="237">
        <f>'Merluza común Artesanal'!R233</f>
        <v>0.27899999999999991</v>
      </c>
      <c r="M296" s="242">
        <f>'Merluza común Artesanal'!S233</f>
        <v>0.96134663341645887</v>
      </c>
      <c r="N296" s="135" t="s">
        <v>583</v>
      </c>
      <c r="O296" s="45">
        <f>'Cesiones Individuales'!$B$3</f>
        <v>43465</v>
      </c>
    </row>
    <row r="297" spans="1:15" ht="15.75" customHeight="1">
      <c r="A297" s="44" t="s">
        <v>235</v>
      </c>
      <c r="B297" s="44" t="s">
        <v>236</v>
      </c>
      <c r="C297" s="44" t="s">
        <v>389</v>
      </c>
      <c r="D297" s="35" t="s">
        <v>252</v>
      </c>
      <c r="E297" s="35" t="s">
        <v>56</v>
      </c>
      <c r="F297" s="44" t="s">
        <v>240</v>
      </c>
      <c r="G297" s="44" t="s">
        <v>240</v>
      </c>
      <c r="H297" s="237">
        <f>'Merluza común Artesanal'!G236</f>
        <v>0.63500000000000001</v>
      </c>
      <c r="I297" s="237">
        <f>'Merluza común Artesanal'!H236</f>
        <v>0</v>
      </c>
      <c r="J297" s="237">
        <f>'Merluza común Artesanal'!I236</f>
        <v>0.63500000000000001</v>
      </c>
      <c r="K297" s="237">
        <f>'Merluza común Artesanal'!J236</f>
        <v>0.27</v>
      </c>
      <c r="L297" s="237">
        <f>'Merluza común Artesanal'!K236</f>
        <v>0.36499999999999999</v>
      </c>
      <c r="M297" s="242">
        <f>'Merluza común Artesanal'!L236</f>
        <v>0.42519685039370081</v>
      </c>
      <c r="N297" s="135" t="str">
        <f>'Merluza común Artesanal'!M236</f>
        <v xml:space="preserve"> -</v>
      </c>
      <c r="O297" s="45">
        <f>'Cesiones Individuales'!$B$3</f>
        <v>43465</v>
      </c>
    </row>
    <row r="298" spans="1:15" ht="15.75" customHeight="1">
      <c r="A298" s="44" t="s">
        <v>235</v>
      </c>
      <c r="B298" s="44" t="s">
        <v>236</v>
      </c>
      <c r="C298" s="44" t="s">
        <v>389</v>
      </c>
      <c r="D298" s="35" t="s">
        <v>252</v>
      </c>
      <c r="E298" s="35" t="s">
        <v>56</v>
      </c>
      <c r="F298" s="44" t="s">
        <v>241</v>
      </c>
      <c r="G298" s="44" t="s">
        <v>242</v>
      </c>
      <c r="H298" s="237">
        <f>'Merluza común Artesanal'!G237</f>
        <v>2.972</v>
      </c>
      <c r="I298" s="237">
        <f>'Merluza común Artesanal'!H237</f>
        <v>0</v>
      </c>
      <c r="J298" s="237">
        <f>'Merluza común Artesanal'!I237</f>
        <v>3.3369999999999997</v>
      </c>
      <c r="K298" s="237">
        <f>'Merluza común Artesanal'!J237</f>
        <v>2.7</v>
      </c>
      <c r="L298" s="237">
        <f>'Merluza común Artesanal'!K237</f>
        <v>0.63699999999999957</v>
      </c>
      <c r="M298" s="242">
        <f>'Merluza común Artesanal'!L237</f>
        <v>0.80910997902307469</v>
      </c>
      <c r="N298" s="135" t="str">
        <f>'Merluza común Artesanal'!M237</f>
        <v xml:space="preserve"> -</v>
      </c>
      <c r="O298" s="45">
        <f>'Cesiones Individuales'!$B$3</f>
        <v>43465</v>
      </c>
    </row>
    <row r="299" spans="1:15" ht="15.75" customHeight="1">
      <c r="A299" s="44" t="s">
        <v>235</v>
      </c>
      <c r="B299" s="44" t="s">
        <v>236</v>
      </c>
      <c r="C299" s="44" t="s">
        <v>389</v>
      </c>
      <c r="D299" s="35" t="s">
        <v>252</v>
      </c>
      <c r="E299" s="35" t="s">
        <v>56</v>
      </c>
      <c r="F299" s="44" t="s">
        <v>243</v>
      </c>
      <c r="G299" s="44" t="s">
        <v>244</v>
      </c>
      <c r="H299" s="237">
        <f>'Merluza común Artesanal'!G238</f>
        <v>3.6070000000000002</v>
      </c>
      <c r="I299" s="237">
        <f>'Merluza común Artesanal'!H238</f>
        <v>0</v>
      </c>
      <c r="J299" s="237">
        <f>'Merluza común Artesanal'!I238</f>
        <v>4.2439999999999998</v>
      </c>
      <c r="K299" s="237">
        <f>'Merluza común Artesanal'!J238</f>
        <v>3.1859999999999999</v>
      </c>
      <c r="L299" s="237">
        <f>'Merluza común Artesanal'!K238</f>
        <v>1.0579999999999998</v>
      </c>
      <c r="M299" s="242">
        <f>'Merluza común Artesanal'!L238</f>
        <v>0.75070688030160226</v>
      </c>
      <c r="N299" s="135" t="str">
        <f>'Merluza común Artesanal'!M238</f>
        <v xml:space="preserve"> -</v>
      </c>
      <c r="O299" s="45">
        <f>'Cesiones Individuales'!$B$3</f>
        <v>43465</v>
      </c>
    </row>
    <row r="300" spans="1:15" ht="15.75" customHeight="1">
      <c r="A300" s="44" t="s">
        <v>235</v>
      </c>
      <c r="B300" s="44" t="s">
        <v>236</v>
      </c>
      <c r="C300" s="44" t="s">
        <v>389</v>
      </c>
      <c r="D300" s="35" t="s">
        <v>252</v>
      </c>
      <c r="E300" s="35" t="s">
        <v>56</v>
      </c>
      <c r="F300" s="44" t="s">
        <v>240</v>
      </c>
      <c r="G300" s="44" t="s">
        <v>244</v>
      </c>
      <c r="H300" s="237">
        <f>'Merluza común Artesanal'!N236</f>
        <v>7.2140000000000004</v>
      </c>
      <c r="I300" s="237">
        <f>'Merluza común Artesanal'!O236</f>
        <v>0</v>
      </c>
      <c r="J300" s="237">
        <f>'Merluza común Artesanal'!P236</f>
        <v>7.2140000000000004</v>
      </c>
      <c r="K300" s="237">
        <f>'Merluza común Artesanal'!Q236</f>
        <v>6.1560000000000006</v>
      </c>
      <c r="L300" s="237">
        <f>'Merluza común Artesanal'!R236</f>
        <v>1.0579999999999998</v>
      </c>
      <c r="M300" s="242">
        <f>'Merluza común Artesanal'!S236</f>
        <v>0.85334072636540059</v>
      </c>
      <c r="N300" s="135" t="s">
        <v>583</v>
      </c>
      <c r="O300" s="45">
        <f>'Cesiones Individuales'!$B$3</f>
        <v>43465</v>
      </c>
    </row>
    <row r="301" spans="1:15" ht="15.75" customHeight="1">
      <c r="A301" s="44" t="s">
        <v>235</v>
      </c>
      <c r="B301" s="44" t="s">
        <v>236</v>
      </c>
      <c r="C301" s="44" t="s">
        <v>389</v>
      </c>
      <c r="D301" s="35" t="s">
        <v>252</v>
      </c>
      <c r="E301" s="35" t="s">
        <v>284</v>
      </c>
      <c r="F301" s="44" t="s">
        <v>240</v>
      </c>
      <c r="G301" s="44" t="s">
        <v>240</v>
      </c>
      <c r="H301" s="237">
        <f>'Merluza común Artesanal'!G239</f>
        <v>0.63500000000000001</v>
      </c>
      <c r="I301" s="237">
        <f>'Merluza común Artesanal'!H239</f>
        <v>0</v>
      </c>
      <c r="J301" s="237">
        <f>'Merluza común Artesanal'!I239</f>
        <v>0.63500000000000001</v>
      </c>
      <c r="K301" s="237">
        <f>'Merluza común Artesanal'!J239</f>
        <v>0</v>
      </c>
      <c r="L301" s="237">
        <f>'Merluza común Artesanal'!K239</f>
        <v>0.63500000000000001</v>
      </c>
      <c r="M301" s="242">
        <f>'Merluza común Artesanal'!L239</f>
        <v>0</v>
      </c>
      <c r="N301" s="135" t="str">
        <f>'Merluza común Artesanal'!M239</f>
        <v xml:space="preserve"> -</v>
      </c>
      <c r="O301" s="45">
        <f>'Cesiones Individuales'!$B$3</f>
        <v>43465</v>
      </c>
    </row>
    <row r="302" spans="1:15" ht="15.75" customHeight="1">
      <c r="A302" s="44" t="s">
        <v>235</v>
      </c>
      <c r="B302" s="44" t="s">
        <v>236</v>
      </c>
      <c r="C302" s="44" t="s">
        <v>389</v>
      </c>
      <c r="D302" s="35" t="s">
        <v>252</v>
      </c>
      <c r="E302" s="35" t="s">
        <v>284</v>
      </c>
      <c r="F302" s="44" t="s">
        <v>241</v>
      </c>
      <c r="G302" s="44" t="s">
        <v>242</v>
      </c>
      <c r="H302" s="237">
        <f>'Merluza común Artesanal'!G240</f>
        <v>2.9750000000000001</v>
      </c>
      <c r="I302" s="237">
        <f>'Merluza común Artesanal'!H240</f>
        <v>0</v>
      </c>
      <c r="J302" s="237">
        <f>'Merluza común Artesanal'!I240</f>
        <v>3.6100000000000003</v>
      </c>
      <c r="K302" s="237">
        <f>'Merluza común Artesanal'!J240</f>
        <v>3.4560000000000004</v>
      </c>
      <c r="L302" s="237">
        <f>'Merluza común Artesanal'!K240</f>
        <v>0.15399999999999991</v>
      </c>
      <c r="M302" s="242">
        <f>'Merluza común Artesanal'!L240</f>
        <v>0.95734072022160666</v>
      </c>
      <c r="N302" s="135" t="str">
        <f>'Merluza común Artesanal'!M240</f>
        <v xml:space="preserve"> -</v>
      </c>
      <c r="O302" s="45">
        <f>'Cesiones Individuales'!$B$3</f>
        <v>43465</v>
      </c>
    </row>
    <row r="303" spans="1:15" ht="15.75" customHeight="1">
      <c r="A303" s="44" t="s">
        <v>235</v>
      </c>
      <c r="B303" s="44" t="s">
        <v>236</v>
      </c>
      <c r="C303" s="44" t="s">
        <v>389</v>
      </c>
      <c r="D303" s="35" t="s">
        <v>252</v>
      </c>
      <c r="E303" s="35" t="s">
        <v>284</v>
      </c>
      <c r="F303" s="44" t="s">
        <v>243</v>
      </c>
      <c r="G303" s="44" t="s">
        <v>244</v>
      </c>
      <c r="H303" s="237">
        <f>'Merluza común Artesanal'!G241</f>
        <v>3.6110000000000002</v>
      </c>
      <c r="I303" s="237">
        <f>'Merluza común Artesanal'!H241</f>
        <v>0</v>
      </c>
      <c r="J303" s="237">
        <f>'Merluza común Artesanal'!I241</f>
        <v>3.7650000000000001</v>
      </c>
      <c r="K303" s="237">
        <f>'Merluza común Artesanal'!J241</f>
        <v>3.3479999999999999</v>
      </c>
      <c r="L303" s="237">
        <f>'Merluza común Artesanal'!K241</f>
        <v>0.41700000000000026</v>
      </c>
      <c r="M303" s="242">
        <f>'Merluza común Artesanal'!L241</f>
        <v>0.88924302788844611</v>
      </c>
      <c r="N303" s="135" t="str">
        <f>'Merluza común Artesanal'!M241</f>
        <v xml:space="preserve"> -</v>
      </c>
      <c r="O303" s="45">
        <f>'Cesiones Individuales'!$B$3</f>
        <v>43465</v>
      </c>
    </row>
    <row r="304" spans="1:15" ht="15.75" customHeight="1">
      <c r="A304" s="44" t="s">
        <v>235</v>
      </c>
      <c r="B304" s="44" t="s">
        <v>236</v>
      </c>
      <c r="C304" s="44" t="s">
        <v>389</v>
      </c>
      <c r="D304" s="35" t="s">
        <v>252</v>
      </c>
      <c r="E304" s="35" t="s">
        <v>284</v>
      </c>
      <c r="F304" s="44" t="s">
        <v>240</v>
      </c>
      <c r="G304" s="44" t="s">
        <v>244</v>
      </c>
      <c r="H304" s="237">
        <f>'Merluza común Artesanal'!N239</f>
        <v>7.2210000000000001</v>
      </c>
      <c r="I304" s="237">
        <f>'Merluza común Artesanal'!O239</f>
        <v>0</v>
      </c>
      <c r="J304" s="237">
        <f>'Merluza común Artesanal'!P239</f>
        <v>7.2210000000000001</v>
      </c>
      <c r="K304" s="237">
        <f>'Merluza común Artesanal'!Q239</f>
        <v>6.8040000000000003</v>
      </c>
      <c r="L304" s="237">
        <f>'Merluza común Artesanal'!R239</f>
        <v>0.41699999999999982</v>
      </c>
      <c r="M304" s="242">
        <f>'Merluza común Artesanal'!S239</f>
        <v>0.94225176568342339</v>
      </c>
      <c r="N304" s="135" t="s">
        <v>583</v>
      </c>
      <c r="O304" s="45">
        <f>'Cesiones Individuales'!$B$3</f>
        <v>43465</v>
      </c>
    </row>
    <row r="305" spans="1:15" ht="15.75" customHeight="1">
      <c r="A305" s="44" t="s">
        <v>235</v>
      </c>
      <c r="B305" s="44" t="s">
        <v>236</v>
      </c>
      <c r="C305" s="44" t="s">
        <v>389</v>
      </c>
      <c r="D305" s="35" t="s">
        <v>252</v>
      </c>
      <c r="E305" s="35" t="s">
        <v>285</v>
      </c>
      <c r="F305" s="44" t="s">
        <v>240</v>
      </c>
      <c r="G305" s="44" t="s">
        <v>240</v>
      </c>
      <c r="H305" s="237">
        <f>'Merluza común Artesanal'!G242</f>
        <v>0.63500000000000001</v>
      </c>
      <c r="I305" s="237">
        <f>'Merluza común Artesanal'!H242</f>
        <v>0</v>
      </c>
      <c r="J305" s="237">
        <f>'Merluza común Artesanal'!I242</f>
        <v>0.63500000000000001</v>
      </c>
      <c r="K305" s="237">
        <f>'Merluza común Artesanal'!J242</f>
        <v>0</v>
      </c>
      <c r="L305" s="237">
        <f>'Merluza común Artesanal'!K242</f>
        <v>0.63500000000000001</v>
      </c>
      <c r="M305" s="242">
        <f>'Merluza común Artesanal'!L242</f>
        <v>0</v>
      </c>
      <c r="N305" s="135" t="str">
        <f>'Merluza común Artesanal'!M242</f>
        <v xml:space="preserve"> -</v>
      </c>
      <c r="O305" s="45">
        <f>'Cesiones Individuales'!$B$3</f>
        <v>43465</v>
      </c>
    </row>
    <row r="306" spans="1:15" ht="15.75" customHeight="1">
      <c r="A306" s="44" t="s">
        <v>235</v>
      </c>
      <c r="B306" s="44" t="s">
        <v>236</v>
      </c>
      <c r="C306" s="44" t="s">
        <v>389</v>
      </c>
      <c r="D306" s="35" t="s">
        <v>252</v>
      </c>
      <c r="E306" s="35" t="s">
        <v>285</v>
      </c>
      <c r="F306" s="44" t="s">
        <v>241</v>
      </c>
      <c r="G306" s="44" t="s">
        <v>242</v>
      </c>
      <c r="H306" s="237">
        <f>'Merluza común Artesanal'!G243</f>
        <v>2.972</v>
      </c>
      <c r="I306" s="237">
        <f>'Merluza común Artesanal'!H243</f>
        <v>0</v>
      </c>
      <c r="J306" s="237">
        <f>'Merluza común Artesanal'!I243</f>
        <v>3.6070000000000002</v>
      </c>
      <c r="K306" s="237">
        <f>'Merluza común Artesanal'!J243</f>
        <v>1.35</v>
      </c>
      <c r="L306" s="237">
        <f>'Merluza común Artesanal'!K243</f>
        <v>2.2570000000000001</v>
      </c>
      <c r="M306" s="242">
        <f>'Merluza común Artesanal'!L243</f>
        <v>0.37427224840587747</v>
      </c>
      <c r="N306" s="135" t="str">
        <f>'Merluza común Artesanal'!M243</f>
        <v xml:space="preserve"> -</v>
      </c>
      <c r="O306" s="45">
        <f>'Cesiones Individuales'!$B$3</f>
        <v>43465</v>
      </c>
    </row>
    <row r="307" spans="1:15" ht="15.75" customHeight="1">
      <c r="A307" s="44" t="s">
        <v>235</v>
      </c>
      <c r="B307" s="44" t="s">
        <v>236</v>
      </c>
      <c r="C307" s="44" t="s">
        <v>389</v>
      </c>
      <c r="D307" s="35" t="s">
        <v>252</v>
      </c>
      <c r="E307" s="35" t="s">
        <v>285</v>
      </c>
      <c r="F307" s="44" t="s">
        <v>243</v>
      </c>
      <c r="G307" s="44" t="s">
        <v>244</v>
      </c>
      <c r="H307" s="237">
        <f>'Merluza común Artesanal'!G244</f>
        <v>3.6070000000000002</v>
      </c>
      <c r="I307" s="237">
        <f>'Merluza común Artesanal'!H244</f>
        <v>0</v>
      </c>
      <c r="J307" s="237">
        <f>'Merluza común Artesanal'!I244</f>
        <v>5.8640000000000008</v>
      </c>
      <c r="K307" s="237">
        <f>'Merluza común Artesanal'!J244</f>
        <v>5.0490000000000004</v>
      </c>
      <c r="L307" s="237">
        <f>'Merluza común Artesanal'!K244</f>
        <v>0.81500000000000039</v>
      </c>
      <c r="M307" s="242">
        <f>'Merluza común Artesanal'!L244</f>
        <v>0.86101637107776252</v>
      </c>
      <c r="N307" s="135" t="str">
        <f>'Merluza común Artesanal'!M244</f>
        <v xml:space="preserve"> -</v>
      </c>
      <c r="O307" s="45">
        <f>'Cesiones Individuales'!$B$3</f>
        <v>43465</v>
      </c>
    </row>
    <row r="308" spans="1:15" ht="15.75" customHeight="1">
      <c r="A308" s="44" t="s">
        <v>235</v>
      </c>
      <c r="B308" s="44" t="s">
        <v>236</v>
      </c>
      <c r="C308" s="44" t="s">
        <v>389</v>
      </c>
      <c r="D308" s="35" t="s">
        <v>252</v>
      </c>
      <c r="E308" s="35" t="s">
        <v>285</v>
      </c>
      <c r="F308" s="44" t="s">
        <v>240</v>
      </c>
      <c r="G308" s="44" t="s">
        <v>244</v>
      </c>
      <c r="H308" s="237">
        <f>'Merluza común Artesanal'!N242</f>
        <v>7.2140000000000004</v>
      </c>
      <c r="I308" s="237">
        <f>'Merluza común Artesanal'!O242</f>
        <v>0</v>
      </c>
      <c r="J308" s="237">
        <f>'Merluza común Artesanal'!P242</f>
        <v>7.2140000000000004</v>
      </c>
      <c r="K308" s="237">
        <f>'Merluza común Artesanal'!Q242</f>
        <v>6.3990000000000009</v>
      </c>
      <c r="L308" s="237">
        <f>'Merluza común Artesanal'!R242</f>
        <v>0.8149999999999995</v>
      </c>
      <c r="M308" s="242">
        <f>'Merluza común Artesanal'!S242</f>
        <v>0.88702522872192968</v>
      </c>
      <c r="N308" s="135" t="s">
        <v>583</v>
      </c>
      <c r="O308" s="45">
        <f>'Cesiones Individuales'!$B$3</f>
        <v>43465</v>
      </c>
    </row>
    <row r="309" spans="1:15" ht="15.75" customHeight="1">
      <c r="A309" s="44" t="s">
        <v>235</v>
      </c>
      <c r="B309" s="44" t="s">
        <v>236</v>
      </c>
      <c r="C309" s="44" t="s">
        <v>389</v>
      </c>
      <c r="D309" s="35" t="s">
        <v>252</v>
      </c>
      <c r="E309" s="35" t="s">
        <v>58</v>
      </c>
      <c r="F309" s="44" t="s">
        <v>240</v>
      </c>
      <c r="G309" s="44" t="s">
        <v>240</v>
      </c>
      <c r="H309" s="237">
        <f>'Merluza común Artesanal'!G245</f>
        <v>0.63500000000000001</v>
      </c>
      <c r="I309" s="237">
        <f>'Merluza común Artesanal'!H245</f>
        <v>0</v>
      </c>
      <c r="J309" s="237">
        <f>'Merluza común Artesanal'!I245</f>
        <v>0.63500000000000001</v>
      </c>
      <c r="K309" s="237">
        <f>'Merluza común Artesanal'!J245</f>
        <v>0</v>
      </c>
      <c r="L309" s="237">
        <f>'Merluza común Artesanal'!K245</f>
        <v>0.63500000000000001</v>
      </c>
      <c r="M309" s="242">
        <f>'Merluza común Artesanal'!L245</f>
        <v>0</v>
      </c>
      <c r="N309" s="135" t="str">
        <f>'Merluza común Artesanal'!M245</f>
        <v xml:space="preserve"> -</v>
      </c>
      <c r="O309" s="45">
        <f>'Cesiones Individuales'!$B$3</f>
        <v>43465</v>
      </c>
    </row>
    <row r="310" spans="1:15" ht="15.75" customHeight="1">
      <c r="A310" s="44" t="s">
        <v>235</v>
      </c>
      <c r="B310" s="44" t="s">
        <v>236</v>
      </c>
      <c r="C310" s="44" t="s">
        <v>389</v>
      </c>
      <c r="D310" s="35" t="s">
        <v>252</v>
      </c>
      <c r="E310" s="35" t="s">
        <v>58</v>
      </c>
      <c r="F310" s="44" t="s">
        <v>241</v>
      </c>
      <c r="G310" s="44" t="s">
        <v>242</v>
      </c>
      <c r="H310" s="237">
        <f>'Merluza común Artesanal'!G246</f>
        <v>2.972</v>
      </c>
      <c r="I310" s="237">
        <f>'Merluza común Artesanal'!H246</f>
        <v>0</v>
      </c>
      <c r="J310" s="237">
        <f>'Merluza común Artesanal'!I246</f>
        <v>3.6070000000000002</v>
      </c>
      <c r="K310" s="237">
        <f>'Merluza común Artesanal'!J246</f>
        <v>0.67500000000000004</v>
      </c>
      <c r="L310" s="237">
        <f>'Merluza común Artesanal'!K246</f>
        <v>2.9320000000000004</v>
      </c>
      <c r="M310" s="242">
        <f>'Merluza común Artesanal'!L246</f>
        <v>0.18713612420293874</v>
      </c>
      <c r="N310" s="135" t="str">
        <f>'Merluza común Artesanal'!M246</f>
        <v xml:space="preserve"> -</v>
      </c>
      <c r="O310" s="45">
        <f>'Cesiones Individuales'!$B$3</f>
        <v>43465</v>
      </c>
    </row>
    <row r="311" spans="1:15" ht="15.75" customHeight="1">
      <c r="A311" s="44" t="s">
        <v>235</v>
      </c>
      <c r="B311" s="44" t="s">
        <v>236</v>
      </c>
      <c r="C311" s="44" t="s">
        <v>389</v>
      </c>
      <c r="D311" s="35" t="s">
        <v>252</v>
      </c>
      <c r="E311" s="35" t="s">
        <v>58</v>
      </c>
      <c r="F311" s="44" t="s">
        <v>243</v>
      </c>
      <c r="G311" s="44" t="s">
        <v>244</v>
      </c>
      <c r="H311" s="237">
        <f>'Merluza común Artesanal'!G247</f>
        <v>3.6070000000000002</v>
      </c>
      <c r="I311" s="237">
        <f>'Merluza común Artesanal'!H247</f>
        <v>0</v>
      </c>
      <c r="J311" s="237">
        <f>'Merluza común Artesanal'!I247</f>
        <v>6.5390000000000006</v>
      </c>
      <c r="K311" s="237">
        <f>'Merluza común Artesanal'!J247</f>
        <v>5.9939999999999998</v>
      </c>
      <c r="L311" s="237">
        <f>'Merluza común Artesanal'!K247</f>
        <v>0.54500000000000082</v>
      </c>
      <c r="M311" s="242">
        <f>'Merluza común Artesanal'!L247</f>
        <v>0.91665392261813716</v>
      </c>
      <c r="N311" s="135" t="str">
        <f>'Merluza común Artesanal'!M247</f>
        <v xml:space="preserve"> -</v>
      </c>
      <c r="O311" s="45">
        <f>'Cesiones Individuales'!$B$3</f>
        <v>43465</v>
      </c>
    </row>
    <row r="312" spans="1:15" ht="15.75" customHeight="1">
      <c r="A312" s="44" t="s">
        <v>235</v>
      </c>
      <c r="B312" s="44" t="s">
        <v>236</v>
      </c>
      <c r="C312" s="44" t="s">
        <v>389</v>
      </c>
      <c r="D312" s="35" t="s">
        <v>252</v>
      </c>
      <c r="E312" s="35" t="s">
        <v>58</v>
      </c>
      <c r="F312" s="44" t="s">
        <v>240</v>
      </c>
      <c r="G312" s="44" t="s">
        <v>244</v>
      </c>
      <c r="H312" s="237">
        <f>'Merluza común Artesanal'!N245</f>
        <v>7.2140000000000004</v>
      </c>
      <c r="I312" s="237">
        <f>'Merluza común Artesanal'!O245</f>
        <v>0</v>
      </c>
      <c r="J312" s="237">
        <f>'Merluza común Artesanal'!P245</f>
        <v>7.2140000000000004</v>
      </c>
      <c r="K312" s="237">
        <f>'Merluza común Artesanal'!Q245</f>
        <v>6.6689999999999996</v>
      </c>
      <c r="L312" s="237">
        <f>'Merluza común Artesanal'!R245</f>
        <v>0.54500000000000082</v>
      </c>
      <c r="M312" s="242">
        <f>'Merluza común Artesanal'!S245</f>
        <v>0.92445245356251726</v>
      </c>
      <c r="N312" s="135" t="s">
        <v>583</v>
      </c>
      <c r="O312" s="45">
        <f>'Cesiones Individuales'!$B$3</f>
        <v>43465</v>
      </c>
    </row>
    <row r="313" spans="1:15" ht="15.75" customHeight="1">
      <c r="A313" s="44" t="s">
        <v>235</v>
      </c>
      <c r="B313" s="44" t="s">
        <v>236</v>
      </c>
      <c r="C313" s="44" t="s">
        <v>389</v>
      </c>
      <c r="D313" s="35" t="s">
        <v>252</v>
      </c>
      <c r="E313" s="35" t="s">
        <v>60</v>
      </c>
      <c r="F313" s="44" t="s">
        <v>240</v>
      </c>
      <c r="G313" s="44" t="s">
        <v>240</v>
      </c>
      <c r="H313" s="237">
        <f>'Merluza común Artesanal'!G248</f>
        <v>0.63700000000000001</v>
      </c>
      <c r="I313" s="237">
        <f>'Merluza común Artesanal'!H248</f>
        <v>0</v>
      </c>
      <c r="J313" s="237">
        <f>'Merluza común Artesanal'!I248</f>
        <v>0.63700000000000001</v>
      </c>
      <c r="K313" s="237">
        <f>'Merluza común Artesanal'!J248</f>
        <v>0.59399999999999997</v>
      </c>
      <c r="L313" s="237">
        <f>'Merluza común Artesanal'!K248</f>
        <v>4.3000000000000038E-2</v>
      </c>
      <c r="M313" s="242">
        <f>'Merluza común Artesanal'!L248</f>
        <v>0.9324960753532181</v>
      </c>
      <c r="N313" s="135" t="str">
        <f>'Merluza común Artesanal'!M248</f>
        <v xml:space="preserve"> -</v>
      </c>
      <c r="O313" s="45">
        <f>'Cesiones Individuales'!$B$3</f>
        <v>43465</v>
      </c>
    </row>
    <row r="314" spans="1:15" ht="15.75" customHeight="1">
      <c r="A314" s="44" t="s">
        <v>235</v>
      </c>
      <c r="B314" s="44" t="s">
        <v>236</v>
      </c>
      <c r="C314" s="44" t="s">
        <v>389</v>
      </c>
      <c r="D314" s="35" t="s">
        <v>252</v>
      </c>
      <c r="E314" s="35" t="s">
        <v>60</v>
      </c>
      <c r="F314" s="44" t="s">
        <v>241</v>
      </c>
      <c r="G314" s="44" t="s">
        <v>242</v>
      </c>
      <c r="H314" s="237">
        <f>'Merluza común Artesanal'!G249</f>
        <v>2.9820000000000002</v>
      </c>
      <c r="I314" s="237">
        <f>'Merluza común Artesanal'!H249</f>
        <v>0</v>
      </c>
      <c r="J314" s="237">
        <f>'Merluza común Artesanal'!I249</f>
        <v>3.0250000000000004</v>
      </c>
      <c r="K314" s="237">
        <f>'Merluza común Artesanal'!J249</f>
        <v>1.4850000000000001</v>
      </c>
      <c r="L314" s="237">
        <f>'Merluza común Artesanal'!K249</f>
        <v>1.5400000000000003</v>
      </c>
      <c r="M314" s="242">
        <f>'Merluza común Artesanal'!L249</f>
        <v>0.49090909090909091</v>
      </c>
      <c r="N314" s="135" t="str">
        <f>'Merluza común Artesanal'!M249</f>
        <v xml:space="preserve"> -</v>
      </c>
      <c r="O314" s="45">
        <f>'Cesiones Individuales'!$B$3</f>
        <v>43465</v>
      </c>
    </row>
    <row r="315" spans="1:15" ht="15.75" customHeight="1">
      <c r="A315" s="44" t="s">
        <v>235</v>
      </c>
      <c r="B315" s="44" t="s">
        <v>236</v>
      </c>
      <c r="C315" s="44" t="s">
        <v>389</v>
      </c>
      <c r="D315" s="35" t="s">
        <v>252</v>
      </c>
      <c r="E315" s="35" t="s">
        <v>60</v>
      </c>
      <c r="F315" s="44" t="s">
        <v>243</v>
      </c>
      <c r="G315" s="44" t="s">
        <v>244</v>
      </c>
      <c r="H315" s="237">
        <f>'Merluza común Artesanal'!G250</f>
        <v>3.62</v>
      </c>
      <c r="I315" s="237">
        <f>'Merluza común Artesanal'!H250</f>
        <v>0</v>
      </c>
      <c r="J315" s="237">
        <f>'Merluza común Artesanal'!I250</f>
        <v>5.16</v>
      </c>
      <c r="K315" s="237">
        <f>'Merluza común Artesanal'!J250</f>
        <v>2.403</v>
      </c>
      <c r="L315" s="237">
        <f>'Merluza común Artesanal'!K250</f>
        <v>2.7570000000000001</v>
      </c>
      <c r="M315" s="242">
        <f>'Merluza común Artesanal'!L250</f>
        <v>0.46569767441860466</v>
      </c>
      <c r="N315" s="135" t="str">
        <f>'Merluza común Artesanal'!M250</f>
        <v xml:space="preserve"> -</v>
      </c>
      <c r="O315" s="45">
        <f>'Cesiones Individuales'!$B$3</f>
        <v>43465</v>
      </c>
    </row>
    <row r="316" spans="1:15" ht="15.75" customHeight="1">
      <c r="A316" s="44" t="s">
        <v>235</v>
      </c>
      <c r="B316" s="44" t="s">
        <v>236</v>
      </c>
      <c r="C316" s="44" t="s">
        <v>389</v>
      </c>
      <c r="D316" s="35" t="s">
        <v>252</v>
      </c>
      <c r="E316" s="35" t="s">
        <v>60</v>
      </c>
      <c r="F316" s="44" t="s">
        <v>240</v>
      </c>
      <c r="G316" s="44" t="s">
        <v>244</v>
      </c>
      <c r="H316" s="237">
        <f>'Merluza común Artesanal'!N248</f>
        <v>7.2390000000000008</v>
      </c>
      <c r="I316" s="237">
        <f>'Merluza común Artesanal'!O248</f>
        <v>0</v>
      </c>
      <c r="J316" s="237">
        <f>'Merluza común Artesanal'!P248</f>
        <v>7.2390000000000008</v>
      </c>
      <c r="K316" s="237">
        <f>'Merluza común Artesanal'!Q248</f>
        <v>4.4820000000000002</v>
      </c>
      <c r="L316" s="237">
        <f>'Merluza común Artesanal'!R248</f>
        <v>2.7570000000000006</v>
      </c>
      <c r="M316" s="242">
        <f>'Merluza común Artesanal'!S248</f>
        <v>0.61914629092416074</v>
      </c>
      <c r="N316" s="135" t="s">
        <v>583</v>
      </c>
      <c r="O316" s="45">
        <f>'Cesiones Individuales'!$B$3</f>
        <v>43465</v>
      </c>
    </row>
    <row r="317" spans="1:15" ht="15.75" customHeight="1">
      <c r="A317" s="44" t="s">
        <v>235</v>
      </c>
      <c r="B317" s="44" t="s">
        <v>236</v>
      </c>
      <c r="C317" s="44" t="s">
        <v>389</v>
      </c>
      <c r="D317" s="35" t="s">
        <v>252</v>
      </c>
      <c r="E317" s="35" t="s">
        <v>286</v>
      </c>
      <c r="F317" s="44" t="s">
        <v>240</v>
      </c>
      <c r="G317" s="44" t="s">
        <v>240</v>
      </c>
      <c r="H317" s="237">
        <f>'Merluza común Artesanal'!G251</f>
        <v>0.63600000000000001</v>
      </c>
      <c r="I317" s="237">
        <f>'Merluza común Artesanal'!H251</f>
        <v>0</v>
      </c>
      <c r="J317" s="237">
        <f>'Merluza común Artesanal'!I251</f>
        <v>0.63600000000000001</v>
      </c>
      <c r="K317" s="237">
        <f>'Merluza común Artesanal'!J251</f>
        <v>0.35099999999999998</v>
      </c>
      <c r="L317" s="237">
        <f>'Merluza común Artesanal'!K251</f>
        <v>0.28500000000000003</v>
      </c>
      <c r="M317" s="242">
        <f>'Merluza común Artesanal'!L251</f>
        <v>0.55188679245283012</v>
      </c>
      <c r="N317" s="135" t="str">
        <f>'Merluza común Artesanal'!M251</f>
        <v xml:space="preserve"> -</v>
      </c>
      <c r="O317" s="45">
        <f>'Cesiones Individuales'!$B$3</f>
        <v>43465</v>
      </c>
    </row>
    <row r="318" spans="1:15" ht="15.75" customHeight="1">
      <c r="A318" s="44" t="s">
        <v>235</v>
      </c>
      <c r="B318" s="44" t="s">
        <v>236</v>
      </c>
      <c r="C318" s="44" t="s">
        <v>389</v>
      </c>
      <c r="D318" s="35" t="s">
        <v>252</v>
      </c>
      <c r="E318" s="35" t="s">
        <v>286</v>
      </c>
      <c r="F318" s="44" t="s">
        <v>241</v>
      </c>
      <c r="G318" s="44" t="s">
        <v>242</v>
      </c>
      <c r="H318" s="237">
        <f>'Merluza común Artesanal'!G252</f>
        <v>2.98</v>
      </c>
      <c r="I318" s="237">
        <f>'Merluza común Artesanal'!H252</f>
        <v>0</v>
      </c>
      <c r="J318" s="237">
        <f>'Merluza común Artesanal'!I252</f>
        <v>3.2650000000000001</v>
      </c>
      <c r="K318" s="237">
        <f>'Merluza común Artesanal'!J252</f>
        <v>2.4300000000000002</v>
      </c>
      <c r="L318" s="237">
        <f>'Merluza común Artesanal'!K252</f>
        <v>0.83499999999999996</v>
      </c>
      <c r="M318" s="242">
        <f>'Merluza común Artesanal'!L252</f>
        <v>0.74425727411944875</v>
      </c>
      <c r="N318" s="135" t="str">
        <f>'Merluza común Artesanal'!M252</f>
        <v xml:space="preserve"> -</v>
      </c>
      <c r="O318" s="45">
        <f>'Cesiones Individuales'!$B$3</f>
        <v>43465</v>
      </c>
    </row>
    <row r="319" spans="1:15" ht="15.75" customHeight="1">
      <c r="A319" s="44" t="s">
        <v>235</v>
      </c>
      <c r="B319" s="44" t="s">
        <v>236</v>
      </c>
      <c r="C319" s="44" t="s">
        <v>389</v>
      </c>
      <c r="D319" s="35" t="s">
        <v>252</v>
      </c>
      <c r="E319" s="35" t="s">
        <v>286</v>
      </c>
      <c r="F319" s="44" t="s">
        <v>243</v>
      </c>
      <c r="G319" s="44" t="s">
        <v>244</v>
      </c>
      <c r="H319" s="237">
        <f>'Merluza común Artesanal'!G253</f>
        <v>3.6150000000000002</v>
      </c>
      <c r="I319" s="237">
        <f>'Merluza común Artesanal'!H253</f>
        <v>0</v>
      </c>
      <c r="J319" s="237">
        <f>'Merluza común Artesanal'!I253</f>
        <v>4.45</v>
      </c>
      <c r="K319" s="237">
        <f>'Merluza común Artesanal'!J253</f>
        <v>2.9430000000000001</v>
      </c>
      <c r="L319" s="237">
        <f>'Merluza común Artesanal'!K253</f>
        <v>1.5070000000000001</v>
      </c>
      <c r="M319" s="242">
        <f>'Merluza común Artesanal'!L253</f>
        <v>0.66134831460674159</v>
      </c>
      <c r="N319" s="135" t="str">
        <f>'Merluza común Artesanal'!M253</f>
        <v xml:space="preserve"> -</v>
      </c>
      <c r="O319" s="45">
        <f>'Cesiones Individuales'!$B$3</f>
        <v>43465</v>
      </c>
    </row>
    <row r="320" spans="1:15" ht="15.75" customHeight="1">
      <c r="A320" s="44" t="s">
        <v>235</v>
      </c>
      <c r="B320" s="44" t="s">
        <v>236</v>
      </c>
      <c r="C320" s="44" t="s">
        <v>389</v>
      </c>
      <c r="D320" s="35" t="s">
        <v>252</v>
      </c>
      <c r="E320" s="35" t="s">
        <v>286</v>
      </c>
      <c r="F320" s="44" t="s">
        <v>240</v>
      </c>
      <c r="G320" s="44" t="s">
        <v>244</v>
      </c>
      <c r="H320" s="237">
        <f>'Merluza común Artesanal'!N251</f>
        <v>7.2309999999999999</v>
      </c>
      <c r="I320" s="237">
        <f>'Merluza común Artesanal'!O251</f>
        <v>0</v>
      </c>
      <c r="J320" s="237">
        <f>'Merluza común Artesanal'!P251</f>
        <v>7.2309999999999999</v>
      </c>
      <c r="K320" s="237">
        <f>'Merluza común Artesanal'!Q251</f>
        <v>5.7240000000000002</v>
      </c>
      <c r="L320" s="237">
        <f>'Merluza común Artesanal'!R251</f>
        <v>1.5069999999999997</v>
      </c>
      <c r="M320" s="242">
        <f>'Merluza común Artesanal'!S251</f>
        <v>0.79159175770986034</v>
      </c>
      <c r="N320" s="135" t="s">
        <v>583</v>
      </c>
      <c r="O320" s="45">
        <f>'Cesiones Individuales'!$B$3</f>
        <v>43465</v>
      </c>
    </row>
    <row r="321" spans="1:15" ht="15.75" customHeight="1">
      <c r="A321" s="44" t="s">
        <v>235</v>
      </c>
      <c r="B321" s="44" t="s">
        <v>236</v>
      </c>
      <c r="C321" s="44" t="s">
        <v>389</v>
      </c>
      <c r="D321" s="35" t="s">
        <v>252</v>
      </c>
      <c r="E321" s="35" t="s">
        <v>62</v>
      </c>
      <c r="F321" s="44" t="s">
        <v>240</v>
      </c>
      <c r="G321" s="44" t="s">
        <v>240</v>
      </c>
      <c r="H321" s="237">
        <f>'Merluza común Artesanal'!G254</f>
        <v>0.63500000000000001</v>
      </c>
      <c r="I321" s="237">
        <f>'Merluza común Artesanal'!H254</f>
        <v>0</v>
      </c>
      <c r="J321" s="237">
        <f>'Merluza común Artesanal'!I254</f>
        <v>0.63500000000000001</v>
      </c>
      <c r="K321" s="237">
        <f>'Merluza común Artesanal'!J254</f>
        <v>0.16200000000000001</v>
      </c>
      <c r="L321" s="237">
        <f>'Merluza común Artesanal'!K254</f>
        <v>0.47299999999999998</v>
      </c>
      <c r="M321" s="242">
        <f>'Merluza común Artesanal'!L254</f>
        <v>0.2551181102362205</v>
      </c>
      <c r="N321" s="135" t="str">
        <f>'Merluza común Artesanal'!M254</f>
        <v xml:space="preserve"> -</v>
      </c>
      <c r="O321" s="45">
        <f>'Cesiones Individuales'!$B$3</f>
        <v>43465</v>
      </c>
    </row>
    <row r="322" spans="1:15" ht="15.75" customHeight="1">
      <c r="A322" s="44" t="s">
        <v>235</v>
      </c>
      <c r="B322" s="44" t="s">
        <v>236</v>
      </c>
      <c r="C322" s="44" t="s">
        <v>389</v>
      </c>
      <c r="D322" s="35" t="s">
        <v>252</v>
      </c>
      <c r="E322" s="35" t="s">
        <v>62</v>
      </c>
      <c r="F322" s="44" t="s">
        <v>241</v>
      </c>
      <c r="G322" s="44" t="s">
        <v>242</v>
      </c>
      <c r="H322" s="237">
        <f>'Merluza común Artesanal'!G255</f>
        <v>2.972</v>
      </c>
      <c r="I322" s="237">
        <f>'Merluza común Artesanal'!H255</f>
        <v>0</v>
      </c>
      <c r="J322" s="237">
        <f>'Merluza común Artesanal'!I255</f>
        <v>3.4449999999999998</v>
      </c>
      <c r="K322" s="237">
        <f>'Merluza común Artesanal'!J255</f>
        <v>3.1590000000000003</v>
      </c>
      <c r="L322" s="237">
        <f>'Merluza común Artesanal'!K255</f>
        <v>0.28599999999999959</v>
      </c>
      <c r="M322" s="242">
        <f>'Merluza común Artesanal'!L255</f>
        <v>0.91698113207547183</v>
      </c>
      <c r="N322" s="135" t="str">
        <f>'Merluza común Artesanal'!M255</f>
        <v xml:space="preserve"> -</v>
      </c>
      <c r="O322" s="45">
        <f>'Cesiones Individuales'!$B$3</f>
        <v>43465</v>
      </c>
    </row>
    <row r="323" spans="1:15" ht="15.75" customHeight="1">
      <c r="A323" s="44" t="s">
        <v>235</v>
      </c>
      <c r="B323" s="44" t="s">
        <v>236</v>
      </c>
      <c r="C323" s="44" t="s">
        <v>389</v>
      </c>
      <c r="D323" s="35" t="s">
        <v>252</v>
      </c>
      <c r="E323" s="35" t="s">
        <v>62</v>
      </c>
      <c r="F323" s="44" t="s">
        <v>243</v>
      </c>
      <c r="G323" s="44" t="s">
        <v>244</v>
      </c>
      <c r="H323" s="237">
        <f>'Merluza común Artesanal'!G256</f>
        <v>3.6070000000000002</v>
      </c>
      <c r="I323" s="237">
        <f>'Merluza común Artesanal'!H256</f>
        <v>0</v>
      </c>
      <c r="J323" s="237">
        <f>'Merluza común Artesanal'!I256</f>
        <v>3.8929999999999998</v>
      </c>
      <c r="K323" s="237">
        <f>'Merluza común Artesanal'!J256</f>
        <v>3.51</v>
      </c>
      <c r="L323" s="237">
        <f>'Merluza común Artesanal'!K256</f>
        <v>0.38300000000000001</v>
      </c>
      <c r="M323" s="242">
        <f>'Merluza común Artesanal'!L256</f>
        <v>0.9016182892370922</v>
      </c>
      <c r="N323" s="135" t="str">
        <f>'Merluza común Artesanal'!M256</f>
        <v xml:space="preserve"> -</v>
      </c>
      <c r="O323" s="45">
        <f>'Cesiones Individuales'!$B$3</f>
        <v>43465</v>
      </c>
    </row>
    <row r="324" spans="1:15" ht="15.75" customHeight="1">
      <c r="A324" s="44" t="s">
        <v>235</v>
      </c>
      <c r="B324" s="44" t="s">
        <v>236</v>
      </c>
      <c r="C324" s="44" t="s">
        <v>389</v>
      </c>
      <c r="D324" s="35" t="s">
        <v>252</v>
      </c>
      <c r="E324" s="35" t="s">
        <v>62</v>
      </c>
      <c r="F324" s="44" t="s">
        <v>240</v>
      </c>
      <c r="G324" s="44" t="s">
        <v>244</v>
      </c>
      <c r="H324" s="237">
        <f>'Merluza común Artesanal'!N254</f>
        <v>7.2140000000000004</v>
      </c>
      <c r="I324" s="237">
        <f>'Merluza común Artesanal'!O254</f>
        <v>0</v>
      </c>
      <c r="J324" s="237">
        <f>'Merluza común Artesanal'!P254</f>
        <v>7.2140000000000004</v>
      </c>
      <c r="K324" s="237">
        <f>'Merluza común Artesanal'!Q254</f>
        <v>6.8309999999999995</v>
      </c>
      <c r="L324" s="237">
        <f>'Merluza común Artesanal'!R254</f>
        <v>0.3830000000000009</v>
      </c>
      <c r="M324" s="242">
        <f>'Merluza común Artesanal'!S254</f>
        <v>0.94690878846686988</v>
      </c>
      <c r="N324" s="135" t="s">
        <v>583</v>
      </c>
      <c r="O324" s="45">
        <f>'Cesiones Individuales'!$B$3</f>
        <v>43465</v>
      </c>
    </row>
    <row r="325" spans="1:15" ht="15.75" customHeight="1">
      <c r="A325" s="44" t="s">
        <v>235</v>
      </c>
      <c r="B325" s="44" t="s">
        <v>236</v>
      </c>
      <c r="C325" s="44" t="s">
        <v>389</v>
      </c>
      <c r="D325" s="35" t="s">
        <v>252</v>
      </c>
      <c r="E325" s="35" t="s">
        <v>66</v>
      </c>
      <c r="F325" s="44" t="s">
        <v>240</v>
      </c>
      <c r="G325" s="44" t="s">
        <v>240</v>
      </c>
      <c r="H325" s="237">
        <f>'Merluza común Artesanal'!G257</f>
        <v>0.63600000000000001</v>
      </c>
      <c r="I325" s="237">
        <f>'Merluza común Artesanal'!H257</f>
        <v>0</v>
      </c>
      <c r="J325" s="237">
        <f>'Merluza común Artesanal'!I257</f>
        <v>0.63600000000000001</v>
      </c>
      <c r="K325" s="237">
        <f>'Merluza común Artesanal'!J257</f>
        <v>0.13500000000000001</v>
      </c>
      <c r="L325" s="237">
        <f>'Merluza común Artesanal'!K257</f>
        <v>0.501</v>
      </c>
      <c r="M325" s="242">
        <f>'Merluza común Artesanal'!L257</f>
        <v>0.21226415094339623</v>
      </c>
      <c r="N325" s="135" t="str">
        <f>'Merluza común Artesanal'!M257</f>
        <v xml:space="preserve"> -</v>
      </c>
      <c r="O325" s="45">
        <f>'Cesiones Individuales'!$B$3</f>
        <v>43465</v>
      </c>
    </row>
    <row r="326" spans="1:15" ht="15.75" customHeight="1">
      <c r="A326" s="44" t="s">
        <v>235</v>
      </c>
      <c r="B326" s="44" t="s">
        <v>236</v>
      </c>
      <c r="C326" s="44" t="s">
        <v>389</v>
      </c>
      <c r="D326" s="35" t="s">
        <v>252</v>
      </c>
      <c r="E326" s="35" t="s">
        <v>66</v>
      </c>
      <c r="F326" s="44" t="s">
        <v>241</v>
      </c>
      <c r="G326" s="44" t="s">
        <v>242</v>
      </c>
      <c r="H326" s="237">
        <f>'Merluza común Artesanal'!G258</f>
        <v>2.9780000000000002</v>
      </c>
      <c r="I326" s="237">
        <f>'Merluza común Artesanal'!H258</f>
        <v>0</v>
      </c>
      <c r="J326" s="237">
        <f>'Merluza común Artesanal'!I258</f>
        <v>3.4790000000000001</v>
      </c>
      <c r="K326" s="237">
        <f>'Merluza común Artesanal'!J258</f>
        <v>1.647</v>
      </c>
      <c r="L326" s="237">
        <f>'Merluza común Artesanal'!K258</f>
        <v>1.8320000000000001</v>
      </c>
      <c r="M326" s="242">
        <f>'Merluza común Artesanal'!L258</f>
        <v>0.4734118999712561</v>
      </c>
      <c r="N326" s="135" t="str">
        <f>'Merluza común Artesanal'!M258</f>
        <v xml:space="preserve"> -</v>
      </c>
      <c r="O326" s="45">
        <f>'Cesiones Individuales'!$B$3</f>
        <v>43465</v>
      </c>
    </row>
    <row r="327" spans="1:15" ht="15.75" customHeight="1">
      <c r="A327" s="44" t="s">
        <v>235</v>
      </c>
      <c r="B327" s="44" t="s">
        <v>236</v>
      </c>
      <c r="C327" s="44" t="s">
        <v>389</v>
      </c>
      <c r="D327" s="35" t="s">
        <v>252</v>
      </c>
      <c r="E327" s="35" t="s">
        <v>66</v>
      </c>
      <c r="F327" s="44" t="s">
        <v>243</v>
      </c>
      <c r="G327" s="44" t="s">
        <v>244</v>
      </c>
      <c r="H327" s="237">
        <f>'Merluza común Artesanal'!G259</f>
        <v>3.6139999999999999</v>
      </c>
      <c r="I327" s="237">
        <f>'Merluza común Artesanal'!H259</f>
        <v>0</v>
      </c>
      <c r="J327" s="237">
        <f>'Merluza común Artesanal'!I259</f>
        <v>5.4459999999999997</v>
      </c>
      <c r="K327" s="237">
        <f>'Merluza común Artesanal'!J259</f>
        <v>0.40500000000000003</v>
      </c>
      <c r="L327" s="237">
        <f>'Merluza común Artesanal'!K259</f>
        <v>5.0409999999999995</v>
      </c>
      <c r="M327" s="242">
        <f>'Merluza común Artesanal'!L259</f>
        <v>7.4366507528461259E-2</v>
      </c>
      <c r="N327" s="135" t="str">
        <f>'Merluza común Artesanal'!M259</f>
        <v xml:space="preserve"> -</v>
      </c>
      <c r="O327" s="45">
        <f>'Cesiones Individuales'!$B$3</f>
        <v>43465</v>
      </c>
    </row>
    <row r="328" spans="1:15" ht="15.75" customHeight="1">
      <c r="A328" s="44" t="s">
        <v>235</v>
      </c>
      <c r="B328" s="44" t="s">
        <v>236</v>
      </c>
      <c r="C328" s="44" t="s">
        <v>389</v>
      </c>
      <c r="D328" s="35" t="s">
        <v>252</v>
      </c>
      <c r="E328" s="35" t="s">
        <v>66</v>
      </c>
      <c r="F328" s="44" t="s">
        <v>240</v>
      </c>
      <c r="G328" s="44" t="s">
        <v>244</v>
      </c>
      <c r="H328" s="237">
        <f>'Merluza común Artesanal'!N257</f>
        <v>7.2279999999999998</v>
      </c>
      <c r="I328" s="237">
        <f>'Merluza común Artesanal'!O257</f>
        <v>0</v>
      </c>
      <c r="J328" s="237">
        <f>'Merluza común Artesanal'!P257</f>
        <v>7.2279999999999998</v>
      </c>
      <c r="K328" s="237">
        <f>'Merluza común Artesanal'!Q257</f>
        <v>2.1870000000000003</v>
      </c>
      <c r="L328" s="237">
        <f>'Merluza común Artesanal'!R257</f>
        <v>5.0409999999999995</v>
      </c>
      <c r="M328" s="242">
        <f>'Merluza común Artesanal'!S257</f>
        <v>0.30257332595462094</v>
      </c>
      <c r="N328" s="135" t="s">
        <v>583</v>
      </c>
      <c r="O328" s="45">
        <f>'Cesiones Individuales'!$B$3</f>
        <v>43465</v>
      </c>
    </row>
    <row r="329" spans="1:15" ht="15.75" customHeight="1">
      <c r="A329" s="44" t="s">
        <v>235</v>
      </c>
      <c r="B329" s="44" t="s">
        <v>236</v>
      </c>
      <c r="C329" s="44" t="s">
        <v>389</v>
      </c>
      <c r="D329" s="35" t="s">
        <v>252</v>
      </c>
      <c r="E329" s="35" t="s">
        <v>67</v>
      </c>
      <c r="F329" s="44" t="s">
        <v>240</v>
      </c>
      <c r="G329" s="44" t="s">
        <v>240</v>
      </c>
      <c r="H329" s="237">
        <f>'Merluza común Artesanal'!G260</f>
        <v>0.63600000000000001</v>
      </c>
      <c r="I329" s="237">
        <f>'Merluza común Artesanal'!H260</f>
        <v>0</v>
      </c>
      <c r="J329" s="237">
        <f>'Merluza común Artesanal'!I260</f>
        <v>0.63600000000000001</v>
      </c>
      <c r="K329" s="237">
        <f>'Merluza común Artesanal'!J260</f>
        <v>0</v>
      </c>
      <c r="L329" s="237">
        <f>'Merluza común Artesanal'!K260</f>
        <v>0.63600000000000001</v>
      </c>
      <c r="M329" s="242">
        <f>'Merluza común Artesanal'!L260</f>
        <v>0</v>
      </c>
      <c r="N329" s="135" t="str">
        <f>'Merluza común Artesanal'!M260</f>
        <v xml:space="preserve"> -</v>
      </c>
      <c r="O329" s="45">
        <f>'Cesiones Individuales'!$B$3</f>
        <v>43465</v>
      </c>
    </row>
    <row r="330" spans="1:15" ht="15.75" customHeight="1">
      <c r="A330" s="44" t="s">
        <v>235</v>
      </c>
      <c r="B330" s="44" t="s">
        <v>236</v>
      </c>
      <c r="C330" s="44" t="s">
        <v>389</v>
      </c>
      <c r="D330" s="35" t="s">
        <v>252</v>
      </c>
      <c r="E330" s="35" t="s">
        <v>67</v>
      </c>
      <c r="F330" s="44" t="s">
        <v>241</v>
      </c>
      <c r="G330" s="44" t="s">
        <v>242</v>
      </c>
      <c r="H330" s="237">
        <f>'Merluza común Artesanal'!G261</f>
        <v>2.9790000000000001</v>
      </c>
      <c r="I330" s="237">
        <f>'Merluza común Artesanal'!H261</f>
        <v>0</v>
      </c>
      <c r="J330" s="237">
        <f>'Merluza común Artesanal'!I261</f>
        <v>3.6150000000000002</v>
      </c>
      <c r="K330" s="237">
        <f>'Merluza común Artesanal'!J261</f>
        <v>2.3220000000000001</v>
      </c>
      <c r="L330" s="237">
        <f>'Merluza común Artesanal'!K261</f>
        <v>1.2930000000000001</v>
      </c>
      <c r="M330" s="242">
        <f>'Merluza común Artesanal'!L261</f>
        <v>0.6423236514522821</v>
      </c>
      <c r="N330" s="135" t="str">
        <f>'Merluza común Artesanal'!M261</f>
        <v xml:space="preserve"> -</v>
      </c>
      <c r="O330" s="45">
        <f>'Cesiones Individuales'!$B$3</f>
        <v>43465</v>
      </c>
    </row>
    <row r="331" spans="1:15" ht="15.75" customHeight="1">
      <c r="A331" s="44" t="s">
        <v>235</v>
      </c>
      <c r="B331" s="44" t="s">
        <v>236</v>
      </c>
      <c r="C331" s="44" t="s">
        <v>389</v>
      </c>
      <c r="D331" s="35" t="s">
        <v>252</v>
      </c>
      <c r="E331" s="35" t="s">
        <v>67</v>
      </c>
      <c r="F331" s="44" t="s">
        <v>243</v>
      </c>
      <c r="G331" s="44" t="s">
        <v>244</v>
      </c>
      <c r="H331" s="237">
        <f>'Merluza común Artesanal'!G262</f>
        <v>3.6150000000000002</v>
      </c>
      <c r="I331" s="237">
        <f>'Merluza común Artesanal'!H262</f>
        <v>0</v>
      </c>
      <c r="J331" s="237">
        <f>'Merluza común Artesanal'!I262</f>
        <v>4.9080000000000004</v>
      </c>
      <c r="K331" s="237">
        <f>'Merluza común Artesanal'!J262</f>
        <v>4.8869999999999996</v>
      </c>
      <c r="L331" s="237">
        <f>'Merluza común Artesanal'!K262</f>
        <v>2.1000000000000796E-2</v>
      </c>
      <c r="M331" s="242">
        <f>'Merluza común Artesanal'!L262</f>
        <v>0.99572127139364286</v>
      </c>
      <c r="N331" s="135">
        <f>'Merluza común Artesanal'!M262</f>
        <v>43458</v>
      </c>
      <c r="O331" s="45">
        <f>'Cesiones Individuales'!$B$3</f>
        <v>43465</v>
      </c>
    </row>
    <row r="332" spans="1:15" ht="15.75" customHeight="1">
      <c r="A332" s="44" t="s">
        <v>235</v>
      </c>
      <c r="B332" s="44" t="s">
        <v>236</v>
      </c>
      <c r="C332" s="44" t="s">
        <v>389</v>
      </c>
      <c r="D332" s="35" t="s">
        <v>252</v>
      </c>
      <c r="E332" s="35" t="s">
        <v>67</v>
      </c>
      <c r="F332" s="44" t="s">
        <v>240</v>
      </c>
      <c r="G332" s="44" t="s">
        <v>244</v>
      </c>
      <c r="H332" s="237">
        <f>'Merluza común Artesanal'!N260</f>
        <v>7.23</v>
      </c>
      <c r="I332" s="237">
        <f>'Merluza común Artesanal'!O260</f>
        <v>0</v>
      </c>
      <c r="J332" s="237">
        <f>'Merluza común Artesanal'!P260</f>
        <v>7.23</v>
      </c>
      <c r="K332" s="237">
        <f>'Merluza común Artesanal'!Q260</f>
        <v>7.2089999999999996</v>
      </c>
      <c r="L332" s="237">
        <f>'Merluza común Artesanal'!R260</f>
        <v>2.1000000000000796E-2</v>
      </c>
      <c r="M332" s="242">
        <f>'Merluza común Artesanal'!S260</f>
        <v>0.9970954356846472</v>
      </c>
      <c r="N332" s="135" t="s">
        <v>583</v>
      </c>
      <c r="O332" s="45">
        <f>'Cesiones Individuales'!$B$3</f>
        <v>43465</v>
      </c>
    </row>
    <row r="333" spans="1:15" ht="15.75" customHeight="1">
      <c r="A333" s="44" t="s">
        <v>235</v>
      </c>
      <c r="B333" s="44" t="s">
        <v>236</v>
      </c>
      <c r="C333" s="44" t="s">
        <v>389</v>
      </c>
      <c r="D333" s="35" t="s">
        <v>252</v>
      </c>
      <c r="E333" s="35" t="s">
        <v>73</v>
      </c>
      <c r="F333" s="44" t="s">
        <v>240</v>
      </c>
      <c r="G333" s="44" t="s">
        <v>240</v>
      </c>
      <c r="H333" s="237">
        <f>'Merluza común Artesanal'!G263</f>
        <v>0.63500000000000001</v>
      </c>
      <c r="I333" s="237">
        <f>'Merluza común Artesanal'!H263</f>
        <v>0</v>
      </c>
      <c r="J333" s="237">
        <f>'Merluza común Artesanal'!I263</f>
        <v>0.63500000000000001</v>
      </c>
      <c r="K333" s="237">
        <f>'Merluza común Artesanal'!J263</f>
        <v>0.24299999999999999</v>
      </c>
      <c r="L333" s="237">
        <f>'Merluza común Artesanal'!K263</f>
        <v>0.39200000000000002</v>
      </c>
      <c r="M333" s="242">
        <f>'Merluza común Artesanal'!L263</f>
        <v>0.38267716535433072</v>
      </c>
      <c r="N333" s="135" t="str">
        <f>'Merluza común Artesanal'!M263</f>
        <v xml:space="preserve"> -</v>
      </c>
      <c r="O333" s="45">
        <f>'Cesiones Individuales'!$B$3</f>
        <v>43465</v>
      </c>
    </row>
    <row r="334" spans="1:15" ht="15.75" customHeight="1">
      <c r="A334" s="44" t="s">
        <v>235</v>
      </c>
      <c r="B334" s="44" t="s">
        <v>236</v>
      </c>
      <c r="C334" s="44" t="s">
        <v>389</v>
      </c>
      <c r="D334" s="35" t="s">
        <v>252</v>
      </c>
      <c r="E334" s="35" t="s">
        <v>73</v>
      </c>
      <c r="F334" s="44" t="s">
        <v>241</v>
      </c>
      <c r="G334" s="44" t="s">
        <v>242</v>
      </c>
      <c r="H334" s="237">
        <f>'Merluza común Artesanal'!G264</f>
        <v>2.972</v>
      </c>
      <c r="I334" s="237">
        <f>'Merluza común Artesanal'!H264</f>
        <v>0</v>
      </c>
      <c r="J334" s="237">
        <f>'Merluza común Artesanal'!I264</f>
        <v>3.3639999999999999</v>
      </c>
      <c r="K334" s="237">
        <f>'Merluza común Artesanal'!J264</f>
        <v>3.2669999999999999</v>
      </c>
      <c r="L334" s="237">
        <f>'Merluza común Artesanal'!K264</f>
        <v>9.6999999999999975E-2</v>
      </c>
      <c r="M334" s="242">
        <f>'Merluza común Artesanal'!L264</f>
        <v>0.9711652794292509</v>
      </c>
      <c r="N334" s="135" t="str">
        <f>'Merluza común Artesanal'!M264</f>
        <v xml:space="preserve"> -</v>
      </c>
      <c r="O334" s="45">
        <f>'Cesiones Individuales'!$B$3</f>
        <v>43465</v>
      </c>
    </row>
    <row r="335" spans="1:15" ht="15.75" customHeight="1">
      <c r="A335" s="44" t="s">
        <v>235</v>
      </c>
      <c r="B335" s="44" t="s">
        <v>236</v>
      </c>
      <c r="C335" s="44" t="s">
        <v>389</v>
      </c>
      <c r="D335" s="35" t="s">
        <v>252</v>
      </c>
      <c r="E335" s="35" t="s">
        <v>73</v>
      </c>
      <c r="F335" s="44" t="s">
        <v>243</v>
      </c>
      <c r="G335" s="44" t="s">
        <v>244</v>
      </c>
      <c r="H335" s="237">
        <f>'Merluza común Artesanal'!G265</f>
        <v>3.6070000000000002</v>
      </c>
      <c r="I335" s="237">
        <f>'Merluza común Artesanal'!H265</f>
        <v>0</v>
      </c>
      <c r="J335" s="237">
        <f>'Merluza común Artesanal'!I265</f>
        <v>3.7040000000000002</v>
      </c>
      <c r="K335" s="237">
        <f>'Merluza común Artesanal'!J265</f>
        <v>3.6989999999999998</v>
      </c>
      <c r="L335" s="237">
        <f>'Merluza común Artesanal'!K265</f>
        <v>5.0000000000003375E-3</v>
      </c>
      <c r="M335" s="242">
        <f>'Merluza común Artesanal'!L265</f>
        <v>0.99865010799136056</v>
      </c>
      <c r="N335" s="135">
        <f>'Merluza común Artesanal'!M265</f>
        <v>43446</v>
      </c>
      <c r="O335" s="45">
        <f>'Cesiones Individuales'!$B$3</f>
        <v>43465</v>
      </c>
    </row>
    <row r="336" spans="1:15" ht="15.75" customHeight="1">
      <c r="A336" s="44" t="s">
        <v>235</v>
      </c>
      <c r="B336" s="44" t="s">
        <v>236</v>
      </c>
      <c r="C336" s="44" t="s">
        <v>389</v>
      </c>
      <c r="D336" s="35" t="s">
        <v>252</v>
      </c>
      <c r="E336" s="35" t="s">
        <v>73</v>
      </c>
      <c r="F336" s="44" t="s">
        <v>240</v>
      </c>
      <c r="G336" s="44" t="s">
        <v>244</v>
      </c>
      <c r="H336" s="237">
        <f>'Merluza común Artesanal'!N263</f>
        <v>7.2140000000000004</v>
      </c>
      <c r="I336" s="237">
        <f>'Merluza común Artesanal'!O263</f>
        <v>0</v>
      </c>
      <c r="J336" s="237">
        <f>'Merluza común Artesanal'!P263</f>
        <v>7.2140000000000004</v>
      </c>
      <c r="K336" s="237">
        <f>'Merluza común Artesanal'!Q263</f>
        <v>7.2089999999999996</v>
      </c>
      <c r="L336" s="237">
        <f>'Merluza común Artesanal'!R263</f>
        <v>5.0000000000007816E-3</v>
      </c>
      <c r="M336" s="242">
        <f>'Merluza común Artesanal'!S263</f>
        <v>0.99930690324369276</v>
      </c>
      <c r="N336" s="135" t="s">
        <v>583</v>
      </c>
      <c r="O336" s="45">
        <f>'Cesiones Individuales'!$B$3</f>
        <v>43465</v>
      </c>
    </row>
    <row r="337" spans="1:15" ht="15.75" customHeight="1">
      <c r="A337" s="44" t="s">
        <v>235</v>
      </c>
      <c r="B337" s="44" t="s">
        <v>236</v>
      </c>
      <c r="C337" s="44" t="s">
        <v>389</v>
      </c>
      <c r="D337" s="35" t="s">
        <v>252</v>
      </c>
      <c r="E337" s="35" t="s">
        <v>77</v>
      </c>
      <c r="F337" s="44" t="s">
        <v>240</v>
      </c>
      <c r="G337" s="44" t="s">
        <v>240</v>
      </c>
      <c r="H337" s="237">
        <f>'Merluza común Artesanal'!G266</f>
        <v>0.63600000000000001</v>
      </c>
      <c r="I337" s="237">
        <f>'Merluza común Artesanal'!H266</f>
        <v>0</v>
      </c>
      <c r="J337" s="237">
        <f>'Merluza común Artesanal'!I266</f>
        <v>0.63600000000000001</v>
      </c>
      <c r="K337" s="237">
        <f>'Merluza común Artesanal'!J266</f>
        <v>0.54</v>
      </c>
      <c r="L337" s="237">
        <f>'Merluza común Artesanal'!K266</f>
        <v>9.5999999999999974E-2</v>
      </c>
      <c r="M337" s="242">
        <f>'Merluza común Artesanal'!L266</f>
        <v>0.84905660377358494</v>
      </c>
      <c r="N337" s="135" t="str">
        <f>'Merluza común Artesanal'!M266</f>
        <v xml:space="preserve"> -</v>
      </c>
      <c r="O337" s="45">
        <f>'Cesiones Individuales'!$B$3</f>
        <v>43465</v>
      </c>
    </row>
    <row r="338" spans="1:15" ht="15.75" customHeight="1">
      <c r="A338" s="44" t="s">
        <v>235</v>
      </c>
      <c r="B338" s="44" t="s">
        <v>236</v>
      </c>
      <c r="C338" s="44" t="s">
        <v>389</v>
      </c>
      <c r="D338" s="35" t="s">
        <v>252</v>
      </c>
      <c r="E338" s="35" t="s">
        <v>77</v>
      </c>
      <c r="F338" s="44" t="s">
        <v>241</v>
      </c>
      <c r="G338" s="44" t="s">
        <v>242</v>
      </c>
      <c r="H338" s="237">
        <f>'Merluza común Artesanal'!G267</f>
        <v>2.976</v>
      </c>
      <c r="I338" s="237">
        <f>'Merluza común Artesanal'!H267</f>
        <v>0</v>
      </c>
      <c r="J338" s="237">
        <f>'Merluza común Artesanal'!I267</f>
        <v>3.0720000000000001</v>
      </c>
      <c r="K338" s="237">
        <f>'Merluza común Artesanal'!J267</f>
        <v>0.81</v>
      </c>
      <c r="L338" s="237">
        <f>'Merluza común Artesanal'!K267</f>
        <v>2.262</v>
      </c>
      <c r="M338" s="242">
        <f>'Merluza común Artesanal'!L267</f>
        <v>0.263671875</v>
      </c>
      <c r="N338" s="135" t="str">
        <f>'Merluza común Artesanal'!M267</f>
        <v xml:space="preserve"> -</v>
      </c>
      <c r="O338" s="45">
        <f>'Cesiones Individuales'!$B$3</f>
        <v>43465</v>
      </c>
    </row>
    <row r="339" spans="1:15" ht="15.75" customHeight="1">
      <c r="A339" s="44" t="s">
        <v>235</v>
      </c>
      <c r="B339" s="44" t="s">
        <v>236</v>
      </c>
      <c r="C339" s="44" t="s">
        <v>389</v>
      </c>
      <c r="D339" s="35" t="s">
        <v>252</v>
      </c>
      <c r="E339" s="35" t="s">
        <v>77</v>
      </c>
      <c r="F339" s="44" t="s">
        <v>243</v>
      </c>
      <c r="G339" s="44" t="s">
        <v>244</v>
      </c>
      <c r="H339" s="237">
        <f>'Merluza común Artesanal'!G268</f>
        <v>3.6110000000000002</v>
      </c>
      <c r="I339" s="237">
        <f>'Merluza común Artesanal'!H268</f>
        <v>0</v>
      </c>
      <c r="J339" s="237">
        <f>'Merluza común Artesanal'!I268</f>
        <v>5.8730000000000002</v>
      </c>
      <c r="K339" s="237">
        <f>'Merluza común Artesanal'!J268</f>
        <v>5.2380000000000004</v>
      </c>
      <c r="L339" s="237">
        <f>'Merluza común Artesanal'!K268</f>
        <v>0.63499999999999979</v>
      </c>
      <c r="M339" s="242">
        <f>'Merluza común Artesanal'!L268</f>
        <v>0.8918780861569896</v>
      </c>
      <c r="N339" s="135" t="str">
        <f>'Merluza común Artesanal'!M268</f>
        <v xml:space="preserve"> -</v>
      </c>
      <c r="O339" s="45">
        <f>'Cesiones Individuales'!$B$3</f>
        <v>43465</v>
      </c>
    </row>
    <row r="340" spans="1:15" ht="15.75" customHeight="1">
      <c r="A340" s="44" t="s">
        <v>235</v>
      </c>
      <c r="B340" s="44" t="s">
        <v>236</v>
      </c>
      <c r="C340" s="44" t="s">
        <v>389</v>
      </c>
      <c r="D340" s="35" t="s">
        <v>252</v>
      </c>
      <c r="E340" s="35" t="s">
        <v>77</v>
      </c>
      <c r="F340" s="44" t="s">
        <v>240</v>
      </c>
      <c r="G340" s="44" t="s">
        <v>244</v>
      </c>
      <c r="H340" s="237">
        <f>'Merluza común Artesanal'!N266</f>
        <v>7.2230000000000008</v>
      </c>
      <c r="I340" s="237">
        <f>'Merluza común Artesanal'!O266</f>
        <v>0</v>
      </c>
      <c r="J340" s="237">
        <f>'Merluza común Artesanal'!P266</f>
        <v>7.2230000000000008</v>
      </c>
      <c r="K340" s="237">
        <f>'Merluza común Artesanal'!Q266</f>
        <v>6.588000000000001</v>
      </c>
      <c r="L340" s="237">
        <f>'Merluza común Artesanal'!R266</f>
        <v>0.63499999999999979</v>
      </c>
      <c r="M340" s="242">
        <f>'Merluza común Artesanal'!S266</f>
        <v>0.91208639069638653</v>
      </c>
      <c r="N340" s="135" t="s">
        <v>583</v>
      </c>
      <c r="O340" s="45">
        <f>'Cesiones Individuales'!$B$3</f>
        <v>43465</v>
      </c>
    </row>
    <row r="341" spans="1:15" ht="15.75" customHeight="1">
      <c r="A341" s="44" t="s">
        <v>235</v>
      </c>
      <c r="B341" s="44" t="s">
        <v>236</v>
      </c>
      <c r="C341" s="44" t="s">
        <v>389</v>
      </c>
      <c r="D341" s="35" t="s">
        <v>252</v>
      </c>
      <c r="E341" s="35" t="s">
        <v>80</v>
      </c>
      <c r="F341" s="44" t="s">
        <v>240</v>
      </c>
      <c r="G341" s="44" t="s">
        <v>240</v>
      </c>
      <c r="H341" s="237">
        <f>'Merluza común Artesanal'!G269</f>
        <v>0.63500000000000001</v>
      </c>
      <c r="I341" s="237">
        <f>'Merluza común Artesanal'!H269</f>
        <v>0</v>
      </c>
      <c r="J341" s="237">
        <f>'Merluza común Artesanal'!I269</f>
        <v>0.63500000000000001</v>
      </c>
      <c r="K341" s="237">
        <f>'Merluza común Artesanal'!J269</f>
        <v>1.08</v>
      </c>
      <c r="L341" s="237">
        <f>'Merluza común Artesanal'!K269</f>
        <v>-0.44500000000000006</v>
      </c>
      <c r="M341" s="242">
        <f>'Merluza común Artesanal'!L269</f>
        <v>1.7007874015748032</v>
      </c>
      <c r="N341" s="135" t="str">
        <f>'Merluza común Artesanal'!M269</f>
        <v xml:space="preserve"> -</v>
      </c>
      <c r="O341" s="45">
        <f>'Cesiones Individuales'!$B$3</f>
        <v>43465</v>
      </c>
    </row>
    <row r="342" spans="1:15" ht="15.75" customHeight="1">
      <c r="A342" s="44" t="s">
        <v>235</v>
      </c>
      <c r="B342" s="44" t="s">
        <v>236</v>
      </c>
      <c r="C342" s="44" t="s">
        <v>389</v>
      </c>
      <c r="D342" s="35" t="s">
        <v>252</v>
      </c>
      <c r="E342" s="35" t="s">
        <v>80</v>
      </c>
      <c r="F342" s="44" t="s">
        <v>241</v>
      </c>
      <c r="G342" s="44" t="s">
        <v>242</v>
      </c>
      <c r="H342" s="237">
        <f>'Merluza común Artesanal'!G270</f>
        <v>2.9729999999999999</v>
      </c>
      <c r="I342" s="237">
        <f>'Merluza común Artesanal'!H270</f>
        <v>0</v>
      </c>
      <c r="J342" s="237">
        <f>'Merluza común Artesanal'!I270</f>
        <v>2.5279999999999996</v>
      </c>
      <c r="K342" s="237">
        <f>'Merluza común Artesanal'!J270</f>
        <v>1.431</v>
      </c>
      <c r="L342" s="237">
        <f>'Merluza común Artesanal'!K270</f>
        <v>1.0969999999999995</v>
      </c>
      <c r="M342" s="242">
        <f>'Merluza común Artesanal'!L270</f>
        <v>0.56606012658227856</v>
      </c>
      <c r="N342" s="135" t="str">
        <f>'Merluza común Artesanal'!M270</f>
        <v xml:space="preserve"> -</v>
      </c>
      <c r="O342" s="45">
        <f>'Cesiones Individuales'!$B$3</f>
        <v>43465</v>
      </c>
    </row>
    <row r="343" spans="1:15" ht="15.75" customHeight="1">
      <c r="A343" s="44" t="s">
        <v>235</v>
      </c>
      <c r="B343" s="44" t="s">
        <v>236</v>
      </c>
      <c r="C343" s="44" t="s">
        <v>389</v>
      </c>
      <c r="D343" s="35" t="s">
        <v>252</v>
      </c>
      <c r="E343" s="35" t="s">
        <v>80</v>
      </c>
      <c r="F343" s="44" t="s">
        <v>243</v>
      </c>
      <c r="G343" s="44" t="s">
        <v>244</v>
      </c>
      <c r="H343" s="237">
        <f>'Merluza común Artesanal'!G271</f>
        <v>3.6080000000000001</v>
      </c>
      <c r="I343" s="237">
        <f>'Merluza común Artesanal'!H271</f>
        <v>0</v>
      </c>
      <c r="J343" s="237">
        <f>'Merluza común Artesanal'!I271</f>
        <v>4.7050000000000001</v>
      </c>
      <c r="K343" s="237">
        <f>'Merluza común Artesanal'!J271</f>
        <v>3.7530000000000001</v>
      </c>
      <c r="L343" s="237">
        <f>'Merluza común Artesanal'!K271</f>
        <v>0.95199999999999996</v>
      </c>
      <c r="M343" s="242">
        <f>'Merluza común Artesanal'!L271</f>
        <v>0.79766206163655684</v>
      </c>
      <c r="N343" s="135" t="str">
        <f>'Merluza común Artesanal'!M271</f>
        <v xml:space="preserve"> -</v>
      </c>
      <c r="O343" s="45">
        <f>'Cesiones Individuales'!$B$3</f>
        <v>43465</v>
      </c>
    </row>
    <row r="344" spans="1:15" ht="15.75" customHeight="1">
      <c r="A344" s="44" t="s">
        <v>235</v>
      </c>
      <c r="B344" s="44" t="s">
        <v>236</v>
      </c>
      <c r="C344" s="44" t="s">
        <v>389</v>
      </c>
      <c r="D344" s="35" t="s">
        <v>252</v>
      </c>
      <c r="E344" s="35" t="s">
        <v>80</v>
      </c>
      <c r="F344" s="44" t="s">
        <v>240</v>
      </c>
      <c r="G344" s="44" t="s">
        <v>244</v>
      </c>
      <c r="H344" s="237">
        <f>'Merluza común Artesanal'!N269</f>
        <v>7.2159999999999993</v>
      </c>
      <c r="I344" s="237">
        <f>'Merluza común Artesanal'!O269</f>
        <v>0</v>
      </c>
      <c r="J344" s="237">
        <f>'Merluza común Artesanal'!P269</f>
        <v>7.2159999999999993</v>
      </c>
      <c r="K344" s="237">
        <f>'Merluza común Artesanal'!Q269</f>
        <v>6.2640000000000002</v>
      </c>
      <c r="L344" s="237">
        <f>'Merluza común Artesanal'!R269</f>
        <v>0.95199999999999907</v>
      </c>
      <c r="M344" s="242">
        <f>'Merluza común Artesanal'!S269</f>
        <v>0.86807095343680718</v>
      </c>
      <c r="N344" s="215" t="s">
        <v>583</v>
      </c>
      <c r="O344" s="45">
        <f>'Cesiones Individuales'!$B$3</f>
        <v>43465</v>
      </c>
    </row>
    <row r="345" spans="1:15" ht="15.75" customHeight="1">
      <c r="A345" s="44" t="s">
        <v>235</v>
      </c>
      <c r="B345" s="44" t="s">
        <v>236</v>
      </c>
      <c r="C345" s="44" t="s">
        <v>389</v>
      </c>
      <c r="D345" s="35" t="s">
        <v>252</v>
      </c>
      <c r="E345" s="35" t="s">
        <v>82</v>
      </c>
      <c r="F345" s="44" t="s">
        <v>240</v>
      </c>
      <c r="G345" s="44" t="s">
        <v>240</v>
      </c>
      <c r="H345" s="237">
        <f>'Merluza común Artesanal'!G272</f>
        <v>0.63500000000000001</v>
      </c>
      <c r="I345" s="237">
        <f>'Merluza común Artesanal'!H272</f>
        <v>0</v>
      </c>
      <c r="J345" s="237">
        <f>'Merluza común Artesanal'!I272</f>
        <v>0.63500000000000001</v>
      </c>
      <c r="K345" s="237">
        <f>'Merluza común Artesanal'!J272</f>
        <v>0</v>
      </c>
      <c r="L345" s="237">
        <f>'Merluza común Artesanal'!K272</f>
        <v>0.63500000000000001</v>
      </c>
      <c r="M345" s="242">
        <f>'Merluza común Artesanal'!L272</f>
        <v>0</v>
      </c>
      <c r="N345" s="215">
        <f>'Merluza común Artesanal'!M273</f>
        <v>43258</v>
      </c>
      <c r="O345" s="45">
        <f>'Cesiones Individuales'!$B$3</f>
        <v>43465</v>
      </c>
    </row>
    <row r="346" spans="1:15" ht="15.75" customHeight="1">
      <c r="A346" s="44" t="s">
        <v>235</v>
      </c>
      <c r="B346" s="44" t="s">
        <v>236</v>
      </c>
      <c r="C346" s="44" t="s">
        <v>389</v>
      </c>
      <c r="D346" s="35" t="s">
        <v>252</v>
      </c>
      <c r="E346" s="35" t="s">
        <v>82</v>
      </c>
      <c r="F346" s="44" t="s">
        <v>241</v>
      </c>
      <c r="G346" s="44" t="s">
        <v>242</v>
      </c>
      <c r="H346" s="237">
        <f>'Merluza común Artesanal'!G273</f>
        <v>2.972</v>
      </c>
      <c r="I346" s="237">
        <f>'Merluza común Artesanal'!H273</f>
        <v>0</v>
      </c>
      <c r="J346" s="237">
        <f>'Merluza común Artesanal'!I273</f>
        <v>3.6070000000000002</v>
      </c>
      <c r="K346" s="237">
        <f>'Merluza común Artesanal'!J273</f>
        <v>3.5910000000000002</v>
      </c>
      <c r="L346" s="237">
        <f>'Merluza común Artesanal'!K273</f>
        <v>1.6000000000000014E-2</v>
      </c>
      <c r="M346" s="242">
        <f>'Merluza común Artesanal'!L273</f>
        <v>0.99556418075963404</v>
      </c>
      <c r="N346" s="215" t="str">
        <f>'Merluza común Artesanal'!M274</f>
        <v xml:space="preserve"> -</v>
      </c>
      <c r="O346" s="45">
        <f>'Cesiones Individuales'!$B$3</f>
        <v>43465</v>
      </c>
    </row>
    <row r="347" spans="1:15" ht="15.75" customHeight="1">
      <c r="A347" s="44" t="s">
        <v>235</v>
      </c>
      <c r="B347" s="44" t="s">
        <v>236</v>
      </c>
      <c r="C347" s="44" t="s">
        <v>389</v>
      </c>
      <c r="D347" s="35" t="s">
        <v>252</v>
      </c>
      <c r="E347" s="35" t="s">
        <v>82</v>
      </c>
      <c r="F347" s="44" t="s">
        <v>243</v>
      </c>
      <c r="G347" s="44" t="s">
        <v>244</v>
      </c>
      <c r="H347" s="237">
        <f>'Merluza común Artesanal'!G274</f>
        <v>3.6070000000000002</v>
      </c>
      <c r="I347" s="237">
        <f>'Merluza común Artesanal'!H274</f>
        <v>0</v>
      </c>
      <c r="J347" s="237">
        <f>'Merluza común Artesanal'!I274</f>
        <v>3.6230000000000002</v>
      </c>
      <c r="K347" s="237">
        <f>'Merluza común Artesanal'!J274</f>
        <v>0.54</v>
      </c>
      <c r="L347" s="237">
        <f>'Merluza común Artesanal'!K274</f>
        <v>3.0830000000000002</v>
      </c>
      <c r="M347" s="242">
        <f>'Merluza común Artesanal'!L274</f>
        <v>0.14904775048302513</v>
      </c>
      <c r="N347" s="215" t="str">
        <f>'Merluza común Artesanal'!M275</f>
        <v xml:space="preserve"> -</v>
      </c>
      <c r="O347" s="45">
        <f>'Cesiones Individuales'!$B$3</f>
        <v>43465</v>
      </c>
    </row>
    <row r="348" spans="1:15" ht="15.75" customHeight="1">
      <c r="A348" s="44" t="s">
        <v>235</v>
      </c>
      <c r="B348" s="44" t="s">
        <v>236</v>
      </c>
      <c r="C348" s="44" t="s">
        <v>389</v>
      </c>
      <c r="D348" s="35" t="s">
        <v>252</v>
      </c>
      <c r="E348" s="35" t="s">
        <v>82</v>
      </c>
      <c r="F348" s="44" t="s">
        <v>240</v>
      </c>
      <c r="G348" s="44" t="s">
        <v>244</v>
      </c>
      <c r="H348" s="237">
        <f>'Merluza común Artesanal'!N272</f>
        <v>7.2140000000000004</v>
      </c>
      <c r="I348" s="237">
        <f>'Merluza común Artesanal'!O272</f>
        <v>0</v>
      </c>
      <c r="J348" s="237">
        <f>'Merluza común Artesanal'!P272</f>
        <v>7.2140000000000004</v>
      </c>
      <c r="K348" s="237">
        <f>'Merluza común Artesanal'!Q272</f>
        <v>4.1310000000000002</v>
      </c>
      <c r="L348" s="237">
        <f>'Merluza común Artesanal'!R272</f>
        <v>3.0830000000000002</v>
      </c>
      <c r="M348" s="242">
        <f>'Merluza común Artesanal'!S272</f>
        <v>0.57263654006099252</v>
      </c>
      <c r="N348" s="215" t="s">
        <v>583</v>
      </c>
      <c r="O348" s="45">
        <f>'Cesiones Individuales'!$B$3</f>
        <v>43465</v>
      </c>
    </row>
    <row r="349" spans="1:15" ht="15.75" customHeight="1">
      <c r="A349" s="44" t="s">
        <v>235</v>
      </c>
      <c r="B349" s="44" t="s">
        <v>236</v>
      </c>
      <c r="C349" s="44" t="s">
        <v>389</v>
      </c>
      <c r="D349" s="35" t="s">
        <v>252</v>
      </c>
      <c r="E349" s="35" t="s">
        <v>287</v>
      </c>
      <c r="F349" s="44" t="s">
        <v>240</v>
      </c>
      <c r="G349" s="44" t="s">
        <v>240</v>
      </c>
      <c r="H349" s="237">
        <f>'Merluza común Artesanal'!G275</f>
        <v>0.63600000000000001</v>
      </c>
      <c r="I349" s="237">
        <f>'Merluza común Artesanal'!H275</f>
        <v>0</v>
      </c>
      <c r="J349" s="237">
        <f>'Merluza común Artesanal'!I275</f>
        <v>0.63600000000000001</v>
      </c>
      <c r="K349" s="237">
        <f>'Merluza común Artesanal'!J275</f>
        <v>0.59399999999999997</v>
      </c>
      <c r="L349" s="237">
        <f>'Merluza común Artesanal'!K275</f>
        <v>4.2000000000000037E-2</v>
      </c>
      <c r="M349" s="242">
        <f>'Merluza común Artesanal'!L275</f>
        <v>0.9339622641509433</v>
      </c>
      <c r="N349" s="215" t="str">
        <f>'Merluza común Artesanal'!M275</f>
        <v xml:space="preserve"> -</v>
      </c>
      <c r="O349" s="45">
        <f>'Cesiones Individuales'!$B$3</f>
        <v>43465</v>
      </c>
    </row>
    <row r="350" spans="1:15" ht="15.75" customHeight="1">
      <c r="A350" s="44" t="s">
        <v>235</v>
      </c>
      <c r="B350" s="44" t="s">
        <v>236</v>
      </c>
      <c r="C350" s="44" t="s">
        <v>389</v>
      </c>
      <c r="D350" s="35" t="s">
        <v>252</v>
      </c>
      <c r="E350" s="35" t="s">
        <v>287</v>
      </c>
      <c r="F350" s="44" t="s">
        <v>241</v>
      </c>
      <c r="G350" s="44" t="s">
        <v>242</v>
      </c>
      <c r="H350" s="237">
        <f>'Merluza común Artesanal'!G276</f>
        <v>2.976</v>
      </c>
      <c r="I350" s="237">
        <f>'Merluza común Artesanal'!H276</f>
        <v>0</v>
      </c>
      <c r="J350" s="237">
        <f>'Merluza común Artesanal'!I276</f>
        <v>3.0179999999999998</v>
      </c>
      <c r="K350" s="237">
        <f>'Merluza común Artesanal'!J276</f>
        <v>2.7540000000000004</v>
      </c>
      <c r="L350" s="237">
        <f>'Merluza común Artesanal'!K276</f>
        <v>0.26399999999999935</v>
      </c>
      <c r="M350" s="242">
        <f>'Merluza común Artesanal'!L276</f>
        <v>0.91252485089463242</v>
      </c>
      <c r="N350" s="215" t="str">
        <f>'Merluza común Artesanal'!M276</f>
        <v xml:space="preserve"> -</v>
      </c>
      <c r="O350" s="45">
        <f>'Cesiones Individuales'!$B$3</f>
        <v>43465</v>
      </c>
    </row>
    <row r="351" spans="1:15" ht="15.75" customHeight="1">
      <c r="A351" s="44" t="s">
        <v>235</v>
      </c>
      <c r="B351" s="44" t="s">
        <v>236</v>
      </c>
      <c r="C351" s="44" t="s">
        <v>389</v>
      </c>
      <c r="D351" s="35" t="s">
        <v>252</v>
      </c>
      <c r="E351" s="35" t="s">
        <v>287</v>
      </c>
      <c r="F351" s="44" t="s">
        <v>243</v>
      </c>
      <c r="G351" s="44" t="s">
        <v>244</v>
      </c>
      <c r="H351" s="237">
        <f>'Merluza común Artesanal'!G277</f>
        <v>3.6120000000000001</v>
      </c>
      <c r="I351" s="237">
        <f>'Merluza común Artesanal'!H277</f>
        <v>0</v>
      </c>
      <c r="J351" s="237">
        <f>'Merluza común Artesanal'!I277</f>
        <v>3.8759999999999994</v>
      </c>
      <c r="K351" s="237">
        <f>'Merluza común Artesanal'!J277</f>
        <v>3.105</v>
      </c>
      <c r="L351" s="237">
        <f>'Merluza común Artesanal'!K277</f>
        <v>0.77099999999999946</v>
      </c>
      <c r="M351" s="242">
        <f>'Merluza común Artesanal'!L277</f>
        <v>0.8010835913312695</v>
      </c>
      <c r="N351" s="215" t="str">
        <f>'Merluza común Artesanal'!M277</f>
        <v xml:space="preserve"> -</v>
      </c>
      <c r="O351" s="45">
        <f>'Cesiones Individuales'!$B$3</f>
        <v>43465</v>
      </c>
    </row>
    <row r="352" spans="1:15" ht="15.75" customHeight="1">
      <c r="A352" s="44" t="s">
        <v>235</v>
      </c>
      <c r="B352" s="44" t="s">
        <v>236</v>
      </c>
      <c r="C352" s="44" t="s">
        <v>389</v>
      </c>
      <c r="D352" s="35" t="s">
        <v>252</v>
      </c>
      <c r="E352" s="35" t="s">
        <v>287</v>
      </c>
      <c r="F352" s="44" t="s">
        <v>240</v>
      </c>
      <c r="G352" s="44" t="s">
        <v>244</v>
      </c>
      <c r="H352" s="237">
        <f>'Merluza común Artesanal'!N275</f>
        <v>7.2240000000000002</v>
      </c>
      <c r="I352" s="237">
        <f>'Merluza común Artesanal'!O275</f>
        <v>0</v>
      </c>
      <c r="J352" s="237">
        <f>'Merluza común Artesanal'!P275</f>
        <v>7.2240000000000002</v>
      </c>
      <c r="K352" s="237">
        <f>'Merluza común Artesanal'!Q275</f>
        <v>6.4530000000000003</v>
      </c>
      <c r="L352" s="237">
        <f>'Merluza común Artesanal'!R275</f>
        <v>0.77099999999999991</v>
      </c>
      <c r="M352" s="242">
        <f>'Merluza común Artesanal'!S275</f>
        <v>0.8932724252491695</v>
      </c>
      <c r="N352" s="215" t="s">
        <v>583</v>
      </c>
      <c r="O352" s="45">
        <f>'Cesiones Individuales'!$B$3</f>
        <v>43465</v>
      </c>
    </row>
    <row r="353" spans="1:15" ht="15.75" customHeight="1">
      <c r="A353" s="44" t="s">
        <v>235</v>
      </c>
      <c r="B353" s="44" t="s">
        <v>236</v>
      </c>
      <c r="C353" s="44" t="s">
        <v>389</v>
      </c>
      <c r="D353" s="35" t="s">
        <v>252</v>
      </c>
      <c r="E353" s="35" t="s">
        <v>289</v>
      </c>
      <c r="F353" s="44" t="s">
        <v>240</v>
      </c>
      <c r="G353" s="44" t="s">
        <v>240</v>
      </c>
      <c r="H353" s="237">
        <f>'Merluza común Artesanal'!G278</f>
        <v>0.63500000000000001</v>
      </c>
      <c r="I353" s="237">
        <f>'Merluza común Artesanal'!H278</f>
        <v>0</v>
      </c>
      <c r="J353" s="237">
        <f>'Merluza común Artesanal'!I278</f>
        <v>0.63500000000000001</v>
      </c>
      <c r="K353" s="237">
        <f>'Merluza común Artesanal'!J278</f>
        <v>0</v>
      </c>
      <c r="L353" s="237">
        <f>'Merluza común Artesanal'!K278</f>
        <v>0.63500000000000001</v>
      </c>
      <c r="M353" s="242">
        <f>'Merluza común Artesanal'!L278</f>
        <v>0</v>
      </c>
      <c r="N353" s="215" t="str">
        <f>'Merluza común Artesanal'!M278</f>
        <v xml:space="preserve"> -</v>
      </c>
      <c r="O353" s="45">
        <f>'Cesiones Individuales'!$B$3</f>
        <v>43465</v>
      </c>
    </row>
    <row r="354" spans="1:15" ht="15.75" customHeight="1">
      <c r="A354" s="44" t="s">
        <v>235</v>
      </c>
      <c r="B354" s="44" t="s">
        <v>236</v>
      </c>
      <c r="C354" s="44" t="s">
        <v>389</v>
      </c>
      <c r="D354" s="35" t="s">
        <v>252</v>
      </c>
      <c r="E354" s="35" t="s">
        <v>289</v>
      </c>
      <c r="F354" s="44" t="s">
        <v>241</v>
      </c>
      <c r="G354" s="44" t="s">
        <v>242</v>
      </c>
      <c r="H354" s="237">
        <f>'Merluza común Artesanal'!G279</f>
        <v>2.9750000000000001</v>
      </c>
      <c r="I354" s="237">
        <f>'Merluza común Artesanal'!H279</f>
        <v>0</v>
      </c>
      <c r="J354" s="237">
        <f>'Merluza común Artesanal'!I279</f>
        <v>3.6100000000000003</v>
      </c>
      <c r="K354" s="237">
        <f>'Merluza común Artesanal'!J279</f>
        <v>3.3770000000000002</v>
      </c>
      <c r="L354" s="237">
        <f>'Merluza común Artesanal'!K279</f>
        <v>0.2330000000000001</v>
      </c>
      <c r="M354" s="242">
        <f>'Merluza común Artesanal'!L279</f>
        <v>0.93545706371191129</v>
      </c>
      <c r="N354" s="215" t="str">
        <f>'Merluza común Artesanal'!M279</f>
        <v xml:space="preserve"> -</v>
      </c>
      <c r="O354" s="45">
        <f>'Cesiones Individuales'!$B$3</f>
        <v>43465</v>
      </c>
    </row>
    <row r="355" spans="1:15" ht="15.75" customHeight="1">
      <c r="A355" s="44" t="s">
        <v>235</v>
      </c>
      <c r="B355" s="44" t="s">
        <v>236</v>
      </c>
      <c r="C355" s="44" t="s">
        <v>389</v>
      </c>
      <c r="D355" s="35" t="s">
        <v>252</v>
      </c>
      <c r="E355" s="35" t="s">
        <v>289</v>
      </c>
      <c r="F355" s="44" t="s">
        <v>243</v>
      </c>
      <c r="G355" s="44" t="s">
        <v>244</v>
      </c>
      <c r="H355" s="237">
        <f>'Merluza común Artesanal'!G280</f>
        <v>3.61</v>
      </c>
      <c r="I355" s="237">
        <f>'Merluza común Artesanal'!H280</f>
        <v>0</v>
      </c>
      <c r="J355" s="237">
        <f>'Merluza común Artesanal'!I280</f>
        <v>3.843</v>
      </c>
      <c r="K355" s="237">
        <f>'Merluza común Artesanal'!J280</f>
        <v>3.2549999999999999</v>
      </c>
      <c r="L355" s="237">
        <f>'Merluza común Artesanal'!K280</f>
        <v>0.58800000000000008</v>
      </c>
      <c r="M355" s="242">
        <f>'Merluza común Artesanal'!L280</f>
        <v>0.84699453551912562</v>
      </c>
      <c r="N355" s="215" t="str">
        <f>'Merluza común Artesanal'!M280</f>
        <v xml:space="preserve"> -</v>
      </c>
      <c r="O355" s="45">
        <f>'Cesiones Individuales'!$B$3</f>
        <v>43465</v>
      </c>
    </row>
    <row r="356" spans="1:15" ht="15.75" customHeight="1">
      <c r="A356" s="44" t="s">
        <v>235</v>
      </c>
      <c r="B356" s="44" t="s">
        <v>236</v>
      </c>
      <c r="C356" s="44" t="s">
        <v>389</v>
      </c>
      <c r="D356" s="35" t="s">
        <v>252</v>
      </c>
      <c r="E356" s="35" t="s">
        <v>289</v>
      </c>
      <c r="F356" s="44" t="s">
        <v>240</v>
      </c>
      <c r="G356" s="44" t="s">
        <v>244</v>
      </c>
      <c r="H356" s="237">
        <f>'Merluza común Artesanal'!N278</f>
        <v>7.2200000000000006</v>
      </c>
      <c r="I356" s="237">
        <f>'Merluza común Artesanal'!O278</f>
        <v>0</v>
      </c>
      <c r="J356" s="237">
        <f>'Merluza común Artesanal'!P278</f>
        <v>7.2200000000000006</v>
      </c>
      <c r="K356" s="237">
        <f>'Merluza común Artesanal'!Q278</f>
        <v>6.6319999999999997</v>
      </c>
      <c r="L356" s="237">
        <f>'Merluza común Artesanal'!R278</f>
        <v>0.58800000000000097</v>
      </c>
      <c r="M356" s="242">
        <f>'Merluza común Artesanal'!S278</f>
        <v>0.91855955678670342</v>
      </c>
      <c r="N356" s="215" t="s">
        <v>583</v>
      </c>
      <c r="O356" s="45">
        <f>'Cesiones Individuales'!$B$3</f>
        <v>43465</v>
      </c>
    </row>
    <row r="357" spans="1:15" ht="15.75" customHeight="1">
      <c r="A357" s="44" t="s">
        <v>235</v>
      </c>
      <c r="B357" s="44" t="s">
        <v>236</v>
      </c>
      <c r="C357" s="44" t="s">
        <v>389</v>
      </c>
      <c r="D357" s="35" t="s">
        <v>252</v>
      </c>
      <c r="E357" s="35" t="s">
        <v>86</v>
      </c>
      <c r="F357" s="44" t="s">
        <v>240</v>
      </c>
      <c r="G357" s="44" t="s">
        <v>240</v>
      </c>
      <c r="H357" s="237">
        <f>'Merluza común Artesanal'!G281</f>
        <v>0.63500000000000001</v>
      </c>
      <c r="I357" s="237">
        <f>'Merluza común Artesanal'!H281</f>
        <v>0</v>
      </c>
      <c r="J357" s="237">
        <f>'Merluza común Artesanal'!I281</f>
        <v>0.63500000000000001</v>
      </c>
      <c r="K357" s="237">
        <f>'Merluza común Artesanal'!J281</f>
        <v>0.70199999999999996</v>
      </c>
      <c r="L357" s="237">
        <f>'Merluza común Artesanal'!K281</f>
        <v>-6.6999999999999948E-2</v>
      </c>
      <c r="M357" s="242">
        <f>'Merluza común Artesanal'!L281</f>
        <v>1.1055118110236219</v>
      </c>
      <c r="N357" s="215" t="str">
        <f>'Merluza común Artesanal'!M281</f>
        <v xml:space="preserve"> -</v>
      </c>
      <c r="O357" s="45">
        <f>'Cesiones Individuales'!$B$3</f>
        <v>43465</v>
      </c>
    </row>
    <row r="358" spans="1:15" ht="15.75" customHeight="1">
      <c r="A358" s="44" t="s">
        <v>235</v>
      </c>
      <c r="B358" s="44" t="s">
        <v>236</v>
      </c>
      <c r="C358" s="44" t="s">
        <v>389</v>
      </c>
      <c r="D358" s="35" t="s">
        <v>252</v>
      </c>
      <c r="E358" s="35" t="s">
        <v>86</v>
      </c>
      <c r="F358" s="44" t="s">
        <v>241</v>
      </c>
      <c r="G358" s="44" t="s">
        <v>242</v>
      </c>
      <c r="H358" s="237">
        <f>'Merluza común Artesanal'!G282</f>
        <v>2.9740000000000002</v>
      </c>
      <c r="I358" s="237">
        <f>'Merluza común Artesanal'!H282</f>
        <v>0</v>
      </c>
      <c r="J358" s="237">
        <f>'Merluza común Artesanal'!I282</f>
        <v>2.907</v>
      </c>
      <c r="K358" s="237">
        <f>'Merluza común Artesanal'!J282</f>
        <v>1.9709999999999999</v>
      </c>
      <c r="L358" s="237">
        <f>'Merluza común Artesanal'!K282</f>
        <v>0.93600000000000017</v>
      </c>
      <c r="M358" s="242">
        <f>'Merluza común Artesanal'!L282</f>
        <v>0.67801857585139313</v>
      </c>
      <c r="N358" s="215" t="str">
        <f>'Merluza común Artesanal'!M282</f>
        <v xml:space="preserve"> -</v>
      </c>
      <c r="O358" s="45">
        <f>'Cesiones Individuales'!$B$3</f>
        <v>43465</v>
      </c>
    </row>
    <row r="359" spans="1:15" ht="15.75" customHeight="1">
      <c r="A359" s="44" t="s">
        <v>235</v>
      </c>
      <c r="B359" s="44" t="s">
        <v>236</v>
      </c>
      <c r="C359" s="44" t="s">
        <v>389</v>
      </c>
      <c r="D359" s="35" t="s">
        <v>252</v>
      </c>
      <c r="E359" s="35" t="s">
        <v>86</v>
      </c>
      <c r="F359" s="44" t="s">
        <v>243</v>
      </c>
      <c r="G359" s="44" t="s">
        <v>244</v>
      </c>
      <c r="H359" s="237">
        <f>'Merluza común Artesanal'!G283</f>
        <v>3.609</v>
      </c>
      <c r="I359" s="237">
        <f>'Merluza común Artesanal'!H283</f>
        <v>0</v>
      </c>
      <c r="J359" s="237">
        <f>'Merluza común Artesanal'!I283</f>
        <v>4.5449999999999999</v>
      </c>
      <c r="K359" s="237">
        <f>'Merluza común Artesanal'!J283</f>
        <v>4.1100000000000003</v>
      </c>
      <c r="L359" s="237">
        <f>'Merluza común Artesanal'!K283</f>
        <v>0.43499999999999961</v>
      </c>
      <c r="M359" s="242">
        <f>'Merluza común Artesanal'!L283</f>
        <v>0.90429042904290435</v>
      </c>
      <c r="N359" s="215" t="str">
        <f>'Merluza común Artesanal'!M283</f>
        <v xml:space="preserve"> -</v>
      </c>
      <c r="O359" s="45">
        <f>'Cesiones Individuales'!$B$3</f>
        <v>43465</v>
      </c>
    </row>
    <row r="360" spans="1:15" ht="15.75" customHeight="1">
      <c r="A360" s="44" t="s">
        <v>235</v>
      </c>
      <c r="B360" s="44" t="s">
        <v>236</v>
      </c>
      <c r="C360" s="44" t="s">
        <v>389</v>
      </c>
      <c r="D360" s="35" t="s">
        <v>252</v>
      </c>
      <c r="E360" s="35" t="s">
        <v>86</v>
      </c>
      <c r="F360" s="44" t="s">
        <v>240</v>
      </c>
      <c r="G360" s="44" t="s">
        <v>244</v>
      </c>
      <c r="H360" s="237">
        <f>'Merluza común Artesanal'!N281</f>
        <v>7.218</v>
      </c>
      <c r="I360" s="237">
        <f>'Merluza común Artesanal'!O281</f>
        <v>0</v>
      </c>
      <c r="J360" s="237">
        <f>'Merluza común Artesanal'!P281</f>
        <v>7.218</v>
      </c>
      <c r="K360" s="237">
        <f>'Merluza común Artesanal'!Q281</f>
        <v>6.7830000000000004</v>
      </c>
      <c r="L360" s="237">
        <f>'Merluza común Artesanal'!R281</f>
        <v>0.43499999999999961</v>
      </c>
      <c r="M360" s="242">
        <f>'Merluza común Artesanal'!S281</f>
        <v>0.93973399833748972</v>
      </c>
      <c r="N360" s="215" t="s">
        <v>583</v>
      </c>
      <c r="O360" s="45">
        <f>'Cesiones Individuales'!$B$3</f>
        <v>43465</v>
      </c>
    </row>
    <row r="361" spans="1:15" ht="15.75" customHeight="1">
      <c r="A361" s="44" t="s">
        <v>235</v>
      </c>
      <c r="B361" s="44" t="s">
        <v>236</v>
      </c>
      <c r="C361" s="44" t="s">
        <v>389</v>
      </c>
      <c r="D361" s="35" t="s">
        <v>252</v>
      </c>
      <c r="E361" s="35" t="s">
        <v>291</v>
      </c>
      <c r="F361" s="44" t="s">
        <v>240</v>
      </c>
      <c r="G361" s="44" t="s">
        <v>240</v>
      </c>
      <c r="H361" s="237">
        <f>'Merluza común Artesanal'!G284</f>
        <v>0.63500000000000001</v>
      </c>
      <c r="I361" s="237">
        <f>'Merluza común Artesanal'!H284</f>
        <v>0</v>
      </c>
      <c r="J361" s="237">
        <f>'Merluza común Artesanal'!I284</f>
        <v>0.63500000000000001</v>
      </c>
      <c r="K361" s="237">
        <f>'Merluza común Artesanal'!J284</f>
        <v>0.54</v>
      </c>
      <c r="L361" s="237">
        <f>'Merluza común Artesanal'!K284</f>
        <v>9.4999999999999973E-2</v>
      </c>
      <c r="M361" s="242">
        <f>'Merluza común Artesanal'!L284</f>
        <v>0.85039370078740162</v>
      </c>
      <c r="N361" s="215" t="str">
        <f>'Merluza común Artesanal'!M284</f>
        <v xml:space="preserve"> -</v>
      </c>
      <c r="O361" s="45">
        <f>'Cesiones Individuales'!$B$3</f>
        <v>43465</v>
      </c>
    </row>
    <row r="362" spans="1:15" ht="15.75" customHeight="1">
      <c r="A362" s="44" t="s">
        <v>235</v>
      </c>
      <c r="B362" s="44" t="s">
        <v>236</v>
      </c>
      <c r="C362" s="44" t="s">
        <v>389</v>
      </c>
      <c r="D362" s="35" t="s">
        <v>252</v>
      </c>
      <c r="E362" s="35" t="s">
        <v>291</v>
      </c>
      <c r="F362" s="44" t="s">
        <v>241</v>
      </c>
      <c r="G362" s="44" t="s">
        <v>242</v>
      </c>
      <c r="H362" s="237">
        <f>'Merluza común Artesanal'!G285</f>
        <v>2.9729999999999999</v>
      </c>
      <c r="I362" s="237">
        <f>'Merluza común Artesanal'!H285</f>
        <v>0</v>
      </c>
      <c r="J362" s="237">
        <f>'Merluza común Artesanal'!I285</f>
        <v>3.0679999999999996</v>
      </c>
      <c r="K362" s="237">
        <f>'Merluza común Artesanal'!J285</f>
        <v>3.0240000000000005</v>
      </c>
      <c r="L362" s="237">
        <f>'Merluza común Artesanal'!K285</f>
        <v>4.3999999999999151E-2</v>
      </c>
      <c r="M362" s="242">
        <f>'Merluza común Artesanal'!L285</f>
        <v>0.98565840938722327</v>
      </c>
      <c r="N362" s="215" t="str">
        <f>'Merluza común Artesanal'!M285</f>
        <v xml:space="preserve"> -</v>
      </c>
      <c r="O362" s="45">
        <f>'Cesiones Individuales'!$B$3</f>
        <v>43465</v>
      </c>
    </row>
    <row r="363" spans="1:15" ht="15.75" customHeight="1">
      <c r="A363" s="44" t="s">
        <v>235</v>
      </c>
      <c r="B363" s="44" t="s">
        <v>236</v>
      </c>
      <c r="C363" s="44" t="s">
        <v>389</v>
      </c>
      <c r="D363" s="35" t="s">
        <v>252</v>
      </c>
      <c r="E363" s="35" t="s">
        <v>291</v>
      </c>
      <c r="F363" s="44" t="s">
        <v>243</v>
      </c>
      <c r="G363" s="44" t="s">
        <v>244</v>
      </c>
      <c r="H363" s="237">
        <f>'Merluza común Artesanal'!G286</f>
        <v>3.609</v>
      </c>
      <c r="I363" s="237">
        <f>'Merluza común Artesanal'!H286</f>
        <v>0</v>
      </c>
      <c r="J363" s="237">
        <f>'Merluza común Artesanal'!I286</f>
        <v>3.6529999999999991</v>
      </c>
      <c r="K363" s="237">
        <f>'Merluza común Artesanal'!J286</f>
        <v>3.375</v>
      </c>
      <c r="L363" s="237">
        <f>'Merluza común Artesanal'!K286</f>
        <v>0.27799999999999914</v>
      </c>
      <c r="M363" s="242">
        <f>'Merluza común Artesanal'!L286</f>
        <v>0.92389816589104867</v>
      </c>
      <c r="N363" s="215" t="str">
        <f>'Merluza común Artesanal'!M286</f>
        <v xml:space="preserve"> -</v>
      </c>
      <c r="O363" s="45">
        <f>'Cesiones Individuales'!$B$3</f>
        <v>43465</v>
      </c>
    </row>
    <row r="364" spans="1:15" ht="15.75" customHeight="1">
      <c r="A364" s="44" t="s">
        <v>235</v>
      </c>
      <c r="B364" s="44" t="s">
        <v>236</v>
      </c>
      <c r="C364" s="44" t="s">
        <v>389</v>
      </c>
      <c r="D364" s="35" t="s">
        <v>252</v>
      </c>
      <c r="E364" s="35" t="s">
        <v>291</v>
      </c>
      <c r="F364" s="44" t="s">
        <v>240</v>
      </c>
      <c r="G364" s="44" t="s">
        <v>244</v>
      </c>
      <c r="H364" s="237">
        <f>'Merluza común Artesanal'!N284</f>
        <v>7.2169999999999996</v>
      </c>
      <c r="I364" s="237">
        <f>'Merluza común Artesanal'!O284</f>
        <v>0</v>
      </c>
      <c r="J364" s="237">
        <f>'Merluza común Artesanal'!P284</f>
        <v>7.2169999999999996</v>
      </c>
      <c r="K364" s="237">
        <f>'Merluza común Artesanal'!Q284</f>
        <v>6.9390000000000001</v>
      </c>
      <c r="L364" s="237">
        <f>'Merluza común Artesanal'!R284</f>
        <v>0.27799999999999958</v>
      </c>
      <c r="M364" s="242">
        <f>'Merluza común Artesanal'!S284</f>
        <v>0.96147983926839409</v>
      </c>
      <c r="N364" s="215" t="s">
        <v>583</v>
      </c>
      <c r="O364" s="45">
        <f>'Cesiones Individuales'!$B$3</f>
        <v>43465</v>
      </c>
    </row>
    <row r="365" spans="1:15" ht="15.75" customHeight="1">
      <c r="A365" s="44" t="s">
        <v>235</v>
      </c>
      <c r="B365" s="44" t="s">
        <v>236</v>
      </c>
      <c r="C365" s="44" t="s">
        <v>389</v>
      </c>
      <c r="D365" s="35" t="s">
        <v>252</v>
      </c>
      <c r="E365" s="35" t="s">
        <v>206</v>
      </c>
      <c r="F365" s="44" t="s">
        <v>240</v>
      </c>
      <c r="G365" s="44" t="s">
        <v>240</v>
      </c>
      <c r="H365" s="237">
        <f>'Merluza común Artesanal'!G287</f>
        <v>0.63500000000000001</v>
      </c>
      <c r="I365" s="237">
        <f>'Merluza común Artesanal'!H287</f>
        <v>0</v>
      </c>
      <c r="J365" s="237">
        <f>'Merluza común Artesanal'!I287</f>
        <v>0.63500000000000001</v>
      </c>
      <c r="K365" s="237">
        <f>'Merluza común Artesanal'!J287</f>
        <v>0</v>
      </c>
      <c r="L365" s="237">
        <f>'Merluza común Artesanal'!K287</f>
        <v>0.63500000000000001</v>
      </c>
      <c r="M365" s="242">
        <f>'Merluza común Artesanal'!L287</f>
        <v>0</v>
      </c>
      <c r="N365" s="215" t="str">
        <f>'Merluza común Artesanal'!M287</f>
        <v xml:space="preserve"> -</v>
      </c>
      <c r="O365" s="45">
        <f>'Cesiones Individuales'!$B$3</f>
        <v>43465</v>
      </c>
    </row>
    <row r="366" spans="1:15" ht="15.75" customHeight="1">
      <c r="A366" s="44" t="s">
        <v>235</v>
      </c>
      <c r="B366" s="44" t="s">
        <v>236</v>
      </c>
      <c r="C366" s="44" t="s">
        <v>389</v>
      </c>
      <c r="D366" s="35" t="s">
        <v>252</v>
      </c>
      <c r="E366" s="35" t="s">
        <v>206</v>
      </c>
      <c r="F366" s="44" t="s">
        <v>241</v>
      </c>
      <c r="G366" s="44" t="s">
        <v>242</v>
      </c>
      <c r="H366" s="237">
        <f>'Merluza común Artesanal'!G288</f>
        <v>2.9750000000000001</v>
      </c>
      <c r="I366" s="237">
        <f>'Merluza común Artesanal'!H288</f>
        <v>0</v>
      </c>
      <c r="J366" s="237">
        <f>'Merluza común Artesanal'!I288</f>
        <v>3.6100000000000003</v>
      </c>
      <c r="K366" s="237">
        <f>'Merluza común Artesanal'!J288</f>
        <v>1.1339999999999999</v>
      </c>
      <c r="L366" s="237">
        <f>'Merluza común Artesanal'!K288</f>
        <v>2.4760000000000004</v>
      </c>
      <c r="M366" s="242">
        <f>'Merluza común Artesanal'!L288</f>
        <v>0.31412742382271464</v>
      </c>
      <c r="N366" s="215" t="str">
        <f>'Merluza común Artesanal'!M288</f>
        <v xml:space="preserve"> -</v>
      </c>
      <c r="O366" s="45">
        <f>'Cesiones Individuales'!$B$3</f>
        <v>43465</v>
      </c>
    </row>
    <row r="367" spans="1:15" ht="15.75" customHeight="1">
      <c r="A367" s="44" t="s">
        <v>235</v>
      </c>
      <c r="B367" s="44" t="s">
        <v>236</v>
      </c>
      <c r="C367" s="44" t="s">
        <v>389</v>
      </c>
      <c r="D367" s="35" t="s">
        <v>252</v>
      </c>
      <c r="E367" s="35" t="s">
        <v>206</v>
      </c>
      <c r="F367" s="44" t="s">
        <v>243</v>
      </c>
      <c r="G367" s="44" t="s">
        <v>244</v>
      </c>
      <c r="H367" s="237">
        <f>'Merluza común Artesanal'!G289</f>
        <v>3.61</v>
      </c>
      <c r="I367" s="237">
        <f>'Merluza común Artesanal'!H289</f>
        <v>0</v>
      </c>
      <c r="J367" s="237">
        <f>'Merluza común Artesanal'!I289</f>
        <v>6.0860000000000003</v>
      </c>
      <c r="K367" s="237">
        <f>'Merluza común Artesanal'!J289</f>
        <v>5.1029999999999998</v>
      </c>
      <c r="L367" s="237">
        <f>'Merluza común Artesanal'!K289</f>
        <v>0.98300000000000054</v>
      </c>
      <c r="M367" s="242">
        <f>'Merluza común Artesanal'!L289</f>
        <v>0.83848176141965158</v>
      </c>
      <c r="N367" s="215" t="str">
        <f>'Merluza común Artesanal'!M289</f>
        <v xml:space="preserve"> -</v>
      </c>
      <c r="O367" s="45">
        <f>'Cesiones Individuales'!$B$3</f>
        <v>43465</v>
      </c>
    </row>
    <row r="368" spans="1:15" ht="15.75" customHeight="1">
      <c r="A368" s="44" t="s">
        <v>235</v>
      </c>
      <c r="B368" s="44" t="s">
        <v>236</v>
      </c>
      <c r="C368" s="44" t="s">
        <v>389</v>
      </c>
      <c r="D368" s="35" t="s">
        <v>252</v>
      </c>
      <c r="E368" s="35" t="s">
        <v>206</v>
      </c>
      <c r="F368" s="44" t="s">
        <v>240</v>
      </c>
      <c r="G368" s="44" t="s">
        <v>244</v>
      </c>
      <c r="H368" s="237">
        <f>'Merluza común Artesanal'!N287</f>
        <v>7.2200000000000006</v>
      </c>
      <c r="I368" s="237">
        <f>'Merluza común Artesanal'!O287</f>
        <v>0</v>
      </c>
      <c r="J368" s="237">
        <f>'Merluza común Artesanal'!P287</f>
        <v>7.2200000000000006</v>
      </c>
      <c r="K368" s="237">
        <f>'Merluza común Artesanal'!Q287</f>
        <v>6.2370000000000001</v>
      </c>
      <c r="L368" s="237">
        <f>'Merluza común Artesanal'!R287</f>
        <v>0.98300000000000054</v>
      </c>
      <c r="M368" s="242">
        <f>'Merluza común Artesanal'!S287</f>
        <v>0.86385041551246533</v>
      </c>
      <c r="N368" s="215" t="s">
        <v>583</v>
      </c>
      <c r="O368" s="45">
        <f>'Cesiones Individuales'!$B$3</f>
        <v>43465</v>
      </c>
    </row>
    <row r="369" spans="1:15" ht="15.75" customHeight="1">
      <c r="A369" s="44" t="s">
        <v>235</v>
      </c>
      <c r="B369" s="44" t="s">
        <v>236</v>
      </c>
      <c r="C369" s="44" t="s">
        <v>389</v>
      </c>
      <c r="D369" s="35" t="s">
        <v>252</v>
      </c>
      <c r="E369" s="35" t="s">
        <v>57</v>
      </c>
      <c r="F369" s="44" t="s">
        <v>240</v>
      </c>
      <c r="G369" s="44" t="s">
        <v>240</v>
      </c>
      <c r="H369" s="237">
        <f>'Merluza común Artesanal'!G290</f>
        <v>0.63500000000000001</v>
      </c>
      <c r="I369" s="237">
        <f>'Merluza común Artesanal'!H290</f>
        <v>0</v>
      </c>
      <c r="J369" s="237">
        <f>'Merluza común Artesanal'!I290</f>
        <v>0.63500000000000001</v>
      </c>
      <c r="K369" s="237">
        <f>'Merluza común Artesanal'!J290</f>
        <v>0.24299999999999999</v>
      </c>
      <c r="L369" s="237">
        <f>'Merluza común Artesanal'!K290</f>
        <v>0.39200000000000002</v>
      </c>
      <c r="M369" s="242">
        <f>'Merluza común Artesanal'!L290</f>
        <v>0.38267716535433072</v>
      </c>
      <c r="N369" s="215" t="str">
        <f>'Merluza común Artesanal'!M290</f>
        <v xml:space="preserve"> -</v>
      </c>
      <c r="O369" s="45">
        <f>'Cesiones Individuales'!$B$3</f>
        <v>43465</v>
      </c>
    </row>
    <row r="370" spans="1:15" ht="15.75" customHeight="1">
      <c r="A370" s="44" t="s">
        <v>235</v>
      </c>
      <c r="B370" s="44" t="s">
        <v>236</v>
      </c>
      <c r="C370" s="44" t="s">
        <v>389</v>
      </c>
      <c r="D370" s="35" t="s">
        <v>252</v>
      </c>
      <c r="E370" s="35" t="s">
        <v>57</v>
      </c>
      <c r="F370" s="44" t="s">
        <v>241</v>
      </c>
      <c r="G370" s="44" t="s">
        <v>242</v>
      </c>
      <c r="H370" s="237">
        <f>'Merluza común Artesanal'!G291</f>
        <v>2.9740000000000002</v>
      </c>
      <c r="I370" s="237">
        <f>'Merluza común Artesanal'!H291</f>
        <v>0</v>
      </c>
      <c r="J370" s="237">
        <f>'Merluza común Artesanal'!I291</f>
        <v>3.3660000000000001</v>
      </c>
      <c r="K370" s="237">
        <f>'Merluza común Artesanal'!J291</f>
        <v>3.105</v>
      </c>
      <c r="L370" s="237">
        <f>'Merluza común Artesanal'!K291</f>
        <v>0.26100000000000012</v>
      </c>
      <c r="M370" s="242">
        <f>'Merluza común Artesanal'!L291</f>
        <v>0.92245989304812825</v>
      </c>
      <c r="N370" s="215" t="str">
        <f>'Merluza común Artesanal'!M291</f>
        <v xml:space="preserve"> -</v>
      </c>
      <c r="O370" s="45">
        <f>'Cesiones Individuales'!$B$3</f>
        <v>43465</v>
      </c>
    </row>
    <row r="371" spans="1:15" ht="15.75" customHeight="1">
      <c r="A371" s="44" t="s">
        <v>235</v>
      </c>
      <c r="B371" s="44" t="s">
        <v>236</v>
      </c>
      <c r="C371" s="44" t="s">
        <v>389</v>
      </c>
      <c r="D371" s="35" t="s">
        <v>252</v>
      </c>
      <c r="E371" s="35" t="s">
        <v>57</v>
      </c>
      <c r="F371" s="44" t="s">
        <v>243</v>
      </c>
      <c r="G371" s="44" t="s">
        <v>244</v>
      </c>
      <c r="H371" s="237">
        <f>'Merluza común Artesanal'!G292</f>
        <v>3.609</v>
      </c>
      <c r="I371" s="237">
        <f>'Merluza común Artesanal'!H292</f>
        <v>0</v>
      </c>
      <c r="J371" s="237">
        <f>'Merluza común Artesanal'!I292</f>
        <v>3.87</v>
      </c>
      <c r="K371" s="237">
        <f>'Merluza común Artesanal'!J292</f>
        <v>3.3479999999999999</v>
      </c>
      <c r="L371" s="237">
        <f>'Merluza común Artesanal'!K292</f>
        <v>0.52200000000000024</v>
      </c>
      <c r="M371" s="242">
        <f>'Merluza común Artesanal'!L292</f>
        <v>0.8651162790697674</v>
      </c>
      <c r="N371" s="215" t="str">
        <f>'Merluza común Artesanal'!M292</f>
        <v xml:space="preserve"> -</v>
      </c>
      <c r="O371" s="45">
        <f>'Cesiones Individuales'!$B$3</f>
        <v>43465</v>
      </c>
    </row>
    <row r="372" spans="1:15" ht="15.75" customHeight="1">
      <c r="A372" s="44" t="s">
        <v>235</v>
      </c>
      <c r="B372" s="44" t="s">
        <v>236</v>
      </c>
      <c r="C372" s="44" t="s">
        <v>389</v>
      </c>
      <c r="D372" s="35" t="s">
        <v>252</v>
      </c>
      <c r="E372" s="35" t="s">
        <v>57</v>
      </c>
      <c r="F372" s="44" t="s">
        <v>240</v>
      </c>
      <c r="G372" s="44" t="s">
        <v>244</v>
      </c>
      <c r="H372" s="237">
        <f>'Merluza común Artesanal'!N290</f>
        <v>7.218</v>
      </c>
      <c r="I372" s="237">
        <f>'Merluza común Artesanal'!O290</f>
        <v>0</v>
      </c>
      <c r="J372" s="237">
        <f>'Merluza común Artesanal'!P290</f>
        <v>7.218</v>
      </c>
      <c r="K372" s="237">
        <f>'Merluza común Artesanal'!Q290</f>
        <v>6.6959999999999997</v>
      </c>
      <c r="L372" s="237">
        <f>'Merluza común Artesanal'!R290</f>
        <v>0.52200000000000024</v>
      </c>
      <c r="M372" s="242">
        <f>'Merluza común Artesanal'!S290</f>
        <v>0.92768079800498748</v>
      </c>
      <c r="N372" s="215" t="s">
        <v>583</v>
      </c>
      <c r="O372" s="45">
        <f>'Cesiones Individuales'!$B$3</f>
        <v>43465</v>
      </c>
    </row>
    <row r="373" spans="1:15" ht="15.75" customHeight="1">
      <c r="A373" s="44" t="s">
        <v>235</v>
      </c>
      <c r="B373" s="44" t="s">
        <v>236</v>
      </c>
      <c r="C373" s="44" t="s">
        <v>389</v>
      </c>
      <c r="D373" s="35" t="s">
        <v>252</v>
      </c>
      <c r="E373" s="35" t="s">
        <v>59</v>
      </c>
      <c r="F373" s="44" t="s">
        <v>240</v>
      </c>
      <c r="G373" s="44" t="s">
        <v>240</v>
      </c>
      <c r="H373" s="237">
        <f>'Merluza común Artesanal'!G293</f>
        <v>0.63500000000000001</v>
      </c>
      <c r="I373" s="237">
        <f>'Merluza común Artesanal'!H293</f>
        <v>0</v>
      </c>
      <c r="J373" s="237">
        <f>'Merluza común Artesanal'!I293</f>
        <v>0.63500000000000001</v>
      </c>
      <c r="K373" s="237">
        <f>'Merluza común Artesanal'!J293</f>
        <v>0.54</v>
      </c>
      <c r="L373" s="237">
        <f>'Merluza común Artesanal'!K293</f>
        <v>9.4999999999999973E-2</v>
      </c>
      <c r="M373" s="242">
        <f>'Merluza común Artesanal'!L293</f>
        <v>0.85039370078740162</v>
      </c>
      <c r="N373" s="215" t="str">
        <f>'Merluza común Artesanal'!M293</f>
        <v xml:space="preserve"> -</v>
      </c>
      <c r="O373" s="45">
        <f>'Cesiones Individuales'!$B$3</f>
        <v>43465</v>
      </c>
    </row>
    <row r="374" spans="1:15" ht="15.75" customHeight="1">
      <c r="A374" s="44" t="s">
        <v>235</v>
      </c>
      <c r="B374" s="44" t="s">
        <v>236</v>
      </c>
      <c r="C374" s="44" t="s">
        <v>389</v>
      </c>
      <c r="D374" s="35" t="s">
        <v>252</v>
      </c>
      <c r="E374" s="35" t="s">
        <v>59</v>
      </c>
      <c r="F374" s="44" t="s">
        <v>241</v>
      </c>
      <c r="G374" s="44" t="s">
        <v>242</v>
      </c>
      <c r="H374" s="237">
        <f>'Merluza común Artesanal'!G294</f>
        <v>2.9740000000000002</v>
      </c>
      <c r="I374" s="237">
        <f>'Merluza común Artesanal'!H294</f>
        <v>0</v>
      </c>
      <c r="J374" s="237">
        <f>'Merluza común Artesanal'!I294</f>
        <v>3.069</v>
      </c>
      <c r="K374" s="237">
        <f>'Merluza común Artesanal'!J294</f>
        <v>0.64800000000000002</v>
      </c>
      <c r="L374" s="237">
        <f>'Merluza común Artesanal'!K294</f>
        <v>2.4209999999999998</v>
      </c>
      <c r="M374" s="242">
        <f>'Merluza común Artesanal'!L294</f>
        <v>0.21114369501466276</v>
      </c>
      <c r="N374" s="215" t="str">
        <f>'Merluza común Artesanal'!M294</f>
        <v xml:space="preserve"> -</v>
      </c>
      <c r="O374" s="45">
        <f>'Cesiones Individuales'!$B$3</f>
        <v>43465</v>
      </c>
    </row>
    <row r="375" spans="1:15" ht="15.75" customHeight="1">
      <c r="A375" s="44" t="s">
        <v>235</v>
      </c>
      <c r="B375" s="44" t="s">
        <v>236</v>
      </c>
      <c r="C375" s="44" t="s">
        <v>389</v>
      </c>
      <c r="D375" s="35" t="s">
        <v>252</v>
      </c>
      <c r="E375" s="35" t="s">
        <v>59</v>
      </c>
      <c r="F375" s="44" t="s">
        <v>243</v>
      </c>
      <c r="G375" s="44" t="s">
        <v>244</v>
      </c>
      <c r="H375" s="237">
        <f>'Merluza común Artesanal'!G295</f>
        <v>3.609</v>
      </c>
      <c r="I375" s="237">
        <f>'Merluza común Artesanal'!H295</f>
        <v>0</v>
      </c>
      <c r="J375" s="237">
        <f>'Merluza común Artesanal'!I295</f>
        <v>6.0299999999999994</v>
      </c>
      <c r="K375" s="237">
        <f>'Merluza común Artesanal'!J295</f>
        <v>4.6980000000000004</v>
      </c>
      <c r="L375" s="237">
        <f>'Merluza común Artesanal'!K295</f>
        <v>1.331999999999999</v>
      </c>
      <c r="M375" s="242">
        <f>'Merluza común Artesanal'!L295</f>
        <v>0.77910447761194046</v>
      </c>
      <c r="N375" s="215" t="str">
        <f>'Merluza común Artesanal'!M295</f>
        <v xml:space="preserve"> -</v>
      </c>
      <c r="O375" s="45">
        <f>'Cesiones Individuales'!$B$3</f>
        <v>43465</v>
      </c>
    </row>
    <row r="376" spans="1:15" ht="15.75" customHeight="1">
      <c r="A376" s="44" t="s">
        <v>235</v>
      </c>
      <c r="B376" s="44" t="s">
        <v>236</v>
      </c>
      <c r="C376" s="44" t="s">
        <v>389</v>
      </c>
      <c r="D376" s="35" t="s">
        <v>252</v>
      </c>
      <c r="E376" s="35" t="s">
        <v>59</v>
      </c>
      <c r="F376" s="44" t="s">
        <v>240</v>
      </c>
      <c r="G376" s="44" t="s">
        <v>244</v>
      </c>
      <c r="H376" s="237">
        <f>'Merluza común Artesanal'!N293</f>
        <v>7.218</v>
      </c>
      <c r="I376" s="237">
        <f>'Merluza común Artesanal'!O293</f>
        <v>0</v>
      </c>
      <c r="J376" s="237">
        <f>'Merluza común Artesanal'!P293</f>
        <v>7.218</v>
      </c>
      <c r="K376" s="237">
        <f>'Merluza común Artesanal'!Q293</f>
        <v>5.886000000000001</v>
      </c>
      <c r="L376" s="237">
        <f>'Merluza común Artesanal'!R293</f>
        <v>1.331999999999999</v>
      </c>
      <c r="M376" s="242">
        <f>'Merluza común Artesanal'!S293</f>
        <v>0.81546134663341663</v>
      </c>
      <c r="N376" s="215" t="s">
        <v>583</v>
      </c>
      <c r="O376" s="45">
        <f>'Cesiones Individuales'!$B$3</f>
        <v>43465</v>
      </c>
    </row>
    <row r="377" spans="1:15" ht="15.75" customHeight="1">
      <c r="A377" s="44" t="s">
        <v>235</v>
      </c>
      <c r="B377" s="44" t="s">
        <v>236</v>
      </c>
      <c r="C377" s="44" t="s">
        <v>389</v>
      </c>
      <c r="D377" s="35" t="s">
        <v>252</v>
      </c>
      <c r="E377" s="35" t="s">
        <v>207</v>
      </c>
      <c r="F377" s="44" t="s">
        <v>240</v>
      </c>
      <c r="G377" s="44" t="s">
        <v>240</v>
      </c>
      <c r="H377" s="237">
        <f>'Merluza común Artesanal'!G296</f>
        <v>0.63500000000000001</v>
      </c>
      <c r="I377" s="237">
        <f>'Merluza común Artesanal'!H296</f>
        <v>0</v>
      </c>
      <c r="J377" s="237">
        <f>'Merluza común Artesanal'!I296</f>
        <v>0.63500000000000001</v>
      </c>
      <c r="K377" s="237">
        <f>'Merluza común Artesanal'!J296</f>
        <v>0</v>
      </c>
      <c r="L377" s="237">
        <f>'Merluza común Artesanal'!K296</f>
        <v>0.63500000000000001</v>
      </c>
      <c r="M377" s="242">
        <f>'Merluza común Artesanal'!L296</f>
        <v>0</v>
      </c>
      <c r="N377" s="215" t="str">
        <f>'Merluza común Artesanal'!M296</f>
        <v xml:space="preserve"> -</v>
      </c>
      <c r="O377" s="45">
        <f>'Cesiones Individuales'!$B$3</f>
        <v>43465</v>
      </c>
    </row>
    <row r="378" spans="1:15" ht="15.75" customHeight="1">
      <c r="A378" s="44" t="s">
        <v>235</v>
      </c>
      <c r="B378" s="44" t="s">
        <v>236</v>
      </c>
      <c r="C378" s="44" t="s">
        <v>389</v>
      </c>
      <c r="D378" s="35" t="s">
        <v>252</v>
      </c>
      <c r="E378" s="35" t="s">
        <v>207</v>
      </c>
      <c r="F378" s="44" t="s">
        <v>241</v>
      </c>
      <c r="G378" s="44" t="s">
        <v>242</v>
      </c>
      <c r="H378" s="237">
        <f>'Merluza común Artesanal'!G297</f>
        <v>2.9750000000000001</v>
      </c>
      <c r="I378" s="237">
        <f>'Merluza común Artesanal'!H297</f>
        <v>0</v>
      </c>
      <c r="J378" s="237">
        <f>'Merluza común Artesanal'!I297</f>
        <v>3.6100000000000003</v>
      </c>
      <c r="K378" s="237">
        <f>'Merluza común Artesanal'!J297</f>
        <v>1.0529999999999999</v>
      </c>
      <c r="L378" s="237">
        <f>'Merluza común Artesanal'!K297</f>
        <v>2.5570000000000004</v>
      </c>
      <c r="M378" s="242">
        <f>'Merluza común Artesanal'!L297</f>
        <v>0.29168975069252073</v>
      </c>
      <c r="N378" s="215" t="str">
        <f>'Merluza común Artesanal'!M297</f>
        <v xml:space="preserve"> -</v>
      </c>
      <c r="O378" s="45">
        <f>'Cesiones Individuales'!$B$3</f>
        <v>43465</v>
      </c>
    </row>
    <row r="379" spans="1:15" ht="15.75" customHeight="1">
      <c r="A379" s="44" t="s">
        <v>235</v>
      </c>
      <c r="B379" s="44" t="s">
        <v>236</v>
      </c>
      <c r="C379" s="44" t="s">
        <v>389</v>
      </c>
      <c r="D379" s="35" t="s">
        <v>252</v>
      </c>
      <c r="E379" s="35" t="s">
        <v>207</v>
      </c>
      <c r="F379" s="44" t="s">
        <v>243</v>
      </c>
      <c r="G379" s="44" t="s">
        <v>244</v>
      </c>
      <c r="H379" s="237">
        <f>'Merluza común Artesanal'!G298</f>
        <v>3.61</v>
      </c>
      <c r="I379" s="237">
        <f>'Merluza común Artesanal'!H298</f>
        <v>0</v>
      </c>
      <c r="J379" s="237">
        <f>'Merluza común Artesanal'!I298</f>
        <v>6.1669999999999998</v>
      </c>
      <c r="K379" s="237">
        <f>'Merluza común Artesanal'!J298</f>
        <v>3.3210000000000002</v>
      </c>
      <c r="L379" s="237">
        <f>'Merluza común Artesanal'!K298</f>
        <v>2.8459999999999996</v>
      </c>
      <c r="M379" s="242">
        <f>'Merluza común Artesanal'!L298</f>
        <v>0.53851143181449657</v>
      </c>
      <c r="N379" s="215" t="str">
        <f>'Merluza común Artesanal'!M298</f>
        <v xml:space="preserve"> -</v>
      </c>
      <c r="O379" s="45">
        <f>'Cesiones Individuales'!$B$3</f>
        <v>43465</v>
      </c>
    </row>
    <row r="380" spans="1:15" ht="15.75" customHeight="1">
      <c r="A380" s="44" t="s">
        <v>235</v>
      </c>
      <c r="B380" s="44" t="s">
        <v>236</v>
      </c>
      <c r="C380" s="44" t="s">
        <v>389</v>
      </c>
      <c r="D380" s="35" t="s">
        <v>252</v>
      </c>
      <c r="E380" s="35" t="s">
        <v>207</v>
      </c>
      <c r="F380" s="44" t="s">
        <v>240</v>
      </c>
      <c r="G380" s="44" t="s">
        <v>244</v>
      </c>
      <c r="H380" s="237">
        <f>'Merluza común Artesanal'!N296</f>
        <v>7.2200000000000006</v>
      </c>
      <c r="I380" s="237">
        <f>'Merluza común Artesanal'!O296</f>
        <v>0</v>
      </c>
      <c r="J380" s="237">
        <f>'Merluza común Artesanal'!P296</f>
        <v>7.2200000000000006</v>
      </c>
      <c r="K380" s="237">
        <f>'Merluza común Artesanal'!Q296</f>
        <v>4.3740000000000006</v>
      </c>
      <c r="L380" s="237">
        <f>'Merluza común Artesanal'!R296</f>
        <v>2.8460000000000001</v>
      </c>
      <c r="M380" s="242">
        <f>'Merluza común Artesanal'!S296</f>
        <v>0.60581717451523553</v>
      </c>
      <c r="N380" s="215" t="s">
        <v>583</v>
      </c>
      <c r="O380" s="45">
        <f>'Cesiones Individuales'!$B$3</f>
        <v>43465</v>
      </c>
    </row>
    <row r="381" spans="1:15" ht="15.75" customHeight="1">
      <c r="A381" s="44" t="s">
        <v>235</v>
      </c>
      <c r="B381" s="44" t="s">
        <v>236</v>
      </c>
      <c r="C381" s="44" t="s">
        <v>389</v>
      </c>
      <c r="D381" s="35" t="s">
        <v>252</v>
      </c>
      <c r="E381" s="35" t="s">
        <v>61</v>
      </c>
      <c r="F381" s="44" t="s">
        <v>240</v>
      </c>
      <c r="G381" s="44" t="s">
        <v>240</v>
      </c>
      <c r="H381" s="237">
        <f>'Merluza común Artesanal'!G299</f>
        <v>0.63500000000000001</v>
      </c>
      <c r="I381" s="237">
        <f>'Merluza común Artesanal'!H299</f>
        <v>0</v>
      </c>
      <c r="J381" s="237">
        <f>'Merluza común Artesanal'!I299</f>
        <v>0.63500000000000001</v>
      </c>
      <c r="K381" s="237">
        <f>'Merluza común Artesanal'!J299</f>
        <v>0</v>
      </c>
      <c r="L381" s="237">
        <f>'Merluza común Artesanal'!K299</f>
        <v>0.63500000000000001</v>
      </c>
      <c r="M381" s="242">
        <f>'Merluza común Artesanal'!L299</f>
        <v>0</v>
      </c>
      <c r="N381" s="215" t="str">
        <f>'Merluza común Artesanal'!M299</f>
        <v xml:space="preserve"> -</v>
      </c>
      <c r="O381" s="45">
        <f>'Cesiones Individuales'!$B$3</f>
        <v>43465</v>
      </c>
    </row>
    <row r="382" spans="1:15" ht="15.75" customHeight="1">
      <c r="A382" s="44" t="s">
        <v>235</v>
      </c>
      <c r="B382" s="44" t="s">
        <v>236</v>
      </c>
      <c r="C382" s="44" t="s">
        <v>389</v>
      </c>
      <c r="D382" s="35" t="s">
        <v>252</v>
      </c>
      <c r="E382" s="35" t="s">
        <v>61</v>
      </c>
      <c r="F382" s="44" t="s">
        <v>241</v>
      </c>
      <c r="G382" s="44" t="s">
        <v>242</v>
      </c>
      <c r="H382" s="237">
        <f>'Merluza común Artesanal'!G300</f>
        <v>2.9729999999999999</v>
      </c>
      <c r="I382" s="237">
        <f>'Merluza común Artesanal'!H300</f>
        <v>0</v>
      </c>
      <c r="J382" s="237">
        <f>'Merluza común Artesanal'!I300</f>
        <v>3.6079999999999997</v>
      </c>
      <c r="K382" s="237">
        <f>'Merluza común Artesanal'!J300</f>
        <v>2.0249999999999999</v>
      </c>
      <c r="L382" s="237">
        <f>'Merluza común Artesanal'!K300</f>
        <v>1.5829999999999997</v>
      </c>
      <c r="M382" s="242">
        <f>'Merluza común Artesanal'!L300</f>
        <v>0.5612527716186253</v>
      </c>
      <c r="N382" s="215" t="str">
        <f>'Merluza común Artesanal'!M300</f>
        <v xml:space="preserve"> -</v>
      </c>
      <c r="O382" s="45">
        <f>'Cesiones Individuales'!$B$3</f>
        <v>43465</v>
      </c>
    </row>
    <row r="383" spans="1:15" ht="15.75" customHeight="1">
      <c r="A383" s="44" t="s">
        <v>235</v>
      </c>
      <c r="B383" s="44" t="s">
        <v>236</v>
      </c>
      <c r="C383" s="44" t="s">
        <v>389</v>
      </c>
      <c r="D383" s="35" t="s">
        <v>252</v>
      </c>
      <c r="E383" s="35" t="s">
        <v>61</v>
      </c>
      <c r="F383" s="44" t="s">
        <v>243</v>
      </c>
      <c r="G383" s="44" t="s">
        <v>244</v>
      </c>
      <c r="H383" s="237">
        <f>'Merluza común Artesanal'!G301</f>
        <v>3.6080000000000001</v>
      </c>
      <c r="I383" s="237">
        <f>'Merluza común Artesanal'!H301</f>
        <v>0</v>
      </c>
      <c r="J383" s="237">
        <f>'Merluza común Artesanal'!I301</f>
        <v>5.1909999999999998</v>
      </c>
      <c r="K383" s="237">
        <f>'Merluza común Artesanal'!J301</f>
        <v>4.6710000000000003</v>
      </c>
      <c r="L383" s="237">
        <f>'Merluza común Artesanal'!K301</f>
        <v>0.51999999999999957</v>
      </c>
      <c r="M383" s="242">
        <f>'Merluza común Artesanal'!L301</f>
        <v>0.89982662300134852</v>
      </c>
      <c r="N383" s="215" t="str">
        <f>'Merluza común Artesanal'!M301</f>
        <v xml:space="preserve"> -</v>
      </c>
      <c r="O383" s="45">
        <f>'Cesiones Individuales'!$B$3</f>
        <v>43465</v>
      </c>
    </row>
    <row r="384" spans="1:15" ht="15.75" customHeight="1">
      <c r="A384" s="44" t="s">
        <v>235</v>
      </c>
      <c r="B384" s="44" t="s">
        <v>236</v>
      </c>
      <c r="C384" s="44" t="s">
        <v>389</v>
      </c>
      <c r="D384" s="35" t="s">
        <v>252</v>
      </c>
      <c r="E384" s="35" t="s">
        <v>61</v>
      </c>
      <c r="F384" s="44" t="s">
        <v>240</v>
      </c>
      <c r="G384" s="44" t="s">
        <v>244</v>
      </c>
      <c r="H384" s="237">
        <f>'Merluza común Artesanal'!N299</f>
        <v>7.2159999999999993</v>
      </c>
      <c r="I384" s="237">
        <f>'Merluza común Artesanal'!O299</f>
        <v>0</v>
      </c>
      <c r="J384" s="237">
        <f>'Merluza común Artesanal'!P299</f>
        <v>7.2159999999999993</v>
      </c>
      <c r="K384" s="237">
        <f>'Merluza común Artesanal'!Q299</f>
        <v>6.6959999999999997</v>
      </c>
      <c r="L384" s="237">
        <f>'Merluza común Artesanal'!R299</f>
        <v>0.51999999999999957</v>
      </c>
      <c r="M384" s="242">
        <f>'Merluza común Artesanal'!S299</f>
        <v>0.92793791574279383</v>
      </c>
      <c r="N384" s="215" t="s">
        <v>583</v>
      </c>
      <c r="O384" s="45">
        <f>'Cesiones Individuales'!$B$3</f>
        <v>43465</v>
      </c>
    </row>
    <row r="385" spans="1:15" ht="15.75" customHeight="1">
      <c r="A385" s="44" t="s">
        <v>235</v>
      </c>
      <c r="B385" s="44" t="s">
        <v>236</v>
      </c>
      <c r="C385" s="44" t="s">
        <v>389</v>
      </c>
      <c r="D385" s="35" t="s">
        <v>252</v>
      </c>
      <c r="E385" s="35" t="s">
        <v>63</v>
      </c>
      <c r="F385" s="44" t="s">
        <v>240</v>
      </c>
      <c r="G385" s="44" t="s">
        <v>240</v>
      </c>
      <c r="H385" s="237">
        <f>'Merluza común Artesanal'!G302</f>
        <v>0.63500000000000001</v>
      </c>
      <c r="I385" s="237">
        <f>'Merluza común Artesanal'!H302</f>
        <v>0</v>
      </c>
      <c r="J385" s="237">
        <f>'Merluza común Artesanal'!I302</f>
        <v>0.63500000000000001</v>
      </c>
      <c r="K385" s="237">
        <f>'Merluza común Artesanal'!J302</f>
        <v>0</v>
      </c>
      <c r="L385" s="237">
        <f>'Merluza común Artesanal'!K302</f>
        <v>0.63500000000000001</v>
      </c>
      <c r="M385" s="242">
        <f>'Merluza común Artesanal'!L302</f>
        <v>0</v>
      </c>
      <c r="N385" s="215" t="str">
        <f>'Merluza común Artesanal'!M302</f>
        <v xml:space="preserve"> -</v>
      </c>
      <c r="O385" s="45">
        <f>'Cesiones Individuales'!$B$3</f>
        <v>43465</v>
      </c>
    </row>
    <row r="386" spans="1:15" ht="15.75" customHeight="1">
      <c r="A386" s="44" t="s">
        <v>235</v>
      </c>
      <c r="B386" s="44" t="s">
        <v>236</v>
      </c>
      <c r="C386" s="44" t="s">
        <v>389</v>
      </c>
      <c r="D386" s="35" t="s">
        <v>252</v>
      </c>
      <c r="E386" s="35" t="s">
        <v>63</v>
      </c>
      <c r="F386" s="44" t="s">
        <v>241</v>
      </c>
      <c r="G386" s="44" t="s">
        <v>242</v>
      </c>
      <c r="H386" s="237">
        <f>'Merluza común Artesanal'!G303</f>
        <v>2.9729999999999999</v>
      </c>
      <c r="I386" s="237">
        <f>'Merluza común Artesanal'!H303</f>
        <v>0</v>
      </c>
      <c r="J386" s="237">
        <f>'Merluza común Artesanal'!I303</f>
        <v>3.6079999999999997</v>
      </c>
      <c r="K386" s="237">
        <f>'Merluza común Artesanal'!J303</f>
        <v>2.0249999999999999</v>
      </c>
      <c r="L386" s="237">
        <f>'Merluza común Artesanal'!K303</f>
        <v>1.5829999999999997</v>
      </c>
      <c r="M386" s="242">
        <f>'Merluza común Artesanal'!L303</f>
        <v>0.5612527716186253</v>
      </c>
      <c r="N386" s="215" t="str">
        <f>'Merluza común Artesanal'!M303</f>
        <v xml:space="preserve"> -</v>
      </c>
      <c r="O386" s="45">
        <f>'Cesiones Individuales'!$B$3</f>
        <v>43465</v>
      </c>
    </row>
    <row r="387" spans="1:15" ht="15.75" customHeight="1">
      <c r="A387" s="44" t="s">
        <v>235</v>
      </c>
      <c r="B387" s="44" t="s">
        <v>236</v>
      </c>
      <c r="C387" s="44" t="s">
        <v>389</v>
      </c>
      <c r="D387" s="35" t="s">
        <v>252</v>
      </c>
      <c r="E387" s="35" t="s">
        <v>63</v>
      </c>
      <c r="F387" s="44" t="s">
        <v>243</v>
      </c>
      <c r="G387" s="44" t="s">
        <v>244</v>
      </c>
      <c r="H387" s="237">
        <f>'Merluza común Artesanal'!G304</f>
        <v>3.6080000000000001</v>
      </c>
      <c r="I387" s="237">
        <f>'Merluza común Artesanal'!H304</f>
        <v>0</v>
      </c>
      <c r="J387" s="237">
        <f>'Merluza común Artesanal'!I304</f>
        <v>5.1909999999999998</v>
      </c>
      <c r="K387" s="237">
        <f>'Merluza común Artesanal'!J304</f>
        <v>4.4279999999999999</v>
      </c>
      <c r="L387" s="237">
        <f>'Merluza común Artesanal'!K304</f>
        <v>0.7629999999999999</v>
      </c>
      <c r="M387" s="242">
        <f>'Merluza común Artesanal'!L304</f>
        <v>0.85301483336544015</v>
      </c>
      <c r="N387" s="215" t="str">
        <f>'Merluza común Artesanal'!M304</f>
        <v xml:space="preserve"> -</v>
      </c>
      <c r="O387" s="45">
        <f>'Cesiones Individuales'!$B$3</f>
        <v>43465</v>
      </c>
    </row>
    <row r="388" spans="1:15" ht="15.75" customHeight="1">
      <c r="A388" s="44" t="s">
        <v>235</v>
      </c>
      <c r="B388" s="44" t="s">
        <v>236</v>
      </c>
      <c r="C388" s="44" t="s">
        <v>389</v>
      </c>
      <c r="D388" s="35" t="s">
        <v>252</v>
      </c>
      <c r="E388" s="35" t="s">
        <v>63</v>
      </c>
      <c r="F388" s="44" t="s">
        <v>240</v>
      </c>
      <c r="G388" s="44" t="s">
        <v>244</v>
      </c>
      <c r="H388" s="237">
        <f>'Merluza común Artesanal'!N302</f>
        <v>7.2159999999999993</v>
      </c>
      <c r="I388" s="237">
        <f>'Merluza común Artesanal'!O302</f>
        <v>0</v>
      </c>
      <c r="J388" s="237">
        <f>'Merluza común Artesanal'!P302</f>
        <v>7.2159999999999993</v>
      </c>
      <c r="K388" s="237">
        <f>'Merluza común Artesanal'!Q302</f>
        <v>6.4529999999999994</v>
      </c>
      <c r="L388" s="237">
        <f>'Merluza común Artesanal'!R302</f>
        <v>0.7629999999999999</v>
      </c>
      <c r="M388" s="242">
        <f>'Merluza común Artesanal'!S302</f>
        <v>0.8942627494456763</v>
      </c>
      <c r="N388" s="215" t="s">
        <v>583</v>
      </c>
      <c r="O388" s="45">
        <f>'Cesiones Individuales'!$B$3</f>
        <v>43465</v>
      </c>
    </row>
    <row r="389" spans="1:15" ht="15.75" customHeight="1">
      <c r="A389" s="44" t="s">
        <v>235</v>
      </c>
      <c r="B389" s="44" t="s">
        <v>236</v>
      </c>
      <c r="C389" s="44" t="s">
        <v>389</v>
      </c>
      <c r="D389" s="35" t="s">
        <v>252</v>
      </c>
      <c r="E389" s="35" t="s">
        <v>64</v>
      </c>
      <c r="F389" s="44" t="s">
        <v>240</v>
      </c>
      <c r="G389" s="44" t="s">
        <v>240</v>
      </c>
      <c r="H389" s="237">
        <f>'Merluza común Artesanal'!G305</f>
        <v>0.63500000000000001</v>
      </c>
      <c r="I389" s="237">
        <f>'Merluza común Artesanal'!H305</f>
        <v>0</v>
      </c>
      <c r="J389" s="237">
        <f>'Merluza común Artesanal'!I305</f>
        <v>0.63500000000000001</v>
      </c>
      <c r="K389" s="237">
        <f>'Merluza común Artesanal'!J305</f>
        <v>0</v>
      </c>
      <c r="L389" s="237">
        <f>'Merluza común Artesanal'!K305</f>
        <v>0.63500000000000001</v>
      </c>
      <c r="M389" s="242">
        <f>'Merluza común Artesanal'!L305</f>
        <v>0</v>
      </c>
      <c r="N389" s="215" t="str">
        <f>'Merluza común Artesanal'!M305</f>
        <v xml:space="preserve"> -</v>
      </c>
      <c r="O389" s="45">
        <f>'Cesiones Individuales'!$B$3</f>
        <v>43465</v>
      </c>
    </row>
    <row r="390" spans="1:15" ht="15.75" customHeight="1">
      <c r="A390" s="44" t="s">
        <v>235</v>
      </c>
      <c r="B390" s="44" t="s">
        <v>236</v>
      </c>
      <c r="C390" s="44" t="s">
        <v>389</v>
      </c>
      <c r="D390" s="35" t="s">
        <v>252</v>
      </c>
      <c r="E390" s="35" t="s">
        <v>64</v>
      </c>
      <c r="F390" s="44" t="s">
        <v>241</v>
      </c>
      <c r="G390" s="44" t="s">
        <v>242</v>
      </c>
      <c r="H390" s="237">
        <f>'Merluza común Artesanal'!G306</f>
        <v>2.9729999999999999</v>
      </c>
      <c r="I390" s="237">
        <f>'Merluza común Artesanal'!H306</f>
        <v>0</v>
      </c>
      <c r="J390" s="237">
        <f>'Merluza común Artesanal'!I306</f>
        <v>3.6079999999999997</v>
      </c>
      <c r="K390" s="237">
        <f>'Merluza común Artesanal'!J306</f>
        <v>4.8600000000000003</v>
      </c>
      <c r="L390" s="237">
        <f>'Merluza común Artesanal'!K306</f>
        <v>-1.2520000000000007</v>
      </c>
      <c r="M390" s="242">
        <f>'Merluza común Artesanal'!L306</f>
        <v>1.3470066518847008</v>
      </c>
      <c r="N390" s="216">
        <f>'Merluza común Artesanal'!M306</f>
        <v>43188</v>
      </c>
      <c r="O390" s="45">
        <f>'Cesiones Individuales'!$B$3</f>
        <v>43465</v>
      </c>
    </row>
    <row r="391" spans="1:15" ht="15.75" customHeight="1">
      <c r="A391" s="44" t="s">
        <v>235</v>
      </c>
      <c r="B391" s="44" t="s">
        <v>236</v>
      </c>
      <c r="C391" s="44" t="s">
        <v>389</v>
      </c>
      <c r="D391" s="35" t="s">
        <v>252</v>
      </c>
      <c r="E391" s="35" t="s">
        <v>64</v>
      </c>
      <c r="F391" s="44" t="s">
        <v>243</v>
      </c>
      <c r="G391" s="44" t="s">
        <v>244</v>
      </c>
      <c r="H391" s="237">
        <f>'Merluza común Artesanal'!G307</f>
        <v>3.6080000000000001</v>
      </c>
      <c r="I391" s="237">
        <f>'Merluza común Artesanal'!H307</f>
        <v>30</v>
      </c>
      <c r="J391" s="237">
        <f>'Merluza común Artesanal'!I307</f>
        <v>32.355999999999995</v>
      </c>
      <c r="K391" s="237">
        <f>'Merluza común Artesanal'!J307</f>
        <v>26.891999999999999</v>
      </c>
      <c r="L391" s="237">
        <f>'Merluza común Artesanal'!K307</f>
        <v>5.4639999999999951</v>
      </c>
      <c r="M391" s="242">
        <f>'Merluza común Artesanal'!L307</f>
        <v>0.8311286932871802</v>
      </c>
      <c r="N391" s="215" t="str">
        <f>'Merluza común Artesanal'!M307</f>
        <v xml:space="preserve"> -</v>
      </c>
      <c r="O391" s="45">
        <f>'Cesiones Individuales'!$B$3</f>
        <v>43465</v>
      </c>
    </row>
    <row r="392" spans="1:15" ht="15.75" customHeight="1">
      <c r="A392" s="44" t="s">
        <v>235</v>
      </c>
      <c r="B392" s="44" t="s">
        <v>236</v>
      </c>
      <c r="C392" s="44" t="s">
        <v>389</v>
      </c>
      <c r="D392" s="35" t="s">
        <v>252</v>
      </c>
      <c r="E392" s="35" t="s">
        <v>64</v>
      </c>
      <c r="F392" s="44" t="s">
        <v>240</v>
      </c>
      <c r="G392" s="44" t="s">
        <v>244</v>
      </c>
      <c r="H392" s="237">
        <f>'Merluza común Artesanal'!N305</f>
        <v>7.2159999999999993</v>
      </c>
      <c r="I392" s="237">
        <f>'Merluza común Artesanal'!O305</f>
        <v>30</v>
      </c>
      <c r="J392" s="237">
        <f>'Merluza común Artesanal'!P305</f>
        <v>37.216000000000001</v>
      </c>
      <c r="K392" s="237">
        <f>'Merluza común Artesanal'!Q305</f>
        <v>31.751999999999999</v>
      </c>
      <c r="L392" s="237">
        <f>'Merluza común Artesanal'!R305</f>
        <v>5.4640000000000022</v>
      </c>
      <c r="M392" s="242">
        <f>'Merluza común Artesanal'!S305</f>
        <v>0.85318142734307822</v>
      </c>
      <c r="N392" s="215" t="s">
        <v>583</v>
      </c>
      <c r="O392" s="45">
        <f>'Cesiones Individuales'!$B$3</f>
        <v>43465</v>
      </c>
    </row>
    <row r="393" spans="1:15" ht="15.75" customHeight="1">
      <c r="A393" s="44" t="s">
        <v>235</v>
      </c>
      <c r="B393" s="44" t="s">
        <v>236</v>
      </c>
      <c r="C393" s="44" t="s">
        <v>389</v>
      </c>
      <c r="D393" s="35" t="s">
        <v>252</v>
      </c>
      <c r="E393" s="35" t="s">
        <v>65</v>
      </c>
      <c r="F393" s="44" t="s">
        <v>240</v>
      </c>
      <c r="G393" s="44" t="s">
        <v>240</v>
      </c>
      <c r="H393" s="237">
        <f>'Merluza común Artesanal'!G308</f>
        <v>0.63500000000000001</v>
      </c>
      <c r="I393" s="237">
        <f>'Merluza común Artesanal'!H308</f>
        <v>0</v>
      </c>
      <c r="J393" s="237">
        <f>'Merluza común Artesanal'!I308</f>
        <v>0.63500000000000001</v>
      </c>
      <c r="K393" s="237">
        <f>'Merluza común Artesanal'!J308</f>
        <v>0.13500000000000001</v>
      </c>
      <c r="L393" s="237">
        <f>'Merluza común Artesanal'!K308</f>
        <v>0.5</v>
      </c>
      <c r="M393" s="242">
        <f>'Merluza común Artesanal'!L308</f>
        <v>0.2125984251968504</v>
      </c>
      <c r="N393" s="215" t="str">
        <f>'Merluza común Artesanal'!M308</f>
        <v xml:space="preserve"> -</v>
      </c>
      <c r="O393" s="45">
        <f>'Cesiones Individuales'!$B$3</f>
        <v>43465</v>
      </c>
    </row>
    <row r="394" spans="1:15" ht="15.75" customHeight="1">
      <c r="A394" s="44" t="s">
        <v>235</v>
      </c>
      <c r="B394" s="44" t="s">
        <v>236</v>
      </c>
      <c r="C394" s="44" t="s">
        <v>389</v>
      </c>
      <c r="D394" s="35" t="s">
        <v>252</v>
      </c>
      <c r="E394" s="35" t="s">
        <v>65</v>
      </c>
      <c r="F394" s="44" t="s">
        <v>241</v>
      </c>
      <c r="G394" s="44" t="s">
        <v>242</v>
      </c>
      <c r="H394" s="237">
        <f>'Merluza común Artesanal'!G309</f>
        <v>2.9750000000000001</v>
      </c>
      <c r="I394" s="237">
        <f>'Merluza común Artesanal'!H309</f>
        <v>0</v>
      </c>
      <c r="J394" s="237">
        <f>'Merluza común Artesanal'!I309</f>
        <v>3.4750000000000001</v>
      </c>
      <c r="K394" s="237">
        <f>'Merluza común Artesanal'!J309</f>
        <v>1.917</v>
      </c>
      <c r="L394" s="237">
        <f>'Merluza común Artesanal'!K309</f>
        <v>1.5580000000000001</v>
      </c>
      <c r="M394" s="242">
        <f>'Merluza común Artesanal'!L309</f>
        <v>0.55165467625899278</v>
      </c>
      <c r="N394" s="215" t="str">
        <f>'Merluza común Artesanal'!M309</f>
        <v xml:space="preserve"> -</v>
      </c>
      <c r="O394" s="45">
        <f>'Cesiones Individuales'!$B$3</f>
        <v>43465</v>
      </c>
    </row>
    <row r="395" spans="1:15" ht="15.75" customHeight="1">
      <c r="A395" s="44" t="s">
        <v>235</v>
      </c>
      <c r="B395" s="44" t="s">
        <v>236</v>
      </c>
      <c r="C395" s="44" t="s">
        <v>389</v>
      </c>
      <c r="D395" s="35" t="s">
        <v>252</v>
      </c>
      <c r="E395" s="35" t="s">
        <v>65</v>
      </c>
      <c r="F395" s="44" t="s">
        <v>243</v>
      </c>
      <c r="G395" s="44" t="s">
        <v>244</v>
      </c>
      <c r="H395" s="237">
        <f>'Merluza común Artesanal'!G310</f>
        <v>3.61</v>
      </c>
      <c r="I395" s="237">
        <f>'Merluza común Artesanal'!H310</f>
        <v>0</v>
      </c>
      <c r="J395" s="237">
        <f>'Merluza común Artesanal'!I310</f>
        <v>5.1680000000000001</v>
      </c>
      <c r="K395" s="237">
        <f>'Merluza común Artesanal'!J310</f>
        <v>4.05</v>
      </c>
      <c r="L395" s="237">
        <f>'Merluza común Artesanal'!K310</f>
        <v>1.1180000000000003</v>
      </c>
      <c r="M395" s="242">
        <f>'Merluza común Artesanal'!L310</f>
        <v>0.78366873065015474</v>
      </c>
      <c r="N395" s="215" t="str">
        <f>'Merluza común Artesanal'!M310</f>
        <v xml:space="preserve"> -</v>
      </c>
      <c r="O395" s="45">
        <f>'Cesiones Individuales'!$B$3</f>
        <v>43465</v>
      </c>
    </row>
    <row r="396" spans="1:15" ht="15.75" customHeight="1">
      <c r="A396" s="44" t="s">
        <v>235</v>
      </c>
      <c r="B396" s="44" t="s">
        <v>236</v>
      </c>
      <c r="C396" s="44" t="s">
        <v>389</v>
      </c>
      <c r="D396" s="35" t="s">
        <v>252</v>
      </c>
      <c r="E396" s="35" t="s">
        <v>65</v>
      </c>
      <c r="F396" s="44" t="s">
        <v>240</v>
      </c>
      <c r="G396" s="44" t="s">
        <v>244</v>
      </c>
      <c r="H396" s="237">
        <f>'Merluza común Artesanal'!N308</f>
        <v>7.2200000000000006</v>
      </c>
      <c r="I396" s="237">
        <f>'Merluza común Artesanal'!O308</f>
        <v>0</v>
      </c>
      <c r="J396" s="237">
        <f>'Merluza común Artesanal'!P308</f>
        <v>7.2200000000000006</v>
      </c>
      <c r="K396" s="237">
        <f>'Merluza común Artesanal'!Q308</f>
        <v>6.1020000000000003</v>
      </c>
      <c r="L396" s="237">
        <f>'Merluza común Artesanal'!R308</f>
        <v>1.1180000000000003</v>
      </c>
      <c r="M396" s="242">
        <f>'Merluza común Artesanal'!S308</f>
        <v>0.84515235457063709</v>
      </c>
      <c r="N396" s="215" t="s">
        <v>583</v>
      </c>
      <c r="O396" s="45">
        <f>'Cesiones Individuales'!$B$3</f>
        <v>43465</v>
      </c>
    </row>
    <row r="397" spans="1:15" ht="15.75" customHeight="1">
      <c r="A397" s="44" t="s">
        <v>235</v>
      </c>
      <c r="B397" s="44" t="s">
        <v>236</v>
      </c>
      <c r="C397" s="44" t="s">
        <v>389</v>
      </c>
      <c r="D397" s="35" t="s">
        <v>252</v>
      </c>
      <c r="E397" s="35" t="s">
        <v>292</v>
      </c>
      <c r="F397" s="44" t="s">
        <v>240</v>
      </c>
      <c r="G397" s="44" t="s">
        <v>240</v>
      </c>
      <c r="H397" s="237">
        <f>'Merluza común Artesanal'!G311</f>
        <v>0.63600000000000001</v>
      </c>
      <c r="I397" s="237">
        <f>'Merluza común Artesanal'!H311</f>
        <v>0</v>
      </c>
      <c r="J397" s="237">
        <f>'Merluza común Artesanal'!I311</f>
        <v>0.63600000000000001</v>
      </c>
      <c r="K397" s="237">
        <f>'Merluza común Artesanal'!J311</f>
        <v>0.67500000000000004</v>
      </c>
      <c r="L397" s="237">
        <f>'Merluza común Artesanal'!K311</f>
        <v>-3.9000000000000035E-2</v>
      </c>
      <c r="M397" s="242">
        <f>'Merluza común Artesanal'!L311</f>
        <v>1.0613207547169812</v>
      </c>
      <c r="N397" s="215" t="str">
        <f>'Merluza común Artesanal'!M311</f>
        <v xml:space="preserve"> -</v>
      </c>
      <c r="O397" s="45">
        <f>'Cesiones Individuales'!$B$3</f>
        <v>43465</v>
      </c>
    </row>
    <row r="398" spans="1:15" ht="15.75" customHeight="1">
      <c r="A398" s="44" t="s">
        <v>235</v>
      </c>
      <c r="B398" s="44" t="s">
        <v>236</v>
      </c>
      <c r="C398" s="44" t="s">
        <v>389</v>
      </c>
      <c r="D398" s="35" t="s">
        <v>252</v>
      </c>
      <c r="E398" s="35" t="s">
        <v>292</v>
      </c>
      <c r="F398" s="44" t="s">
        <v>241</v>
      </c>
      <c r="G398" s="44" t="s">
        <v>242</v>
      </c>
      <c r="H398" s="237">
        <f>'Merluza común Artesanal'!G312</f>
        <v>2.9790000000000001</v>
      </c>
      <c r="I398" s="237">
        <f>'Merluza común Artesanal'!H312</f>
        <v>0</v>
      </c>
      <c r="J398" s="237">
        <f>'Merluza común Artesanal'!I312</f>
        <v>2.94</v>
      </c>
      <c r="K398" s="237">
        <f>'Merluza común Artesanal'!J312</f>
        <v>2.754</v>
      </c>
      <c r="L398" s="237">
        <f>'Merluza común Artesanal'!K312</f>
        <v>0.18599999999999994</v>
      </c>
      <c r="M398" s="242">
        <f>'Merluza común Artesanal'!L312</f>
        <v>0.93673469387755104</v>
      </c>
      <c r="N398" s="215" t="str">
        <f>'Merluza común Artesanal'!M312</f>
        <v xml:space="preserve"> -</v>
      </c>
      <c r="O398" s="45">
        <f>'Cesiones Individuales'!$B$3</f>
        <v>43465</v>
      </c>
    </row>
    <row r="399" spans="1:15" ht="15.75" customHeight="1">
      <c r="A399" s="44" t="s">
        <v>235</v>
      </c>
      <c r="B399" s="44" t="s">
        <v>236</v>
      </c>
      <c r="C399" s="44" t="s">
        <v>389</v>
      </c>
      <c r="D399" s="35" t="s">
        <v>252</v>
      </c>
      <c r="E399" s="35" t="s">
        <v>292</v>
      </c>
      <c r="F399" s="44" t="s">
        <v>243</v>
      </c>
      <c r="G399" s="44" t="s">
        <v>244</v>
      </c>
      <c r="H399" s="237">
        <f>'Merluza común Artesanal'!G313</f>
        <v>3.6160000000000001</v>
      </c>
      <c r="I399" s="237">
        <f>'Merluza común Artesanal'!H313</f>
        <v>0</v>
      </c>
      <c r="J399" s="237">
        <f>'Merluza común Artesanal'!I313</f>
        <v>3.802</v>
      </c>
      <c r="K399" s="237">
        <f>'Merluza común Artesanal'!J313</f>
        <v>2.8620000000000001</v>
      </c>
      <c r="L399" s="237">
        <f>'Merluza común Artesanal'!K313</f>
        <v>0.94</v>
      </c>
      <c r="M399" s="242">
        <f>'Merluza común Artesanal'!L313</f>
        <v>0.75276170436612311</v>
      </c>
      <c r="N399" s="215" t="str">
        <f>'Merluza común Artesanal'!M313</f>
        <v xml:space="preserve"> -</v>
      </c>
      <c r="O399" s="45">
        <f>'Cesiones Individuales'!$B$3</f>
        <v>43465</v>
      </c>
    </row>
    <row r="400" spans="1:15" ht="15.75" customHeight="1">
      <c r="A400" s="44" t="s">
        <v>235</v>
      </c>
      <c r="B400" s="44" t="s">
        <v>236</v>
      </c>
      <c r="C400" s="44" t="s">
        <v>389</v>
      </c>
      <c r="D400" s="35" t="s">
        <v>252</v>
      </c>
      <c r="E400" s="40" t="s">
        <v>292</v>
      </c>
      <c r="F400" s="44" t="s">
        <v>240</v>
      </c>
      <c r="G400" s="44" t="s">
        <v>244</v>
      </c>
      <c r="H400" s="237">
        <f>'Merluza común Artesanal'!N311</f>
        <v>7.2309999999999999</v>
      </c>
      <c r="I400" s="237">
        <f>'Merluza común Artesanal'!O311</f>
        <v>0</v>
      </c>
      <c r="J400" s="237">
        <f>'Merluza común Artesanal'!P311</f>
        <v>7.2309999999999999</v>
      </c>
      <c r="K400" s="237">
        <f>'Merluza común Artesanal'!Q311</f>
        <v>6.2910000000000004</v>
      </c>
      <c r="L400" s="237">
        <f>'Merluza común Artesanal'!R311</f>
        <v>0.9399999999999995</v>
      </c>
      <c r="M400" s="242">
        <f>'Merluza común Artesanal'!S311</f>
        <v>0.87000414880376165</v>
      </c>
      <c r="N400" s="215" t="s">
        <v>583</v>
      </c>
      <c r="O400" s="45">
        <f>'Cesiones Individuales'!$B$3</f>
        <v>43465</v>
      </c>
    </row>
    <row r="401" spans="1:15" ht="15.75" customHeight="1">
      <c r="A401" s="44" t="s">
        <v>235</v>
      </c>
      <c r="B401" s="44" t="s">
        <v>236</v>
      </c>
      <c r="C401" s="44" t="s">
        <v>389</v>
      </c>
      <c r="D401" s="35" t="s">
        <v>252</v>
      </c>
      <c r="E401" s="35" t="s">
        <v>293</v>
      </c>
      <c r="F401" s="44" t="s">
        <v>240</v>
      </c>
      <c r="G401" s="44" t="s">
        <v>240</v>
      </c>
      <c r="H401" s="237">
        <f>'Merluza común Artesanal'!G314</f>
        <v>0.63500000000000001</v>
      </c>
      <c r="I401" s="237">
        <f>'Merluza común Artesanal'!H314</f>
        <v>0</v>
      </c>
      <c r="J401" s="237">
        <f>'Merluza común Artesanal'!I314</f>
        <v>0.63500000000000001</v>
      </c>
      <c r="K401" s="237">
        <f>'Merluza común Artesanal'!J314</f>
        <v>0.27</v>
      </c>
      <c r="L401" s="237">
        <f>'Merluza común Artesanal'!K314</f>
        <v>0.36499999999999999</v>
      </c>
      <c r="M401" s="242">
        <f>'Merluza común Artesanal'!L314</f>
        <v>0.42519685039370081</v>
      </c>
      <c r="N401" s="215" t="str">
        <f>'Merluza común Artesanal'!M314</f>
        <v xml:space="preserve"> -</v>
      </c>
      <c r="O401" s="45">
        <f>'Cesiones Individuales'!$B$3</f>
        <v>43465</v>
      </c>
    </row>
    <row r="402" spans="1:15" ht="15.75" customHeight="1">
      <c r="A402" s="44" t="s">
        <v>235</v>
      </c>
      <c r="B402" s="44" t="s">
        <v>236</v>
      </c>
      <c r="C402" s="44" t="s">
        <v>389</v>
      </c>
      <c r="D402" s="35" t="s">
        <v>252</v>
      </c>
      <c r="E402" s="35" t="s">
        <v>293</v>
      </c>
      <c r="F402" s="44" t="s">
        <v>241</v>
      </c>
      <c r="G402" s="44" t="s">
        <v>242</v>
      </c>
      <c r="H402" s="237">
        <f>'Merluza común Artesanal'!G315</f>
        <v>2.9729999999999999</v>
      </c>
      <c r="I402" s="237">
        <f>'Merluza común Artesanal'!H315</f>
        <v>0</v>
      </c>
      <c r="J402" s="237">
        <f>'Merluza común Artesanal'!I315</f>
        <v>3.3380000000000001</v>
      </c>
      <c r="K402" s="237">
        <f>'Merluza común Artesanal'!J315</f>
        <v>0.72899999999999998</v>
      </c>
      <c r="L402" s="237">
        <f>'Merluza común Artesanal'!K315</f>
        <v>2.609</v>
      </c>
      <c r="M402" s="242">
        <f>'Merluza común Artesanal'!L315</f>
        <v>0.21839424805272617</v>
      </c>
      <c r="N402" s="215" t="str">
        <f>'Merluza común Artesanal'!M315</f>
        <v xml:space="preserve"> -</v>
      </c>
      <c r="O402" s="45">
        <f>'Cesiones Individuales'!$B$3</f>
        <v>43465</v>
      </c>
    </row>
    <row r="403" spans="1:15" ht="15.75" customHeight="1">
      <c r="A403" s="44" t="s">
        <v>235</v>
      </c>
      <c r="B403" s="44" t="s">
        <v>236</v>
      </c>
      <c r="C403" s="44" t="s">
        <v>389</v>
      </c>
      <c r="D403" s="35" t="s">
        <v>252</v>
      </c>
      <c r="E403" s="35" t="s">
        <v>293</v>
      </c>
      <c r="F403" s="44" t="s">
        <v>243</v>
      </c>
      <c r="G403" s="44" t="s">
        <v>244</v>
      </c>
      <c r="H403" s="237">
        <f>'Merluza común Artesanal'!G316</f>
        <v>3.6080000000000001</v>
      </c>
      <c r="I403" s="237">
        <f>'Merluza común Artesanal'!H316</f>
        <v>0</v>
      </c>
      <c r="J403" s="237">
        <f>'Merluza común Artesanal'!I316</f>
        <v>6.2170000000000005</v>
      </c>
      <c r="K403" s="237">
        <f>'Merluza común Artesanal'!J316</f>
        <v>4.7789999999999999</v>
      </c>
      <c r="L403" s="237">
        <f>'Merluza común Artesanal'!K316</f>
        <v>1.4380000000000006</v>
      </c>
      <c r="M403" s="242">
        <f>'Merluza común Artesanal'!L316</f>
        <v>0.76869872929065453</v>
      </c>
      <c r="N403" s="215" t="str">
        <f>'Merluza común Artesanal'!M316</f>
        <v xml:space="preserve"> -</v>
      </c>
      <c r="O403" s="45">
        <f>'Cesiones Individuales'!$B$3</f>
        <v>43465</v>
      </c>
    </row>
    <row r="404" spans="1:15" ht="15.75" customHeight="1">
      <c r="A404" s="44" t="s">
        <v>235</v>
      </c>
      <c r="B404" s="44" t="s">
        <v>236</v>
      </c>
      <c r="C404" s="44" t="s">
        <v>389</v>
      </c>
      <c r="D404" s="35" t="s">
        <v>252</v>
      </c>
      <c r="E404" s="35" t="s">
        <v>293</v>
      </c>
      <c r="F404" s="44" t="s">
        <v>240</v>
      </c>
      <c r="G404" s="44" t="s">
        <v>244</v>
      </c>
      <c r="H404" s="237">
        <f>'Merluza común Artesanal'!N314</f>
        <v>7.2159999999999993</v>
      </c>
      <c r="I404" s="237">
        <f>'Merluza común Artesanal'!O314</f>
        <v>0</v>
      </c>
      <c r="J404" s="237">
        <f>'Merluza común Artesanal'!P314</f>
        <v>7.2159999999999993</v>
      </c>
      <c r="K404" s="237">
        <f>'Merluza común Artesanal'!Q314</f>
        <v>5.7779999999999996</v>
      </c>
      <c r="L404" s="237">
        <f>'Merluza común Artesanal'!R314</f>
        <v>1.4379999999999997</v>
      </c>
      <c r="M404" s="242">
        <f>'Merluza común Artesanal'!S314</f>
        <v>0.80072062084257212</v>
      </c>
      <c r="N404" s="215" t="s">
        <v>583</v>
      </c>
      <c r="O404" s="45">
        <f>'Cesiones Individuales'!$B$3</f>
        <v>43465</v>
      </c>
    </row>
    <row r="405" spans="1:15" ht="15.75" customHeight="1">
      <c r="A405" s="44" t="s">
        <v>235</v>
      </c>
      <c r="B405" s="44" t="s">
        <v>236</v>
      </c>
      <c r="C405" s="44" t="s">
        <v>389</v>
      </c>
      <c r="D405" s="35" t="s">
        <v>252</v>
      </c>
      <c r="E405" s="35" t="s">
        <v>68</v>
      </c>
      <c r="F405" s="44" t="s">
        <v>240</v>
      </c>
      <c r="G405" s="44" t="s">
        <v>240</v>
      </c>
      <c r="H405" s="237">
        <f>'Merluza común Artesanal'!G317</f>
        <v>0.63600000000000001</v>
      </c>
      <c r="I405" s="237">
        <f>'Merluza común Artesanal'!H317</f>
        <v>0</v>
      </c>
      <c r="J405" s="237">
        <f>'Merluza común Artesanal'!I317</f>
        <v>0.63600000000000001</v>
      </c>
      <c r="K405" s="237">
        <f>'Merluza común Artesanal'!J317</f>
        <v>0.67500000000000004</v>
      </c>
      <c r="L405" s="237">
        <f>'Merluza común Artesanal'!K317</f>
        <v>-3.9000000000000035E-2</v>
      </c>
      <c r="M405" s="242">
        <f>'Merluza común Artesanal'!L317</f>
        <v>1.0613207547169812</v>
      </c>
      <c r="N405" s="215" t="str">
        <f>'Merluza común Artesanal'!M317</f>
        <v xml:space="preserve"> -</v>
      </c>
      <c r="O405" s="45">
        <f>'Cesiones Individuales'!$B$3</f>
        <v>43465</v>
      </c>
    </row>
    <row r="406" spans="1:15" ht="15.75" customHeight="1">
      <c r="A406" s="44" t="s">
        <v>235</v>
      </c>
      <c r="B406" s="44" t="s">
        <v>236</v>
      </c>
      <c r="C406" s="44" t="s">
        <v>389</v>
      </c>
      <c r="D406" s="35" t="s">
        <v>252</v>
      </c>
      <c r="E406" s="35" t="s">
        <v>68</v>
      </c>
      <c r="F406" s="44" t="s">
        <v>241</v>
      </c>
      <c r="G406" s="44" t="s">
        <v>242</v>
      </c>
      <c r="H406" s="237">
        <f>'Merluza común Artesanal'!G318</f>
        <v>2.9769999999999999</v>
      </c>
      <c r="I406" s="237">
        <f>'Merluza común Artesanal'!H318</f>
        <v>0</v>
      </c>
      <c r="J406" s="237">
        <f>'Merluza común Artesanal'!I318</f>
        <v>2.9379999999999997</v>
      </c>
      <c r="K406" s="237">
        <f>'Merluza común Artesanal'!J318</f>
        <v>1.89</v>
      </c>
      <c r="L406" s="237">
        <f>'Merluza común Artesanal'!K318</f>
        <v>1.0479999999999998</v>
      </c>
      <c r="M406" s="242">
        <f>'Merluza común Artesanal'!L318</f>
        <v>0.64329475833900618</v>
      </c>
      <c r="N406" s="215" t="str">
        <f>'Merluza común Artesanal'!M318</f>
        <v xml:space="preserve"> -</v>
      </c>
      <c r="O406" s="45">
        <f>'Cesiones Individuales'!$B$3</f>
        <v>43465</v>
      </c>
    </row>
    <row r="407" spans="1:15" ht="15.75" customHeight="1">
      <c r="A407" s="44" t="s">
        <v>235</v>
      </c>
      <c r="B407" s="44" t="s">
        <v>236</v>
      </c>
      <c r="C407" s="44" t="s">
        <v>389</v>
      </c>
      <c r="D407" s="35" t="s">
        <v>252</v>
      </c>
      <c r="E407" s="35" t="s">
        <v>68</v>
      </c>
      <c r="F407" s="44" t="s">
        <v>243</v>
      </c>
      <c r="G407" s="44" t="s">
        <v>244</v>
      </c>
      <c r="H407" s="237">
        <f>'Merluza común Artesanal'!G319</f>
        <v>3.613</v>
      </c>
      <c r="I407" s="237">
        <f>'Merluza común Artesanal'!H319</f>
        <v>0</v>
      </c>
      <c r="J407" s="237">
        <f>'Merluza común Artesanal'!I319</f>
        <v>4.6609999999999996</v>
      </c>
      <c r="K407" s="237">
        <f>'Merluza común Artesanal'!J319</f>
        <v>3.5910000000000002</v>
      </c>
      <c r="L407" s="237">
        <f>'Merluza común Artesanal'!K319</f>
        <v>1.0699999999999994</v>
      </c>
      <c r="M407" s="242">
        <f>'Merluza común Artesanal'!L319</f>
        <v>0.77043552885646871</v>
      </c>
      <c r="N407" s="215" t="str">
        <f>'Merluza común Artesanal'!M319</f>
        <v xml:space="preserve"> -</v>
      </c>
      <c r="O407" s="45">
        <f>'Cesiones Individuales'!$B$3</f>
        <v>43465</v>
      </c>
    </row>
    <row r="408" spans="1:15" ht="15.75" customHeight="1">
      <c r="A408" s="44" t="s">
        <v>235</v>
      </c>
      <c r="B408" s="44" t="s">
        <v>236</v>
      </c>
      <c r="C408" s="44" t="s">
        <v>389</v>
      </c>
      <c r="D408" s="35" t="s">
        <v>252</v>
      </c>
      <c r="E408" s="35" t="s">
        <v>68</v>
      </c>
      <c r="F408" s="44" t="s">
        <v>240</v>
      </c>
      <c r="G408" s="44" t="s">
        <v>244</v>
      </c>
      <c r="H408" s="237">
        <f>'Merluza común Artesanal'!N317</f>
        <v>7.226</v>
      </c>
      <c r="I408" s="237">
        <f>'Merluza común Artesanal'!O317</f>
        <v>0</v>
      </c>
      <c r="J408" s="237">
        <f>'Merluza común Artesanal'!P317</f>
        <v>7.226</v>
      </c>
      <c r="K408" s="237">
        <f>'Merluza común Artesanal'!Q317</f>
        <v>6.1560000000000006</v>
      </c>
      <c r="L408" s="237">
        <f>'Merluza común Artesanal'!R317</f>
        <v>1.0699999999999994</v>
      </c>
      <c r="M408" s="242">
        <f>'Merluza común Artesanal'!S317</f>
        <v>0.85192360918903964</v>
      </c>
      <c r="N408" s="215" t="s">
        <v>583</v>
      </c>
      <c r="O408" s="45">
        <f>'Cesiones Individuales'!$B$3</f>
        <v>43465</v>
      </c>
    </row>
    <row r="409" spans="1:15" ht="15.75" customHeight="1">
      <c r="A409" s="44" t="s">
        <v>235</v>
      </c>
      <c r="B409" s="44" t="s">
        <v>236</v>
      </c>
      <c r="C409" s="44" t="s">
        <v>389</v>
      </c>
      <c r="D409" s="35" t="s">
        <v>252</v>
      </c>
      <c r="E409" s="35" t="s">
        <v>69</v>
      </c>
      <c r="F409" s="44" t="s">
        <v>240</v>
      </c>
      <c r="G409" s="44" t="s">
        <v>240</v>
      </c>
      <c r="H409" s="237">
        <f>'Merluza común Artesanal'!G320</f>
        <v>0.63500000000000001</v>
      </c>
      <c r="I409" s="237">
        <f>'Merluza común Artesanal'!H320</f>
        <v>0</v>
      </c>
      <c r="J409" s="237">
        <f>'Merluza común Artesanal'!I320</f>
        <v>0.63500000000000001</v>
      </c>
      <c r="K409" s="237">
        <f>'Merluza común Artesanal'!J320</f>
        <v>0.48599999999999999</v>
      </c>
      <c r="L409" s="237">
        <f>'Merluza común Artesanal'!K320</f>
        <v>0.14900000000000002</v>
      </c>
      <c r="M409" s="242">
        <f>'Merluza común Artesanal'!L320</f>
        <v>0.76535433070866143</v>
      </c>
      <c r="N409" s="215" t="str">
        <f>'Merluza común Artesanal'!M320</f>
        <v xml:space="preserve"> -</v>
      </c>
      <c r="O409" s="45">
        <f>'Cesiones Individuales'!$B$3</f>
        <v>43465</v>
      </c>
    </row>
    <row r="410" spans="1:15" ht="15.75" customHeight="1">
      <c r="A410" s="44" t="s">
        <v>235</v>
      </c>
      <c r="B410" s="44" t="s">
        <v>236</v>
      </c>
      <c r="C410" s="44" t="s">
        <v>389</v>
      </c>
      <c r="D410" s="35" t="s">
        <v>252</v>
      </c>
      <c r="E410" s="35" t="s">
        <v>69</v>
      </c>
      <c r="F410" s="44" t="s">
        <v>241</v>
      </c>
      <c r="G410" s="44" t="s">
        <v>242</v>
      </c>
      <c r="H410" s="237">
        <f>'Merluza común Artesanal'!G321</f>
        <v>2.9740000000000002</v>
      </c>
      <c r="I410" s="237">
        <f>'Merluza común Artesanal'!H321</f>
        <v>0</v>
      </c>
      <c r="J410" s="237">
        <f>'Merluza común Artesanal'!I321</f>
        <v>3.1230000000000002</v>
      </c>
      <c r="K410" s="237">
        <f>'Merluza común Artesanal'!J321</f>
        <v>1.7010000000000001</v>
      </c>
      <c r="L410" s="237">
        <f>'Merluza común Artesanal'!K321</f>
        <v>1.4220000000000002</v>
      </c>
      <c r="M410" s="242">
        <f>'Merluza común Artesanal'!L321</f>
        <v>0.54466858789625361</v>
      </c>
      <c r="N410" s="215" t="str">
        <f>'Merluza común Artesanal'!M321</f>
        <v xml:space="preserve"> -</v>
      </c>
      <c r="O410" s="45">
        <f>'Cesiones Individuales'!$B$3</f>
        <v>43465</v>
      </c>
    </row>
    <row r="411" spans="1:15" ht="15.75" customHeight="1">
      <c r="A411" s="44" t="s">
        <v>235</v>
      </c>
      <c r="B411" s="44" t="s">
        <v>236</v>
      </c>
      <c r="C411" s="44" t="s">
        <v>389</v>
      </c>
      <c r="D411" s="35" t="s">
        <v>252</v>
      </c>
      <c r="E411" s="35" t="s">
        <v>69</v>
      </c>
      <c r="F411" s="44" t="s">
        <v>243</v>
      </c>
      <c r="G411" s="44" t="s">
        <v>244</v>
      </c>
      <c r="H411" s="237">
        <f>'Merluza común Artesanal'!G322</f>
        <v>3.61</v>
      </c>
      <c r="I411" s="237">
        <f>'Merluza común Artesanal'!H322</f>
        <v>0</v>
      </c>
      <c r="J411" s="237">
        <f>'Merluza común Artesanal'!I322</f>
        <v>5.032</v>
      </c>
      <c r="K411" s="237">
        <f>'Merluza común Artesanal'!J322</f>
        <v>4.8869999999999996</v>
      </c>
      <c r="L411" s="237">
        <f>'Merluza común Artesanal'!K322</f>
        <v>0.14500000000000046</v>
      </c>
      <c r="M411" s="242">
        <f>'Merluza común Artesanal'!L322</f>
        <v>0.9711844197138314</v>
      </c>
      <c r="N411" s="215" t="str">
        <f>'Merluza común Artesanal'!M322</f>
        <v xml:space="preserve"> -</v>
      </c>
      <c r="O411" s="45">
        <f>'Cesiones Individuales'!$B$3</f>
        <v>43465</v>
      </c>
    </row>
    <row r="412" spans="1:15" ht="15.75" customHeight="1">
      <c r="A412" s="44" t="s">
        <v>235</v>
      </c>
      <c r="B412" s="44" t="s">
        <v>236</v>
      </c>
      <c r="C412" s="44" t="s">
        <v>389</v>
      </c>
      <c r="D412" s="35" t="s">
        <v>252</v>
      </c>
      <c r="E412" s="35" t="s">
        <v>69</v>
      </c>
      <c r="F412" s="44" t="s">
        <v>240</v>
      </c>
      <c r="G412" s="44" t="s">
        <v>244</v>
      </c>
      <c r="H412" s="237">
        <f>'Merluza común Artesanal'!N320</f>
        <v>7.2189999999999994</v>
      </c>
      <c r="I412" s="237">
        <f>'Merluza común Artesanal'!O320</f>
        <v>0</v>
      </c>
      <c r="J412" s="237">
        <f>'Merluza común Artesanal'!P320</f>
        <v>7.2189999999999994</v>
      </c>
      <c r="K412" s="237">
        <f>'Merluza común Artesanal'!Q320</f>
        <v>7.0739999999999998</v>
      </c>
      <c r="L412" s="237">
        <f>'Merluza común Artesanal'!R320</f>
        <v>0.14499999999999957</v>
      </c>
      <c r="M412" s="242">
        <f>'Merluza común Artesanal'!S320</f>
        <v>0.97991411552846663</v>
      </c>
      <c r="N412" s="215" t="s">
        <v>583</v>
      </c>
      <c r="O412" s="45">
        <f>'Cesiones Individuales'!$B$3</f>
        <v>43465</v>
      </c>
    </row>
    <row r="413" spans="1:15" ht="15.75" customHeight="1">
      <c r="A413" s="44" t="s">
        <v>235</v>
      </c>
      <c r="B413" s="44" t="s">
        <v>236</v>
      </c>
      <c r="C413" s="44" t="s">
        <v>389</v>
      </c>
      <c r="D413" s="35" t="s">
        <v>252</v>
      </c>
      <c r="E413" s="35" t="s">
        <v>70</v>
      </c>
      <c r="F413" s="44" t="s">
        <v>240</v>
      </c>
      <c r="G413" s="44" t="s">
        <v>240</v>
      </c>
      <c r="H413" s="237">
        <f>'Merluza común Artesanal'!G323</f>
        <v>0.63500000000000001</v>
      </c>
      <c r="I413" s="237">
        <f>'Merluza común Artesanal'!H323</f>
        <v>0</v>
      </c>
      <c r="J413" s="237">
        <f>'Merluza común Artesanal'!I323</f>
        <v>0.63500000000000001</v>
      </c>
      <c r="K413" s="237">
        <f>'Merluza común Artesanal'!J323</f>
        <v>0.48599999999999999</v>
      </c>
      <c r="L413" s="237">
        <f>'Merluza común Artesanal'!K323</f>
        <v>0.14900000000000002</v>
      </c>
      <c r="M413" s="242">
        <f>'Merluza común Artesanal'!L323</f>
        <v>0.76535433070866143</v>
      </c>
      <c r="N413" s="215" t="str">
        <f>'Merluza común Artesanal'!M323</f>
        <v xml:space="preserve"> -</v>
      </c>
      <c r="O413" s="45">
        <f>'Cesiones Individuales'!$B$3</f>
        <v>43465</v>
      </c>
    </row>
    <row r="414" spans="1:15" ht="15.75" customHeight="1">
      <c r="A414" s="44" t="s">
        <v>235</v>
      </c>
      <c r="B414" s="44" t="s">
        <v>236</v>
      </c>
      <c r="C414" s="44" t="s">
        <v>389</v>
      </c>
      <c r="D414" s="35" t="s">
        <v>252</v>
      </c>
      <c r="E414" s="35" t="s">
        <v>70</v>
      </c>
      <c r="F414" s="44" t="s">
        <v>241</v>
      </c>
      <c r="G414" s="44" t="s">
        <v>242</v>
      </c>
      <c r="H414" s="237">
        <f>'Merluza común Artesanal'!G324</f>
        <v>2.9740000000000002</v>
      </c>
      <c r="I414" s="237">
        <f>'Merluza común Artesanal'!H324</f>
        <v>0</v>
      </c>
      <c r="J414" s="237">
        <f>'Merluza común Artesanal'!I324</f>
        <v>3.1230000000000002</v>
      </c>
      <c r="K414" s="237">
        <f>'Merluza común Artesanal'!J324</f>
        <v>1.7280000000000002</v>
      </c>
      <c r="L414" s="237">
        <f>'Merluza común Artesanal'!K324</f>
        <v>1.395</v>
      </c>
      <c r="M414" s="242">
        <f>'Merluza común Artesanal'!L324</f>
        <v>0.55331412103746402</v>
      </c>
      <c r="N414" s="215" t="str">
        <f>'Merluza común Artesanal'!M324</f>
        <v xml:space="preserve"> -</v>
      </c>
      <c r="O414" s="45">
        <f>'Cesiones Individuales'!$B$3</f>
        <v>43465</v>
      </c>
    </row>
    <row r="415" spans="1:15" ht="15.75" customHeight="1">
      <c r="A415" s="44" t="s">
        <v>235</v>
      </c>
      <c r="B415" s="44" t="s">
        <v>236</v>
      </c>
      <c r="C415" s="44" t="s">
        <v>389</v>
      </c>
      <c r="D415" s="35" t="s">
        <v>252</v>
      </c>
      <c r="E415" s="35" t="s">
        <v>70</v>
      </c>
      <c r="F415" s="44" t="s">
        <v>243</v>
      </c>
      <c r="G415" s="44" t="s">
        <v>244</v>
      </c>
      <c r="H415" s="237">
        <f>'Merluza común Artesanal'!G325</f>
        <v>3.609</v>
      </c>
      <c r="I415" s="237">
        <f>'Merluza común Artesanal'!H325</f>
        <v>0</v>
      </c>
      <c r="J415" s="237">
        <f>'Merluza común Artesanal'!I325</f>
        <v>5.0039999999999996</v>
      </c>
      <c r="K415" s="237">
        <f>'Merluza común Artesanal'!J325</f>
        <v>4.9950000000000001</v>
      </c>
      <c r="L415" s="237">
        <f>'Merluza común Artesanal'!K325</f>
        <v>8.9999999999994529E-3</v>
      </c>
      <c r="M415" s="242">
        <f>'Merluza común Artesanal'!L325</f>
        <v>0.99820143884892099</v>
      </c>
      <c r="N415" s="215">
        <f>'Merluza común Artesanal'!M325</f>
        <v>43458</v>
      </c>
      <c r="O415" s="45">
        <f>'Cesiones Individuales'!$B$3</f>
        <v>43465</v>
      </c>
    </row>
    <row r="416" spans="1:15" ht="15.75" customHeight="1">
      <c r="A416" s="44" t="s">
        <v>235</v>
      </c>
      <c r="B416" s="44" t="s">
        <v>236</v>
      </c>
      <c r="C416" s="44" t="s">
        <v>389</v>
      </c>
      <c r="D416" s="35" t="s">
        <v>252</v>
      </c>
      <c r="E416" s="35" t="s">
        <v>70</v>
      </c>
      <c r="F416" s="44" t="s">
        <v>240</v>
      </c>
      <c r="G416" s="44" t="s">
        <v>244</v>
      </c>
      <c r="H416" s="237">
        <f>'Merluza común Artesanal'!N323</f>
        <v>7.218</v>
      </c>
      <c r="I416" s="237">
        <f>'Merluza común Artesanal'!O323</f>
        <v>0</v>
      </c>
      <c r="J416" s="237">
        <f>'Merluza común Artesanal'!P323</f>
        <v>7.218</v>
      </c>
      <c r="K416" s="237">
        <f>'Merluza común Artesanal'!Q323</f>
        <v>7.2090000000000005</v>
      </c>
      <c r="L416" s="237">
        <f>'Merluza común Artesanal'!R323</f>
        <v>8.9999999999994529E-3</v>
      </c>
      <c r="M416" s="242">
        <f>'Merluza común Artesanal'!S323</f>
        <v>0.99875311720698257</v>
      </c>
      <c r="N416" s="215" t="s">
        <v>583</v>
      </c>
      <c r="O416" s="45">
        <f>'Cesiones Individuales'!$B$3</f>
        <v>43465</v>
      </c>
    </row>
    <row r="417" spans="1:15" ht="15.75" customHeight="1">
      <c r="A417" s="44" t="s">
        <v>235</v>
      </c>
      <c r="B417" s="44" t="s">
        <v>236</v>
      </c>
      <c r="C417" s="44" t="s">
        <v>389</v>
      </c>
      <c r="D417" s="35" t="s">
        <v>252</v>
      </c>
      <c r="E417" s="35" t="s">
        <v>259</v>
      </c>
      <c r="F417" s="44" t="s">
        <v>240</v>
      </c>
      <c r="G417" s="44" t="s">
        <v>240</v>
      </c>
      <c r="H417" s="237">
        <f>'Merluza común Artesanal'!G326</f>
        <v>0.63700000000000001</v>
      </c>
      <c r="I417" s="237">
        <f>'Merluza común Artesanal'!H326</f>
        <v>0</v>
      </c>
      <c r="J417" s="237">
        <f>'Merluza común Artesanal'!I326</f>
        <v>0.63700000000000001</v>
      </c>
      <c r="K417" s="237">
        <f>'Merluza común Artesanal'!J326</f>
        <v>0.13500000000000001</v>
      </c>
      <c r="L417" s="237">
        <f>'Merluza común Artesanal'!K326</f>
        <v>0.502</v>
      </c>
      <c r="M417" s="242">
        <f>'Merluza común Artesanal'!L326</f>
        <v>0.2119309262166405</v>
      </c>
      <c r="N417" s="215" t="str">
        <f>'Merluza común Artesanal'!M326</f>
        <v xml:space="preserve"> -</v>
      </c>
      <c r="O417" s="45">
        <f>'Cesiones Individuales'!$B$3</f>
        <v>43465</v>
      </c>
    </row>
    <row r="418" spans="1:15" ht="15.75" customHeight="1">
      <c r="A418" s="44" t="s">
        <v>235</v>
      </c>
      <c r="B418" s="44" t="s">
        <v>236</v>
      </c>
      <c r="C418" s="44" t="s">
        <v>389</v>
      </c>
      <c r="D418" s="35" t="s">
        <v>252</v>
      </c>
      <c r="E418" s="35" t="s">
        <v>259</v>
      </c>
      <c r="F418" s="44" t="s">
        <v>241</v>
      </c>
      <c r="G418" s="44" t="s">
        <v>242</v>
      </c>
      <c r="H418" s="237">
        <f>'Merluza común Artesanal'!G327</f>
        <v>2.9809999999999999</v>
      </c>
      <c r="I418" s="237">
        <f>'Merluza común Artesanal'!H327</f>
        <v>0</v>
      </c>
      <c r="J418" s="237">
        <f>'Merluza común Artesanal'!I327</f>
        <v>3.4829999999999997</v>
      </c>
      <c r="K418" s="237">
        <f>'Merluza común Artesanal'!J327</f>
        <v>2.2410000000000001</v>
      </c>
      <c r="L418" s="237">
        <f>'Merluza común Artesanal'!K327</f>
        <v>1.2419999999999995</v>
      </c>
      <c r="M418" s="242">
        <f>'Merluza común Artesanal'!L327</f>
        <v>0.64341085271317844</v>
      </c>
      <c r="N418" s="215" t="str">
        <f>'Merluza común Artesanal'!M327</f>
        <v xml:space="preserve"> -</v>
      </c>
      <c r="O418" s="45">
        <f>'Cesiones Individuales'!$B$3</f>
        <v>43465</v>
      </c>
    </row>
    <row r="419" spans="1:15" ht="15.75" customHeight="1">
      <c r="A419" s="44" t="s">
        <v>235</v>
      </c>
      <c r="B419" s="44" t="s">
        <v>236</v>
      </c>
      <c r="C419" s="44" t="s">
        <v>389</v>
      </c>
      <c r="D419" s="35" t="s">
        <v>252</v>
      </c>
      <c r="E419" s="35" t="s">
        <v>259</v>
      </c>
      <c r="F419" s="44" t="s">
        <v>243</v>
      </c>
      <c r="G419" s="44" t="s">
        <v>244</v>
      </c>
      <c r="H419" s="237">
        <f>'Merluza común Artesanal'!G328</f>
        <v>3.617</v>
      </c>
      <c r="I419" s="237">
        <f>'Merluza común Artesanal'!H328</f>
        <v>0</v>
      </c>
      <c r="J419" s="237">
        <f>'Merluza común Artesanal'!I328</f>
        <v>4.859</v>
      </c>
      <c r="K419" s="237">
        <f>'Merluza común Artesanal'!J328</f>
        <v>3.024</v>
      </c>
      <c r="L419" s="237">
        <f>'Merluza común Artesanal'!K328</f>
        <v>1.835</v>
      </c>
      <c r="M419" s="242">
        <f>'Merluza común Artesanal'!L328</f>
        <v>0.62235027783494545</v>
      </c>
      <c r="N419" s="215" t="str">
        <f>'Merluza común Artesanal'!M328</f>
        <v xml:space="preserve"> -</v>
      </c>
      <c r="O419" s="45">
        <f>'Cesiones Individuales'!$B$3</f>
        <v>43465</v>
      </c>
    </row>
    <row r="420" spans="1:15" ht="15.75" customHeight="1">
      <c r="A420" s="44" t="s">
        <v>235</v>
      </c>
      <c r="B420" s="44" t="s">
        <v>236</v>
      </c>
      <c r="C420" s="44" t="s">
        <v>389</v>
      </c>
      <c r="D420" s="35" t="s">
        <v>252</v>
      </c>
      <c r="E420" s="35" t="s">
        <v>259</v>
      </c>
      <c r="F420" s="44" t="s">
        <v>240</v>
      </c>
      <c r="G420" s="44" t="s">
        <v>244</v>
      </c>
      <c r="H420" s="237">
        <f>'Merluza común Artesanal'!N326</f>
        <v>7.2349999999999994</v>
      </c>
      <c r="I420" s="237">
        <f>'Merluza común Artesanal'!O326</f>
        <v>0</v>
      </c>
      <c r="J420" s="237">
        <f>'Merluza común Artesanal'!P326</f>
        <v>7.2349999999999994</v>
      </c>
      <c r="K420" s="237">
        <f>'Merluza común Artesanal'!Q326</f>
        <v>5.4</v>
      </c>
      <c r="L420" s="237">
        <f>'Merluza común Artesanal'!R326</f>
        <v>1.8349999999999991</v>
      </c>
      <c r="M420" s="242">
        <f>'Merluza común Artesanal'!S326</f>
        <v>0.74637180373185907</v>
      </c>
      <c r="N420" s="215" t="s">
        <v>583</v>
      </c>
      <c r="O420" s="45">
        <f>'Cesiones Individuales'!$B$3</f>
        <v>43465</v>
      </c>
    </row>
    <row r="421" spans="1:15" ht="15.75" customHeight="1">
      <c r="A421" s="44" t="s">
        <v>235</v>
      </c>
      <c r="B421" s="44" t="s">
        <v>236</v>
      </c>
      <c r="C421" s="44" t="s">
        <v>389</v>
      </c>
      <c r="D421" s="35" t="s">
        <v>252</v>
      </c>
      <c r="E421" s="35" t="s">
        <v>71</v>
      </c>
      <c r="F421" s="44" t="s">
        <v>240</v>
      </c>
      <c r="G421" s="44" t="s">
        <v>240</v>
      </c>
      <c r="H421" s="237">
        <f>'Merluza común Artesanal'!G329</f>
        <v>0.63700000000000001</v>
      </c>
      <c r="I421" s="237">
        <f>'Merluza común Artesanal'!H329</f>
        <v>0</v>
      </c>
      <c r="J421" s="237">
        <f>'Merluza común Artesanal'!I329</f>
        <v>0.63700000000000001</v>
      </c>
      <c r="K421" s="237">
        <f>'Merluza común Artesanal'!J329</f>
        <v>0</v>
      </c>
      <c r="L421" s="237">
        <f>'Merluza común Artesanal'!K329</f>
        <v>0.63700000000000001</v>
      </c>
      <c r="M421" s="242">
        <f>'Merluza común Artesanal'!L329</f>
        <v>0</v>
      </c>
      <c r="N421" s="215" t="str">
        <f>'Merluza común Artesanal'!M329</f>
        <v xml:space="preserve"> -</v>
      </c>
      <c r="O421" s="45">
        <f>'Cesiones Individuales'!$B$3</f>
        <v>43465</v>
      </c>
    </row>
    <row r="422" spans="1:15" ht="15.75" customHeight="1">
      <c r="A422" s="44" t="s">
        <v>235</v>
      </c>
      <c r="B422" s="44" t="s">
        <v>236</v>
      </c>
      <c r="C422" s="44" t="s">
        <v>389</v>
      </c>
      <c r="D422" s="35" t="s">
        <v>252</v>
      </c>
      <c r="E422" s="35" t="s">
        <v>71</v>
      </c>
      <c r="F422" s="44" t="s">
        <v>241</v>
      </c>
      <c r="G422" s="44" t="s">
        <v>242</v>
      </c>
      <c r="H422" s="237">
        <f>'Merluza común Artesanal'!G330</f>
        <v>2.9729999999999999</v>
      </c>
      <c r="I422" s="237">
        <f>'Merluza común Artesanal'!H330</f>
        <v>0</v>
      </c>
      <c r="J422" s="237">
        <f>'Merluza común Artesanal'!I330</f>
        <v>3.61</v>
      </c>
      <c r="K422" s="237">
        <f>'Merluza común Artesanal'!J330</f>
        <v>1.377</v>
      </c>
      <c r="L422" s="237">
        <f>'Merluza común Artesanal'!K330</f>
        <v>2.2329999999999997</v>
      </c>
      <c r="M422" s="242">
        <f>'Merluza común Artesanal'!L330</f>
        <v>0.3814404432132964</v>
      </c>
      <c r="N422" s="215" t="str">
        <f>'Merluza común Artesanal'!M330</f>
        <v xml:space="preserve"> -</v>
      </c>
      <c r="O422" s="45">
        <f>'Cesiones Individuales'!$B$3</f>
        <v>43465</v>
      </c>
    </row>
    <row r="423" spans="1:15" ht="15.75" customHeight="1">
      <c r="A423" s="44" t="s">
        <v>235</v>
      </c>
      <c r="B423" s="44" t="s">
        <v>236</v>
      </c>
      <c r="C423" s="44" t="s">
        <v>389</v>
      </c>
      <c r="D423" s="35" t="s">
        <v>252</v>
      </c>
      <c r="E423" s="35" t="s">
        <v>71</v>
      </c>
      <c r="F423" s="44" t="s">
        <v>243</v>
      </c>
      <c r="G423" s="44" t="s">
        <v>244</v>
      </c>
      <c r="H423" s="237">
        <f>'Merluza común Artesanal'!G331</f>
        <v>3.6080000000000001</v>
      </c>
      <c r="I423" s="237">
        <f>'Merluza común Artesanal'!H331</f>
        <v>0</v>
      </c>
      <c r="J423" s="237">
        <f>'Merluza común Artesanal'!I331</f>
        <v>5.8409999999999993</v>
      </c>
      <c r="K423" s="237">
        <f>'Merluza común Artesanal'!J331</f>
        <v>4.1580000000000004</v>
      </c>
      <c r="L423" s="237">
        <f>'Merluza común Artesanal'!K331</f>
        <v>1.6829999999999989</v>
      </c>
      <c r="M423" s="242">
        <f>'Merluza común Artesanal'!L331</f>
        <v>0.71186440677966112</v>
      </c>
      <c r="N423" s="215" t="str">
        <f>'Merluza común Artesanal'!M331</f>
        <v xml:space="preserve"> -</v>
      </c>
      <c r="O423" s="45">
        <f>'Cesiones Individuales'!$B$3</f>
        <v>43465</v>
      </c>
    </row>
    <row r="424" spans="1:15" ht="15.75" customHeight="1">
      <c r="A424" s="44" t="s">
        <v>235</v>
      </c>
      <c r="B424" s="44" t="s">
        <v>236</v>
      </c>
      <c r="C424" s="44" t="s">
        <v>389</v>
      </c>
      <c r="D424" s="35" t="s">
        <v>252</v>
      </c>
      <c r="E424" s="35" t="s">
        <v>71</v>
      </c>
      <c r="F424" s="44" t="s">
        <v>240</v>
      </c>
      <c r="G424" s="44" t="s">
        <v>244</v>
      </c>
      <c r="H424" s="237">
        <f>'Merluza común Artesanal'!N329</f>
        <v>7.218</v>
      </c>
      <c r="I424" s="237">
        <f>'Merluza común Artesanal'!O329</f>
        <v>0</v>
      </c>
      <c r="J424" s="237">
        <f>'Merluza común Artesanal'!P329</f>
        <v>7.218</v>
      </c>
      <c r="K424" s="237">
        <f>'Merluza común Artesanal'!Q329</f>
        <v>5.5350000000000001</v>
      </c>
      <c r="L424" s="237">
        <f>'Merluza común Artesanal'!R329</f>
        <v>1.6829999999999998</v>
      </c>
      <c r="M424" s="242">
        <f>'Merluza común Artesanal'!S329</f>
        <v>0.76683291770573569</v>
      </c>
      <c r="N424" s="215" t="s">
        <v>583</v>
      </c>
      <c r="O424" s="45">
        <f>'Cesiones Individuales'!$B$3</f>
        <v>43465</v>
      </c>
    </row>
    <row r="425" spans="1:15" ht="15.75" customHeight="1">
      <c r="A425" s="44" t="s">
        <v>235</v>
      </c>
      <c r="B425" s="44" t="s">
        <v>236</v>
      </c>
      <c r="C425" s="44" t="s">
        <v>389</v>
      </c>
      <c r="D425" s="35" t="s">
        <v>252</v>
      </c>
      <c r="E425" s="35" t="s">
        <v>74</v>
      </c>
      <c r="F425" s="44" t="s">
        <v>240</v>
      </c>
      <c r="G425" s="44" t="s">
        <v>240</v>
      </c>
      <c r="H425" s="237">
        <f>'Merluza común Artesanal'!G332</f>
        <v>0.63500000000000001</v>
      </c>
      <c r="I425" s="237">
        <f>'Merluza común Artesanal'!H332</f>
        <v>0</v>
      </c>
      <c r="J425" s="237">
        <f>'Merluza común Artesanal'!I332</f>
        <v>0.63500000000000001</v>
      </c>
      <c r="K425" s="237">
        <f>'Merluza común Artesanal'!J332</f>
        <v>0</v>
      </c>
      <c r="L425" s="237">
        <f>'Merluza común Artesanal'!K332</f>
        <v>0.63500000000000001</v>
      </c>
      <c r="M425" s="242">
        <f>'Merluza común Artesanal'!L332</f>
        <v>0</v>
      </c>
      <c r="N425" s="215" t="str">
        <f>'Merluza común Artesanal'!M332</f>
        <v xml:space="preserve"> -</v>
      </c>
      <c r="O425" s="45">
        <f>'Cesiones Individuales'!$B$3</f>
        <v>43465</v>
      </c>
    </row>
    <row r="426" spans="1:15" ht="15.75" customHeight="1">
      <c r="A426" s="44" t="s">
        <v>235</v>
      </c>
      <c r="B426" s="44" t="s">
        <v>236</v>
      </c>
      <c r="C426" s="44" t="s">
        <v>389</v>
      </c>
      <c r="D426" s="35" t="s">
        <v>252</v>
      </c>
      <c r="E426" s="35" t="s">
        <v>74</v>
      </c>
      <c r="F426" s="44" t="s">
        <v>241</v>
      </c>
      <c r="G426" s="44" t="s">
        <v>242</v>
      </c>
      <c r="H426" s="237">
        <f>'Merluza común Artesanal'!G333</f>
        <v>2.9729999999999999</v>
      </c>
      <c r="I426" s="237">
        <f>'Merluza común Artesanal'!H333</f>
        <v>0</v>
      </c>
      <c r="J426" s="237">
        <f>'Merluza común Artesanal'!I333</f>
        <v>3.6079999999999997</v>
      </c>
      <c r="K426" s="237">
        <f>'Merluza común Artesanal'!J333</f>
        <v>0</v>
      </c>
      <c r="L426" s="237">
        <f>'Merluza común Artesanal'!K333</f>
        <v>3.6079999999999997</v>
      </c>
      <c r="M426" s="242">
        <f>'Merluza común Artesanal'!L333</f>
        <v>0</v>
      </c>
      <c r="N426" s="215" t="str">
        <f>'Merluza común Artesanal'!M333</f>
        <v xml:space="preserve"> -</v>
      </c>
      <c r="O426" s="45">
        <f>'Cesiones Individuales'!$B$3</f>
        <v>43465</v>
      </c>
    </row>
    <row r="427" spans="1:15" ht="15.75" customHeight="1">
      <c r="A427" s="44" t="s">
        <v>235</v>
      </c>
      <c r="B427" s="44" t="s">
        <v>236</v>
      </c>
      <c r="C427" s="44" t="s">
        <v>389</v>
      </c>
      <c r="D427" s="35" t="s">
        <v>252</v>
      </c>
      <c r="E427" s="35" t="s">
        <v>74</v>
      </c>
      <c r="F427" s="44" t="s">
        <v>243</v>
      </c>
      <c r="G427" s="44" t="s">
        <v>244</v>
      </c>
      <c r="H427" s="237">
        <f>'Merluza común Artesanal'!G334</f>
        <v>3.6080000000000001</v>
      </c>
      <c r="I427" s="237">
        <f>'Merluza común Artesanal'!H334</f>
        <v>0</v>
      </c>
      <c r="J427" s="237">
        <f>'Merluza común Artesanal'!I334</f>
        <v>7.2159999999999993</v>
      </c>
      <c r="K427" s="237">
        <f>'Merluza común Artesanal'!J334</f>
        <v>3.2130000000000001</v>
      </c>
      <c r="L427" s="237">
        <f>'Merluza común Artesanal'!K334</f>
        <v>4.0029999999999992</v>
      </c>
      <c r="M427" s="242">
        <f>'Merluza común Artesanal'!L334</f>
        <v>0.4452605321507761</v>
      </c>
      <c r="N427" s="215">
        <f>'Merluza común Artesanal'!M334</f>
        <v>43465</v>
      </c>
      <c r="O427" s="45">
        <f>'Cesiones Individuales'!$B$3</f>
        <v>43465</v>
      </c>
    </row>
    <row r="428" spans="1:15" ht="15.75" customHeight="1">
      <c r="A428" s="44" t="s">
        <v>235</v>
      </c>
      <c r="B428" s="44" t="s">
        <v>236</v>
      </c>
      <c r="C428" s="44" t="s">
        <v>389</v>
      </c>
      <c r="D428" s="35" t="s">
        <v>252</v>
      </c>
      <c r="E428" s="35" t="s">
        <v>74</v>
      </c>
      <c r="F428" s="44" t="s">
        <v>240</v>
      </c>
      <c r="G428" s="44" t="s">
        <v>244</v>
      </c>
      <c r="H428" s="237">
        <f>'Merluza común Artesanal'!N332</f>
        <v>7.2159999999999993</v>
      </c>
      <c r="I428" s="237">
        <f>'Merluza común Artesanal'!O332</f>
        <v>0</v>
      </c>
      <c r="J428" s="237">
        <f>'Merluza común Artesanal'!P332</f>
        <v>7.2159999999999993</v>
      </c>
      <c r="K428" s="237">
        <f>'Merluza común Artesanal'!Q332</f>
        <v>3.2130000000000001</v>
      </c>
      <c r="L428" s="237">
        <f>'Merluza común Artesanal'!R332</f>
        <v>4.0029999999999992</v>
      </c>
      <c r="M428" s="242">
        <f>'Merluza común Artesanal'!S332</f>
        <v>0.4452605321507761</v>
      </c>
      <c r="N428" s="215" t="s">
        <v>583</v>
      </c>
      <c r="O428" s="45">
        <f>'Cesiones Individuales'!$B$3</f>
        <v>43465</v>
      </c>
    </row>
    <row r="429" spans="1:15" ht="15.75" customHeight="1">
      <c r="A429" s="44" t="s">
        <v>235</v>
      </c>
      <c r="B429" s="44" t="s">
        <v>236</v>
      </c>
      <c r="C429" s="44" t="s">
        <v>389</v>
      </c>
      <c r="D429" s="35" t="s">
        <v>252</v>
      </c>
      <c r="E429" s="35" t="s">
        <v>75</v>
      </c>
      <c r="F429" s="44" t="s">
        <v>240</v>
      </c>
      <c r="G429" s="44" t="s">
        <v>240</v>
      </c>
      <c r="H429" s="237">
        <f>'Merluza común Artesanal'!G335</f>
        <v>0.63600000000000001</v>
      </c>
      <c r="I429" s="237">
        <f>'Merluza común Artesanal'!H335</f>
        <v>0</v>
      </c>
      <c r="J429" s="237">
        <f>'Merluza común Artesanal'!I335</f>
        <v>0.63600000000000001</v>
      </c>
      <c r="K429" s="237">
        <f>'Merluza común Artesanal'!J335</f>
        <v>0.67500000000000004</v>
      </c>
      <c r="L429" s="237">
        <f>'Merluza común Artesanal'!K335</f>
        <v>-3.9000000000000035E-2</v>
      </c>
      <c r="M429" s="242">
        <f>'Merluza común Artesanal'!L335</f>
        <v>1.0613207547169812</v>
      </c>
      <c r="N429" s="215" t="str">
        <f>'Merluza común Artesanal'!M335</f>
        <v xml:space="preserve"> -</v>
      </c>
      <c r="O429" s="45">
        <f>'Cesiones Individuales'!$B$3</f>
        <v>43465</v>
      </c>
    </row>
    <row r="430" spans="1:15" ht="15.75" customHeight="1">
      <c r="A430" s="44" t="s">
        <v>235</v>
      </c>
      <c r="B430" s="44" t="s">
        <v>236</v>
      </c>
      <c r="C430" s="44" t="s">
        <v>389</v>
      </c>
      <c r="D430" s="35" t="s">
        <v>252</v>
      </c>
      <c r="E430" s="35" t="s">
        <v>75</v>
      </c>
      <c r="F430" s="44" t="s">
        <v>241</v>
      </c>
      <c r="G430" s="44" t="s">
        <v>242</v>
      </c>
      <c r="H430" s="237">
        <f>'Merluza común Artesanal'!G336</f>
        <v>2.9790000000000001</v>
      </c>
      <c r="I430" s="237">
        <f>'Merluza común Artesanal'!H336</f>
        <v>0</v>
      </c>
      <c r="J430" s="237">
        <f>'Merluza común Artesanal'!I336</f>
        <v>2.94</v>
      </c>
      <c r="K430" s="237">
        <f>'Merluza común Artesanal'!J336</f>
        <v>0.29699999999999999</v>
      </c>
      <c r="L430" s="237">
        <f>'Merluza común Artesanal'!K336</f>
        <v>2.6429999999999998</v>
      </c>
      <c r="M430" s="242">
        <f>'Merluza común Artesanal'!L336</f>
        <v>0.10102040816326531</v>
      </c>
      <c r="N430" s="215" t="str">
        <f>'Merluza común Artesanal'!M336</f>
        <v xml:space="preserve"> -</v>
      </c>
      <c r="O430" s="45">
        <f>'Cesiones Individuales'!$B$3</f>
        <v>43465</v>
      </c>
    </row>
    <row r="431" spans="1:15" ht="15.75" customHeight="1">
      <c r="A431" s="44" t="s">
        <v>235</v>
      </c>
      <c r="B431" s="44" t="s">
        <v>236</v>
      </c>
      <c r="C431" s="44" t="s">
        <v>389</v>
      </c>
      <c r="D431" s="35" t="s">
        <v>252</v>
      </c>
      <c r="E431" s="35" t="s">
        <v>75</v>
      </c>
      <c r="F431" s="44" t="s">
        <v>243</v>
      </c>
      <c r="G431" s="44" t="s">
        <v>244</v>
      </c>
      <c r="H431" s="237">
        <f>'Merluza común Artesanal'!G337</f>
        <v>3.6150000000000002</v>
      </c>
      <c r="I431" s="237">
        <f>'Merluza común Artesanal'!H337</f>
        <v>0</v>
      </c>
      <c r="J431" s="237">
        <f>'Merluza común Artesanal'!I337</f>
        <v>6.258</v>
      </c>
      <c r="K431" s="237">
        <f>'Merluza común Artesanal'!J337</f>
        <v>4.9409999999999998</v>
      </c>
      <c r="L431" s="237">
        <f>'Merluza común Artesanal'!K337</f>
        <v>1.3170000000000002</v>
      </c>
      <c r="M431" s="242">
        <f>'Merluza común Artesanal'!L337</f>
        <v>0.78954937679769888</v>
      </c>
      <c r="N431" s="215">
        <f>'Merluza común Artesanal'!M337</f>
        <v>43465</v>
      </c>
      <c r="O431" s="45">
        <f>'Cesiones Individuales'!$B$3</f>
        <v>43465</v>
      </c>
    </row>
    <row r="432" spans="1:15" ht="15.75" customHeight="1">
      <c r="A432" s="44" t="s">
        <v>235</v>
      </c>
      <c r="B432" s="44" t="s">
        <v>236</v>
      </c>
      <c r="C432" s="44" t="s">
        <v>389</v>
      </c>
      <c r="D432" s="35" t="s">
        <v>252</v>
      </c>
      <c r="E432" s="35" t="s">
        <v>75</v>
      </c>
      <c r="F432" s="44" t="s">
        <v>240</v>
      </c>
      <c r="G432" s="44" t="s">
        <v>244</v>
      </c>
      <c r="H432" s="237">
        <f>'Merluza común Artesanal'!N335</f>
        <v>7.23</v>
      </c>
      <c r="I432" s="237">
        <f>'Merluza común Artesanal'!O335</f>
        <v>0</v>
      </c>
      <c r="J432" s="237">
        <f>'Merluza común Artesanal'!P335</f>
        <v>7.23</v>
      </c>
      <c r="K432" s="237">
        <f>'Merluza común Artesanal'!Q335</f>
        <v>5.9130000000000003</v>
      </c>
      <c r="L432" s="237">
        <f>'Merluza común Artesanal'!R335</f>
        <v>1.3170000000000002</v>
      </c>
      <c r="M432" s="242">
        <f>'Merluza común Artesanal'!S335</f>
        <v>0.81784232365145226</v>
      </c>
      <c r="N432" s="215" t="s">
        <v>583</v>
      </c>
      <c r="O432" s="45">
        <f>'Cesiones Individuales'!$B$3</f>
        <v>43465</v>
      </c>
    </row>
    <row r="433" spans="1:15" ht="15.75" customHeight="1">
      <c r="A433" s="44" t="s">
        <v>235</v>
      </c>
      <c r="B433" s="44" t="s">
        <v>236</v>
      </c>
      <c r="C433" s="44" t="s">
        <v>389</v>
      </c>
      <c r="D433" s="35" t="s">
        <v>252</v>
      </c>
      <c r="E433" s="35" t="s">
        <v>76</v>
      </c>
      <c r="F433" s="44" t="s">
        <v>240</v>
      </c>
      <c r="G433" s="44" t="s">
        <v>240</v>
      </c>
      <c r="H433" s="237">
        <f>'Merluza común Artesanal'!G338</f>
        <v>0.63600000000000001</v>
      </c>
      <c r="I433" s="237">
        <f>'Merluza común Artesanal'!H338</f>
        <v>0</v>
      </c>
      <c r="J433" s="237">
        <f>'Merluza común Artesanal'!I338</f>
        <v>0.63600000000000001</v>
      </c>
      <c r="K433" s="237">
        <f>'Merluza común Artesanal'!J338</f>
        <v>0</v>
      </c>
      <c r="L433" s="237">
        <f>'Merluza común Artesanal'!K338</f>
        <v>0.63600000000000001</v>
      </c>
      <c r="M433" s="242">
        <f>'Merluza común Artesanal'!L338</f>
        <v>0</v>
      </c>
      <c r="N433" s="215" t="str">
        <f>'Merluza común Artesanal'!M338</f>
        <v xml:space="preserve"> -</v>
      </c>
      <c r="O433" s="45">
        <f>'Cesiones Individuales'!$B$3</f>
        <v>43465</v>
      </c>
    </row>
    <row r="434" spans="1:15" ht="15.75" customHeight="1">
      <c r="A434" s="44" t="s">
        <v>235</v>
      </c>
      <c r="B434" s="44" t="s">
        <v>236</v>
      </c>
      <c r="C434" s="44" t="s">
        <v>389</v>
      </c>
      <c r="D434" s="35" t="s">
        <v>252</v>
      </c>
      <c r="E434" s="35" t="s">
        <v>76</v>
      </c>
      <c r="F434" s="44" t="s">
        <v>241</v>
      </c>
      <c r="G434" s="44" t="s">
        <v>242</v>
      </c>
      <c r="H434" s="237">
        <f>'Merluza común Artesanal'!G339</f>
        <v>2.9750000000000001</v>
      </c>
      <c r="I434" s="237">
        <f>'Merluza común Artesanal'!H339</f>
        <v>0</v>
      </c>
      <c r="J434" s="237">
        <f>'Merluza común Artesanal'!I339</f>
        <v>3.6110000000000002</v>
      </c>
      <c r="K434" s="237">
        <f>'Merluza común Artesanal'!J339</f>
        <v>1.998</v>
      </c>
      <c r="L434" s="237">
        <f>'Merluza común Artesanal'!K339</f>
        <v>1.6130000000000002</v>
      </c>
      <c r="M434" s="242">
        <f>'Merluza común Artesanal'!L339</f>
        <v>0.55330933259484905</v>
      </c>
      <c r="N434" s="215" t="str">
        <f>'Merluza común Artesanal'!M339</f>
        <v xml:space="preserve"> -</v>
      </c>
      <c r="O434" s="45">
        <f>'Cesiones Individuales'!$B$3</f>
        <v>43465</v>
      </c>
    </row>
    <row r="435" spans="1:15" ht="15.75" customHeight="1">
      <c r="A435" s="44" t="s">
        <v>235</v>
      </c>
      <c r="B435" s="44" t="s">
        <v>236</v>
      </c>
      <c r="C435" s="44" t="s">
        <v>389</v>
      </c>
      <c r="D435" s="35" t="s">
        <v>252</v>
      </c>
      <c r="E435" s="35" t="s">
        <v>76</v>
      </c>
      <c r="F435" s="44" t="s">
        <v>243</v>
      </c>
      <c r="G435" s="44" t="s">
        <v>244</v>
      </c>
      <c r="H435" s="237">
        <f>'Merluza común Artesanal'!G340</f>
        <v>3.6110000000000002</v>
      </c>
      <c r="I435" s="237">
        <f>'Merluza común Artesanal'!H340</f>
        <v>0</v>
      </c>
      <c r="J435" s="237">
        <f>'Merluza común Artesanal'!I340</f>
        <v>5.2240000000000002</v>
      </c>
      <c r="K435" s="237">
        <f>'Merluza común Artesanal'!J340</f>
        <v>5.2110000000000003</v>
      </c>
      <c r="L435" s="237">
        <f>'Merluza común Artesanal'!K340</f>
        <v>1.2999999999999901E-2</v>
      </c>
      <c r="M435" s="242">
        <f>'Merluza común Artesanal'!L340</f>
        <v>0.99751148545176116</v>
      </c>
      <c r="N435" s="215">
        <f>'Merluza común Artesanal'!M340</f>
        <v>43458</v>
      </c>
      <c r="O435" s="45">
        <f>'Cesiones Individuales'!$B$3</f>
        <v>43465</v>
      </c>
    </row>
    <row r="436" spans="1:15" ht="15.75" customHeight="1">
      <c r="A436" s="44" t="s">
        <v>235</v>
      </c>
      <c r="B436" s="44" t="s">
        <v>236</v>
      </c>
      <c r="C436" s="44" t="s">
        <v>389</v>
      </c>
      <c r="D436" s="35" t="s">
        <v>252</v>
      </c>
      <c r="E436" s="35" t="s">
        <v>76</v>
      </c>
      <c r="F436" s="44" t="s">
        <v>240</v>
      </c>
      <c r="G436" s="44" t="s">
        <v>244</v>
      </c>
      <c r="H436" s="237">
        <f>'Merluza común Artesanal'!N338</f>
        <v>7.2220000000000004</v>
      </c>
      <c r="I436" s="237">
        <f>'Merluza común Artesanal'!O338</f>
        <v>0</v>
      </c>
      <c r="J436" s="237">
        <f>'Merluza común Artesanal'!P338</f>
        <v>7.2220000000000004</v>
      </c>
      <c r="K436" s="237">
        <f>'Merluza común Artesanal'!Q338</f>
        <v>7.2090000000000005</v>
      </c>
      <c r="L436" s="237">
        <f>'Merluza común Artesanal'!R338</f>
        <v>1.2999999999999901E-2</v>
      </c>
      <c r="M436" s="242">
        <f>'Merluza común Artesanal'!S338</f>
        <v>0.99819994461368045</v>
      </c>
      <c r="N436" s="215" t="s">
        <v>583</v>
      </c>
      <c r="O436" s="45">
        <f>'Cesiones Individuales'!$B$3</f>
        <v>43465</v>
      </c>
    </row>
    <row r="437" spans="1:15" ht="15.75" customHeight="1">
      <c r="A437" s="44" t="s">
        <v>235</v>
      </c>
      <c r="B437" s="44" t="s">
        <v>236</v>
      </c>
      <c r="C437" s="44" t="s">
        <v>389</v>
      </c>
      <c r="D437" s="35" t="s">
        <v>252</v>
      </c>
      <c r="E437" s="35" t="s">
        <v>258</v>
      </c>
      <c r="F437" s="44" t="s">
        <v>240</v>
      </c>
      <c r="G437" s="44" t="s">
        <v>240</v>
      </c>
      <c r="H437" s="237">
        <f>'Merluza común Artesanal'!G341</f>
        <v>0.63500000000000001</v>
      </c>
      <c r="I437" s="237">
        <f>'Merluza común Artesanal'!H341</f>
        <v>0</v>
      </c>
      <c r="J437" s="237">
        <f>'Merluza común Artesanal'!I341</f>
        <v>0.63500000000000001</v>
      </c>
      <c r="K437" s="237">
        <f>'Merluza común Artesanal'!J341</f>
        <v>0</v>
      </c>
      <c r="L437" s="237">
        <f>'Merluza común Artesanal'!K341</f>
        <v>0.63500000000000001</v>
      </c>
      <c r="M437" s="242">
        <f>'Merluza común Artesanal'!L341</f>
        <v>0</v>
      </c>
      <c r="N437" s="215" t="str">
        <f>'Merluza común Artesanal'!M341</f>
        <v xml:space="preserve"> -</v>
      </c>
      <c r="O437" s="45">
        <f>'Cesiones Individuales'!$B$3</f>
        <v>43465</v>
      </c>
    </row>
    <row r="438" spans="1:15" ht="15.75" customHeight="1">
      <c r="A438" s="44" t="s">
        <v>235</v>
      </c>
      <c r="B438" s="44" t="s">
        <v>236</v>
      </c>
      <c r="C438" s="44" t="s">
        <v>389</v>
      </c>
      <c r="D438" s="35" t="s">
        <v>252</v>
      </c>
      <c r="E438" s="35" t="s">
        <v>258</v>
      </c>
      <c r="F438" s="44" t="s">
        <v>241</v>
      </c>
      <c r="G438" s="44" t="s">
        <v>242</v>
      </c>
      <c r="H438" s="237">
        <f>'Merluza común Artesanal'!G342</f>
        <v>2.9740000000000002</v>
      </c>
      <c r="I438" s="237">
        <f>'Merluza común Artesanal'!H342</f>
        <v>0</v>
      </c>
      <c r="J438" s="237">
        <f>'Merluza común Artesanal'!I342</f>
        <v>3.609</v>
      </c>
      <c r="K438" s="237">
        <f>'Merluza común Artesanal'!J342</f>
        <v>3.1320000000000001</v>
      </c>
      <c r="L438" s="237">
        <f>'Merluza común Artesanal'!K342</f>
        <v>0.47699999999999987</v>
      </c>
      <c r="M438" s="242">
        <f>'Merluza común Artesanal'!L342</f>
        <v>0.86783042394014964</v>
      </c>
      <c r="N438" s="215" t="str">
        <f>'Merluza común Artesanal'!M342</f>
        <v xml:space="preserve"> -</v>
      </c>
      <c r="O438" s="45">
        <f>'Cesiones Individuales'!$B$3</f>
        <v>43465</v>
      </c>
    </row>
    <row r="439" spans="1:15" ht="15.75" customHeight="1">
      <c r="A439" s="44" t="s">
        <v>235</v>
      </c>
      <c r="B439" s="44" t="s">
        <v>236</v>
      </c>
      <c r="C439" s="44" t="s">
        <v>389</v>
      </c>
      <c r="D439" s="35" t="s">
        <v>252</v>
      </c>
      <c r="E439" s="35" t="s">
        <v>258</v>
      </c>
      <c r="F439" s="44" t="s">
        <v>243</v>
      </c>
      <c r="G439" s="44" t="s">
        <v>244</v>
      </c>
      <c r="H439" s="237">
        <f>'Merluza común Artesanal'!G343</f>
        <v>3.61</v>
      </c>
      <c r="I439" s="237">
        <f>'Merluza común Artesanal'!H343</f>
        <v>0</v>
      </c>
      <c r="J439" s="237">
        <f>'Merluza común Artesanal'!I343</f>
        <v>4.0869999999999997</v>
      </c>
      <c r="K439" s="237">
        <f>'Merluza común Artesanal'!J343</f>
        <v>3.76</v>
      </c>
      <c r="L439" s="237">
        <f>'Merluza común Artesanal'!K343</f>
        <v>0.32699999999999996</v>
      </c>
      <c r="M439" s="242">
        <f>'Merluza común Artesanal'!L343</f>
        <v>0.91999021287007587</v>
      </c>
      <c r="N439" s="215" t="str">
        <f>'Merluza común Artesanal'!M343</f>
        <v xml:space="preserve"> -</v>
      </c>
      <c r="O439" s="45">
        <f>'Cesiones Individuales'!$B$3</f>
        <v>43465</v>
      </c>
    </row>
    <row r="440" spans="1:15" ht="15.75" customHeight="1">
      <c r="A440" s="44" t="s">
        <v>235</v>
      </c>
      <c r="B440" s="44" t="s">
        <v>236</v>
      </c>
      <c r="C440" s="44" t="s">
        <v>389</v>
      </c>
      <c r="D440" s="35" t="s">
        <v>252</v>
      </c>
      <c r="E440" s="35" t="s">
        <v>258</v>
      </c>
      <c r="F440" s="44" t="s">
        <v>240</v>
      </c>
      <c r="G440" s="44" t="s">
        <v>244</v>
      </c>
      <c r="H440" s="237">
        <f>'Merluza común Artesanal'!N341</f>
        <v>7.2189999999999994</v>
      </c>
      <c r="I440" s="237">
        <f>'Merluza común Artesanal'!O341</f>
        <v>0</v>
      </c>
      <c r="J440" s="237">
        <f>'Merluza común Artesanal'!P341</f>
        <v>7.2189999999999994</v>
      </c>
      <c r="K440" s="237">
        <f>'Merluza común Artesanal'!Q341</f>
        <v>6.8919999999999995</v>
      </c>
      <c r="L440" s="237">
        <f>'Merluza común Artesanal'!R341</f>
        <v>0.32699999999999996</v>
      </c>
      <c r="M440" s="242">
        <f>'Merluza común Artesanal'!S341</f>
        <v>0.95470286743316246</v>
      </c>
      <c r="N440" s="215" t="s">
        <v>583</v>
      </c>
      <c r="O440" s="45">
        <f>'Cesiones Individuales'!$B$3</f>
        <v>43465</v>
      </c>
    </row>
    <row r="441" spans="1:15" ht="15.75" customHeight="1">
      <c r="A441" s="44" t="s">
        <v>235</v>
      </c>
      <c r="B441" s="44" t="s">
        <v>236</v>
      </c>
      <c r="C441" s="44" t="s">
        <v>389</v>
      </c>
      <c r="D441" s="35" t="s">
        <v>252</v>
      </c>
      <c r="E441" s="35" t="s">
        <v>208</v>
      </c>
      <c r="F441" s="44" t="s">
        <v>240</v>
      </c>
      <c r="G441" s="44" t="s">
        <v>240</v>
      </c>
      <c r="H441" s="237">
        <f>'Merluza común Artesanal'!G344</f>
        <v>0.63700000000000001</v>
      </c>
      <c r="I441" s="237">
        <f>'Merluza común Artesanal'!H344</f>
        <v>0</v>
      </c>
      <c r="J441" s="237">
        <f>'Merluza común Artesanal'!I344</f>
        <v>0.63700000000000001</v>
      </c>
      <c r="K441" s="237">
        <f>'Merluza común Artesanal'!J344</f>
        <v>0.45900000000000002</v>
      </c>
      <c r="L441" s="237">
        <f>'Merluza común Artesanal'!K344</f>
        <v>0.17799999999999999</v>
      </c>
      <c r="M441" s="242">
        <f>'Merluza común Artesanal'!L344</f>
        <v>0.72056514913657776</v>
      </c>
      <c r="N441" s="215" t="str">
        <f>'Merluza común Artesanal'!M344</f>
        <v xml:space="preserve"> -</v>
      </c>
      <c r="O441" s="45">
        <f>'Cesiones Individuales'!$B$3</f>
        <v>43465</v>
      </c>
    </row>
    <row r="442" spans="1:15" ht="15.75" customHeight="1">
      <c r="A442" s="44" t="s">
        <v>235</v>
      </c>
      <c r="B442" s="44" t="s">
        <v>236</v>
      </c>
      <c r="C442" s="44" t="s">
        <v>389</v>
      </c>
      <c r="D442" s="35" t="s">
        <v>252</v>
      </c>
      <c r="E442" s="35" t="s">
        <v>208</v>
      </c>
      <c r="F442" s="44" t="s">
        <v>241</v>
      </c>
      <c r="G442" s="44" t="s">
        <v>242</v>
      </c>
      <c r="H442" s="237">
        <f>'Merluza común Artesanal'!G345</f>
        <v>2.9809999999999999</v>
      </c>
      <c r="I442" s="237">
        <f>'Merluza común Artesanal'!H345</f>
        <v>0</v>
      </c>
      <c r="J442" s="237">
        <f>'Merluza común Artesanal'!I345</f>
        <v>3.1589999999999998</v>
      </c>
      <c r="K442" s="237">
        <f>'Merluza común Artesanal'!J345</f>
        <v>1.998</v>
      </c>
      <c r="L442" s="237">
        <f>'Merluza común Artesanal'!K345</f>
        <v>1.1609999999999998</v>
      </c>
      <c r="M442" s="242">
        <f>'Merluza común Artesanal'!L345</f>
        <v>0.63247863247863256</v>
      </c>
      <c r="N442" s="215" t="str">
        <f>'Merluza común Artesanal'!M345</f>
        <v xml:space="preserve"> -</v>
      </c>
      <c r="O442" s="45">
        <f>'Cesiones Individuales'!$B$3</f>
        <v>43465</v>
      </c>
    </row>
    <row r="443" spans="1:15" ht="15.75" customHeight="1">
      <c r="A443" s="44" t="s">
        <v>235</v>
      </c>
      <c r="B443" s="44" t="s">
        <v>236</v>
      </c>
      <c r="C443" s="44" t="s">
        <v>389</v>
      </c>
      <c r="D443" s="35" t="s">
        <v>252</v>
      </c>
      <c r="E443" s="35" t="s">
        <v>208</v>
      </c>
      <c r="F443" s="44" t="s">
        <v>243</v>
      </c>
      <c r="G443" s="44" t="s">
        <v>244</v>
      </c>
      <c r="H443" s="237">
        <f>'Merluza común Artesanal'!G346</f>
        <v>3.6179999999999999</v>
      </c>
      <c r="I443" s="237">
        <f>'Merluza común Artesanal'!H346</f>
        <v>0</v>
      </c>
      <c r="J443" s="237">
        <f>'Merluza común Artesanal'!I346</f>
        <v>4.7789999999999999</v>
      </c>
      <c r="K443" s="237">
        <f>'Merluza común Artesanal'!J346</f>
        <v>4.734</v>
      </c>
      <c r="L443" s="237">
        <f>'Merluza común Artesanal'!K346</f>
        <v>4.4999999999999929E-2</v>
      </c>
      <c r="M443" s="242">
        <f>'Merluza común Artesanal'!L346</f>
        <v>0.99058380414312619</v>
      </c>
      <c r="N443" s="215">
        <f>'Merluza común Artesanal'!M346</f>
        <v>43465</v>
      </c>
      <c r="O443" s="45">
        <f>'Cesiones Individuales'!$B$3</f>
        <v>43465</v>
      </c>
    </row>
    <row r="444" spans="1:15" ht="15.75" customHeight="1">
      <c r="A444" s="44" t="s">
        <v>235</v>
      </c>
      <c r="B444" s="44" t="s">
        <v>236</v>
      </c>
      <c r="C444" s="44" t="s">
        <v>389</v>
      </c>
      <c r="D444" s="35" t="s">
        <v>252</v>
      </c>
      <c r="E444" s="35" t="s">
        <v>208</v>
      </c>
      <c r="F444" s="44" t="s">
        <v>240</v>
      </c>
      <c r="G444" s="44" t="s">
        <v>244</v>
      </c>
      <c r="H444" s="237">
        <f>'Merluza común Artesanal'!N344</f>
        <v>7.2359999999999998</v>
      </c>
      <c r="I444" s="237">
        <f>'Merluza común Artesanal'!O344</f>
        <v>0</v>
      </c>
      <c r="J444" s="237">
        <f>'Merluza común Artesanal'!P344</f>
        <v>7.2359999999999998</v>
      </c>
      <c r="K444" s="237">
        <f>'Merluza común Artesanal'!Q344</f>
        <v>7.1909999999999998</v>
      </c>
      <c r="L444" s="237">
        <f>'Merluza común Artesanal'!R344</f>
        <v>4.4999999999999929E-2</v>
      </c>
      <c r="M444" s="242">
        <f>'Merluza común Artesanal'!S344</f>
        <v>0.99378109452736318</v>
      </c>
      <c r="N444" s="215" t="s">
        <v>583</v>
      </c>
      <c r="O444" s="45">
        <f>'Cesiones Individuales'!$B$3</f>
        <v>43465</v>
      </c>
    </row>
    <row r="445" spans="1:15" ht="15.75" customHeight="1">
      <c r="A445" s="44" t="s">
        <v>235</v>
      </c>
      <c r="B445" s="44" t="s">
        <v>236</v>
      </c>
      <c r="C445" s="44" t="s">
        <v>389</v>
      </c>
      <c r="D445" s="35" t="s">
        <v>252</v>
      </c>
      <c r="E445" s="35" t="s">
        <v>78</v>
      </c>
      <c r="F445" s="44" t="s">
        <v>240</v>
      </c>
      <c r="G445" s="44" t="s">
        <v>240</v>
      </c>
      <c r="H445" s="237">
        <f>'Merluza común Artesanal'!G347</f>
        <v>0.63600000000000001</v>
      </c>
      <c r="I445" s="237">
        <f>'Merluza común Artesanal'!H347</f>
        <v>0</v>
      </c>
      <c r="J445" s="237">
        <f>'Merluza común Artesanal'!I347</f>
        <v>0.63600000000000001</v>
      </c>
      <c r="K445" s="237">
        <f>'Merluza común Artesanal'!J347</f>
        <v>0.27</v>
      </c>
      <c r="L445" s="237">
        <f>'Merluza común Artesanal'!K347</f>
        <v>0.36599999999999999</v>
      </c>
      <c r="M445" s="242">
        <f>'Merluza común Artesanal'!L347</f>
        <v>0.42452830188679247</v>
      </c>
      <c r="N445" s="215" t="str">
        <f>'Merluza común Artesanal'!M347</f>
        <v xml:space="preserve"> -</v>
      </c>
      <c r="O445" s="45">
        <f>'Cesiones Individuales'!$B$3</f>
        <v>43465</v>
      </c>
    </row>
    <row r="446" spans="1:15" ht="15.75" customHeight="1">
      <c r="A446" s="44" t="s">
        <v>235</v>
      </c>
      <c r="B446" s="44" t="s">
        <v>236</v>
      </c>
      <c r="C446" s="44" t="s">
        <v>389</v>
      </c>
      <c r="D446" s="35" t="s">
        <v>252</v>
      </c>
      <c r="E446" s="35" t="s">
        <v>78</v>
      </c>
      <c r="F446" s="44" t="s">
        <v>241</v>
      </c>
      <c r="G446" s="44" t="s">
        <v>242</v>
      </c>
      <c r="H446" s="237">
        <f>'Merluza común Artesanal'!G348</f>
        <v>2.976</v>
      </c>
      <c r="I446" s="237">
        <f>'Merluza común Artesanal'!H348</f>
        <v>0</v>
      </c>
      <c r="J446" s="237">
        <f>'Merluza común Artesanal'!I348</f>
        <v>3.3420000000000001</v>
      </c>
      <c r="K446" s="237">
        <f>'Merluza común Artesanal'!J348</f>
        <v>0.32400000000000001</v>
      </c>
      <c r="L446" s="237">
        <f>'Merluza común Artesanal'!K348</f>
        <v>3.0180000000000002</v>
      </c>
      <c r="M446" s="242">
        <f>'Merluza común Artesanal'!L348</f>
        <v>9.6947935368043095E-2</v>
      </c>
      <c r="N446" s="215" t="str">
        <f>'Merluza común Artesanal'!M348</f>
        <v xml:space="preserve"> -</v>
      </c>
      <c r="O446" s="45">
        <f>'Cesiones Individuales'!$B$3</f>
        <v>43465</v>
      </c>
    </row>
    <row r="447" spans="1:15" ht="15.75" customHeight="1">
      <c r="A447" s="44" t="s">
        <v>235</v>
      </c>
      <c r="B447" s="44" t="s">
        <v>236</v>
      </c>
      <c r="C447" s="44" t="s">
        <v>389</v>
      </c>
      <c r="D447" s="35" t="s">
        <v>252</v>
      </c>
      <c r="E447" s="35" t="s">
        <v>78</v>
      </c>
      <c r="F447" s="44" t="s">
        <v>243</v>
      </c>
      <c r="G447" s="44" t="s">
        <v>244</v>
      </c>
      <c r="H447" s="237">
        <f>'Merluza común Artesanal'!G349</f>
        <v>3.6120000000000001</v>
      </c>
      <c r="I447" s="237">
        <f>'Merluza común Artesanal'!H349</f>
        <v>0</v>
      </c>
      <c r="J447" s="237">
        <f>'Merluza común Artesanal'!I349</f>
        <v>6.6300000000000008</v>
      </c>
      <c r="K447" s="237">
        <f>'Merluza común Artesanal'!J349</f>
        <v>6.5880000000000001</v>
      </c>
      <c r="L447" s="237">
        <f>'Merluza común Artesanal'!K349</f>
        <v>4.2000000000000703E-2</v>
      </c>
      <c r="M447" s="242">
        <f>'Merluza común Artesanal'!L349</f>
        <v>0.99366515837104064</v>
      </c>
      <c r="N447" s="215" t="str">
        <f>'Merluza común Artesanal'!M349</f>
        <v xml:space="preserve"> -</v>
      </c>
      <c r="O447" s="45">
        <f>'Cesiones Individuales'!$B$3</f>
        <v>43465</v>
      </c>
    </row>
    <row r="448" spans="1:15" ht="15.75" customHeight="1">
      <c r="A448" s="44" t="s">
        <v>235</v>
      </c>
      <c r="B448" s="44" t="s">
        <v>236</v>
      </c>
      <c r="C448" s="44" t="s">
        <v>389</v>
      </c>
      <c r="D448" s="35" t="s">
        <v>252</v>
      </c>
      <c r="E448" s="35" t="s">
        <v>78</v>
      </c>
      <c r="F448" s="44" t="s">
        <v>240</v>
      </c>
      <c r="G448" s="44" t="s">
        <v>244</v>
      </c>
      <c r="H448" s="237">
        <f>'Merluza común Artesanal'!N347</f>
        <v>7.2240000000000002</v>
      </c>
      <c r="I448" s="237">
        <f>'Merluza común Artesanal'!O347</f>
        <v>0</v>
      </c>
      <c r="J448" s="237">
        <f>'Merluza común Artesanal'!P347</f>
        <v>7.2240000000000002</v>
      </c>
      <c r="K448" s="237">
        <f>'Merluza común Artesanal'!Q347</f>
        <v>7.1820000000000004</v>
      </c>
      <c r="L448" s="237">
        <f>'Merluza común Artesanal'!R347</f>
        <v>4.1999999999999815E-2</v>
      </c>
      <c r="M448" s="242">
        <f>'Merluza común Artesanal'!S347</f>
        <v>0.9941860465116279</v>
      </c>
      <c r="N448" s="215" t="s">
        <v>583</v>
      </c>
      <c r="O448" s="45">
        <f>'Cesiones Individuales'!$B$3</f>
        <v>43465</v>
      </c>
    </row>
    <row r="449" spans="1:15" ht="15.75" customHeight="1">
      <c r="A449" s="44" t="s">
        <v>235</v>
      </c>
      <c r="B449" s="44" t="s">
        <v>236</v>
      </c>
      <c r="C449" s="44" t="s">
        <v>389</v>
      </c>
      <c r="D449" s="35" t="s">
        <v>252</v>
      </c>
      <c r="E449" s="35" t="s">
        <v>209</v>
      </c>
      <c r="F449" s="44" t="s">
        <v>240</v>
      </c>
      <c r="G449" s="44" t="s">
        <v>240</v>
      </c>
      <c r="H449" s="237">
        <f>'Merluza común Artesanal'!G350</f>
        <v>0.63600000000000001</v>
      </c>
      <c r="I449" s="237">
        <f>'Merluza común Artesanal'!H350</f>
        <v>0</v>
      </c>
      <c r="J449" s="237">
        <f>'Merluza común Artesanal'!I350</f>
        <v>0.63600000000000001</v>
      </c>
      <c r="K449" s="237">
        <f>'Merluza común Artesanal'!J350</f>
        <v>0.216</v>
      </c>
      <c r="L449" s="237">
        <f>'Merluza común Artesanal'!K350</f>
        <v>0.42000000000000004</v>
      </c>
      <c r="M449" s="242">
        <f>'Merluza común Artesanal'!L350</f>
        <v>0.33962264150943394</v>
      </c>
      <c r="N449" s="215" t="str">
        <f>'Merluza común Artesanal'!M350</f>
        <v xml:space="preserve"> -</v>
      </c>
      <c r="O449" s="45">
        <f>'Cesiones Individuales'!$B$3</f>
        <v>43465</v>
      </c>
    </row>
    <row r="450" spans="1:15" ht="15.75" customHeight="1">
      <c r="A450" s="44" t="s">
        <v>235</v>
      </c>
      <c r="B450" s="44" t="s">
        <v>236</v>
      </c>
      <c r="C450" s="44" t="s">
        <v>389</v>
      </c>
      <c r="D450" s="35" t="s">
        <v>252</v>
      </c>
      <c r="E450" s="35" t="s">
        <v>209</v>
      </c>
      <c r="F450" s="44" t="s">
        <v>241</v>
      </c>
      <c r="G450" s="44" t="s">
        <v>242</v>
      </c>
      <c r="H450" s="237">
        <f>'Merluza común Artesanal'!G351</f>
        <v>2.9750000000000001</v>
      </c>
      <c r="I450" s="237">
        <f>'Merluza común Artesanal'!H351</f>
        <v>0</v>
      </c>
      <c r="J450" s="237">
        <f>'Merluza común Artesanal'!I351</f>
        <v>3.395</v>
      </c>
      <c r="K450" s="237">
        <f>'Merluza común Artesanal'!J351</f>
        <v>2.6460000000000004</v>
      </c>
      <c r="L450" s="237">
        <f>'Merluza común Artesanal'!K351</f>
        <v>0.74899999999999967</v>
      </c>
      <c r="M450" s="242">
        <f>'Merluza común Artesanal'!L351</f>
        <v>0.77938144329896919</v>
      </c>
      <c r="N450" s="215" t="str">
        <f>'Merluza común Artesanal'!M351</f>
        <v xml:space="preserve"> -</v>
      </c>
      <c r="O450" s="45">
        <f>'Cesiones Individuales'!$B$3</f>
        <v>43465</v>
      </c>
    </row>
    <row r="451" spans="1:15" ht="15.75" customHeight="1">
      <c r="A451" s="44" t="s">
        <v>235</v>
      </c>
      <c r="B451" s="44" t="s">
        <v>236</v>
      </c>
      <c r="C451" s="44" t="s">
        <v>389</v>
      </c>
      <c r="D451" s="35" t="s">
        <v>252</v>
      </c>
      <c r="E451" s="35" t="s">
        <v>209</v>
      </c>
      <c r="F451" s="44" t="s">
        <v>243</v>
      </c>
      <c r="G451" s="44" t="s">
        <v>244</v>
      </c>
      <c r="H451" s="237">
        <f>'Merluza común Artesanal'!G352</f>
        <v>3.6110000000000002</v>
      </c>
      <c r="I451" s="237">
        <f>'Merluza común Artesanal'!H352</f>
        <v>0</v>
      </c>
      <c r="J451" s="237">
        <f>'Merluza común Artesanal'!I352</f>
        <v>4.3599999999999994</v>
      </c>
      <c r="K451" s="237">
        <f>'Merluza común Artesanal'!J352</f>
        <v>3.9420000000000002</v>
      </c>
      <c r="L451" s="237">
        <f>'Merluza común Artesanal'!K352</f>
        <v>0.41799999999999926</v>
      </c>
      <c r="M451" s="242">
        <f>'Merluza común Artesanal'!L352</f>
        <v>0.9041284403669726</v>
      </c>
      <c r="N451" s="215" t="str">
        <f>'Merluza común Artesanal'!M352</f>
        <v xml:space="preserve"> -</v>
      </c>
      <c r="O451" s="45">
        <f>'Cesiones Individuales'!$B$3</f>
        <v>43465</v>
      </c>
    </row>
    <row r="452" spans="1:15" ht="15.75" customHeight="1">
      <c r="A452" s="44" t="s">
        <v>235</v>
      </c>
      <c r="B452" s="44" t="s">
        <v>236</v>
      </c>
      <c r="C452" s="44" t="s">
        <v>389</v>
      </c>
      <c r="D452" s="35" t="s">
        <v>252</v>
      </c>
      <c r="E452" s="35" t="s">
        <v>209</v>
      </c>
      <c r="F452" s="44" t="s">
        <v>240</v>
      </c>
      <c r="G452" s="44" t="s">
        <v>244</v>
      </c>
      <c r="H452" s="237">
        <f>'Merluza común Artesanal'!N350</f>
        <v>7.2220000000000004</v>
      </c>
      <c r="I452" s="237">
        <f>'Merluza común Artesanal'!O350</f>
        <v>0</v>
      </c>
      <c r="J452" s="237">
        <f>'Merluza común Artesanal'!P350</f>
        <v>7.2220000000000004</v>
      </c>
      <c r="K452" s="237">
        <f>'Merluza común Artesanal'!Q350</f>
        <v>6.8040000000000003</v>
      </c>
      <c r="L452" s="237">
        <f>'Merluza común Artesanal'!R350</f>
        <v>0.41800000000000015</v>
      </c>
      <c r="M452" s="242">
        <f>'Merluza común Artesanal'!S350</f>
        <v>0.94212129603987815</v>
      </c>
      <c r="N452" s="215" t="s">
        <v>583</v>
      </c>
      <c r="O452" s="45">
        <f>'Cesiones Individuales'!$B$3</f>
        <v>43465</v>
      </c>
    </row>
    <row r="453" spans="1:15" ht="15.75" customHeight="1">
      <c r="A453" s="44" t="s">
        <v>235</v>
      </c>
      <c r="B453" s="44" t="s">
        <v>236</v>
      </c>
      <c r="C453" s="44" t="s">
        <v>389</v>
      </c>
      <c r="D453" s="35" t="s">
        <v>252</v>
      </c>
      <c r="E453" s="35" t="s">
        <v>79</v>
      </c>
      <c r="F453" s="44" t="s">
        <v>240</v>
      </c>
      <c r="G453" s="44" t="s">
        <v>240</v>
      </c>
      <c r="H453" s="237">
        <f>'Merluza común Artesanal'!G353</f>
        <v>0.63600000000000001</v>
      </c>
      <c r="I453" s="237">
        <f>'Merluza común Artesanal'!H353</f>
        <v>0</v>
      </c>
      <c r="J453" s="237">
        <f>'Merluza común Artesanal'!I353</f>
        <v>0.63600000000000001</v>
      </c>
      <c r="K453" s="237">
        <f>'Merluza común Artesanal'!J353</f>
        <v>0.27</v>
      </c>
      <c r="L453" s="237">
        <f>'Merluza común Artesanal'!K353</f>
        <v>0.36599999999999999</v>
      </c>
      <c r="M453" s="242">
        <f>'Merluza común Artesanal'!L353</f>
        <v>0.42452830188679247</v>
      </c>
      <c r="N453" s="215" t="str">
        <f>'Merluza común Artesanal'!M353</f>
        <v xml:space="preserve"> -</v>
      </c>
      <c r="O453" s="45">
        <f>'Cesiones Individuales'!$B$3</f>
        <v>43465</v>
      </c>
    </row>
    <row r="454" spans="1:15" ht="15.75" customHeight="1">
      <c r="A454" s="44" t="s">
        <v>235</v>
      </c>
      <c r="B454" s="44" t="s">
        <v>236</v>
      </c>
      <c r="C454" s="44" t="s">
        <v>389</v>
      </c>
      <c r="D454" s="35" t="s">
        <v>252</v>
      </c>
      <c r="E454" s="35" t="s">
        <v>79</v>
      </c>
      <c r="F454" s="44" t="s">
        <v>241</v>
      </c>
      <c r="G454" s="44" t="s">
        <v>242</v>
      </c>
      <c r="H454" s="237">
        <f>'Merluza común Artesanal'!G354</f>
        <v>2.976</v>
      </c>
      <c r="I454" s="237">
        <f>'Merluza común Artesanal'!H354</f>
        <v>0</v>
      </c>
      <c r="J454" s="237">
        <f>'Merluza común Artesanal'!I354</f>
        <v>3.3420000000000001</v>
      </c>
      <c r="K454" s="237">
        <f>'Merluza común Artesanal'!J354</f>
        <v>2.133</v>
      </c>
      <c r="L454" s="237">
        <f>'Merluza común Artesanal'!K354</f>
        <v>1.2090000000000001</v>
      </c>
      <c r="M454" s="242">
        <f>'Merluza común Artesanal'!L354</f>
        <v>0.63824057450628369</v>
      </c>
      <c r="N454" s="215" t="str">
        <f>'Merluza común Artesanal'!M354</f>
        <v xml:space="preserve"> -</v>
      </c>
      <c r="O454" s="45">
        <f>'Cesiones Individuales'!$B$3</f>
        <v>43465</v>
      </c>
    </row>
    <row r="455" spans="1:15" ht="15.75" customHeight="1">
      <c r="A455" s="44" t="s">
        <v>235</v>
      </c>
      <c r="B455" s="44" t="s">
        <v>236</v>
      </c>
      <c r="C455" s="44" t="s">
        <v>389</v>
      </c>
      <c r="D455" s="35" t="s">
        <v>252</v>
      </c>
      <c r="E455" s="35" t="s">
        <v>79</v>
      </c>
      <c r="F455" s="44" t="s">
        <v>243</v>
      </c>
      <c r="G455" s="44" t="s">
        <v>244</v>
      </c>
      <c r="H455" s="237">
        <f>'Merluza común Artesanal'!G355</f>
        <v>3.6120000000000001</v>
      </c>
      <c r="I455" s="237">
        <f>'Merluza común Artesanal'!H355</f>
        <v>0</v>
      </c>
      <c r="J455" s="237">
        <f>'Merluza común Artesanal'!I355</f>
        <v>4.8209999999999997</v>
      </c>
      <c r="K455" s="237">
        <f>'Merluza común Artesanal'!J355</f>
        <v>3.6179999999999999</v>
      </c>
      <c r="L455" s="237">
        <f>'Merluza común Artesanal'!K355</f>
        <v>1.2029999999999998</v>
      </c>
      <c r="M455" s="242">
        <f>'Merluza común Artesanal'!L355</f>
        <v>0.75046670815183569</v>
      </c>
      <c r="N455" s="215" t="str">
        <f>'Merluza común Artesanal'!M355</f>
        <v xml:space="preserve"> -</v>
      </c>
      <c r="O455" s="45">
        <f>'Cesiones Individuales'!$B$3</f>
        <v>43465</v>
      </c>
    </row>
    <row r="456" spans="1:15" ht="15.75" customHeight="1">
      <c r="A456" s="44" t="s">
        <v>235</v>
      </c>
      <c r="B456" s="44" t="s">
        <v>236</v>
      </c>
      <c r="C456" s="44" t="s">
        <v>389</v>
      </c>
      <c r="D456" s="35" t="s">
        <v>252</v>
      </c>
      <c r="E456" s="35" t="s">
        <v>79</v>
      </c>
      <c r="F456" s="44" t="s">
        <v>240</v>
      </c>
      <c r="G456" s="44" t="s">
        <v>244</v>
      </c>
      <c r="H456" s="237">
        <f>'Merluza común Artesanal'!N353</f>
        <v>7.2240000000000002</v>
      </c>
      <c r="I456" s="237">
        <f>'Merluza común Artesanal'!O353</f>
        <v>0</v>
      </c>
      <c r="J456" s="237">
        <f>'Merluza común Artesanal'!P353</f>
        <v>7.2240000000000002</v>
      </c>
      <c r="K456" s="237">
        <f>'Merluza común Artesanal'!Q353</f>
        <v>6.0209999999999999</v>
      </c>
      <c r="L456" s="237">
        <f>'Merluza común Artesanal'!R353</f>
        <v>1.2030000000000003</v>
      </c>
      <c r="M456" s="242">
        <f>'Merluza común Artesanal'!S353</f>
        <v>0.8334717607973422</v>
      </c>
      <c r="N456" s="215" t="s">
        <v>583</v>
      </c>
      <c r="O456" s="45">
        <f>'Cesiones Individuales'!$B$3</f>
        <v>43465</v>
      </c>
    </row>
    <row r="457" spans="1:15" ht="15.75" customHeight="1">
      <c r="A457" s="44" t="s">
        <v>235</v>
      </c>
      <c r="B457" s="44" t="s">
        <v>236</v>
      </c>
      <c r="C457" s="44" t="s">
        <v>389</v>
      </c>
      <c r="D457" s="35" t="s">
        <v>252</v>
      </c>
      <c r="E457" s="35" t="s">
        <v>210</v>
      </c>
      <c r="F457" s="44" t="s">
        <v>240</v>
      </c>
      <c r="G457" s="44" t="s">
        <v>240</v>
      </c>
      <c r="H457" s="237">
        <f>'Merluza común Artesanal'!G356</f>
        <v>0.63600000000000001</v>
      </c>
      <c r="I457" s="237">
        <f>'Merluza común Artesanal'!H356</f>
        <v>0</v>
      </c>
      <c r="J457" s="237">
        <f>'Merluza común Artesanal'!I356</f>
        <v>0.63600000000000001</v>
      </c>
      <c r="K457" s="237">
        <f>'Merluza común Artesanal'!J356</f>
        <v>0.40500000000000003</v>
      </c>
      <c r="L457" s="237">
        <f>'Merluza común Artesanal'!K356</f>
        <v>0.23099999999999998</v>
      </c>
      <c r="M457" s="242">
        <f>'Merluza común Artesanal'!L356</f>
        <v>0.6367924528301887</v>
      </c>
      <c r="N457" s="215" t="str">
        <f>'Merluza común Artesanal'!M356</f>
        <v xml:space="preserve"> -</v>
      </c>
      <c r="O457" s="45">
        <f>'Cesiones Individuales'!$B$3</f>
        <v>43465</v>
      </c>
    </row>
    <row r="458" spans="1:15" ht="15.75" customHeight="1">
      <c r="A458" s="44" t="s">
        <v>235</v>
      </c>
      <c r="B458" s="44" t="s">
        <v>236</v>
      </c>
      <c r="C458" s="44" t="s">
        <v>389</v>
      </c>
      <c r="D458" s="35" t="s">
        <v>252</v>
      </c>
      <c r="E458" s="35" t="s">
        <v>210</v>
      </c>
      <c r="F458" s="44" t="s">
        <v>241</v>
      </c>
      <c r="G458" s="44" t="s">
        <v>242</v>
      </c>
      <c r="H458" s="237">
        <f>'Merluza común Artesanal'!G357</f>
        <v>2.9790000000000001</v>
      </c>
      <c r="I458" s="237">
        <f>'Merluza común Artesanal'!H357</f>
        <v>0</v>
      </c>
      <c r="J458" s="237">
        <f>'Merluza común Artesanal'!I357</f>
        <v>3.21</v>
      </c>
      <c r="K458" s="237">
        <f>'Merluza común Artesanal'!J357</f>
        <v>1.593</v>
      </c>
      <c r="L458" s="237">
        <f>'Merluza común Artesanal'!K357</f>
        <v>1.617</v>
      </c>
      <c r="M458" s="242">
        <f>'Merluza común Artesanal'!L357</f>
        <v>0.49626168224299066</v>
      </c>
      <c r="N458" s="215" t="str">
        <f>'Merluza común Artesanal'!M357</f>
        <v xml:space="preserve"> -</v>
      </c>
      <c r="O458" s="45">
        <f>'Cesiones Individuales'!$B$3</f>
        <v>43465</v>
      </c>
    </row>
    <row r="459" spans="1:15" ht="15.75" customHeight="1">
      <c r="A459" s="44" t="s">
        <v>235</v>
      </c>
      <c r="B459" s="44" t="s">
        <v>236</v>
      </c>
      <c r="C459" s="44" t="s">
        <v>389</v>
      </c>
      <c r="D459" s="35" t="s">
        <v>252</v>
      </c>
      <c r="E459" s="35" t="s">
        <v>210</v>
      </c>
      <c r="F459" s="44" t="s">
        <v>243</v>
      </c>
      <c r="G459" s="44" t="s">
        <v>244</v>
      </c>
      <c r="H459" s="237">
        <f>'Merluza común Artesanal'!G358</f>
        <v>3.6160000000000001</v>
      </c>
      <c r="I459" s="237">
        <f>'Merluza común Artesanal'!H358</f>
        <v>0</v>
      </c>
      <c r="J459" s="237">
        <f>'Merluza común Artesanal'!I358</f>
        <v>5.2330000000000005</v>
      </c>
      <c r="K459" s="237">
        <f>'Merluza común Artesanal'!J358</f>
        <v>4.077</v>
      </c>
      <c r="L459" s="237">
        <f>'Merluza común Artesanal'!K358</f>
        <v>1.1560000000000006</v>
      </c>
      <c r="M459" s="242">
        <f>'Merluza común Artesanal'!L358</f>
        <v>0.77909420982228161</v>
      </c>
      <c r="N459" s="215" t="str">
        <f>'Merluza común Artesanal'!M358</f>
        <v xml:space="preserve"> -</v>
      </c>
      <c r="O459" s="45">
        <f>'Cesiones Individuales'!$B$3</f>
        <v>43465</v>
      </c>
    </row>
    <row r="460" spans="1:15" ht="15.75" customHeight="1">
      <c r="A460" s="44" t="s">
        <v>235</v>
      </c>
      <c r="B460" s="44" t="s">
        <v>236</v>
      </c>
      <c r="C460" s="44" t="s">
        <v>389</v>
      </c>
      <c r="D460" s="35" t="s">
        <v>252</v>
      </c>
      <c r="E460" s="35" t="s">
        <v>210</v>
      </c>
      <c r="F460" s="44" t="s">
        <v>240</v>
      </c>
      <c r="G460" s="44" t="s">
        <v>244</v>
      </c>
      <c r="H460" s="237">
        <f>'Merluza común Artesanal'!N356</f>
        <v>7.2309999999999999</v>
      </c>
      <c r="I460" s="237">
        <f>'Merluza común Artesanal'!O356</f>
        <v>0</v>
      </c>
      <c r="J460" s="237">
        <f>'Merluza común Artesanal'!P356</f>
        <v>7.2309999999999999</v>
      </c>
      <c r="K460" s="237">
        <f>'Merluza común Artesanal'!Q356</f>
        <v>6.0750000000000002</v>
      </c>
      <c r="L460" s="237">
        <f>'Merluza común Artesanal'!R356</f>
        <v>1.1559999999999997</v>
      </c>
      <c r="M460" s="242">
        <f>'Merluza común Artesanal'!S356</f>
        <v>0.84013276172037066</v>
      </c>
      <c r="N460" s="215" t="s">
        <v>583</v>
      </c>
      <c r="O460" s="45">
        <f>'Cesiones Individuales'!$B$3</f>
        <v>43465</v>
      </c>
    </row>
    <row r="461" spans="1:15" ht="15.75" customHeight="1">
      <c r="A461" s="44" t="s">
        <v>235</v>
      </c>
      <c r="B461" s="44" t="s">
        <v>236</v>
      </c>
      <c r="C461" s="44" t="s">
        <v>389</v>
      </c>
      <c r="D461" s="35" t="s">
        <v>252</v>
      </c>
      <c r="E461" s="35" t="s">
        <v>81</v>
      </c>
      <c r="F461" s="44" t="s">
        <v>240</v>
      </c>
      <c r="G461" s="44" t="s">
        <v>240</v>
      </c>
      <c r="H461" s="237">
        <f>'Merluza común Artesanal'!G359</f>
        <v>0.63500000000000001</v>
      </c>
      <c r="I461" s="237">
        <f>'Merluza común Artesanal'!H359</f>
        <v>0</v>
      </c>
      <c r="J461" s="237">
        <f>'Merluza común Artesanal'!I359</f>
        <v>0.63500000000000001</v>
      </c>
      <c r="K461" s="237">
        <f>'Merluza común Artesanal'!J359</f>
        <v>0.40500000000000003</v>
      </c>
      <c r="L461" s="237">
        <f>'Merluza común Artesanal'!K359</f>
        <v>0.22999999999999998</v>
      </c>
      <c r="M461" s="242">
        <f>'Merluza común Artesanal'!L359</f>
        <v>0.63779527559055127</v>
      </c>
      <c r="N461" s="215" t="str">
        <f>'Merluza común Artesanal'!M359</f>
        <v xml:space="preserve"> -</v>
      </c>
      <c r="O461" s="45">
        <f>'Cesiones Individuales'!$B$3</f>
        <v>43465</v>
      </c>
    </row>
    <row r="462" spans="1:15" ht="15.75" customHeight="1">
      <c r="A462" s="44" t="s">
        <v>235</v>
      </c>
      <c r="B462" s="44" t="s">
        <v>236</v>
      </c>
      <c r="C462" s="44" t="s">
        <v>389</v>
      </c>
      <c r="D462" s="35" t="s">
        <v>252</v>
      </c>
      <c r="E462" s="35" t="s">
        <v>81</v>
      </c>
      <c r="F462" s="44" t="s">
        <v>241</v>
      </c>
      <c r="G462" s="44" t="s">
        <v>242</v>
      </c>
      <c r="H462" s="237">
        <f>'Merluza común Artesanal'!G360</f>
        <v>2.9750000000000001</v>
      </c>
      <c r="I462" s="237">
        <f>'Merluza común Artesanal'!H360</f>
        <v>0</v>
      </c>
      <c r="J462" s="237">
        <f>'Merluza común Artesanal'!I360</f>
        <v>3.2050000000000001</v>
      </c>
      <c r="K462" s="237">
        <f>'Merluza común Artesanal'!J360</f>
        <v>2.0249999999999999</v>
      </c>
      <c r="L462" s="237">
        <f>'Merluza común Artesanal'!K360</f>
        <v>1.1800000000000002</v>
      </c>
      <c r="M462" s="242">
        <f>'Merluza común Artesanal'!L360</f>
        <v>0.6318252730109204</v>
      </c>
      <c r="N462" s="215" t="str">
        <f>'Merluza común Artesanal'!M360</f>
        <v xml:space="preserve"> -</v>
      </c>
      <c r="O462" s="45">
        <f>'Cesiones Individuales'!$B$3</f>
        <v>43465</v>
      </c>
    </row>
    <row r="463" spans="1:15" ht="15.75" customHeight="1">
      <c r="A463" s="44" t="s">
        <v>235</v>
      </c>
      <c r="B463" s="44" t="s">
        <v>236</v>
      </c>
      <c r="C463" s="44" t="s">
        <v>389</v>
      </c>
      <c r="D463" s="35" t="s">
        <v>252</v>
      </c>
      <c r="E463" s="35" t="s">
        <v>81</v>
      </c>
      <c r="F463" s="44" t="s">
        <v>243</v>
      </c>
      <c r="G463" s="44" t="s">
        <v>244</v>
      </c>
      <c r="H463" s="237">
        <f>'Merluza común Artesanal'!G361</f>
        <v>3.61</v>
      </c>
      <c r="I463" s="237">
        <f>'Merluza común Artesanal'!H361</f>
        <v>0</v>
      </c>
      <c r="J463" s="237">
        <f>'Merluza común Artesanal'!I361</f>
        <v>4.79</v>
      </c>
      <c r="K463" s="237">
        <f>'Merluza común Artesanal'!J361</f>
        <v>4.4009999999999998</v>
      </c>
      <c r="L463" s="237">
        <f>'Merluza común Artesanal'!K361</f>
        <v>0.38900000000000023</v>
      </c>
      <c r="M463" s="242">
        <f>'Merluza común Artesanal'!L361</f>
        <v>0.91878914405010437</v>
      </c>
      <c r="N463" s="215" t="str">
        <f>'Merluza común Artesanal'!M361</f>
        <v xml:space="preserve"> -</v>
      </c>
      <c r="O463" s="45">
        <f>'Cesiones Individuales'!$B$3</f>
        <v>43465</v>
      </c>
    </row>
    <row r="464" spans="1:15" ht="15.75" customHeight="1">
      <c r="A464" s="44" t="s">
        <v>235</v>
      </c>
      <c r="B464" s="44" t="s">
        <v>236</v>
      </c>
      <c r="C464" s="44" t="s">
        <v>389</v>
      </c>
      <c r="D464" s="35" t="s">
        <v>252</v>
      </c>
      <c r="E464" s="35" t="s">
        <v>81</v>
      </c>
      <c r="F464" s="44" t="s">
        <v>240</v>
      </c>
      <c r="G464" s="44" t="s">
        <v>244</v>
      </c>
      <c r="H464" s="237">
        <f>'Merluza común Artesanal'!N359</f>
        <v>7.2200000000000006</v>
      </c>
      <c r="I464" s="237">
        <f>'Merluza común Artesanal'!O359</f>
        <v>0</v>
      </c>
      <c r="J464" s="237">
        <f>'Merluza común Artesanal'!P359</f>
        <v>7.2200000000000006</v>
      </c>
      <c r="K464" s="237">
        <f>'Merluza común Artesanal'!Q359</f>
        <v>6.8309999999999995</v>
      </c>
      <c r="L464" s="237">
        <f>'Merluza común Artesanal'!R359</f>
        <v>0.38900000000000112</v>
      </c>
      <c r="M464" s="242">
        <f>'Merluza común Artesanal'!S359</f>
        <v>0.94612188365650951</v>
      </c>
      <c r="N464" s="215" t="s">
        <v>583</v>
      </c>
      <c r="O464" s="45">
        <f>'Cesiones Individuales'!$B$3</f>
        <v>43465</v>
      </c>
    </row>
    <row r="465" spans="1:15" ht="15.75" customHeight="1">
      <c r="A465" s="44" t="s">
        <v>235</v>
      </c>
      <c r="B465" s="44" t="s">
        <v>236</v>
      </c>
      <c r="C465" s="44" t="s">
        <v>389</v>
      </c>
      <c r="D465" s="35" t="s">
        <v>252</v>
      </c>
      <c r="E465" s="35" t="s">
        <v>83</v>
      </c>
      <c r="F465" s="44" t="s">
        <v>240</v>
      </c>
      <c r="G465" s="44" t="s">
        <v>240</v>
      </c>
      <c r="H465" s="237">
        <f>'Merluza común Artesanal'!G362</f>
        <v>0.63600000000000001</v>
      </c>
      <c r="I465" s="237">
        <f>'Merluza común Artesanal'!H362</f>
        <v>0</v>
      </c>
      <c r="J465" s="237">
        <f>'Merluza común Artesanal'!I362</f>
        <v>0.63600000000000001</v>
      </c>
      <c r="K465" s="237">
        <f>'Merluza común Artesanal'!J362</f>
        <v>0</v>
      </c>
      <c r="L465" s="237">
        <f>'Merluza común Artesanal'!K362</f>
        <v>0.63600000000000001</v>
      </c>
      <c r="M465" s="242">
        <f>'Merluza común Artesanal'!L362</f>
        <v>0</v>
      </c>
      <c r="N465" s="215" t="str">
        <f>'Merluza común Artesanal'!M362</f>
        <v xml:space="preserve"> -</v>
      </c>
      <c r="O465" s="45">
        <f>'Cesiones Individuales'!$B$3</f>
        <v>43465</v>
      </c>
    </row>
    <row r="466" spans="1:15" ht="15.75" customHeight="1">
      <c r="A466" s="44" t="s">
        <v>235</v>
      </c>
      <c r="B466" s="44" t="s">
        <v>236</v>
      </c>
      <c r="C466" s="44" t="s">
        <v>389</v>
      </c>
      <c r="D466" s="35" t="s">
        <v>252</v>
      </c>
      <c r="E466" s="35" t="s">
        <v>83</v>
      </c>
      <c r="F466" s="44" t="s">
        <v>241</v>
      </c>
      <c r="G466" s="44" t="s">
        <v>242</v>
      </c>
      <c r="H466" s="237">
        <f>'Merluza común Artesanal'!G363</f>
        <v>2.98</v>
      </c>
      <c r="I466" s="237">
        <f>'Merluza común Artesanal'!H363</f>
        <v>0</v>
      </c>
      <c r="J466" s="237">
        <f>'Merluza común Artesanal'!I363</f>
        <v>3.6160000000000001</v>
      </c>
      <c r="K466" s="237">
        <f>'Merluza común Artesanal'!J363</f>
        <v>0</v>
      </c>
      <c r="L466" s="237">
        <f>'Merluza común Artesanal'!K363</f>
        <v>3.6160000000000001</v>
      </c>
      <c r="M466" s="242">
        <f>'Merluza común Artesanal'!L363</f>
        <v>0</v>
      </c>
      <c r="N466" s="215" t="str">
        <f>'Merluza común Artesanal'!M363</f>
        <v xml:space="preserve"> -</v>
      </c>
      <c r="O466" s="45">
        <f>'Cesiones Individuales'!$B$3</f>
        <v>43465</v>
      </c>
    </row>
    <row r="467" spans="1:15" ht="15.75" customHeight="1">
      <c r="A467" s="44" t="s">
        <v>235</v>
      </c>
      <c r="B467" s="44" t="s">
        <v>236</v>
      </c>
      <c r="C467" s="44" t="s">
        <v>389</v>
      </c>
      <c r="D467" s="35" t="s">
        <v>252</v>
      </c>
      <c r="E467" s="35" t="s">
        <v>83</v>
      </c>
      <c r="F467" s="44" t="s">
        <v>243</v>
      </c>
      <c r="G467" s="44" t="s">
        <v>244</v>
      </c>
      <c r="H467" s="237">
        <f>'Merluza común Artesanal'!G364</f>
        <v>3.6160000000000001</v>
      </c>
      <c r="I467" s="237">
        <f>'Merluza común Artesanal'!H364</f>
        <v>0</v>
      </c>
      <c r="J467" s="237">
        <f>'Merluza común Artesanal'!I364</f>
        <v>7.2320000000000002</v>
      </c>
      <c r="K467" s="237">
        <f>'Merluza común Artesanal'!J364</f>
        <v>0</v>
      </c>
      <c r="L467" s="237">
        <f>'Merluza común Artesanal'!K364</f>
        <v>7.2320000000000002</v>
      </c>
      <c r="M467" s="242">
        <f>'Merluza común Artesanal'!L364</f>
        <v>0</v>
      </c>
      <c r="N467" s="215" t="str">
        <f>'Merluza común Artesanal'!M364</f>
        <v xml:space="preserve"> -</v>
      </c>
      <c r="O467" s="45">
        <f>'Cesiones Individuales'!$B$3</f>
        <v>43465</v>
      </c>
    </row>
    <row r="468" spans="1:15" ht="15.75" customHeight="1">
      <c r="A468" s="44" t="s">
        <v>235</v>
      </c>
      <c r="B468" s="44" t="s">
        <v>236</v>
      </c>
      <c r="C468" s="44" t="s">
        <v>389</v>
      </c>
      <c r="D468" s="35" t="s">
        <v>252</v>
      </c>
      <c r="E468" s="35" t="s">
        <v>83</v>
      </c>
      <c r="F468" s="44" t="s">
        <v>240</v>
      </c>
      <c r="G468" s="44" t="s">
        <v>244</v>
      </c>
      <c r="H468" s="237">
        <f>'Merluza común Artesanal'!N362</f>
        <v>7.2320000000000002</v>
      </c>
      <c r="I468" s="237">
        <f>'Merluza común Artesanal'!O362</f>
        <v>0</v>
      </c>
      <c r="J468" s="237">
        <f>'Merluza común Artesanal'!P362</f>
        <v>7.2320000000000002</v>
      </c>
      <c r="K468" s="237">
        <f>'Merluza común Artesanal'!Q362</f>
        <v>0</v>
      </c>
      <c r="L468" s="237">
        <f>'Merluza común Artesanal'!R362</f>
        <v>7.2320000000000002</v>
      </c>
      <c r="M468" s="242">
        <f>'Merluza común Artesanal'!S362</f>
        <v>0</v>
      </c>
      <c r="N468" s="215" t="s">
        <v>583</v>
      </c>
      <c r="O468" s="45">
        <f>'Cesiones Individuales'!$B$3</f>
        <v>43465</v>
      </c>
    </row>
    <row r="469" spans="1:15" ht="15.75" customHeight="1">
      <c r="A469" s="44" t="s">
        <v>235</v>
      </c>
      <c r="B469" s="44" t="s">
        <v>236</v>
      </c>
      <c r="C469" s="44" t="s">
        <v>389</v>
      </c>
      <c r="D469" s="35" t="s">
        <v>252</v>
      </c>
      <c r="E469" s="35" t="s">
        <v>211</v>
      </c>
      <c r="F469" s="44" t="s">
        <v>240</v>
      </c>
      <c r="G469" s="44" t="s">
        <v>240</v>
      </c>
      <c r="H469" s="237">
        <f>'Merluza común Artesanal'!G365</f>
        <v>0.63500000000000001</v>
      </c>
      <c r="I469" s="237">
        <f>'Merluza común Artesanal'!H365</f>
        <v>0</v>
      </c>
      <c r="J469" s="237">
        <f>'Merluza común Artesanal'!I365</f>
        <v>0.63500000000000001</v>
      </c>
      <c r="K469" s="237">
        <f>'Merluza común Artesanal'!J365</f>
        <v>0</v>
      </c>
      <c r="L469" s="237">
        <f>'Merluza común Artesanal'!K365</f>
        <v>0.63500000000000001</v>
      </c>
      <c r="M469" s="242">
        <f>'Merluza común Artesanal'!L365</f>
        <v>0</v>
      </c>
      <c r="N469" s="215" t="str">
        <f>'Merluza común Artesanal'!M365</f>
        <v xml:space="preserve"> -</v>
      </c>
      <c r="O469" s="45">
        <f>'Cesiones Individuales'!$B$3</f>
        <v>43465</v>
      </c>
    </row>
    <row r="470" spans="1:15" ht="15.75" customHeight="1">
      <c r="A470" s="44" t="s">
        <v>235</v>
      </c>
      <c r="B470" s="44" t="s">
        <v>236</v>
      </c>
      <c r="C470" s="44" t="s">
        <v>389</v>
      </c>
      <c r="D470" s="35" t="s">
        <v>252</v>
      </c>
      <c r="E470" s="35" t="s">
        <v>211</v>
      </c>
      <c r="F470" s="44" t="s">
        <v>241</v>
      </c>
      <c r="G470" s="44" t="s">
        <v>242</v>
      </c>
      <c r="H470" s="237">
        <f>'Merluza común Artesanal'!G366</f>
        <v>2.9740000000000002</v>
      </c>
      <c r="I470" s="237">
        <f>'Merluza común Artesanal'!H366</f>
        <v>0</v>
      </c>
      <c r="J470" s="237">
        <f>'Merluza común Artesanal'!I366</f>
        <v>3.609</v>
      </c>
      <c r="K470" s="237">
        <f>'Merluza común Artesanal'!J366</f>
        <v>3.51</v>
      </c>
      <c r="L470" s="237">
        <f>'Merluza común Artesanal'!K366</f>
        <v>9.9000000000000199E-2</v>
      </c>
      <c r="M470" s="242">
        <f>'Merluza común Artesanal'!L366</f>
        <v>0.97256857855361589</v>
      </c>
      <c r="N470" s="215" t="str">
        <f>'Merluza común Artesanal'!M366</f>
        <v xml:space="preserve"> -</v>
      </c>
      <c r="O470" s="45">
        <f>'Cesiones Individuales'!$B$3</f>
        <v>43465</v>
      </c>
    </row>
    <row r="471" spans="1:15" ht="15.75" customHeight="1">
      <c r="A471" s="44" t="s">
        <v>235</v>
      </c>
      <c r="B471" s="44" t="s">
        <v>236</v>
      </c>
      <c r="C471" s="44" t="s">
        <v>389</v>
      </c>
      <c r="D471" s="35" t="s">
        <v>252</v>
      </c>
      <c r="E471" s="35" t="s">
        <v>211</v>
      </c>
      <c r="F471" s="44" t="s">
        <v>243</v>
      </c>
      <c r="G471" s="44" t="s">
        <v>244</v>
      </c>
      <c r="H471" s="237">
        <f>'Merluza común Artesanal'!G367</f>
        <v>3.609</v>
      </c>
      <c r="I471" s="237">
        <f>'Merluza común Artesanal'!H367</f>
        <v>0</v>
      </c>
      <c r="J471" s="237">
        <f>'Merluza común Artesanal'!I367</f>
        <v>3.7080000000000002</v>
      </c>
      <c r="K471" s="237">
        <f>'Merluza común Artesanal'!J367</f>
        <v>3.24</v>
      </c>
      <c r="L471" s="237">
        <f>'Merluza común Artesanal'!K367</f>
        <v>0.46799999999999997</v>
      </c>
      <c r="M471" s="242">
        <f>'Merluza común Artesanal'!L367</f>
        <v>0.87378640776699035</v>
      </c>
      <c r="N471" s="215" t="str">
        <f>'Merluza común Artesanal'!M367</f>
        <v xml:space="preserve"> -</v>
      </c>
      <c r="O471" s="45">
        <f>'Cesiones Individuales'!$B$3</f>
        <v>43465</v>
      </c>
    </row>
    <row r="472" spans="1:15" ht="15.75" customHeight="1">
      <c r="A472" s="44" t="s">
        <v>235</v>
      </c>
      <c r="B472" s="44" t="s">
        <v>236</v>
      </c>
      <c r="C472" s="44" t="s">
        <v>389</v>
      </c>
      <c r="D472" s="35" t="s">
        <v>252</v>
      </c>
      <c r="E472" s="35" t="s">
        <v>211</v>
      </c>
      <c r="F472" s="44" t="s">
        <v>240</v>
      </c>
      <c r="G472" s="44" t="s">
        <v>244</v>
      </c>
      <c r="H472" s="237">
        <f>'Merluza común Artesanal'!N365</f>
        <v>7.218</v>
      </c>
      <c r="I472" s="237">
        <f>'Merluza común Artesanal'!O365</f>
        <v>0</v>
      </c>
      <c r="J472" s="237">
        <f>'Merluza común Artesanal'!P365</f>
        <v>7.218</v>
      </c>
      <c r="K472" s="237">
        <f>'Merluza común Artesanal'!Q365</f>
        <v>6.75</v>
      </c>
      <c r="L472" s="237">
        <f>'Merluza común Artesanal'!R365</f>
        <v>0.46799999999999997</v>
      </c>
      <c r="M472" s="242">
        <f>'Merluza común Artesanal'!S365</f>
        <v>0.93516209476309231</v>
      </c>
      <c r="N472" s="215" t="s">
        <v>583</v>
      </c>
      <c r="O472" s="45">
        <f>'Cesiones Individuales'!$B$3</f>
        <v>43465</v>
      </c>
    </row>
    <row r="473" spans="1:15" ht="15.75" customHeight="1">
      <c r="A473" s="44" t="s">
        <v>235</v>
      </c>
      <c r="B473" s="44" t="s">
        <v>236</v>
      </c>
      <c r="C473" s="44" t="s">
        <v>389</v>
      </c>
      <c r="D473" s="35" t="s">
        <v>252</v>
      </c>
      <c r="E473" s="35" t="s">
        <v>84</v>
      </c>
      <c r="F473" s="44" t="s">
        <v>240</v>
      </c>
      <c r="G473" s="44" t="s">
        <v>240</v>
      </c>
      <c r="H473" s="237">
        <f>'Merluza común Artesanal'!G368</f>
        <v>0.63600000000000001</v>
      </c>
      <c r="I473" s="237">
        <f>'Merluza común Artesanal'!H368</f>
        <v>0</v>
      </c>
      <c r="J473" s="237">
        <f>'Merluza común Artesanal'!I368</f>
        <v>0.63600000000000001</v>
      </c>
      <c r="K473" s="237">
        <f>'Merluza común Artesanal'!J368</f>
        <v>0</v>
      </c>
      <c r="L473" s="237">
        <f>'Merluza común Artesanal'!K368</f>
        <v>0.63600000000000001</v>
      </c>
      <c r="M473" s="242">
        <f>'Merluza común Artesanal'!L368</f>
        <v>0</v>
      </c>
      <c r="N473" s="215" t="str">
        <f>'Merluza común Artesanal'!M368</f>
        <v xml:space="preserve"> -</v>
      </c>
      <c r="O473" s="45">
        <f>'Cesiones Individuales'!$B$3</f>
        <v>43465</v>
      </c>
    </row>
    <row r="474" spans="1:15" ht="15.75" customHeight="1">
      <c r="A474" s="44" t="s">
        <v>235</v>
      </c>
      <c r="B474" s="44" t="s">
        <v>236</v>
      </c>
      <c r="C474" s="44" t="s">
        <v>389</v>
      </c>
      <c r="D474" s="35" t="s">
        <v>252</v>
      </c>
      <c r="E474" s="35" t="s">
        <v>84</v>
      </c>
      <c r="F474" s="44" t="s">
        <v>241</v>
      </c>
      <c r="G474" s="44" t="s">
        <v>242</v>
      </c>
      <c r="H474" s="237">
        <f>'Merluza común Artesanal'!G369</f>
        <v>2.9769999999999999</v>
      </c>
      <c r="I474" s="237">
        <f>'Merluza común Artesanal'!H369</f>
        <v>0</v>
      </c>
      <c r="J474" s="237">
        <f>'Merluza común Artesanal'!I369</f>
        <v>3.613</v>
      </c>
      <c r="K474" s="237">
        <f>'Merluza común Artesanal'!J369</f>
        <v>0</v>
      </c>
      <c r="L474" s="237">
        <f>'Merluza común Artesanal'!K369</f>
        <v>3.613</v>
      </c>
      <c r="M474" s="242">
        <f>'Merluza común Artesanal'!L369</f>
        <v>0</v>
      </c>
      <c r="N474" s="215" t="str">
        <f>'Merluza común Artesanal'!M369</f>
        <v xml:space="preserve"> -</v>
      </c>
      <c r="O474" s="45">
        <f>'Cesiones Individuales'!$B$3</f>
        <v>43465</v>
      </c>
    </row>
    <row r="475" spans="1:15" ht="15.75" customHeight="1">
      <c r="A475" s="44" t="s">
        <v>235</v>
      </c>
      <c r="B475" s="44" t="s">
        <v>236</v>
      </c>
      <c r="C475" s="44" t="s">
        <v>389</v>
      </c>
      <c r="D475" s="35" t="s">
        <v>252</v>
      </c>
      <c r="E475" s="35" t="s">
        <v>84</v>
      </c>
      <c r="F475" s="44" t="s">
        <v>243</v>
      </c>
      <c r="G475" s="44" t="s">
        <v>244</v>
      </c>
      <c r="H475" s="237">
        <f>'Merluza común Artesanal'!G370</f>
        <v>3.6120000000000001</v>
      </c>
      <c r="I475" s="237">
        <f>'Merluza común Artesanal'!H370</f>
        <v>0</v>
      </c>
      <c r="J475" s="237">
        <f>'Merluza común Artesanal'!I370</f>
        <v>7.2249999999999996</v>
      </c>
      <c r="K475" s="237">
        <f>'Merluza común Artesanal'!J370</f>
        <v>5.3999999999999999E-2</v>
      </c>
      <c r="L475" s="237">
        <f>'Merluza común Artesanal'!K370</f>
        <v>7.1709999999999994</v>
      </c>
      <c r="M475" s="242">
        <f>'Merluza común Artesanal'!L370</f>
        <v>7.4740484429065748E-3</v>
      </c>
      <c r="N475" s="215" t="str">
        <f>'Merluza común Artesanal'!M370</f>
        <v xml:space="preserve"> -</v>
      </c>
      <c r="O475" s="45">
        <f>'Cesiones Individuales'!$B$3</f>
        <v>43465</v>
      </c>
    </row>
    <row r="476" spans="1:15" ht="15.75" customHeight="1">
      <c r="A476" s="44" t="s">
        <v>235</v>
      </c>
      <c r="B476" s="44" t="s">
        <v>236</v>
      </c>
      <c r="C476" s="44" t="s">
        <v>389</v>
      </c>
      <c r="D476" s="35" t="s">
        <v>252</v>
      </c>
      <c r="E476" s="35" t="s">
        <v>84</v>
      </c>
      <c r="F476" s="44" t="s">
        <v>240</v>
      </c>
      <c r="G476" s="44" t="s">
        <v>244</v>
      </c>
      <c r="H476" s="237">
        <f>'Merluza común Artesanal'!N368</f>
        <v>7.2249999999999996</v>
      </c>
      <c r="I476" s="237">
        <f>'Merluza común Artesanal'!O368</f>
        <v>0</v>
      </c>
      <c r="J476" s="237">
        <f>'Merluza común Artesanal'!P368</f>
        <v>7.2249999999999996</v>
      </c>
      <c r="K476" s="237">
        <f>'Merluza común Artesanal'!Q368</f>
        <v>5.3999999999999999E-2</v>
      </c>
      <c r="L476" s="237">
        <f>'Merluza común Artesanal'!R368</f>
        <v>7.1709999999999994</v>
      </c>
      <c r="M476" s="242">
        <f>'Merluza común Artesanal'!S368</f>
        <v>7.4740484429065748E-3</v>
      </c>
      <c r="N476" s="215" t="s">
        <v>583</v>
      </c>
      <c r="O476" s="45">
        <f>'Cesiones Individuales'!$B$3</f>
        <v>43465</v>
      </c>
    </row>
    <row r="477" spans="1:15" ht="15.75" customHeight="1">
      <c r="A477" s="44" t="s">
        <v>235</v>
      </c>
      <c r="B477" s="44" t="s">
        <v>236</v>
      </c>
      <c r="C477" s="44" t="s">
        <v>389</v>
      </c>
      <c r="D477" s="35" t="s">
        <v>252</v>
      </c>
      <c r="E477" s="35" t="s">
        <v>294</v>
      </c>
      <c r="F477" s="44" t="s">
        <v>240</v>
      </c>
      <c r="G477" s="44" t="s">
        <v>240</v>
      </c>
      <c r="H477" s="237">
        <f>'Merluza común Artesanal'!G371</f>
        <v>0.63600000000000001</v>
      </c>
      <c r="I477" s="237">
        <f>'Merluza común Artesanal'!H371</f>
        <v>0</v>
      </c>
      <c r="J477" s="237">
        <f>'Merluza común Artesanal'!I371</f>
        <v>0.63600000000000001</v>
      </c>
      <c r="K477" s="237">
        <f>'Merluza común Artesanal'!J371</f>
        <v>0</v>
      </c>
      <c r="L477" s="237">
        <f>'Merluza común Artesanal'!K371</f>
        <v>0.63600000000000001</v>
      </c>
      <c r="M477" s="242">
        <f>'Merluza común Artesanal'!L371</f>
        <v>0</v>
      </c>
      <c r="N477" s="215" t="str">
        <f>'Merluza común Artesanal'!M371</f>
        <v xml:space="preserve"> -</v>
      </c>
      <c r="O477" s="45">
        <f>'Cesiones Individuales'!$B$3</f>
        <v>43465</v>
      </c>
    </row>
    <row r="478" spans="1:15" ht="15.75" customHeight="1">
      <c r="A478" s="44" t="s">
        <v>235</v>
      </c>
      <c r="B478" s="44" t="s">
        <v>236</v>
      </c>
      <c r="C478" s="44" t="s">
        <v>389</v>
      </c>
      <c r="D478" s="35" t="s">
        <v>252</v>
      </c>
      <c r="E478" s="35" t="s">
        <v>294</v>
      </c>
      <c r="F478" s="44" t="s">
        <v>241</v>
      </c>
      <c r="G478" s="44" t="s">
        <v>242</v>
      </c>
      <c r="H478" s="237">
        <f>'Merluza común Artesanal'!G372</f>
        <v>2.9790000000000001</v>
      </c>
      <c r="I478" s="237">
        <f>'Merluza común Artesanal'!H372</f>
        <v>0</v>
      </c>
      <c r="J478" s="237">
        <f>'Merluza común Artesanal'!I372</f>
        <v>3.6150000000000002</v>
      </c>
      <c r="K478" s="237">
        <f>'Merluza común Artesanal'!J372</f>
        <v>3.3210000000000006</v>
      </c>
      <c r="L478" s="237">
        <f>'Merluza común Artesanal'!K372</f>
        <v>0.29399999999999959</v>
      </c>
      <c r="M478" s="242">
        <f>'Merluza común Artesanal'!L372</f>
        <v>0.91867219917012455</v>
      </c>
      <c r="N478" s="215" t="str">
        <f>'Merluza común Artesanal'!M372</f>
        <v xml:space="preserve"> -</v>
      </c>
      <c r="O478" s="45">
        <f>'Cesiones Individuales'!$B$3</f>
        <v>43465</v>
      </c>
    </row>
    <row r="479" spans="1:15" ht="15.75" customHeight="1">
      <c r="A479" s="44" t="s">
        <v>235</v>
      </c>
      <c r="B479" s="44" t="s">
        <v>236</v>
      </c>
      <c r="C479" s="44" t="s">
        <v>389</v>
      </c>
      <c r="D479" s="35" t="s">
        <v>252</v>
      </c>
      <c r="E479" s="35" t="s">
        <v>294</v>
      </c>
      <c r="F479" s="44" t="s">
        <v>243</v>
      </c>
      <c r="G479" s="44" t="s">
        <v>244</v>
      </c>
      <c r="H479" s="237">
        <f>'Merluza común Artesanal'!G373</f>
        <v>3.6150000000000002</v>
      </c>
      <c r="I479" s="237">
        <f>'Merluza común Artesanal'!H373</f>
        <v>0</v>
      </c>
      <c r="J479" s="237">
        <f>'Merluza común Artesanal'!I373</f>
        <v>3.9089999999999998</v>
      </c>
      <c r="K479" s="237">
        <f>'Merluza común Artesanal'!J373</f>
        <v>3.4830000000000001</v>
      </c>
      <c r="L479" s="237">
        <f>'Merluza común Artesanal'!K373</f>
        <v>0.42599999999999971</v>
      </c>
      <c r="M479" s="242">
        <f>'Merluza común Artesanal'!L373</f>
        <v>0.89102072141212596</v>
      </c>
      <c r="N479" s="215" t="str">
        <f>'Merluza común Artesanal'!M373</f>
        <v xml:space="preserve"> -</v>
      </c>
      <c r="O479" s="45">
        <f>'Cesiones Individuales'!$B$3</f>
        <v>43465</v>
      </c>
    </row>
    <row r="480" spans="1:15" ht="15.75" customHeight="1">
      <c r="A480" s="44" t="s">
        <v>235</v>
      </c>
      <c r="B480" s="44" t="s">
        <v>236</v>
      </c>
      <c r="C480" s="44" t="s">
        <v>389</v>
      </c>
      <c r="D480" s="35" t="s">
        <v>252</v>
      </c>
      <c r="E480" s="35" t="s">
        <v>294</v>
      </c>
      <c r="F480" s="44" t="s">
        <v>240</v>
      </c>
      <c r="G480" s="44" t="s">
        <v>244</v>
      </c>
      <c r="H480" s="237">
        <f>'Merluza común Artesanal'!N371</f>
        <v>7.23</v>
      </c>
      <c r="I480" s="237">
        <f>'Merluza común Artesanal'!O371</f>
        <v>0</v>
      </c>
      <c r="J480" s="237">
        <f>'Merluza común Artesanal'!P371</f>
        <v>7.23</v>
      </c>
      <c r="K480" s="237">
        <f>'Merluza común Artesanal'!Q371</f>
        <v>6.8040000000000003</v>
      </c>
      <c r="L480" s="237">
        <f>'Merluza común Artesanal'!R371</f>
        <v>0.42600000000000016</v>
      </c>
      <c r="M480" s="242">
        <f>'Merluza común Artesanal'!S371</f>
        <v>0.94107883817427385</v>
      </c>
      <c r="N480" s="215" t="s">
        <v>583</v>
      </c>
      <c r="O480" s="45">
        <f>'Cesiones Individuales'!$B$3</f>
        <v>43465</v>
      </c>
    </row>
    <row r="481" spans="1:15" ht="15.75" customHeight="1">
      <c r="A481" s="44" t="s">
        <v>235</v>
      </c>
      <c r="B481" s="44" t="s">
        <v>236</v>
      </c>
      <c r="C481" s="44" t="s">
        <v>389</v>
      </c>
      <c r="D481" s="35" t="s">
        <v>252</v>
      </c>
      <c r="E481" s="35" t="s">
        <v>85</v>
      </c>
      <c r="F481" s="44" t="s">
        <v>240</v>
      </c>
      <c r="G481" s="44" t="s">
        <v>240</v>
      </c>
      <c r="H481" s="237">
        <f>'Merluza común Artesanal'!G374</f>
        <v>0.63500000000000001</v>
      </c>
      <c r="I481" s="237">
        <f>'Merluza común Artesanal'!H374</f>
        <v>0</v>
      </c>
      <c r="J481" s="237">
        <f>'Merluza común Artesanal'!I374</f>
        <v>0.63500000000000001</v>
      </c>
      <c r="K481" s="237">
        <f>'Merluza común Artesanal'!J374</f>
        <v>0.27</v>
      </c>
      <c r="L481" s="237">
        <f>'Merluza común Artesanal'!K374</f>
        <v>0.36499999999999999</v>
      </c>
      <c r="M481" s="242">
        <f>'Merluza común Artesanal'!L374</f>
        <v>0.42519685039370081</v>
      </c>
      <c r="N481" s="215" t="str">
        <f>'Merluza común Artesanal'!M374</f>
        <v xml:space="preserve"> -</v>
      </c>
      <c r="O481" s="45">
        <f>'Cesiones Individuales'!$B$3</f>
        <v>43465</v>
      </c>
    </row>
    <row r="482" spans="1:15" ht="15.75" customHeight="1">
      <c r="A482" s="44" t="s">
        <v>235</v>
      </c>
      <c r="B482" s="44" t="s">
        <v>236</v>
      </c>
      <c r="C482" s="44" t="s">
        <v>389</v>
      </c>
      <c r="D482" s="35" t="s">
        <v>252</v>
      </c>
      <c r="E482" s="35" t="s">
        <v>85</v>
      </c>
      <c r="F482" s="44" t="s">
        <v>241</v>
      </c>
      <c r="G482" s="44" t="s">
        <v>242</v>
      </c>
      <c r="H482" s="237">
        <f>'Merluza común Artesanal'!G375</f>
        <v>2.9729999999999999</v>
      </c>
      <c r="I482" s="237">
        <f>'Merluza común Artesanal'!H375</f>
        <v>0</v>
      </c>
      <c r="J482" s="237">
        <f>'Merluza común Artesanal'!I375</f>
        <v>3.3380000000000001</v>
      </c>
      <c r="K482" s="237">
        <f>'Merluza común Artesanal'!J375</f>
        <v>3.1280000000000001</v>
      </c>
      <c r="L482" s="237">
        <f>'Merluza común Artesanal'!K375</f>
        <v>0.20999999999999996</v>
      </c>
      <c r="M482" s="242">
        <f>'Merluza común Artesanal'!L375</f>
        <v>0.93708807669263028</v>
      </c>
      <c r="N482" s="215" t="str">
        <f>'Merluza común Artesanal'!M375</f>
        <v xml:space="preserve"> -</v>
      </c>
      <c r="O482" s="45">
        <f>'Cesiones Individuales'!$B$3</f>
        <v>43465</v>
      </c>
    </row>
    <row r="483" spans="1:15" ht="15.75" customHeight="1">
      <c r="A483" s="44" t="s">
        <v>235</v>
      </c>
      <c r="B483" s="44" t="s">
        <v>236</v>
      </c>
      <c r="C483" s="44" t="s">
        <v>389</v>
      </c>
      <c r="D483" s="35" t="s">
        <v>252</v>
      </c>
      <c r="E483" s="35" t="s">
        <v>85</v>
      </c>
      <c r="F483" s="44" t="s">
        <v>243</v>
      </c>
      <c r="G483" s="44" t="s">
        <v>244</v>
      </c>
      <c r="H483" s="237">
        <f>'Merluza común Artesanal'!G376</f>
        <v>3.6080000000000001</v>
      </c>
      <c r="I483" s="237">
        <f>'Merluza común Artesanal'!H376</f>
        <v>0</v>
      </c>
      <c r="J483" s="237">
        <f>'Merluza común Artesanal'!I376</f>
        <v>3.8180000000000001</v>
      </c>
      <c r="K483" s="237">
        <f>'Merluza común Artesanal'!J376</f>
        <v>3.8069999999999999</v>
      </c>
      <c r="L483" s="237">
        <f>'Merluza común Artesanal'!K376</f>
        <v>1.1000000000000121E-2</v>
      </c>
      <c r="M483" s="242">
        <f>'Merluza común Artesanal'!L376</f>
        <v>0.99711891042430589</v>
      </c>
      <c r="N483" s="215">
        <f>'Merluza común Artesanal'!M376</f>
        <v>43458</v>
      </c>
      <c r="O483" s="45">
        <f>'Cesiones Individuales'!$B$3</f>
        <v>43465</v>
      </c>
    </row>
    <row r="484" spans="1:15" ht="15.75" customHeight="1">
      <c r="A484" s="44" t="s">
        <v>235</v>
      </c>
      <c r="B484" s="44" t="s">
        <v>236</v>
      </c>
      <c r="C484" s="44" t="s">
        <v>389</v>
      </c>
      <c r="D484" s="35" t="s">
        <v>252</v>
      </c>
      <c r="E484" s="35" t="s">
        <v>85</v>
      </c>
      <c r="F484" s="44" t="s">
        <v>240</v>
      </c>
      <c r="G484" s="44" t="s">
        <v>244</v>
      </c>
      <c r="H484" s="237">
        <f>'Merluza común Artesanal'!N374</f>
        <v>7.2159999999999993</v>
      </c>
      <c r="I484" s="237">
        <f>'Merluza común Artesanal'!O374</f>
        <v>0</v>
      </c>
      <c r="J484" s="237">
        <f>'Merluza común Artesanal'!P374</f>
        <v>7.2159999999999993</v>
      </c>
      <c r="K484" s="237">
        <f>'Merluza común Artesanal'!Q374</f>
        <v>7.2050000000000001</v>
      </c>
      <c r="L484" s="237">
        <f>'Merluza común Artesanal'!R374</f>
        <v>1.0999999999999233E-2</v>
      </c>
      <c r="M484" s="242">
        <f>'Merluza común Artesanal'!S374</f>
        <v>0.99847560975609762</v>
      </c>
      <c r="N484" s="215" t="s">
        <v>583</v>
      </c>
      <c r="O484" s="45">
        <f>'Cesiones Individuales'!$B$3</f>
        <v>43465</v>
      </c>
    </row>
    <row r="485" spans="1:15" ht="15.75" customHeight="1">
      <c r="A485" s="44" t="s">
        <v>235</v>
      </c>
      <c r="B485" s="44" t="s">
        <v>236</v>
      </c>
      <c r="C485" s="44" t="s">
        <v>389</v>
      </c>
      <c r="D485" s="35" t="s">
        <v>252</v>
      </c>
      <c r="E485" s="35" t="s">
        <v>212</v>
      </c>
      <c r="F485" s="44" t="s">
        <v>240</v>
      </c>
      <c r="G485" s="44" t="s">
        <v>240</v>
      </c>
      <c r="H485" s="237">
        <f>'Merluza común Artesanal'!G377</f>
        <v>0.63500000000000001</v>
      </c>
      <c r="I485" s="237">
        <f>'Merluza común Artesanal'!H377</f>
        <v>0</v>
      </c>
      <c r="J485" s="237">
        <f>'Merluza común Artesanal'!I377</f>
        <v>0.63500000000000001</v>
      </c>
      <c r="K485" s="237">
        <f>'Merluza común Artesanal'!J377</f>
        <v>0.48599999999999999</v>
      </c>
      <c r="L485" s="237">
        <f>'Merluza común Artesanal'!K377</f>
        <v>0.14900000000000002</v>
      </c>
      <c r="M485" s="242">
        <f>'Merluza común Artesanal'!L377</f>
        <v>0.76535433070866143</v>
      </c>
      <c r="N485" s="215" t="str">
        <f>'Merluza común Artesanal'!M377</f>
        <v xml:space="preserve"> -</v>
      </c>
      <c r="O485" s="45">
        <f>'Cesiones Individuales'!$B$3</f>
        <v>43465</v>
      </c>
    </row>
    <row r="486" spans="1:15" ht="15.75" customHeight="1">
      <c r="A486" s="44" t="s">
        <v>235</v>
      </c>
      <c r="B486" s="44" t="s">
        <v>236</v>
      </c>
      <c r="C486" s="44" t="s">
        <v>389</v>
      </c>
      <c r="D486" s="35" t="s">
        <v>252</v>
      </c>
      <c r="E486" s="35" t="s">
        <v>212</v>
      </c>
      <c r="F486" s="44" t="s">
        <v>241</v>
      </c>
      <c r="G486" s="44" t="s">
        <v>242</v>
      </c>
      <c r="H486" s="237">
        <f>'Merluza común Artesanal'!G378</f>
        <v>2.9740000000000002</v>
      </c>
      <c r="I486" s="237">
        <f>'Merluza común Artesanal'!H378</f>
        <v>0</v>
      </c>
      <c r="J486" s="237">
        <f>'Merluza común Artesanal'!I378</f>
        <v>3.1230000000000002</v>
      </c>
      <c r="K486" s="237">
        <f>'Merluza común Artesanal'!J378</f>
        <v>2.4300000000000002</v>
      </c>
      <c r="L486" s="237">
        <f>'Merluza común Artesanal'!K378</f>
        <v>0.69300000000000006</v>
      </c>
      <c r="M486" s="242">
        <f>'Merluza común Artesanal'!L378</f>
        <v>0.77809798270893371</v>
      </c>
      <c r="N486" s="215" t="str">
        <f>'Merluza común Artesanal'!M378</f>
        <v xml:space="preserve"> -</v>
      </c>
      <c r="O486" s="45">
        <f>'Cesiones Individuales'!$B$3</f>
        <v>43465</v>
      </c>
    </row>
    <row r="487" spans="1:15" ht="15.75" customHeight="1">
      <c r="A487" s="44" t="s">
        <v>235</v>
      </c>
      <c r="B487" s="44" t="s">
        <v>236</v>
      </c>
      <c r="C487" s="44" t="s">
        <v>389</v>
      </c>
      <c r="D487" s="35" t="s">
        <v>252</v>
      </c>
      <c r="E487" s="35" t="s">
        <v>212</v>
      </c>
      <c r="F487" s="44" t="s">
        <v>243</v>
      </c>
      <c r="G487" s="44" t="s">
        <v>244</v>
      </c>
      <c r="H487" s="237">
        <f>'Merluza común Artesanal'!G379</f>
        <v>3.61</v>
      </c>
      <c r="I487" s="237">
        <f>'Merluza común Artesanal'!H379</f>
        <v>0</v>
      </c>
      <c r="J487" s="237">
        <f>'Merluza común Artesanal'!I379</f>
        <v>4.3029999999999999</v>
      </c>
      <c r="K487" s="237">
        <f>'Merluza común Artesanal'!J379</f>
        <v>4.4279999999999999</v>
      </c>
      <c r="L487" s="237">
        <f>'Merluza común Artesanal'!K379</f>
        <v>-0.125</v>
      </c>
      <c r="M487" s="242">
        <f>'Merluza común Artesanal'!L379</f>
        <v>1.029049500348594</v>
      </c>
      <c r="N487" s="215">
        <f>'Merluza común Artesanal'!M379</f>
        <v>43462</v>
      </c>
      <c r="O487" s="45">
        <f>'Cesiones Individuales'!$B$3</f>
        <v>43465</v>
      </c>
    </row>
    <row r="488" spans="1:15" ht="15.75" customHeight="1">
      <c r="A488" s="44" t="s">
        <v>235</v>
      </c>
      <c r="B488" s="44" t="s">
        <v>236</v>
      </c>
      <c r="C488" s="44" t="s">
        <v>389</v>
      </c>
      <c r="D488" s="35" t="s">
        <v>252</v>
      </c>
      <c r="E488" s="35" t="s">
        <v>212</v>
      </c>
      <c r="F488" s="44" t="s">
        <v>240</v>
      </c>
      <c r="G488" s="44" t="s">
        <v>244</v>
      </c>
      <c r="H488" s="237">
        <f>'Merluza común Artesanal'!N377</f>
        <v>7.2189999999999994</v>
      </c>
      <c r="I488" s="237">
        <f>'Merluza común Artesanal'!O377</f>
        <v>0</v>
      </c>
      <c r="J488" s="237">
        <f>'Merluza común Artesanal'!P377</f>
        <v>7.2189999999999994</v>
      </c>
      <c r="K488" s="237">
        <f>'Merluza común Artesanal'!Q377</f>
        <v>7.3440000000000003</v>
      </c>
      <c r="L488" s="237">
        <f>'Merluza común Artesanal'!R377</f>
        <v>-0.12500000000000089</v>
      </c>
      <c r="M488" s="242">
        <f>'Merluza común Artesanal'!S377</f>
        <v>1.0173154176478738</v>
      </c>
      <c r="N488" s="215" t="s">
        <v>583</v>
      </c>
      <c r="O488" s="45">
        <f>'Cesiones Individuales'!$B$3</f>
        <v>43465</v>
      </c>
    </row>
    <row r="489" spans="1:15" ht="15.75" customHeight="1">
      <c r="A489" s="44" t="s">
        <v>235</v>
      </c>
      <c r="B489" s="44" t="s">
        <v>236</v>
      </c>
      <c r="C489" s="44" t="s">
        <v>389</v>
      </c>
      <c r="D489" s="35" t="s">
        <v>252</v>
      </c>
      <c r="E489" s="35" t="s">
        <v>87</v>
      </c>
      <c r="F489" s="44" t="s">
        <v>240</v>
      </c>
      <c r="G489" s="44" t="s">
        <v>240</v>
      </c>
      <c r="H489" s="237">
        <f>'Merluza común Artesanal'!G380</f>
        <v>0.63600000000000001</v>
      </c>
      <c r="I489" s="237">
        <f>'Merluza común Artesanal'!H380</f>
        <v>0</v>
      </c>
      <c r="J489" s="237">
        <f>'Merluza común Artesanal'!I380</f>
        <v>0.63600000000000001</v>
      </c>
      <c r="K489" s="237">
        <f>'Merluza común Artesanal'!J380</f>
        <v>0.59399999999999997</v>
      </c>
      <c r="L489" s="237">
        <f>'Merluza común Artesanal'!K380</f>
        <v>4.2000000000000037E-2</v>
      </c>
      <c r="M489" s="242">
        <f>'Merluza común Artesanal'!L380</f>
        <v>0.9339622641509433</v>
      </c>
      <c r="N489" s="215" t="str">
        <f>'Merluza común Artesanal'!M380</f>
        <v xml:space="preserve"> -</v>
      </c>
      <c r="O489" s="45">
        <f>'Cesiones Individuales'!$B$3</f>
        <v>43465</v>
      </c>
    </row>
    <row r="490" spans="1:15" ht="15.75" customHeight="1">
      <c r="A490" s="44" t="s">
        <v>235</v>
      </c>
      <c r="B490" s="44" t="s">
        <v>236</v>
      </c>
      <c r="C490" s="44" t="s">
        <v>389</v>
      </c>
      <c r="D490" s="35" t="s">
        <v>252</v>
      </c>
      <c r="E490" s="35" t="s">
        <v>87</v>
      </c>
      <c r="F490" s="44" t="s">
        <v>241</v>
      </c>
      <c r="G490" s="44" t="s">
        <v>242</v>
      </c>
      <c r="H490" s="237">
        <f>'Merluza común Artesanal'!G381</f>
        <v>2.9769999999999999</v>
      </c>
      <c r="I490" s="237">
        <f>'Merluza común Artesanal'!H381</f>
        <v>0</v>
      </c>
      <c r="J490" s="237">
        <f>'Merluza común Artesanal'!I381</f>
        <v>3.0190000000000001</v>
      </c>
      <c r="K490" s="237">
        <f>'Merluza común Artesanal'!J381</f>
        <v>0.91800000000000004</v>
      </c>
      <c r="L490" s="237">
        <f>'Merluza común Artesanal'!K381</f>
        <v>2.101</v>
      </c>
      <c r="M490" s="242">
        <f>'Merluza común Artesanal'!L381</f>
        <v>0.30407419675389202</v>
      </c>
      <c r="N490" s="215" t="str">
        <f>'Merluza común Artesanal'!M381</f>
        <v xml:space="preserve"> -</v>
      </c>
      <c r="O490" s="45">
        <f>'Cesiones Individuales'!$B$3</f>
        <v>43465</v>
      </c>
    </row>
    <row r="491" spans="1:15" ht="15.75" customHeight="1">
      <c r="A491" s="44" t="s">
        <v>235</v>
      </c>
      <c r="B491" s="44" t="s">
        <v>236</v>
      </c>
      <c r="C491" s="44" t="s">
        <v>389</v>
      </c>
      <c r="D491" s="35" t="s">
        <v>252</v>
      </c>
      <c r="E491" s="35" t="s">
        <v>87</v>
      </c>
      <c r="F491" s="44" t="s">
        <v>243</v>
      </c>
      <c r="G491" s="44" t="s">
        <v>244</v>
      </c>
      <c r="H491" s="237">
        <f>'Merluza común Artesanal'!G382</f>
        <v>3.613</v>
      </c>
      <c r="I491" s="237">
        <f>'Merluza común Artesanal'!H382</f>
        <v>0</v>
      </c>
      <c r="J491" s="237">
        <f>'Merluza común Artesanal'!I382</f>
        <v>5.7140000000000004</v>
      </c>
      <c r="K491" s="237">
        <f>'Merluza común Artesanal'!J382</f>
        <v>4.5090000000000003</v>
      </c>
      <c r="L491" s="237">
        <f>'Merluza común Artesanal'!K382</f>
        <v>1.2050000000000001</v>
      </c>
      <c r="M491" s="242">
        <f>'Merluza común Artesanal'!L382</f>
        <v>0.78911445572278616</v>
      </c>
      <c r="N491" s="215" t="str">
        <f>'Merluza común Artesanal'!M382</f>
        <v xml:space="preserve"> -</v>
      </c>
      <c r="O491" s="45">
        <f>'Cesiones Individuales'!$B$3</f>
        <v>43465</v>
      </c>
    </row>
    <row r="492" spans="1:15" ht="15.75" customHeight="1">
      <c r="A492" s="44" t="s">
        <v>235</v>
      </c>
      <c r="B492" s="44" t="s">
        <v>236</v>
      </c>
      <c r="C492" s="44" t="s">
        <v>389</v>
      </c>
      <c r="D492" s="35" t="s">
        <v>252</v>
      </c>
      <c r="E492" s="35" t="s">
        <v>87</v>
      </c>
      <c r="F492" s="44" t="s">
        <v>240</v>
      </c>
      <c r="G492" s="44" t="s">
        <v>244</v>
      </c>
      <c r="H492" s="237">
        <f>'Merluza común Artesanal'!N380</f>
        <v>7.226</v>
      </c>
      <c r="I492" s="237">
        <f>'Merluza común Artesanal'!O380</f>
        <v>0</v>
      </c>
      <c r="J492" s="237">
        <f>'Merluza común Artesanal'!P380</f>
        <v>7.226</v>
      </c>
      <c r="K492" s="237">
        <f>'Merluza común Artesanal'!Q380</f>
        <v>6.0210000000000008</v>
      </c>
      <c r="L492" s="237">
        <f>'Merluza común Artesanal'!R380</f>
        <v>1.2049999999999992</v>
      </c>
      <c r="M492" s="242">
        <f>'Merluza común Artesanal'!S380</f>
        <v>0.83324107389980639</v>
      </c>
      <c r="N492" s="215" t="s">
        <v>583</v>
      </c>
      <c r="O492" s="45">
        <f>'Cesiones Individuales'!$B$3</f>
        <v>43465</v>
      </c>
    </row>
    <row r="493" spans="1:15" ht="15.75" customHeight="1">
      <c r="A493" s="44" t="s">
        <v>235</v>
      </c>
      <c r="B493" s="44" t="s">
        <v>236</v>
      </c>
      <c r="C493" s="44" t="s">
        <v>389</v>
      </c>
      <c r="D493" s="35" t="s">
        <v>252</v>
      </c>
      <c r="E493" s="35" t="s">
        <v>214</v>
      </c>
      <c r="F493" s="44" t="s">
        <v>240</v>
      </c>
      <c r="G493" s="44" t="s">
        <v>240</v>
      </c>
      <c r="H493" s="237">
        <f>'Merluza común Artesanal'!G383</f>
        <v>0.63700000000000001</v>
      </c>
      <c r="I493" s="237">
        <f>'Merluza común Artesanal'!H383</f>
        <v>0</v>
      </c>
      <c r="J493" s="237">
        <f>'Merluza común Artesanal'!I383</f>
        <v>0.63700000000000001</v>
      </c>
      <c r="K493" s="237">
        <f>'Merluza común Artesanal'!J383</f>
        <v>0.27</v>
      </c>
      <c r="L493" s="237">
        <f>'Merluza común Artesanal'!K383</f>
        <v>0.36699999999999999</v>
      </c>
      <c r="M493" s="242">
        <f>'Merluza común Artesanal'!L383</f>
        <v>0.42386185243328101</v>
      </c>
      <c r="N493" s="215" t="str">
        <f>'Merluza común Artesanal'!M383</f>
        <v xml:space="preserve"> -</v>
      </c>
      <c r="O493" s="45">
        <f>'Cesiones Individuales'!$B$3</f>
        <v>43465</v>
      </c>
    </row>
    <row r="494" spans="1:15" ht="15.75" customHeight="1">
      <c r="A494" s="44" t="s">
        <v>235</v>
      </c>
      <c r="B494" s="44" t="s">
        <v>236</v>
      </c>
      <c r="C494" s="44" t="s">
        <v>389</v>
      </c>
      <c r="D494" s="35" t="s">
        <v>252</v>
      </c>
      <c r="E494" s="35" t="s">
        <v>214</v>
      </c>
      <c r="F494" s="44" t="s">
        <v>241</v>
      </c>
      <c r="G494" s="44" t="s">
        <v>242</v>
      </c>
      <c r="H494" s="237">
        <f>'Merluza común Artesanal'!G384</f>
        <v>2.98</v>
      </c>
      <c r="I494" s="237">
        <f>'Merluza común Artesanal'!H384</f>
        <v>0</v>
      </c>
      <c r="J494" s="237">
        <f>'Merluza común Artesanal'!I384</f>
        <v>3.347</v>
      </c>
      <c r="K494" s="237">
        <f>'Merluza común Artesanal'!J384</f>
        <v>3.4830000000000001</v>
      </c>
      <c r="L494" s="237">
        <f>'Merluza común Artesanal'!K384</f>
        <v>-0.13600000000000012</v>
      </c>
      <c r="M494" s="242">
        <f>'Merluza común Artesanal'!L384</f>
        <v>1.0406334030475053</v>
      </c>
      <c r="N494" s="215" t="str">
        <f>'Merluza común Artesanal'!M384</f>
        <v xml:space="preserve"> -</v>
      </c>
      <c r="O494" s="45">
        <f>'Cesiones Individuales'!$B$3</f>
        <v>43465</v>
      </c>
    </row>
    <row r="495" spans="1:15" ht="15.75" customHeight="1">
      <c r="A495" s="44" t="s">
        <v>235</v>
      </c>
      <c r="B495" s="44" t="s">
        <v>236</v>
      </c>
      <c r="C495" s="44" t="s">
        <v>389</v>
      </c>
      <c r="D495" s="35" t="s">
        <v>252</v>
      </c>
      <c r="E495" s="35" t="s">
        <v>214</v>
      </c>
      <c r="F495" s="44" t="s">
        <v>243</v>
      </c>
      <c r="G495" s="44" t="s">
        <v>244</v>
      </c>
      <c r="H495" s="237">
        <f>'Merluza común Artesanal'!G385</f>
        <v>3.617</v>
      </c>
      <c r="I495" s="237">
        <f>'Merluza común Artesanal'!H385</f>
        <v>0</v>
      </c>
      <c r="J495" s="237">
        <f>'Merluza común Artesanal'!I385</f>
        <v>3.4809999999999999</v>
      </c>
      <c r="K495" s="237">
        <f>'Merluza común Artesanal'!J385</f>
        <v>3.024</v>
      </c>
      <c r="L495" s="237">
        <f>'Merluza común Artesanal'!K385</f>
        <v>0.45699999999999985</v>
      </c>
      <c r="M495" s="242">
        <f>'Merluza común Artesanal'!L385</f>
        <v>0.8687158862395864</v>
      </c>
      <c r="N495" s="215" t="str">
        <f>'Merluza común Artesanal'!M385</f>
        <v xml:space="preserve"> -</v>
      </c>
      <c r="O495" s="45">
        <f>'Cesiones Individuales'!$B$3</f>
        <v>43465</v>
      </c>
    </row>
    <row r="496" spans="1:15" ht="15.75" customHeight="1">
      <c r="A496" s="44" t="s">
        <v>235</v>
      </c>
      <c r="B496" s="44" t="s">
        <v>236</v>
      </c>
      <c r="C496" s="44" t="s">
        <v>389</v>
      </c>
      <c r="D496" s="35" t="s">
        <v>252</v>
      </c>
      <c r="E496" s="35" t="s">
        <v>214</v>
      </c>
      <c r="F496" s="44" t="s">
        <v>240</v>
      </c>
      <c r="G496" s="44" t="s">
        <v>244</v>
      </c>
      <c r="H496" s="237">
        <f>'Merluza común Artesanal'!N383</f>
        <v>7.234</v>
      </c>
      <c r="I496" s="237">
        <f>'Merluza común Artesanal'!O383</f>
        <v>0</v>
      </c>
      <c r="J496" s="237">
        <f>'Merluza común Artesanal'!P383</f>
        <v>7.234</v>
      </c>
      <c r="K496" s="237">
        <f>'Merluza común Artesanal'!Q383</f>
        <v>6.7770000000000001</v>
      </c>
      <c r="L496" s="237">
        <f>'Merluza común Artesanal'!R383</f>
        <v>0.45699999999999985</v>
      </c>
      <c r="M496" s="242">
        <f>'Merluza común Artesanal'!S383</f>
        <v>0.93682609897705282</v>
      </c>
      <c r="N496" s="215" t="s">
        <v>583</v>
      </c>
      <c r="O496" s="45">
        <f>'Cesiones Individuales'!$B$3</f>
        <v>43465</v>
      </c>
    </row>
    <row r="497" spans="1:15" ht="15.75" customHeight="1">
      <c r="A497" s="44" t="s">
        <v>235</v>
      </c>
      <c r="B497" s="44" t="s">
        <v>236</v>
      </c>
      <c r="C497" s="44" t="s">
        <v>389</v>
      </c>
      <c r="D497" s="35" t="s">
        <v>252</v>
      </c>
      <c r="E497" s="35" t="s">
        <v>213</v>
      </c>
      <c r="F497" s="44" t="s">
        <v>240</v>
      </c>
      <c r="G497" s="44" t="s">
        <v>240</v>
      </c>
      <c r="H497" s="237">
        <f>'Merluza común Artesanal'!G386</f>
        <v>0.63600000000000001</v>
      </c>
      <c r="I497" s="237">
        <f>'Merluza común Artesanal'!H386</f>
        <v>0</v>
      </c>
      <c r="J497" s="237">
        <f>'Merluza común Artesanal'!I386</f>
        <v>0.63600000000000001</v>
      </c>
      <c r="K497" s="237">
        <f>'Merluza común Artesanal'!J386</f>
        <v>0.378</v>
      </c>
      <c r="L497" s="237">
        <f>'Merluza común Artesanal'!K386</f>
        <v>0.25800000000000001</v>
      </c>
      <c r="M497" s="242">
        <f>'Merluza común Artesanal'!L386</f>
        <v>0.59433962264150941</v>
      </c>
      <c r="N497" s="215" t="str">
        <f>'Merluza común Artesanal'!M386</f>
        <v xml:space="preserve"> -</v>
      </c>
      <c r="O497" s="45">
        <f>'Cesiones Individuales'!$B$3</f>
        <v>43465</v>
      </c>
    </row>
    <row r="498" spans="1:15" ht="15.75" customHeight="1">
      <c r="A498" s="44" t="s">
        <v>235</v>
      </c>
      <c r="B498" s="44" t="s">
        <v>236</v>
      </c>
      <c r="C498" s="44" t="s">
        <v>389</v>
      </c>
      <c r="D498" s="35" t="s">
        <v>252</v>
      </c>
      <c r="E498" s="35" t="s">
        <v>213</v>
      </c>
      <c r="F498" s="44" t="s">
        <v>241</v>
      </c>
      <c r="G498" s="44" t="s">
        <v>242</v>
      </c>
      <c r="H498" s="237">
        <f>'Merluza común Artesanal'!G387</f>
        <v>2.9780000000000002</v>
      </c>
      <c r="I498" s="237">
        <f>'Merluza común Artesanal'!H387</f>
        <v>0</v>
      </c>
      <c r="J498" s="237">
        <f>'Merluza común Artesanal'!I387</f>
        <v>3.2360000000000002</v>
      </c>
      <c r="K498" s="237">
        <f>'Merluza común Artesanal'!J387</f>
        <v>0.91800000000000004</v>
      </c>
      <c r="L498" s="237">
        <f>'Merluza común Artesanal'!K387</f>
        <v>2.3180000000000001</v>
      </c>
      <c r="M498" s="242">
        <f>'Merluza común Artesanal'!L387</f>
        <v>0.28368355995055622</v>
      </c>
      <c r="N498" s="215" t="str">
        <f>'Merluza común Artesanal'!M387</f>
        <v xml:space="preserve"> -</v>
      </c>
      <c r="O498" s="45">
        <f>'Cesiones Individuales'!$B$3</f>
        <v>43465</v>
      </c>
    </row>
    <row r="499" spans="1:15" ht="15.75" customHeight="1">
      <c r="A499" s="44" t="s">
        <v>235</v>
      </c>
      <c r="B499" s="44" t="s">
        <v>236</v>
      </c>
      <c r="C499" s="44" t="s">
        <v>389</v>
      </c>
      <c r="D499" s="35" t="s">
        <v>252</v>
      </c>
      <c r="E499" s="35" t="s">
        <v>213</v>
      </c>
      <c r="F499" s="44" t="s">
        <v>243</v>
      </c>
      <c r="G499" s="44" t="s">
        <v>244</v>
      </c>
      <c r="H499" s="237">
        <f>'Merluza común Artesanal'!G388</f>
        <v>3.6139999999999999</v>
      </c>
      <c r="I499" s="237">
        <f>'Merluza común Artesanal'!H388</f>
        <v>0</v>
      </c>
      <c r="J499" s="237">
        <f>'Merluza común Artesanal'!I388</f>
        <v>5.9320000000000004</v>
      </c>
      <c r="K499" s="237">
        <f>'Merluza común Artesanal'!J388</f>
        <v>5.508</v>
      </c>
      <c r="L499" s="237">
        <f>'Merluza común Artesanal'!K388</f>
        <v>0.42400000000000038</v>
      </c>
      <c r="M499" s="242">
        <f>'Merluza común Artesanal'!L388</f>
        <v>0.92852326365475379</v>
      </c>
      <c r="N499" s="215" t="str">
        <f>'Merluza común Artesanal'!M388</f>
        <v xml:space="preserve"> -</v>
      </c>
      <c r="O499" s="45">
        <f>'Cesiones Individuales'!$B$3</f>
        <v>43465</v>
      </c>
    </row>
    <row r="500" spans="1:15" ht="15.75" customHeight="1">
      <c r="A500" s="44" t="s">
        <v>235</v>
      </c>
      <c r="B500" s="44" t="s">
        <v>236</v>
      </c>
      <c r="C500" s="44" t="s">
        <v>389</v>
      </c>
      <c r="D500" s="35" t="s">
        <v>252</v>
      </c>
      <c r="E500" s="35" t="s">
        <v>213</v>
      </c>
      <c r="F500" s="44" t="s">
        <v>240</v>
      </c>
      <c r="G500" s="44" t="s">
        <v>244</v>
      </c>
      <c r="H500" s="237">
        <f>'Merluza común Artesanal'!N386</f>
        <v>7.2279999999999998</v>
      </c>
      <c r="I500" s="237">
        <f>'Merluza común Artesanal'!O386</f>
        <v>0</v>
      </c>
      <c r="J500" s="237">
        <f>'Merluza común Artesanal'!P386</f>
        <v>7.2279999999999998</v>
      </c>
      <c r="K500" s="237">
        <f>'Merluza común Artesanal'!Q386</f>
        <v>6.8040000000000003</v>
      </c>
      <c r="L500" s="237">
        <f>'Merluza común Artesanal'!R386</f>
        <v>0.42399999999999949</v>
      </c>
      <c r="M500" s="242">
        <f>'Merluza común Artesanal'!S386</f>
        <v>0.9413392363032651</v>
      </c>
      <c r="N500" s="215" t="s">
        <v>583</v>
      </c>
      <c r="O500" s="45">
        <f>'Cesiones Individuales'!$B$3</f>
        <v>43465</v>
      </c>
    </row>
    <row r="501" spans="1:15" ht="15.75" customHeight="1">
      <c r="A501" s="44" t="s">
        <v>235</v>
      </c>
      <c r="B501" s="44" t="s">
        <v>236</v>
      </c>
      <c r="C501" s="44" t="s">
        <v>389</v>
      </c>
      <c r="D501" s="35" t="s">
        <v>252</v>
      </c>
      <c r="E501" s="35" t="s">
        <v>215</v>
      </c>
      <c r="F501" s="44" t="s">
        <v>240</v>
      </c>
      <c r="G501" s="44" t="s">
        <v>240</v>
      </c>
      <c r="H501" s="237">
        <f>'Merluza común Artesanal'!G389</f>
        <v>0.63500000000000001</v>
      </c>
      <c r="I501" s="237">
        <f>'Merluza común Artesanal'!H389</f>
        <v>0</v>
      </c>
      <c r="J501" s="237">
        <f>'Merluza común Artesanal'!I389</f>
        <v>0.63500000000000001</v>
      </c>
      <c r="K501" s="237">
        <f>'Merluza común Artesanal'!J389</f>
        <v>0</v>
      </c>
      <c r="L501" s="237">
        <f>'Merluza común Artesanal'!K389</f>
        <v>0.63500000000000001</v>
      </c>
      <c r="M501" s="242">
        <f>'Merluza común Artesanal'!L389</f>
        <v>0</v>
      </c>
      <c r="N501" s="215" t="str">
        <f>'Merluza común Artesanal'!M389</f>
        <v xml:space="preserve"> -</v>
      </c>
      <c r="O501" s="45">
        <f>'Cesiones Individuales'!$B$3</f>
        <v>43465</v>
      </c>
    </row>
    <row r="502" spans="1:15" ht="15.75" customHeight="1">
      <c r="A502" s="44" t="s">
        <v>235</v>
      </c>
      <c r="B502" s="44" t="s">
        <v>236</v>
      </c>
      <c r="C502" s="44" t="s">
        <v>389</v>
      </c>
      <c r="D502" s="35" t="s">
        <v>252</v>
      </c>
      <c r="E502" s="35" t="s">
        <v>215</v>
      </c>
      <c r="F502" s="44" t="s">
        <v>241</v>
      </c>
      <c r="G502" s="44" t="s">
        <v>242</v>
      </c>
      <c r="H502" s="237">
        <f>'Merluza común Artesanal'!G390</f>
        <v>2.9740000000000002</v>
      </c>
      <c r="I502" s="237">
        <f>'Merluza común Artesanal'!H390</f>
        <v>0</v>
      </c>
      <c r="J502" s="237">
        <f>'Merluza común Artesanal'!I390</f>
        <v>3.609</v>
      </c>
      <c r="K502" s="237">
        <f>'Merluza común Artesanal'!J390</f>
        <v>2.3490000000000002</v>
      </c>
      <c r="L502" s="237">
        <f>'Merluza común Artesanal'!K390</f>
        <v>1.2599999999999998</v>
      </c>
      <c r="M502" s="242">
        <f>'Merluza común Artesanal'!L390</f>
        <v>0.65087281795511231</v>
      </c>
      <c r="N502" s="215" t="str">
        <f>'Merluza común Artesanal'!M390</f>
        <v xml:space="preserve"> -</v>
      </c>
      <c r="O502" s="45">
        <f>'Cesiones Individuales'!$B$3</f>
        <v>43465</v>
      </c>
    </row>
    <row r="503" spans="1:15" ht="15.75" customHeight="1">
      <c r="A503" s="44" t="s">
        <v>235</v>
      </c>
      <c r="B503" s="44" t="s">
        <v>236</v>
      </c>
      <c r="C503" s="44" t="s">
        <v>389</v>
      </c>
      <c r="D503" s="35" t="s">
        <v>252</v>
      </c>
      <c r="E503" s="35" t="s">
        <v>215</v>
      </c>
      <c r="F503" s="44" t="s">
        <v>243</v>
      </c>
      <c r="G503" s="44" t="s">
        <v>244</v>
      </c>
      <c r="H503" s="237">
        <f>'Merluza común Artesanal'!G391</f>
        <v>3.609</v>
      </c>
      <c r="I503" s="237">
        <f>'Merluza común Artesanal'!H391</f>
        <v>0</v>
      </c>
      <c r="J503" s="237">
        <f>'Merluza común Artesanal'!I391</f>
        <v>4.8689999999999998</v>
      </c>
      <c r="K503" s="237">
        <f>'Merluza común Artesanal'!J391</f>
        <v>4.3739999999999997</v>
      </c>
      <c r="L503" s="237">
        <f>'Merluza común Artesanal'!K391</f>
        <v>0.49500000000000011</v>
      </c>
      <c r="M503" s="242">
        <f>'Merluza común Artesanal'!L391</f>
        <v>0.89833641404805908</v>
      </c>
      <c r="N503" s="215" t="str">
        <f>'Merluza común Artesanal'!M391</f>
        <v xml:space="preserve"> -</v>
      </c>
      <c r="O503" s="45">
        <f>'Cesiones Individuales'!$B$3</f>
        <v>43465</v>
      </c>
    </row>
    <row r="504" spans="1:15" ht="15.75" customHeight="1">
      <c r="A504" s="44" t="s">
        <v>235</v>
      </c>
      <c r="B504" s="44" t="s">
        <v>236</v>
      </c>
      <c r="C504" s="44" t="s">
        <v>389</v>
      </c>
      <c r="D504" s="35" t="s">
        <v>252</v>
      </c>
      <c r="E504" s="35" t="s">
        <v>215</v>
      </c>
      <c r="F504" s="44" t="s">
        <v>240</v>
      </c>
      <c r="G504" s="44" t="s">
        <v>244</v>
      </c>
      <c r="H504" s="237">
        <f>'Merluza común Artesanal'!N389</f>
        <v>7.218</v>
      </c>
      <c r="I504" s="237">
        <f>'Merluza común Artesanal'!O389</f>
        <v>0</v>
      </c>
      <c r="J504" s="237">
        <f>'Merluza común Artesanal'!P389</f>
        <v>7.218</v>
      </c>
      <c r="K504" s="237">
        <f>'Merluza común Artesanal'!Q389</f>
        <v>6.7229999999999999</v>
      </c>
      <c r="L504" s="237">
        <f>'Merluza común Artesanal'!R389</f>
        <v>0.49500000000000011</v>
      </c>
      <c r="M504" s="242">
        <f>'Merluza común Artesanal'!S389</f>
        <v>0.9314214463840399</v>
      </c>
      <c r="N504" s="215" t="s">
        <v>583</v>
      </c>
      <c r="O504" s="45">
        <f>'Cesiones Individuales'!$B$3</f>
        <v>43465</v>
      </c>
    </row>
    <row r="505" spans="1:15" ht="15.75" customHeight="1">
      <c r="A505" s="44" t="s">
        <v>235</v>
      </c>
      <c r="B505" s="44" t="s">
        <v>236</v>
      </c>
      <c r="C505" s="44" t="s">
        <v>389</v>
      </c>
      <c r="D505" s="35" t="s">
        <v>252</v>
      </c>
      <c r="E505" s="35" t="s">
        <v>88</v>
      </c>
      <c r="F505" s="44" t="s">
        <v>240</v>
      </c>
      <c r="G505" s="44" t="s">
        <v>240</v>
      </c>
      <c r="H505" s="237">
        <f>'Merluza común Artesanal'!G392</f>
        <v>0.63500000000000001</v>
      </c>
      <c r="I505" s="237">
        <f>'Merluza común Artesanal'!H392</f>
        <v>0</v>
      </c>
      <c r="J505" s="237">
        <f>'Merluza común Artesanal'!I392</f>
        <v>0.63500000000000001</v>
      </c>
      <c r="K505" s="237">
        <f>'Merluza común Artesanal'!J392</f>
        <v>0.67500000000000004</v>
      </c>
      <c r="L505" s="237">
        <f>'Merluza común Artesanal'!K392</f>
        <v>-4.0000000000000036E-2</v>
      </c>
      <c r="M505" s="242">
        <f>'Merluza común Artesanal'!L392</f>
        <v>1.0629921259842521</v>
      </c>
      <c r="N505" s="215" t="str">
        <f>'Merluza común Artesanal'!M392</f>
        <v xml:space="preserve"> -</v>
      </c>
      <c r="O505" s="45">
        <f>'Cesiones Individuales'!$B$3</f>
        <v>43465</v>
      </c>
    </row>
    <row r="506" spans="1:15" ht="15.75" customHeight="1">
      <c r="A506" s="44" t="s">
        <v>235</v>
      </c>
      <c r="B506" s="44" t="s">
        <v>236</v>
      </c>
      <c r="C506" s="44" t="s">
        <v>389</v>
      </c>
      <c r="D506" s="35" t="s">
        <v>252</v>
      </c>
      <c r="E506" s="35" t="s">
        <v>88</v>
      </c>
      <c r="F506" s="44" t="s">
        <v>241</v>
      </c>
      <c r="G506" s="44" t="s">
        <v>242</v>
      </c>
      <c r="H506" s="237">
        <f>'Merluza común Artesanal'!G393</f>
        <v>2.9740000000000002</v>
      </c>
      <c r="I506" s="237">
        <f>'Merluza común Artesanal'!H393</f>
        <v>0</v>
      </c>
      <c r="J506" s="237">
        <f>'Merluza común Artesanal'!I393</f>
        <v>2.9340000000000002</v>
      </c>
      <c r="K506" s="237">
        <f>'Merluza común Artesanal'!J393</f>
        <v>1.8280000000000001</v>
      </c>
      <c r="L506" s="237">
        <f>'Merluza común Artesanal'!K393</f>
        <v>1.1060000000000001</v>
      </c>
      <c r="M506" s="242">
        <f>'Merluza común Artesanal'!L393</f>
        <v>0.62304021813224264</v>
      </c>
      <c r="N506" s="215" t="str">
        <f>'Merluza común Artesanal'!M393</f>
        <v xml:space="preserve"> -</v>
      </c>
      <c r="O506" s="45">
        <f>'Cesiones Individuales'!$B$3</f>
        <v>43465</v>
      </c>
    </row>
    <row r="507" spans="1:15" ht="15.75" customHeight="1">
      <c r="A507" s="44" t="s">
        <v>235</v>
      </c>
      <c r="B507" s="44" t="s">
        <v>236</v>
      </c>
      <c r="C507" s="44" t="s">
        <v>389</v>
      </c>
      <c r="D507" s="35" t="s">
        <v>252</v>
      </c>
      <c r="E507" s="35" t="s">
        <v>88</v>
      </c>
      <c r="F507" s="44" t="s">
        <v>243</v>
      </c>
      <c r="G507" s="44" t="s">
        <v>244</v>
      </c>
      <c r="H507" s="237">
        <f>'Merluza común Artesanal'!G394</f>
        <v>3.61</v>
      </c>
      <c r="I507" s="237">
        <f>'Merluza común Artesanal'!H394</f>
        <v>0</v>
      </c>
      <c r="J507" s="237">
        <f>'Merluza común Artesanal'!I394</f>
        <v>4.7160000000000002</v>
      </c>
      <c r="K507" s="237">
        <f>'Merluza común Artesanal'!J394</f>
        <v>4.1740000000000004</v>
      </c>
      <c r="L507" s="237">
        <f>'Merluza común Artesanal'!K394</f>
        <v>0.54199999999999982</v>
      </c>
      <c r="M507" s="242">
        <f>'Merluza común Artesanal'!L394</f>
        <v>0.88507209499575912</v>
      </c>
      <c r="N507" s="215" t="str">
        <f>'Merluza común Artesanal'!M394</f>
        <v xml:space="preserve"> -</v>
      </c>
      <c r="O507" s="45">
        <f>'Cesiones Individuales'!$B$3</f>
        <v>43465</v>
      </c>
    </row>
    <row r="508" spans="1:15" ht="15.75" customHeight="1">
      <c r="A508" s="44" t="s">
        <v>235</v>
      </c>
      <c r="B508" s="44" t="s">
        <v>236</v>
      </c>
      <c r="C508" s="44" t="s">
        <v>389</v>
      </c>
      <c r="D508" s="35" t="s">
        <v>252</v>
      </c>
      <c r="E508" s="35" t="s">
        <v>88</v>
      </c>
      <c r="F508" s="44" t="s">
        <v>240</v>
      </c>
      <c r="G508" s="44" t="s">
        <v>244</v>
      </c>
      <c r="H508" s="237">
        <f>'Merluza común Artesanal'!N392</f>
        <v>7.2189999999999994</v>
      </c>
      <c r="I508" s="237">
        <f>'Merluza común Artesanal'!O392</f>
        <v>0</v>
      </c>
      <c r="J508" s="237">
        <f>'Merluza común Artesanal'!P392</f>
        <v>7.2189999999999994</v>
      </c>
      <c r="K508" s="237">
        <f>'Merluza común Artesanal'!Q392</f>
        <v>6.6770000000000005</v>
      </c>
      <c r="L508" s="237">
        <f>'Merluza común Artesanal'!R392</f>
        <v>0.54199999999999893</v>
      </c>
      <c r="M508" s="242">
        <f>'Merluza común Artesanal'!S392</f>
        <v>0.92492034907881993</v>
      </c>
      <c r="N508" s="215" t="s">
        <v>583</v>
      </c>
      <c r="O508" s="45">
        <f>'Cesiones Individuales'!$B$3</f>
        <v>43465</v>
      </c>
    </row>
    <row r="509" spans="1:15" ht="15.75" customHeight="1">
      <c r="A509" s="44" t="s">
        <v>235</v>
      </c>
      <c r="B509" s="44" t="s">
        <v>236</v>
      </c>
      <c r="C509" s="44" t="s">
        <v>389</v>
      </c>
      <c r="D509" s="35" t="s">
        <v>252</v>
      </c>
      <c r="E509" s="35" t="s">
        <v>295</v>
      </c>
      <c r="F509" s="44" t="s">
        <v>240</v>
      </c>
      <c r="G509" s="44" t="s">
        <v>240</v>
      </c>
      <c r="H509" s="237">
        <f>'Merluza común Artesanal'!G395</f>
        <v>0.63500000000000001</v>
      </c>
      <c r="I509" s="237">
        <f>'Merluza común Artesanal'!H395</f>
        <v>0</v>
      </c>
      <c r="J509" s="237">
        <f>'Merluza común Artesanal'!I395</f>
        <v>0.63500000000000001</v>
      </c>
      <c r="K509" s="237">
        <f>'Merluza común Artesanal'!J395</f>
        <v>0</v>
      </c>
      <c r="L509" s="237">
        <f>'Merluza común Artesanal'!K395</f>
        <v>0.63500000000000001</v>
      </c>
      <c r="M509" s="242">
        <f>'Merluza común Artesanal'!L395</f>
        <v>0</v>
      </c>
      <c r="N509" s="215" t="str">
        <f>'Merluza común Artesanal'!M395</f>
        <v xml:space="preserve"> -</v>
      </c>
      <c r="O509" s="45">
        <f>'Cesiones Individuales'!$B$3</f>
        <v>43465</v>
      </c>
    </row>
    <row r="510" spans="1:15" ht="15.75" customHeight="1">
      <c r="A510" s="44" t="s">
        <v>235</v>
      </c>
      <c r="B510" s="44" t="s">
        <v>236</v>
      </c>
      <c r="C510" s="44" t="s">
        <v>389</v>
      </c>
      <c r="D510" s="35" t="s">
        <v>252</v>
      </c>
      <c r="E510" s="35" t="s">
        <v>295</v>
      </c>
      <c r="F510" s="44" t="s">
        <v>241</v>
      </c>
      <c r="G510" s="44" t="s">
        <v>242</v>
      </c>
      <c r="H510" s="237">
        <f>'Merluza común Artesanal'!G396</f>
        <v>2.98</v>
      </c>
      <c r="I510" s="237">
        <f>'Merluza común Artesanal'!H396</f>
        <v>0</v>
      </c>
      <c r="J510" s="237">
        <f>'Merluza común Artesanal'!I396</f>
        <v>3.6150000000000002</v>
      </c>
      <c r="K510" s="237">
        <f>'Merluza común Artesanal'!J396</f>
        <v>2.488</v>
      </c>
      <c r="L510" s="237">
        <f>'Merluza común Artesanal'!K396</f>
        <v>1.1270000000000002</v>
      </c>
      <c r="M510" s="242">
        <f>'Merluza común Artesanal'!L396</f>
        <v>0.68824343015214384</v>
      </c>
      <c r="N510" s="215" t="str">
        <f>'Merluza común Artesanal'!M396</f>
        <v xml:space="preserve"> -</v>
      </c>
      <c r="O510" s="45">
        <f>'Cesiones Individuales'!$B$3</f>
        <v>43465</v>
      </c>
    </row>
    <row r="511" spans="1:15" ht="15.75" customHeight="1">
      <c r="A511" s="44" t="s">
        <v>235</v>
      </c>
      <c r="B511" s="44" t="s">
        <v>236</v>
      </c>
      <c r="C511" s="44" t="s">
        <v>389</v>
      </c>
      <c r="D511" s="35" t="s">
        <v>252</v>
      </c>
      <c r="E511" s="35" t="s">
        <v>295</v>
      </c>
      <c r="F511" s="44" t="s">
        <v>243</v>
      </c>
      <c r="G511" s="44" t="s">
        <v>244</v>
      </c>
      <c r="H511" s="237">
        <f>'Merluza común Artesanal'!G397</f>
        <v>3.6160000000000001</v>
      </c>
      <c r="I511" s="237">
        <f>'Merluza común Artesanal'!H397</f>
        <v>0</v>
      </c>
      <c r="J511" s="237">
        <f>'Merluza común Artesanal'!I397</f>
        <v>4.7430000000000003</v>
      </c>
      <c r="K511" s="237">
        <f>'Merluza común Artesanal'!J397</f>
        <v>4.0039999999999996</v>
      </c>
      <c r="L511" s="237">
        <f>'Merluza común Artesanal'!K397</f>
        <v>0.73900000000000077</v>
      </c>
      <c r="M511" s="242">
        <f>'Merluza común Artesanal'!L397</f>
        <v>0.84419144001686686</v>
      </c>
      <c r="N511" s="215">
        <f>'Merluza común Artesanal'!M397</f>
        <v>43465</v>
      </c>
      <c r="O511" s="45">
        <f>'Cesiones Individuales'!$B$3</f>
        <v>43465</v>
      </c>
    </row>
    <row r="512" spans="1:15" ht="15.75" customHeight="1">
      <c r="A512" s="44" t="s">
        <v>235</v>
      </c>
      <c r="B512" s="44" t="s">
        <v>236</v>
      </c>
      <c r="C512" s="44" t="s">
        <v>389</v>
      </c>
      <c r="D512" s="35" t="s">
        <v>252</v>
      </c>
      <c r="E512" s="35" t="s">
        <v>295</v>
      </c>
      <c r="F512" s="44" t="s">
        <v>240</v>
      </c>
      <c r="G512" s="44" t="s">
        <v>244</v>
      </c>
      <c r="H512" s="237">
        <f>'Merluza común Artesanal'!N395</f>
        <v>7.2309999999999999</v>
      </c>
      <c r="I512" s="237">
        <f>'Merluza común Artesanal'!O395</f>
        <v>0</v>
      </c>
      <c r="J512" s="237">
        <f>'Merluza común Artesanal'!P395</f>
        <v>7.2309999999999999</v>
      </c>
      <c r="K512" s="237">
        <f>'Merluza común Artesanal'!Q395</f>
        <v>6.4919999999999991</v>
      </c>
      <c r="L512" s="237">
        <f>'Merluza común Artesanal'!R395</f>
        <v>0.73900000000000077</v>
      </c>
      <c r="M512" s="242">
        <f>'Merluza común Artesanal'!S395</f>
        <v>0.89780113400636141</v>
      </c>
      <c r="N512" s="215" t="s">
        <v>583</v>
      </c>
      <c r="O512" s="45">
        <f>'Cesiones Individuales'!$B$3</f>
        <v>43465</v>
      </c>
    </row>
    <row r="513" spans="1:15" ht="15.75" customHeight="1">
      <c r="A513" s="44" t="s">
        <v>235</v>
      </c>
      <c r="B513" s="44" t="s">
        <v>236</v>
      </c>
      <c r="C513" s="44" t="s">
        <v>389</v>
      </c>
      <c r="D513" s="35" t="s">
        <v>252</v>
      </c>
      <c r="E513" s="35" t="s">
        <v>297</v>
      </c>
      <c r="F513" s="44" t="s">
        <v>240</v>
      </c>
      <c r="G513" s="44" t="s">
        <v>240</v>
      </c>
      <c r="H513" s="237">
        <f>'Merluza común Artesanal'!G398</f>
        <v>0.63500000000000001</v>
      </c>
      <c r="I513" s="237">
        <f>'Merluza común Artesanal'!H398</f>
        <v>0</v>
      </c>
      <c r="J513" s="237">
        <f>'Merluza común Artesanal'!I398</f>
        <v>0.63500000000000001</v>
      </c>
      <c r="K513" s="237">
        <f>'Merluza común Artesanal'!J398</f>
        <v>0</v>
      </c>
      <c r="L513" s="237">
        <f>'Merluza común Artesanal'!K398</f>
        <v>0.63500000000000001</v>
      </c>
      <c r="M513" s="242">
        <f>'Merluza común Artesanal'!L398</f>
        <v>0</v>
      </c>
      <c r="N513" s="215" t="str">
        <f>'Merluza común Artesanal'!M398</f>
        <v xml:space="preserve"> -</v>
      </c>
      <c r="O513" s="45">
        <f>'Cesiones Individuales'!$B$3</f>
        <v>43465</v>
      </c>
    </row>
    <row r="514" spans="1:15" ht="15.75" customHeight="1">
      <c r="A514" s="44" t="s">
        <v>235</v>
      </c>
      <c r="B514" s="44" t="s">
        <v>236</v>
      </c>
      <c r="C514" s="44" t="s">
        <v>389</v>
      </c>
      <c r="D514" s="35" t="s">
        <v>252</v>
      </c>
      <c r="E514" s="35" t="s">
        <v>297</v>
      </c>
      <c r="F514" s="44" t="s">
        <v>241</v>
      </c>
      <c r="G514" s="44" t="s">
        <v>242</v>
      </c>
      <c r="H514" s="237">
        <f>'Merluza común Artesanal'!G399</f>
        <v>2.9750000000000001</v>
      </c>
      <c r="I514" s="237">
        <f>'Merluza común Artesanal'!H399</f>
        <v>0</v>
      </c>
      <c r="J514" s="237">
        <f>'Merluza común Artesanal'!I399</f>
        <v>3.6100000000000003</v>
      </c>
      <c r="K514" s="237">
        <f>'Merluza común Artesanal'!J399</f>
        <v>1.8860000000000001</v>
      </c>
      <c r="L514" s="237">
        <f>'Merluza común Artesanal'!K399</f>
        <v>1.7240000000000002</v>
      </c>
      <c r="M514" s="242">
        <f>'Merluza común Artesanal'!L399</f>
        <v>0.52243767313019385</v>
      </c>
      <c r="N514" s="215" t="str">
        <f>'Merluza común Artesanal'!M399</f>
        <v xml:space="preserve"> -</v>
      </c>
      <c r="O514" s="45">
        <f>'Cesiones Individuales'!$B$3</f>
        <v>43465</v>
      </c>
    </row>
    <row r="515" spans="1:15" ht="15.75" customHeight="1">
      <c r="A515" s="44" t="s">
        <v>235</v>
      </c>
      <c r="B515" s="44" t="s">
        <v>236</v>
      </c>
      <c r="C515" s="44" t="s">
        <v>389</v>
      </c>
      <c r="D515" s="35" t="s">
        <v>252</v>
      </c>
      <c r="E515" s="35" t="s">
        <v>297</v>
      </c>
      <c r="F515" s="44" t="s">
        <v>243</v>
      </c>
      <c r="G515" s="44" t="s">
        <v>244</v>
      </c>
      <c r="H515" s="237">
        <f>'Merluza común Artesanal'!G400</f>
        <v>3.609</v>
      </c>
      <c r="I515" s="237">
        <f>'Merluza común Artesanal'!H400</f>
        <v>0</v>
      </c>
      <c r="J515" s="237">
        <f>'Merluza común Artesanal'!I400</f>
        <v>5.3330000000000002</v>
      </c>
      <c r="K515" s="237">
        <f>'Merluza común Artesanal'!J400</f>
        <v>4.8070000000000004</v>
      </c>
      <c r="L515" s="237">
        <f>'Merluza común Artesanal'!K400</f>
        <v>0.5259999999999998</v>
      </c>
      <c r="M515" s="242">
        <f>'Merluza común Artesanal'!L400</f>
        <v>0.90136883555222203</v>
      </c>
      <c r="N515" s="215">
        <f>'Merluza común Artesanal'!M400</f>
        <v>43465</v>
      </c>
      <c r="O515" s="45">
        <f>'Cesiones Individuales'!$B$3</f>
        <v>43465</v>
      </c>
    </row>
    <row r="516" spans="1:15" ht="15.75" customHeight="1">
      <c r="A516" s="44" t="s">
        <v>235</v>
      </c>
      <c r="B516" s="44" t="s">
        <v>236</v>
      </c>
      <c r="C516" s="44" t="s">
        <v>389</v>
      </c>
      <c r="D516" s="35" t="s">
        <v>252</v>
      </c>
      <c r="E516" s="35" t="s">
        <v>297</v>
      </c>
      <c r="F516" s="44" t="s">
        <v>240</v>
      </c>
      <c r="G516" s="44" t="s">
        <v>244</v>
      </c>
      <c r="H516" s="237">
        <f>'Merluza común Artesanal'!N398</f>
        <v>7.2190000000000003</v>
      </c>
      <c r="I516" s="237">
        <f>'Merluza común Artesanal'!O398</f>
        <v>0</v>
      </c>
      <c r="J516" s="237">
        <f>'Merluza común Artesanal'!P398</f>
        <v>7.2190000000000003</v>
      </c>
      <c r="K516" s="237">
        <f>'Merluza común Artesanal'!Q398</f>
        <v>6.6930000000000005</v>
      </c>
      <c r="L516" s="237">
        <f>'Merluza común Artesanal'!R398</f>
        <v>0.5259999999999998</v>
      </c>
      <c r="M516" s="242">
        <f>'Merluza común Artesanal'!S398</f>
        <v>0.92713672253774759</v>
      </c>
      <c r="N516" s="215" t="s">
        <v>583</v>
      </c>
      <c r="O516" s="45">
        <f>'Cesiones Individuales'!$B$3</f>
        <v>43465</v>
      </c>
    </row>
    <row r="517" spans="1:15" ht="15.75" customHeight="1">
      <c r="A517" s="44" t="s">
        <v>235</v>
      </c>
      <c r="B517" s="44" t="s">
        <v>236</v>
      </c>
      <c r="C517" s="44" t="s">
        <v>389</v>
      </c>
      <c r="D517" s="35" t="s">
        <v>252</v>
      </c>
      <c r="E517" s="35" t="s">
        <v>298</v>
      </c>
      <c r="F517" s="44" t="s">
        <v>240</v>
      </c>
      <c r="G517" s="44" t="s">
        <v>240</v>
      </c>
      <c r="H517" s="237">
        <f>'Merluza común Artesanal'!G401</f>
        <v>0.63500000000000001</v>
      </c>
      <c r="I517" s="237">
        <f>'Merluza común Artesanal'!H401</f>
        <v>0</v>
      </c>
      <c r="J517" s="237">
        <f>'Merluza común Artesanal'!I401</f>
        <v>0.63500000000000001</v>
      </c>
      <c r="K517" s="237">
        <f>'Merluza común Artesanal'!J401</f>
        <v>0</v>
      </c>
      <c r="L517" s="237">
        <f>'Merluza común Artesanal'!K401</f>
        <v>0.63500000000000001</v>
      </c>
      <c r="M517" s="242">
        <f>'Merluza común Artesanal'!L401</f>
        <v>0</v>
      </c>
      <c r="N517" s="215" t="str">
        <f>'Merluza común Artesanal'!M401</f>
        <v xml:space="preserve"> -</v>
      </c>
      <c r="O517" s="45">
        <f>'Cesiones Individuales'!$B$3</f>
        <v>43465</v>
      </c>
    </row>
    <row r="518" spans="1:15" ht="15.75" customHeight="1">
      <c r="A518" s="44" t="s">
        <v>235</v>
      </c>
      <c r="B518" s="44" t="s">
        <v>236</v>
      </c>
      <c r="C518" s="44" t="s">
        <v>389</v>
      </c>
      <c r="D518" s="35" t="s">
        <v>252</v>
      </c>
      <c r="E518" s="35" t="s">
        <v>298</v>
      </c>
      <c r="F518" s="44" t="s">
        <v>241</v>
      </c>
      <c r="G518" s="44" t="s">
        <v>242</v>
      </c>
      <c r="H518" s="237">
        <f>'Merluza común Artesanal'!G402</f>
        <v>4.774</v>
      </c>
      <c r="I518" s="237">
        <f>'Merluza común Artesanal'!H402</f>
        <v>0</v>
      </c>
      <c r="J518" s="237">
        <f>'Merluza común Artesanal'!I402</f>
        <v>5.4089999999999998</v>
      </c>
      <c r="K518" s="237">
        <f>'Merluza común Artesanal'!J402</f>
        <v>3.915</v>
      </c>
      <c r="L518" s="237">
        <f>'Merluza común Artesanal'!K402</f>
        <v>1.4939999999999998</v>
      </c>
      <c r="M518" s="242">
        <f>'Merluza común Artesanal'!L402</f>
        <v>0.72379367720465893</v>
      </c>
      <c r="N518" s="216">
        <f>'Merluza común Artesanal'!M402</f>
        <v>43188</v>
      </c>
      <c r="O518" s="45">
        <f>'Cesiones Individuales'!$B$3</f>
        <v>43465</v>
      </c>
    </row>
    <row r="519" spans="1:15" ht="15.75" customHeight="1">
      <c r="A519" s="44" t="s">
        <v>235</v>
      </c>
      <c r="B519" s="44" t="s">
        <v>236</v>
      </c>
      <c r="C519" s="44" t="s">
        <v>389</v>
      </c>
      <c r="D519" s="35" t="s">
        <v>252</v>
      </c>
      <c r="E519" s="35" t="s">
        <v>298</v>
      </c>
      <c r="F519" s="44" t="s">
        <v>243</v>
      </c>
      <c r="G519" s="44" t="s">
        <v>244</v>
      </c>
      <c r="H519" s="237">
        <f>'Merluza común Artesanal'!G403</f>
        <v>1.8029999999999999</v>
      </c>
      <c r="I519" s="237">
        <f>'Merluza común Artesanal'!H403</f>
        <v>0</v>
      </c>
      <c r="J519" s="237">
        <f>'Merluza común Artesanal'!I403</f>
        <v>3.2969999999999997</v>
      </c>
      <c r="K519" s="237">
        <f>'Merluza común Artesanal'!J403</f>
        <v>2.3220000000000001</v>
      </c>
      <c r="L519" s="237">
        <f>'Merluza común Artesanal'!K403</f>
        <v>0.97499999999999964</v>
      </c>
      <c r="M519" s="242">
        <f>'Merluza común Artesanal'!L403</f>
        <v>0.70427661510464068</v>
      </c>
      <c r="N519" s="215" t="str">
        <f>'Merluza común Artesanal'!M403</f>
        <v xml:space="preserve"> -</v>
      </c>
      <c r="O519" s="45">
        <f>'Cesiones Individuales'!$B$3</f>
        <v>43465</v>
      </c>
    </row>
    <row r="520" spans="1:15" ht="15.75" customHeight="1">
      <c r="A520" s="44" t="s">
        <v>235</v>
      </c>
      <c r="B520" s="44" t="s">
        <v>236</v>
      </c>
      <c r="C520" s="44" t="s">
        <v>389</v>
      </c>
      <c r="D520" s="35" t="s">
        <v>252</v>
      </c>
      <c r="E520" s="35" t="s">
        <v>298</v>
      </c>
      <c r="F520" s="44" t="s">
        <v>240</v>
      </c>
      <c r="G520" s="44" t="s">
        <v>244</v>
      </c>
      <c r="H520" s="237">
        <f>'Merluza común Artesanal'!N401</f>
        <v>7.2119999999999997</v>
      </c>
      <c r="I520" s="237">
        <f>'Merluza común Artesanal'!O401</f>
        <v>0</v>
      </c>
      <c r="J520" s="237">
        <f>'Merluza común Artesanal'!P401</f>
        <v>7.2119999999999997</v>
      </c>
      <c r="K520" s="237">
        <f>'Merluza común Artesanal'!Q401</f>
        <v>6.2370000000000001</v>
      </c>
      <c r="L520" s="237">
        <f>'Merluza común Artesanal'!R401</f>
        <v>0.97499999999999964</v>
      </c>
      <c r="M520" s="242">
        <f>'Merluza común Artesanal'!S401</f>
        <v>0.86480865224625625</v>
      </c>
      <c r="N520" s="215" t="s">
        <v>583</v>
      </c>
      <c r="O520" s="45">
        <f>'Cesiones Individuales'!$B$3</f>
        <v>43465</v>
      </c>
    </row>
    <row r="521" spans="1:15" ht="15.75" customHeight="1">
      <c r="A521" s="44" t="s">
        <v>235</v>
      </c>
      <c r="B521" s="44" t="s">
        <v>236</v>
      </c>
      <c r="C521" s="44" t="s">
        <v>389</v>
      </c>
      <c r="D521" s="35" t="s">
        <v>252</v>
      </c>
      <c r="E521" s="35" t="s">
        <v>89</v>
      </c>
      <c r="F521" s="44" t="s">
        <v>240</v>
      </c>
      <c r="G521" s="44" t="s">
        <v>240</v>
      </c>
      <c r="H521" s="237">
        <f>'Merluza común Artesanal'!G404</f>
        <v>0.63500000000000001</v>
      </c>
      <c r="I521" s="237">
        <f>'Merluza común Artesanal'!H404</f>
        <v>0</v>
      </c>
      <c r="J521" s="237">
        <f>'Merluza común Artesanal'!I404</f>
        <v>0.63500000000000001</v>
      </c>
      <c r="K521" s="237">
        <f>'Merluza común Artesanal'!J404</f>
        <v>0</v>
      </c>
      <c r="L521" s="237">
        <f>'Merluza común Artesanal'!K404</f>
        <v>0.63500000000000001</v>
      </c>
      <c r="M521" s="242">
        <f>'Merluza común Artesanal'!L404</f>
        <v>0</v>
      </c>
      <c r="N521" s="215" t="str">
        <f>'Merluza común Artesanal'!M404</f>
        <v xml:space="preserve"> -</v>
      </c>
      <c r="O521" s="45">
        <f>'Cesiones Individuales'!$B$3</f>
        <v>43465</v>
      </c>
    </row>
    <row r="522" spans="1:15" ht="15.75" customHeight="1">
      <c r="A522" s="44" t="s">
        <v>235</v>
      </c>
      <c r="B522" s="44" t="s">
        <v>236</v>
      </c>
      <c r="C522" s="44" t="s">
        <v>389</v>
      </c>
      <c r="D522" s="35" t="s">
        <v>252</v>
      </c>
      <c r="E522" s="35" t="s">
        <v>89</v>
      </c>
      <c r="F522" s="44" t="s">
        <v>241</v>
      </c>
      <c r="G522" s="44" t="s">
        <v>242</v>
      </c>
      <c r="H522" s="237">
        <f>'Merluza común Artesanal'!G405</f>
        <v>2.9710000000000001</v>
      </c>
      <c r="I522" s="237">
        <f>'Merluza común Artesanal'!H405</f>
        <v>0</v>
      </c>
      <c r="J522" s="237">
        <f>'Merluza común Artesanal'!I405</f>
        <v>3.6059999999999999</v>
      </c>
      <c r="K522" s="237">
        <f>'Merluza común Artesanal'!J405</f>
        <v>1.8150000000000002</v>
      </c>
      <c r="L522" s="237">
        <f>'Merluza común Artesanal'!K405</f>
        <v>1.7909999999999997</v>
      </c>
      <c r="M522" s="242">
        <f>'Merluza común Artesanal'!L405</f>
        <v>0.50332778702163072</v>
      </c>
      <c r="N522" s="215" t="str">
        <f>'Merluza común Artesanal'!M405</f>
        <v xml:space="preserve"> -</v>
      </c>
      <c r="O522" s="45">
        <f>'Cesiones Individuales'!$B$3</f>
        <v>43465</v>
      </c>
    </row>
    <row r="523" spans="1:15" ht="15.75" customHeight="1">
      <c r="A523" s="44" t="s">
        <v>235</v>
      </c>
      <c r="B523" s="44" t="s">
        <v>236</v>
      </c>
      <c r="C523" s="44" t="s">
        <v>389</v>
      </c>
      <c r="D523" s="35" t="s">
        <v>252</v>
      </c>
      <c r="E523" s="35" t="s">
        <v>89</v>
      </c>
      <c r="F523" s="44" t="s">
        <v>243</v>
      </c>
      <c r="G523" s="44" t="s">
        <v>244</v>
      </c>
      <c r="H523" s="237">
        <f>'Merluza común Artesanal'!G406</f>
        <v>3.6059999999999999</v>
      </c>
      <c r="I523" s="237">
        <f>'Merluza común Artesanal'!H406</f>
        <v>0</v>
      </c>
      <c r="J523" s="237">
        <f>'Merluza común Artesanal'!I406</f>
        <v>5.3969999999999994</v>
      </c>
      <c r="K523" s="237">
        <f>'Merluza común Artesanal'!J406</f>
        <v>5.0970000000000004</v>
      </c>
      <c r="L523" s="237">
        <f>'Merluza común Artesanal'!K406</f>
        <v>0.29999999999999893</v>
      </c>
      <c r="M523" s="242">
        <f>'Merluza común Artesanal'!L406</f>
        <v>0.94441356309060609</v>
      </c>
      <c r="N523" s="215" t="str">
        <f>'Merluza común Artesanal'!M406</f>
        <v xml:space="preserve"> -</v>
      </c>
      <c r="O523" s="45">
        <f>'Cesiones Individuales'!$B$3</f>
        <v>43465</v>
      </c>
    </row>
    <row r="524" spans="1:15" ht="15.75" customHeight="1">
      <c r="A524" s="44" t="s">
        <v>235</v>
      </c>
      <c r="B524" s="44" t="s">
        <v>236</v>
      </c>
      <c r="C524" s="44" t="s">
        <v>389</v>
      </c>
      <c r="D524" s="35" t="s">
        <v>252</v>
      </c>
      <c r="E524" s="35" t="s">
        <v>89</v>
      </c>
      <c r="F524" s="44" t="s">
        <v>240</v>
      </c>
      <c r="G524" s="44" t="s">
        <v>244</v>
      </c>
      <c r="H524" s="237">
        <f>'Merluza común Artesanal'!N404</f>
        <v>7.2119999999999997</v>
      </c>
      <c r="I524" s="237">
        <f>'Merluza común Artesanal'!O404</f>
        <v>0</v>
      </c>
      <c r="J524" s="237">
        <f>'Merluza común Artesanal'!P404</f>
        <v>7.2119999999999997</v>
      </c>
      <c r="K524" s="237">
        <f>'Merluza común Artesanal'!Q404</f>
        <v>6.9120000000000008</v>
      </c>
      <c r="L524" s="237">
        <f>'Merluza común Artesanal'!R404</f>
        <v>0.29999999999999893</v>
      </c>
      <c r="M524" s="242">
        <f>'Merluza común Artesanal'!S404</f>
        <v>0.95840266222961745</v>
      </c>
      <c r="N524" s="215" t="s">
        <v>583</v>
      </c>
      <c r="O524" s="45">
        <f>'Cesiones Individuales'!$B$3</f>
        <v>43465</v>
      </c>
    </row>
    <row r="525" spans="1:15" ht="15.75" customHeight="1">
      <c r="A525" s="44" t="s">
        <v>235</v>
      </c>
      <c r="B525" s="44" t="s">
        <v>236</v>
      </c>
      <c r="C525" s="44" t="s">
        <v>389</v>
      </c>
      <c r="D525" s="35" t="s">
        <v>252</v>
      </c>
      <c r="E525" s="35" t="s">
        <v>90</v>
      </c>
      <c r="F525" s="44" t="s">
        <v>240</v>
      </c>
      <c r="G525" s="44" t="s">
        <v>240</v>
      </c>
      <c r="H525" s="237">
        <f>'Merluza común Artesanal'!G407</f>
        <v>0.63500000000000001</v>
      </c>
      <c r="I525" s="237">
        <f>'Merluza común Artesanal'!H407</f>
        <v>0</v>
      </c>
      <c r="J525" s="237">
        <f>'Merluza común Artesanal'!I407</f>
        <v>0.63500000000000001</v>
      </c>
      <c r="K525" s="237">
        <f>'Merluza común Artesanal'!J407</f>
        <v>0</v>
      </c>
      <c r="L525" s="237">
        <f>'Merluza común Artesanal'!K407</f>
        <v>0.63500000000000001</v>
      </c>
      <c r="M525" s="242">
        <f>'Merluza común Artesanal'!L407</f>
        <v>0</v>
      </c>
      <c r="N525" s="215" t="str">
        <f>'Merluza común Artesanal'!M407</f>
        <v xml:space="preserve"> -</v>
      </c>
      <c r="O525" s="45">
        <f>'Cesiones Individuales'!$B$3</f>
        <v>43465</v>
      </c>
    </row>
    <row r="526" spans="1:15" ht="15.75" customHeight="1">
      <c r="A526" s="44" t="s">
        <v>235</v>
      </c>
      <c r="B526" s="44" t="s">
        <v>236</v>
      </c>
      <c r="C526" s="44" t="s">
        <v>389</v>
      </c>
      <c r="D526" s="35" t="s">
        <v>252</v>
      </c>
      <c r="E526" s="35" t="s">
        <v>90</v>
      </c>
      <c r="F526" s="44" t="s">
        <v>241</v>
      </c>
      <c r="G526" s="44" t="s">
        <v>242</v>
      </c>
      <c r="H526" s="237">
        <f>'Merluza común Artesanal'!G408</f>
        <v>2.9710000000000001</v>
      </c>
      <c r="I526" s="237">
        <f>'Merluza común Artesanal'!H408</f>
        <v>0</v>
      </c>
      <c r="J526" s="237">
        <f>'Merluza común Artesanal'!I408</f>
        <v>3.6059999999999999</v>
      </c>
      <c r="K526" s="237">
        <f>'Merluza común Artesanal'!J408</f>
        <v>0.9</v>
      </c>
      <c r="L526" s="237">
        <f>'Merluza común Artesanal'!K408</f>
        <v>2.706</v>
      </c>
      <c r="M526" s="242">
        <f>'Merluza común Artesanal'!L408</f>
        <v>0.2495840266222962</v>
      </c>
      <c r="N526" s="215" t="str">
        <f>'Merluza común Artesanal'!M408</f>
        <v xml:space="preserve"> -</v>
      </c>
      <c r="O526" s="45">
        <f>'Cesiones Individuales'!$B$3</f>
        <v>43465</v>
      </c>
    </row>
    <row r="527" spans="1:15" ht="15.75" customHeight="1">
      <c r="A527" s="44" t="s">
        <v>235</v>
      </c>
      <c r="B527" s="44" t="s">
        <v>236</v>
      </c>
      <c r="C527" s="44" t="s">
        <v>389</v>
      </c>
      <c r="D527" s="35" t="s">
        <v>252</v>
      </c>
      <c r="E527" s="35" t="s">
        <v>90</v>
      </c>
      <c r="F527" s="44" t="s">
        <v>243</v>
      </c>
      <c r="G527" s="44" t="s">
        <v>244</v>
      </c>
      <c r="H527" s="237">
        <f>'Merluza común Artesanal'!G409</f>
        <v>3.6059999999999999</v>
      </c>
      <c r="I527" s="237">
        <f>'Merluza común Artesanal'!H409</f>
        <v>0</v>
      </c>
      <c r="J527" s="237">
        <f>'Merluza común Artesanal'!I409</f>
        <v>6.3119999999999994</v>
      </c>
      <c r="K527" s="237">
        <f>'Merluza común Artesanal'!J409</f>
        <v>5.6109999999999998</v>
      </c>
      <c r="L527" s="237">
        <f>'Merluza común Artesanal'!K409</f>
        <v>0.70099999999999962</v>
      </c>
      <c r="M527" s="242">
        <f>'Merluza común Artesanal'!L409</f>
        <v>0.88894169835234482</v>
      </c>
      <c r="N527" s="215">
        <f>'Merluza común Artesanal'!M409</f>
        <v>43465</v>
      </c>
      <c r="O527" s="45">
        <f>'Cesiones Individuales'!$B$3</f>
        <v>43465</v>
      </c>
    </row>
    <row r="528" spans="1:15" ht="15.75" customHeight="1">
      <c r="A528" s="44" t="s">
        <v>235</v>
      </c>
      <c r="B528" s="44" t="s">
        <v>236</v>
      </c>
      <c r="C528" s="44" t="s">
        <v>389</v>
      </c>
      <c r="D528" s="35" t="s">
        <v>252</v>
      </c>
      <c r="E528" s="35" t="s">
        <v>90</v>
      </c>
      <c r="F528" s="44" t="s">
        <v>240</v>
      </c>
      <c r="G528" s="44" t="s">
        <v>244</v>
      </c>
      <c r="H528" s="237">
        <f>'Merluza común Artesanal'!N407</f>
        <v>7.2119999999999997</v>
      </c>
      <c r="I528" s="237">
        <f>'Merluza común Artesanal'!O407</f>
        <v>0</v>
      </c>
      <c r="J528" s="237">
        <f>'Merluza común Artesanal'!P407</f>
        <v>7.2119999999999997</v>
      </c>
      <c r="K528" s="237">
        <f>'Merluza común Artesanal'!Q407</f>
        <v>6.5110000000000001</v>
      </c>
      <c r="L528" s="237">
        <f>'Merluza común Artesanal'!R407</f>
        <v>0.70099999999999962</v>
      </c>
      <c r="M528" s="242">
        <f>'Merluza común Artesanal'!S407</f>
        <v>0.90280088740987252</v>
      </c>
      <c r="N528" s="215" t="s">
        <v>583</v>
      </c>
      <c r="O528" s="45">
        <f>'Cesiones Individuales'!$B$3</f>
        <v>43465</v>
      </c>
    </row>
    <row r="529" spans="1:15" ht="15.75" customHeight="1">
      <c r="A529" s="44" t="s">
        <v>235</v>
      </c>
      <c r="B529" s="44" t="s">
        <v>236</v>
      </c>
      <c r="C529" s="44" t="s">
        <v>389</v>
      </c>
      <c r="D529" s="35" t="s">
        <v>252</v>
      </c>
      <c r="E529" s="35" t="s">
        <v>91</v>
      </c>
      <c r="F529" s="44" t="s">
        <v>240</v>
      </c>
      <c r="G529" s="44" t="s">
        <v>240</v>
      </c>
      <c r="H529" s="237">
        <f>'Merluza común Artesanal'!G410</f>
        <v>0.63600000000000001</v>
      </c>
      <c r="I529" s="237">
        <f>'Merluza común Artesanal'!H410</f>
        <v>0</v>
      </c>
      <c r="J529" s="237">
        <f>'Merluza común Artesanal'!I410</f>
        <v>0.63600000000000001</v>
      </c>
      <c r="K529" s="237">
        <f>'Merluza común Artesanal'!J410</f>
        <v>0</v>
      </c>
      <c r="L529" s="237">
        <f>'Merluza común Artesanal'!K410</f>
        <v>0.63600000000000001</v>
      </c>
      <c r="M529" s="242">
        <f>'Merluza común Artesanal'!L410</f>
        <v>0</v>
      </c>
      <c r="N529" s="215" t="str">
        <f>'Merluza común Artesanal'!M410</f>
        <v xml:space="preserve"> -</v>
      </c>
      <c r="O529" s="45">
        <f>'Cesiones Individuales'!$B$3</f>
        <v>43465</v>
      </c>
    </row>
    <row r="530" spans="1:15" ht="15.75" customHeight="1">
      <c r="A530" s="44" t="s">
        <v>235</v>
      </c>
      <c r="B530" s="44" t="s">
        <v>236</v>
      </c>
      <c r="C530" s="44" t="s">
        <v>389</v>
      </c>
      <c r="D530" s="35" t="s">
        <v>252</v>
      </c>
      <c r="E530" s="35" t="s">
        <v>91</v>
      </c>
      <c r="F530" s="44" t="s">
        <v>241</v>
      </c>
      <c r="G530" s="44" t="s">
        <v>242</v>
      </c>
      <c r="H530" s="237">
        <f>'Merluza común Artesanal'!G411</f>
        <v>2.9769999999999999</v>
      </c>
      <c r="I530" s="237">
        <f>'Merluza común Artesanal'!H411</f>
        <v>0</v>
      </c>
      <c r="J530" s="237">
        <f>'Merluza común Artesanal'!I411</f>
        <v>3.613</v>
      </c>
      <c r="K530" s="237">
        <f>'Merluza común Artesanal'!J411</f>
        <v>2.6320000000000001</v>
      </c>
      <c r="L530" s="237">
        <f>'Merluza común Artesanal'!K411</f>
        <v>0.98099999999999987</v>
      </c>
      <c r="M530" s="242">
        <f>'Merluza común Artesanal'!L411</f>
        <v>0.72848048712980906</v>
      </c>
      <c r="N530" s="215" t="str">
        <f>'Merluza común Artesanal'!M411</f>
        <v xml:space="preserve"> -</v>
      </c>
      <c r="O530" s="45">
        <f>'Cesiones Individuales'!$B$3</f>
        <v>43465</v>
      </c>
    </row>
    <row r="531" spans="1:15" ht="15.75" customHeight="1">
      <c r="A531" s="44" t="s">
        <v>235</v>
      </c>
      <c r="B531" s="44" t="s">
        <v>236</v>
      </c>
      <c r="C531" s="44" t="s">
        <v>389</v>
      </c>
      <c r="D531" s="35" t="s">
        <v>252</v>
      </c>
      <c r="E531" s="35" t="s">
        <v>91</v>
      </c>
      <c r="F531" s="44" t="s">
        <v>243</v>
      </c>
      <c r="G531" s="44" t="s">
        <v>244</v>
      </c>
      <c r="H531" s="237">
        <f>'Merluza común Artesanal'!G412</f>
        <v>3.6110000000000002</v>
      </c>
      <c r="I531" s="237">
        <f>'Merluza común Artesanal'!H412</f>
        <v>0</v>
      </c>
      <c r="J531" s="237">
        <f>'Merluza común Artesanal'!I412</f>
        <v>4.5920000000000005</v>
      </c>
      <c r="K531" s="237">
        <f>'Merluza común Artesanal'!J412</f>
        <v>4.1580000000000004</v>
      </c>
      <c r="L531" s="237">
        <f>'Merluza común Artesanal'!K412</f>
        <v>0.43400000000000016</v>
      </c>
      <c r="M531" s="242">
        <f>'Merluza común Artesanal'!L412</f>
        <v>0.90548780487804881</v>
      </c>
      <c r="N531" s="215" t="str">
        <f>'Merluza común Artesanal'!M412</f>
        <v xml:space="preserve"> -</v>
      </c>
      <c r="O531" s="45">
        <f>'Cesiones Individuales'!$B$3</f>
        <v>43465</v>
      </c>
    </row>
    <row r="532" spans="1:15" ht="15.75" customHeight="1">
      <c r="A532" s="44" t="s">
        <v>235</v>
      </c>
      <c r="B532" s="44" t="s">
        <v>236</v>
      </c>
      <c r="C532" s="44" t="s">
        <v>389</v>
      </c>
      <c r="D532" s="35" t="s">
        <v>252</v>
      </c>
      <c r="E532" s="35" t="s">
        <v>91</v>
      </c>
      <c r="F532" s="44" t="s">
        <v>240</v>
      </c>
      <c r="G532" s="44" t="s">
        <v>244</v>
      </c>
      <c r="H532" s="237">
        <f>'Merluza común Artesanal'!N410</f>
        <v>7.2240000000000002</v>
      </c>
      <c r="I532" s="237">
        <f>'Merluza común Artesanal'!O410</f>
        <v>0</v>
      </c>
      <c r="J532" s="237">
        <f>'Merluza común Artesanal'!P410</f>
        <v>7.2240000000000002</v>
      </c>
      <c r="K532" s="237">
        <f>'Merluza común Artesanal'!Q410</f>
        <v>6.7900000000000009</v>
      </c>
      <c r="L532" s="237">
        <f>'Merluza común Artesanal'!R410</f>
        <v>0.43399999999999928</v>
      </c>
      <c r="M532" s="242">
        <f>'Merluza común Artesanal'!S410</f>
        <v>0.93992248062015515</v>
      </c>
      <c r="N532" s="215" t="s">
        <v>583</v>
      </c>
      <c r="O532" s="45">
        <f>'Cesiones Individuales'!$B$3</f>
        <v>43465</v>
      </c>
    </row>
    <row r="533" spans="1:15" ht="15.75" customHeight="1">
      <c r="A533" s="44" t="s">
        <v>235</v>
      </c>
      <c r="B533" s="44" t="s">
        <v>236</v>
      </c>
      <c r="C533" s="44" t="s">
        <v>389</v>
      </c>
      <c r="D533" s="35" t="s">
        <v>252</v>
      </c>
      <c r="E533" s="35" t="s">
        <v>92</v>
      </c>
      <c r="F533" s="44" t="s">
        <v>240</v>
      </c>
      <c r="G533" s="44" t="s">
        <v>240</v>
      </c>
      <c r="H533" s="237">
        <f>'Merluza común Artesanal'!G413</f>
        <v>0.63500000000000001</v>
      </c>
      <c r="I533" s="237">
        <f>'Merluza común Artesanal'!H413</f>
        <v>0</v>
      </c>
      <c r="J533" s="237">
        <f>'Merluza común Artesanal'!I413</f>
        <v>0.63500000000000001</v>
      </c>
      <c r="K533" s="237">
        <f>'Merluza común Artesanal'!J413</f>
        <v>0</v>
      </c>
      <c r="L533" s="237">
        <f>'Merluza común Artesanal'!K413</f>
        <v>0.63500000000000001</v>
      </c>
      <c r="M533" s="242">
        <f>'Merluza común Artesanal'!L413</f>
        <v>0</v>
      </c>
      <c r="N533" s="215" t="str">
        <f>'Merluza común Artesanal'!M413</f>
        <v xml:space="preserve"> -</v>
      </c>
      <c r="O533" s="45">
        <f>'Cesiones Individuales'!$B$3</f>
        <v>43465</v>
      </c>
    </row>
    <row r="534" spans="1:15" ht="15.75" customHeight="1">
      <c r="A534" s="44" t="s">
        <v>235</v>
      </c>
      <c r="B534" s="44" t="s">
        <v>236</v>
      </c>
      <c r="C534" s="44" t="s">
        <v>389</v>
      </c>
      <c r="D534" s="35" t="s">
        <v>252</v>
      </c>
      <c r="E534" s="35" t="s">
        <v>92</v>
      </c>
      <c r="F534" s="44" t="s">
        <v>241</v>
      </c>
      <c r="G534" s="44" t="s">
        <v>242</v>
      </c>
      <c r="H534" s="237">
        <f>'Merluza común Artesanal'!G414</f>
        <v>2.9710000000000001</v>
      </c>
      <c r="I534" s="237">
        <f>'Merluza común Artesanal'!H414</f>
        <v>0</v>
      </c>
      <c r="J534" s="237">
        <f>'Merluza común Artesanal'!I414</f>
        <v>3.6059999999999999</v>
      </c>
      <c r="K534" s="237">
        <f>'Merluza común Artesanal'!J414</f>
        <v>2.5699999999999994</v>
      </c>
      <c r="L534" s="237">
        <f>'Merluza común Artesanal'!K414</f>
        <v>1.0360000000000005</v>
      </c>
      <c r="M534" s="242">
        <f>'Merluza común Artesanal'!L414</f>
        <v>0.71270105379922333</v>
      </c>
      <c r="N534" s="215" t="str">
        <f>'Merluza común Artesanal'!M414</f>
        <v xml:space="preserve"> -</v>
      </c>
      <c r="O534" s="45">
        <f>'Cesiones Individuales'!$B$3</f>
        <v>43465</v>
      </c>
    </row>
    <row r="535" spans="1:15" ht="15.75" customHeight="1">
      <c r="A535" s="44" t="s">
        <v>235</v>
      </c>
      <c r="B535" s="44" t="s">
        <v>236</v>
      </c>
      <c r="C535" s="44" t="s">
        <v>389</v>
      </c>
      <c r="D535" s="35" t="s">
        <v>252</v>
      </c>
      <c r="E535" s="35" t="s">
        <v>92</v>
      </c>
      <c r="F535" s="44" t="s">
        <v>243</v>
      </c>
      <c r="G535" s="44" t="s">
        <v>244</v>
      </c>
      <c r="H535" s="237">
        <f>'Merluza común Artesanal'!G415</f>
        <v>3.6059999999999999</v>
      </c>
      <c r="I535" s="237">
        <f>'Merluza común Artesanal'!H415</f>
        <v>0</v>
      </c>
      <c r="J535" s="237">
        <f>'Merluza común Artesanal'!I415</f>
        <v>4.6420000000000003</v>
      </c>
      <c r="K535" s="237">
        <f>'Merluza común Artesanal'!J415</f>
        <v>4.6369999999999996</v>
      </c>
      <c r="L535" s="237">
        <f>'Merluza común Artesanal'!K415</f>
        <v>5.0000000000007816E-3</v>
      </c>
      <c r="M535" s="242">
        <f>'Merluza común Artesanal'!L415</f>
        <v>0.99892287806979729</v>
      </c>
      <c r="N535" s="215">
        <f>'Merluza común Artesanal'!M415</f>
        <v>43458</v>
      </c>
      <c r="O535" s="45">
        <f>'Cesiones Individuales'!$B$3</f>
        <v>43465</v>
      </c>
    </row>
    <row r="536" spans="1:15" ht="15.75" customHeight="1">
      <c r="A536" s="44" t="s">
        <v>235</v>
      </c>
      <c r="B536" s="44" t="s">
        <v>236</v>
      </c>
      <c r="C536" s="44" t="s">
        <v>389</v>
      </c>
      <c r="D536" s="35" t="s">
        <v>252</v>
      </c>
      <c r="E536" s="35" t="s">
        <v>92</v>
      </c>
      <c r="F536" s="44" t="s">
        <v>240</v>
      </c>
      <c r="G536" s="44" t="s">
        <v>244</v>
      </c>
      <c r="H536" s="237">
        <f>'Merluza común Artesanal'!N413</f>
        <v>7.2119999999999997</v>
      </c>
      <c r="I536" s="237">
        <f>'Merluza común Artesanal'!O413</f>
        <v>0</v>
      </c>
      <c r="J536" s="237">
        <f>'Merluza común Artesanal'!P413</f>
        <v>7.2119999999999997</v>
      </c>
      <c r="K536" s="237">
        <f>'Merluza común Artesanal'!Q413</f>
        <v>7.206999999999999</v>
      </c>
      <c r="L536" s="237">
        <f>'Merluza común Artesanal'!R413</f>
        <v>5.0000000000007816E-3</v>
      </c>
      <c r="M536" s="242">
        <f>'Merluza común Artesanal'!S413</f>
        <v>0.99930671103716018</v>
      </c>
      <c r="N536" s="215" t="s">
        <v>583</v>
      </c>
      <c r="O536" s="45">
        <f>'Cesiones Individuales'!$B$3</f>
        <v>43465</v>
      </c>
    </row>
    <row r="537" spans="1:15" ht="15.75" customHeight="1">
      <c r="A537" s="44" t="s">
        <v>235</v>
      </c>
      <c r="B537" s="44" t="s">
        <v>236</v>
      </c>
      <c r="C537" s="44" t="s">
        <v>389</v>
      </c>
      <c r="D537" s="35" t="s">
        <v>252</v>
      </c>
      <c r="E537" s="35" t="s">
        <v>299</v>
      </c>
      <c r="F537" s="44" t="s">
        <v>240</v>
      </c>
      <c r="G537" s="44" t="s">
        <v>240</v>
      </c>
      <c r="H537" s="237">
        <f>'Merluza común Artesanal'!G416</f>
        <v>0.63500000000000001</v>
      </c>
      <c r="I537" s="237">
        <f>'Merluza común Artesanal'!H416</f>
        <v>0</v>
      </c>
      <c r="J537" s="237">
        <f>'Merluza común Artesanal'!I416</f>
        <v>0.63500000000000001</v>
      </c>
      <c r="K537" s="237">
        <f>'Merluza común Artesanal'!J416</f>
        <v>0</v>
      </c>
      <c r="L537" s="237">
        <f>'Merluza común Artesanal'!K416</f>
        <v>0.63500000000000001</v>
      </c>
      <c r="M537" s="242">
        <f>'Merluza común Artesanal'!L416</f>
        <v>0</v>
      </c>
      <c r="N537" s="215" t="str">
        <f>'Merluza común Artesanal'!M416</f>
        <v xml:space="preserve"> -</v>
      </c>
      <c r="O537" s="45">
        <f>'Cesiones Individuales'!$B$3</f>
        <v>43465</v>
      </c>
    </row>
    <row r="538" spans="1:15" ht="15.75" customHeight="1">
      <c r="A538" s="44" t="s">
        <v>235</v>
      </c>
      <c r="B538" s="44" t="s">
        <v>236</v>
      </c>
      <c r="C538" s="44" t="s">
        <v>389</v>
      </c>
      <c r="D538" s="35" t="s">
        <v>252</v>
      </c>
      <c r="E538" s="35" t="s">
        <v>299</v>
      </c>
      <c r="F538" s="44" t="s">
        <v>241</v>
      </c>
      <c r="G538" s="44" t="s">
        <v>242</v>
      </c>
      <c r="H538" s="237">
        <f>'Merluza común Artesanal'!G417</f>
        <v>2.9710000000000001</v>
      </c>
      <c r="I538" s="237">
        <f>'Merluza común Artesanal'!H417</f>
        <v>0</v>
      </c>
      <c r="J538" s="237">
        <f>'Merluza común Artesanal'!I417</f>
        <v>3.6059999999999999</v>
      </c>
      <c r="K538" s="237">
        <f>'Merluza común Artesanal'!J417</f>
        <v>1.615</v>
      </c>
      <c r="L538" s="237">
        <f>'Merluza común Artesanal'!K417</f>
        <v>1.9909999999999999</v>
      </c>
      <c r="M538" s="242">
        <f>'Merluza común Artesanal'!L417</f>
        <v>0.44786466999445368</v>
      </c>
      <c r="N538" s="215" t="str">
        <f>'Merluza común Artesanal'!M417</f>
        <v xml:space="preserve"> -</v>
      </c>
      <c r="O538" s="45">
        <f>'Cesiones Individuales'!$B$3</f>
        <v>43465</v>
      </c>
    </row>
    <row r="539" spans="1:15" ht="15.75" customHeight="1">
      <c r="A539" s="44" t="s">
        <v>235</v>
      </c>
      <c r="B539" s="44" t="s">
        <v>236</v>
      </c>
      <c r="C539" s="44" t="s">
        <v>389</v>
      </c>
      <c r="D539" s="35" t="s">
        <v>252</v>
      </c>
      <c r="E539" s="35" t="s">
        <v>299</v>
      </c>
      <c r="F539" s="44" t="s">
        <v>243</v>
      </c>
      <c r="G539" s="44" t="s">
        <v>244</v>
      </c>
      <c r="H539" s="237">
        <f>'Merluza común Artesanal'!G418</f>
        <v>3.6059999999999999</v>
      </c>
      <c r="I539" s="237">
        <f>'Merluza común Artesanal'!H418</f>
        <v>0</v>
      </c>
      <c r="J539" s="237">
        <f>'Merluza común Artesanal'!I418</f>
        <v>5.5969999999999995</v>
      </c>
      <c r="K539" s="237">
        <f>'Merluza común Artesanal'!J418</f>
        <v>5.548</v>
      </c>
      <c r="L539" s="237">
        <f>'Merluza común Artesanal'!K418</f>
        <v>4.8999999999999488E-2</v>
      </c>
      <c r="M539" s="242">
        <f>'Merluza común Artesanal'!L418</f>
        <v>0.99124530998749338</v>
      </c>
      <c r="N539" s="215" t="str">
        <f>'Merluza común Artesanal'!M418</f>
        <v xml:space="preserve"> -</v>
      </c>
      <c r="O539" s="45">
        <f>'Cesiones Individuales'!$B$3</f>
        <v>43465</v>
      </c>
    </row>
    <row r="540" spans="1:15" ht="15.75" customHeight="1">
      <c r="A540" s="44" t="s">
        <v>235</v>
      </c>
      <c r="B540" s="44" t="s">
        <v>236</v>
      </c>
      <c r="C540" s="44" t="s">
        <v>389</v>
      </c>
      <c r="D540" s="35" t="s">
        <v>252</v>
      </c>
      <c r="E540" s="35" t="s">
        <v>299</v>
      </c>
      <c r="F540" s="44" t="s">
        <v>240</v>
      </c>
      <c r="G540" s="44" t="s">
        <v>244</v>
      </c>
      <c r="H540" s="237">
        <f>'Merluza común Artesanal'!N416</f>
        <v>7.2119999999999997</v>
      </c>
      <c r="I540" s="237">
        <f>'Merluza común Artesanal'!O416</f>
        <v>0</v>
      </c>
      <c r="J540" s="237">
        <f>'Merluza común Artesanal'!P416</f>
        <v>7.2119999999999997</v>
      </c>
      <c r="K540" s="237">
        <f>'Merluza común Artesanal'!Q416</f>
        <v>7.1630000000000003</v>
      </c>
      <c r="L540" s="237">
        <f>'Merluza común Artesanal'!R416</f>
        <v>4.8999999999999488E-2</v>
      </c>
      <c r="M540" s="242">
        <f>'Merluza común Artesanal'!S416</f>
        <v>0.99320576816417094</v>
      </c>
      <c r="N540" s="215" t="s">
        <v>583</v>
      </c>
      <c r="O540" s="45">
        <f>'Cesiones Individuales'!$B$3</f>
        <v>43465</v>
      </c>
    </row>
    <row r="541" spans="1:15" ht="15.75" customHeight="1">
      <c r="A541" s="44" t="s">
        <v>235</v>
      </c>
      <c r="B541" s="44" t="s">
        <v>236</v>
      </c>
      <c r="C541" s="44" t="s">
        <v>389</v>
      </c>
      <c r="D541" s="35" t="s">
        <v>252</v>
      </c>
      <c r="E541" s="35" t="s">
        <v>93</v>
      </c>
      <c r="F541" s="44" t="s">
        <v>240</v>
      </c>
      <c r="G541" s="44" t="s">
        <v>240</v>
      </c>
      <c r="H541" s="237">
        <f>'Merluza común Artesanal'!G419</f>
        <v>0.63600000000000001</v>
      </c>
      <c r="I541" s="237">
        <f>'Merluza común Artesanal'!H419</f>
        <v>0</v>
      </c>
      <c r="J541" s="237">
        <f>'Merluza común Artesanal'!I419</f>
        <v>0.63600000000000001</v>
      </c>
      <c r="K541" s="237">
        <f>'Merluza común Artesanal'!J419</f>
        <v>0</v>
      </c>
      <c r="L541" s="237">
        <f>'Merluza común Artesanal'!K419</f>
        <v>0.63600000000000001</v>
      </c>
      <c r="M541" s="242">
        <f>'Merluza común Artesanal'!L419</f>
        <v>0</v>
      </c>
      <c r="N541" s="215" t="str">
        <f>'Merluza común Artesanal'!M419</f>
        <v xml:space="preserve"> -</v>
      </c>
      <c r="O541" s="45">
        <f>'Cesiones Individuales'!$B$3</f>
        <v>43465</v>
      </c>
    </row>
    <row r="542" spans="1:15" ht="15.75" customHeight="1">
      <c r="A542" s="44" t="s">
        <v>235</v>
      </c>
      <c r="B542" s="44" t="s">
        <v>236</v>
      </c>
      <c r="C542" s="44" t="s">
        <v>389</v>
      </c>
      <c r="D542" s="35" t="s">
        <v>252</v>
      </c>
      <c r="E542" s="35" t="s">
        <v>93</v>
      </c>
      <c r="F542" s="44" t="s">
        <v>241</v>
      </c>
      <c r="G542" s="44" t="s">
        <v>242</v>
      </c>
      <c r="H542" s="237">
        <f>'Merluza común Artesanal'!G420</f>
        <v>2.9769999999999999</v>
      </c>
      <c r="I542" s="237">
        <f>'Merluza común Artesanal'!H420</f>
        <v>0</v>
      </c>
      <c r="J542" s="237">
        <f>'Merluza común Artesanal'!I420</f>
        <v>3.613</v>
      </c>
      <c r="K542" s="237">
        <f>'Merluza común Artesanal'!J420</f>
        <v>2.2730000000000001</v>
      </c>
      <c r="L542" s="237">
        <f>'Merluza común Artesanal'!K420</f>
        <v>1.3399999999999999</v>
      </c>
      <c r="M542" s="242">
        <f>'Merluza común Artesanal'!L420</f>
        <v>0.62911707722114585</v>
      </c>
      <c r="N542" s="215" t="str">
        <f>'Merluza común Artesanal'!M420</f>
        <v xml:space="preserve"> -</v>
      </c>
      <c r="O542" s="45">
        <f>'Cesiones Individuales'!$B$3</f>
        <v>43465</v>
      </c>
    </row>
    <row r="543" spans="1:15" ht="15.75" customHeight="1">
      <c r="A543" s="44" t="s">
        <v>235</v>
      </c>
      <c r="B543" s="44" t="s">
        <v>236</v>
      </c>
      <c r="C543" s="44" t="s">
        <v>389</v>
      </c>
      <c r="D543" s="35" t="s">
        <v>252</v>
      </c>
      <c r="E543" s="35" t="s">
        <v>93</v>
      </c>
      <c r="F543" s="44" t="s">
        <v>243</v>
      </c>
      <c r="G543" s="44" t="s">
        <v>244</v>
      </c>
      <c r="H543" s="237">
        <f>'Merluza común Artesanal'!G421</f>
        <v>3.6120000000000001</v>
      </c>
      <c r="I543" s="237">
        <f>'Merluza común Artesanal'!H421</f>
        <v>0</v>
      </c>
      <c r="J543" s="237">
        <f>'Merluza común Artesanal'!I421</f>
        <v>4.952</v>
      </c>
      <c r="K543" s="237">
        <f>'Merluza común Artesanal'!J421</f>
        <v>3.702</v>
      </c>
      <c r="L543" s="237">
        <f>'Merluza común Artesanal'!K421</f>
        <v>1.25</v>
      </c>
      <c r="M543" s="242">
        <f>'Merluza común Artesanal'!L421</f>
        <v>0.74757673667205171</v>
      </c>
      <c r="N543" s="215" t="str">
        <f>'Merluza común Artesanal'!M421</f>
        <v xml:space="preserve"> -</v>
      </c>
      <c r="O543" s="45">
        <f>'Cesiones Individuales'!$B$3</f>
        <v>43465</v>
      </c>
    </row>
    <row r="544" spans="1:15" ht="15.75" customHeight="1">
      <c r="A544" s="44" t="s">
        <v>235</v>
      </c>
      <c r="B544" s="44" t="s">
        <v>236</v>
      </c>
      <c r="C544" s="44" t="s">
        <v>389</v>
      </c>
      <c r="D544" s="35" t="s">
        <v>252</v>
      </c>
      <c r="E544" s="35" t="s">
        <v>93</v>
      </c>
      <c r="F544" s="44" t="s">
        <v>240</v>
      </c>
      <c r="G544" s="44" t="s">
        <v>244</v>
      </c>
      <c r="H544" s="237">
        <f>'Merluza común Artesanal'!N419</f>
        <v>7.2249999999999996</v>
      </c>
      <c r="I544" s="237">
        <f>'Merluza común Artesanal'!O419</f>
        <v>0</v>
      </c>
      <c r="J544" s="237">
        <f>'Merluza común Artesanal'!P419</f>
        <v>7.2249999999999996</v>
      </c>
      <c r="K544" s="237">
        <f>'Merluza común Artesanal'!Q419</f>
        <v>5.9749999999999996</v>
      </c>
      <c r="L544" s="237">
        <f>'Merluza común Artesanal'!R419</f>
        <v>1.25</v>
      </c>
      <c r="M544" s="242">
        <f>'Merluza común Artesanal'!S419</f>
        <v>0.82698961937716264</v>
      </c>
      <c r="N544" s="215" t="s">
        <v>583</v>
      </c>
      <c r="O544" s="45">
        <f>'Cesiones Individuales'!$B$3</f>
        <v>43465</v>
      </c>
    </row>
    <row r="545" spans="1:15" ht="15.75" customHeight="1">
      <c r="A545" s="44" t="s">
        <v>235</v>
      </c>
      <c r="B545" s="44" t="s">
        <v>236</v>
      </c>
      <c r="C545" s="44" t="s">
        <v>389</v>
      </c>
      <c r="D545" s="35" t="s">
        <v>252</v>
      </c>
      <c r="E545" s="35" t="s">
        <v>300</v>
      </c>
      <c r="F545" s="44" t="s">
        <v>240</v>
      </c>
      <c r="G545" s="44" t="s">
        <v>240</v>
      </c>
      <c r="H545" s="237">
        <f>'Merluza común Artesanal'!G422</f>
        <v>0.63600000000000001</v>
      </c>
      <c r="I545" s="237">
        <f>'Merluza común Artesanal'!H422</f>
        <v>0</v>
      </c>
      <c r="J545" s="237">
        <f>'Merluza común Artesanal'!I422</f>
        <v>0.63600000000000001</v>
      </c>
      <c r="K545" s="237">
        <f>'Merluza común Artesanal'!J422</f>
        <v>0.1</v>
      </c>
      <c r="L545" s="237">
        <f>'Merluza común Artesanal'!K422</f>
        <v>0.53600000000000003</v>
      </c>
      <c r="M545" s="242">
        <f>'Merluza común Artesanal'!L422</f>
        <v>0.15723270440251572</v>
      </c>
      <c r="N545" s="215" t="str">
        <f>'Merluza común Artesanal'!M422</f>
        <v xml:space="preserve"> -</v>
      </c>
      <c r="O545" s="45">
        <f>'Cesiones Individuales'!$B$3</f>
        <v>43465</v>
      </c>
    </row>
    <row r="546" spans="1:15" ht="15.75" customHeight="1">
      <c r="A546" s="44" t="s">
        <v>235</v>
      </c>
      <c r="B546" s="44" t="s">
        <v>236</v>
      </c>
      <c r="C546" s="44" t="s">
        <v>389</v>
      </c>
      <c r="D546" s="35" t="s">
        <v>252</v>
      </c>
      <c r="E546" s="35" t="s">
        <v>300</v>
      </c>
      <c r="F546" s="44" t="s">
        <v>241</v>
      </c>
      <c r="G546" s="44" t="s">
        <v>242</v>
      </c>
      <c r="H546" s="237">
        <f>'Merluza común Artesanal'!G423</f>
        <v>2.98</v>
      </c>
      <c r="I546" s="237">
        <f>'Merluza común Artesanal'!H423</f>
        <v>0</v>
      </c>
      <c r="J546" s="237">
        <f>'Merluza común Artesanal'!I423</f>
        <v>3.516</v>
      </c>
      <c r="K546" s="237">
        <f>'Merluza común Artesanal'!J423</f>
        <v>1.7450000000000001</v>
      </c>
      <c r="L546" s="237">
        <f>'Merluza común Artesanal'!K423</f>
        <v>1.7709999999999999</v>
      </c>
      <c r="M546" s="242">
        <f>'Merluza común Artesanal'!L423</f>
        <v>0.49630261660978386</v>
      </c>
      <c r="N546" s="215" t="str">
        <f>'Merluza común Artesanal'!M423</f>
        <v xml:space="preserve"> -</v>
      </c>
      <c r="O546" s="45">
        <f>'Cesiones Individuales'!$B$3</f>
        <v>43465</v>
      </c>
    </row>
    <row r="547" spans="1:15" ht="15.75" customHeight="1">
      <c r="A547" s="44" t="s">
        <v>235</v>
      </c>
      <c r="B547" s="44" t="s">
        <v>236</v>
      </c>
      <c r="C547" s="44" t="s">
        <v>389</v>
      </c>
      <c r="D547" s="35" t="s">
        <v>252</v>
      </c>
      <c r="E547" s="35" t="s">
        <v>300</v>
      </c>
      <c r="F547" s="44" t="s">
        <v>243</v>
      </c>
      <c r="G547" s="44" t="s">
        <v>244</v>
      </c>
      <c r="H547" s="237">
        <f>'Merluza común Artesanal'!G424</f>
        <v>3.617</v>
      </c>
      <c r="I547" s="237">
        <f>'Merluza común Artesanal'!H424</f>
        <v>0</v>
      </c>
      <c r="J547" s="237">
        <f>'Merluza común Artesanal'!I424</f>
        <v>5.3879999999999999</v>
      </c>
      <c r="K547" s="237">
        <f>'Merluza común Artesanal'!J424</f>
        <v>5.3780000000000001</v>
      </c>
      <c r="L547" s="237">
        <f>'Merluza común Artesanal'!K424</f>
        <v>9.9999999999997868E-3</v>
      </c>
      <c r="M547" s="242">
        <f>'Merluza común Artesanal'!L424</f>
        <v>0.99814402375649591</v>
      </c>
      <c r="N547" s="215">
        <f>'Merluza común Artesanal'!M424</f>
        <v>43455</v>
      </c>
      <c r="O547" s="45">
        <f>'Cesiones Individuales'!$B$3</f>
        <v>43465</v>
      </c>
    </row>
    <row r="548" spans="1:15" ht="15.75" customHeight="1">
      <c r="A548" s="44" t="s">
        <v>235</v>
      </c>
      <c r="B548" s="44" t="s">
        <v>236</v>
      </c>
      <c r="C548" s="44" t="s">
        <v>389</v>
      </c>
      <c r="D548" s="35" t="s">
        <v>252</v>
      </c>
      <c r="E548" s="35" t="s">
        <v>300</v>
      </c>
      <c r="F548" s="44" t="s">
        <v>240</v>
      </c>
      <c r="G548" s="44" t="s">
        <v>244</v>
      </c>
      <c r="H548" s="237">
        <f>'Merluza común Artesanal'!N422</f>
        <v>7.2330000000000005</v>
      </c>
      <c r="I548" s="237">
        <f>'Merluza común Artesanal'!O422</f>
        <v>0</v>
      </c>
      <c r="J548" s="237">
        <f>'Merluza común Artesanal'!P422</f>
        <v>7.2330000000000005</v>
      </c>
      <c r="K548" s="237">
        <f>'Merluza común Artesanal'!Q422</f>
        <v>7.2230000000000008</v>
      </c>
      <c r="L548" s="237">
        <f>'Merluza común Artesanal'!R422</f>
        <v>9.9999999999997868E-3</v>
      </c>
      <c r="M548" s="242">
        <f>'Merluza común Artesanal'!S422</f>
        <v>0.9986174478086548</v>
      </c>
      <c r="N548" s="215" t="s">
        <v>583</v>
      </c>
      <c r="O548" s="45">
        <f>'Cesiones Individuales'!$B$3</f>
        <v>43465</v>
      </c>
    </row>
    <row r="549" spans="1:15" ht="15.75" customHeight="1">
      <c r="A549" s="44" t="s">
        <v>235</v>
      </c>
      <c r="B549" s="44" t="s">
        <v>236</v>
      </c>
      <c r="C549" s="44" t="s">
        <v>389</v>
      </c>
      <c r="D549" s="35" t="s">
        <v>252</v>
      </c>
      <c r="E549" s="35" t="s">
        <v>94</v>
      </c>
      <c r="F549" s="44" t="s">
        <v>240</v>
      </c>
      <c r="G549" s="44" t="s">
        <v>240</v>
      </c>
      <c r="H549" s="237">
        <f>'Merluza común Artesanal'!G425</f>
        <v>0.63500000000000001</v>
      </c>
      <c r="I549" s="237">
        <f>'Merluza común Artesanal'!H425</f>
        <v>0</v>
      </c>
      <c r="J549" s="237">
        <f>'Merluza común Artesanal'!I425</f>
        <v>0.63500000000000001</v>
      </c>
      <c r="K549" s="237">
        <f>'Merluza común Artesanal'!J425</f>
        <v>0</v>
      </c>
      <c r="L549" s="237">
        <f>'Merluza común Artesanal'!K425</f>
        <v>0.63500000000000001</v>
      </c>
      <c r="M549" s="242">
        <f>'Merluza común Artesanal'!L425</f>
        <v>0</v>
      </c>
      <c r="N549" s="215" t="str">
        <f>'Merluza común Artesanal'!M425</f>
        <v xml:space="preserve"> -</v>
      </c>
      <c r="O549" s="45">
        <f>'Cesiones Individuales'!$B$3</f>
        <v>43465</v>
      </c>
    </row>
    <row r="550" spans="1:15" ht="15.75" customHeight="1">
      <c r="A550" s="44" t="s">
        <v>235</v>
      </c>
      <c r="B550" s="44" t="s">
        <v>236</v>
      </c>
      <c r="C550" s="44" t="s">
        <v>389</v>
      </c>
      <c r="D550" s="35" t="s">
        <v>252</v>
      </c>
      <c r="E550" s="35" t="s">
        <v>94</v>
      </c>
      <c r="F550" s="44" t="s">
        <v>241</v>
      </c>
      <c r="G550" s="44" t="s">
        <v>242</v>
      </c>
      <c r="H550" s="237">
        <f>'Merluza común Artesanal'!G426</f>
        <v>2.9710000000000001</v>
      </c>
      <c r="I550" s="237">
        <f>'Merluza común Artesanal'!H426</f>
        <v>0</v>
      </c>
      <c r="J550" s="237">
        <f>'Merluza común Artesanal'!I426</f>
        <v>3.6059999999999999</v>
      </c>
      <c r="K550" s="237">
        <f>'Merluza común Artesanal'!J426</f>
        <v>1.611</v>
      </c>
      <c r="L550" s="237">
        <f>'Merluza común Artesanal'!K426</f>
        <v>1.9949999999999999</v>
      </c>
      <c r="M550" s="242">
        <f>'Merluza común Artesanal'!L426</f>
        <v>0.44675540765391014</v>
      </c>
      <c r="N550" s="215" t="str">
        <f>'Merluza común Artesanal'!M426</f>
        <v xml:space="preserve"> -</v>
      </c>
      <c r="O550" s="45">
        <f>'Cesiones Individuales'!$B$3</f>
        <v>43465</v>
      </c>
    </row>
    <row r="551" spans="1:15" ht="15.75" customHeight="1">
      <c r="A551" s="44" t="s">
        <v>235</v>
      </c>
      <c r="B551" s="44" t="s">
        <v>236</v>
      </c>
      <c r="C551" s="44" t="s">
        <v>389</v>
      </c>
      <c r="D551" s="35" t="s">
        <v>252</v>
      </c>
      <c r="E551" s="35" t="s">
        <v>94</v>
      </c>
      <c r="F551" s="44" t="s">
        <v>243</v>
      </c>
      <c r="G551" s="44" t="s">
        <v>244</v>
      </c>
      <c r="H551" s="237">
        <f>'Merluza común Artesanal'!G427</f>
        <v>3.6059999999999999</v>
      </c>
      <c r="I551" s="237">
        <f>'Merluza común Artesanal'!H427</f>
        <v>0</v>
      </c>
      <c r="J551" s="237">
        <f>'Merluza común Artesanal'!I427</f>
        <v>5.601</v>
      </c>
      <c r="K551" s="237">
        <f>'Merluza común Artesanal'!J427</f>
        <v>5.4</v>
      </c>
      <c r="L551" s="237">
        <f>'Merluza común Artesanal'!K427</f>
        <v>0.20099999999999962</v>
      </c>
      <c r="M551" s="242">
        <f>'Merluza común Artesanal'!L427</f>
        <v>0.96411355115158015</v>
      </c>
      <c r="N551" s="215">
        <f>'Merluza común Artesanal'!M427</f>
        <v>43465</v>
      </c>
      <c r="O551" s="45">
        <f>'Cesiones Individuales'!$B$3</f>
        <v>43465</v>
      </c>
    </row>
    <row r="552" spans="1:15" ht="15.75" customHeight="1">
      <c r="A552" s="44" t="s">
        <v>235</v>
      </c>
      <c r="B552" s="44" t="s">
        <v>236</v>
      </c>
      <c r="C552" s="44" t="s">
        <v>389</v>
      </c>
      <c r="D552" s="35" t="s">
        <v>252</v>
      </c>
      <c r="E552" s="35" t="s">
        <v>94</v>
      </c>
      <c r="F552" s="44" t="s">
        <v>240</v>
      </c>
      <c r="G552" s="44" t="s">
        <v>244</v>
      </c>
      <c r="H552" s="237">
        <f>'Merluza común Artesanal'!N425</f>
        <v>7.2119999999999997</v>
      </c>
      <c r="I552" s="237">
        <f>'Merluza común Artesanal'!O425</f>
        <v>0</v>
      </c>
      <c r="J552" s="237">
        <f>'Merluza común Artesanal'!P425</f>
        <v>7.2119999999999997</v>
      </c>
      <c r="K552" s="237">
        <f>'Merluza común Artesanal'!Q425</f>
        <v>7.0110000000000001</v>
      </c>
      <c r="L552" s="237">
        <f>'Merluza común Artesanal'!R425</f>
        <v>0.20099999999999962</v>
      </c>
      <c r="M552" s="242">
        <f>'Merluza común Artesanal'!S425</f>
        <v>0.97212978369384362</v>
      </c>
      <c r="N552" s="215" t="s">
        <v>583</v>
      </c>
      <c r="O552" s="45">
        <f>'Cesiones Individuales'!$B$3</f>
        <v>43465</v>
      </c>
    </row>
    <row r="553" spans="1:15" ht="15.75" customHeight="1">
      <c r="A553" s="44" t="s">
        <v>235</v>
      </c>
      <c r="B553" s="44" t="s">
        <v>236</v>
      </c>
      <c r="C553" s="44" t="s">
        <v>389</v>
      </c>
      <c r="D553" s="35" t="s">
        <v>252</v>
      </c>
      <c r="E553" s="40" t="s">
        <v>302</v>
      </c>
      <c r="F553" s="44" t="s">
        <v>240</v>
      </c>
      <c r="G553" s="44" t="s">
        <v>240</v>
      </c>
      <c r="H553" s="237">
        <f>'Merluza común Artesanal'!G428</f>
        <v>0.63500000000000001</v>
      </c>
      <c r="I553" s="237">
        <f>'Merluza común Artesanal'!H428</f>
        <v>0</v>
      </c>
      <c r="J553" s="237">
        <f>'Merluza común Artesanal'!I428</f>
        <v>0.63500000000000001</v>
      </c>
      <c r="K553" s="237">
        <f>'Merluza común Artesanal'!J428</f>
        <v>0</v>
      </c>
      <c r="L553" s="237">
        <f>'Merluza común Artesanal'!K428</f>
        <v>0.63500000000000001</v>
      </c>
      <c r="M553" s="242">
        <f>'Merluza común Artesanal'!L428</f>
        <v>0</v>
      </c>
      <c r="N553" s="215" t="str">
        <f>'Merluza común Artesanal'!M428</f>
        <v xml:space="preserve"> -</v>
      </c>
      <c r="O553" s="45">
        <f>'Cesiones Individuales'!$B$3</f>
        <v>43465</v>
      </c>
    </row>
    <row r="554" spans="1:15" ht="15.75" customHeight="1">
      <c r="A554" s="44" t="s">
        <v>235</v>
      </c>
      <c r="B554" s="44" t="s">
        <v>236</v>
      </c>
      <c r="C554" s="44" t="s">
        <v>389</v>
      </c>
      <c r="D554" s="35" t="s">
        <v>252</v>
      </c>
      <c r="E554" s="40" t="s">
        <v>302</v>
      </c>
      <c r="F554" s="44" t="s">
        <v>241</v>
      </c>
      <c r="G554" s="44" t="s">
        <v>242</v>
      </c>
      <c r="H554" s="237">
        <f>'Merluza común Artesanal'!G429</f>
        <v>2.9740000000000002</v>
      </c>
      <c r="I554" s="237">
        <f>'Merluza común Artesanal'!H429</f>
        <v>0</v>
      </c>
      <c r="J554" s="237">
        <f>'Merluza común Artesanal'!I429</f>
        <v>3.609</v>
      </c>
      <c r="K554" s="237">
        <f>'Merluza común Artesanal'!J429</f>
        <v>2.33</v>
      </c>
      <c r="L554" s="237">
        <f>'Merluza común Artesanal'!K429</f>
        <v>1.2789999999999999</v>
      </c>
      <c r="M554" s="242">
        <f>'Merluza común Artesanal'!L429</f>
        <v>0.64560820171792743</v>
      </c>
      <c r="N554" s="215" t="str">
        <f>'Merluza común Artesanal'!M429</f>
        <v xml:space="preserve"> -</v>
      </c>
      <c r="O554" s="45">
        <f>'Cesiones Individuales'!$B$3</f>
        <v>43465</v>
      </c>
    </row>
    <row r="555" spans="1:15" ht="15.75" customHeight="1">
      <c r="A555" s="44" t="s">
        <v>235</v>
      </c>
      <c r="B555" s="44" t="s">
        <v>236</v>
      </c>
      <c r="C555" s="44" t="s">
        <v>389</v>
      </c>
      <c r="D555" s="35" t="s">
        <v>252</v>
      </c>
      <c r="E555" s="40" t="s">
        <v>302</v>
      </c>
      <c r="F555" s="44" t="s">
        <v>243</v>
      </c>
      <c r="G555" s="44" t="s">
        <v>244</v>
      </c>
      <c r="H555" s="237">
        <f>'Merluza común Artesanal'!G430</f>
        <v>3.61</v>
      </c>
      <c r="I555" s="237">
        <f>'Merluza común Artesanal'!H430</f>
        <v>0</v>
      </c>
      <c r="J555" s="237">
        <f>'Merluza común Artesanal'!I430</f>
        <v>4.8889999999999993</v>
      </c>
      <c r="K555" s="237">
        <f>'Merluza común Artesanal'!J430</f>
        <v>4.6070000000000002</v>
      </c>
      <c r="L555" s="237">
        <f>'Merluza común Artesanal'!K430</f>
        <v>0.28199999999999914</v>
      </c>
      <c r="M555" s="242">
        <f>'Merluza común Artesanal'!L430</f>
        <v>0.94231949273880156</v>
      </c>
      <c r="N555" s="215" t="str">
        <f>'Merluza común Artesanal'!M430</f>
        <v xml:space="preserve"> -</v>
      </c>
      <c r="O555" s="45">
        <f>'Cesiones Individuales'!$B$3</f>
        <v>43465</v>
      </c>
    </row>
    <row r="556" spans="1:15" ht="15.75" customHeight="1">
      <c r="A556" s="44" t="s">
        <v>235</v>
      </c>
      <c r="B556" s="44" t="s">
        <v>236</v>
      </c>
      <c r="C556" s="44" t="s">
        <v>389</v>
      </c>
      <c r="D556" s="35" t="s">
        <v>252</v>
      </c>
      <c r="E556" s="40" t="s">
        <v>302</v>
      </c>
      <c r="F556" s="44" t="s">
        <v>240</v>
      </c>
      <c r="G556" s="44" t="s">
        <v>244</v>
      </c>
      <c r="H556" s="237">
        <f>'Merluza común Artesanal'!N428</f>
        <v>7.2189999999999994</v>
      </c>
      <c r="I556" s="237">
        <f>'Merluza común Artesanal'!O428</f>
        <v>0</v>
      </c>
      <c r="J556" s="237">
        <f>'Merluza común Artesanal'!P428</f>
        <v>7.2189999999999994</v>
      </c>
      <c r="K556" s="237">
        <f>'Merluza común Artesanal'!Q428</f>
        <v>6.9370000000000003</v>
      </c>
      <c r="L556" s="237">
        <f>'Merluza común Artesanal'!R428</f>
        <v>0.28199999999999914</v>
      </c>
      <c r="M556" s="242">
        <f>'Merluza común Artesanal'!S428</f>
        <v>0.96093641778639716</v>
      </c>
      <c r="N556" s="215" t="s">
        <v>583</v>
      </c>
      <c r="O556" s="45">
        <f>'Cesiones Individuales'!$B$3</f>
        <v>43465</v>
      </c>
    </row>
    <row r="557" spans="1:15" ht="15.75" customHeight="1">
      <c r="A557" s="44" t="s">
        <v>235</v>
      </c>
      <c r="B557" s="44" t="s">
        <v>236</v>
      </c>
      <c r="C557" s="44" t="s">
        <v>389</v>
      </c>
      <c r="D557" s="35" t="s">
        <v>252</v>
      </c>
      <c r="E557" s="35" t="s">
        <v>303</v>
      </c>
      <c r="F557" s="44" t="s">
        <v>240</v>
      </c>
      <c r="G557" s="44" t="s">
        <v>240</v>
      </c>
      <c r="H557" s="237">
        <f>'Merluza común Artesanal'!G431</f>
        <v>0.63500000000000001</v>
      </c>
      <c r="I557" s="237">
        <f>'Merluza común Artesanal'!H431</f>
        <v>0</v>
      </c>
      <c r="J557" s="237">
        <f>'Merluza común Artesanal'!I431</f>
        <v>0.63500000000000001</v>
      </c>
      <c r="K557" s="237">
        <f>'Merluza común Artesanal'!J431</f>
        <v>0</v>
      </c>
      <c r="L557" s="237">
        <f>'Merluza común Artesanal'!K431</f>
        <v>0.63500000000000001</v>
      </c>
      <c r="M557" s="242">
        <f>'Merluza común Artesanal'!L431</f>
        <v>0</v>
      </c>
      <c r="N557" s="215" t="str">
        <f>'Merluza común Artesanal'!M431</f>
        <v xml:space="preserve"> -</v>
      </c>
      <c r="O557" s="45">
        <f>'Cesiones Individuales'!$B$3</f>
        <v>43465</v>
      </c>
    </row>
    <row r="558" spans="1:15" ht="15.75" customHeight="1">
      <c r="A558" s="44" t="s">
        <v>235</v>
      </c>
      <c r="B558" s="44" t="s">
        <v>236</v>
      </c>
      <c r="C558" s="44" t="s">
        <v>389</v>
      </c>
      <c r="D558" s="35" t="s">
        <v>252</v>
      </c>
      <c r="E558" s="35" t="s">
        <v>303</v>
      </c>
      <c r="F558" s="44" t="s">
        <v>241</v>
      </c>
      <c r="G558" s="44" t="s">
        <v>242</v>
      </c>
      <c r="H558" s="237">
        <f>'Merluza común Artesanal'!G432</f>
        <v>2.972</v>
      </c>
      <c r="I558" s="237">
        <f>'Merluza común Artesanal'!H432</f>
        <v>0</v>
      </c>
      <c r="J558" s="237">
        <f>'Merluza común Artesanal'!I432</f>
        <v>3.6070000000000002</v>
      </c>
      <c r="K558" s="237">
        <f>'Merluza común Artesanal'!J432</f>
        <v>2.97</v>
      </c>
      <c r="L558" s="237">
        <f>'Merluza común Artesanal'!K432</f>
        <v>0.63700000000000001</v>
      </c>
      <c r="M558" s="242">
        <f>'Merluza común Artesanal'!L432</f>
        <v>0.82339894649293044</v>
      </c>
      <c r="N558" s="215" t="str">
        <f>'Merluza común Artesanal'!M432</f>
        <v xml:space="preserve"> -</v>
      </c>
      <c r="O558" s="45">
        <f>'Cesiones Individuales'!$B$3</f>
        <v>43465</v>
      </c>
    </row>
    <row r="559" spans="1:15" ht="15.75" customHeight="1">
      <c r="A559" s="44" t="s">
        <v>235</v>
      </c>
      <c r="B559" s="44" t="s">
        <v>236</v>
      </c>
      <c r="C559" s="44" t="s">
        <v>389</v>
      </c>
      <c r="D559" s="35" t="s">
        <v>252</v>
      </c>
      <c r="E559" s="35" t="s">
        <v>303</v>
      </c>
      <c r="F559" s="44" t="s">
        <v>243</v>
      </c>
      <c r="G559" s="44" t="s">
        <v>244</v>
      </c>
      <c r="H559" s="237">
        <f>'Merluza común Artesanal'!G433</f>
        <v>3.6070000000000002</v>
      </c>
      <c r="I559" s="237">
        <f>'Merluza común Artesanal'!H433</f>
        <v>0</v>
      </c>
      <c r="J559" s="237">
        <f>'Merluza común Artesanal'!I433</f>
        <v>4.2439999999999998</v>
      </c>
      <c r="K559" s="237">
        <f>'Merluza común Artesanal'!J433</f>
        <v>4.0199999999999996</v>
      </c>
      <c r="L559" s="237">
        <f>'Merluza común Artesanal'!K433</f>
        <v>0.2240000000000002</v>
      </c>
      <c r="M559" s="242">
        <f>'Merluza común Artesanal'!L433</f>
        <v>0.9472196041470311</v>
      </c>
      <c r="N559" s="215" t="str">
        <f>'Merluza común Artesanal'!M433</f>
        <v xml:space="preserve"> -</v>
      </c>
      <c r="O559" s="45">
        <f>'Cesiones Individuales'!$B$3</f>
        <v>43465</v>
      </c>
    </row>
    <row r="560" spans="1:15" ht="15.75" customHeight="1">
      <c r="A560" s="44" t="s">
        <v>235</v>
      </c>
      <c r="B560" s="44" t="s">
        <v>236</v>
      </c>
      <c r="C560" s="44" t="s">
        <v>389</v>
      </c>
      <c r="D560" s="35" t="s">
        <v>252</v>
      </c>
      <c r="E560" s="35" t="s">
        <v>303</v>
      </c>
      <c r="F560" s="44" t="s">
        <v>240</v>
      </c>
      <c r="G560" s="44" t="s">
        <v>244</v>
      </c>
      <c r="H560" s="237">
        <f>'Merluza común Artesanal'!N431</f>
        <v>7.2140000000000004</v>
      </c>
      <c r="I560" s="237">
        <f>'Merluza común Artesanal'!O431</f>
        <v>0</v>
      </c>
      <c r="J560" s="237">
        <f>'Merluza común Artesanal'!P431</f>
        <v>7.2140000000000004</v>
      </c>
      <c r="K560" s="237">
        <f>'Merluza común Artesanal'!Q431</f>
        <v>6.99</v>
      </c>
      <c r="L560" s="237">
        <f>'Merluza común Artesanal'!R431</f>
        <v>0.2240000000000002</v>
      </c>
      <c r="M560" s="242">
        <f>'Merluza común Artesanal'!S431</f>
        <v>0.9689492653174383</v>
      </c>
      <c r="N560" s="215" t="s">
        <v>583</v>
      </c>
      <c r="O560" s="45">
        <f>'Cesiones Individuales'!$B$3</f>
        <v>43465</v>
      </c>
    </row>
    <row r="561" spans="1:15" ht="15.75" customHeight="1">
      <c r="A561" s="44" t="s">
        <v>235</v>
      </c>
      <c r="B561" s="44" t="s">
        <v>236</v>
      </c>
      <c r="C561" s="44" t="s">
        <v>389</v>
      </c>
      <c r="D561" s="35" t="s">
        <v>252</v>
      </c>
      <c r="E561" s="35" t="s">
        <v>95</v>
      </c>
      <c r="F561" s="44" t="s">
        <v>240</v>
      </c>
      <c r="G561" s="44" t="s">
        <v>240</v>
      </c>
      <c r="H561" s="237">
        <f>'Merluza común Artesanal'!G434</f>
        <v>0.63500000000000001</v>
      </c>
      <c r="I561" s="237">
        <f>'Merluza común Artesanal'!H434</f>
        <v>0</v>
      </c>
      <c r="J561" s="237">
        <f>'Merluza común Artesanal'!I434</f>
        <v>0.63500000000000001</v>
      </c>
      <c r="K561" s="237">
        <f>'Merluza común Artesanal'!J434</f>
        <v>0</v>
      </c>
      <c r="L561" s="237">
        <f>'Merluza común Artesanal'!K434</f>
        <v>0.63500000000000001</v>
      </c>
      <c r="M561" s="242">
        <f>'Merluza común Artesanal'!L434</f>
        <v>0</v>
      </c>
      <c r="N561" s="215" t="str">
        <f>'Merluza común Artesanal'!M434</f>
        <v xml:space="preserve"> -</v>
      </c>
      <c r="O561" s="45">
        <f>'Cesiones Individuales'!$B$3</f>
        <v>43465</v>
      </c>
    </row>
    <row r="562" spans="1:15" ht="15.75" customHeight="1">
      <c r="A562" s="44" t="s">
        <v>235</v>
      </c>
      <c r="B562" s="44" t="s">
        <v>236</v>
      </c>
      <c r="C562" s="44" t="s">
        <v>389</v>
      </c>
      <c r="D562" s="35" t="s">
        <v>252</v>
      </c>
      <c r="E562" s="35" t="s">
        <v>95</v>
      </c>
      <c r="F562" s="44" t="s">
        <v>241</v>
      </c>
      <c r="G562" s="44" t="s">
        <v>242</v>
      </c>
      <c r="H562" s="237">
        <f>'Merluza común Artesanal'!G435</f>
        <v>2.9750000000000001</v>
      </c>
      <c r="I562" s="237">
        <f>'Merluza común Artesanal'!H435</f>
        <v>0</v>
      </c>
      <c r="J562" s="237">
        <f>'Merluza común Artesanal'!I435</f>
        <v>3.6100000000000003</v>
      </c>
      <c r="K562" s="237">
        <f>'Merluza común Artesanal'!J435</f>
        <v>1.3800000000000001</v>
      </c>
      <c r="L562" s="237">
        <f>'Merluza común Artesanal'!K435</f>
        <v>2.2300000000000004</v>
      </c>
      <c r="M562" s="242">
        <f>'Merluza común Artesanal'!L435</f>
        <v>0.38227146814404434</v>
      </c>
      <c r="N562" s="215" t="str">
        <f>'Merluza común Artesanal'!M435</f>
        <v xml:space="preserve"> -</v>
      </c>
      <c r="O562" s="45">
        <f>'Cesiones Individuales'!$B$3</f>
        <v>43465</v>
      </c>
    </row>
    <row r="563" spans="1:15" ht="15.75" customHeight="1">
      <c r="A563" s="44" t="s">
        <v>235</v>
      </c>
      <c r="B563" s="44" t="s">
        <v>236</v>
      </c>
      <c r="C563" s="44" t="s">
        <v>389</v>
      </c>
      <c r="D563" s="35" t="s">
        <v>252</v>
      </c>
      <c r="E563" s="35" t="s">
        <v>95</v>
      </c>
      <c r="F563" s="44" t="s">
        <v>243</v>
      </c>
      <c r="G563" s="44" t="s">
        <v>244</v>
      </c>
      <c r="H563" s="237">
        <f>'Merluza común Artesanal'!G436</f>
        <v>3.61</v>
      </c>
      <c r="I563" s="237">
        <f>'Merluza común Artesanal'!H436</f>
        <v>0</v>
      </c>
      <c r="J563" s="237">
        <f>'Merluza común Artesanal'!I436</f>
        <v>5.84</v>
      </c>
      <c r="K563" s="237">
        <f>'Merluza común Artesanal'!J436</f>
        <v>5.8390000000000004</v>
      </c>
      <c r="L563" s="237">
        <f>'Merluza común Artesanal'!K436</f>
        <v>9.9999999999944578E-4</v>
      </c>
      <c r="M563" s="242">
        <f>'Merluza común Artesanal'!L436</f>
        <v>0.99982876712328772</v>
      </c>
      <c r="N563" s="215">
        <f>'Merluza común Artesanal'!M436</f>
        <v>43455</v>
      </c>
      <c r="O563" s="45">
        <f>'Cesiones Individuales'!$B$3</f>
        <v>43465</v>
      </c>
    </row>
    <row r="564" spans="1:15" ht="15.75" customHeight="1">
      <c r="A564" s="44" t="s">
        <v>235</v>
      </c>
      <c r="B564" s="44" t="s">
        <v>236</v>
      </c>
      <c r="C564" s="44" t="s">
        <v>389</v>
      </c>
      <c r="D564" s="35" t="s">
        <v>252</v>
      </c>
      <c r="E564" s="35" t="s">
        <v>95</v>
      </c>
      <c r="F564" s="44" t="s">
        <v>240</v>
      </c>
      <c r="G564" s="44" t="s">
        <v>244</v>
      </c>
      <c r="H564" s="237">
        <f>'Merluza común Artesanal'!N434</f>
        <v>7.2200000000000006</v>
      </c>
      <c r="I564" s="237">
        <f>'Merluza común Artesanal'!O434</f>
        <v>0</v>
      </c>
      <c r="J564" s="237">
        <f>'Merluza común Artesanal'!P434</f>
        <v>7.2200000000000006</v>
      </c>
      <c r="K564" s="237">
        <f>'Merluza común Artesanal'!Q434</f>
        <v>7.2190000000000003</v>
      </c>
      <c r="L564" s="237">
        <f>'Merluza común Artesanal'!R434</f>
        <v>1.000000000000334E-3</v>
      </c>
      <c r="M564" s="242">
        <f>'Merluza común Artesanal'!S434</f>
        <v>0.99986149584487527</v>
      </c>
      <c r="N564" s="215" t="s">
        <v>583</v>
      </c>
      <c r="O564" s="45">
        <f>'Cesiones Individuales'!$B$3</f>
        <v>43465</v>
      </c>
    </row>
    <row r="565" spans="1:15" ht="15.75" customHeight="1">
      <c r="A565" s="44" t="s">
        <v>235</v>
      </c>
      <c r="B565" s="44" t="s">
        <v>236</v>
      </c>
      <c r="C565" s="44" t="s">
        <v>389</v>
      </c>
      <c r="D565" s="35" t="s">
        <v>252</v>
      </c>
      <c r="E565" s="35" t="s">
        <v>96</v>
      </c>
      <c r="F565" s="44" t="s">
        <v>240</v>
      </c>
      <c r="G565" s="44" t="s">
        <v>240</v>
      </c>
      <c r="H565" s="237">
        <f>'Merluza común Artesanal'!G437</f>
        <v>0.63500000000000001</v>
      </c>
      <c r="I565" s="237">
        <f>'Merluza común Artesanal'!H437</f>
        <v>0</v>
      </c>
      <c r="J565" s="237">
        <f>'Merluza común Artesanal'!I437</f>
        <v>0.63500000000000001</v>
      </c>
      <c r="K565" s="237">
        <f>'Merluza común Artesanal'!J437</f>
        <v>0</v>
      </c>
      <c r="L565" s="237">
        <f>'Merluza común Artesanal'!K437</f>
        <v>0.63500000000000001</v>
      </c>
      <c r="M565" s="242">
        <f>'Merluza común Artesanal'!L437</f>
        <v>0</v>
      </c>
      <c r="N565" s="215" t="str">
        <f>'Merluza común Artesanal'!M437</f>
        <v xml:space="preserve"> -</v>
      </c>
      <c r="O565" s="45">
        <f>'Cesiones Individuales'!$B$3</f>
        <v>43465</v>
      </c>
    </row>
    <row r="566" spans="1:15" ht="15.75" customHeight="1">
      <c r="A566" s="44" t="s">
        <v>235</v>
      </c>
      <c r="B566" s="44" t="s">
        <v>236</v>
      </c>
      <c r="C566" s="44" t="s">
        <v>389</v>
      </c>
      <c r="D566" s="35" t="s">
        <v>252</v>
      </c>
      <c r="E566" s="35" t="s">
        <v>96</v>
      </c>
      <c r="F566" s="44" t="s">
        <v>241</v>
      </c>
      <c r="G566" s="44" t="s">
        <v>242</v>
      </c>
      <c r="H566" s="237">
        <f>'Merluza común Artesanal'!G438</f>
        <v>2.9729999999999999</v>
      </c>
      <c r="I566" s="237">
        <f>'Merluza común Artesanal'!H438</f>
        <v>0</v>
      </c>
      <c r="J566" s="237">
        <f>'Merluza común Artesanal'!I438</f>
        <v>3.6079999999999997</v>
      </c>
      <c r="K566" s="237">
        <f>'Merluza común Artesanal'!J438</f>
        <v>1.5390000000000001</v>
      </c>
      <c r="L566" s="237">
        <f>'Merluza común Artesanal'!K438</f>
        <v>2.0689999999999995</v>
      </c>
      <c r="M566" s="242">
        <f>'Merluza común Artesanal'!L438</f>
        <v>0.42655210643015529</v>
      </c>
      <c r="N566" s="215" t="str">
        <f>'Merluza común Artesanal'!M438</f>
        <v xml:space="preserve"> -</v>
      </c>
      <c r="O566" s="45">
        <f>'Cesiones Individuales'!$B$3</f>
        <v>43465</v>
      </c>
    </row>
    <row r="567" spans="1:15" ht="15.75" customHeight="1">
      <c r="A567" s="44" t="s">
        <v>235</v>
      </c>
      <c r="B567" s="44" t="s">
        <v>236</v>
      </c>
      <c r="C567" s="44" t="s">
        <v>389</v>
      </c>
      <c r="D567" s="35" t="s">
        <v>252</v>
      </c>
      <c r="E567" s="35" t="s">
        <v>96</v>
      </c>
      <c r="F567" s="44" t="s">
        <v>243</v>
      </c>
      <c r="G567" s="44" t="s">
        <v>244</v>
      </c>
      <c r="H567" s="237">
        <f>'Merluza común Artesanal'!G439</f>
        <v>3.6080000000000001</v>
      </c>
      <c r="I567" s="237">
        <f>'Merluza común Artesanal'!H439</f>
        <v>0</v>
      </c>
      <c r="J567" s="237">
        <f>'Merluza común Artesanal'!I439</f>
        <v>5.6769999999999996</v>
      </c>
      <c r="K567" s="237">
        <f>'Merluza común Artesanal'!J439</f>
        <v>5.5730000000000004</v>
      </c>
      <c r="L567" s="237">
        <f>'Merluza común Artesanal'!K439</f>
        <v>0.1039999999999992</v>
      </c>
      <c r="M567" s="242">
        <f>'Merluza común Artesanal'!L439</f>
        <v>0.98168046503434925</v>
      </c>
      <c r="N567" s="215">
        <f>'Merluza común Artesanal'!M439</f>
        <v>43463</v>
      </c>
      <c r="O567" s="45">
        <f>'Cesiones Individuales'!$B$3</f>
        <v>43465</v>
      </c>
    </row>
    <row r="568" spans="1:15" ht="15.75" customHeight="1">
      <c r="A568" s="44" t="s">
        <v>235</v>
      </c>
      <c r="B568" s="44" t="s">
        <v>236</v>
      </c>
      <c r="C568" s="44" t="s">
        <v>389</v>
      </c>
      <c r="D568" s="35" t="s">
        <v>252</v>
      </c>
      <c r="E568" s="35" t="s">
        <v>96</v>
      </c>
      <c r="F568" s="44" t="s">
        <v>240</v>
      </c>
      <c r="G568" s="44" t="s">
        <v>244</v>
      </c>
      <c r="H568" s="237">
        <f>'Merluza común Artesanal'!N437</f>
        <v>7.2159999999999993</v>
      </c>
      <c r="I568" s="237">
        <f>'Merluza común Artesanal'!O437</f>
        <v>0</v>
      </c>
      <c r="J568" s="237">
        <f>'Merluza común Artesanal'!P437</f>
        <v>7.2159999999999993</v>
      </c>
      <c r="K568" s="237">
        <f>'Merluza común Artesanal'!Q437</f>
        <v>7.1120000000000001</v>
      </c>
      <c r="L568" s="237">
        <f>'Merluza común Artesanal'!R437</f>
        <v>0.1039999999999992</v>
      </c>
      <c r="M568" s="242">
        <f>'Merluza común Artesanal'!S437</f>
        <v>0.98558758314855888</v>
      </c>
      <c r="N568" s="215" t="s">
        <v>583</v>
      </c>
      <c r="O568" s="45">
        <f>'Cesiones Individuales'!$B$3</f>
        <v>43465</v>
      </c>
    </row>
    <row r="569" spans="1:15" ht="15.75" customHeight="1">
      <c r="A569" s="44" t="s">
        <v>235</v>
      </c>
      <c r="B569" s="44" t="s">
        <v>236</v>
      </c>
      <c r="C569" s="44" t="s">
        <v>389</v>
      </c>
      <c r="D569" s="35" t="s">
        <v>252</v>
      </c>
      <c r="E569" s="35" t="s">
        <v>97</v>
      </c>
      <c r="F569" s="44" t="s">
        <v>240</v>
      </c>
      <c r="G569" s="44" t="s">
        <v>240</v>
      </c>
      <c r="H569" s="237">
        <f>'Merluza común Artesanal'!G440</f>
        <v>0.63500000000000001</v>
      </c>
      <c r="I569" s="237">
        <f>'Merluza común Artesanal'!H440</f>
        <v>0</v>
      </c>
      <c r="J569" s="237">
        <f>'Merluza común Artesanal'!I440</f>
        <v>0.63500000000000001</v>
      </c>
      <c r="K569" s="237">
        <f>'Merluza común Artesanal'!J440</f>
        <v>0</v>
      </c>
      <c r="L569" s="237">
        <f>'Merluza común Artesanal'!K440</f>
        <v>0.63500000000000001</v>
      </c>
      <c r="M569" s="242">
        <f>'Merluza común Artesanal'!L440</f>
        <v>0</v>
      </c>
      <c r="N569" s="215" t="str">
        <f>'Merluza común Artesanal'!M440</f>
        <v xml:space="preserve"> -</v>
      </c>
      <c r="O569" s="45">
        <f>'Cesiones Individuales'!$B$3</f>
        <v>43465</v>
      </c>
    </row>
    <row r="570" spans="1:15" ht="15.75" customHeight="1">
      <c r="A570" s="44" t="s">
        <v>235</v>
      </c>
      <c r="B570" s="44" t="s">
        <v>236</v>
      </c>
      <c r="C570" s="44" t="s">
        <v>389</v>
      </c>
      <c r="D570" s="35" t="s">
        <v>252</v>
      </c>
      <c r="E570" s="35" t="s">
        <v>97</v>
      </c>
      <c r="F570" s="44" t="s">
        <v>241</v>
      </c>
      <c r="G570" s="44" t="s">
        <v>242</v>
      </c>
      <c r="H570" s="237">
        <f>'Merluza común Artesanal'!G441</f>
        <v>2.9729999999999999</v>
      </c>
      <c r="I570" s="237">
        <f>'Merluza común Artesanal'!H441</f>
        <v>0</v>
      </c>
      <c r="J570" s="237">
        <f>'Merluza común Artesanal'!I441</f>
        <v>3.6079999999999997</v>
      </c>
      <c r="K570" s="237">
        <f>'Merluza común Artesanal'!J441</f>
        <v>1.71</v>
      </c>
      <c r="L570" s="237">
        <f>'Merluza común Artesanal'!K441</f>
        <v>1.8979999999999997</v>
      </c>
      <c r="M570" s="242">
        <f>'Merluza común Artesanal'!L441</f>
        <v>0.47394678492239473</v>
      </c>
      <c r="N570" s="215" t="str">
        <f>'Merluza común Artesanal'!M441</f>
        <v xml:space="preserve"> -</v>
      </c>
      <c r="O570" s="45">
        <f>'Cesiones Individuales'!$B$3</f>
        <v>43465</v>
      </c>
    </row>
    <row r="571" spans="1:15" ht="15.75" customHeight="1">
      <c r="A571" s="44" t="s">
        <v>235</v>
      </c>
      <c r="B571" s="44" t="s">
        <v>236</v>
      </c>
      <c r="C571" s="44" t="s">
        <v>389</v>
      </c>
      <c r="D571" s="35" t="s">
        <v>252</v>
      </c>
      <c r="E571" s="35" t="s">
        <v>97</v>
      </c>
      <c r="F571" s="44" t="s">
        <v>243</v>
      </c>
      <c r="G571" s="44" t="s">
        <v>244</v>
      </c>
      <c r="H571" s="237">
        <f>'Merluza común Artesanal'!G442</f>
        <v>3.6080000000000001</v>
      </c>
      <c r="I571" s="237">
        <f>'Merluza común Artesanal'!H442</f>
        <v>0</v>
      </c>
      <c r="J571" s="237">
        <f>'Merluza común Artesanal'!I442</f>
        <v>5.5060000000000002</v>
      </c>
      <c r="K571" s="237">
        <f>'Merluza común Artesanal'!J442</f>
        <v>5.5049999999999999</v>
      </c>
      <c r="L571" s="237">
        <f>'Merluza común Artesanal'!K442</f>
        <v>1.000000000000334E-3</v>
      </c>
      <c r="M571" s="242">
        <f>'Merluza común Artesanal'!L442</f>
        <v>0.99981837994914635</v>
      </c>
      <c r="N571" s="215">
        <f>'Merluza común Artesanal'!M442</f>
        <v>43452</v>
      </c>
      <c r="O571" s="45">
        <f>'Cesiones Individuales'!$B$3</f>
        <v>43465</v>
      </c>
    </row>
    <row r="572" spans="1:15" ht="15.75" customHeight="1">
      <c r="A572" s="44" t="s">
        <v>235</v>
      </c>
      <c r="B572" s="44" t="s">
        <v>236</v>
      </c>
      <c r="C572" s="44" t="s">
        <v>389</v>
      </c>
      <c r="D572" s="35" t="s">
        <v>252</v>
      </c>
      <c r="E572" s="35" t="s">
        <v>97</v>
      </c>
      <c r="F572" s="44" t="s">
        <v>240</v>
      </c>
      <c r="G572" s="44" t="s">
        <v>244</v>
      </c>
      <c r="H572" s="237">
        <f>'Merluza común Artesanal'!N440</f>
        <v>7.2159999999999993</v>
      </c>
      <c r="I572" s="237">
        <f>'Merluza común Artesanal'!O440</f>
        <v>0</v>
      </c>
      <c r="J572" s="237">
        <f>'Merluza común Artesanal'!P440</f>
        <v>7.2159999999999993</v>
      </c>
      <c r="K572" s="237">
        <f>'Merluza común Artesanal'!Q440</f>
        <v>7.2149999999999999</v>
      </c>
      <c r="L572" s="237">
        <f>'Merluza común Artesanal'!R440</f>
        <v>9.9999999999944578E-4</v>
      </c>
      <c r="M572" s="242">
        <f>'Merluza común Artesanal'!S440</f>
        <v>0.99986141906873627</v>
      </c>
      <c r="N572" s="215" t="s">
        <v>583</v>
      </c>
      <c r="O572" s="45">
        <f>'Cesiones Individuales'!$B$3</f>
        <v>43465</v>
      </c>
    </row>
    <row r="573" spans="1:15" ht="15.75" customHeight="1">
      <c r="A573" s="44" t="s">
        <v>235</v>
      </c>
      <c r="B573" s="44" t="s">
        <v>236</v>
      </c>
      <c r="C573" s="44" t="s">
        <v>389</v>
      </c>
      <c r="D573" s="35" t="s">
        <v>252</v>
      </c>
      <c r="E573" s="35" t="s">
        <v>98</v>
      </c>
      <c r="F573" s="44" t="s">
        <v>240</v>
      </c>
      <c r="G573" s="44" t="s">
        <v>240</v>
      </c>
      <c r="H573" s="237">
        <f>'Merluza común Artesanal'!G443</f>
        <v>0.63500000000000001</v>
      </c>
      <c r="I573" s="237">
        <f>'Merluza común Artesanal'!H443</f>
        <v>0</v>
      </c>
      <c r="J573" s="237">
        <f>'Merluza común Artesanal'!I443</f>
        <v>0.63500000000000001</v>
      </c>
      <c r="K573" s="237">
        <f>'Merluza común Artesanal'!J443</f>
        <v>0</v>
      </c>
      <c r="L573" s="237">
        <f>'Merluza común Artesanal'!K443</f>
        <v>0.63500000000000001</v>
      </c>
      <c r="M573" s="242">
        <f>'Merluza común Artesanal'!L443</f>
        <v>0</v>
      </c>
      <c r="N573" s="215" t="str">
        <f>'Merluza común Artesanal'!M443</f>
        <v xml:space="preserve"> -</v>
      </c>
      <c r="O573" s="45">
        <f>'Cesiones Individuales'!$B$3</f>
        <v>43465</v>
      </c>
    </row>
    <row r="574" spans="1:15" ht="15.75" customHeight="1">
      <c r="A574" s="44" t="s">
        <v>235</v>
      </c>
      <c r="B574" s="44" t="s">
        <v>236</v>
      </c>
      <c r="C574" s="44" t="s">
        <v>389</v>
      </c>
      <c r="D574" s="35" t="s">
        <v>252</v>
      </c>
      <c r="E574" s="35" t="s">
        <v>98</v>
      </c>
      <c r="F574" s="44" t="s">
        <v>241</v>
      </c>
      <c r="G574" s="44" t="s">
        <v>242</v>
      </c>
      <c r="H574" s="237">
        <f>'Merluza común Artesanal'!G444</f>
        <v>2.9729999999999999</v>
      </c>
      <c r="I574" s="237">
        <f>'Merluza común Artesanal'!H444</f>
        <v>0</v>
      </c>
      <c r="J574" s="237">
        <f>'Merluza común Artesanal'!I444</f>
        <v>3.6079999999999997</v>
      </c>
      <c r="K574" s="237">
        <f>'Merluza común Artesanal'!J444</f>
        <v>2.4300000000000002</v>
      </c>
      <c r="L574" s="237">
        <f>'Merluza común Artesanal'!K444</f>
        <v>1.1779999999999995</v>
      </c>
      <c r="M574" s="242">
        <f>'Merluza común Artesanal'!L444</f>
        <v>0.67350332594235041</v>
      </c>
      <c r="N574" s="215" t="str">
        <f>'Merluza común Artesanal'!M444</f>
        <v xml:space="preserve"> -</v>
      </c>
      <c r="O574" s="45">
        <f>'Cesiones Individuales'!$B$3</f>
        <v>43465</v>
      </c>
    </row>
    <row r="575" spans="1:15" ht="15.75" customHeight="1">
      <c r="A575" s="44" t="s">
        <v>235</v>
      </c>
      <c r="B575" s="44" t="s">
        <v>236</v>
      </c>
      <c r="C575" s="44" t="s">
        <v>389</v>
      </c>
      <c r="D575" s="35" t="s">
        <v>252</v>
      </c>
      <c r="E575" s="35" t="s">
        <v>98</v>
      </c>
      <c r="F575" s="44" t="s">
        <v>243</v>
      </c>
      <c r="G575" s="44" t="s">
        <v>244</v>
      </c>
      <c r="H575" s="237">
        <f>'Merluza común Artesanal'!G445</f>
        <v>3.6080000000000001</v>
      </c>
      <c r="I575" s="237">
        <f>'Merluza común Artesanal'!H445</f>
        <v>0</v>
      </c>
      <c r="J575" s="237">
        <f>'Merluza común Artesanal'!I445</f>
        <v>4.7859999999999996</v>
      </c>
      <c r="K575" s="237">
        <f>'Merluza común Artesanal'!J445</f>
        <v>4.7859999999999996</v>
      </c>
      <c r="L575" s="237">
        <f>'Merluza común Artesanal'!K445</f>
        <v>0</v>
      </c>
      <c r="M575" s="242">
        <f>'Merluza común Artesanal'!L445</f>
        <v>1</v>
      </c>
      <c r="N575" s="215">
        <f>'Merluza común Artesanal'!M445</f>
        <v>43455</v>
      </c>
      <c r="O575" s="45">
        <f>'Cesiones Individuales'!$B$3</f>
        <v>43465</v>
      </c>
    </row>
    <row r="576" spans="1:15" ht="15.75" customHeight="1">
      <c r="A576" s="44" t="s">
        <v>235</v>
      </c>
      <c r="B576" s="44" t="s">
        <v>236</v>
      </c>
      <c r="C576" s="44" t="s">
        <v>389</v>
      </c>
      <c r="D576" s="35" t="s">
        <v>252</v>
      </c>
      <c r="E576" s="35" t="s">
        <v>98</v>
      </c>
      <c r="F576" s="44" t="s">
        <v>240</v>
      </c>
      <c r="G576" s="44" t="s">
        <v>244</v>
      </c>
      <c r="H576" s="237">
        <f>'Merluza común Artesanal'!N443</f>
        <v>7.2159999999999993</v>
      </c>
      <c r="I576" s="237">
        <f>'Merluza común Artesanal'!O443</f>
        <v>0</v>
      </c>
      <c r="J576" s="237">
        <f>'Merluza común Artesanal'!P443</f>
        <v>7.2159999999999993</v>
      </c>
      <c r="K576" s="237">
        <f>'Merluza común Artesanal'!Q443</f>
        <v>7.2159999999999993</v>
      </c>
      <c r="L576" s="237">
        <f>'Merluza común Artesanal'!R443</f>
        <v>0</v>
      </c>
      <c r="M576" s="242">
        <f>'Merluza común Artesanal'!S443</f>
        <v>1</v>
      </c>
      <c r="N576" s="215" t="s">
        <v>583</v>
      </c>
      <c r="O576" s="45">
        <f>'Cesiones Individuales'!$B$3</f>
        <v>43465</v>
      </c>
    </row>
    <row r="577" spans="1:15" ht="15.75" customHeight="1">
      <c r="A577" s="44" t="s">
        <v>235</v>
      </c>
      <c r="B577" s="44" t="s">
        <v>236</v>
      </c>
      <c r="C577" s="44" t="s">
        <v>389</v>
      </c>
      <c r="D577" s="35" t="s">
        <v>252</v>
      </c>
      <c r="E577" s="35" t="s">
        <v>99</v>
      </c>
      <c r="F577" s="44" t="s">
        <v>240</v>
      </c>
      <c r="G577" s="44" t="s">
        <v>240</v>
      </c>
      <c r="H577" s="237">
        <f>'Merluza común Artesanal'!G446</f>
        <v>0.63600000000000001</v>
      </c>
      <c r="I577" s="237">
        <f>'Merluza común Artesanal'!H446</f>
        <v>0</v>
      </c>
      <c r="J577" s="237">
        <f>'Merluza común Artesanal'!I446</f>
        <v>0.63600000000000001</v>
      </c>
      <c r="K577" s="237">
        <f>'Merluza común Artesanal'!J446</f>
        <v>0</v>
      </c>
      <c r="L577" s="237">
        <f>'Merluza común Artesanal'!K446</f>
        <v>0.63600000000000001</v>
      </c>
      <c r="M577" s="242">
        <f>'Merluza común Artesanal'!L446</f>
        <v>0</v>
      </c>
      <c r="N577" s="215" t="str">
        <f>'Merluza común Artesanal'!M446</f>
        <v xml:space="preserve"> -</v>
      </c>
      <c r="O577" s="45">
        <f>'Cesiones Individuales'!$B$3</f>
        <v>43465</v>
      </c>
    </row>
    <row r="578" spans="1:15" ht="15.75" customHeight="1">
      <c r="A578" s="44" t="s">
        <v>235</v>
      </c>
      <c r="B578" s="44" t="s">
        <v>236</v>
      </c>
      <c r="C578" s="44" t="s">
        <v>389</v>
      </c>
      <c r="D578" s="35" t="s">
        <v>252</v>
      </c>
      <c r="E578" s="35" t="s">
        <v>99</v>
      </c>
      <c r="F578" s="44" t="s">
        <v>241</v>
      </c>
      <c r="G578" s="44" t="s">
        <v>242</v>
      </c>
      <c r="H578" s="237">
        <f>'Merluza común Artesanal'!G447</f>
        <v>2.9780000000000002</v>
      </c>
      <c r="I578" s="237">
        <f>'Merluza común Artesanal'!H447</f>
        <v>0</v>
      </c>
      <c r="J578" s="237">
        <f>'Merluza común Artesanal'!I447</f>
        <v>3.6140000000000003</v>
      </c>
      <c r="K578" s="237">
        <f>'Merluza común Artesanal'!J447</f>
        <v>1.5910000000000002</v>
      </c>
      <c r="L578" s="237">
        <f>'Merluza común Artesanal'!K447</f>
        <v>2.0230000000000001</v>
      </c>
      <c r="M578" s="242">
        <f>'Merluza común Artesanal'!L447</f>
        <v>0.44023242944106256</v>
      </c>
      <c r="N578" s="215" t="str">
        <f>'Merluza común Artesanal'!M447</f>
        <v xml:space="preserve"> -</v>
      </c>
      <c r="O578" s="45">
        <f>'Cesiones Individuales'!$B$3</f>
        <v>43465</v>
      </c>
    </row>
    <row r="579" spans="1:15" ht="15.75" customHeight="1">
      <c r="A579" s="44" t="s">
        <v>235</v>
      </c>
      <c r="B579" s="44" t="s">
        <v>236</v>
      </c>
      <c r="C579" s="44" t="s">
        <v>389</v>
      </c>
      <c r="D579" s="35" t="s">
        <v>252</v>
      </c>
      <c r="E579" s="35" t="s">
        <v>99</v>
      </c>
      <c r="F579" s="44" t="s">
        <v>243</v>
      </c>
      <c r="G579" s="44" t="s">
        <v>244</v>
      </c>
      <c r="H579" s="237">
        <f>'Merluza común Artesanal'!G448</f>
        <v>3.6139999999999999</v>
      </c>
      <c r="I579" s="237">
        <f>'Merluza común Artesanal'!H448</f>
        <v>0</v>
      </c>
      <c r="J579" s="237">
        <f>'Merluza común Artesanal'!I448</f>
        <v>5.6370000000000005</v>
      </c>
      <c r="K579" s="237">
        <f>'Merluza común Artesanal'!J448</f>
        <v>5.62</v>
      </c>
      <c r="L579" s="237">
        <f>'Merluza común Artesanal'!K448</f>
        <v>1.7000000000000348E-2</v>
      </c>
      <c r="M579" s="242">
        <f>'Merluza común Artesanal'!L448</f>
        <v>0.99698421145999638</v>
      </c>
      <c r="N579" s="215">
        <f>'Merluza común Artesanal'!M448</f>
        <v>43455</v>
      </c>
      <c r="O579" s="45">
        <f>'Cesiones Individuales'!$B$3</f>
        <v>43465</v>
      </c>
    </row>
    <row r="580" spans="1:15" ht="15.75" customHeight="1">
      <c r="A580" s="44" t="s">
        <v>235</v>
      </c>
      <c r="B580" s="44" t="s">
        <v>236</v>
      </c>
      <c r="C580" s="44" t="s">
        <v>389</v>
      </c>
      <c r="D580" s="35" t="s">
        <v>252</v>
      </c>
      <c r="E580" s="35" t="s">
        <v>99</v>
      </c>
      <c r="F580" s="44" t="s">
        <v>240</v>
      </c>
      <c r="G580" s="44" t="s">
        <v>244</v>
      </c>
      <c r="H580" s="237">
        <f>'Merluza común Artesanal'!N446</f>
        <v>7.2279999999999998</v>
      </c>
      <c r="I580" s="237">
        <f>'Merluza común Artesanal'!O446</f>
        <v>0</v>
      </c>
      <c r="J580" s="237">
        <f>'Merluza común Artesanal'!P446</f>
        <v>7.2279999999999998</v>
      </c>
      <c r="K580" s="237">
        <f>'Merluza común Artesanal'!Q446</f>
        <v>7.2110000000000003</v>
      </c>
      <c r="L580" s="237">
        <f>'Merluza común Artesanal'!R446</f>
        <v>1.699999999999946E-2</v>
      </c>
      <c r="M580" s="242">
        <f>'Merluza común Artesanal'!S446</f>
        <v>0.99764803541781966</v>
      </c>
      <c r="N580" s="215" t="s">
        <v>583</v>
      </c>
      <c r="O580" s="45">
        <f>'Cesiones Individuales'!$B$3</f>
        <v>43465</v>
      </c>
    </row>
    <row r="581" spans="1:15" ht="15.75" customHeight="1">
      <c r="A581" s="44" t="s">
        <v>235</v>
      </c>
      <c r="B581" s="44" t="s">
        <v>236</v>
      </c>
      <c r="C581" s="44" t="s">
        <v>389</v>
      </c>
      <c r="D581" s="35" t="s">
        <v>252</v>
      </c>
      <c r="E581" s="35" t="s">
        <v>305</v>
      </c>
      <c r="F581" s="44" t="s">
        <v>240</v>
      </c>
      <c r="G581" s="44" t="s">
        <v>240</v>
      </c>
      <c r="H581" s="237">
        <f>'Merluza común Artesanal'!G449</f>
        <v>0.63500000000000001</v>
      </c>
      <c r="I581" s="237">
        <f>'Merluza común Artesanal'!H449</f>
        <v>0</v>
      </c>
      <c r="J581" s="237">
        <f>'Merluza común Artesanal'!I449</f>
        <v>0.63500000000000001</v>
      </c>
      <c r="K581" s="237">
        <f>'Merluza común Artesanal'!J449</f>
        <v>0</v>
      </c>
      <c r="L581" s="237">
        <f>'Merluza común Artesanal'!K449</f>
        <v>0.63500000000000001</v>
      </c>
      <c r="M581" s="242">
        <f>'Merluza común Artesanal'!L449</f>
        <v>0</v>
      </c>
      <c r="N581" s="215" t="str">
        <f>'Merluza común Artesanal'!M449</f>
        <v xml:space="preserve"> -</v>
      </c>
      <c r="O581" s="45">
        <f>'Cesiones Individuales'!$B$3</f>
        <v>43465</v>
      </c>
    </row>
    <row r="582" spans="1:15" ht="15.75" customHeight="1">
      <c r="A582" s="44" t="s">
        <v>235</v>
      </c>
      <c r="B582" s="44" t="s">
        <v>236</v>
      </c>
      <c r="C582" s="44" t="s">
        <v>389</v>
      </c>
      <c r="D582" s="35" t="s">
        <v>252</v>
      </c>
      <c r="E582" s="35" t="s">
        <v>305</v>
      </c>
      <c r="F582" s="44" t="s">
        <v>241</v>
      </c>
      <c r="G582" s="44" t="s">
        <v>242</v>
      </c>
      <c r="H582" s="237">
        <f>'Merluza común Artesanal'!G450</f>
        <v>2.9750000000000001</v>
      </c>
      <c r="I582" s="237">
        <f>'Merluza común Artesanal'!H450</f>
        <v>0</v>
      </c>
      <c r="J582" s="237">
        <f>'Merluza común Artesanal'!I450</f>
        <v>3.6100000000000003</v>
      </c>
      <c r="K582" s="237">
        <f>'Merluza común Artesanal'!J450</f>
        <v>2.754</v>
      </c>
      <c r="L582" s="237">
        <f>'Merluza común Artesanal'!K450</f>
        <v>0.85600000000000032</v>
      </c>
      <c r="M582" s="242">
        <f>'Merluza común Artesanal'!L450</f>
        <v>0.76288088642659269</v>
      </c>
      <c r="N582" s="215" t="str">
        <f>'Merluza común Artesanal'!M450</f>
        <v xml:space="preserve"> -</v>
      </c>
      <c r="O582" s="45">
        <f>'Cesiones Individuales'!$B$3</f>
        <v>43465</v>
      </c>
    </row>
    <row r="583" spans="1:15" ht="15.75" customHeight="1">
      <c r="A583" s="44" t="s">
        <v>235</v>
      </c>
      <c r="B583" s="44" t="s">
        <v>236</v>
      </c>
      <c r="C583" s="44" t="s">
        <v>389</v>
      </c>
      <c r="D583" s="35" t="s">
        <v>252</v>
      </c>
      <c r="E583" s="35" t="s">
        <v>305</v>
      </c>
      <c r="F583" s="44" t="s">
        <v>243</v>
      </c>
      <c r="G583" s="44" t="s">
        <v>244</v>
      </c>
      <c r="H583" s="237">
        <f>'Merluza común Artesanal'!G451</f>
        <v>3.61</v>
      </c>
      <c r="I583" s="237">
        <f>'Merluza común Artesanal'!H451</f>
        <v>0</v>
      </c>
      <c r="J583" s="237">
        <f>'Merluza común Artesanal'!I451</f>
        <v>4.4660000000000002</v>
      </c>
      <c r="K583" s="237">
        <f>'Merluza común Artesanal'!J451</f>
        <v>3.9180000000000001</v>
      </c>
      <c r="L583" s="237">
        <f>'Merluza común Artesanal'!K451</f>
        <v>0.54800000000000004</v>
      </c>
      <c r="M583" s="242">
        <f>'Merluza común Artesanal'!L451</f>
        <v>0.877295118674429</v>
      </c>
      <c r="N583" s="215">
        <f>'Merluza común Artesanal'!M451</f>
        <v>43463</v>
      </c>
      <c r="O583" s="45">
        <f>'Cesiones Individuales'!$B$3</f>
        <v>43465</v>
      </c>
    </row>
    <row r="584" spans="1:15" ht="15.75" customHeight="1">
      <c r="A584" s="44" t="s">
        <v>235</v>
      </c>
      <c r="B584" s="44" t="s">
        <v>236</v>
      </c>
      <c r="C584" s="44" t="s">
        <v>389</v>
      </c>
      <c r="D584" s="35" t="s">
        <v>252</v>
      </c>
      <c r="E584" s="35" t="s">
        <v>305</v>
      </c>
      <c r="F584" s="44" t="s">
        <v>240</v>
      </c>
      <c r="G584" s="44" t="s">
        <v>244</v>
      </c>
      <c r="H584" s="237">
        <f>'Merluza común Artesanal'!N449</f>
        <v>7.2200000000000006</v>
      </c>
      <c r="I584" s="237">
        <f>'Merluza común Artesanal'!O449</f>
        <v>0</v>
      </c>
      <c r="J584" s="237">
        <f>'Merluza común Artesanal'!P449</f>
        <v>7.2200000000000006</v>
      </c>
      <c r="K584" s="237">
        <f>'Merluza común Artesanal'!Q449</f>
        <v>6.6720000000000006</v>
      </c>
      <c r="L584" s="237">
        <f>'Merluza común Artesanal'!R449</f>
        <v>0.54800000000000004</v>
      </c>
      <c r="M584" s="242">
        <f>'Merluza común Artesanal'!S449</f>
        <v>0.92409972299168974</v>
      </c>
      <c r="N584" s="215" t="s">
        <v>583</v>
      </c>
      <c r="O584" s="45">
        <f>'Cesiones Individuales'!$B$3</f>
        <v>43465</v>
      </c>
    </row>
    <row r="585" spans="1:15" ht="15.75" customHeight="1">
      <c r="A585" s="44" t="s">
        <v>235</v>
      </c>
      <c r="B585" s="44" t="s">
        <v>236</v>
      </c>
      <c r="C585" s="44" t="s">
        <v>389</v>
      </c>
      <c r="D585" s="35" t="s">
        <v>252</v>
      </c>
      <c r="E585" s="35" t="s">
        <v>100</v>
      </c>
      <c r="F585" s="44" t="s">
        <v>240</v>
      </c>
      <c r="G585" s="44" t="s">
        <v>240</v>
      </c>
      <c r="H585" s="237">
        <f>'Merluza común Artesanal'!G452</f>
        <v>0.63500000000000001</v>
      </c>
      <c r="I585" s="237">
        <f>'Merluza común Artesanal'!H452</f>
        <v>0</v>
      </c>
      <c r="J585" s="237">
        <f>'Merluza común Artesanal'!I452</f>
        <v>0.63500000000000001</v>
      </c>
      <c r="K585" s="237">
        <f>'Merluza común Artesanal'!J452</f>
        <v>0</v>
      </c>
      <c r="L585" s="237">
        <f>'Merluza común Artesanal'!K452</f>
        <v>0.63500000000000001</v>
      </c>
      <c r="M585" s="242">
        <f>'Merluza común Artesanal'!L452</f>
        <v>0</v>
      </c>
      <c r="N585" s="215" t="str">
        <f>'Merluza común Artesanal'!M452</f>
        <v xml:space="preserve"> -</v>
      </c>
      <c r="O585" s="45">
        <f>'Cesiones Individuales'!$B$3</f>
        <v>43465</v>
      </c>
    </row>
    <row r="586" spans="1:15" ht="15.75" customHeight="1">
      <c r="A586" s="44" t="s">
        <v>235</v>
      </c>
      <c r="B586" s="44" t="s">
        <v>236</v>
      </c>
      <c r="C586" s="44" t="s">
        <v>389</v>
      </c>
      <c r="D586" s="35" t="s">
        <v>252</v>
      </c>
      <c r="E586" s="35" t="s">
        <v>100</v>
      </c>
      <c r="F586" s="44" t="s">
        <v>241</v>
      </c>
      <c r="G586" s="44" t="s">
        <v>242</v>
      </c>
      <c r="H586" s="237">
        <f>'Merluza común Artesanal'!G453</f>
        <v>2.9710000000000001</v>
      </c>
      <c r="I586" s="237">
        <f>'Merluza común Artesanal'!H453</f>
        <v>0</v>
      </c>
      <c r="J586" s="237">
        <f>'Merluza común Artesanal'!I453</f>
        <v>3.6059999999999999</v>
      </c>
      <c r="K586" s="237">
        <f>'Merluza común Artesanal'!J453</f>
        <v>1.67</v>
      </c>
      <c r="L586" s="237">
        <f>'Merluza común Artesanal'!K453</f>
        <v>1.9359999999999999</v>
      </c>
      <c r="M586" s="242">
        <f>'Merluza común Artesanal'!L453</f>
        <v>0.46311702717692732</v>
      </c>
      <c r="N586" s="215" t="str">
        <f>'Merluza común Artesanal'!M453</f>
        <v xml:space="preserve"> -</v>
      </c>
      <c r="O586" s="45">
        <f>'Cesiones Individuales'!$B$3</f>
        <v>43465</v>
      </c>
    </row>
    <row r="587" spans="1:15" ht="15.75" customHeight="1">
      <c r="A587" s="44" t="s">
        <v>235</v>
      </c>
      <c r="B587" s="44" t="s">
        <v>236</v>
      </c>
      <c r="C587" s="44" t="s">
        <v>389</v>
      </c>
      <c r="D587" s="35" t="s">
        <v>252</v>
      </c>
      <c r="E587" s="35" t="s">
        <v>100</v>
      </c>
      <c r="F587" s="44" t="s">
        <v>243</v>
      </c>
      <c r="G587" s="44" t="s">
        <v>244</v>
      </c>
      <c r="H587" s="237">
        <f>'Merluza común Artesanal'!G454</f>
        <v>3.6059999999999999</v>
      </c>
      <c r="I587" s="237">
        <f>'Merluza común Artesanal'!H454</f>
        <v>0</v>
      </c>
      <c r="J587" s="237">
        <f>'Merluza común Artesanal'!I454</f>
        <v>5.5419999999999998</v>
      </c>
      <c r="K587" s="237">
        <f>'Merluza común Artesanal'!J454</f>
        <v>5.1340000000000003</v>
      </c>
      <c r="L587" s="237">
        <f>'Merluza común Artesanal'!K454</f>
        <v>0.40799999999999947</v>
      </c>
      <c r="M587" s="242">
        <f>'Merluza común Artesanal'!L454</f>
        <v>0.9263803680981596</v>
      </c>
      <c r="N587" s="215" t="str">
        <f>'Merluza común Artesanal'!M454</f>
        <v xml:space="preserve"> -</v>
      </c>
      <c r="O587" s="45">
        <f>'Cesiones Individuales'!$B$3</f>
        <v>43465</v>
      </c>
    </row>
    <row r="588" spans="1:15" ht="15.75" customHeight="1">
      <c r="A588" s="44" t="s">
        <v>235</v>
      </c>
      <c r="B588" s="44" t="s">
        <v>236</v>
      </c>
      <c r="C588" s="44" t="s">
        <v>389</v>
      </c>
      <c r="D588" s="35" t="s">
        <v>252</v>
      </c>
      <c r="E588" s="35" t="s">
        <v>100</v>
      </c>
      <c r="F588" s="44" t="s">
        <v>240</v>
      </c>
      <c r="G588" s="44" t="s">
        <v>244</v>
      </c>
      <c r="H588" s="237">
        <f>'Merluza común Artesanal'!N452</f>
        <v>7.2119999999999997</v>
      </c>
      <c r="I588" s="237">
        <f>'Merluza común Artesanal'!O452</f>
        <v>0</v>
      </c>
      <c r="J588" s="237">
        <f>'Merluza común Artesanal'!P452</f>
        <v>7.2119999999999997</v>
      </c>
      <c r="K588" s="237">
        <f>'Merluza común Artesanal'!Q452</f>
        <v>6.8040000000000003</v>
      </c>
      <c r="L588" s="237">
        <f>'Merluza común Artesanal'!R452</f>
        <v>0.40799999999999947</v>
      </c>
      <c r="M588" s="242">
        <f>'Merluza común Artesanal'!S452</f>
        <v>0.94342762063227958</v>
      </c>
      <c r="N588" s="215" t="s">
        <v>583</v>
      </c>
      <c r="O588" s="45">
        <f>'Cesiones Individuales'!$B$3</f>
        <v>43465</v>
      </c>
    </row>
    <row r="589" spans="1:15" ht="15.75" customHeight="1">
      <c r="A589" s="44" t="s">
        <v>235</v>
      </c>
      <c r="B589" s="44" t="s">
        <v>236</v>
      </c>
      <c r="C589" s="44" t="s">
        <v>389</v>
      </c>
      <c r="D589" s="35" t="s">
        <v>252</v>
      </c>
      <c r="E589" s="35" t="s">
        <v>306</v>
      </c>
      <c r="F589" s="44" t="s">
        <v>240</v>
      </c>
      <c r="G589" s="44" t="s">
        <v>240</v>
      </c>
      <c r="H589" s="237">
        <f>'Merluza común Artesanal'!G455</f>
        <v>0.63600000000000001</v>
      </c>
      <c r="I589" s="237">
        <f>'Merluza común Artesanal'!H455</f>
        <v>0</v>
      </c>
      <c r="J589" s="237">
        <f>'Merluza común Artesanal'!I455</f>
        <v>0.63600000000000001</v>
      </c>
      <c r="K589" s="237">
        <f>'Merluza común Artesanal'!J455</f>
        <v>0</v>
      </c>
      <c r="L589" s="237">
        <f>'Merluza común Artesanal'!K455</f>
        <v>0.63600000000000001</v>
      </c>
      <c r="M589" s="242">
        <f>'Merluza común Artesanal'!L455</f>
        <v>0</v>
      </c>
      <c r="N589" s="215" t="str">
        <f>'Merluza común Artesanal'!M455</f>
        <v xml:space="preserve"> -</v>
      </c>
      <c r="O589" s="45">
        <f>'Cesiones Individuales'!$B$3</f>
        <v>43465</v>
      </c>
    </row>
    <row r="590" spans="1:15" ht="15.75" customHeight="1">
      <c r="A590" s="44" t="s">
        <v>235</v>
      </c>
      <c r="B590" s="44" t="s">
        <v>236</v>
      </c>
      <c r="C590" s="44" t="s">
        <v>389</v>
      </c>
      <c r="D590" s="35" t="s">
        <v>252</v>
      </c>
      <c r="E590" s="35" t="s">
        <v>306</v>
      </c>
      <c r="F590" s="44" t="s">
        <v>241</v>
      </c>
      <c r="G590" s="44" t="s">
        <v>242</v>
      </c>
      <c r="H590" s="237">
        <f>'Merluza común Artesanal'!G456</f>
        <v>2.976</v>
      </c>
      <c r="I590" s="237">
        <f>'Merluza común Artesanal'!H456</f>
        <v>0</v>
      </c>
      <c r="J590" s="237">
        <f>'Merluza común Artesanal'!I456</f>
        <v>3.6120000000000001</v>
      </c>
      <c r="K590" s="237">
        <f>'Merluza común Artesanal'!J456</f>
        <v>2.35</v>
      </c>
      <c r="L590" s="237">
        <f>'Merluza común Artesanal'!K456</f>
        <v>1.262</v>
      </c>
      <c r="M590" s="242">
        <f>'Merluza común Artesanal'!L456</f>
        <v>0.65060908084163904</v>
      </c>
      <c r="N590" s="215" t="str">
        <f>'Merluza común Artesanal'!M456</f>
        <v xml:space="preserve"> -</v>
      </c>
      <c r="O590" s="45">
        <f>'Cesiones Individuales'!$B$3</f>
        <v>43465</v>
      </c>
    </row>
    <row r="591" spans="1:15" ht="15.75" customHeight="1">
      <c r="A591" s="44" t="s">
        <v>235</v>
      </c>
      <c r="B591" s="44" t="s">
        <v>236</v>
      </c>
      <c r="C591" s="44" t="s">
        <v>389</v>
      </c>
      <c r="D591" s="35" t="s">
        <v>252</v>
      </c>
      <c r="E591" s="35" t="s">
        <v>306</v>
      </c>
      <c r="F591" s="44" t="s">
        <v>243</v>
      </c>
      <c r="G591" s="44" t="s">
        <v>244</v>
      </c>
      <c r="H591" s="237">
        <f>'Merluza común Artesanal'!G457</f>
        <v>3.6110000000000002</v>
      </c>
      <c r="I591" s="237">
        <f>'Merluza común Artesanal'!H457</f>
        <v>0</v>
      </c>
      <c r="J591" s="237">
        <f>'Merluza común Artesanal'!I457</f>
        <v>4.8730000000000002</v>
      </c>
      <c r="K591" s="237">
        <f>'Merluza común Artesanal'!J457</f>
        <v>4.274</v>
      </c>
      <c r="L591" s="237">
        <f>'Merluza común Artesanal'!K457</f>
        <v>0.5990000000000002</v>
      </c>
      <c r="M591" s="242">
        <f>'Merluza común Artesanal'!L457</f>
        <v>0.87707777549763999</v>
      </c>
      <c r="N591" s="215">
        <f>'Merluza común Artesanal'!M457</f>
        <v>43463</v>
      </c>
      <c r="O591" s="45">
        <f>'Cesiones Individuales'!$B$3</f>
        <v>43465</v>
      </c>
    </row>
    <row r="592" spans="1:15" ht="15.75" customHeight="1">
      <c r="A592" s="44" t="s">
        <v>235</v>
      </c>
      <c r="B592" s="44" t="s">
        <v>236</v>
      </c>
      <c r="C592" s="44" t="s">
        <v>389</v>
      </c>
      <c r="D592" s="35" t="s">
        <v>252</v>
      </c>
      <c r="E592" s="35" t="s">
        <v>306</v>
      </c>
      <c r="F592" s="44" t="s">
        <v>240</v>
      </c>
      <c r="G592" s="44" t="s">
        <v>244</v>
      </c>
      <c r="H592" s="237">
        <f>'Merluza común Artesanal'!N455</f>
        <v>7.2230000000000008</v>
      </c>
      <c r="I592" s="237">
        <f>'Merluza común Artesanal'!O455</f>
        <v>0</v>
      </c>
      <c r="J592" s="237">
        <f>'Merluza común Artesanal'!P455</f>
        <v>7.2230000000000008</v>
      </c>
      <c r="K592" s="237">
        <f>'Merluza común Artesanal'!Q455</f>
        <v>6.6240000000000006</v>
      </c>
      <c r="L592" s="237">
        <f>'Merluza común Artesanal'!R455</f>
        <v>0.5990000000000002</v>
      </c>
      <c r="M592" s="242">
        <f>'Merluza común Artesanal'!S455</f>
        <v>0.91707046933407166</v>
      </c>
      <c r="N592" s="215" t="s">
        <v>583</v>
      </c>
      <c r="O592" s="45">
        <f>'Cesiones Individuales'!$B$3</f>
        <v>43465</v>
      </c>
    </row>
    <row r="593" spans="1:15" ht="15.75" customHeight="1">
      <c r="A593" s="44" t="s">
        <v>235</v>
      </c>
      <c r="B593" s="44" t="s">
        <v>236</v>
      </c>
      <c r="C593" s="44" t="s">
        <v>389</v>
      </c>
      <c r="D593" s="35" t="s">
        <v>252</v>
      </c>
      <c r="E593" s="35" t="s">
        <v>101</v>
      </c>
      <c r="F593" s="44" t="s">
        <v>240</v>
      </c>
      <c r="G593" s="44" t="s">
        <v>240</v>
      </c>
      <c r="H593" s="237">
        <f>'Merluza común Artesanal'!G458</f>
        <v>0.63500000000000001</v>
      </c>
      <c r="I593" s="237">
        <f>'Merluza común Artesanal'!H458</f>
        <v>0</v>
      </c>
      <c r="J593" s="237">
        <f>'Merluza común Artesanal'!I458</f>
        <v>0.63500000000000001</v>
      </c>
      <c r="K593" s="237">
        <f>'Merluza común Artesanal'!J458</f>
        <v>0</v>
      </c>
      <c r="L593" s="237">
        <f>'Merluza común Artesanal'!K458</f>
        <v>0.63500000000000001</v>
      </c>
      <c r="M593" s="242">
        <f>'Merluza común Artesanal'!L458</f>
        <v>0</v>
      </c>
      <c r="N593" s="215" t="str">
        <f>'Merluza común Artesanal'!M458</f>
        <v xml:space="preserve"> -</v>
      </c>
      <c r="O593" s="45">
        <f>'Cesiones Individuales'!$B$3</f>
        <v>43465</v>
      </c>
    </row>
    <row r="594" spans="1:15" ht="15.75" customHeight="1">
      <c r="A594" s="44" t="s">
        <v>235</v>
      </c>
      <c r="B594" s="44" t="s">
        <v>236</v>
      </c>
      <c r="C594" s="44" t="s">
        <v>389</v>
      </c>
      <c r="D594" s="35" t="s">
        <v>252</v>
      </c>
      <c r="E594" s="35" t="s">
        <v>101</v>
      </c>
      <c r="F594" s="44" t="s">
        <v>241</v>
      </c>
      <c r="G594" s="44" t="s">
        <v>242</v>
      </c>
      <c r="H594" s="237">
        <f>'Merluza común Artesanal'!G459</f>
        <v>2.9729999999999999</v>
      </c>
      <c r="I594" s="237">
        <f>'Merluza común Artesanal'!H459</f>
        <v>0</v>
      </c>
      <c r="J594" s="237">
        <f>'Merluza común Artesanal'!I459</f>
        <v>3.6079999999999997</v>
      </c>
      <c r="K594" s="237">
        <f>'Merluza común Artesanal'!J459</f>
        <v>2.1869999999999998</v>
      </c>
      <c r="L594" s="237">
        <f>'Merluza común Artesanal'!K459</f>
        <v>1.4209999999999998</v>
      </c>
      <c r="M594" s="242">
        <f>'Merluza común Artesanal'!L459</f>
        <v>0.60615299334811534</v>
      </c>
      <c r="N594" s="215" t="str">
        <f>'Merluza común Artesanal'!M459</f>
        <v xml:space="preserve"> -</v>
      </c>
      <c r="O594" s="45">
        <f>'Cesiones Individuales'!$B$3</f>
        <v>43465</v>
      </c>
    </row>
    <row r="595" spans="1:15" ht="15.75" customHeight="1">
      <c r="A595" s="44" t="s">
        <v>235</v>
      </c>
      <c r="B595" s="44" t="s">
        <v>236</v>
      </c>
      <c r="C595" s="44" t="s">
        <v>389</v>
      </c>
      <c r="D595" s="35" t="s">
        <v>252</v>
      </c>
      <c r="E595" s="35" t="s">
        <v>101</v>
      </c>
      <c r="F595" s="44" t="s">
        <v>243</v>
      </c>
      <c r="G595" s="44" t="s">
        <v>244</v>
      </c>
      <c r="H595" s="237">
        <f>'Merluza común Artesanal'!G460</f>
        <v>3.6080000000000001</v>
      </c>
      <c r="I595" s="237">
        <f>'Merluza común Artesanal'!H460</f>
        <v>0</v>
      </c>
      <c r="J595" s="237">
        <f>'Merluza común Artesanal'!I460</f>
        <v>5.0289999999999999</v>
      </c>
      <c r="K595" s="237">
        <f>'Merluza común Artesanal'!J460</f>
        <v>4.6440000000000001</v>
      </c>
      <c r="L595" s="237">
        <f>'Merluza común Artesanal'!K460</f>
        <v>0.38499999999999979</v>
      </c>
      <c r="M595" s="242">
        <f>'Merluza común Artesanal'!L460</f>
        <v>0.92344402465698949</v>
      </c>
      <c r="N595" s="215">
        <f>'Merluza común Artesanal'!M460</f>
        <v>43465</v>
      </c>
      <c r="O595" s="45">
        <f>'Cesiones Individuales'!$B$3</f>
        <v>43465</v>
      </c>
    </row>
    <row r="596" spans="1:15" ht="15.75" customHeight="1">
      <c r="A596" s="44" t="s">
        <v>235</v>
      </c>
      <c r="B596" s="44" t="s">
        <v>236</v>
      </c>
      <c r="C596" s="44" t="s">
        <v>389</v>
      </c>
      <c r="D596" s="35" t="s">
        <v>252</v>
      </c>
      <c r="E596" s="35" t="s">
        <v>101</v>
      </c>
      <c r="F596" s="44" t="s">
        <v>240</v>
      </c>
      <c r="G596" s="44" t="s">
        <v>244</v>
      </c>
      <c r="H596" s="237">
        <f>'Merluza común Artesanal'!N458</f>
        <v>7.2159999999999993</v>
      </c>
      <c r="I596" s="237">
        <f>'Merluza común Artesanal'!O458</f>
        <v>0</v>
      </c>
      <c r="J596" s="237">
        <f>'Merluza común Artesanal'!P458</f>
        <v>7.2159999999999993</v>
      </c>
      <c r="K596" s="237">
        <f>'Merluza común Artesanal'!Q458</f>
        <v>6.8309999999999995</v>
      </c>
      <c r="L596" s="237">
        <f>'Merluza común Artesanal'!R458</f>
        <v>0.38499999999999979</v>
      </c>
      <c r="M596" s="242">
        <f>'Merluza común Artesanal'!S458</f>
        <v>0.94664634146341464</v>
      </c>
      <c r="N596" s="215" t="s">
        <v>583</v>
      </c>
      <c r="O596" s="45">
        <f>'Cesiones Individuales'!$B$3</f>
        <v>43465</v>
      </c>
    </row>
    <row r="597" spans="1:15" ht="15.75" customHeight="1">
      <c r="A597" s="44" t="s">
        <v>235</v>
      </c>
      <c r="B597" s="44" t="s">
        <v>236</v>
      </c>
      <c r="C597" s="44" t="s">
        <v>389</v>
      </c>
      <c r="D597" s="35" t="s">
        <v>252</v>
      </c>
      <c r="E597" s="35" t="s">
        <v>102</v>
      </c>
      <c r="F597" s="44" t="s">
        <v>240</v>
      </c>
      <c r="G597" s="44" t="s">
        <v>240</v>
      </c>
      <c r="H597" s="237">
        <f>'Merluza común Artesanal'!G461</f>
        <v>0.63500000000000001</v>
      </c>
      <c r="I597" s="237">
        <f>'Merluza común Artesanal'!H461</f>
        <v>0</v>
      </c>
      <c r="J597" s="237">
        <f>'Merluza común Artesanal'!I461</f>
        <v>0.63500000000000001</v>
      </c>
      <c r="K597" s="237">
        <f>'Merluza común Artesanal'!J461</f>
        <v>0.18</v>
      </c>
      <c r="L597" s="237">
        <f>'Merluza común Artesanal'!K461</f>
        <v>0.45500000000000002</v>
      </c>
      <c r="M597" s="242">
        <f>'Merluza común Artesanal'!L461</f>
        <v>0.28346456692913385</v>
      </c>
      <c r="N597" s="215" t="str">
        <f>'Merluza común Artesanal'!M461</f>
        <v xml:space="preserve"> -</v>
      </c>
      <c r="O597" s="45">
        <f>'Cesiones Individuales'!$B$3</f>
        <v>43465</v>
      </c>
    </row>
    <row r="598" spans="1:15" ht="15.75" customHeight="1">
      <c r="A598" s="44" t="s">
        <v>235</v>
      </c>
      <c r="B598" s="44" t="s">
        <v>236</v>
      </c>
      <c r="C598" s="44" t="s">
        <v>389</v>
      </c>
      <c r="D598" s="35" t="s">
        <v>252</v>
      </c>
      <c r="E598" s="35" t="s">
        <v>102</v>
      </c>
      <c r="F598" s="44" t="s">
        <v>241</v>
      </c>
      <c r="G598" s="44" t="s">
        <v>242</v>
      </c>
      <c r="H598" s="237">
        <f>'Merluza común Artesanal'!G462</f>
        <v>2.972</v>
      </c>
      <c r="I598" s="237">
        <f>'Merluza común Artesanal'!H462</f>
        <v>0</v>
      </c>
      <c r="J598" s="237">
        <f>'Merluza común Artesanal'!I462</f>
        <v>3.427</v>
      </c>
      <c r="K598" s="237">
        <f>'Merluza común Artesanal'!J462</f>
        <v>2.907</v>
      </c>
      <c r="L598" s="237">
        <f>'Merluza común Artesanal'!K462</f>
        <v>0.52</v>
      </c>
      <c r="M598" s="242">
        <f>'Merluza común Artesanal'!L462</f>
        <v>0.84826378756930254</v>
      </c>
      <c r="N598" s="215" t="str">
        <f>'Merluza común Artesanal'!M462</f>
        <v xml:space="preserve"> -</v>
      </c>
      <c r="O598" s="45">
        <f>'Cesiones Individuales'!$B$3</f>
        <v>43465</v>
      </c>
    </row>
    <row r="599" spans="1:15" ht="15.75" customHeight="1">
      <c r="A599" s="44" t="s">
        <v>235</v>
      </c>
      <c r="B599" s="44" t="s">
        <v>236</v>
      </c>
      <c r="C599" s="44" t="s">
        <v>389</v>
      </c>
      <c r="D599" s="35" t="s">
        <v>252</v>
      </c>
      <c r="E599" s="35" t="s">
        <v>102</v>
      </c>
      <c r="F599" s="44" t="s">
        <v>243</v>
      </c>
      <c r="G599" s="44" t="s">
        <v>244</v>
      </c>
      <c r="H599" s="237">
        <f>'Merluza común Artesanal'!G463</f>
        <v>3.6059999999999999</v>
      </c>
      <c r="I599" s="237">
        <f>'Merluza común Artesanal'!H463</f>
        <v>0</v>
      </c>
      <c r="J599" s="237">
        <f>'Merluza común Artesanal'!I463</f>
        <v>4.1259999999999994</v>
      </c>
      <c r="K599" s="237">
        <f>'Merluza común Artesanal'!J463</f>
        <v>3.6629999999999998</v>
      </c>
      <c r="L599" s="237">
        <f>'Merluza común Artesanal'!K463</f>
        <v>0.46299999999999963</v>
      </c>
      <c r="M599" s="242">
        <f>'Merluza común Artesanal'!L463</f>
        <v>0.88778477944740675</v>
      </c>
      <c r="N599" s="215" t="str">
        <f>'Merluza común Artesanal'!M463</f>
        <v xml:space="preserve"> -</v>
      </c>
      <c r="O599" s="45">
        <f>'Cesiones Individuales'!$B$3</f>
        <v>43465</v>
      </c>
    </row>
    <row r="600" spans="1:15" ht="15.75" customHeight="1">
      <c r="A600" s="44" t="s">
        <v>235</v>
      </c>
      <c r="B600" s="44" t="s">
        <v>236</v>
      </c>
      <c r="C600" s="44" t="s">
        <v>389</v>
      </c>
      <c r="D600" s="35" t="s">
        <v>252</v>
      </c>
      <c r="E600" s="35" t="s">
        <v>102</v>
      </c>
      <c r="F600" s="44" t="s">
        <v>240</v>
      </c>
      <c r="G600" s="44" t="s">
        <v>244</v>
      </c>
      <c r="H600" s="237">
        <f>'Merluza común Artesanal'!N461</f>
        <v>7.2130000000000001</v>
      </c>
      <c r="I600" s="237">
        <f>'Merluza común Artesanal'!O461</f>
        <v>0</v>
      </c>
      <c r="J600" s="237">
        <f>'Merluza común Artesanal'!P461</f>
        <v>7.2130000000000001</v>
      </c>
      <c r="K600" s="237">
        <f>'Merluza común Artesanal'!Q461</f>
        <v>6.75</v>
      </c>
      <c r="L600" s="237">
        <f>'Merluza común Artesanal'!R461</f>
        <v>0.46300000000000008</v>
      </c>
      <c r="M600" s="242">
        <f>'Merluza común Artesanal'!S461</f>
        <v>0.93581034243726602</v>
      </c>
      <c r="N600" s="215" t="s">
        <v>583</v>
      </c>
      <c r="O600" s="45">
        <f>'Cesiones Individuales'!$B$3</f>
        <v>43465</v>
      </c>
    </row>
    <row r="601" spans="1:15" ht="15.75" customHeight="1">
      <c r="A601" s="44" t="s">
        <v>235</v>
      </c>
      <c r="B601" s="44" t="s">
        <v>236</v>
      </c>
      <c r="C601" s="44" t="s">
        <v>389</v>
      </c>
      <c r="D601" s="35" t="s">
        <v>252</v>
      </c>
      <c r="E601" s="35" t="s">
        <v>103</v>
      </c>
      <c r="F601" s="44" t="s">
        <v>240</v>
      </c>
      <c r="G601" s="44" t="s">
        <v>240</v>
      </c>
      <c r="H601" s="237">
        <f>'Merluza común Artesanal'!G464</f>
        <v>0.63600000000000001</v>
      </c>
      <c r="I601" s="237">
        <f>'Merluza común Artesanal'!H464</f>
        <v>0</v>
      </c>
      <c r="J601" s="237">
        <f>'Merluza común Artesanal'!I464</f>
        <v>0.63600000000000001</v>
      </c>
      <c r="K601" s="237">
        <f>'Merluza común Artesanal'!J464</f>
        <v>0</v>
      </c>
      <c r="L601" s="237">
        <f>'Merluza común Artesanal'!K464</f>
        <v>0.63600000000000001</v>
      </c>
      <c r="M601" s="242">
        <f>'Merluza común Artesanal'!L464</f>
        <v>0</v>
      </c>
      <c r="N601" s="215" t="str">
        <f>'Merluza común Artesanal'!M464</f>
        <v xml:space="preserve"> -</v>
      </c>
      <c r="O601" s="45">
        <f>'Cesiones Individuales'!$B$3</f>
        <v>43465</v>
      </c>
    </row>
    <row r="602" spans="1:15" ht="15.75" customHeight="1">
      <c r="A602" s="44" t="s">
        <v>235</v>
      </c>
      <c r="B602" s="44" t="s">
        <v>236</v>
      </c>
      <c r="C602" s="44" t="s">
        <v>389</v>
      </c>
      <c r="D602" s="35" t="s">
        <v>252</v>
      </c>
      <c r="E602" s="35" t="s">
        <v>103</v>
      </c>
      <c r="F602" s="44" t="s">
        <v>241</v>
      </c>
      <c r="G602" s="44" t="s">
        <v>242</v>
      </c>
      <c r="H602" s="237">
        <f>'Merluza común Artesanal'!G465</f>
        <v>2.9790000000000001</v>
      </c>
      <c r="I602" s="237">
        <f>'Merluza común Artesanal'!H465</f>
        <v>0</v>
      </c>
      <c r="J602" s="237">
        <f>'Merluza común Artesanal'!I465</f>
        <v>3.6150000000000002</v>
      </c>
      <c r="K602" s="237">
        <f>'Merluza común Artesanal'!J465</f>
        <v>1.2650000000000001</v>
      </c>
      <c r="L602" s="237">
        <f>'Merluza común Artesanal'!K465</f>
        <v>2.35</v>
      </c>
      <c r="M602" s="242">
        <f>'Merluza común Artesanal'!L465</f>
        <v>0.34993084370677735</v>
      </c>
      <c r="N602" s="215" t="str">
        <f>'Merluza común Artesanal'!M465</f>
        <v xml:space="preserve"> -</v>
      </c>
      <c r="O602" s="45">
        <f>'Cesiones Individuales'!$B$3</f>
        <v>43465</v>
      </c>
    </row>
    <row r="603" spans="1:15" ht="15.75" customHeight="1">
      <c r="A603" s="44" t="s">
        <v>235</v>
      </c>
      <c r="B603" s="44" t="s">
        <v>236</v>
      </c>
      <c r="C603" s="44" t="s">
        <v>389</v>
      </c>
      <c r="D603" s="35" t="s">
        <v>252</v>
      </c>
      <c r="E603" s="35" t="s">
        <v>103</v>
      </c>
      <c r="F603" s="44" t="s">
        <v>243</v>
      </c>
      <c r="G603" s="44" t="s">
        <v>244</v>
      </c>
      <c r="H603" s="237">
        <f>'Merluza común Artesanal'!G466</f>
        <v>3.6160000000000001</v>
      </c>
      <c r="I603" s="237">
        <f>'Merluza común Artesanal'!H466</f>
        <v>0</v>
      </c>
      <c r="J603" s="237">
        <f>'Merluza común Artesanal'!I466</f>
        <v>5.9660000000000002</v>
      </c>
      <c r="K603" s="237">
        <f>'Merluza común Artesanal'!J466</f>
        <v>5.7050000000000001</v>
      </c>
      <c r="L603" s="237">
        <f>'Merluza común Artesanal'!K466</f>
        <v>0.26100000000000012</v>
      </c>
      <c r="M603" s="242">
        <f>'Merluza común Artesanal'!L466</f>
        <v>0.95625209520616827</v>
      </c>
      <c r="N603" s="215" t="str">
        <f>'Merluza común Artesanal'!M466</f>
        <v xml:space="preserve"> -</v>
      </c>
      <c r="O603" s="45">
        <f>'Cesiones Individuales'!$B$3</f>
        <v>43465</v>
      </c>
    </row>
    <row r="604" spans="1:15" ht="15.75" customHeight="1">
      <c r="A604" s="44" t="s">
        <v>235</v>
      </c>
      <c r="B604" s="44" t="s">
        <v>236</v>
      </c>
      <c r="C604" s="44" t="s">
        <v>389</v>
      </c>
      <c r="D604" s="35" t="s">
        <v>252</v>
      </c>
      <c r="E604" s="35" t="s">
        <v>103</v>
      </c>
      <c r="F604" s="44" t="s">
        <v>240</v>
      </c>
      <c r="G604" s="44" t="s">
        <v>244</v>
      </c>
      <c r="H604" s="237">
        <f>'Merluza común Artesanal'!N464</f>
        <v>7.2309999999999999</v>
      </c>
      <c r="I604" s="237">
        <f>'Merluza común Artesanal'!O464</f>
        <v>0</v>
      </c>
      <c r="J604" s="237">
        <f>'Merluza común Artesanal'!P464</f>
        <v>7.2309999999999999</v>
      </c>
      <c r="K604" s="237">
        <f>'Merluza común Artesanal'!Q464</f>
        <v>6.9700000000000006</v>
      </c>
      <c r="L604" s="237">
        <f>'Merluza común Artesanal'!R464</f>
        <v>0.26099999999999923</v>
      </c>
      <c r="M604" s="242">
        <f>'Merluza común Artesanal'!S464</f>
        <v>0.96390540727423601</v>
      </c>
      <c r="N604" s="215" t="s">
        <v>583</v>
      </c>
      <c r="O604" s="45">
        <f>'Cesiones Individuales'!$B$3</f>
        <v>43465</v>
      </c>
    </row>
    <row r="605" spans="1:15" ht="15.75" customHeight="1">
      <c r="A605" s="44" t="s">
        <v>235</v>
      </c>
      <c r="B605" s="44" t="s">
        <v>236</v>
      </c>
      <c r="C605" s="44" t="s">
        <v>389</v>
      </c>
      <c r="D605" s="35" t="s">
        <v>252</v>
      </c>
      <c r="E605" s="35" t="s">
        <v>104</v>
      </c>
      <c r="F605" s="44" t="s">
        <v>240</v>
      </c>
      <c r="G605" s="44" t="s">
        <v>240</v>
      </c>
      <c r="H605" s="237">
        <f>'Merluza común Artesanal'!G467</f>
        <v>0.63500000000000001</v>
      </c>
      <c r="I605" s="237">
        <f>'Merluza común Artesanal'!H467</f>
        <v>0</v>
      </c>
      <c r="J605" s="237">
        <f>'Merluza común Artesanal'!I467</f>
        <v>0.63500000000000001</v>
      </c>
      <c r="K605" s="237">
        <f>'Merluza común Artesanal'!J467</f>
        <v>0</v>
      </c>
      <c r="L605" s="237">
        <f>'Merluza común Artesanal'!K467</f>
        <v>0.63500000000000001</v>
      </c>
      <c r="M605" s="242">
        <f>'Merluza común Artesanal'!L467</f>
        <v>0</v>
      </c>
      <c r="N605" s="215" t="str">
        <f>'Merluza común Artesanal'!M467</f>
        <v xml:space="preserve"> -</v>
      </c>
      <c r="O605" s="45">
        <f>'Cesiones Individuales'!$B$3</f>
        <v>43465</v>
      </c>
    </row>
    <row r="606" spans="1:15" ht="15.75" customHeight="1">
      <c r="A606" s="44" t="s">
        <v>235</v>
      </c>
      <c r="B606" s="44" t="s">
        <v>236</v>
      </c>
      <c r="C606" s="44" t="s">
        <v>389</v>
      </c>
      <c r="D606" s="35" t="s">
        <v>252</v>
      </c>
      <c r="E606" s="35" t="s">
        <v>104</v>
      </c>
      <c r="F606" s="44" t="s">
        <v>241</v>
      </c>
      <c r="G606" s="44" t="s">
        <v>242</v>
      </c>
      <c r="H606" s="237">
        <f>'Merluza común Artesanal'!G468</f>
        <v>2.9740000000000002</v>
      </c>
      <c r="I606" s="237">
        <f>'Merluza común Artesanal'!H468</f>
        <v>0</v>
      </c>
      <c r="J606" s="237">
        <f>'Merluza común Artesanal'!I468</f>
        <v>3.609</v>
      </c>
      <c r="K606" s="237">
        <f>'Merluza común Artesanal'!J468</f>
        <v>2.4300000000000006</v>
      </c>
      <c r="L606" s="237">
        <f>'Merluza común Artesanal'!K468</f>
        <v>1.1789999999999994</v>
      </c>
      <c r="M606" s="242">
        <f>'Merluza común Artesanal'!L468</f>
        <v>0.67331670822942657</v>
      </c>
      <c r="N606" s="215" t="str">
        <f>'Merluza común Artesanal'!M468</f>
        <v xml:space="preserve"> -</v>
      </c>
      <c r="O606" s="45">
        <f>'Cesiones Individuales'!$B$3</f>
        <v>43465</v>
      </c>
    </row>
    <row r="607" spans="1:15" ht="15.75" customHeight="1">
      <c r="A607" s="44" t="s">
        <v>235</v>
      </c>
      <c r="B607" s="44" t="s">
        <v>236</v>
      </c>
      <c r="C607" s="44" t="s">
        <v>389</v>
      </c>
      <c r="D607" s="35" t="s">
        <v>252</v>
      </c>
      <c r="E607" s="35" t="s">
        <v>104</v>
      </c>
      <c r="F607" s="44" t="s">
        <v>243</v>
      </c>
      <c r="G607" s="44" t="s">
        <v>244</v>
      </c>
      <c r="H607" s="237">
        <f>'Merluza común Artesanal'!G469</f>
        <v>3.61</v>
      </c>
      <c r="I607" s="237">
        <f>'Merluza común Artesanal'!H469</f>
        <v>0</v>
      </c>
      <c r="J607" s="237">
        <f>'Merluza común Artesanal'!I469</f>
        <v>4.7889999999999997</v>
      </c>
      <c r="K607" s="237">
        <f>'Merluza común Artesanal'!J469</f>
        <v>4.4379999999999997</v>
      </c>
      <c r="L607" s="237">
        <f>'Merluza común Artesanal'!K469</f>
        <v>0.35099999999999998</v>
      </c>
      <c r="M607" s="242">
        <f>'Merluza común Artesanal'!L469</f>
        <v>0.92670703695969936</v>
      </c>
      <c r="N607" s="215">
        <f>'Merluza común Artesanal'!M469</f>
        <v>43463</v>
      </c>
      <c r="O607" s="45">
        <f>'Cesiones Individuales'!$B$3</f>
        <v>43465</v>
      </c>
    </row>
    <row r="608" spans="1:15" ht="15.75" customHeight="1">
      <c r="A608" s="44" t="s">
        <v>235</v>
      </c>
      <c r="B608" s="44" t="s">
        <v>236</v>
      </c>
      <c r="C608" s="44" t="s">
        <v>389</v>
      </c>
      <c r="D608" s="35" t="s">
        <v>252</v>
      </c>
      <c r="E608" s="35" t="s">
        <v>104</v>
      </c>
      <c r="F608" s="44" t="s">
        <v>240</v>
      </c>
      <c r="G608" s="44" t="s">
        <v>244</v>
      </c>
      <c r="H608" s="237">
        <f>'Merluza común Artesanal'!N467</f>
        <v>7.2189999999999994</v>
      </c>
      <c r="I608" s="237">
        <f>'Merluza común Artesanal'!O467</f>
        <v>0</v>
      </c>
      <c r="J608" s="237">
        <f>'Merluza común Artesanal'!P467</f>
        <v>7.2189999999999994</v>
      </c>
      <c r="K608" s="237">
        <f>'Merluza común Artesanal'!Q467</f>
        <v>6.8680000000000003</v>
      </c>
      <c r="L608" s="237">
        <f>'Merluza común Artesanal'!R467</f>
        <v>0.35099999999999909</v>
      </c>
      <c r="M608" s="242">
        <f>'Merluza común Artesanal'!S467</f>
        <v>0.9513783072447709</v>
      </c>
      <c r="N608" s="215" t="s">
        <v>583</v>
      </c>
      <c r="O608" s="45">
        <f>'Cesiones Individuales'!$B$3</f>
        <v>43465</v>
      </c>
    </row>
    <row r="609" spans="1:15" ht="15.75" customHeight="1">
      <c r="A609" s="44" t="s">
        <v>235</v>
      </c>
      <c r="B609" s="44" t="s">
        <v>236</v>
      </c>
      <c r="C609" s="44" t="s">
        <v>389</v>
      </c>
      <c r="D609" s="35" t="s">
        <v>252</v>
      </c>
      <c r="E609" s="35" t="s">
        <v>205</v>
      </c>
      <c r="F609" s="44" t="s">
        <v>240</v>
      </c>
      <c r="G609" s="44" t="s">
        <v>240</v>
      </c>
      <c r="H609" s="237">
        <f>'Merluza común Artesanal'!G470</f>
        <v>0.63600000000000001</v>
      </c>
      <c r="I609" s="237">
        <f>'Merluza común Artesanal'!H470</f>
        <v>0</v>
      </c>
      <c r="J609" s="237">
        <f>'Merluza común Artesanal'!I470</f>
        <v>0.63600000000000001</v>
      </c>
      <c r="K609" s="237">
        <f>'Merluza común Artesanal'!J470</f>
        <v>0</v>
      </c>
      <c r="L609" s="237">
        <f>'Merluza común Artesanal'!K470</f>
        <v>0.63600000000000001</v>
      </c>
      <c r="M609" s="242">
        <f>'Merluza común Artesanal'!L470</f>
        <v>0</v>
      </c>
      <c r="N609" s="215" t="str">
        <f>'Merluza común Artesanal'!M470</f>
        <v xml:space="preserve"> -</v>
      </c>
      <c r="O609" s="45">
        <f>'Cesiones Individuales'!$B$3</f>
        <v>43465</v>
      </c>
    </row>
    <row r="610" spans="1:15" ht="15.75" customHeight="1">
      <c r="A610" s="44" t="s">
        <v>235</v>
      </c>
      <c r="B610" s="44" t="s">
        <v>236</v>
      </c>
      <c r="C610" s="44" t="s">
        <v>389</v>
      </c>
      <c r="D610" s="35" t="s">
        <v>252</v>
      </c>
      <c r="E610" s="35" t="s">
        <v>205</v>
      </c>
      <c r="F610" s="44" t="s">
        <v>241</v>
      </c>
      <c r="G610" s="44" t="s">
        <v>242</v>
      </c>
      <c r="H610" s="237">
        <f>'Merluza común Artesanal'!G471</f>
        <v>2.9780000000000002</v>
      </c>
      <c r="I610" s="237">
        <f>'Merluza común Artesanal'!H471</f>
        <v>0</v>
      </c>
      <c r="J610" s="237">
        <f>'Merluza común Artesanal'!I471</f>
        <v>3.6140000000000003</v>
      </c>
      <c r="K610" s="237">
        <f>'Merluza común Artesanal'!J471</f>
        <v>2.5110000000000001</v>
      </c>
      <c r="L610" s="237">
        <f>'Merluza común Artesanal'!K471</f>
        <v>1.1030000000000002</v>
      </c>
      <c r="M610" s="242">
        <f>'Merluza común Artesanal'!L471</f>
        <v>0.69479800774764799</v>
      </c>
      <c r="N610" s="215" t="str">
        <f>'Merluza común Artesanal'!M471</f>
        <v xml:space="preserve"> -</v>
      </c>
      <c r="O610" s="45">
        <f>'Cesiones Individuales'!$B$3</f>
        <v>43465</v>
      </c>
    </row>
    <row r="611" spans="1:15" ht="15.75" customHeight="1">
      <c r="A611" s="44" t="s">
        <v>235</v>
      </c>
      <c r="B611" s="44" t="s">
        <v>236</v>
      </c>
      <c r="C611" s="44" t="s">
        <v>389</v>
      </c>
      <c r="D611" s="35" t="s">
        <v>252</v>
      </c>
      <c r="E611" s="35" t="s">
        <v>205</v>
      </c>
      <c r="F611" s="44" t="s">
        <v>243</v>
      </c>
      <c r="G611" s="44" t="s">
        <v>244</v>
      </c>
      <c r="H611" s="237">
        <f>'Merluza común Artesanal'!G472</f>
        <v>3.6139999999999999</v>
      </c>
      <c r="I611" s="237">
        <f>'Merluza común Artesanal'!H472</f>
        <v>0</v>
      </c>
      <c r="J611" s="237">
        <f>'Merluza común Artesanal'!I472</f>
        <v>4.7170000000000005</v>
      </c>
      <c r="K611" s="237">
        <f>'Merluza común Artesanal'!J472</f>
        <v>4.37</v>
      </c>
      <c r="L611" s="237">
        <f>'Merluza común Artesanal'!K472</f>
        <v>0.34700000000000042</v>
      </c>
      <c r="M611" s="242">
        <f>'Merluza común Artesanal'!L472</f>
        <v>0.92643629425482288</v>
      </c>
      <c r="N611" s="215">
        <f>'Merluza común Artesanal'!M472</f>
        <v>43463</v>
      </c>
      <c r="O611" s="45">
        <f>'Cesiones Individuales'!$B$3</f>
        <v>43465</v>
      </c>
    </row>
    <row r="612" spans="1:15" ht="15.75" customHeight="1">
      <c r="A612" s="44" t="s">
        <v>235</v>
      </c>
      <c r="B612" s="44" t="s">
        <v>236</v>
      </c>
      <c r="C612" s="44" t="s">
        <v>389</v>
      </c>
      <c r="D612" s="35" t="s">
        <v>252</v>
      </c>
      <c r="E612" s="35" t="s">
        <v>205</v>
      </c>
      <c r="F612" s="44" t="s">
        <v>240</v>
      </c>
      <c r="G612" s="44" t="s">
        <v>244</v>
      </c>
      <c r="H612" s="237">
        <f>'Merluza común Artesanal'!N470</f>
        <v>7.2279999999999998</v>
      </c>
      <c r="I612" s="237">
        <f>'Merluza común Artesanal'!O470</f>
        <v>0</v>
      </c>
      <c r="J612" s="237">
        <f>'Merluza común Artesanal'!P470</f>
        <v>7.2279999999999998</v>
      </c>
      <c r="K612" s="237">
        <f>'Merluza común Artesanal'!Q470</f>
        <v>6.8810000000000002</v>
      </c>
      <c r="L612" s="237">
        <f>'Merluza común Artesanal'!R470</f>
        <v>0.34699999999999953</v>
      </c>
      <c r="M612" s="242">
        <f>'Merluza común Artesanal'!S470</f>
        <v>0.95199225235196461</v>
      </c>
      <c r="N612" s="215" t="s">
        <v>583</v>
      </c>
      <c r="O612" s="45">
        <f>'Cesiones Individuales'!$B$3</f>
        <v>43465</v>
      </c>
    </row>
    <row r="613" spans="1:15" ht="15.75" customHeight="1">
      <c r="A613" s="44" t="s">
        <v>235</v>
      </c>
      <c r="B613" s="44" t="s">
        <v>236</v>
      </c>
      <c r="C613" s="44" t="s">
        <v>389</v>
      </c>
      <c r="D613" s="35" t="s">
        <v>252</v>
      </c>
      <c r="E613" s="35" t="s">
        <v>307</v>
      </c>
      <c r="F613" s="44" t="s">
        <v>240</v>
      </c>
      <c r="G613" s="44" t="s">
        <v>240</v>
      </c>
      <c r="H613" s="237">
        <f>'Merluza común Artesanal'!G473</f>
        <v>0.63500000000000001</v>
      </c>
      <c r="I613" s="237">
        <f>'Merluza común Artesanal'!H473</f>
        <v>0</v>
      </c>
      <c r="J613" s="237">
        <f>'Merluza común Artesanal'!I473</f>
        <v>0.63500000000000001</v>
      </c>
      <c r="K613" s="237">
        <f>'Merluza común Artesanal'!J473</f>
        <v>0</v>
      </c>
      <c r="L613" s="237">
        <f>'Merluza común Artesanal'!K473</f>
        <v>0.63500000000000001</v>
      </c>
      <c r="M613" s="242">
        <f>'Merluza común Artesanal'!L473</f>
        <v>0</v>
      </c>
      <c r="N613" s="215" t="str">
        <f>'Merluza común Artesanal'!M473</f>
        <v xml:space="preserve"> -</v>
      </c>
      <c r="O613" s="45">
        <f>'Cesiones Individuales'!$B$3</f>
        <v>43465</v>
      </c>
    </row>
    <row r="614" spans="1:15" ht="15.75" customHeight="1">
      <c r="A614" s="44" t="s">
        <v>235</v>
      </c>
      <c r="B614" s="44" t="s">
        <v>236</v>
      </c>
      <c r="C614" s="44" t="s">
        <v>389</v>
      </c>
      <c r="D614" s="35" t="s">
        <v>252</v>
      </c>
      <c r="E614" s="35" t="s">
        <v>307</v>
      </c>
      <c r="F614" s="44" t="s">
        <v>241</v>
      </c>
      <c r="G614" s="44" t="s">
        <v>242</v>
      </c>
      <c r="H614" s="237">
        <f>'Merluza común Artesanal'!G474</f>
        <v>2.9710000000000001</v>
      </c>
      <c r="I614" s="237">
        <f>'Merluza común Artesanal'!H474</f>
        <v>0</v>
      </c>
      <c r="J614" s="237">
        <f>'Merluza común Artesanal'!I474</f>
        <v>3.6059999999999999</v>
      </c>
      <c r="K614" s="237">
        <f>'Merluza común Artesanal'!J474</f>
        <v>1.8360000000000001</v>
      </c>
      <c r="L614" s="237">
        <f>'Merluza común Artesanal'!K474</f>
        <v>1.7699999999999998</v>
      </c>
      <c r="M614" s="242">
        <f>'Merluza común Artesanal'!L474</f>
        <v>0.50915141430948418</v>
      </c>
      <c r="N614" s="215" t="str">
        <f>'Merluza común Artesanal'!M474</f>
        <v xml:space="preserve"> -</v>
      </c>
      <c r="O614" s="45">
        <f>'Cesiones Individuales'!$B$3</f>
        <v>43465</v>
      </c>
    </row>
    <row r="615" spans="1:15" ht="15.75" customHeight="1">
      <c r="A615" s="44" t="s">
        <v>235</v>
      </c>
      <c r="B615" s="44" t="s">
        <v>236</v>
      </c>
      <c r="C615" s="44" t="s">
        <v>389</v>
      </c>
      <c r="D615" s="35" t="s">
        <v>252</v>
      </c>
      <c r="E615" s="35" t="s">
        <v>307</v>
      </c>
      <c r="F615" s="44" t="s">
        <v>243</v>
      </c>
      <c r="G615" s="44" t="s">
        <v>244</v>
      </c>
      <c r="H615" s="237">
        <f>'Merluza común Artesanal'!G475</f>
        <v>3.6059999999999999</v>
      </c>
      <c r="I615" s="237">
        <f>'Merluza común Artesanal'!H475</f>
        <v>0</v>
      </c>
      <c r="J615" s="237">
        <f>'Merluza común Artesanal'!I475</f>
        <v>5.3759999999999994</v>
      </c>
      <c r="K615" s="237">
        <f>'Merluza común Artesanal'!J475</f>
        <v>4.7480000000000002</v>
      </c>
      <c r="L615" s="237">
        <f>'Merluza común Artesanal'!K475</f>
        <v>0.62799999999999923</v>
      </c>
      <c r="M615" s="242">
        <f>'Merluza común Artesanal'!L475</f>
        <v>0.88318452380952395</v>
      </c>
      <c r="N615" s="215">
        <f>'Merluza común Artesanal'!M475</f>
        <v>43463</v>
      </c>
      <c r="O615" s="45">
        <f>'Cesiones Individuales'!$B$3</f>
        <v>43465</v>
      </c>
    </row>
    <row r="616" spans="1:15" ht="15.75" customHeight="1">
      <c r="A616" s="44" t="s">
        <v>235</v>
      </c>
      <c r="B616" s="44" t="s">
        <v>236</v>
      </c>
      <c r="C616" s="44" t="s">
        <v>389</v>
      </c>
      <c r="D616" s="35" t="s">
        <v>252</v>
      </c>
      <c r="E616" s="35" t="s">
        <v>307</v>
      </c>
      <c r="F616" s="44" t="s">
        <v>240</v>
      </c>
      <c r="G616" s="44" t="s">
        <v>244</v>
      </c>
      <c r="H616" s="237">
        <f>'Merluza común Artesanal'!G473</f>
        <v>0.63500000000000001</v>
      </c>
      <c r="I616" s="237">
        <f>'Merluza común Artesanal'!H473</f>
        <v>0</v>
      </c>
      <c r="J616" s="237">
        <f>'Merluza común Artesanal'!I473</f>
        <v>0.63500000000000001</v>
      </c>
      <c r="K616" s="237">
        <f>'Merluza común Artesanal'!J473</f>
        <v>0</v>
      </c>
      <c r="L616" s="237">
        <f>'Merluza común Artesanal'!K473</f>
        <v>0.63500000000000001</v>
      </c>
      <c r="M616" s="242">
        <f>'Merluza común Artesanal'!L473</f>
        <v>0</v>
      </c>
      <c r="N616" s="215" t="s">
        <v>583</v>
      </c>
      <c r="O616" s="45">
        <f>'Cesiones Individuales'!$B$3</f>
        <v>43465</v>
      </c>
    </row>
    <row r="617" spans="1:15" ht="15.75" customHeight="1">
      <c r="A617" s="44" t="s">
        <v>235</v>
      </c>
      <c r="B617" s="44" t="s">
        <v>236</v>
      </c>
      <c r="C617" s="44" t="s">
        <v>389</v>
      </c>
      <c r="D617" s="35" t="s">
        <v>252</v>
      </c>
      <c r="E617" s="35" t="s">
        <v>105</v>
      </c>
      <c r="F617" s="44" t="s">
        <v>240</v>
      </c>
      <c r="G617" s="44" t="s">
        <v>240</v>
      </c>
      <c r="H617" s="237">
        <f>'Merluza común Artesanal'!G476</f>
        <v>0.63600000000000001</v>
      </c>
      <c r="I617" s="237">
        <f>'Merluza común Artesanal'!H476</f>
        <v>0</v>
      </c>
      <c r="J617" s="237">
        <f>'Merluza común Artesanal'!I476</f>
        <v>0.63600000000000001</v>
      </c>
      <c r="K617" s="237">
        <f>'Merluza común Artesanal'!J476</f>
        <v>0</v>
      </c>
      <c r="L617" s="237">
        <f>'Merluza común Artesanal'!K476</f>
        <v>0.63600000000000001</v>
      </c>
      <c r="M617" s="242">
        <f>'Merluza común Artesanal'!L476</f>
        <v>0</v>
      </c>
      <c r="N617" s="215" t="str">
        <f>'Merluza común Artesanal'!M476</f>
        <v xml:space="preserve"> -</v>
      </c>
      <c r="O617" s="45">
        <f>'Cesiones Individuales'!$B$3</f>
        <v>43465</v>
      </c>
    </row>
    <row r="618" spans="1:15" ht="15.75" customHeight="1">
      <c r="A618" s="44" t="s">
        <v>235</v>
      </c>
      <c r="B618" s="44" t="s">
        <v>236</v>
      </c>
      <c r="C618" s="44" t="s">
        <v>389</v>
      </c>
      <c r="D618" s="35" t="s">
        <v>252</v>
      </c>
      <c r="E618" s="35" t="s">
        <v>105</v>
      </c>
      <c r="F618" s="44" t="s">
        <v>241</v>
      </c>
      <c r="G618" s="44" t="s">
        <v>242</v>
      </c>
      <c r="H618" s="237">
        <f>'Merluza común Artesanal'!G477</f>
        <v>2.976</v>
      </c>
      <c r="I618" s="237">
        <f>'Merluza común Artesanal'!H477</f>
        <v>0</v>
      </c>
      <c r="J618" s="237">
        <f>'Merluza común Artesanal'!I477</f>
        <v>3.6120000000000001</v>
      </c>
      <c r="K618" s="237">
        <f>'Merluza común Artesanal'!J477</f>
        <v>2.9340000000000002</v>
      </c>
      <c r="L618" s="237">
        <f>'Merluza común Artesanal'!K477</f>
        <v>0.67799999999999994</v>
      </c>
      <c r="M618" s="242">
        <f>'Merluza común Artesanal'!L477</f>
        <v>0.81229235880398676</v>
      </c>
      <c r="N618" s="215" t="str">
        <f>'Merluza común Artesanal'!M477</f>
        <v xml:space="preserve"> -</v>
      </c>
      <c r="O618" s="45">
        <f>'Cesiones Individuales'!$B$3</f>
        <v>43465</v>
      </c>
    </row>
    <row r="619" spans="1:15" ht="15.75" customHeight="1">
      <c r="A619" s="44" t="s">
        <v>235</v>
      </c>
      <c r="B619" s="44" t="s">
        <v>236</v>
      </c>
      <c r="C619" s="44" t="s">
        <v>389</v>
      </c>
      <c r="D619" s="35" t="s">
        <v>252</v>
      </c>
      <c r="E619" s="35" t="s">
        <v>105</v>
      </c>
      <c r="F619" s="44" t="s">
        <v>243</v>
      </c>
      <c r="G619" s="44" t="s">
        <v>244</v>
      </c>
      <c r="H619" s="237">
        <f>'Merluza común Artesanal'!G478</f>
        <v>3.6120000000000001</v>
      </c>
      <c r="I619" s="237">
        <f>'Merluza común Artesanal'!H478</f>
        <v>0</v>
      </c>
      <c r="J619" s="237">
        <f>'Merluza común Artesanal'!I478</f>
        <v>4.29</v>
      </c>
      <c r="K619" s="237">
        <f>'Merluza común Artesanal'!J478</f>
        <v>2.726</v>
      </c>
      <c r="L619" s="237">
        <f>'Merluza común Artesanal'!K478</f>
        <v>1.5640000000000001</v>
      </c>
      <c r="M619" s="242">
        <f>'Merluza común Artesanal'!L478</f>
        <v>0.63543123543123547</v>
      </c>
      <c r="N619" s="215" t="str">
        <f>'Merluza común Artesanal'!M478</f>
        <v xml:space="preserve"> -</v>
      </c>
      <c r="O619" s="45">
        <f>'Cesiones Individuales'!$B$3</f>
        <v>43465</v>
      </c>
    </row>
    <row r="620" spans="1:15" ht="15.75" customHeight="1">
      <c r="A620" s="44" t="s">
        <v>235</v>
      </c>
      <c r="B620" s="44" t="s">
        <v>236</v>
      </c>
      <c r="C620" s="44" t="s">
        <v>389</v>
      </c>
      <c r="D620" s="35" t="s">
        <v>252</v>
      </c>
      <c r="E620" s="35" t="s">
        <v>105</v>
      </c>
      <c r="F620" s="44" t="s">
        <v>240</v>
      </c>
      <c r="G620" s="44" t="s">
        <v>244</v>
      </c>
      <c r="H620" s="237">
        <f>'Merluza común Artesanal'!N476</f>
        <v>7.2240000000000002</v>
      </c>
      <c r="I620" s="237">
        <f>'Merluza común Artesanal'!O476</f>
        <v>0</v>
      </c>
      <c r="J620" s="237">
        <f>'Merluza común Artesanal'!P476</f>
        <v>7.2240000000000002</v>
      </c>
      <c r="K620" s="237">
        <f>'Merluza común Artesanal'!Q476</f>
        <v>5.66</v>
      </c>
      <c r="L620" s="237">
        <f>'Merluza común Artesanal'!R476</f>
        <v>1.5640000000000001</v>
      </c>
      <c r="M620" s="242">
        <f>'Merluza común Artesanal'!S476</f>
        <v>0.78349944629014401</v>
      </c>
      <c r="N620" s="215" t="s">
        <v>583</v>
      </c>
      <c r="O620" s="45">
        <f>'Cesiones Individuales'!$B$3</f>
        <v>43465</v>
      </c>
    </row>
    <row r="621" spans="1:15" ht="15.75" customHeight="1">
      <c r="A621" s="44" t="s">
        <v>235</v>
      </c>
      <c r="B621" s="44" t="s">
        <v>236</v>
      </c>
      <c r="C621" s="44" t="s">
        <v>389</v>
      </c>
      <c r="D621" s="35" t="s">
        <v>252</v>
      </c>
      <c r="E621" s="35" t="s">
        <v>106</v>
      </c>
      <c r="F621" s="44" t="s">
        <v>240</v>
      </c>
      <c r="G621" s="44" t="s">
        <v>240</v>
      </c>
      <c r="H621" s="237">
        <f>'Merluza común Artesanal'!G479</f>
        <v>0.63600000000000001</v>
      </c>
      <c r="I621" s="237">
        <f>'Merluza común Artesanal'!H479</f>
        <v>0</v>
      </c>
      <c r="J621" s="237">
        <f>'Merluza común Artesanal'!I479</f>
        <v>0.63600000000000001</v>
      </c>
      <c r="K621" s="237">
        <f>'Merluza común Artesanal'!J479</f>
        <v>0</v>
      </c>
      <c r="L621" s="237">
        <f>'Merluza común Artesanal'!K479</f>
        <v>0.63600000000000001</v>
      </c>
      <c r="M621" s="242">
        <f>'Merluza común Artesanal'!L479</f>
        <v>0</v>
      </c>
      <c r="N621" s="215" t="str">
        <f>'Merluza común Artesanal'!M479</f>
        <v xml:space="preserve"> -</v>
      </c>
      <c r="O621" s="45">
        <f>'Cesiones Individuales'!$B$3</f>
        <v>43465</v>
      </c>
    </row>
    <row r="622" spans="1:15" ht="15.75" customHeight="1">
      <c r="A622" s="44" t="s">
        <v>235</v>
      </c>
      <c r="B622" s="44" t="s">
        <v>236</v>
      </c>
      <c r="C622" s="44" t="s">
        <v>389</v>
      </c>
      <c r="D622" s="35" t="s">
        <v>252</v>
      </c>
      <c r="E622" s="35" t="s">
        <v>106</v>
      </c>
      <c r="F622" s="44" t="s">
        <v>241</v>
      </c>
      <c r="G622" s="44" t="s">
        <v>242</v>
      </c>
      <c r="H622" s="237">
        <f>'Merluza común Artesanal'!G480</f>
        <v>2.976</v>
      </c>
      <c r="I622" s="237">
        <f>'Merluza común Artesanal'!H480</f>
        <v>0</v>
      </c>
      <c r="J622" s="237">
        <f>'Merluza común Artesanal'!I480</f>
        <v>3.6120000000000001</v>
      </c>
      <c r="K622" s="237">
        <f>'Merluza común Artesanal'!J480</f>
        <v>3.1510000000000002</v>
      </c>
      <c r="L622" s="237">
        <f>'Merluza común Artesanal'!K480</f>
        <v>0.46099999999999985</v>
      </c>
      <c r="M622" s="242">
        <f>'Merluza común Artesanal'!L480</f>
        <v>0.87236987818383172</v>
      </c>
      <c r="N622" s="215" t="str">
        <f>'Merluza común Artesanal'!M480</f>
        <v xml:space="preserve"> -</v>
      </c>
      <c r="O622" s="45">
        <f>'Cesiones Individuales'!$B$3</f>
        <v>43465</v>
      </c>
    </row>
    <row r="623" spans="1:15" ht="15.75" customHeight="1">
      <c r="A623" s="44" t="s">
        <v>235</v>
      </c>
      <c r="B623" s="44" t="s">
        <v>236</v>
      </c>
      <c r="C623" s="44" t="s">
        <v>389</v>
      </c>
      <c r="D623" s="35" t="s">
        <v>252</v>
      </c>
      <c r="E623" s="35" t="s">
        <v>106</v>
      </c>
      <c r="F623" s="44" t="s">
        <v>243</v>
      </c>
      <c r="G623" s="44" t="s">
        <v>244</v>
      </c>
      <c r="H623" s="237">
        <f>'Merluza común Artesanal'!G481</f>
        <v>3.6120000000000001</v>
      </c>
      <c r="I623" s="237">
        <f>'Merluza común Artesanal'!H481</f>
        <v>0</v>
      </c>
      <c r="J623" s="237">
        <f>'Merluza común Artesanal'!I481</f>
        <v>4.0730000000000004</v>
      </c>
      <c r="K623" s="237">
        <f>'Merluza común Artesanal'!J481</f>
        <v>3.9729999999999999</v>
      </c>
      <c r="L623" s="237">
        <f>'Merluza común Artesanal'!K481</f>
        <v>0.10000000000000053</v>
      </c>
      <c r="M623" s="242">
        <f>'Merluza común Artesanal'!L481</f>
        <v>0.9754480726737047</v>
      </c>
      <c r="N623" s="215" t="str">
        <f>'Merluza común Artesanal'!M481</f>
        <v xml:space="preserve"> -</v>
      </c>
      <c r="O623" s="45">
        <f>'Cesiones Individuales'!$B$3</f>
        <v>43465</v>
      </c>
    </row>
    <row r="624" spans="1:15" ht="15.75" customHeight="1">
      <c r="A624" s="44" t="s">
        <v>235</v>
      </c>
      <c r="B624" s="44" t="s">
        <v>236</v>
      </c>
      <c r="C624" s="44" t="s">
        <v>389</v>
      </c>
      <c r="D624" s="35" t="s">
        <v>252</v>
      </c>
      <c r="E624" s="35" t="s">
        <v>106</v>
      </c>
      <c r="F624" s="44" t="s">
        <v>240</v>
      </c>
      <c r="G624" s="44" t="s">
        <v>244</v>
      </c>
      <c r="H624" s="237">
        <f>'Merluza común Artesanal'!N479</f>
        <v>7.2240000000000002</v>
      </c>
      <c r="I624" s="237">
        <f>'Merluza común Artesanal'!O479</f>
        <v>0</v>
      </c>
      <c r="J624" s="237">
        <f>'Merluza común Artesanal'!P479</f>
        <v>7.2240000000000002</v>
      </c>
      <c r="K624" s="237">
        <f>'Merluza común Artesanal'!Q479</f>
        <v>7.1240000000000006</v>
      </c>
      <c r="L624" s="237">
        <f>'Merluza común Artesanal'!R479</f>
        <v>9.9999999999999645E-2</v>
      </c>
      <c r="M624" s="242">
        <f>'Merluza común Artesanal'!S479</f>
        <v>0.9861572535991141</v>
      </c>
      <c r="N624" s="215" t="s">
        <v>583</v>
      </c>
      <c r="O624" s="45">
        <f>'Cesiones Individuales'!$B$3</f>
        <v>43465</v>
      </c>
    </row>
    <row r="625" spans="1:15" ht="15.75" customHeight="1">
      <c r="A625" s="44" t="s">
        <v>235</v>
      </c>
      <c r="B625" s="44" t="s">
        <v>236</v>
      </c>
      <c r="C625" s="44" t="s">
        <v>389</v>
      </c>
      <c r="D625" s="35" t="s">
        <v>252</v>
      </c>
      <c r="E625" s="35" t="s">
        <v>107</v>
      </c>
      <c r="F625" s="44" t="s">
        <v>240</v>
      </c>
      <c r="G625" s="44" t="s">
        <v>240</v>
      </c>
      <c r="H625" s="237">
        <f>'Merluza común Artesanal'!G482</f>
        <v>0.63600000000000001</v>
      </c>
      <c r="I625" s="237">
        <f>'Merluza común Artesanal'!H482</f>
        <v>0</v>
      </c>
      <c r="J625" s="237">
        <f>'Merluza común Artesanal'!I482</f>
        <v>0.63600000000000001</v>
      </c>
      <c r="K625" s="237">
        <f>'Merluza común Artesanal'!J482</f>
        <v>0.32400000000000001</v>
      </c>
      <c r="L625" s="237">
        <f>'Merluza común Artesanal'!K482</f>
        <v>0.312</v>
      </c>
      <c r="M625" s="242">
        <f>'Merluza común Artesanal'!L482</f>
        <v>0.50943396226415094</v>
      </c>
      <c r="N625" s="215" t="str">
        <f>'Merluza común Artesanal'!M482</f>
        <v xml:space="preserve"> -</v>
      </c>
      <c r="O625" s="45">
        <f>'Cesiones Individuales'!$B$3</f>
        <v>43465</v>
      </c>
    </row>
    <row r="626" spans="1:15" ht="15.75" customHeight="1">
      <c r="A626" s="44" t="s">
        <v>235</v>
      </c>
      <c r="B626" s="44" t="s">
        <v>236</v>
      </c>
      <c r="C626" s="44" t="s">
        <v>389</v>
      </c>
      <c r="D626" s="35" t="s">
        <v>252</v>
      </c>
      <c r="E626" s="35" t="s">
        <v>107</v>
      </c>
      <c r="F626" s="44" t="s">
        <v>241</v>
      </c>
      <c r="G626" s="44" t="s">
        <v>242</v>
      </c>
      <c r="H626" s="237">
        <f>'Merluza común Artesanal'!G483</f>
        <v>2.9769999999999999</v>
      </c>
      <c r="I626" s="237">
        <f>'Merluza común Artesanal'!H483</f>
        <v>0</v>
      </c>
      <c r="J626" s="237">
        <f>'Merluza común Artesanal'!I483</f>
        <v>3.2889999999999997</v>
      </c>
      <c r="K626" s="237">
        <f>'Merluza común Artesanal'!J483</f>
        <v>2.34</v>
      </c>
      <c r="L626" s="237">
        <f>'Merluza común Artesanal'!K483</f>
        <v>0.94899999999999984</v>
      </c>
      <c r="M626" s="242">
        <f>'Merluza común Artesanal'!L483</f>
        <v>0.71146245059288538</v>
      </c>
      <c r="N626" s="215" t="str">
        <f>'Merluza común Artesanal'!M483</f>
        <v xml:space="preserve"> -</v>
      </c>
      <c r="O626" s="45">
        <f>'Cesiones Individuales'!$B$3</f>
        <v>43465</v>
      </c>
    </row>
    <row r="627" spans="1:15" ht="15.75" customHeight="1">
      <c r="A627" s="44" t="s">
        <v>235</v>
      </c>
      <c r="B627" s="44" t="s">
        <v>236</v>
      </c>
      <c r="C627" s="44" t="s">
        <v>389</v>
      </c>
      <c r="D627" s="35" t="s">
        <v>252</v>
      </c>
      <c r="E627" s="35" t="s">
        <v>107</v>
      </c>
      <c r="F627" s="44" t="s">
        <v>243</v>
      </c>
      <c r="G627" s="44" t="s">
        <v>244</v>
      </c>
      <c r="H627" s="237">
        <f>'Merluza común Artesanal'!G484</f>
        <v>3.613</v>
      </c>
      <c r="I627" s="237">
        <f>'Merluza común Artesanal'!H484</f>
        <v>0</v>
      </c>
      <c r="J627" s="237">
        <f>'Merluza común Artesanal'!I484</f>
        <v>4.5619999999999994</v>
      </c>
      <c r="K627" s="237">
        <f>'Merluza común Artesanal'!J484</f>
        <v>3.367</v>
      </c>
      <c r="L627" s="237">
        <f>'Merluza común Artesanal'!K484</f>
        <v>1.1949999999999994</v>
      </c>
      <c r="M627" s="242">
        <f>'Merluza común Artesanal'!L484</f>
        <v>0.73805348531345916</v>
      </c>
      <c r="N627" s="215" t="str">
        <f>'Merluza común Artesanal'!M484</f>
        <v xml:space="preserve"> -</v>
      </c>
      <c r="O627" s="45">
        <f>'Cesiones Individuales'!$B$3</f>
        <v>43465</v>
      </c>
    </row>
    <row r="628" spans="1:15" ht="15.75" customHeight="1">
      <c r="A628" s="44" t="s">
        <v>235</v>
      </c>
      <c r="B628" s="44" t="s">
        <v>236</v>
      </c>
      <c r="C628" s="44" t="s">
        <v>389</v>
      </c>
      <c r="D628" s="35" t="s">
        <v>252</v>
      </c>
      <c r="E628" s="35" t="s">
        <v>107</v>
      </c>
      <c r="F628" s="44" t="s">
        <v>240</v>
      </c>
      <c r="G628" s="44" t="s">
        <v>244</v>
      </c>
      <c r="H628" s="237">
        <f>'Merluza común Artesanal'!N482</f>
        <v>7.226</v>
      </c>
      <c r="I628" s="237">
        <f>'Merluza común Artesanal'!O482</f>
        <v>0</v>
      </c>
      <c r="J628" s="237">
        <f>'Merluza común Artesanal'!P482</f>
        <v>7.226</v>
      </c>
      <c r="K628" s="237">
        <f>'Merluza común Artesanal'!Q482</f>
        <v>6.0309999999999997</v>
      </c>
      <c r="L628" s="237">
        <f>'Merluza común Artesanal'!R482</f>
        <v>1.1950000000000003</v>
      </c>
      <c r="M628" s="242">
        <f>'Merluza común Artesanal'!S482</f>
        <v>0.83462496540271236</v>
      </c>
      <c r="N628" s="215" t="s">
        <v>583</v>
      </c>
      <c r="O628" s="45">
        <f>'Cesiones Individuales'!$B$3</f>
        <v>43465</v>
      </c>
    </row>
    <row r="629" spans="1:15" ht="15.75" customHeight="1">
      <c r="A629" s="44" t="s">
        <v>235</v>
      </c>
      <c r="B629" s="44" t="s">
        <v>236</v>
      </c>
      <c r="C629" s="44" t="s">
        <v>389</v>
      </c>
      <c r="D629" s="35" t="s">
        <v>252</v>
      </c>
      <c r="E629" s="35" t="s">
        <v>108</v>
      </c>
      <c r="F629" s="44" t="s">
        <v>240</v>
      </c>
      <c r="G629" s="44" t="s">
        <v>240</v>
      </c>
      <c r="H629" s="237">
        <f>'Merluza común Artesanal'!G485</f>
        <v>0.63600000000000001</v>
      </c>
      <c r="I629" s="237">
        <f>'Merluza común Artesanal'!H485</f>
        <v>0</v>
      </c>
      <c r="J629" s="237">
        <f>'Merluza común Artesanal'!I485</f>
        <v>0.63600000000000001</v>
      </c>
      <c r="K629" s="237">
        <f>'Merluza común Artesanal'!J485</f>
        <v>0</v>
      </c>
      <c r="L629" s="237">
        <f>'Merluza común Artesanal'!K485</f>
        <v>0.63600000000000001</v>
      </c>
      <c r="M629" s="242">
        <f>'Merluza común Artesanal'!L485</f>
        <v>0</v>
      </c>
      <c r="N629" s="215" t="str">
        <f>'Merluza común Artesanal'!M485</f>
        <v xml:space="preserve"> -</v>
      </c>
      <c r="O629" s="45">
        <f>'Cesiones Individuales'!$B$3</f>
        <v>43465</v>
      </c>
    </row>
    <row r="630" spans="1:15" ht="15.75" customHeight="1">
      <c r="A630" s="44" t="s">
        <v>235</v>
      </c>
      <c r="B630" s="44" t="s">
        <v>236</v>
      </c>
      <c r="C630" s="44" t="s">
        <v>389</v>
      </c>
      <c r="D630" s="35" t="s">
        <v>252</v>
      </c>
      <c r="E630" s="35" t="s">
        <v>108</v>
      </c>
      <c r="F630" s="44" t="s">
        <v>241</v>
      </c>
      <c r="G630" s="44" t="s">
        <v>242</v>
      </c>
      <c r="H630" s="237">
        <f>'Merluza común Artesanal'!G486</f>
        <v>2.9740000000000002</v>
      </c>
      <c r="I630" s="237">
        <f>'Merluza común Artesanal'!H486</f>
        <v>0</v>
      </c>
      <c r="J630" s="237">
        <f>'Merluza común Artesanal'!I486</f>
        <v>3.6100000000000003</v>
      </c>
      <c r="K630" s="237">
        <f>'Merluza común Artesanal'!J486</f>
        <v>1.9980000000000002</v>
      </c>
      <c r="L630" s="237">
        <f>'Merluza común Artesanal'!K486</f>
        <v>1.6120000000000001</v>
      </c>
      <c r="M630" s="242">
        <f>'Merluza común Artesanal'!L486</f>
        <v>0.55346260387811641</v>
      </c>
      <c r="N630" s="215" t="str">
        <f>'Merluza común Artesanal'!M486</f>
        <v xml:space="preserve"> -</v>
      </c>
      <c r="O630" s="45">
        <f>'Cesiones Individuales'!$B$3</f>
        <v>43465</v>
      </c>
    </row>
    <row r="631" spans="1:15" ht="15.75" customHeight="1">
      <c r="A631" s="44" t="s">
        <v>235</v>
      </c>
      <c r="B631" s="44" t="s">
        <v>236</v>
      </c>
      <c r="C631" s="44" t="s">
        <v>389</v>
      </c>
      <c r="D631" s="35" t="s">
        <v>252</v>
      </c>
      <c r="E631" s="35" t="s">
        <v>108</v>
      </c>
      <c r="F631" s="44" t="s">
        <v>243</v>
      </c>
      <c r="G631" s="44" t="s">
        <v>244</v>
      </c>
      <c r="H631" s="237">
        <f>'Merluza común Artesanal'!G487</f>
        <v>3.61</v>
      </c>
      <c r="I631" s="237">
        <f>'Merluza común Artesanal'!H487</f>
        <v>0</v>
      </c>
      <c r="J631" s="237">
        <f>'Merluza común Artesanal'!I487</f>
        <v>5.2219999999999995</v>
      </c>
      <c r="K631" s="237">
        <f>'Merluza común Artesanal'!J487</f>
        <v>4.46</v>
      </c>
      <c r="L631" s="237">
        <f>'Merluza común Artesanal'!K487</f>
        <v>0.76199999999999957</v>
      </c>
      <c r="M631" s="242">
        <f>'Merluza común Artesanal'!L487</f>
        <v>0.85407889697433936</v>
      </c>
      <c r="N631" s="215">
        <f>'Merluza común Artesanal'!M487</f>
        <v>43463</v>
      </c>
      <c r="O631" s="45">
        <f>'Cesiones Individuales'!$B$3</f>
        <v>43465</v>
      </c>
    </row>
    <row r="632" spans="1:15" ht="15.75" customHeight="1">
      <c r="A632" s="44" t="s">
        <v>235</v>
      </c>
      <c r="B632" s="44" t="s">
        <v>236</v>
      </c>
      <c r="C632" s="44" t="s">
        <v>389</v>
      </c>
      <c r="D632" s="35" t="s">
        <v>252</v>
      </c>
      <c r="E632" s="35" t="s">
        <v>108</v>
      </c>
      <c r="F632" s="44" t="s">
        <v>240</v>
      </c>
      <c r="G632" s="44" t="s">
        <v>244</v>
      </c>
      <c r="H632" s="237">
        <f>'Merluza común Artesanal'!N485</f>
        <v>7.2200000000000006</v>
      </c>
      <c r="I632" s="237">
        <f>'Merluza común Artesanal'!O485</f>
        <v>0</v>
      </c>
      <c r="J632" s="237">
        <f>'Merluza común Artesanal'!P485</f>
        <v>7.2200000000000006</v>
      </c>
      <c r="K632" s="237">
        <f>'Merluza común Artesanal'!Q485</f>
        <v>6.4580000000000002</v>
      </c>
      <c r="L632" s="237">
        <f>'Merluza común Artesanal'!R485</f>
        <v>0.76200000000000045</v>
      </c>
      <c r="M632" s="242">
        <f>'Merluza común Artesanal'!S485</f>
        <v>0.89445983379501381</v>
      </c>
      <c r="N632" s="215" t="s">
        <v>583</v>
      </c>
      <c r="O632" s="45">
        <f>'Cesiones Individuales'!$B$3</f>
        <v>43465</v>
      </c>
    </row>
    <row r="633" spans="1:15" ht="15.75" customHeight="1">
      <c r="A633" s="44" t="s">
        <v>235</v>
      </c>
      <c r="B633" s="44" t="s">
        <v>236</v>
      </c>
      <c r="C633" s="44" t="s">
        <v>389</v>
      </c>
      <c r="D633" s="35" t="s">
        <v>252</v>
      </c>
      <c r="E633" s="35" t="s">
        <v>109</v>
      </c>
      <c r="F633" s="44" t="s">
        <v>240</v>
      </c>
      <c r="G633" s="44" t="s">
        <v>240</v>
      </c>
      <c r="H633" s="237">
        <f>'Merluza común Artesanal'!G488</f>
        <v>0.63500000000000001</v>
      </c>
      <c r="I633" s="237">
        <f>'Merluza común Artesanal'!H488</f>
        <v>0</v>
      </c>
      <c r="J633" s="237">
        <f>'Merluza común Artesanal'!I488</f>
        <v>0.63500000000000001</v>
      </c>
      <c r="K633" s="237">
        <f>'Merluza común Artesanal'!J488</f>
        <v>0</v>
      </c>
      <c r="L633" s="237">
        <f>'Merluza común Artesanal'!K488</f>
        <v>0.63500000000000001</v>
      </c>
      <c r="M633" s="242">
        <f>'Merluza común Artesanal'!L488</f>
        <v>0</v>
      </c>
      <c r="N633" s="215" t="str">
        <f>'Merluza común Artesanal'!M488</f>
        <v xml:space="preserve"> -</v>
      </c>
      <c r="O633" s="45">
        <f>'Cesiones Individuales'!$B$3</f>
        <v>43465</v>
      </c>
    </row>
    <row r="634" spans="1:15" ht="15.75" customHeight="1">
      <c r="A634" s="44" t="s">
        <v>235</v>
      </c>
      <c r="B634" s="44" t="s">
        <v>236</v>
      </c>
      <c r="C634" s="44" t="s">
        <v>389</v>
      </c>
      <c r="D634" s="35" t="s">
        <v>252</v>
      </c>
      <c r="E634" s="35" t="s">
        <v>109</v>
      </c>
      <c r="F634" s="44" t="s">
        <v>241</v>
      </c>
      <c r="G634" s="44" t="s">
        <v>242</v>
      </c>
      <c r="H634" s="237">
        <f>'Merluza común Artesanal'!G489</f>
        <v>2.972</v>
      </c>
      <c r="I634" s="237">
        <f>'Merluza común Artesanal'!H489</f>
        <v>0</v>
      </c>
      <c r="J634" s="237">
        <f>'Merluza común Artesanal'!I489</f>
        <v>3.6070000000000002</v>
      </c>
      <c r="K634" s="237">
        <f>'Merluza común Artesanal'!J489</f>
        <v>1.9309999999999998</v>
      </c>
      <c r="L634" s="237">
        <f>'Merluza común Artesanal'!K489</f>
        <v>1.6760000000000004</v>
      </c>
      <c r="M634" s="242">
        <f>'Merluza común Artesanal'!L489</f>
        <v>0.53534793457166607</v>
      </c>
      <c r="N634" s="215" t="str">
        <f>'Merluza común Artesanal'!M489</f>
        <v xml:space="preserve"> -</v>
      </c>
      <c r="O634" s="45">
        <f>'Cesiones Individuales'!$B$3</f>
        <v>43465</v>
      </c>
    </row>
    <row r="635" spans="1:15" ht="15.75" customHeight="1">
      <c r="A635" s="44" t="s">
        <v>235</v>
      </c>
      <c r="B635" s="44" t="s">
        <v>236</v>
      </c>
      <c r="C635" s="44" t="s">
        <v>389</v>
      </c>
      <c r="D635" s="35" t="s">
        <v>252</v>
      </c>
      <c r="E635" s="35" t="s">
        <v>109</v>
      </c>
      <c r="F635" s="44" t="s">
        <v>243</v>
      </c>
      <c r="G635" s="44" t="s">
        <v>244</v>
      </c>
      <c r="H635" s="237">
        <f>'Merluza común Artesanal'!G490</f>
        <v>3.6070000000000002</v>
      </c>
      <c r="I635" s="237">
        <f>'Merluza común Artesanal'!H490</f>
        <v>0</v>
      </c>
      <c r="J635" s="237">
        <f>'Merluza común Artesanal'!I490</f>
        <v>5.2830000000000004</v>
      </c>
      <c r="K635" s="237">
        <f>'Merluza común Artesanal'!J490</f>
        <v>5.133</v>
      </c>
      <c r="L635" s="237">
        <f>'Merluza común Artesanal'!K490</f>
        <v>0.15000000000000036</v>
      </c>
      <c r="M635" s="242">
        <f>'Merluza común Artesanal'!L490</f>
        <v>0.97160704145371946</v>
      </c>
      <c r="N635" s="215">
        <f>'Merluza común Artesanal'!M490</f>
        <v>43463</v>
      </c>
      <c r="O635" s="45">
        <f>'Cesiones Individuales'!$B$3</f>
        <v>43465</v>
      </c>
    </row>
    <row r="636" spans="1:15" ht="15.75" customHeight="1">
      <c r="A636" s="44" t="s">
        <v>235</v>
      </c>
      <c r="B636" s="44" t="s">
        <v>236</v>
      </c>
      <c r="C636" s="44" t="s">
        <v>389</v>
      </c>
      <c r="D636" s="35" t="s">
        <v>252</v>
      </c>
      <c r="E636" s="35" t="s">
        <v>109</v>
      </c>
      <c r="F636" s="44" t="s">
        <v>240</v>
      </c>
      <c r="G636" s="44" t="s">
        <v>244</v>
      </c>
      <c r="H636" s="237">
        <f>'Merluza común Artesanal'!N488</f>
        <v>7.2140000000000004</v>
      </c>
      <c r="I636" s="237">
        <f>'Merluza común Artesanal'!O488</f>
        <v>0</v>
      </c>
      <c r="J636" s="237">
        <f>'Merluza común Artesanal'!P488</f>
        <v>7.2140000000000004</v>
      </c>
      <c r="K636" s="237">
        <f>'Merluza común Artesanal'!Q488</f>
        <v>7.0640000000000001</v>
      </c>
      <c r="L636" s="237">
        <f>'Merluza común Artesanal'!R488</f>
        <v>0.15000000000000036</v>
      </c>
      <c r="M636" s="242">
        <f>'Merluza común Artesanal'!S488</f>
        <v>0.97920709731078459</v>
      </c>
      <c r="N636" s="215" t="s">
        <v>583</v>
      </c>
      <c r="O636" s="45">
        <f>'Cesiones Individuales'!$B$3</f>
        <v>43465</v>
      </c>
    </row>
    <row r="637" spans="1:15" ht="15.75" customHeight="1">
      <c r="A637" s="44" t="s">
        <v>235</v>
      </c>
      <c r="B637" s="44" t="s">
        <v>236</v>
      </c>
      <c r="C637" s="44" t="s">
        <v>389</v>
      </c>
      <c r="D637" s="35" t="s">
        <v>252</v>
      </c>
      <c r="E637" s="35" t="s">
        <v>110</v>
      </c>
      <c r="F637" s="44" t="s">
        <v>240</v>
      </c>
      <c r="G637" s="44" t="s">
        <v>240</v>
      </c>
      <c r="H637" s="237">
        <f>'Merluza común Artesanal'!G491</f>
        <v>0.63500000000000001</v>
      </c>
      <c r="I637" s="237">
        <f>'Merluza común Artesanal'!H491</f>
        <v>0</v>
      </c>
      <c r="J637" s="237">
        <f>'Merluza común Artesanal'!I491</f>
        <v>0.63500000000000001</v>
      </c>
      <c r="K637" s="237">
        <f>'Merluza común Artesanal'!J491</f>
        <v>0.03</v>
      </c>
      <c r="L637" s="237">
        <f>'Merluza común Artesanal'!K491</f>
        <v>0.60499999999999998</v>
      </c>
      <c r="M637" s="242">
        <f>'Merluza común Artesanal'!L491</f>
        <v>4.7244094488188976E-2</v>
      </c>
      <c r="N637" s="215" t="str">
        <f>'Merluza común Artesanal'!M491</f>
        <v xml:space="preserve"> -</v>
      </c>
      <c r="O637" s="45">
        <f>'Cesiones Individuales'!$B$3</f>
        <v>43465</v>
      </c>
    </row>
    <row r="638" spans="1:15" ht="15.75" customHeight="1">
      <c r="A638" s="44" t="s">
        <v>235</v>
      </c>
      <c r="B638" s="44" t="s">
        <v>236</v>
      </c>
      <c r="C638" s="44" t="s">
        <v>389</v>
      </c>
      <c r="D638" s="35" t="s">
        <v>252</v>
      </c>
      <c r="E638" s="35" t="s">
        <v>110</v>
      </c>
      <c r="F638" s="44" t="s">
        <v>241</v>
      </c>
      <c r="G638" s="44" t="s">
        <v>242</v>
      </c>
      <c r="H638" s="237">
        <f>'Merluza común Artesanal'!G492</f>
        <v>2.972</v>
      </c>
      <c r="I638" s="237">
        <f>'Merluza común Artesanal'!H492</f>
        <v>0</v>
      </c>
      <c r="J638" s="237">
        <f>'Merluza común Artesanal'!I492</f>
        <v>3.577</v>
      </c>
      <c r="K638" s="237">
        <f>'Merluza común Artesanal'!J492</f>
        <v>2.3220000000000001</v>
      </c>
      <c r="L638" s="237">
        <f>'Merluza común Artesanal'!K492</f>
        <v>1.2549999999999999</v>
      </c>
      <c r="M638" s="242">
        <f>'Merluza común Artesanal'!L492</f>
        <v>0.64914733016494275</v>
      </c>
      <c r="N638" s="215" t="str">
        <f>'Merluza común Artesanal'!M492</f>
        <v xml:space="preserve"> -</v>
      </c>
      <c r="O638" s="45">
        <f>'Cesiones Individuales'!$B$3</f>
        <v>43465</v>
      </c>
    </row>
    <row r="639" spans="1:15" ht="15.75" customHeight="1">
      <c r="A639" s="44" t="s">
        <v>235</v>
      </c>
      <c r="B639" s="44" t="s">
        <v>236</v>
      </c>
      <c r="C639" s="44" t="s">
        <v>389</v>
      </c>
      <c r="D639" s="35" t="s">
        <v>252</v>
      </c>
      <c r="E639" s="35" t="s">
        <v>110</v>
      </c>
      <c r="F639" s="44" t="s">
        <v>243</v>
      </c>
      <c r="G639" s="44" t="s">
        <v>244</v>
      </c>
      <c r="H639" s="237">
        <f>'Merluza común Artesanal'!G493</f>
        <v>3.6070000000000002</v>
      </c>
      <c r="I639" s="237">
        <f>'Merluza común Artesanal'!H493</f>
        <v>0</v>
      </c>
      <c r="J639" s="237">
        <f>'Merluza común Artesanal'!I493</f>
        <v>4.8620000000000001</v>
      </c>
      <c r="K639" s="237">
        <f>'Merluza común Artesanal'!J493</f>
        <v>3.03</v>
      </c>
      <c r="L639" s="237">
        <f>'Merluza común Artesanal'!K493</f>
        <v>1.8320000000000003</v>
      </c>
      <c r="M639" s="242">
        <f>'Merluza común Artesanal'!L493</f>
        <v>0.62320032908268197</v>
      </c>
      <c r="N639" s="215" t="str">
        <f>'Merluza común Artesanal'!M493</f>
        <v xml:space="preserve"> -</v>
      </c>
      <c r="O639" s="45">
        <f>'Cesiones Individuales'!$B$3</f>
        <v>43465</v>
      </c>
    </row>
    <row r="640" spans="1:15" ht="15.75" customHeight="1">
      <c r="A640" s="44" t="s">
        <v>235</v>
      </c>
      <c r="B640" s="44" t="s">
        <v>236</v>
      </c>
      <c r="C640" s="44" t="s">
        <v>389</v>
      </c>
      <c r="D640" s="35" t="s">
        <v>252</v>
      </c>
      <c r="E640" s="35" t="s">
        <v>110</v>
      </c>
      <c r="F640" s="44" t="s">
        <v>240</v>
      </c>
      <c r="G640" s="44" t="s">
        <v>244</v>
      </c>
      <c r="H640" s="237">
        <f>'Merluza común Artesanal'!N491</f>
        <v>7.2140000000000004</v>
      </c>
      <c r="I640" s="237">
        <f>'Merluza común Artesanal'!O491</f>
        <v>0</v>
      </c>
      <c r="J640" s="237">
        <f>'Merluza común Artesanal'!P491</f>
        <v>7.2140000000000004</v>
      </c>
      <c r="K640" s="237">
        <f>'Merluza común Artesanal'!Q491</f>
        <v>5.3819999999999997</v>
      </c>
      <c r="L640" s="237">
        <f>'Merluza común Artesanal'!R491</f>
        <v>1.8320000000000007</v>
      </c>
      <c r="M640" s="242">
        <f>'Merluza común Artesanal'!S491</f>
        <v>0.74604934848904902</v>
      </c>
      <c r="N640" s="215" t="s">
        <v>583</v>
      </c>
      <c r="O640" s="45">
        <f>'Cesiones Individuales'!$B$3</f>
        <v>43465</v>
      </c>
    </row>
    <row r="641" spans="1:15" ht="15.75" customHeight="1">
      <c r="A641" s="44" t="s">
        <v>235</v>
      </c>
      <c r="B641" s="44" t="s">
        <v>236</v>
      </c>
      <c r="C641" s="44" t="s">
        <v>389</v>
      </c>
      <c r="D641" s="35" t="s">
        <v>252</v>
      </c>
      <c r="E641" s="35" t="s">
        <v>111</v>
      </c>
      <c r="F641" s="44" t="s">
        <v>240</v>
      </c>
      <c r="G641" s="44" t="s">
        <v>240</v>
      </c>
      <c r="H641" s="237">
        <f>'Merluza común Artesanal'!G494</f>
        <v>0.63600000000000001</v>
      </c>
      <c r="I641" s="237">
        <f>'Merluza común Artesanal'!H494</f>
        <v>0</v>
      </c>
      <c r="J641" s="237">
        <f>'Merluza común Artesanal'!I494</f>
        <v>0.63600000000000001</v>
      </c>
      <c r="K641" s="237">
        <f>'Merluza común Artesanal'!J494</f>
        <v>0.15</v>
      </c>
      <c r="L641" s="237">
        <f>'Merluza común Artesanal'!K494</f>
        <v>0.48599999999999999</v>
      </c>
      <c r="M641" s="242">
        <f>'Merluza común Artesanal'!L494</f>
        <v>0.23584905660377356</v>
      </c>
      <c r="N641" s="215" t="str">
        <f>'Merluza común Artesanal'!M494</f>
        <v xml:space="preserve"> -</v>
      </c>
      <c r="O641" s="45">
        <f>'Cesiones Individuales'!$B$3</f>
        <v>43465</v>
      </c>
    </row>
    <row r="642" spans="1:15" ht="15.75" customHeight="1">
      <c r="A642" s="44" t="s">
        <v>235</v>
      </c>
      <c r="B642" s="44" t="s">
        <v>236</v>
      </c>
      <c r="C642" s="44" t="s">
        <v>389</v>
      </c>
      <c r="D642" s="35" t="s">
        <v>252</v>
      </c>
      <c r="E642" s="35" t="s">
        <v>111</v>
      </c>
      <c r="F642" s="44" t="s">
        <v>241</v>
      </c>
      <c r="G642" s="44" t="s">
        <v>242</v>
      </c>
      <c r="H642" s="237">
        <f>'Merluza común Artesanal'!G495</f>
        <v>2.9790000000000001</v>
      </c>
      <c r="I642" s="237">
        <f>'Merluza común Artesanal'!H495</f>
        <v>0</v>
      </c>
      <c r="J642" s="237">
        <f>'Merluza común Artesanal'!I495</f>
        <v>3.4649999999999999</v>
      </c>
      <c r="K642" s="237">
        <f>'Merluza común Artesanal'!J495</f>
        <v>2.6</v>
      </c>
      <c r="L642" s="237">
        <f>'Merluza común Artesanal'!K495</f>
        <v>0.86499999999999977</v>
      </c>
      <c r="M642" s="242">
        <f>'Merluza común Artesanal'!L495</f>
        <v>0.75036075036075045</v>
      </c>
      <c r="N642" s="215" t="str">
        <f>'Merluza común Artesanal'!M495</f>
        <v xml:space="preserve"> -</v>
      </c>
      <c r="O642" s="45">
        <f>'Cesiones Individuales'!$B$3</f>
        <v>43465</v>
      </c>
    </row>
    <row r="643" spans="1:15" ht="15.75" customHeight="1">
      <c r="A643" s="44" t="s">
        <v>235</v>
      </c>
      <c r="B643" s="44" t="s">
        <v>236</v>
      </c>
      <c r="C643" s="44" t="s">
        <v>389</v>
      </c>
      <c r="D643" s="35" t="s">
        <v>252</v>
      </c>
      <c r="E643" s="35" t="s">
        <v>111</v>
      </c>
      <c r="F643" s="44" t="s">
        <v>243</v>
      </c>
      <c r="G643" s="44" t="s">
        <v>244</v>
      </c>
      <c r="H643" s="237">
        <f>'Merluza común Artesanal'!G496</f>
        <v>3.6160000000000001</v>
      </c>
      <c r="I643" s="237">
        <f>'Merluza común Artesanal'!H496</f>
        <v>0</v>
      </c>
      <c r="J643" s="237">
        <f>'Merluza común Artesanal'!I496</f>
        <v>4.4809999999999999</v>
      </c>
      <c r="K643" s="237">
        <f>'Merluza común Artesanal'!J496</f>
        <v>4.2320000000000002</v>
      </c>
      <c r="L643" s="237">
        <f>'Merluza común Artesanal'!K496</f>
        <v>0.24899999999999967</v>
      </c>
      <c r="M643" s="242">
        <f>'Merluza común Artesanal'!L496</f>
        <v>0.94443204641821032</v>
      </c>
      <c r="N643" s="215" t="str">
        <f>'Merluza común Artesanal'!M496</f>
        <v xml:space="preserve"> -</v>
      </c>
      <c r="O643" s="45">
        <f>'Cesiones Individuales'!$B$3</f>
        <v>43465</v>
      </c>
    </row>
    <row r="644" spans="1:15" ht="15.75" customHeight="1">
      <c r="A644" s="44" t="s">
        <v>235</v>
      </c>
      <c r="B644" s="44" t="s">
        <v>236</v>
      </c>
      <c r="C644" s="44" t="s">
        <v>389</v>
      </c>
      <c r="D644" s="35" t="s">
        <v>252</v>
      </c>
      <c r="E644" s="35" t="s">
        <v>111</v>
      </c>
      <c r="F644" s="44" t="s">
        <v>240</v>
      </c>
      <c r="G644" s="44" t="s">
        <v>244</v>
      </c>
      <c r="H644" s="237">
        <f>'Merluza común Artesanal'!N494</f>
        <v>7.2309999999999999</v>
      </c>
      <c r="I644" s="237">
        <f>'Merluza común Artesanal'!O494</f>
        <v>0</v>
      </c>
      <c r="J644" s="237">
        <f>'Merluza común Artesanal'!P494</f>
        <v>7.2309999999999999</v>
      </c>
      <c r="K644" s="237">
        <f>'Merluza común Artesanal'!Q494</f>
        <v>6.9820000000000002</v>
      </c>
      <c r="L644" s="237">
        <f>'Merluza común Artesanal'!R494</f>
        <v>0.24899999999999967</v>
      </c>
      <c r="M644" s="242">
        <f>'Merluza común Artesanal'!S494</f>
        <v>0.96556492877886879</v>
      </c>
      <c r="N644" s="215" t="s">
        <v>583</v>
      </c>
      <c r="O644" s="45">
        <f>'Cesiones Individuales'!$B$3</f>
        <v>43465</v>
      </c>
    </row>
    <row r="645" spans="1:15" ht="15.75" customHeight="1">
      <c r="A645" s="44" t="s">
        <v>235</v>
      </c>
      <c r="B645" s="44" t="s">
        <v>236</v>
      </c>
      <c r="C645" s="44" t="s">
        <v>389</v>
      </c>
      <c r="D645" s="35" t="s">
        <v>252</v>
      </c>
      <c r="E645" s="35" t="s">
        <v>308</v>
      </c>
      <c r="F645" s="44" t="s">
        <v>240</v>
      </c>
      <c r="G645" s="44" t="s">
        <v>240</v>
      </c>
      <c r="H645" s="237">
        <f>'Merluza común Artesanal'!G497</f>
        <v>0.63600000000000001</v>
      </c>
      <c r="I645" s="237">
        <f>'Merluza común Artesanal'!H497</f>
        <v>0</v>
      </c>
      <c r="J645" s="237">
        <f>'Merluza común Artesanal'!I497</f>
        <v>0.63600000000000001</v>
      </c>
      <c r="K645" s="237">
        <f>'Merluza común Artesanal'!J497</f>
        <v>0</v>
      </c>
      <c r="L645" s="237">
        <f>'Merluza común Artesanal'!K497</f>
        <v>0.63600000000000001</v>
      </c>
      <c r="M645" s="242">
        <f>'Merluza común Artesanal'!L497</f>
        <v>0</v>
      </c>
      <c r="N645" s="215" t="str">
        <f>'Merluza común Artesanal'!M497</f>
        <v xml:space="preserve"> -</v>
      </c>
      <c r="O645" s="45">
        <f>'Cesiones Individuales'!$B$3</f>
        <v>43465</v>
      </c>
    </row>
    <row r="646" spans="1:15" ht="15.75" customHeight="1">
      <c r="A646" s="44" t="s">
        <v>235</v>
      </c>
      <c r="B646" s="44" t="s">
        <v>236</v>
      </c>
      <c r="C646" s="44" t="s">
        <v>389</v>
      </c>
      <c r="D646" s="35" t="s">
        <v>252</v>
      </c>
      <c r="E646" s="35" t="s">
        <v>308</v>
      </c>
      <c r="F646" s="44" t="s">
        <v>241</v>
      </c>
      <c r="G646" s="44" t="s">
        <v>242</v>
      </c>
      <c r="H646" s="237">
        <f>'Merluza común Artesanal'!G498</f>
        <v>2.9769999999999999</v>
      </c>
      <c r="I646" s="237">
        <f>'Merluza común Artesanal'!H498</f>
        <v>-0.7</v>
      </c>
      <c r="J646" s="237">
        <f>'Merluza común Artesanal'!I498</f>
        <v>2.9130000000000003</v>
      </c>
      <c r="K646" s="237">
        <f>'Merluza común Artesanal'!J498</f>
        <v>1.8450000000000002</v>
      </c>
      <c r="L646" s="237">
        <f>'Merluza común Artesanal'!K498</f>
        <v>1.0680000000000001</v>
      </c>
      <c r="M646" s="242">
        <f>'Merluza común Artesanal'!L498</f>
        <v>0.6333676622039135</v>
      </c>
      <c r="N646" s="215" t="str">
        <f>'Merluza común Artesanal'!M498</f>
        <v xml:space="preserve"> -</v>
      </c>
      <c r="O646" s="45">
        <f>'Cesiones Individuales'!$B$3</f>
        <v>43465</v>
      </c>
    </row>
    <row r="647" spans="1:15" ht="15.75" customHeight="1">
      <c r="A647" s="44" t="s">
        <v>235</v>
      </c>
      <c r="B647" s="44" t="s">
        <v>236</v>
      </c>
      <c r="C647" s="44" t="s">
        <v>389</v>
      </c>
      <c r="D647" s="35" t="s">
        <v>252</v>
      </c>
      <c r="E647" s="35" t="s">
        <v>308</v>
      </c>
      <c r="F647" s="44" t="s">
        <v>243</v>
      </c>
      <c r="G647" s="44" t="s">
        <v>244</v>
      </c>
      <c r="H647" s="237">
        <f>'Merluza común Artesanal'!G499</f>
        <v>3.6120000000000001</v>
      </c>
      <c r="I647" s="237">
        <f>'Merluza común Artesanal'!H499</f>
        <v>0</v>
      </c>
      <c r="J647" s="237">
        <f>'Merluza común Artesanal'!I499</f>
        <v>4.68</v>
      </c>
      <c r="K647" s="237">
        <f>'Merluza común Artesanal'!J499</f>
        <v>3.5680000000000001</v>
      </c>
      <c r="L647" s="237">
        <f>'Merluza común Artesanal'!K499</f>
        <v>1.1119999999999997</v>
      </c>
      <c r="M647" s="242">
        <f>'Merluza común Artesanal'!L499</f>
        <v>0.76239316239316246</v>
      </c>
      <c r="N647" s="215">
        <f>'Merluza común Artesanal'!M499</f>
        <v>43465</v>
      </c>
      <c r="O647" s="45">
        <f>'Cesiones Individuales'!$B$3</f>
        <v>43465</v>
      </c>
    </row>
    <row r="648" spans="1:15" ht="15.75" customHeight="1">
      <c r="A648" s="44" t="s">
        <v>235</v>
      </c>
      <c r="B648" s="44" t="s">
        <v>236</v>
      </c>
      <c r="C648" s="44" t="s">
        <v>389</v>
      </c>
      <c r="D648" s="35" t="s">
        <v>252</v>
      </c>
      <c r="E648" s="35" t="s">
        <v>308</v>
      </c>
      <c r="F648" s="44" t="s">
        <v>240</v>
      </c>
      <c r="G648" s="44" t="s">
        <v>244</v>
      </c>
      <c r="H648" s="237">
        <f>'Merluza común Artesanal'!N497</f>
        <v>7.2249999999999996</v>
      </c>
      <c r="I648" s="237">
        <f>'Merluza común Artesanal'!O497</f>
        <v>-0.7</v>
      </c>
      <c r="J648" s="237">
        <f>'Merluza común Artesanal'!P497</f>
        <v>6.5249999999999995</v>
      </c>
      <c r="K648" s="237">
        <f>'Merluza común Artesanal'!Q497</f>
        <v>5.4130000000000003</v>
      </c>
      <c r="L648" s="237">
        <f>'Merluza común Artesanal'!R497</f>
        <v>1.1119999999999992</v>
      </c>
      <c r="M648" s="242">
        <f>'Merluza común Artesanal'!S497</f>
        <v>0.82957854406130282</v>
      </c>
      <c r="N648" s="215" t="s">
        <v>583</v>
      </c>
      <c r="O648" s="45">
        <f>'Cesiones Individuales'!$B$3</f>
        <v>43465</v>
      </c>
    </row>
    <row r="649" spans="1:15" ht="15.75" customHeight="1">
      <c r="A649" s="44" t="s">
        <v>235</v>
      </c>
      <c r="B649" s="44" t="s">
        <v>236</v>
      </c>
      <c r="C649" s="44" t="s">
        <v>389</v>
      </c>
      <c r="D649" s="35" t="s">
        <v>252</v>
      </c>
      <c r="E649" s="35" t="s">
        <v>309</v>
      </c>
      <c r="F649" s="44" t="s">
        <v>240</v>
      </c>
      <c r="G649" s="44" t="s">
        <v>240</v>
      </c>
      <c r="H649" s="237">
        <f>'Merluza común Artesanal'!G500</f>
        <v>0.63500000000000001</v>
      </c>
      <c r="I649" s="237">
        <f>'Merluza común Artesanal'!H500</f>
        <v>0</v>
      </c>
      <c r="J649" s="237">
        <f>'Merluza común Artesanal'!I500</f>
        <v>0.63500000000000001</v>
      </c>
      <c r="K649" s="237">
        <f>'Merluza común Artesanal'!J500</f>
        <v>0</v>
      </c>
      <c r="L649" s="237">
        <f>'Merluza común Artesanal'!K500</f>
        <v>0.63500000000000001</v>
      </c>
      <c r="M649" s="242">
        <f>'Merluza común Artesanal'!L500</f>
        <v>0</v>
      </c>
      <c r="N649" s="215" t="str">
        <f>'Merluza común Artesanal'!M500</f>
        <v xml:space="preserve"> -</v>
      </c>
      <c r="O649" s="45">
        <f>'Cesiones Individuales'!$B$3</f>
        <v>43465</v>
      </c>
    </row>
    <row r="650" spans="1:15" ht="15.75" customHeight="1">
      <c r="A650" s="44" t="s">
        <v>235</v>
      </c>
      <c r="B650" s="44" t="s">
        <v>236</v>
      </c>
      <c r="C650" s="44" t="s">
        <v>389</v>
      </c>
      <c r="D650" s="35" t="s">
        <v>252</v>
      </c>
      <c r="E650" s="35" t="s">
        <v>309</v>
      </c>
      <c r="F650" s="44" t="s">
        <v>241</v>
      </c>
      <c r="G650" s="44" t="s">
        <v>242</v>
      </c>
      <c r="H650" s="237">
        <f>'Merluza común Artesanal'!G501</f>
        <v>2.9750000000000001</v>
      </c>
      <c r="I650" s="237">
        <f>'Merluza común Artesanal'!H501</f>
        <v>0</v>
      </c>
      <c r="J650" s="237">
        <f>'Merluza común Artesanal'!I501</f>
        <v>3.6100000000000003</v>
      </c>
      <c r="K650" s="237">
        <f>'Merluza común Artesanal'!J501</f>
        <v>2.1059999999999999</v>
      </c>
      <c r="L650" s="237">
        <f>'Merluza común Artesanal'!K501</f>
        <v>1.5040000000000004</v>
      </c>
      <c r="M650" s="242">
        <f>'Merluza común Artesanal'!L501</f>
        <v>0.58337950138504147</v>
      </c>
      <c r="N650" s="215" t="str">
        <f>'Merluza común Artesanal'!M501</f>
        <v xml:space="preserve"> -</v>
      </c>
      <c r="O650" s="45">
        <f>'Cesiones Individuales'!$B$3</f>
        <v>43465</v>
      </c>
    </row>
    <row r="651" spans="1:15" ht="15.75" customHeight="1">
      <c r="A651" s="44" t="s">
        <v>235</v>
      </c>
      <c r="B651" s="44" t="s">
        <v>236</v>
      </c>
      <c r="C651" s="44" t="s">
        <v>389</v>
      </c>
      <c r="D651" s="35" t="s">
        <v>252</v>
      </c>
      <c r="E651" s="35" t="s">
        <v>309</v>
      </c>
      <c r="F651" s="44" t="s">
        <v>243</v>
      </c>
      <c r="G651" s="44" t="s">
        <v>244</v>
      </c>
      <c r="H651" s="237">
        <f>'Merluza común Artesanal'!G502</f>
        <v>3.6110000000000002</v>
      </c>
      <c r="I651" s="237">
        <f>'Merluza común Artesanal'!H502</f>
        <v>0</v>
      </c>
      <c r="J651" s="237">
        <f>'Merluza común Artesanal'!I502</f>
        <v>5.1150000000000002</v>
      </c>
      <c r="K651" s="237">
        <f>'Merluza común Artesanal'!J502</f>
        <v>3.9409999999999998</v>
      </c>
      <c r="L651" s="237">
        <f>'Merluza común Artesanal'!K502</f>
        <v>1.1740000000000004</v>
      </c>
      <c r="M651" s="242">
        <f>'Merluza común Artesanal'!L502</f>
        <v>0.7704789833822091</v>
      </c>
      <c r="N651" s="215" t="str">
        <f>'Merluza común Artesanal'!M502</f>
        <v xml:space="preserve"> -</v>
      </c>
      <c r="O651" s="45">
        <f>'Cesiones Individuales'!$B$3</f>
        <v>43465</v>
      </c>
    </row>
    <row r="652" spans="1:15" ht="15.75" customHeight="1">
      <c r="A652" s="44" t="s">
        <v>235</v>
      </c>
      <c r="B652" s="44" t="s">
        <v>236</v>
      </c>
      <c r="C652" s="44" t="s">
        <v>389</v>
      </c>
      <c r="D652" s="35" t="s">
        <v>252</v>
      </c>
      <c r="E652" s="35" t="s">
        <v>309</v>
      </c>
      <c r="F652" s="44" t="s">
        <v>240</v>
      </c>
      <c r="G652" s="44" t="s">
        <v>244</v>
      </c>
      <c r="H652" s="237">
        <f>'Merluza común Artesanal'!N500</f>
        <v>7.2210000000000001</v>
      </c>
      <c r="I652" s="237">
        <f>'Merluza común Artesanal'!O500</f>
        <v>0</v>
      </c>
      <c r="J652" s="237">
        <f>'Merluza común Artesanal'!P500</f>
        <v>7.2210000000000001</v>
      </c>
      <c r="K652" s="237">
        <f>'Merluza común Artesanal'!Q500</f>
        <v>6.0469999999999997</v>
      </c>
      <c r="L652" s="237">
        <f>'Merluza común Artesanal'!R500</f>
        <v>1.1740000000000004</v>
      </c>
      <c r="M652" s="242">
        <f>'Merluza común Artesanal'!S500</f>
        <v>0.83741864007755151</v>
      </c>
      <c r="N652" s="215" t="s">
        <v>583</v>
      </c>
      <c r="O652" s="45">
        <f>'Cesiones Individuales'!$B$3</f>
        <v>43465</v>
      </c>
    </row>
    <row r="653" spans="1:15" ht="15.75" customHeight="1">
      <c r="A653" s="44" t="s">
        <v>235</v>
      </c>
      <c r="B653" s="44" t="s">
        <v>236</v>
      </c>
      <c r="C653" s="44" t="s">
        <v>389</v>
      </c>
      <c r="D653" s="35" t="s">
        <v>252</v>
      </c>
      <c r="E653" s="35" t="s">
        <v>112</v>
      </c>
      <c r="F653" s="44" t="s">
        <v>240</v>
      </c>
      <c r="G653" s="44" t="s">
        <v>240</v>
      </c>
      <c r="H653" s="237">
        <f>'Merluza común Artesanal'!G503</f>
        <v>0.63600000000000001</v>
      </c>
      <c r="I653" s="237">
        <f>'Merluza común Artesanal'!H503</f>
        <v>0</v>
      </c>
      <c r="J653" s="237">
        <f>'Merluza común Artesanal'!I503</f>
        <v>0.63600000000000001</v>
      </c>
      <c r="K653" s="237">
        <f>'Merluza común Artesanal'!J503</f>
        <v>0</v>
      </c>
      <c r="L653" s="237">
        <f>'Merluza común Artesanal'!K503</f>
        <v>0.63600000000000001</v>
      </c>
      <c r="M653" s="242">
        <f>'Merluza común Artesanal'!L503</f>
        <v>0</v>
      </c>
      <c r="N653" s="215" t="str">
        <f>'Merluza común Artesanal'!M503</f>
        <v xml:space="preserve"> -</v>
      </c>
      <c r="O653" s="45">
        <f>'Cesiones Individuales'!$B$3</f>
        <v>43465</v>
      </c>
    </row>
    <row r="654" spans="1:15" ht="15.75" customHeight="1">
      <c r="A654" s="44" t="s">
        <v>235</v>
      </c>
      <c r="B654" s="44" t="s">
        <v>236</v>
      </c>
      <c r="C654" s="44" t="s">
        <v>389</v>
      </c>
      <c r="D654" s="35" t="s">
        <v>252</v>
      </c>
      <c r="E654" s="35" t="s">
        <v>112</v>
      </c>
      <c r="F654" s="44" t="s">
        <v>241</v>
      </c>
      <c r="G654" s="44" t="s">
        <v>242</v>
      </c>
      <c r="H654" s="237">
        <f>'Merluza común Artesanal'!G504</f>
        <v>2.9780000000000002</v>
      </c>
      <c r="I654" s="237">
        <f>'Merluza común Artesanal'!H504</f>
        <v>0</v>
      </c>
      <c r="J654" s="237">
        <f>'Merluza común Artesanal'!I504</f>
        <v>3.6140000000000003</v>
      </c>
      <c r="K654" s="237">
        <f>'Merluza común Artesanal'!J504</f>
        <v>1.2440000000000002</v>
      </c>
      <c r="L654" s="237">
        <f>'Merluza común Artesanal'!K504</f>
        <v>2.37</v>
      </c>
      <c r="M654" s="242">
        <f>'Merluza común Artesanal'!L504</f>
        <v>0.34421693414499172</v>
      </c>
      <c r="N654" s="215" t="str">
        <f>'Merluza común Artesanal'!M504</f>
        <v xml:space="preserve"> -</v>
      </c>
      <c r="O654" s="45">
        <f>'Cesiones Individuales'!$B$3</f>
        <v>43465</v>
      </c>
    </row>
    <row r="655" spans="1:15" ht="15.75" customHeight="1">
      <c r="A655" s="44" t="s">
        <v>235</v>
      </c>
      <c r="B655" s="44" t="s">
        <v>236</v>
      </c>
      <c r="C655" s="44" t="s">
        <v>389</v>
      </c>
      <c r="D655" s="35" t="s">
        <v>252</v>
      </c>
      <c r="E655" s="35" t="s">
        <v>112</v>
      </c>
      <c r="F655" s="44" t="s">
        <v>243</v>
      </c>
      <c r="G655" s="44" t="s">
        <v>244</v>
      </c>
      <c r="H655" s="237">
        <f>'Merluza común Artesanal'!G505</f>
        <v>3.6139999999999999</v>
      </c>
      <c r="I655" s="237">
        <f>'Merluza común Artesanal'!H505</f>
        <v>0</v>
      </c>
      <c r="J655" s="237">
        <f>'Merluza común Artesanal'!I505</f>
        <v>5.984</v>
      </c>
      <c r="K655" s="237">
        <f>'Merluza común Artesanal'!J505</f>
        <v>5.617</v>
      </c>
      <c r="L655" s="237">
        <f>'Merluza común Artesanal'!K505</f>
        <v>0.36699999999999999</v>
      </c>
      <c r="M655" s="242">
        <f>'Merluza común Artesanal'!L505</f>
        <v>0.93866978609625673</v>
      </c>
      <c r="N655" s="215" t="str">
        <f>'Merluza común Artesanal'!M505</f>
        <v xml:space="preserve"> -</v>
      </c>
      <c r="O655" s="45">
        <f>'Cesiones Individuales'!$B$3</f>
        <v>43465</v>
      </c>
    </row>
    <row r="656" spans="1:15" ht="15.75" customHeight="1">
      <c r="A656" s="44" t="s">
        <v>235</v>
      </c>
      <c r="B656" s="44" t="s">
        <v>236</v>
      </c>
      <c r="C656" s="44" t="s">
        <v>389</v>
      </c>
      <c r="D656" s="35" t="s">
        <v>252</v>
      </c>
      <c r="E656" s="35" t="s">
        <v>112</v>
      </c>
      <c r="F656" s="44" t="s">
        <v>240</v>
      </c>
      <c r="G656" s="44" t="s">
        <v>244</v>
      </c>
      <c r="H656" s="237">
        <f>'Merluza común Artesanal'!N503</f>
        <v>7.2279999999999998</v>
      </c>
      <c r="I656" s="237">
        <f>'Merluza común Artesanal'!O503</f>
        <v>0</v>
      </c>
      <c r="J656" s="237">
        <f>'Merluza común Artesanal'!P503</f>
        <v>7.2279999999999998</v>
      </c>
      <c r="K656" s="237">
        <f>'Merluza común Artesanal'!Q503</f>
        <v>6.8610000000000007</v>
      </c>
      <c r="L656" s="237">
        <f>'Merluza común Artesanal'!R503</f>
        <v>0.3669999999999991</v>
      </c>
      <c r="M656" s="242">
        <f>'Merluza común Artesanal'!S503</f>
        <v>0.94922523519645829</v>
      </c>
      <c r="N656" s="215" t="s">
        <v>583</v>
      </c>
      <c r="O656" s="45">
        <f>'Cesiones Individuales'!$B$3</f>
        <v>43465</v>
      </c>
    </row>
    <row r="657" spans="1:15" ht="15.75" customHeight="1">
      <c r="A657" s="44" t="s">
        <v>235</v>
      </c>
      <c r="B657" s="44" t="s">
        <v>236</v>
      </c>
      <c r="C657" s="44" t="s">
        <v>389</v>
      </c>
      <c r="D657" s="35" t="s">
        <v>252</v>
      </c>
      <c r="E657" s="35" t="s">
        <v>113</v>
      </c>
      <c r="F657" s="44" t="s">
        <v>240</v>
      </c>
      <c r="G657" s="44" t="s">
        <v>240</v>
      </c>
      <c r="H657" s="237">
        <f>'Merluza común Artesanal'!G506</f>
        <v>0.63500000000000001</v>
      </c>
      <c r="I657" s="237">
        <f>'Merluza común Artesanal'!H506</f>
        <v>0</v>
      </c>
      <c r="J657" s="237">
        <f>'Merluza común Artesanal'!I506</f>
        <v>0.63500000000000001</v>
      </c>
      <c r="K657" s="237">
        <f>'Merluza común Artesanal'!J506</f>
        <v>0.04</v>
      </c>
      <c r="L657" s="237">
        <f>'Merluza común Artesanal'!K506</f>
        <v>0.59499999999999997</v>
      </c>
      <c r="M657" s="242">
        <f>'Merluza común Artesanal'!L506</f>
        <v>6.2992125984251968E-2</v>
      </c>
      <c r="N657" s="215" t="str">
        <f>'Merluza común Artesanal'!M506</f>
        <v xml:space="preserve"> -</v>
      </c>
      <c r="O657" s="45">
        <f>'Cesiones Individuales'!$B$3</f>
        <v>43465</v>
      </c>
    </row>
    <row r="658" spans="1:15" ht="15.75" customHeight="1">
      <c r="A658" s="44" t="s">
        <v>235</v>
      </c>
      <c r="B658" s="44" t="s">
        <v>236</v>
      </c>
      <c r="C658" s="44" t="s">
        <v>389</v>
      </c>
      <c r="D658" s="35" t="s">
        <v>252</v>
      </c>
      <c r="E658" s="35" t="s">
        <v>113</v>
      </c>
      <c r="F658" s="44" t="s">
        <v>241</v>
      </c>
      <c r="G658" s="44" t="s">
        <v>242</v>
      </c>
      <c r="H658" s="237">
        <f>'Merluza común Artesanal'!G507</f>
        <v>4.7770000000000001</v>
      </c>
      <c r="I658" s="237">
        <f>'Merluza común Artesanal'!H507</f>
        <v>0.7</v>
      </c>
      <c r="J658" s="237">
        <f>'Merluza común Artesanal'!I507</f>
        <v>6.0720000000000001</v>
      </c>
      <c r="K658" s="237">
        <f>'Merluza común Artesanal'!J507</f>
        <v>3.5859999999999999</v>
      </c>
      <c r="L658" s="237">
        <f>'Merluza común Artesanal'!K507</f>
        <v>2.4860000000000002</v>
      </c>
      <c r="M658" s="242">
        <f>'Merluza común Artesanal'!L507</f>
        <v>0.59057971014492749</v>
      </c>
      <c r="N658" s="216">
        <f>'Merluza común Artesanal'!M507</f>
        <v>43188</v>
      </c>
      <c r="O658" s="45">
        <f>'Cesiones Individuales'!$B$3</f>
        <v>43465</v>
      </c>
    </row>
    <row r="659" spans="1:15" ht="15.75" customHeight="1">
      <c r="A659" s="44" t="s">
        <v>235</v>
      </c>
      <c r="B659" s="44" t="s">
        <v>236</v>
      </c>
      <c r="C659" s="44" t="s">
        <v>389</v>
      </c>
      <c r="D659" s="35" t="s">
        <v>252</v>
      </c>
      <c r="E659" s="35" t="s">
        <v>113</v>
      </c>
      <c r="F659" s="44" t="s">
        <v>243</v>
      </c>
      <c r="G659" s="44" t="s">
        <v>244</v>
      </c>
      <c r="H659" s="237">
        <f>'Merluza común Artesanal'!G508</f>
        <v>1.8029999999999999</v>
      </c>
      <c r="I659" s="237">
        <f>'Merluza común Artesanal'!H508</f>
        <v>0</v>
      </c>
      <c r="J659" s="237">
        <f>'Merluza común Artesanal'!I508</f>
        <v>4.2889999999999997</v>
      </c>
      <c r="K659" s="237">
        <f>'Merluza común Artesanal'!J508</f>
        <v>3.7389999999999999</v>
      </c>
      <c r="L659" s="237">
        <f>'Merluza común Artesanal'!K508</f>
        <v>0.54999999999999982</v>
      </c>
      <c r="M659" s="242">
        <f>'Merluza común Artesanal'!L508</f>
        <v>0.87176498018186066</v>
      </c>
      <c r="N659" s="215">
        <f>'Merluza común Artesanal'!M508</f>
        <v>43465</v>
      </c>
      <c r="O659" s="45">
        <f>'Cesiones Individuales'!$B$3</f>
        <v>43465</v>
      </c>
    </row>
    <row r="660" spans="1:15" ht="15.75" customHeight="1">
      <c r="A660" s="44" t="s">
        <v>235</v>
      </c>
      <c r="B660" s="44" t="s">
        <v>236</v>
      </c>
      <c r="C660" s="44" t="s">
        <v>389</v>
      </c>
      <c r="D660" s="35" t="s">
        <v>252</v>
      </c>
      <c r="E660" s="35" t="s">
        <v>113</v>
      </c>
      <c r="F660" s="44" t="s">
        <v>240</v>
      </c>
      <c r="G660" s="44" t="s">
        <v>244</v>
      </c>
      <c r="H660" s="237">
        <f>'Merluza común Artesanal'!N506</f>
        <v>7.2149999999999999</v>
      </c>
      <c r="I660" s="237">
        <f>'Merluza común Artesanal'!O506</f>
        <v>0.7</v>
      </c>
      <c r="J660" s="237">
        <f>'Merluza común Artesanal'!P506</f>
        <v>7.915</v>
      </c>
      <c r="K660" s="237">
        <f>'Merluza común Artesanal'!Q506</f>
        <v>7.3650000000000002</v>
      </c>
      <c r="L660" s="237">
        <f>'Merluza común Artesanal'!R506</f>
        <v>0.54999999999999982</v>
      </c>
      <c r="M660" s="242">
        <f>'Merluza común Artesanal'!S506</f>
        <v>0.93051168667087814</v>
      </c>
      <c r="N660" s="215" t="s">
        <v>583</v>
      </c>
      <c r="O660" s="45">
        <f>'Cesiones Individuales'!$B$3</f>
        <v>43465</v>
      </c>
    </row>
    <row r="661" spans="1:15" ht="15.75" customHeight="1">
      <c r="A661" s="44" t="s">
        <v>235</v>
      </c>
      <c r="B661" s="44" t="s">
        <v>236</v>
      </c>
      <c r="C661" s="44" t="s">
        <v>389</v>
      </c>
      <c r="D661" s="35" t="s">
        <v>252</v>
      </c>
      <c r="E661" s="35" t="s">
        <v>114</v>
      </c>
      <c r="F661" s="44" t="s">
        <v>240</v>
      </c>
      <c r="G661" s="44" t="s">
        <v>240</v>
      </c>
      <c r="H661" s="237">
        <f>'Merluza común Artesanal'!G509</f>
        <v>0.63500000000000001</v>
      </c>
      <c r="I661" s="237">
        <f>'Merluza común Artesanal'!H509</f>
        <v>0</v>
      </c>
      <c r="J661" s="237">
        <f>'Merluza común Artesanal'!I509</f>
        <v>0.63500000000000001</v>
      </c>
      <c r="K661" s="237">
        <f>'Merluza común Artesanal'!J509</f>
        <v>0</v>
      </c>
      <c r="L661" s="237">
        <f>'Merluza común Artesanal'!K509</f>
        <v>0.63500000000000001</v>
      </c>
      <c r="M661" s="242">
        <f>'Merluza común Artesanal'!L509</f>
        <v>0</v>
      </c>
      <c r="N661" s="215" t="str">
        <f>'Merluza común Artesanal'!M509</f>
        <v xml:space="preserve"> -</v>
      </c>
      <c r="O661" s="45">
        <f>'Cesiones Individuales'!$B$3</f>
        <v>43465</v>
      </c>
    </row>
    <row r="662" spans="1:15" ht="15.75" customHeight="1">
      <c r="A662" s="44" t="s">
        <v>235</v>
      </c>
      <c r="B662" s="44" t="s">
        <v>236</v>
      </c>
      <c r="C662" s="44" t="s">
        <v>389</v>
      </c>
      <c r="D662" s="35" t="s">
        <v>252</v>
      </c>
      <c r="E662" s="35" t="s">
        <v>114</v>
      </c>
      <c r="F662" s="44" t="s">
        <v>241</v>
      </c>
      <c r="G662" s="44" t="s">
        <v>242</v>
      </c>
      <c r="H662" s="237">
        <f>'Merluza común Artesanal'!G510</f>
        <v>2.9740000000000002</v>
      </c>
      <c r="I662" s="237">
        <f>'Merluza común Artesanal'!H510</f>
        <v>0</v>
      </c>
      <c r="J662" s="237">
        <f>'Merluza común Artesanal'!I510</f>
        <v>3.609</v>
      </c>
      <c r="K662" s="237">
        <f>'Merluza común Artesanal'!J510</f>
        <v>2.4</v>
      </c>
      <c r="L662" s="237">
        <f>'Merluza común Artesanal'!K510</f>
        <v>1.2090000000000001</v>
      </c>
      <c r="M662" s="242">
        <f>'Merluza común Artesanal'!L510</f>
        <v>0.66500415627597675</v>
      </c>
      <c r="N662" s="215" t="str">
        <f>'Merluza común Artesanal'!M510</f>
        <v xml:space="preserve"> -</v>
      </c>
      <c r="O662" s="45">
        <f>'Cesiones Individuales'!$B$3</f>
        <v>43465</v>
      </c>
    </row>
    <row r="663" spans="1:15" ht="15.75" customHeight="1">
      <c r="A663" s="44" t="s">
        <v>235</v>
      </c>
      <c r="B663" s="44" t="s">
        <v>236</v>
      </c>
      <c r="C663" s="44" t="s">
        <v>389</v>
      </c>
      <c r="D663" s="35" t="s">
        <v>252</v>
      </c>
      <c r="E663" s="35" t="s">
        <v>114</v>
      </c>
      <c r="F663" s="44" t="s">
        <v>243</v>
      </c>
      <c r="G663" s="44" t="s">
        <v>244</v>
      </c>
      <c r="H663" s="237">
        <f>'Merluza común Artesanal'!G511</f>
        <v>3.609</v>
      </c>
      <c r="I663" s="237">
        <f>'Merluza común Artesanal'!H511</f>
        <v>0</v>
      </c>
      <c r="J663" s="237">
        <f>'Merluza común Artesanal'!I511</f>
        <v>4.8179999999999996</v>
      </c>
      <c r="K663" s="237">
        <f>'Merluza común Artesanal'!J511</f>
        <v>4.5220000000000002</v>
      </c>
      <c r="L663" s="237">
        <f>'Merluza común Artesanal'!K511</f>
        <v>0.29599999999999937</v>
      </c>
      <c r="M663" s="242">
        <f>'Merluza común Artesanal'!L511</f>
        <v>0.93856371938563732</v>
      </c>
      <c r="N663" s="215" t="str">
        <f>'Merluza común Artesanal'!M511</f>
        <v xml:space="preserve"> -</v>
      </c>
      <c r="O663" s="45">
        <f>'Cesiones Individuales'!$B$3</f>
        <v>43465</v>
      </c>
    </row>
    <row r="664" spans="1:15" ht="15.75" customHeight="1">
      <c r="A664" s="44" t="s">
        <v>235</v>
      </c>
      <c r="B664" s="44" t="s">
        <v>236</v>
      </c>
      <c r="C664" s="44" t="s">
        <v>389</v>
      </c>
      <c r="D664" s="35" t="s">
        <v>252</v>
      </c>
      <c r="E664" s="35" t="s">
        <v>114</v>
      </c>
      <c r="F664" s="44" t="s">
        <v>240</v>
      </c>
      <c r="G664" s="44" t="s">
        <v>244</v>
      </c>
      <c r="H664" s="237">
        <f>'Merluza común Artesanal'!N509</f>
        <v>7.218</v>
      </c>
      <c r="I664" s="237">
        <f>'Merluza común Artesanal'!O509</f>
        <v>0</v>
      </c>
      <c r="J664" s="237">
        <f>'Merluza común Artesanal'!P509</f>
        <v>7.218</v>
      </c>
      <c r="K664" s="237">
        <f>'Merluza común Artesanal'!Q509</f>
        <v>6.9220000000000006</v>
      </c>
      <c r="L664" s="237">
        <f>'Merluza común Artesanal'!R509</f>
        <v>0.29599999999999937</v>
      </c>
      <c r="M664" s="242">
        <f>'Merluza común Artesanal'!S509</f>
        <v>0.95899141036298152</v>
      </c>
      <c r="N664" s="215" t="s">
        <v>583</v>
      </c>
      <c r="O664" s="45">
        <f>'Cesiones Individuales'!$B$3</f>
        <v>43465</v>
      </c>
    </row>
    <row r="665" spans="1:15" ht="15.75" customHeight="1">
      <c r="A665" s="44" t="s">
        <v>235</v>
      </c>
      <c r="B665" s="44" t="s">
        <v>236</v>
      </c>
      <c r="C665" s="44" t="s">
        <v>389</v>
      </c>
      <c r="D665" s="35" t="s">
        <v>252</v>
      </c>
      <c r="E665" s="35" t="s">
        <v>263</v>
      </c>
      <c r="F665" s="44" t="s">
        <v>240</v>
      </c>
      <c r="G665" s="44" t="s">
        <v>240</v>
      </c>
      <c r="H665" s="237">
        <f>'Merluza común Artesanal'!G512</f>
        <v>0.63600000000000001</v>
      </c>
      <c r="I665" s="237">
        <f>'Merluza común Artesanal'!H512</f>
        <v>0</v>
      </c>
      <c r="J665" s="237">
        <f>'Merluza común Artesanal'!I512</f>
        <v>0.63600000000000001</v>
      </c>
      <c r="K665" s="237">
        <f>'Merluza común Artesanal'!J512</f>
        <v>0.6</v>
      </c>
      <c r="L665" s="237">
        <f>'Merluza común Artesanal'!K512</f>
        <v>3.6000000000000032E-2</v>
      </c>
      <c r="M665" s="242">
        <f>'Merluza común Artesanal'!L512</f>
        <v>0.94339622641509424</v>
      </c>
      <c r="N665" s="215" t="str">
        <f>'Merluza común Artesanal'!M512</f>
        <v xml:space="preserve"> -</v>
      </c>
      <c r="O665" s="45">
        <f>'Cesiones Individuales'!$B$3</f>
        <v>43465</v>
      </c>
    </row>
    <row r="666" spans="1:15" ht="15.75" customHeight="1">
      <c r="A666" s="44" t="s">
        <v>235</v>
      </c>
      <c r="B666" s="44" t="s">
        <v>236</v>
      </c>
      <c r="C666" s="44" t="s">
        <v>389</v>
      </c>
      <c r="D666" s="35" t="s">
        <v>252</v>
      </c>
      <c r="E666" s="35" t="s">
        <v>263</v>
      </c>
      <c r="F666" s="44" t="s">
        <v>241</v>
      </c>
      <c r="G666" s="44" t="s">
        <v>242</v>
      </c>
      <c r="H666" s="237">
        <f>'Merluza común Artesanal'!G513</f>
        <v>2.9780000000000002</v>
      </c>
      <c r="I666" s="237">
        <f>'Merluza común Artesanal'!H513</f>
        <v>0</v>
      </c>
      <c r="J666" s="237">
        <f>'Merluza común Artesanal'!I513</f>
        <v>3.0140000000000002</v>
      </c>
      <c r="K666" s="237">
        <f>'Merluza común Artesanal'!J513</f>
        <v>2.4300000000000006</v>
      </c>
      <c r="L666" s="237">
        <f>'Merluza común Artesanal'!K513</f>
        <v>0.58399999999999963</v>
      </c>
      <c r="M666" s="242">
        <f>'Merluza común Artesanal'!L513</f>
        <v>0.80623755806237574</v>
      </c>
      <c r="N666" s="215" t="str">
        <f>'Merluza común Artesanal'!M513</f>
        <v xml:space="preserve"> -</v>
      </c>
      <c r="O666" s="45">
        <f>'Cesiones Individuales'!$B$3</f>
        <v>43465</v>
      </c>
    </row>
    <row r="667" spans="1:15" ht="15.75" customHeight="1">
      <c r="A667" s="44" t="s">
        <v>235</v>
      </c>
      <c r="B667" s="44" t="s">
        <v>236</v>
      </c>
      <c r="C667" s="44" t="s">
        <v>389</v>
      </c>
      <c r="D667" s="35" t="s">
        <v>252</v>
      </c>
      <c r="E667" s="35" t="s">
        <v>263</v>
      </c>
      <c r="F667" s="44" t="s">
        <v>243</v>
      </c>
      <c r="G667" s="44" t="s">
        <v>244</v>
      </c>
      <c r="H667" s="237">
        <f>'Merluza común Artesanal'!G514</f>
        <v>3.6139999999999999</v>
      </c>
      <c r="I667" s="237">
        <f>'Merluza común Artesanal'!H514</f>
        <v>0</v>
      </c>
      <c r="J667" s="237">
        <f>'Merluza común Artesanal'!I514</f>
        <v>4.1979999999999995</v>
      </c>
      <c r="K667" s="237">
        <f>'Merluza común Artesanal'!J514</f>
        <v>3.4830000000000001</v>
      </c>
      <c r="L667" s="237">
        <f>'Merluza común Artesanal'!K514</f>
        <v>0.71499999999999941</v>
      </c>
      <c r="M667" s="242">
        <f>'Merluza común Artesanal'!L514</f>
        <v>0.82968080038113401</v>
      </c>
      <c r="N667" s="215" t="str">
        <f>'Merluza común Artesanal'!M514</f>
        <v xml:space="preserve"> -</v>
      </c>
      <c r="O667" s="45">
        <f>'Cesiones Individuales'!$B$3</f>
        <v>43465</v>
      </c>
    </row>
    <row r="668" spans="1:15" ht="15.75" customHeight="1">
      <c r="A668" s="44" t="s">
        <v>235</v>
      </c>
      <c r="B668" s="44" t="s">
        <v>236</v>
      </c>
      <c r="C668" s="44" t="s">
        <v>389</v>
      </c>
      <c r="D668" s="35" t="s">
        <v>252</v>
      </c>
      <c r="E668" s="35" t="s">
        <v>263</v>
      </c>
      <c r="F668" s="44" t="s">
        <v>240</v>
      </c>
      <c r="G668" s="44" t="s">
        <v>244</v>
      </c>
      <c r="H668" s="237">
        <f>'Merluza común Artesanal'!N512</f>
        <v>7.2279999999999998</v>
      </c>
      <c r="I668" s="237">
        <f>'Merluza común Artesanal'!O512</f>
        <v>0</v>
      </c>
      <c r="J668" s="237">
        <f>'Merluza común Artesanal'!P512</f>
        <v>7.2279999999999998</v>
      </c>
      <c r="K668" s="237">
        <f>'Merluza común Artesanal'!Q512</f>
        <v>6.5130000000000008</v>
      </c>
      <c r="L668" s="237">
        <f>'Merluza común Artesanal'!R512</f>
        <v>0.71499999999999897</v>
      </c>
      <c r="M668" s="242">
        <f>'Merluza común Artesanal'!S512</f>
        <v>0.90107913669064765</v>
      </c>
      <c r="N668" s="215" t="s">
        <v>583</v>
      </c>
      <c r="O668" s="45">
        <f>'Cesiones Individuales'!$B$3</f>
        <v>43465</v>
      </c>
    </row>
    <row r="669" spans="1:15" ht="15.75" customHeight="1">
      <c r="A669" s="44" t="s">
        <v>235</v>
      </c>
      <c r="B669" s="44" t="s">
        <v>236</v>
      </c>
      <c r="C669" s="44" t="s">
        <v>389</v>
      </c>
      <c r="D669" s="35" t="s">
        <v>252</v>
      </c>
      <c r="E669" s="35" t="s">
        <v>310</v>
      </c>
      <c r="F669" s="44" t="s">
        <v>240</v>
      </c>
      <c r="G669" s="44" t="s">
        <v>240</v>
      </c>
      <c r="H669" s="237">
        <f>'Merluza común Artesanal'!G515</f>
        <v>0.63500000000000001</v>
      </c>
      <c r="I669" s="237">
        <f>'Merluza común Artesanal'!H515</f>
        <v>0</v>
      </c>
      <c r="J669" s="237">
        <f>'Merluza común Artesanal'!I515</f>
        <v>0.63500000000000001</v>
      </c>
      <c r="K669" s="237">
        <f>'Merluza común Artesanal'!J515</f>
        <v>0</v>
      </c>
      <c r="L669" s="237">
        <f>'Merluza común Artesanal'!K515</f>
        <v>0.63500000000000001</v>
      </c>
      <c r="M669" s="242">
        <f>'Merluza común Artesanal'!L515</f>
        <v>0</v>
      </c>
      <c r="N669" s="215" t="str">
        <f>'Merluza común Artesanal'!M515</f>
        <v xml:space="preserve"> -</v>
      </c>
      <c r="O669" s="45">
        <f>'Cesiones Individuales'!$B$3</f>
        <v>43465</v>
      </c>
    </row>
    <row r="670" spans="1:15" ht="15.75" customHeight="1">
      <c r="A670" s="44" t="s">
        <v>235</v>
      </c>
      <c r="B670" s="44" t="s">
        <v>236</v>
      </c>
      <c r="C670" s="44" t="s">
        <v>389</v>
      </c>
      <c r="D670" s="35" t="s">
        <v>252</v>
      </c>
      <c r="E670" s="35" t="s">
        <v>310</v>
      </c>
      <c r="F670" s="44" t="s">
        <v>241</v>
      </c>
      <c r="G670" s="44" t="s">
        <v>242</v>
      </c>
      <c r="H670" s="237">
        <f>'Merluza común Artesanal'!G516</f>
        <v>2.9750000000000001</v>
      </c>
      <c r="I670" s="237">
        <f>'Merluza común Artesanal'!H516</f>
        <v>0</v>
      </c>
      <c r="J670" s="237">
        <f>'Merluza común Artesanal'!I516</f>
        <v>3.6100000000000003</v>
      </c>
      <c r="K670" s="237">
        <f>'Merluza común Artesanal'!J516</f>
        <v>1.2010000000000001</v>
      </c>
      <c r="L670" s="237">
        <f>'Merluza común Artesanal'!K516</f>
        <v>2.4090000000000003</v>
      </c>
      <c r="M670" s="242">
        <f>'Merluza común Artesanal'!L516</f>
        <v>0.33268698060941826</v>
      </c>
      <c r="N670" s="215" t="str">
        <f>'Merluza común Artesanal'!M516</f>
        <v xml:space="preserve"> -</v>
      </c>
      <c r="O670" s="45">
        <f>'Cesiones Individuales'!$B$3</f>
        <v>43465</v>
      </c>
    </row>
    <row r="671" spans="1:15" ht="15.75" customHeight="1">
      <c r="A671" s="44" t="s">
        <v>235</v>
      </c>
      <c r="B671" s="44" t="s">
        <v>236</v>
      </c>
      <c r="C671" s="44" t="s">
        <v>389</v>
      </c>
      <c r="D671" s="35" t="s">
        <v>252</v>
      </c>
      <c r="E671" s="35" t="s">
        <v>310</v>
      </c>
      <c r="F671" s="44" t="s">
        <v>243</v>
      </c>
      <c r="G671" s="44" t="s">
        <v>244</v>
      </c>
      <c r="H671" s="237">
        <f>'Merluza común Artesanal'!G517</f>
        <v>3.61</v>
      </c>
      <c r="I671" s="237">
        <f>'Merluza común Artesanal'!H517</f>
        <v>0</v>
      </c>
      <c r="J671" s="237">
        <f>'Merluza común Artesanal'!I517</f>
        <v>6.0190000000000001</v>
      </c>
      <c r="K671" s="237">
        <f>'Merluza común Artesanal'!J517</f>
        <v>5.8239999999999998</v>
      </c>
      <c r="L671" s="237">
        <f>'Merluza común Artesanal'!K517</f>
        <v>0.19500000000000028</v>
      </c>
      <c r="M671" s="242">
        <f>'Merluza común Artesanal'!L517</f>
        <v>0.96760259179265651</v>
      </c>
      <c r="N671" s="215" t="str">
        <f>'Merluza común Artesanal'!M517</f>
        <v xml:space="preserve"> -</v>
      </c>
      <c r="O671" s="45">
        <f>'Cesiones Individuales'!$B$3</f>
        <v>43465</v>
      </c>
    </row>
    <row r="672" spans="1:15" ht="15.75" customHeight="1">
      <c r="A672" s="44" t="s">
        <v>235</v>
      </c>
      <c r="B672" s="44" t="s">
        <v>236</v>
      </c>
      <c r="C672" s="44" t="s">
        <v>389</v>
      </c>
      <c r="D672" s="35" t="s">
        <v>252</v>
      </c>
      <c r="E672" s="35" t="s">
        <v>310</v>
      </c>
      <c r="F672" s="44" t="s">
        <v>240</v>
      </c>
      <c r="G672" s="44" t="s">
        <v>244</v>
      </c>
      <c r="H672" s="237">
        <f>'Merluza común Artesanal'!N515</f>
        <v>7.2200000000000006</v>
      </c>
      <c r="I672" s="237">
        <f>'Merluza común Artesanal'!O515</f>
        <v>0</v>
      </c>
      <c r="J672" s="237">
        <f>'Merluza común Artesanal'!P515</f>
        <v>7.2200000000000006</v>
      </c>
      <c r="K672" s="237">
        <f>'Merluza común Artesanal'!Q515</f>
        <v>7.0250000000000004</v>
      </c>
      <c r="L672" s="237">
        <f>'Merluza común Artesanal'!R515</f>
        <v>0.19500000000000028</v>
      </c>
      <c r="M672" s="242">
        <f>'Merluza común Artesanal'!S515</f>
        <v>0.9729916897506925</v>
      </c>
      <c r="N672" s="215" t="s">
        <v>583</v>
      </c>
      <c r="O672" s="45">
        <f>'Cesiones Individuales'!$B$3</f>
        <v>43465</v>
      </c>
    </row>
    <row r="673" spans="1:15" ht="15.75" customHeight="1">
      <c r="A673" s="44" t="s">
        <v>235</v>
      </c>
      <c r="B673" s="44" t="s">
        <v>236</v>
      </c>
      <c r="C673" s="44" t="s">
        <v>389</v>
      </c>
      <c r="D673" s="35" t="s">
        <v>252</v>
      </c>
      <c r="E673" s="35" t="s">
        <v>311</v>
      </c>
      <c r="F673" s="44" t="s">
        <v>240</v>
      </c>
      <c r="G673" s="44" t="s">
        <v>240</v>
      </c>
      <c r="H673" s="237">
        <f>'Merluza común Artesanal'!G518</f>
        <v>0.63600000000000001</v>
      </c>
      <c r="I673" s="237">
        <f>'Merluza común Artesanal'!H518</f>
        <v>0</v>
      </c>
      <c r="J673" s="237">
        <f>'Merluza común Artesanal'!I518</f>
        <v>0.63600000000000001</v>
      </c>
      <c r="K673" s="237">
        <f>'Merluza común Artesanal'!J518</f>
        <v>0</v>
      </c>
      <c r="L673" s="237">
        <f>'Merluza común Artesanal'!K518</f>
        <v>0.63600000000000001</v>
      </c>
      <c r="M673" s="242">
        <f>'Merluza común Artesanal'!L518</f>
        <v>0</v>
      </c>
      <c r="N673" s="215" t="str">
        <f>'Merluza común Artesanal'!M518</f>
        <v xml:space="preserve"> -</v>
      </c>
      <c r="O673" s="45">
        <f>'Cesiones Individuales'!$B$3</f>
        <v>43465</v>
      </c>
    </row>
    <row r="674" spans="1:15" ht="15.75" customHeight="1">
      <c r="A674" s="44" t="s">
        <v>235</v>
      </c>
      <c r="B674" s="44" t="s">
        <v>236</v>
      </c>
      <c r="C674" s="44" t="s">
        <v>389</v>
      </c>
      <c r="D674" s="35" t="s">
        <v>252</v>
      </c>
      <c r="E674" s="35" t="s">
        <v>311</v>
      </c>
      <c r="F674" s="44" t="s">
        <v>241</v>
      </c>
      <c r="G674" s="44" t="s">
        <v>242</v>
      </c>
      <c r="H674" s="237">
        <f>'Merluza común Artesanal'!G519</f>
        <v>2.9769999999999999</v>
      </c>
      <c r="I674" s="237">
        <f>'Merluza común Artesanal'!H519</f>
        <v>0</v>
      </c>
      <c r="J674" s="237">
        <f>'Merluza común Artesanal'!I519</f>
        <v>3.613</v>
      </c>
      <c r="K674" s="237">
        <f>'Merluza común Artesanal'!J519</f>
        <v>1.8320000000000001</v>
      </c>
      <c r="L674" s="237">
        <f>'Merluza común Artesanal'!K519</f>
        <v>1.7809999999999999</v>
      </c>
      <c r="M674" s="242">
        <f>'Merluza común Artesanal'!L519</f>
        <v>0.50705784666482145</v>
      </c>
      <c r="N674" s="215" t="str">
        <f>'Merluza común Artesanal'!M519</f>
        <v xml:space="preserve"> -</v>
      </c>
      <c r="O674" s="45">
        <f>'Cesiones Individuales'!$B$3</f>
        <v>43465</v>
      </c>
    </row>
    <row r="675" spans="1:15" ht="15.75" customHeight="1">
      <c r="A675" s="44" t="s">
        <v>235</v>
      </c>
      <c r="B675" s="44" t="s">
        <v>236</v>
      </c>
      <c r="C675" s="44" t="s">
        <v>389</v>
      </c>
      <c r="D675" s="35" t="s">
        <v>252</v>
      </c>
      <c r="E675" s="35" t="s">
        <v>311</v>
      </c>
      <c r="F675" s="44" t="s">
        <v>243</v>
      </c>
      <c r="G675" s="44" t="s">
        <v>244</v>
      </c>
      <c r="H675" s="237">
        <f>'Merluza común Artesanal'!G520</f>
        <v>3.6120000000000001</v>
      </c>
      <c r="I675" s="237">
        <f>'Merluza común Artesanal'!H520</f>
        <v>0</v>
      </c>
      <c r="J675" s="237">
        <f>'Merluza común Artesanal'!I520</f>
        <v>5.3929999999999998</v>
      </c>
      <c r="K675" s="237">
        <f>'Merluza común Artesanal'!J520</f>
        <v>2.1150000000000002</v>
      </c>
      <c r="L675" s="237">
        <f>'Merluza común Artesanal'!K520</f>
        <v>3.2779999999999996</v>
      </c>
      <c r="M675" s="242">
        <f>'Merluza común Artesanal'!L520</f>
        <v>0.39217504172074918</v>
      </c>
      <c r="N675" s="215" t="str">
        <f>'Merluza común Artesanal'!M520</f>
        <v xml:space="preserve"> -</v>
      </c>
      <c r="O675" s="45">
        <f>'Cesiones Individuales'!$B$3</f>
        <v>43465</v>
      </c>
    </row>
    <row r="676" spans="1:15" ht="15.75" customHeight="1">
      <c r="A676" s="44" t="s">
        <v>235</v>
      </c>
      <c r="B676" s="44" t="s">
        <v>236</v>
      </c>
      <c r="C676" s="44" t="s">
        <v>389</v>
      </c>
      <c r="D676" s="35" t="s">
        <v>252</v>
      </c>
      <c r="E676" s="35" t="s">
        <v>311</v>
      </c>
      <c r="F676" s="44" t="s">
        <v>240</v>
      </c>
      <c r="G676" s="44" t="s">
        <v>244</v>
      </c>
      <c r="H676" s="237">
        <f>'Merluza común Artesanal'!N518</f>
        <v>7.2249999999999996</v>
      </c>
      <c r="I676" s="237">
        <f>'Merluza común Artesanal'!O518</f>
        <v>0</v>
      </c>
      <c r="J676" s="237">
        <f>'Merluza común Artesanal'!P518</f>
        <v>7.2249999999999996</v>
      </c>
      <c r="K676" s="237">
        <f>'Merluza común Artesanal'!Q518</f>
        <v>3.9470000000000001</v>
      </c>
      <c r="L676" s="237">
        <f>'Merluza común Artesanal'!R518</f>
        <v>3.2779999999999996</v>
      </c>
      <c r="M676" s="242">
        <f>'Merluza común Artesanal'!S518</f>
        <v>0.54629757785467137</v>
      </c>
      <c r="N676" s="215" t="s">
        <v>583</v>
      </c>
      <c r="O676" s="45">
        <f>'Cesiones Individuales'!$B$3</f>
        <v>43465</v>
      </c>
    </row>
    <row r="677" spans="1:15" ht="15.75" customHeight="1">
      <c r="A677" s="44" t="s">
        <v>235</v>
      </c>
      <c r="B677" s="44" t="s">
        <v>236</v>
      </c>
      <c r="C677" s="44" t="s">
        <v>389</v>
      </c>
      <c r="D677" s="35" t="s">
        <v>252</v>
      </c>
      <c r="E677" s="35" t="s">
        <v>115</v>
      </c>
      <c r="F677" s="44" t="s">
        <v>240</v>
      </c>
      <c r="G677" s="44" t="s">
        <v>240</v>
      </c>
      <c r="H677" s="237">
        <f>'Merluza común Artesanal'!G521</f>
        <v>0.63500000000000001</v>
      </c>
      <c r="I677" s="237">
        <f>'Merluza común Artesanal'!H521</f>
        <v>0</v>
      </c>
      <c r="J677" s="237">
        <f>'Merluza común Artesanal'!I521</f>
        <v>0.63500000000000001</v>
      </c>
      <c r="K677" s="237">
        <f>'Merluza común Artesanal'!J521</f>
        <v>0.09</v>
      </c>
      <c r="L677" s="237">
        <f>'Merluza común Artesanal'!K521</f>
        <v>0.54500000000000004</v>
      </c>
      <c r="M677" s="242">
        <f>'Merluza común Artesanal'!L521</f>
        <v>0.14173228346456693</v>
      </c>
      <c r="N677" s="215" t="str">
        <f>'Merluza común Artesanal'!M521</f>
        <v xml:space="preserve"> -</v>
      </c>
      <c r="O677" s="45">
        <f>'Cesiones Individuales'!$B$3</f>
        <v>43465</v>
      </c>
    </row>
    <row r="678" spans="1:15" ht="15.75" customHeight="1">
      <c r="A678" s="44" t="s">
        <v>235</v>
      </c>
      <c r="B678" s="44" t="s">
        <v>236</v>
      </c>
      <c r="C678" s="44" t="s">
        <v>389</v>
      </c>
      <c r="D678" s="35" t="s">
        <v>252</v>
      </c>
      <c r="E678" s="35" t="s">
        <v>115</v>
      </c>
      <c r="F678" s="44" t="s">
        <v>241</v>
      </c>
      <c r="G678" s="44" t="s">
        <v>242</v>
      </c>
      <c r="H678" s="237">
        <f>'Merluza común Artesanal'!G522</f>
        <v>2.9740000000000002</v>
      </c>
      <c r="I678" s="237">
        <f>'Merluza común Artesanal'!H522</f>
        <v>0</v>
      </c>
      <c r="J678" s="237">
        <f>'Merluza común Artesanal'!I522</f>
        <v>3.5190000000000001</v>
      </c>
      <c r="K678" s="237">
        <f>'Merluza común Artesanal'!J522</f>
        <v>1.5450000000000006</v>
      </c>
      <c r="L678" s="237">
        <f>'Merluza común Artesanal'!K522</f>
        <v>1.9739999999999995</v>
      </c>
      <c r="M678" s="242">
        <f>'Merluza común Artesanal'!L522</f>
        <v>0.43904518329070774</v>
      </c>
      <c r="N678" s="215" t="str">
        <f>'Merluza común Artesanal'!M522</f>
        <v xml:space="preserve"> -</v>
      </c>
      <c r="O678" s="45">
        <f>'Cesiones Individuales'!$B$3</f>
        <v>43465</v>
      </c>
    </row>
    <row r="679" spans="1:15" ht="15.75" customHeight="1">
      <c r="A679" s="44" t="s">
        <v>235</v>
      </c>
      <c r="B679" s="44" t="s">
        <v>236</v>
      </c>
      <c r="C679" s="44" t="s">
        <v>389</v>
      </c>
      <c r="D679" s="35" t="s">
        <v>252</v>
      </c>
      <c r="E679" s="35" t="s">
        <v>115</v>
      </c>
      <c r="F679" s="44" t="s">
        <v>243</v>
      </c>
      <c r="G679" s="44" t="s">
        <v>244</v>
      </c>
      <c r="H679" s="237">
        <f>'Merluza común Artesanal'!G523</f>
        <v>3.609</v>
      </c>
      <c r="I679" s="237">
        <f>'Merluza común Artesanal'!H523</f>
        <v>0</v>
      </c>
      <c r="J679" s="237">
        <f>'Merluza común Artesanal'!I523</f>
        <v>5.5829999999999993</v>
      </c>
      <c r="K679" s="237">
        <f>'Merluza común Artesanal'!J523</f>
        <v>4.8150000000000004</v>
      </c>
      <c r="L679" s="237">
        <f>'Merluza común Artesanal'!K523</f>
        <v>0.76799999999999891</v>
      </c>
      <c r="M679" s="242">
        <f>'Merluza común Artesanal'!L523</f>
        <v>0.86243954862976913</v>
      </c>
      <c r="N679" s="215" t="str">
        <f>'Merluza común Artesanal'!M523</f>
        <v xml:space="preserve"> -</v>
      </c>
      <c r="O679" s="45">
        <f>'Cesiones Individuales'!$B$3</f>
        <v>43465</v>
      </c>
    </row>
    <row r="680" spans="1:15" ht="15.75" customHeight="1">
      <c r="A680" s="44" t="s">
        <v>235</v>
      </c>
      <c r="B680" s="44" t="s">
        <v>236</v>
      </c>
      <c r="C680" s="44" t="s">
        <v>389</v>
      </c>
      <c r="D680" s="35" t="s">
        <v>252</v>
      </c>
      <c r="E680" s="35" t="s">
        <v>115</v>
      </c>
      <c r="F680" s="44" t="s">
        <v>240</v>
      </c>
      <c r="G680" s="44" t="s">
        <v>244</v>
      </c>
      <c r="H680" s="237">
        <f>'Merluza común Artesanal'!N521</f>
        <v>7.218</v>
      </c>
      <c r="I680" s="237">
        <f>'Merluza común Artesanal'!O521</f>
        <v>0</v>
      </c>
      <c r="J680" s="237">
        <f>'Merluza común Artesanal'!P521</f>
        <v>7.218</v>
      </c>
      <c r="K680" s="237">
        <f>'Merluza común Artesanal'!Q521</f>
        <v>6.4500000000000011</v>
      </c>
      <c r="L680" s="237">
        <f>'Merluza común Artesanal'!R521</f>
        <v>0.76799999999999891</v>
      </c>
      <c r="M680" s="242">
        <f>'Merluza común Artesanal'!S521</f>
        <v>0.89359933499584387</v>
      </c>
      <c r="N680" s="215" t="s">
        <v>583</v>
      </c>
      <c r="O680" s="45">
        <f>'Cesiones Individuales'!$B$3</f>
        <v>43465</v>
      </c>
    </row>
    <row r="681" spans="1:15" ht="15.75" customHeight="1">
      <c r="A681" s="44" t="s">
        <v>235</v>
      </c>
      <c r="B681" s="44" t="s">
        <v>236</v>
      </c>
      <c r="C681" s="44" t="s">
        <v>389</v>
      </c>
      <c r="D681" s="35" t="s">
        <v>252</v>
      </c>
      <c r="E681" s="35" t="s">
        <v>264</v>
      </c>
      <c r="F681" s="44" t="s">
        <v>240</v>
      </c>
      <c r="G681" s="44" t="s">
        <v>240</v>
      </c>
      <c r="H681" s="237">
        <f>'Merluza común Artesanal'!G524</f>
        <v>0.63500000000000001</v>
      </c>
      <c r="I681" s="237">
        <f>'Merluza común Artesanal'!H524</f>
        <v>0</v>
      </c>
      <c r="J681" s="237">
        <f>'Merluza común Artesanal'!I524</f>
        <v>0.63500000000000001</v>
      </c>
      <c r="K681" s="237">
        <f>'Merluza común Artesanal'!J524</f>
        <v>0</v>
      </c>
      <c r="L681" s="237">
        <f>'Merluza común Artesanal'!K524</f>
        <v>0.63500000000000001</v>
      </c>
      <c r="M681" s="242">
        <f>'Merluza común Artesanal'!L524</f>
        <v>0</v>
      </c>
      <c r="N681" s="215" t="str">
        <f>'Merluza común Artesanal'!M524</f>
        <v xml:space="preserve"> -</v>
      </c>
      <c r="O681" s="45">
        <f>'Cesiones Individuales'!$B$3</f>
        <v>43465</v>
      </c>
    </row>
    <row r="682" spans="1:15" ht="15.75" customHeight="1">
      <c r="A682" s="44" t="s">
        <v>235</v>
      </c>
      <c r="B682" s="44" t="s">
        <v>236</v>
      </c>
      <c r="C682" s="44" t="s">
        <v>389</v>
      </c>
      <c r="D682" s="35" t="s">
        <v>252</v>
      </c>
      <c r="E682" s="35" t="s">
        <v>264</v>
      </c>
      <c r="F682" s="44" t="s">
        <v>241</v>
      </c>
      <c r="G682" s="44" t="s">
        <v>242</v>
      </c>
      <c r="H682" s="237">
        <f>'Merluza común Artesanal'!G525</f>
        <v>2.9750000000000001</v>
      </c>
      <c r="I682" s="237">
        <f>'Merluza común Artesanal'!H525</f>
        <v>0</v>
      </c>
      <c r="J682" s="237">
        <f>'Merluza común Artesanal'!I525</f>
        <v>3.6100000000000003</v>
      </c>
      <c r="K682" s="237">
        <f>'Merluza común Artesanal'!J525</f>
        <v>1.8900000000000001</v>
      </c>
      <c r="L682" s="237">
        <f>'Merluza común Artesanal'!K525</f>
        <v>1.7200000000000002</v>
      </c>
      <c r="M682" s="242">
        <f>'Merluza común Artesanal'!L525</f>
        <v>0.52354570637119113</v>
      </c>
      <c r="N682" s="215" t="str">
        <f>'Merluza común Artesanal'!M525</f>
        <v xml:space="preserve"> -</v>
      </c>
      <c r="O682" s="45">
        <f>'Cesiones Individuales'!$B$3</f>
        <v>43465</v>
      </c>
    </row>
    <row r="683" spans="1:15" ht="15.75" customHeight="1">
      <c r="A683" s="44" t="s">
        <v>235</v>
      </c>
      <c r="B683" s="44" t="s">
        <v>236</v>
      </c>
      <c r="C683" s="44" t="s">
        <v>389</v>
      </c>
      <c r="D683" s="35" t="s">
        <v>252</v>
      </c>
      <c r="E683" s="35" t="s">
        <v>264</v>
      </c>
      <c r="F683" s="44" t="s">
        <v>243</v>
      </c>
      <c r="G683" s="44" t="s">
        <v>244</v>
      </c>
      <c r="H683" s="237">
        <f>'Merluza común Artesanal'!G526</f>
        <v>3.61</v>
      </c>
      <c r="I683" s="237">
        <f>'Merluza común Artesanal'!H526</f>
        <v>0</v>
      </c>
      <c r="J683" s="237">
        <f>'Merluza común Artesanal'!I526</f>
        <v>5.33</v>
      </c>
      <c r="K683" s="237">
        <f>'Merluza común Artesanal'!J526</f>
        <v>4.7489999999999997</v>
      </c>
      <c r="L683" s="237">
        <f>'Merluza común Artesanal'!K526</f>
        <v>0.58100000000000041</v>
      </c>
      <c r="M683" s="242">
        <f>'Merluza común Artesanal'!L526</f>
        <v>0.89099437148217631</v>
      </c>
      <c r="N683" s="215">
        <f>'Merluza común Artesanal'!M526</f>
        <v>43465</v>
      </c>
      <c r="O683" s="45">
        <f>'Cesiones Individuales'!$B$3</f>
        <v>43465</v>
      </c>
    </row>
    <row r="684" spans="1:15" ht="15.75" customHeight="1">
      <c r="A684" s="44" t="s">
        <v>235</v>
      </c>
      <c r="B684" s="44" t="s">
        <v>236</v>
      </c>
      <c r="C684" s="44" t="s">
        <v>389</v>
      </c>
      <c r="D684" s="35" t="s">
        <v>252</v>
      </c>
      <c r="E684" s="35" t="s">
        <v>264</v>
      </c>
      <c r="F684" s="44" t="s">
        <v>240</v>
      </c>
      <c r="G684" s="44" t="s">
        <v>244</v>
      </c>
      <c r="H684" s="237">
        <f>'Merluza común Artesanal'!N524</f>
        <v>7.2200000000000006</v>
      </c>
      <c r="I684" s="237">
        <f>'Merluza común Artesanal'!O524</f>
        <v>0</v>
      </c>
      <c r="J684" s="237">
        <f>'Merluza común Artesanal'!P524</f>
        <v>7.2200000000000006</v>
      </c>
      <c r="K684" s="237">
        <f>'Merluza común Artesanal'!Q524</f>
        <v>6.6389999999999993</v>
      </c>
      <c r="L684" s="237">
        <f>'Merluza común Artesanal'!R524</f>
        <v>0.58100000000000129</v>
      </c>
      <c r="M684" s="242">
        <f>'Merluza común Artesanal'!S524</f>
        <v>0.91952908587257598</v>
      </c>
      <c r="N684" s="215" t="s">
        <v>583</v>
      </c>
      <c r="O684" s="45">
        <f>'Cesiones Individuales'!$B$3</f>
        <v>43465</v>
      </c>
    </row>
    <row r="685" spans="1:15" ht="15.75" customHeight="1">
      <c r="A685" s="44" t="s">
        <v>235</v>
      </c>
      <c r="B685" s="44" t="s">
        <v>236</v>
      </c>
      <c r="C685" s="44" t="s">
        <v>389</v>
      </c>
      <c r="D685" s="35" t="s">
        <v>252</v>
      </c>
      <c r="E685" s="35" t="s">
        <v>116</v>
      </c>
      <c r="F685" s="44" t="s">
        <v>240</v>
      </c>
      <c r="G685" s="44" t="s">
        <v>240</v>
      </c>
      <c r="H685" s="237">
        <f>'Merluza común Artesanal'!G527</f>
        <v>0.63500000000000001</v>
      </c>
      <c r="I685" s="237">
        <f>'Merluza común Artesanal'!H527</f>
        <v>0</v>
      </c>
      <c r="J685" s="237">
        <f>'Merluza común Artesanal'!I527</f>
        <v>0.63500000000000001</v>
      </c>
      <c r="K685" s="237">
        <f>'Merluza común Artesanal'!J527</f>
        <v>0</v>
      </c>
      <c r="L685" s="237">
        <f>'Merluza común Artesanal'!K527</f>
        <v>0.63500000000000001</v>
      </c>
      <c r="M685" s="242">
        <f>'Merluza común Artesanal'!L527</f>
        <v>0</v>
      </c>
      <c r="N685" s="215" t="str">
        <f>'Merluza común Artesanal'!M527</f>
        <v xml:space="preserve"> -</v>
      </c>
      <c r="O685" s="45">
        <f>'Cesiones Individuales'!$B$3</f>
        <v>43465</v>
      </c>
    </row>
    <row r="686" spans="1:15" ht="15.75" customHeight="1">
      <c r="A686" s="44" t="s">
        <v>235</v>
      </c>
      <c r="B686" s="44" t="s">
        <v>236</v>
      </c>
      <c r="C686" s="44" t="s">
        <v>389</v>
      </c>
      <c r="D686" s="35" t="s">
        <v>252</v>
      </c>
      <c r="E686" s="35" t="s">
        <v>116</v>
      </c>
      <c r="F686" s="44" t="s">
        <v>241</v>
      </c>
      <c r="G686" s="44" t="s">
        <v>242</v>
      </c>
      <c r="H686" s="237">
        <f>'Merluza común Artesanal'!G528</f>
        <v>2.972</v>
      </c>
      <c r="I686" s="237">
        <f>'Merluza común Artesanal'!H528</f>
        <v>0</v>
      </c>
      <c r="J686" s="237">
        <f>'Merluza común Artesanal'!I528</f>
        <v>3.6070000000000002</v>
      </c>
      <c r="K686" s="237">
        <f>'Merluza común Artesanal'!J528</f>
        <v>1.6739999999999999</v>
      </c>
      <c r="L686" s="237">
        <f>'Merluza común Artesanal'!K528</f>
        <v>1.9330000000000003</v>
      </c>
      <c r="M686" s="242">
        <f>'Merluza común Artesanal'!L528</f>
        <v>0.46409758802328799</v>
      </c>
      <c r="N686" s="215" t="str">
        <f>'Merluza común Artesanal'!M528</f>
        <v xml:space="preserve"> -</v>
      </c>
      <c r="O686" s="45">
        <f>'Cesiones Individuales'!$B$3</f>
        <v>43465</v>
      </c>
    </row>
    <row r="687" spans="1:15" ht="15.75" customHeight="1">
      <c r="A687" s="44" t="s">
        <v>235</v>
      </c>
      <c r="B687" s="44" t="s">
        <v>236</v>
      </c>
      <c r="C687" s="44" t="s">
        <v>389</v>
      </c>
      <c r="D687" s="35" t="s">
        <v>252</v>
      </c>
      <c r="E687" s="35" t="s">
        <v>116</v>
      </c>
      <c r="F687" s="44" t="s">
        <v>243</v>
      </c>
      <c r="G687" s="44" t="s">
        <v>244</v>
      </c>
      <c r="H687" s="237">
        <f>'Merluza común Artesanal'!G529</f>
        <v>3.6070000000000002</v>
      </c>
      <c r="I687" s="237">
        <f>'Merluza común Artesanal'!H529</f>
        <v>0</v>
      </c>
      <c r="J687" s="237">
        <f>'Merluza común Artesanal'!I529</f>
        <v>5.5400000000000009</v>
      </c>
      <c r="K687" s="237">
        <f>'Merluza común Artesanal'!J529</f>
        <v>5.2409999999999997</v>
      </c>
      <c r="L687" s="237">
        <f>'Merluza común Artesanal'!K529</f>
        <v>0.29900000000000126</v>
      </c>
      <c r="M687" s="242">
        <f>'Merluza común Artesanal'!L529</f>
        <v>0.94602888086642578</v>
      </c>
      <c r="N687" s="215">
        <f>'Merluza común Artesanal'!M529</f>
        <v>43465</v>
      </c>
      <c r="O687" s="45">
        <f>'Cesiones Individuales'!$B$3</f>
        <v>43465</v>
      </c>
    </row>
    <row r="688" spans="1:15" ht="15.75" customHeight="1">
      <c r="A688" s="44" t="s">
        <v>235</v>
      </c>
      <c r="B688" s="44" t="s">
        <v>236</v>
      </c>
      <c r="C688" s="44" t="s">
        <v>389</v>
      </c>
      <c r="D688" s="35" t="s">
        <v>252</v>
      </c>
      <c r="E688" s="35" t="s">
        <v>116</v>
      </c>
      <c r="F688" s="44" t="s">
        <v>240</v>
      </c>
      <c r="G688" s="44" t="s">
        <v>244</v>
      </c>
      <c r="H688" s="237">
        <f>'Merluza común Artesanal'!N527</f>
        <v>7.2140000000000004</v>
      </c>
      <c r="I688" s="237">
        <f>'Merluza común Artesanal'!O527</f>
        <v>0</v>
      </c>
      <c r="J688" s="237">
        <f>'Merluza común Artesanal'!P527</f>
        <v>7.2140000000000004</v>
      </c>
      <c r="K688" s="237">
        <f>'Merluza común Artesanal'!Q527</f>
        <v>6.9149999999999991</v>
      </c>
      <c r="L688" s="237">
        <f>'Merluza común Artesanal'!R527</f>
        <v>0.29900000000000126</v>
      </c>
      <c r="M688" s="242">
        <f>'Merluza común Artesanal'!S527</f>
        <v>0.95855281397283043</v>
      </c>
      <c r="N688" s="215" t="s">
        <v>583</v>
      </c>
      <c r="O688" s="45">
        <f>'Cesiones Individuales'!$B$3</f>
        <v>43465</v>
      </c>
    </row>
    <row r="689" spans="1:15" ht="15.75" customHeight="1">
      <c r="A689" s="44" t="s">
        <v>235</v>
      </c>
      <c r="B689" s="44" t="s">
        <v>236</v>
      </c>
      <c r="C689" s="44" t="s">
        <v>389</v>
      </c>
      <c r="D689" s="35" t="s">
        <v>252</v>
      </c>
      <c r="E689" s="40" t="s">
        <v>312</v>
      </c>
      <c r="F689" s="44" t="s">
        <v>240</v>
      </c>
      <c r="G689" s="44" t="s">
        <v>240</v>
      </c>
      <c r="H689" s="237">
        <f>'Merluza común Artesanal'!G530</f>
        <v>0.63500000000000001</v>
      </c>
      <c r="I689" s="237">
        <f>'Merluza común Artesanal'!H530</f>
        <v>0</v>
      </c>
      <c r="J689" s="237">
        <f>'Merluza común Artesanal'!I530</f>
        <v>0.63500000000000001</v>
      </c>
      <c r="K689" s="237">
        <f>'Merluza común Artesanal'!J530</f>
        <v>0</v>
      </c>
      <c r="L689" s="237">
        <f>'Merluza común Artesanal'!K530</f>
        <v>0.63500000000000001</v>
      </c>
      <c r="M689" s="242">
        <f>'Merluza común Artesanal'!L530</f>
        <v>0</v>
      </c>
      <c r="N689" s="215" t="str">
        <f>'Merluza común Artesanal'!M530</f>
        <v xml:space="preserve"> -</v>
      </c>
      <c r="O689" s="45">
        <f>'Cesiones Individuales'!$B$3</f>
        <v>43465</v>
      </c>
    </row>
    <row r="690" spans="1:15" ht="15.75" customHeight="1">
      <c r="A690" s="44" t="s">
        <v>235</v>
      </c>
      <c r="B690" s="44" t="s">
        <v>236</v>
      </c>
      <c r="C690" s="44" t="s">
        <v>389</v>
      </c>
      <c r="D690" s="35" t="s">
        <v>252</v>
      </c>
      <c r="E690" s="35" t="s">
        <v>312</v>
      </c>
      <c r="F690" s="44" t="s">
        <v>241</v>
      </c>
      <c r="G690" s="44" t="s">
        <v>242</v>
      </c>
      <c r="H690" s="237">
        <f>'Merluza común Artesanal'!G531</f>
        <v>2.9740000000000002</v>
      </c>
      <c r="I690" s="237">
        <f>'Merluza común Artesanal'!H531</f>
        <v>0</v>
      </c>
      <c r="J690" s="237">
        <f>'Merluza común Artesanal'!I531</f>
        <v>3.609</v>
      </c>
      <c r="K690" s="237">
        <f>'Merluza común Artesanal'!J531</f>
        <v>1.877</v>
      </c>
      <c r="L690" s="237">
        <f>'Merluza común Artesanal'!K531</f>
        <v>1.732</v>
      </c>
      <c r="M690" s="242">
        <f>'Merluza común Artesanal'!L531</f>
        <v>0.5200886672208368</v>
      </c>
      <c r="N690" s="215" t="str">
        <f>'Merluza común Artesanal'!M531</f>
        <v xml:space="preserve"> -</v>
      </c>
      <c r="O690" s="45">
        <f>'Cesiones Individuales'!$B$3</f>
        <v>43465</v>
      </c>
    </row>
    <row r="691" spans="1:15" ht="15.75" customHeight="1">
      <c r="A691" s="44" t="s">
        <v>235</v>
      </c>
      <c r="B691" s="44" t="s">
        <v>236</v>
      </c>
      <c r="C691" s="44" t="s">
        <v>389</v>
      </c>
      <c r="D691" s="35" t="s">
        <v>252</v>
      </c>
      <c r="E691" s="35" t="s">
        <v>312</v>
      </c>
      <c r="F691" s="44" t="s">
        <v>243</v>
      </c>
      <c r="G691" s="44" t="s">
        <v>244</v>
      </c>
      <c r="H691" s="237">
        <f>'Merluza común Artesanal'!G532</f>
        <v>3.61</v>
      </c>
      <c r="I691" s="237">
        <f>'Merluza común Artesanal'!H532</f>
        <v>0</v>
      </c>
      <c r="J691" s="237">
        <f>'Merluza común Artesanal'!I532</f>
        <v>5.3419999999999996</v>
      </c>
      <c r="K691" s="237">
        <f>'Merluza común Artesanal'!J532</f>
        <v>4.9749999999999996</v>
      </c>
      <c r="L691" s="237">
        <f>'Merluza común Artesanal'!K532</f>
        <v>0.36699999999999999</v>
      </c>
      <c r="M691" s="242">
        <f>'Merluza común Artesanal'!L532</f>
        <v>0.93129913889928861</v>
      </c>
      <c r="N691" s="215" t="str">
        <f>'Merluza común Artesanal'!M532</f>
        <v xml:space="preserve"> -</v>
      </c>
      <c r="O691" s="45">
        <f>'Cesiones Individuales'!$B$3</f>
        <v>43465</v>
      </c>
    </row>
    <row r="692" spans="1:15" ht="15.75" customHeight="1">
      <c r="A692" s="44" t="s">
        <v>235</v>
      </c>
      <c r="B692" s="44" t="s">
        <v>236</v>
      </c>
      <c r="C692" s="44" t="s">
        <v>389</v>
      </c>
      <c r="D692" s="35" t="s">
        <v>252</v>
      </c>
      <c r="E692" s="35" t="s">
        <v>312</v>
      </c>
      <c r="F692" s="44" t="s">
        <v>240</v>
      </c>
      <c r="G692" s="44" t="s">
        <v>244</v>
      </c>
      <c r="H692" s="237">
        <f>'Merluza común Artesanal'!N530</f>
        <v>7.2189999999999994</v>
      </c>
      <c r="I692" s="237">
        <f>'Merluza común Artesanal'!O530</f>
        <v>0</v>
      </c>
      <c r="J692" s="237">
        <f>'Merluza común Artesanal'!P530</f>
        <v>7.2189999999999994</v>
      </c>
      <c r="K692" s="237">
        <f>'Merluza común Artesanal'!Q530</f>
        <v>6.8519999999999994</v>
      </c>
      <c r="L692" s="237">
        <f>'Merluza común Artesanal'!R530</f>
        <v>0.36699999999999999</v>
      </c>
      <c r="M692" s="242">
        <f>'Merluza común Artesanal'!S530</f>
        <v>0.9491619337858429</v>
      </c>
      <c r="N692" s="215" t="s">
        <v>583</v>
      </c>
      <c r="O692" s="45">
        <f>'Cesiones Individuales'!$B$3</f>
        <v>43465</v>
      </c>
    </row>
    <row r="693" spans="1:15" ht="15.75" customHeight="1">
      <c r="A693" s="44" t="s">
        <v>235</v>
      </c>
      <c r="B693" s="44" t="s">
        <v>236</v>
      </c>
      <c r="C693" s="44" t="s">
        <v>389</v>
      </c>
      <c r="D693" s="35" t="s">
        <v>252</v>
      </c>
      <c r="E693" s="35" t="s">
        <v>117</v>
      </c>
      <c r="F693" s="44" t="s">
        <v>240</v>
      </c>
      <c r="G693" s="44" t="s">
        <v>240</v>
      </c>
      <c r="H693" s="237">
        <f>'Merluza común Artesanal'!G533</f>
        <v>0.63500000000000001</v>
      </c>
      <c r="I693" s="237">
        <f>'Merluza común Artesanal'!H533</f>
        <v>0</v>
      </c>
      <c r="J693" s="237">
        <f>'Merluza común Artesanal'!I533</f>
        <v>0.63500000000000001</v>
      </c>
      <c r="K693" s="237">
        <f>'Merluza común Artesanal'!J533</f>
        <v>0</v>
      </c>
      <c r="L693" s="237">
        <f>'Merluza común Artesanal'!K533</f>
        <v>0.63500000000000001</v>
      </c>
      <c r="M693" s="242">
        <f>'Merluza común Artesanal'!L533</f>
        <v>0</v>
      </c>
      <c r="N693" s="215" t="str">
        <f>'Merluza común Artesanal'!M533</f>
        <v xml:space="preserve"> -</v>
      </c>
      <c r="O693" s="45">
        <f>'Cesiones Individuales'!$B$3</f>
        <v>43465</v>
      </c>
    </row>
    <row r="694" spans="1:15" ht="15.75" customHeight="1">
      <c r="A694" s="44" t="s">
        <v>235</v>
      </c>
      <c r="B694" s="44" t="s">
        <v>236</v>
      </c>
      <c r="C694" s="44" t="s">
        <v>389</v>
      </c>
      <c r="D694" s="35" t="s">
        <v>252</v>
      </c>
      <c r="E694" s="35" t="s">
        <v>117</v>
      </c>
      <c r="F694" s="44" t="s">
        <v>241</v>
      </c>
      <c r="G694" s="44" t="s">
        <v>242</v>
      </c>
      <c r="H694" s="237">
        <f>'Merluza común Artesanal'!G534</f>
        <v>2.9750000000000001</v>
      </c>
      <c r="I694" s="237">
        <f>'Merluza común Artesanal'!H534</f>
        <v>0</v>
      </c>
      <c r="J694" s="237">
        <f>'Merluza común Artesanal'!I534</f>
        <v>3.6100000000000003</v>
      </c>
      <c r="K694" s="237">
        <f>'Merluza común Artesanal'!J534</f>
        <v>1.482</v>
      </c>
      <c r="L694" s="237">
        <f>'Merluza común Artesanal'!K534</f>
        <v>2.1280000000000001</v>
      </c>
      <c r="M694" s="242">
        <f>'Merluza común Artesanal'!L534</f>
        <v>0.41052631578947363</v>
      </c>
      <c r="N694" s="215" t="str">
        <f>'Merluza común Artesanal'!M534</f>
        <v xml:space="preserve"> -</v>
      </c>
      <c r="O694" s="45">
        <f>'Cesiones Individuales'!$B$3</f>
        <v>43465</v>
      </c>
    </row>
    <row r="695" spans="1:15" ht="15.75" customHeight="1">
      <c r="A695" s="44" t="s">
        <v>235</v>
      </c>
      <c r="B695" s="44" t="s">
        <v>236</v>
      </c>
      <c r="C695" s="44" t="s">
        <v>389</v>
      </c>
      <c r="D695" s="35" t="s">
        <v>252</v>
      </c>
      <c r="E695" s="35" t="s">
        <v>117</v>
      </c>
      <c r="F695" s="44" t="s">
        <v>243</v>
      </c>
      <c r="G695" s="44" t="s">
        <v>244</v>
      </c>
      <c r="H695" s="237">
        <f>'Merluza común Artesanal'!G535</f>
        <v>3.61</v>
      </c>
      <c r="I695" s="237">
        <f>'Merluza común Artesanal'!H535</f>
        <v>0</v>
      </c>
      <c r="J695" s="237">
        <f>'Merluza común Artesanal'!I535</f>
        <v>5.7379999999999995</v>
      </c>
      <c r="K695" s="237">
        <f>'Merluza común Artesanal'!J535</f>
        <v>5.3419999999999996</v>
      </c>
      <c r="L695" s="237">
        <f>'Merluza común Artesanal'!K535</f>
        <v>0.39599999999999991</v>
      </c>
      <c r="M695" s="242">
        <f>'Merluza común Artesanal'!L535</f>
        <v>0.93098640641338448</v>
      </c>
      <c r="N695" s="215" t="str">
        <f>'Merluza común Artesanal'!M535</f>
        <v xml:space="preserve"> -</v>
      </c>
      <c r="O695" s="45">
        <f>'Cesiones Individuales'!$B$3</f>
        <v>43465</v>
      </c>
    </row>
    <row r="696" spans="1:15" ht="15.75" customHeight="1">
      <c r="A696" s="44" t="s">
        <v>235</v>
      </c>
      <c r="B696" s="44" t="s">
        <v>236</v>
      </c>
      <c r="C696" s="44" t="s">
        <v>389</v>
      </c>
      <c r="D696" s="35" t="s">
        <v>252</v>
      </c>
      <c r="E696" s="35" t="s">
        <v>117</v>
      </c>
      <c r="F696" s="44" t="s">
        <v>240</v>
      </c>
      <c r="G696" s="44" t="s">
        <v>244</v>
      </c>
      <c r="H696" s="237">
        <f>'Merluza común Artesanal'!N533</f>
        <v>7.2200000000000006</v>
      </c>
      <c r="I696" s="237">
        <f>'Merluza común Artesanal'!O533</f>
        <v>0</v>
      </c>
      <c r="J696" s="237">
        <f>'Merluza común Artesanal'!P533</f>
        <v>7.2200000000000006</v>
      </c>
      <c r="K696" s="237">
        <f>'Merluza común Artesanal'!Q533</f>
        <v>6.8239999999999998</v>
      </c>
      <c r="L696" s="237">
        <f>'Merluza común Artesanal'!R533</f>
        <v>0.3960000000000008</v>
      </c>
      <c r="M696" s="242">
        <f>'Merluza común Artesanal'!S533</f>
        <v>0.94515235457063707</v>
      </c>
      <c r="N696" s="215" t="s">
        <v>583</v>
      </c>
      <c r="O696" s="45">
        <f>'Cesiones Individuales'!$B$3</f>
        <v>43465</v>
      </c>
    </row>
    <row r="697" spans="1:15" ht="15.75" customHeight="1">
      <c r="A697" s="44" t="s">
        <v>235</v>
      </c>
      <c r="B697" s="44" t="s">
        <v>236</v>
      </c>
      <c r="C697" s="44" t="s">
        <v>389</v>
      </c>
      <c r="D697" s="35" t="s">
        <v>252</v>
      </c>
      <c r="E697" s="40" t="s">
        <v>313</v>
      </c>
      <c r="F697" s="44" t="s">
        <v>240</v>
      </c>
      <c r="G697" s="44" t="s">
        <v>240</v>
      </c>
      <c r="H697" s="237">
        <f>'Merluza común Artesanal'!G536</f>
        <v>0.63500000000000001</v>
      </c>
      <c r="I697" s="237">
        <f>'Merluza común Artesanal'!H536</f>
        <v>0</v>
      </c>
      <c r="J697" s="237">
        <f>'Merluza común Artesanal'!I536</f>
        <v>0.63500000000000001</v>
      </c>
      <c r="K697" s="237">
        <f>'Merluza común Artesanal'!J536</f>
        <v>0</v>
      </c>
      <c r="L697" s="237">
        <f>'Merluza común Artesanal'!K536</f>
        <v>0.63500000000000001</v>
      </c>
      <c r="M697" s="242">
        <f>'Merluza común Artesanal'!L536</f>
        <v>0</v>
      </c>
      <c r="N697" s="215" t="str">
        <f>'Merluza común Artesanal'!M536</f>
        <v xml:space="preserve"> -</v>
      </c>
      <c r="O697" s="45">
        <f>'Cesiones Individuales'!$B$3</f>
        <v>43465</v>
      </c>
    </row>
    <row r="698" spans="1:15" ht="15.75" customHeight="1">
      <c r="A698" s="44" t="s">
        <v>235</v>
      </c>
      <c r="B698" s="44" t="s">
        <v>236</v>
      </c>
      <c r="C698" s="44" t="s">
        <v>389</v>
      </c>
      <c r="D698" s="35" t="s">
        <v>252</v>
      </c>
      <c r="E698" s="35" t="s">
        <v>313</v>
      </c>
      <c r="F698" s="44" t="s">
        <v>241</v>
      </c>
      <c r="G698" s="44" t="s">
        <v>242</v>
      </c>
      <c r="H698" s="237">
        <f>'Merluza común Artesanal'!G537</f>
        <v>2.9750000000000001</v>
      </c>
      <c r="I698" s="237">
        <f>'Merluza común Artesanal'!H537</f>
        <v>0</v>
      </c>
      <c r="J698" s="237">
        <f>'Merluza común Artesanal'!I537</f>
        <v>3.6100000000000003</v>
      </c>
      <c r="K698" s="237">
        <f>'Merluza común Artesanal'!J537</f>
        <v>0.81</v>
      </c>
      <c r="L698" s="237">
        <f>'Merluza común Artesanal'!K537</f>
        <v>2.8000000000000003</v>
      </c>
      <c r="M698" s="242">
        <f>'Merluza común Artesanal'!L537</f>
        <v>0.22437673130193905</v>
      </c>
      <c r="N698" s="215" t="str">
        <f>'Merluza común Artesanal'!M537</f>
        <v xml:space="preserve"> -</v>
      </c>
      <c r="O698" s="45">
        <f>'Cesiones Individuales'!$B$3</f>
        <v>43465</v>
      </c>
    </row>
    <row r="699" spans="1:15" ht="15.75" customHeight="1">
      <c r="A699" s="44" t="s">
        <v>235</v>
      </c>
      <c r="B699" s="44" t="s">
        <v>236</v>
      </c>
      <c r="C699" s="44" t="s">
        <v>389</v>
      </c>
      <c r="D699" s="35" t="s">
        <v>252</v>
      </c>
      <c r="E699" s="35" t="s">
        <v>313</v>
      </c>
      <c r="F699" s="44" t="s">
        <v>243</v>
      </c>
      <c r="G699" s="44" t="s">
        <v>244</v>
      </c>
      <c r="H699" s="237">
        <f>'Merluza común Artesanal'!G538</f>
        <v>3.6110000000000002</v>
      </c>
      <c r="I699" s="237">
        <f>'Merluza común Artesanal'!H538</f>
        <v>0</v>
      </c>
      <c r="J699" s="237">
        <f>'Merluza común Artesanal'!I538</f>
        <v>6.4110000000000005</v>
      </c>
      <c r="K699" s="237">
        <f>'Merluza común Artesanal'!J538</f>
        <v>6.0750000000000002</v>
      </c>
      <c r="L699" s="237">
        <f>'Merluza común Artesanal'!K538</f>
        <v>0.3360000000000003</v>
      </c>
      <c r="M699" s="242">
        <f>'Merluza común Artesanal'!L538</f>
        <v>0.94759007955077201</v>
      </c>
      <c r="N699" s="215" t="str">
        <f>'Merluza común Artesanal'!M538</f>
        <v xml:space="preserve"> -</v>
      </c>
      <c r="O699" s="45">
        <f>'Cesiones Individuales'!$B$3</f>
        <v>43465</v>
      </c>
    </row>
    <row r="700" spans="1:15" ht="15.75" customHeight="1">
      <c r="A700" s="44" t="s">
        <v>235</v>
      </c>
      <c r="B700" s="44" t="s">
        <v>236</v>
      </c>
      <c r="C700" s="44" t="s">
        <v>389</v>
      </c>
      <c r="D700" s="35" t="s">
        <v>252</v>
      </c>
      <c r="E700" s="35" t="s">
        <v>313</v>
      </c>
      <c r="F700" s="44" t="s">
        <v>240</v>
      </c>
      <c r="G700" s="44" t="s">
        <v>244</v>
      </c>
      <c r="H700" s="237">
        <f>'Merluza común Artesanal'!N536</f>
        <v>7.2210000000000001</v>
      </c>
      <c r="I700" s="237">
        <f>'Merluza común Artesanal'!O536</f>
        <v>0</v>
      </c>
      <c r="J700" s="237">
        <f>'Merluza común Artesanal'!P536</f>
        <v>7.2210000000000001</v>
      </c>
      <c r="K700" s="237">
        <f>'Merluza común Artesanal'!Q536</f>
        <v>6.8849999999999998</v>
      </c>
      <c r="L700" s="237">
        <f>'Merluza común Artesanal'!R536</f>
        <v>0.3360000000000003</v>
      </c>
      <c r="M700" s="242">
        <f>'Merluza común Artesanal'!S536</f>
        <v>0.95346904860822601</v>
      </c>
      <c r="N700" s="215" t="s">
        <v>583</v>
      </c>
      <c r="O700" s="45">
        <f>'Cesiones Individuales'!$B$3</f>
        <v>43465</v>
      </c>
    </row>
    <row r="701" spans="1:15" ht="15.75" customHeight="1">
      <c r="A701" s="44" t="s">
        <v>235</v>
      </c>
      <c r="B701" s="44" t="s">
        <v>236</v>
      </c>
      <c r="C701" s="44" t="s">
        <v>389</v>
      </c>
      <c r="D701" s="35" t="s">
        <v>252</v>
      </c>
      <c r="E701" s="35" t="s">
        <v>118</v>
      </c>
      <c r="F701" s="44" t="s">
        <v>240</v>
      </c>
      <c r="G701" s="44" t="s">
        <v>240</v>
      </c>
      <c r="H701" s="237">
        <f>'Merluza común Artesanal'!G539</f>
        <v>0.63600000000000001</v>
      </c>
      <c r="I701" s="237">
        <f>'Merluza común Artesanal'!H539</f>
        <v>0</v>
      </c>
      <c r="J701" s="237">
        <f>'Merluza común Artesanal'!I539</f>
        <v>0.63600000000000001</v>
      </c>
      <c r="K701" s="237">
        <f>'Merluza común Artesanal'!J539</f>
        <v>1</v>
      </c>
      <c r="L701" s="237">
        <f>'Merluza común Artesanal'!K539</f>
        <v>-0.36399999999999999</v>
      </c>
      <c r="M701" s="242">
        <f>'Merluza común Artesanal'!L539</f>
        <v>1.5723270440251571</v>
      </c>
      <c r="N701" s="215" t="str">
        <f>'Merluza común Artesanal'!M539</f>
        <v xml:space="preserve"> -</v>
      </c>
      <c r="O701" s="45">
        <f>'Cesiones Individuales'!$B$3</f>
        <v>43465</v>
      </c>
    </row>
    <row r="702" spans="1:15" ht="15.75" customHeight="1">
      <c r="A702" s="44" t="s">
        <v>235</v>
      </c>
      <c r="B702" s="44" t="s">
        <v>236</v>
      </c>
      <c r="C702" s="44" t="s">
        <v>389</v>
      </c>
      <c r="D702" s="35" t="s">
        <v>252</v>
      </c>
      <c r="E702" s="35" t="s">
        <v>118</v>
      </c>
      <c r="F702" s="44" t="s">
        <v>241</v>
      </c>
      <c r="G702" s="44" t="s">
        <v>242</v>
      </c>
      <c r="H702" s="237">
        <f>'Merluza común Artesanal'!G540</f>
        <v>2.976</v>
      </c>
      <c r="I702" s="237">
        <f>'Merluza común Artesanal'!H540</f>
        <v>0</v>
      </c>
      <c r="J702" s="237">
        <f>'Merluza común Artesanal'!I540</f>
        <v>2.6120000000000001</v>
      </c>
      <c r="K702" s="237">
        <f>'Merluza común Artesanal'!J540</f>
        <v>1.08</v>
      </c>
      <c r="L702" s="237">
        <f>'Merluza común Artesanal'!K540</f>
        <v>1.532</v>
      </c>
      <c r="M702" s="242">
        <f>'Merluza común Artesanal'!L540</f>
        <v>0.41347626339969373</v>
      </c>
      <c r="N702" s="215" t="str">
        <f>'Merluza común Artesanal'!M540</f>
        <v xml:space="preserve"> -</v>
      </c>
      <c r="O702" s="45">
        <f>'Cesiones Individuales'!$B$3</f>
        <v>43465</v>
      </c>
    </row>
    <row r="703" spans="1:15" ht="15.75" customHeight="1">
      <c r="A703" s="44" t="s">
        <v>235</v>
      </c>
      <c r="B703" s="44" t="s">
        <v>236</v>
      </c>
      <c r="C703" s="44" t="s">
        <v>389</v>
      </c>
      <c r="D703" s="35" t="s">
        <v>252</v>
      </c>
      <c r="E703" s="35" t="s">
        <v>118</v>
      </c>
      <c r="F703" s="44" t="s">
        <v>243</v>
      </c>
      <c r="G703" s="44" t="s">
        <v>244</v>
      </c>
      <c r="H703" s="237">
        <f>'Merluza común Artesanal'!G541</f>
        <v>3.6120000000000001</v>
      </c>
      <c r="I703" s="237">
        <f>'Merluza común Artesanal'!H541</f>
        <v>0</v>
      </c>
      <c r="J703" s="237">
        <f>'Merluza común Artesanal'!I541</f>
        <v>5.1440000000000001</v>
      </c>
      <c r="K703" s="237">
        <f>'Merluza común Artesanal'!J541</f>
        <v>4.2549999999999999</v>
      </c>
      <c r="L703" s="237">
        <f>'Merluza común Artesanal'!K541</f>
        <v>0.88900000000000023</v>
      </c>
      <c r="M703" s="242">
        <f>'Merluza común Artesanal'!L541</f>
        <v>0.82717729393468109</v>
      </c>
      <c r="N703" s="215" t="str">
        <f>'Merluza común Artesanal'!M541</f>
        <v xml:space="preserve"> -</v>
      </c>
      <c r="O703" s="45">
        <f>'Cesiones Individuales'!$B$3</f>
        <v>43465</v>
      </c>
    </row>
    <row r="704" spans="1:15" ht="15.75" customHeight="1">
      <c r="A704" s="44" t="s">
        <v>235</v>
      </c>
      <c r="B704" s="44" t="s">
        <v>236</v>
      </c>
      <c r="C704" s="44" t="s">
        <v>389</v>
      </c>
      <c r="D704" s="35" t="s">
        <v>252</v>
      </c>
      <c r="E704" s="35" t="s">
        <v>118</v>
      </c>
      <c r="F704" s="44" t="s">
        <v>240</v>
      </c>
      <c r="G704" s="44" t="s">
        <v>244</v>
      </c>
      <c r="H704" s="237">
        <f>'Merluza común Artesanal'!N539</f>
        <v>7.2240000000000002</v>
      </c>
      <c r="I704" s="237">
        <f>'Merluza común Artesanal'!O539</f>
        <v>0</v>
      </c>
      <c r="J704" s="237">
        <f>'Merluza común Artesanal'!P539</f>
        <v>7.2240000000000002</v>
      </c>
      <c r="K704" s="237">
        <f>'Merluza común Artesanal'!Q539</f>
        <v>6.335</v>
      </c>
      <c r="L704" s="237">
        <f>'Merluza común Artesanal'!R539</f>
        <v>0.88900000000000023</v>
      </c>
      <c r="M704" s="242">
        <f>'Merluza común Artesanal'!S539</f>
        <v>0.87693798449612403</v>
      </c>
      <c r="N704" s="215" t="s">
        <v>583</v>
      </c>
      <c r="O704" s="45">
        <f>'Cesiones Individuales'!$B$3</f>
        <v>43465</v>
      </c>
    </row>
    <row r="705" spans="1:15" ht="15.75" customHeight="1">
      <c r="A705" s="44" t="s">
        <v>235</v>
      </c>
      <c r="B705" s="44" t="s">
        <v>236</v>
      </c>
      <c r="C705" s="44" t="s">
        <v>389</v>
      </c>
      <c r="D705" s="35" t="s">
        <v>252</v>
      </c>
      <c r="E705" s="35" t="s">
        <v>119</v>
      </c>
      <c r="F705" s="44" t="s">
        <v>240</v>
      </c>
      <c r="G705" s="44" t="s">
        <v>240</v>
      </c>
      <c r="H705" s="237">
        <f>'Merluza común Artesanal'!G542</f>
        <v>0.63500000000000001</v>
      </c>
      <c r="I705" s="237">
        <f>'Merluza común Artesanal'!H542</f>
        <v>0</v>
      </c>
      <c r="J705" s="237">
        <f>'Merluza común Artesanal'!I542</f>
        <v>0.63500000000000001</v>
      </c>
      <c r="K705" s="237">
        <f>'Merluza común Artesanal'!J542</f>
        <v>0</v>
      </c>
      <c r="L705" s="237">
        <f>'Merluza común Artesanal'!K542</f>
        <v>0.63500000000000001</v>
      </c>
      <c r="M705" s="242">
        <f>'Merluza común Artesanal'!L542</f>
        <v>0</v>
      </c>
      <c r="N705" s="215" t="str">
        <f>'Merluza común Artesanal'!M542</f>
        <v xml:space="preserve"> -</v>
      </c>
      <c r="O705" s="45">
        <f>'Cesiones Individuales'!$B$3</f>
        <v>43465</v>
      </c>
    </row>
    <row r="706" spans="1:15" ht="15.75" customHeight="1">
      <c r="A706" s="44" t="s">
        <v>235</v>
      </c>
      <c r="B706" s="44" t="s">
        <v>236</v>
      </c>
      <c r="C706" s="44" t="s">
        <v>389</v>
      </c>
      <c r="D706" s="35" t="s">
        <v>252</v>
      </c>
      <c r="E706" s="35" t="s">
        <v>119</v>
      </c>
      <c r="F706" s="44" t="s">
        <v>241</v>
      </c>
      <c r="G706" s="44" t="s">
        <v>242</v>
      </c>
      <c r="H706" s="237">
        <f>'Merluza común Artesanal'!G543</f>
        <v>2.9740000000000002</v>
      </c>
      <c r="I706" s="237">
        <f>'Merluza común Artesanal'!H543</f>
        <v>0</v>
      </c>
      <c r="J706" s="237">
        <f>'Merluza común Artesanal'!I543</f>
        <v>3.609</v>
      </c>
      <c r="K706" s="237">
        <f>'Merluza común Artesanal'!J543</f>
        <v>1.9100000000000001</v>
      </c>
      <c r="L706" s="237">
        <f>'Merluza común Artesanal'!K543</f>
        <v>1.6989999999999998</v>
      </c>
      <c r="M706" s="242">
        <f>'Merluza común Artesanal'!L543</f>
        <v>0.5292324743696315</v>
      </c>
      <c r="N706" s="215" t="str">
        <f>'Merluza común Artesanal'!M543</f>
        <v xml:space="preserve"> -</v>
      </c>
      <c r="O706" s="45">
        <f>'Cesiones Individuales'!$B$3</f>
        <v>43465</v>
      </c>
    </row>
    <row r="707" spans="1:15" ht="15.75" customHeight="1">
      <c r="A707" s="44" t="s">
        <v>235</v>
      </c>
      <c r="B707" s="44" t="s">
        <v>236</v>
      </c>
      <c r="C707" s="44" t="s">
        <v>389</v>
      </c>
      <c r="D707" s="35" t="s">
        <v>252</v>
      </c>
      <c r="E707" s="35" t="s">
        <v>119</v>
      </c>
      <c r="F707" s="44" t="s">
        <v>243</v>
      </c>
      <c r="G707" s="44" t="s">
        <v>244</v>
      </c>
      <c r="H707" s="237">
        <f>'Merluza común Artesanal'!G544</f>
        <v>3.609</v>
      </c>
      <c r="I707" s="237">
        <f>'Merluza común Artesanal'!H544</f>
        <v>0</v>
      </c>
      <c r="J707" s="237">
        <f>'Merluza común Artesanal'!I544</f>
        <v>5.3079999999999998</v>
      </c>
      <c r="K707" s="237">
        <f>'Merluza común Artesanal'!J544</f>
        <v>5.08</v>
      </c>
      <c r="L707" s="237">
        <f>'Merluza común Artesanal'!K544</f>
        <v>0.22799999999999976</v>
      </c>
      <c r="M707" s="242">
        <f>'Merluza común Artesanal'!L544</f>
        <v>0.95704596834966094</v>
      </c>
      <c r="N707" s="215" t="str">
        <f>'Merluza común Artesanal'!M544</f>
        <v xml:space="preserve"> -</v>
      </c>
      <c r="O707" s="45">
        <f>'Cesiones Individuales'!$B$3</f>
        <v>43465</v>
      </c>
    </row>
    <row r="708" spans="1:15" ht="15.75" customHeight="1">
      <c r="A708" s="44" t="s">
        <v>235</v>
      </c>
      <c r="B708" s="44" t="s">
        <v>236</v>
      </c>
      <c r="C708" s="44" t="s">
        <v>389</v>
      </c>
      <c r="D708" s="35" t="s">
        <v>252</v>
      </c>
      <c r="E708" s="35" t="s">
        <v>119</v>
      </c>
      <c r="F708" s="44" t="s">
        <v>240</v>
      </c>
      <c r="G708" s="44" t="s">
        <v>244</v>
      </c>
      <c r="H708" s="237">
        <f>'Merluza común Artesanal'!N542</f>
        <v>7.218</v>
      </c>
      <c r="I708" s="237">
        <f>'Merluza común Artesanal'!O542</f>
        <v>0</v>
      </c>
      <c r="J708" s="237">
        <f>'Merluza común Artesanal'!P542</f>
        <v>7.218</v>
      </c>
      <c r="K708" s="237">
        <f>'Merluza común Artesanal'!Q542</f>
        <v>6.99</v>
      </c>
      <c r="L708" s="237">
        <f>'Merluza común Artesanal'!R542</f>
        <v>0.22799999999999976</v>
      </c>
      <c r="M708" s="242">
        <f>'Merluza común Artesanal'!S542</f>
        <v>0.96841230257689115</v>
      </c>
      <c r="N708" s="215" t="s">
        <v>583</v>
      </c>
      <c r="O708" s="45">
        <f>'Cesiones Individuales'!$B$3</f>
        <v>43465</v>
      </c>
    </row>
    <row r="709" spans="1:15" ht="15.75" customHeight="1">
      <c r="A709" s="44" t="s">
        <v>235</v>
      </c>
      <c r="B709" s="44" t="s">
        <v>236</v>
      </c>
      <c r="C709" s="44" t="s">
        <v>389</v>
      </c>
      <c r="D709" s="35" t="s">
        <v>252</v>
      </c>
      <c r="E709" s="35" t="s">
        <v>314</v>
      </c>
      <c r="F709" s="44" t="s">
        <v>240</v>
      </c>
      <c r="G709" s="44" t="s">
        <v>240</v>
      </c>
      <c r="H709" s="237">
        <f>'Merluza común Artesanal'!G545</f>
        <v>0.63500000000000001</v>
      </c>
      <c r="I709" s="237">
        <f>'Merluza común Artesanal'!H545</f>
        <v>0</v>
      </c>
      <c r="J709" s="237">
        <f>'Merluza común Artesanal'!I545</f>
        <v>0.63500000000000001</v>
      </c>
      <c r="K709" s="237">
        <f>'Merluza común Artesanal'!J545</f>
        <v>0</v>
      </c>
      <c r="L709" s="237">
        <f>'Merluza común Artesanal'!K545</f>
        <v>0.63500000000000001</v>
      </c>
      <c r="M709" s="242">
        <f>'Merluza común Artesanal'!L545</f>
        <v>0</v>
      </c>
      <c r="N709" s="215" t="str">
        <f>'Merluza común Artesanal'!M545</f>
        <v xml:space="preserve"> -</v>
      </c>
      <c r="O709" s="45">
        <f>'Cesiones Individuales'!$B$3</f>
        <v>43465</v>
      </c>
    </row>
    <row r="710" spans="1:15" ht="15.75" customHeight="1">
      <c r="A710" s="44" t="s">
        <v>235</v>
      </c>
      <c r="B710" s="44" t="s">
        <v>236</v>
      </c>
      <c r="C710" s="44" t="s">
        <v>389</v>
      </c>
      <c r="D710" s="35" t="s">
        <v>252</v>
      </c>
      <c r="E710" s="35" t="s">
        <v>314</v>
      </c>
      <c r="F710" s="44" t="s">
        <v>241</v>
      </c>
      <c r="G710" s="44" t="s">
        <v>242</v>
      </c>
      <c r="H710" s="237">
        <f>'Merluza común Artesanal'!G546</f>
        <v>2.9729999999999999</v>
      </c>
      <c r="I710" s="237">
        <f>'Merluza común Artesanal'!H546</f>
        <v>0</v>
      </c>
      <c r="J710" s="237">
        <f>'Merluza común Artesanal'!I546</f>
        <v>3.6079999999999997</v>
      </c>
      <c r="K710" s="237">
        <f>'Merluza común Artesanal'!J546</f>
        <v>0.91799999999999993</v>
      </c>
      <c r="L710" s="237">
        <f>'Merluza común Artesanal'!K546</f>
        <v>2.6899999999999995</v>
      </c>
      <c r="M710" s="242">
        <f>'Merluza común Artesanal'!L546</f>
        <v>0.25443458980044348</v>
      </c>
      <c r="N710" s="215" t="str">
        <f>'Merluza común Artesanal'!M546</f>
        <v xml:space="preserve"> -</v>
      </c>
      <c r="O710" s="45">
        <f>'Cesiones Individuales'!$B$3</f>
        <v>43465</v>
      </c>
    </row>
    <row r="711" spans="1:15" ht="15.75" customHeight="1">
      <c r="A711" s="44" t="s">
        <v>235</v>
      </c>
      <c r="B711" s="44" t="s">
        <v>236</v>
      </c>
      <c r="C711" s="44" t="s">
        <v>389</v>
      </c>
      <c r="D711" s="35" t="s">
        <v>252</v>
      </c>
      <c r="E711" s="35" t="s">
        <v>314</v>
      </c>
      <c r="F711" s="44" t="s">
        <v>243</v>
      </c>
      <c r="G711" s="44" t="s">
        <v>244</v>
      </c>
      <c r="H711" s="237">
        <f>'Merluza común Artesanal'!G547</f>
        <v>3.609</v>
      </c>
      <c r="I711" s="237">
        <f>'Merluza común Artesanal'!H547</f>
        <v>0</v>
      </c>
      <c r="J711" s="237">
        <f>'Merluza común Artesanal'!I547</f>
        <v>6.2989999999999995</v>
      </c>
      <c r="K711" s="237">
        <f>'Merluza común Artesanal'!J547</f>
        <v>5.94</v>
      </c>
      <c r="L711" s="237">
        <f>'Merluza común Artesanal'!K547</f>
        <v>0.3589999999999991</v>
      </c>
      <c r="M711" s="242">
        <f>'Merluza común Artesanal'!L547</f>
        <v>0.9430068264803938</v>
      </c>
      <c r="N711" s="215" t="str">
        <f>'Merluza común Artesanal'!M547</f>
        <v xml:space="preserve"> -</v>
      </c>
      <c r="O711" s="45">
        <f>'Cesiones Individuales'!$B$3</f>
        <v>43465</v>
      </c>
    </row>
    <row r="712" spans="1:15" ht="15.75" customHeight="1">
      <c r="A712" s="44" t="s">
        <v>235</v>
      </c>
      <c r="B712" s="44" t="s">
        <v>236</v>
      </c>
      <c r="C712" s="44" t="s">
        <v>389</v>
      </c>
      <c r="D712" s="35" t="s">
        <v>252</v>
      </c>
      <c r="E712" s="35" t="s">
        <v>314</v>
      </c>
      <c r="F712" s="44" t="s">
        <v>240</v>
      </c>
      <c r="G712" s="44" t="s">
        <v>244</v>
      </c>
      <c r="H712" s="237">
        <f>'Merluza común Artesanal'!N545</f>
        <v>7.2169999999999996</v>
      </c>
      <c r="I712" s="237">
        <f>'Merluza común Artesanal'!O545</f>
        <v>0</v>
      </c>
      <c r="J712" s="237">
        <f>'Merluza común Artesanal'!P545</f>
        <v>7.2169999999999996</v>
      </c>
      <c r="K712" s="237">
        <f>'Merluza común Artesanal'!Q545</f>
        <v>6.8580000000000005</v>
      </c>
      <c r="L712" s="237">
        <f>'Merluza común Artesanal'!R545</f>
        <v>0.3589999999999991</v>
      </c>
      <c r="M712" s="242">
        <f>'Merluza común Artesanal'!S545</f>
        <v>0.95025633919911334</v>
      </c>
      <c r="N712" s="215" t="s">
        <v>583</v>
      </c>
      <c r="O712" s="45">
        <f>'Cesiones Individuales'!$B$3</f>
        <v>43465</v>
      </c>
    </row>
    <row r="713" spans="1:15" ht="15.75" customHeight="1">
      <c r="A713" s="44" t="s">
        <v>235</v>
      </c>
      <c r="B713" s="44" t="s">
        <v>236</v>
      </c>
      <c r="C713" s="44" t="s">
        <v>389</v>
      </c>
      <c r="D713" s="35" t="s">
        <v>252</v>
      </c>
      <c r="E713" s="35" t="s">
        <v>315</v>
      </c>
      <c r="F713" s="44" t="s">
        <v>240</v>
      </c>
      <c r="G713" s="44" t="s">
        <v>240</v>
      </c>
      <c r="H713" s="237">
        <f>'Merluza común Artesanal'!G548</f>
        <v>0.63500000000000001</v>
      </c>
      <c r="I713" s="237">
        <f>'Merluza común Artesanal'!H548</f>
        <v>0</v>
      </c>
      <c r="J713" s="237">
        <f>'Merluza común Artesanal'!I548</f>
        <v>0.63500000000000001</v>
      </c>
      <c r="K713" s="237">
        <f>'Merluza común Artesanal'!J548</f>
        <v>0</v>
      </c>
      <c r="L713" s="237">
        <f>'Merluza común Artesanal'!K548</f>
        <v>0.63500000000000001</v>
      </c>
      <c r="M713" s="242">
        <f>'Merluza común Artesanal'!L548</f>
        <v>0</v>
      </c>
      <c r="N713" s="215" t="str">
        <f>'Merluza común Artesanal'!M548</f>
        <v xml:space="preserve"> -</v>
      </c>
      <c r="O713" s="45">
        <f>'Cesiones Individuales'!$B$3</f>
        <v>43465</v>
      </c>
    </row>
    <row r="714" spans="1:15" ht="15.75" customHeight="1">
      <c r="A714" s="44" t="s">
        <v>235</v>
      </c>
      <c r="B714" s="44" t="s">
        <v>236</v>
      </c>
      <c r="C714" s="44" t="s">
        <v>389</v>
      </c>
      <c r="D714" s="35" t="s">
        <v>252</v>
      </c>
      <c r="E714" s="35" t="s">
        <v>315</v>
      </c>
      <c r="F714" s="44" t="s">
        <v>241</v>
      </c>
      <c r="G714" s="44" t="s">
        <v>242</v>
      </c>
      <c r="H714" s="237">
        <f>'Merluza común Artesanal'!G549</f>
        <v>2.9729999999999999</v>
      </c>
      <c r="I714" s="237">
        <f>'Merluza común Artesanal'!H549</f>
        <v>0</v>
      </c>
      <c r="J714" s="237">
        <f>'Merluza común Artesanal'!I549</f>
        <v>3.6079999999999997</v>
      </c>
      <c r="K714" s="237">
        <f>'Merluza común Artesanal'!J549</f>
        <v>2.0249999999999999</v>
      </c>
      <c r="L714" s="237">
        <f>'Merluza común Artesanal'!K549</f>
        <v>1.5829999999999997</v>
      </c>
      <c r="M714" s="242">
        <f>'Merluza común Artesanal'!L549</f>
        <v>0.5612527716186253</v>
      </c>
      <c r="N714" s="215" t="str">
        <f>'Merluza común Artesanal'!M549</f>
        <v xml:space="preserve"> -</v>
      </c>
      <c r="O714" s="45">
        <f>'Cesiones Individuales'!$B$3</f>
        <v>43465</v>
      </c>
    </row>
    <row r="715" spans="1:15" ht="15.75" customHeight="1">
      <c r="A715" s="44" t="s">
        <v>235</v>
      </c>
      <c r="B715" s="44" t="s">
        <v>236</v>
      </c>
      <c r="C715" s="44" t="s">
        <v>389</v>
      </c>
      <c r="D715" s="35" t="s">
        <v>252</v>
      </c>
      <c r="E715" s="35" t="s">
        <v>315</v>
      </c>
      <c r="F715" s="44" t="s">
        <v>243</v>
      </c>
      <c r="G715" s="44" t="s">
        <v>244</v>
      </c>
      <c r="H715" s="237">
        <f>'Merluza común Artesanal'!G550</f>
        <v>3.6070000000000002</v>
      </c>
      <c r="I715" s="237">
        <f>'Merluza común Artesanal'!H550</f>
        <v>0</v>
      </c>
      <c r="J715" s="237">
        <f>'Merluza común Artesanal'!I550</f>
        <v>5.1899999999999995</v>
      </c>
      <c r="K715" s="237">
        <f>'Merluza común Artesanal'!J550</f>
        <v>3.6579999999999999</v>
      </c>
      <c r="L715" s="237">
        <f>'Merluza común Artesanal'!K550</f>
        <v>1.5319999999999996</v>
      </c>
      <c r="M715" s="242">
        <f>'Merluza común Artesanal'!L550</f>
        <v>0.70481695568400771</v>
      </c>
      <c r="N715" s="215" t="str">
        <f>'Merluza común Artesanal'!M550</f>
        <v xml:space="preserve"> -</v>
      </c>
      <c r="O715" s="45">
        <f>'Cesiones Individuales'!$B$3</f>
        <v>43465</v>
      </c>
    </row>
    <row r="716" spans="1:15" ht="15.75" customHeight="1">
      <c r="A716" s="44" t="s">
        <v>235</v>
      </c>
      <c r="B716" s="44" t="s">
        <v>236</v>
      </c>
      <c r="C716" s="44" t="s">
        <v>389</v>
      </c>
      <c r="D716" s="35" t="s">
        <v>252</v>
      </c>
      <c r="E716" s="35" t="s">
        <v>315</v>
      </c>
      <c r="F716" s="44" t="s">
        <v>240</v>
      </c>
      <c r="G716" s="44" t="s">
        <v>244</v>
      </c>
      <c r="H716" s="237">
        <f>'Merluza común Artesanal'!N548</f>
        <v>7.2149999999999999</v>
      </c>
      <c r="I716" s="237">
        <f>'Merluza común Artesanal'!O548</f>
        <v>0</v>
      </c>
      <c r="J716" s="237">
        <f>'Merluza común Artesanal'!P548</f>
        <v>7.2149999999999999</v>
      </c>
      <c r="K716" s="237">
        <f>'Merluza común Artesanal'!Q548</f>
        <v>5.6829999999999998</v>
      </c>
      <c r="L716" s="237">
        <f>'Merluza común Artesanal'!R548</f>
        <v>1.532</v>
      </c>
      <c r="M716" s="242">
        <f>'Merluza común Artesanal'!S548</f>
        <v>0.78766458766458769</v>
      </c>
      <c r="N716" s="215" t="s">
        <v>583</v>
      </c>
      <c r="O716" s="45">
        <f>'Cesiones Individuales'!$B$3</f>
        <v>43465</v>
      </c>
    </row>
    <row r="717" spans="1:15" ht="15.75" customHeight="1">
      <c r="A717" s="44" t="s">
        <v>235</v>
      </c>
      <c r="B717" s="44" t="s">
        <v>236</v>
      </c>
      <c r="C717" s="44" t="s">
        <v>389</v>
      </c>
      <c r="D717" s="35" t="s">
        <v>252</v>
      </c>
      <c r="E717" s="35" t="s">
        <v>316</v>
      </c>
      <c r="F717" s="44" t="s">
        <v>240</v>
      </c>
      <c r="G717" s="44" t="s">
        <v>240</v>
      </c>
      <c r="H717" s="237">
        <f>'Merluza común Artesanal'!G551</f>
        <v>0.63600000000000001</v>
      </c>
      <c r="I717" s="237">
        <f>'Merluza común Artesanal'!H551</f>
        <v>0</v>
      </c>
      <c r="J717" s="237">
        <f>'Merluza común Artesanal'!I551</f>
        <v>0.63600000000000001</v>
      </c>
      <c r="K717" s="237">
        <f>'Merluza común Artesanal'!J551</f>
        <v>5.3999999999999999E-2</v>
      </c>
      <c r="L717" s="237">
        <f>'Merluza común Artesanal'!K551</f>
        <v>0.58199999999999996</v>
      </c>
      <c r="M717" s="242">
        <f>'Merluza común Artesanal'!L551</f>
        <v>8.4905660377358486E-2</v>
      </c>
      <c r="N717" s="215" t="str">
        <f>'Merluza común Artesanal'!M551</f>
        <v xml:space="preserve"> -</v>
      </c>
      <c r="O717" s="45">
        <f>'Cesiones Individuales'!$B$3</f>
        <v>43465</v>
      </c>
    </row>
    <row r="718" spans="1:15" ht="15.75" customHeight="1">
      <c r="A718" s="44" t="s">
        <v>235</v>
      </c>
      <c r="B718" s="44" t="s">
        <v>236</v>
      </c>
      <c r="C718" s="44" t="s">
        <v>389</v>
      </c>
      <c r="D718" s="35" t="s">
        <v>252</v>
      </c>
      <c r="E718" s="35" t="s">
        <v>316</v>
      </c>
      <c r="F718" s="44" t="s">
        <v>241</v>
      </c>
      <c r="G718" s="44" t="s">
        <v>242</v>
      </c>
      <c r="H718" s="237">
        <f>'Merluza común Artesanal'!G552</f>
        <v>2.976</v>
      </c>
      <c r="I718" s="237">
        <f>'Merluza común Artesanal'!H552</f>
        <v>0</v>
      </c>
      <c r="J718" s="237">
        <f>'Merluza común Artesanal'!I552</f>
        <v>3.5579999999999998</v>
      </c>
      <c r="K718" s="237">
        <f>'Merluza común Artesanal'!J552</f>
        <v>0.22500000000000001</v>
      </c>
      <c r="L718" s="237">
        <f>'Merluza común Artesanal'!K552</f>
        <v>3.3329999999999997</v>
      </c>
      <c r="M718" s="242">
        <f>'Merluza común Artesanal'!L552</f>
        <v>6.3237774030354132E-2</v>
      </c>
      <c r="N718" s="215" t="str">
        <f>'Merluza común Artesanal'!M552</f>
        <v xml:space="preserve"> -</v>
      </c>
      <c r="O718" s="45">
        <f>'Cesiones Individuales'!$B$3</f>
        <v>43465</v>
      </c>
    </row>
    <row r="719" spans="1:15" ht="15.75" customHeight="1">
      <c r="A719" s="44" t="s">
        <v>235</v>
      </c>
      <c r="B719" s="44" t="s">
        <v>236</v>
      </c>
      <c r="C719" s="44" t="s">
        <v>389</v>
      </c>
      <c r="D719" s="35" t="s">
        <v>252</v>
      </c>
      <c r="E719" s="35" t="s">
        <v>316</v>
      </c>
      <c r="F719" s="44" t="s">
        <v>243</v>
      </c>
      <c r="G719" s="44" t="s">
        <v>244</v>
      </c>
      <c r="H719" s="237">
        <f>'Merluza común Artesanal'!G553</f>
        <v>3.6110000000000002</v>
      </c>
      <c r="I719" s="237">
        <f>'Merluza común Artesanal'!H553</f>
        <v>0</v>
      </c>
      <c r="J719" s="237">
        <f>'Merluza común Artesanal'!I553</f>
        <v>6.944</v>
      </c>
      <c r="K719" s="237">
        <f>'Merluza común Artesanal'!J553</f>
        <v>5.7960000000000003</v>
      </c>
      <c r="L719" s="237">
        <f>'Merluza común Artesanal'!K553</f>
        <v>1.1479999999999997</v>
      </c>
      <c r="M719" s="242">
        <f>'Merluza común Artesanal'!L553</f>
        <v>0.83467741935483875</v>
      </c>
      <c r="N719" s="215" t="str">
        <f>'Merluza común Artesanal'!M553</f>
        <v xml:space="preserve"> -</v>
      </c>
      <c r="O719" s="45">
        <f>'Cesiones Individuales'!$B$3</f>
        <v>43465</v>
      </c>
    </row>
    <row r="720" spans="1:15" ht="15.75" customHeight="1">
      <c r="A720" s="44" t="s">
        <v>235</v>
      </c>
      <c r="B720" s="44" t="s">
        <v>236</v>
      </c>
      <c r="C720" s="44" t="s">
        <v>389</v>
      </c>
      <c r="D720" s="35" t="s">
        <v>252</v>
      </c>
      <c r="E720" s="35" t="s">
        <v>316</v>
      </c>
      <c r="F720" s="44" t="s">
        <v>240</v>
      </c>
      <c r="G720" s="44" t="s">
        <v>244</v>
      </c>
      <c r="H720" s="237">
        <f>'Merluza común Artesanal'!N551</f>
        <v>7.2230000000000008</v>
      </c>
      <c r="I720" s="237">
        <f>'Merluza común Artesanal'!O551</f>
        <v>0</v>
      </c>
      <c r="J720" s="237">
        <f>'Merluza común Artesanal'!P551</f>
        <v>7.2230000000000008</v>
      </c>
      <c r="K720" s="237">
        <f>'Merluza común Artesanal'!Q551</f>
        <v>6.0750000000000002</v>
      </c>
      <c r="L720" s="237">
        <f>'Merluza común Artesanal'!R551</f>
        <v>1.1480000000000006</v>
      </c>
      <c r="M720" s="242">
        <f>'Merluza común Artesanal'!S551</f>
        <v>0.84106327010937276</v>
      </c>
      <c r="N720" s="215" t="s">
        <v>583</v>
      </c>
      <c r="O720" s="45">
        <f>'Cesiones Individuales'!$B$3</f>
        <v>43465</v>
      </c>
    </row>
    <row r="721" spans="1:15" ht="15.75" customHeight="1">
      <c r="A721" s="44" t="s">
        <v>235</v>
      </c>
      <c r="B721" s="44" t="s">
        <v>236</v>
      </c>
      <c r="C721" s="44" t="s">
        <v>389</v>
      </c>
      <c r="D721" s="35" t="s">
        <v>252</v>
      </c>
      <c r="E721" s="35" t="s">
        <v>317</v>
      </c>
      <c r="F721" s="44" t="s">
        <v>240</v>
      </c>
      <c r="G721" s="44" t="s">
        <v>240</v>
      </c>
      <c r="H721" s="237">
        <f>'Merluza común Artesanal'!G554</f>
        <v>0.63500000000000001</v>
      </c>
      <c r="I721" s="237">
        <f>'Merluza común Artesanal'!H554</f>
        <v>0</v>
      </c>
      <c r="J721" s="237">
        <f>'Merluza común Artesanal'!I554</f>
        <v>0.63500000000000001</v>
      </c>
      <c r="K721" s="237">
        <f>'Merluza común Artesanal'!J554</f>
        <v>0</v>
      </c>
      <c r="L721" s="237">
        <f>'Merluza común Artesanal'!K554</f>
        <v>0.63500000000000001</v>
      </c>
      <c r="M721" s="242">
        <f>'Merluza común Artesanal'!L554</f>
        <v>0</v>
      </c>
      <c r="N721" s="215" t="str">
        <f>'Merluza común Artesanal'!M554</f>
        <v xml:space="preserve"> -</v>
      </c>
      <c r="O721" s="45">
        <f>'Cesiones Individuales'!$B$3</f>
        <v>43465</v>
      </c>
    </row>
    <row r="722" spans="1:15" ht="15.75" customHeight="1">
      <c r="A722" s="44" t="s">
        <v>235</v>
      </c>
      <c r="B722" s="44" t="s">
        <v>236</v>
      </c>
      <c r="C722" s="44" t="s">
        <v>389</v>
      </c>
      <c r="D722" s="35" t="s">
        <v>252</v>
      </c>
      <c r="E722" s="35" t="s">
        <v>317</v>
      </c>
      <c r="F722" s="44" t="s">
        <v>241</v>
      </c>
      <c r="G722" s="44" t="s">
        <v>242</v>
      </c>
      <c r="H722" s="237">
        <f>'Merluza común Artesanal'!G555</f>
        <v>2.9750000000000001</v>
      </c>
      <c r="I722" s="237">
        <f>'Merluza común Artesanal'!H555</f>
        <v>0</v>
      </c>
      <c r="J722" s="237">
        <f>'Merluza común Artesanal'!I555</f>
        <v>3.6100000000000003</v>
      </c>
      <c r="K722" s="237">
        <f>'Merluza común Artesanal'!J555</f>
        <v>2.3440000000000003</v>
      </c>
      <c r="L722" s="237">
        <f>'Merluza común Artesanal'!K555</f>
        <v>1.266</v>
      </c>
      <c r="M722" s="242">
        <f>'Merluza común Artesanal'!L555</f>
        <v>0.6493074792243767</v>
      </c>
      <c r="N722" s="215" t="str">
        <f>'Merluza común Artesanal'!M555</f>
        <v xml:space="preserve"> -</v>
      </c>
      <c r="O722" s="45">
        <f>'Cesiones Individuales'!$B$3</f>
        <v>43465</v>
      </c>
    </row>
    <row r="723" spans="1:15" ht="15.75" customHeight="1">
      <c r="A723" s="44" t="s">
        <v>235</v>
      </c>
      <c r="B723" s="44" t="s">
        <v>236</v>
      </c>
      <c r="C723" s="44" t="s">
        <v>389</v>
      </c>
      <c r="D723" s="35" t="s">
        <v>252</v>
      </c>
      <c r="E723" s="35" t="s">
        <v>317</v>
      </c>
      <c r="F723" s="44" t="s">
        <v>243</v>
      </c>
      <c r="G723" s="44" t="s">
        <v>244</v>
      </c>
      <c r="H723" s="237">
        <f>'Merluza común Artesanal'!G556</f>
        <v>3.61</v>
      </c>
      <c r="I723" s="237">
        <f>'Merluza común Artesanal'!H556</f>
        <v>0</v>
      </c>
      <c r="J723" s="237">
        <f>'Merluza común Artesanal'!I556</f>
        <v>4.8759999999999994</v>
      </c>
      <c r="K723" s="237">
        <f>'Merluza común Artesanal'!J556</f>
        <v>3.8130000000000002</v>
      </c>
      <c r="L723" s="237">
        <f>'Merluza común Artesanal'!K556</f>
        <v>1.0629999999999993</v>
      </c>
      <c r="M723" s="242">
        <f>'Merluza común Artesanal'!L556</f>
        <v>0.78199343724364245</v>
      </c>
      <c r="N723" s="215" t="str">
        <f>'Merluza común Artesanal'!M556</f>
        <v xml:space="preserve"> -</v>
      </c>
      <c r="O723" s="45">
        <f>'Cesiones Individuales'!$B$3</f>
        <v>43465</v>
      </c>
    </row>
    <row r="724" spans="1:15" ht="15.75" customHeight="1">
      <c r="A724" s="44" t="s">
        <v>235</v>
      </c>
      <c r="B724" s="44" t="s">
        <v>236</v>
      </c>
      <c r="C724" s="44" t="s">
        <v>389</v>
      </c>
      <c r="D724" s="35" t="s">
        <v>252</v>
      </c>
      <c r="E724" s="35" t="s">
        <v>317</v>
      </c>
      <c r="F724" s="44" t="s">
        <v>240</v>
      </c>
      <c r="G724" s="44" t="s">
        <v>244</v>
      </c>
      <c r="H724" s="237">
        <f>'Merluza común Artesanal'!N554</f>
        <v>7.2200000000000006</v>
      </c>
      <c r="I724" s="237">
        <f>'Merluza común Artesanal'!O554</f>
        <v>0</v>
      </c>
      <c r="J724" s="237">
        <f>'Merluza común Artesanal'!P554</f>
        <v>7.2200000000000006</v>
      </c>
      <c r="K724" s="237">
        <f>'Merluza común Artesanal'!Q554</f>
        <v>6.157</v>
      </c>
      <c r="L724" s="237">
        <f>'Merluza común Artesanal'!R554</f>
        <v>1.0630000000000006</v>
      </c>
      <c r="M724" s="242">
        <f>'Merluza común Artesanal'!S554</f>
        <v>0.85277008310249303</v>
      </c>
      <c r="N724" s="215" t="s">
        <v>583</v>
      </c>
      <c r="O724" s="45">
        <f>'Cesiones Individuales'!$B$3</f>
        <v>43465</v>
      </c>
    </row>
    <row r="725" spans="1:15" ht="15.75" customHeight="1">
      <c r="A725" s="44" t="s">
        <v>235</v>
      </c>
      <c r="B725" s="44" t="s">
        <v>236</v>
      </c>
      <c r="C725" s="44" t="s">
        <v>389</v>
      </c>
      <c r="D725" s="35" t="s">
        <v>252</v>
      </c>
      <c r="E725" s="35" t="s">
        <v>265</v>
      </c>
      <c r="F725" s="44" t="s">
        <v>240</v>
      </c>
      <c r="G725" s="44" t="s">
        <v>240</v>
      </c>
      <c r="H725" s="237">
        <f>'Merluza común Artesanal'!G557</f>
        <v>0.63500000000000001</v>
      </c>
      <c r="I725" s="237">
        <f>'Merluza común Artesanal'!H557</f>
        <v>0</v>
      </c>
      <c r="J725" s="237">
        <f>'Merluza común Artesanal'!I557</f>
        <v>0.63500000000000001</v>
      </c>
      <c r="K725" s="237">
        <f>'Merluza común Artesanal'!J557</f>
        <v>0</v>
      </c>
      <c r="L725" s="237">
        <f>'Merluza común Artesanal'!K557</f>
        <v>0.63500000000000001</v>
      </c>
      <c r="M725" s="242">
        <f>'Merluza común Artesanal'!L557</f>
        <v>0</v>
      </c>
      <c r="N725" s="215" t="str">
        <f>'Merluza común Artesanal'!M557</f>
        <v xml:space="preserve"> -</v>
      </c>
      <c r="O725" s="45">
        <f>'Cesiones Individuales'!$B$3</f>
        <v>43465</v>
      </c>
    </row>
    <row r="726" spans="1:15" ht="15.75" customHeight="1">
      <c r="A726" s="44" t="s">
        <v>235</v>
      </c>
      <c r="B726" s="44" t="s">
        <v>236</v>
      </c>
      <c r="C726" s="44" t="s">
        <v>389</v>
      </c>
      <c r="D726" s="35" t="s">
        <v>252</v>
      </c>
      <c r="E726" s="35" t="s">
        <v>265</v>
      </c>
      <c r="F726" s="44" t="s">
        <v>241</v>
      </c>
      <c r="G726" s="44" t="s">
        <v>242</v>
      </c>
      <c r="H726" s="237">
        <f>'Merluza común Artesanal'!G558</f>
        <v>2.972</v>
      </c>
      <c r="I726" s="237">
        <f>'Merluza común Artesanal'!H558</f>
        <v>0</v>
      </c>
      <c r="J726" s="237">
        <f>'Merluza común Artesanal'!I558</f>
        <v>3.6070000000000002</v>
      </c>
      <c r="K726" s="237">
        <f>'Merluza común Artesanal'!J558</f>
        <v>2.6739999999999999</v>
      </c>
      <c r="L726" s="237">
        <f>'Merluza común Artesanal'!K558</f>
        <v>0.93300000000000027</v>
      </c>
      <c r="M726" s="242">
        <f>'Merluza común Artesanal'!L558</f>
        <v>0.74133629054616024</v>
      </c>
      <c r="N726" s="215" t="str">
        <f>'Merluza común Artesanal'!M558</f>
        <v xml:space="preserve"> -</v>
      </c>
      <c r="O726" s="45">
        <f>'Cesiones Individuales'!$B$3</f>
        <v>43465</v>
      </c>
    </row>
    <row r="727" spans="1:15" ht="15.75" customHeight="1">
      <c r="A727" s="44" t="s">
        <v>235</v>
      </c>
      <c r="B727" s="44" t="s">
        <v>236</v>
      </c>
      <c r="C727" s="44" t="s">
        <v>389</v>
      </c>
      <c r="D727" s="35" t="s">
        <v>252</v>
      </c>
      <c r="E727" s="35" t="s">
        <v>265</v>
      </c>
      <c r="F727" s="44" t="s">
        <v>243</v>
      </c>
      <c r="G727" s="44" t="s">
        <v>244</v>
      </c>
      <c r="H727" s="237">
        <f>'Merluza común Artesanal'!G559</f>
        <v>3.6070000000000002</v>
      </c>
      <c r="I727" s="237">
        <f>'Merluza común Artesanal'!H559</f>
        <v>0</v>
      </c>
      <c r="J727" s="237">
        <f>'Merluza común Artesanal'!I559</f>
        <v>4.5400000000000009</v>
      </c>
      <c r="K727" s="237">
        <f>'Merluza común Artesanal'!J559</f>
        <v>3.9260000000000002</v>
      </c>
      <c r="L727" s="237">
        <f>'Merluza común Artesanal'!K559</f>
        <v>0.61400000000000077</v>
      </c>
      <c r="M727" s="242">
        <f>'Merluza común Artesanal'!L559</f>
        <v>0.86475770925110118</v>
      </c>
      <c r="N727" s="215" t="str">
        <f>'Merluza común Artesanal'!M559</f>
        <v xml:space="preserve"> -</v>
      </c>
      <c r="O727" s="45">
        <f>'Cesiones Individuales'!$B$3</f>
        <v>43465</v>
      </c>
    </row>
    <row r="728" spans="1:15" ht="15.75" customHeight="1">
      <c r="A728" s="44" t="s">
        <v>235</v>
      </c>
      <c r="B728" s="44" t="s">
        <v>236</v>
      </c>
      <c r="C728" s="44" t="s">
        <v>389</v>
      </c>
      <c r="D728" s="35" t="s">
        <v>252</v>
      </c>
      <c r="E728" s="35" t="s">
        <v>265</v>
      </c>
      <c r="F728" s="44" t="s">
        <v>240</v>
      </c>
      <c r="G728" s="44" t="s">
        <v>244</v>
      </c>
      <c r="H728" s="237">
        <f>'Merluza común Artesanal'!N557</f>
        <v>7.2140000000000004</v>
      </c>
      <c r="I728" s="237">
        <f>'Merluza común Artesanal'!O557</f>
        <v>0</v>
      </c>
      <c r="J728" s="237">
        <f>'Merluza común Artesanal'!P557</f>
        <v>7.2140000000000004</v>
      </c>
      <c r="K728" s="237">
        <f>'Merluza común Artesanal'!Q557</f>
        <v>6.6</v>
      </c>
      <c r="L728" s="237">
        <f>'Merluza común Artesanal'!R557</f>
        <v>0.61400000000000077</v>
      </c>
      <c r="M728" s="242">
        <f>'Merluza común Artesanal'!S557</f>
        <v>0.91488771832547811</v>
      </c>
      <c r="N728" s="215" t="s">
        <v>583</v>
      </c>
      <c r="O728" s="45">
        <f>'Cesiones Individuales'!$B$3</f>
        <v>43465</v>
      </c>
    </row>
    <row r="729" spans="1:15" ht="15.75" customHeight="1">
      <c r="A729" s="44" t="s">
        <v>235</v>
      </c>
      <c r="B729" s="44" t="s">
        <v>236</v>
      </c>
      <c r="C729" s="44" t="s">
        <v>389</v>
      </c>
      <c r="D729" s="35" t="s">
        <v>252</v>
      </c>
      <c r="E729" s="35" t="s">
        <v>120</v>
      </c>
      <c r="F729" s="44" t="s">
        <v>240</v>
      </c>
      <c r="G729" s="44" t="s">
        <v>240</v>
      </c>
      <c r="H729" s="237">
        <f>'Merluza común Artesanal'!G560</f>
        <v>0.63600000000000001</v>
      </c>
      <c r="I729" s="237">
        <f>'Merluza común Artesanal'!H560</f>
        <v>0</v>
      </c>
      <c r="J729" s="237">
        <f>'Merluza común Artesanal'!I560</f>
        <v>0.63600000000000001</v>
      </c>
      <c r="K729" s="237">
        <f>'Merluza común Artesanal'!J560</f>
        <v>0</v>
      </c>
      <c r="L729" s="237">
        <f>'Merluza común Artesanal'!K560</f>
        <v>0.63600000000000001</v>
      </c>
      <c r="M729" s="242">
        <f>'Merluza común Artesanal'!L560</f>
        <v>0</v>
      </c>
      <c r="N729" s="215" t="str">
        <f>'Merluza común Artesanal'!M560</f>
        <v xml:space="preserve"> -</v>
      </c>
      <c r="O729" s="45">
        <f>'Cesiones Individuales'!$B$3</f>
        <v>43465</v>
      </c>
    </row>
    <row r="730" spans="1:15" ht="15.75" customHeight="1">
      <c r="A730" s="44" t="s">
        <v>235</v>
      </c>
      <c r="B730" s="44" t="s">
        <v>236</v>
      </c>
      <c r="C730" s="44" t="s">
        <v>389</v>
      </c>
      <c r="D730" s="35" t="s">
        <v>252</v>
      </c>
      <c r="E730" s="35" t="s">
        <v>120</v>
      </c>
      <c r="F730" s="44" t="s">
        <v>241</v>
      </c>
      <c r="G730" s="44" t="s">
        <v>242</v>
      </c>
      <c r="H730" s="237">
        <f>'Merluza común Artesanal'!G561</f>
        <v>2.976</v>
      </c>
      <c r="I730" s="237">
        <f>'Merluza común Artesanal'!H561</f>
        <v>0</v>
      </c>
      <c r="J730" s="237">
        <f>'Merluza común Artesanal'!I561</f>
        <v>3.6120000000000001</v>
      </c>
      <c r="K730" s="237">
        <f>'Merluza común Artesanal'!J561</f>
        <v>1.74</v>
      </c>
      <c r="L730" s="237">
        <f>'Merluza común Artesanal'!K561</f>
        <v>1.8720000000000001</v>
      </c>
      <c r="M730" s="242">
        <f>'Merluza común Artesanal'!L561</f>
        <v>0.48172757475083056</v>
      </c>
      <c r="N730" s="215" t="str">
        <f>'Merluza común Artesanal'!M561</f>
        <v xml:space="preserve"> -</v>
      </c>
      <c r="O730" s="45">
        <f>'Cesiones Individuales'!$B$3</f>
        <v>43465</v>
      </c>
    </row>
    <row r="731" spans="1:15" ht="15.75" customHeight="1">
      <c r="A731" s="44" t="s">
        <v>235</v>
      </c>
      <c r="B731" s="44" t="s">
        <v>236</v>
      </c>
      <c r="C731" s="44" t="s">
        <v>389</v>
      </c>
      <c r="D731" s="35" t="s">
        <v>252</v>
      </c>
      <c r="E731" s="35" t="s">
        <v>120</v>
      </c>
      <c r="F731" s="44" t="s">
        <v>243</v>
      </c>
      <c r="G731" s="44" t="s">
        <v>244</v>
      </c>
      <c r="H731" s="237">
        <f>'Merluza común Artesanal'!G562</f>
        <v>3.6120000000000001</v>
      </c>
      <c r="I731" s="237">
        <f>'Merluza común Artesanal'!H562</f>
        <v>0</v>
      </c>
      <c r="J731" s="237">
        <f>'Merluza común Artesanal'!I562</f>
        <v>5.484</v>
      </c>
      <c r="K731" s="237">
        <f>'Merluza común Artesanal'!J562</f>
        <v>5.2839999999999998</v>
      </c>
      <c r="L731" s="237">
        <f>'Merluza común Artesanal'!K562</f>
        <v>0.20000000000000018</v>
      </c>
      <c r="M731" s="242">
        <f>'Merluza común Artesanal'!L562</f>
        <v>0.96353026987600288</v>
      </c>
      <c r="N731" s="215">
        <f>'Merluza común Artesanal'!M562</f>
        <v>43465</v>
      </c>
      <c r="O731" s="45">
        <f>'Cesiones Individuales'!$B$3</f>
        <v>43465</v>
      </c>
    </row>
    <row r="732" spans="1:15" ht="15.75" customHeight="1">
      <c r="A732" s="44" t="s">
        <v>235</v>
      </c>
      <c r="B732" s="44" t="s">
        <v>236</v>
      </c>
      <c r="C732" s="44" t="s">
        <v>389</v>
      </c>
      <c r="D732" s="35" t="s">
        <v>252</v>
      </c>
      <c r="E732" s="35" t="s">
        <v>120</v>
      </c>
      <c r="F732" s="44" t="s">
        <v>240</v>
      </c>
      <c r="G732" s="44" t="s">
        <v>244</v>
      </c>
      <c r="H732" s="237">
        <f>'Merluza común Artesanal'!N560</f>
        <v>7.2240000000000002</v>
      </c>
      <c r="I732" s="237">
        <f>'Merluza común Artesanal'!O560</f>
        <v>0</v>
      </c>
      <c r="J732" s="237">
        <f>'Merluza común Artesanal'!P560</f>
        <v>7.2240000000000002</v>
      </c>
      <c r="K732" s="237">
        <f>'Merluza común Artesanal'!Q560</f>
        <v>7.024</v>
      </c>
      <c r="L732" s="237">
        <f>'Merluza común Artesanal'!R560</f>
        <v>0.20000000000000018</v>
      </c>
      <c r="M732" s="242">
        <f>'Merluza común Artesanal'!S560</f>
        <v>0.9723145071982281</v>
      </c>
      <c r="N732" s="215" t="s">
        <v>583</v>
      </c>
      <c r="O732" s="45">
        <f>'Cesiones Individuales'!$B$3</f>
        <v>43465</v>
      </c>
    </row>
    <row r="733" spans="1:15" ht="15.75" customHeight="1">
      <c r="A733" s="44" t="s">
        <v>235</v>
      </c>
      <c r="B733" s="44" t="s">
        <v>236</v>
      </c>
      <c r="C733" s="44" t="s">
        <v>389</v>
      </c>
      <c r="D733" s="35" t="s">
        <v>252</v>
      </c>
      <c r="E733" s="35" t="s">
        <v>121</v>
      </c>
      <c r="F733" s="44" t="s">
        <v>240</v>
      </c>
      <c r="G733" s="44" t="s">
        <v>240</v>
      </c>
      <c r="H733" s="237">
        <f>'Merluza común Artesanal'!G563</f>
        <v>0.63500000000000001</v>
      </c>
      <c r="I733" s="237">
        <f>'Merluza común Artesanal'!H563</f>
        <v>0</v>
      </c>
      <c r="J733" s="237">
        <f>'Merluza común Artesanal'!I563</f>
        <v>0.63500000000000001</v>
      </c>
      <c r="K733" s="237">
        <f>'Merluza común Artesanal'!J563</f>
        <v>0</v>
      </c>
      <c r="L733" s="237">
        <f>'Merluza común Artesanal'!K563</f>
        <v>0.63500000000000001</v>
      </c>
      <c r="M733" s="242">
        <f>'Merluza común Artesanal'!L563</f>
        <v>0</v>
      </c>
      <c r="N733" s="215" t="str">
        <f>'Merluza común Artesanal'!M563</f>
        <v xml:space="preserve"> -</v>
      </c>
      <c r="O733" s="45">
        <f>'Cesiones Individuales'!$B$3</f>
        <v>43465</v>
      </c>
    </row>
    <row r="734" spans="1:15" ht="15.75" customHeight="1">
      <c r="A734" s="44" t="s">
        <v>235</v>
      </c>
      <c r="B734" s="44" t="s">
        <v>236</v>
      </c>
      <c r="C734" s="44" t="s">
        <v>389</v>
      </c>
      <c r="D734" s="35" t="s">
        <v>252</v>
      </c>
      <c r="E734" s="35" t="s">
        <v>121</v>
      </c>
      <c r="F734" s="44" t="s">
        <v>241</v>
      </c>
      <c r="G734" s="44" t="s">
        <v>242</v>
      </c>
      <c r="H734" s="237">
        <f>'Merluza común Artesanal'!G564</f>
        <v>2.972</v>
      </c>
      <c r="I734" s="237">
        <f>'Merluza común Artesanal'!H564</f>
        <v>0</v>
      </c>
      <c r="J734" s="237">
        <f>'Merluza común Artesanal'!I564</f>
        <v>3.6070000000000002</v>
      </c>
      <c r="K734" s="237">
        <f>'Merluza común Artesanal'!J564</f>
        <v>2.0170000000000003</v>
      </c>
      <c r="L734" s="237">
        <f>'Merluza común Artesanal'!K564</f>
        <v>1.5899999999999999</v>
      </c>
      <c r="M734" s="242">
        <f>'Merluza común Artesanal'!L564</f>
        <v>0.55919046298863329</v>
      </c>
      <c r="N734" s="215" t="str">
        <f>'Merluza común Artesanal'!M564</f>
        <v xml:space="preserve"> -</v>
      </c>
      <c r="O734" s="45">
        <f>'Cesiones Individuales'!$B$3</f>
        <v>43465</v>
      </c>
    </row>
    <row r="735" spans="1:15" ht="15.75" customHeight="1">
      <c r="A735" s="44" t="s">
        <v>235</v>
      </c>
      <c r="B735" s="44" t="s">
        <v>236</v>
      </c>
      <c r="C735" s="44" t="s">
        <v>389</v>
      </c>
      <c r="D735" s="35" t="s">
        <v>252</v>
      </c>
      <c r="E735" s="35" t="s">
        <v>121</v>
      </c>
      <c r="F735" s="44" t="s">
        <v>243</v>
      </c>
      <c r="G735" s="44" t="s">
        <v>244</v>
      </c>
      <c r="H735" s="237">
        <f>'Merluza común Artesanal'!G565</f>
        <v>3.6070000000000002</v>
      </c>
      <c r="I735" s="237">
        <f>'Merluza común Artesanal'!H565</f>
        <v>0</v>
      </c>
      <c r="J735" s="237">
        <f>'Merluza común Artesanal'!I565</f>
        <v>5.1970000000000001</v>
      </c>
      <c r="K735" s="237">
        <f>'Merluza común Artesanal'!J565</f>
        <v>4.9480000000000004</v>
      </c>
      <c r="L735" s="237">
        <f>'Merluza común Artesanal'!K565</f>
        <v>0.24899999999999967</v>
      </c>
      <c r="M735" s="242">
        <f>'Merluza común Artesanal'!L565</f>
        <v>0.95208774292861276</v>
      </c>
      <c r="N735" s="215" t="str">
        <f>'Merluza común Artesanal'!M565</f>
        <v xml:space="preserve"> -</v>
      </c>
      <c r="O735" s="45">
        <f>'Cesiones Individuales'!$B$3</f>
        <v>43465</v>
      </c>
    </row>
    <row r="736" spans="1:15" ht="15.75" customHeight="1">
      <c r="A736" s="44" t="s">
        <v>235</v>
      </c>
      <c r="B736" s="44" t="s">
        <v>236</v>
      </c>
      <c r="C736" s="44" t="s">
        <v>389</v>
      </c>
      <c r="D736" s="35" t="s">
        <v>252</v>
      </c>
      <c r="E736" s="35" t="s">
        <v>121</v>
      </c>
      <c r="F736" s="44" t="s">
        <v>240</v>
      </c>
      <c r="G736" s="44" t="s">
        <v>244</v>
      </c>
      <c r="H736" s="237">
        <f>'Merluza común Artesanal'!N563</f>
        <v>7.2140000000000004</v>
      </c>
      <c r="I736" s="237">
        <f>'Merluza común Artesanal'!O563</f>
        <v>0</v>
      </c>
      <c r="J736" s="237">
        <f>'Merluza común Artesanal'!P563</f>
        <v>7.2140000000000004</v>
      </c>
      <c r="K736" s="237">
        <f>'Merluza común Artesanal'!Q563</f>
        <v>6.9650000000000007</v>
      </c>
      <c r="L736" s="237">
        <f>'Merluza común Artesanal'!R563</f>
        <v>0.24899999999999967</v>
      </c>
      <c r="M736" s="242">
        <f>'Merluza común Artesanal'!S563</f>
        <v>0.96548378153590242</v>
      </c>
      <c r="N736" s="215" t="s">
        <v>583</v>
      </c>
      <c r="O736" s="45">
        <f>'Cesiones Individuales'!$B$3</f>
        <v>43465</v>
      </c>
    </row>
    <row r="737" spans="1:15" ht="15.75" customHeight="1">
      <c r="A737" s="44" t="s">
        <v>235</v>
      </c>
      <c r="B737" s="44" t="s">
        <v>236</v>
      </c>
      <c r="C737" s="44" t="s">
        <v>389</v>
      </c>
      <c r="D737" s="35" t="s">
        <v>252</v>
      </c>
      <c r="E737" s="40" t="s">
        <v>715</v>
      </c>
      <c r="F737" s="44" t="s">
        <v>240</v>
      </c>
      <c r="G737" s="44" t="s">
        <v>240</v>
      </c>
      <c r="H737" s="237">
        <f>'Merluza común Artesanal'!G566</f>
        <v>0.63600000000000001</v>
      </c>
      <c r="I737" s="237">
        <f>'Merluza común Artesanal'!H566</f>
        <v>0</v>
      </c>
      <c r="J737" s="237">
        <f>'Merluza común Artesanal'!I566</f>
        <v>0.63600000000000001</v>
      </c>
      <c r="K737" s="237">
        <f>'Merluza común Artesanal'!J566</f>
        <v>0.27</v>
      </c>
      <c r="L737" s="237">
        <f>'Merluza común Artesanal'!K566</f>
        <v>0.36599999999999999</v>
      </c>
      <c r="M737" s="242">
        <f>'Merluza común Artesanal'!L566</f>
        <v>0.42452830188679247</v>
      </c>
      <c r="N737" s="215" t="str">
        <f>'Merluza común Artesanal'!M566</f>
        <v xml:space="preserve"> -</v>
      </c>
      <c r="O737" s="45">
        <f>'Cesiones Individuales'!$B$3</f>
        <v>43465</v>
      </c>
    </row>
    <row r="738" spans="1:15" ht="15.75" customHeight="1">
      <c r="A738" s="44" t="s">
        <v>235</v>
      </c>
      <c r="B738" s="44" t="s">
        <v>236</v>
      </c>
      <c r="C738" s="44" t="s">
        <v>389</v>
      </c>
      <c r="D738" s="35" t="s">
        <v>252</v>
      </c>
      <c r="E738" s="40" t="s">
        <v>715</v>
      </c>
      <c r="F738" s="44" t="s">
        <v>241</v>
      </c>
      <c r="G738" s="44" t="s">
        <v>242</v>
      </c>
      <c r="H738" s="237">
        <f>'Merluza común Artesanal'!G567</f>
        <v>2.9780000000000002</v>
      </c>
      <c r="I738" s="237">
        <f>'Merluza común Artesanal'!H567</f>
        <v>0</v>
      </c>
      <c r="J738" s="237">
        <f>'Merluza común Artesanal'!I567</f>
        <v>3.3440000000000003</v>
      </c>
      <c r="K738" s="237">
        <f>'Merluza común Artesanal'!J567</f>
        <v>1.25</v>
      </c>
      <c r="L738" s="237">
        <f>'Merluza común Artesanal'!K567</f>
        <v>2.0940000000000003</v>
      </c>
      <c r="M738" s="242">
        <f>'Merluza común Artesanal'!L567</f>
        <v>0.37380382775119614</v>
      </c>
      <c r="N738" s="215" t="str">
        <f>'Merluza común Artesanal'!M567</f>
        <v xml:space="preserve"> -</v>
      </c>
      <c r="O738" s="45">
        <f>'Cesiones Individuales'!$B$3</f>
        <v>43465</v>
      </c>
    </row>
    <row r="739" spans="1:15" ht="15.75" customHeight="1">
      <c r="A739" s="44" t="s">
        <v>235</v>
      </c>
      <c r="B739" s="44" t="s">
        <v>236</v>
      </c>
      <c r="C739" s="44" t="s">
        <v>389</v>
      </c>
      <c r="D739" s="35" t="s">
        <v>252</v>
      </c>
      <c r="E739" s="40" t="s">
        <v>715</v>
      </c>
      <c r="F739" s="44" t="s">
        <v>243</v>
      </c>
      <c r="G739" s="44" t="s">
        <v>244</v>
      </c>
      <c r="H739" s="237">
        <f>'Merluza común Artesanal'!G568</f>
        <v>3.6150000000000002</v>
      </c>
      <c r="I739" s="237">
        <f>'Merluza común Artesanal'!H568</f>
        <v>0</v>
      </c>
      <c r="J739" s="237">
        <f>'Merluza común Artesanal'!I568</f>
        <v>5.7090000000000005</v>
      </c>
      <c r="K739" s="237">
        <f>'Merluza común Artesanal'!J568</f>
        <v>5.3849999999999998</v>
      </c>
      <c r="L739" s="237">
        <f>'Merluza común Artesanal'!K568</f>
        <v>0.32400000000000073</v>
      </c>
      <c r="M739" s="242">
        <f>'Merluza común Artesanal'!L568</f>
        <v>0.94324750394114543</v>
      </c>
      <c r="N739" s="215">
        <f>'Merluza común Artesanal'!M568</f>
        <v>43463</v>
      </c>
      <c r="O739" s="45">
        <f>'Cesiones Individuales'!$B$3</f>
        <v>43465</v>
      </c>
    </row>
    <row r="740" spans="1:15" ht="15.75" customHeight="1">
      <c r="A740" s="44" t="s">
        <v>235</v>
      </c>
      <c r="B740" s="44" t="s">
        <v>236</v>
      </c>
      <c r="C740" s="44" t="s">
        <v>389</v>
      </c>
      <c r="D740" s="35" t="s">
        <v>252</v>
      </c>
      <c r="E740" s="40" t="s">
        <v>715</v>
      </c>
      <c r="F740" s="44" t="s">
        <v>240</v>
      </c>
      <c r="G740" s="44" t="s">
        <v>244</v>
      </c>
      <c r="H740" s="237">
        <f>'Merluza común Artesanal'!N566</f>
        <v>7.229000000000001</v>
      </c>
      <c r="I740" s="237">
        <f>'Merluza común Artesanal'!O566</f>
        <v>0</v>
      </c>
      <c r="J740" s="237">
        <f>'Merluza común Artesanal'!P566</f>
        <v>7.229000000000001</v>
      </c>
      <c r="K740" s="237">
        <f>'Merluza común Artesanal'!Q566</f>
        <v>6.9049999999999994</v>
      </c>
      <c r="L740" s="237">
        <f>'Merluza común Artesanal'!R566</f>
        <v>0.32400000000000162</v>
      </c>
      <c r="M740" s="242">
        <f>'Merluza común Artesanal'!S566</f>
        <v>0.95518052289389932</v>
      </c>
      <c r="N740" s="215" t="s">
        <v>583</v>
      </c>
      <c r="O740" s="45">
        <f>'Cesiones Individuales'!$B$3</f>
        <v>43465</v>
      </c>
    </row>
    <row r="741" spans="1:15" ht="15.75" customHeight="1">
      <c r="A741" s="44" t="s">
        <v>235</v>
      </c>
      <c r="B741" s="44" t="s">
        <v>236</v>
      </c>
      <c r="C741" s="44" t="s">
        <v>389</v>
      </c>
      <c r="D741" s="35" t="s">
        <v>252</v>
      </c>
      <c r="E741" s="35" t="s">
        <v>122</v>
      </c>
      <c r="F741" s="44" t="s">
        <v>240</v>
      </c>
      <c r="G741" s="44" t="s">
        <v>240</v>
      </c>
      <c r="H741" s="237">
        <f>'Merluza común Artesanal'!G569</f>
        <v>0.63500000000000001</v>
      </c>
      <c r="I741" s="237">
        <f>'Merluza común Artesanal'!H569</f>
        <v>0</v>
      </c>
      <c r="J741" s="237">
        <f>'Merluza común Artesanal'!I569</f>
        <v>0.63500000000000001</v>
      </c>
      <c r="K741" s="237">
        <f>'Merluza común Artesanal'!J569</f>
        <v>0</v>
      </c>
      <c r="L741" s="237">
        <f>'Merluza común Artesanal'!K569</f>
        <v>0.63500000000000001</v>
      </c>
      <c r="M741" s="242">
        <f>'Merluza común Artesanal'!L569</f>
        <v>0</v>
      </c>
      <c r="N741" s="215" t="str">
        <f>'Merluza común Artesanal'!M569</f>
        <v xml:space="preserve"> -</v>
      </c>
      <c r="O741" s="45">
        <f>'Cesiones Individuales'!$B$3</f>
        <v>43465</v>
      </c>
    </row>
    <row r="742" spans="1:15" ht="15.75" customHeight="1">
      <c r="A742" s="44" t="s">
        <v>235</v>
      </c>
      <c r="B742" s="44" t="s">
        <v>236</v>
      </c>
      <c r="C742" s="44" t="s">
        <v>389</v>
      </c>
      <c r="D742" s="35" t="s">
        <v>252</v>
      </c>
      <c r="E742" s="35" t="s">
        <v>122</v>
      </c>
      <c r="F742" s="44" t="s">
        <v>241</v>
      </c>
      <c r="G742" s="44" t="s">
        <v>242</v>
      </c>
      <c r="H742" s="237">
        <f>'Merluza común Artesanal'!G570</f>
        <v>2.972</v>
      </c>
      <c r="I742" s="237">
        <f>'Merluza común Artesanal'!H570</f>
        <v>0</v>
      </c>
      <c r="J742" s="237">
        <f>'Merluza común Artesanal'!I570</f>
        <v>3.6070000000000002</v>
      </c>
      <c r="K742" s="237">
        <f>'Merluza común Artesanal'!J570</f>
        <v>2.3220000000000001</v>
      </c>
      <c r="L742" s="237">
        <f>'Merluza común Artesanal'!K570</f>
        <v>1.2850000000000001</v>
      </c>
      <c r="M742" s="242">
        <f>'Merluza común Artesanal'!L570</f>
        <v>0.64374826725810919</v>
      </c>
      <c r="N742" s="215" t="str">
        <f>'Merluza común Artesanal'!M570</f>
        <v xml:space="preserve"> -</v>
      </c>
      <c r="O742" s="45">
        <f>'Cesiones Individuales'!$B$3</f>
        <v>43465</v>
      </c>
    </row>
    <row r="743" spans="1:15" ht="15.75" customHeight="1">
      <c r="A743" s="44" t="s">
        <v>235</v>
      </c>
      <c r="B743" s="44" t="s">
        <v>236</v>
      </c>
      <c r="C743" s="44" t="s">
        <v>389</v>
      </c>
      <c r="D743" s="35" t="s">
        <v>252</v>
      </c>
      <c r="E743" s="35" t="s">
        <v>122</v>
      </c>
      <c r="F743" s="44" t="s">
        <v>243</v>
      </c>
      <c r="G743" s="44" t="s">
        <v>244</v>
      </c>
      <c r="H743" s="237">
        <f>'Merluza común Artesanal'!G571</f>
        <v>3.6070000000000002</v>
      </c>
      <c r="I743" s="237">
        <f>'Merluza común Artesanal'!H571</f>
        <v>0</v>
      </c>
      <c r="J743" s="237">
        <f>'Merluza común Artesanal'!I571</f>
        <v>4.8920000000000003</v>
      </c>
      <c r="K743" s="237">
        <f>'Merluza común Artesanal'!J571</f>
        <v>2.7010000000000001</v>
      </c>
      <c r="L743" s="237">
        <f>'Merluza común Artesanal'!K571</f>
        <v>2.1910000000000003</v>
      </c>
      <c r="M743" s="242">
        <f>'Merluza común Artesanal'!L571</f>
        <v>0.55212591986917414</v>
      </c>
      <c r="N743" s="215" t="str">
        <f>'Merluza común Artesanal'!M571</f>
        <v xml:space="preserve"> -</v>
      </c>
      <c r="O743" s="45">
        <f>'Cesiones Individuales'!$B$3</f>
        <v>43465</v>
      </c>
    </row>
    <row r="744" spans="1:15" ht="15.75" customHeight="1">
      <c r="A744" s="44" t="s">
        <v>235</v>
      </c>
      <c r="B744" s="44" t="s">
        <v>236</v>
      </c>
      <c r="C744" s="44" t="s">
        <v>389</v>
      </c>
      <c r="D744" s="35" t="s">
        <v>252</v>
      </c>
      <c r="E744" s="35" t="s">
        <v>122</v>
      </c>
      <c r="F744" s="44" t="s">
        <v>240</v>
      </c>
      <c r="G744" s="44" t="s">
        <v>244</v>
      </c>
      <c r="H744" s="237">
        <f>'Merluza común Artesanal'!N569</f>
        <v>7.2140000000000004</v>
      </c>
      <c r="I744" s="237">
        <f>'Merluza común Artesanal'!O569</f>
        <v>0</v>
      </c>
      <c r="J744" s="237">
        <f>'Merluza común Artesanal'!P569</f>
        <v>7.2140000000000004</v>
      </c>
      <c r="K744" s="237">
        <f>'Merluza común Artesanal'!Q569</f>
        <v>5.0229999999999997</v>
      </c>
      <c r="L744" s="237">
        <f>'Merluza común Artesanal'!R569</f>
        <v>2.1910000000000007</v>
      </c>
      <c r="M744" s="242">
        <f>'Merluza común Artesanal'!S569</f>
        <v>0.69628500138619343</v>
      </c>
      <c r="N744" s="215" t="s">
        <v>583</v>
      </c>
      <c r="O744" s="45">
        <f>'Cesiones Individuales'!$B$3</f>
        <v>43465</v>
      </c>
    </row>
    <row r="745" spans="1:15" ht="15.75" customHeight="1">
      <c r="A745" s="44" t="s">
        <v>235</v>
      </c>
      <c r="B745" s="44" t="s">
        <v>236</v>
      </c>
      <c r="C745" s="44" t="s">
        <v>389</v>
      </c>
      <c r="D745" s="35" t="s">
        <v>252</v>
      </c>
      <c r="E745" s="35" t="s">
        <v>319</v>
      </c>
      <c r="F745" s="44" t="s">
        <v>240</v>
      </c>
      <c r="G745" s="44" t="s">
        <v>240</v>
      </c>
      <c r="H745" s="237">
        <f>'Merluza común Artesanal'!G572</f>
        <v>0.63600000000000001</v>
      </c>
      <c r="I745" s="237">
        <f>'Merluza común Artesanal'!H572</f>
        <v>0</v>
      </c>
      <c r="J745" s="237">
        <f>'Merluza común Artesanal'!I572</f>
        <v>0.63600000000000001</v>
      </c>
      <c r="K745" s="237">
        <f>'Merluza común Artesanal'!J572</f>
        <v>0</v>
      </c>
      <c r="L745" s="237">
        <f>'Merluza común Artesanal'!K572</f>
        <v>0.63600000000000001</v>
      </c>
      <c r="M745" s="242">
        <f>'Merluza común Artesanal'!L572</f>
        <v>0</v>
      </c>
      <c r="N745" s="215" t="str">
        <f>'Merluza común Artesanal'!M572</f>
        <v xml:space="preserve"> -</v>
      </c>
      <c r="O745" s="45">
        <f>'Cesiones Individuales'!$B$3</f>
        <v>43465</v>
      </c>
    </row>
    <row r="746" spans="1:15" ht="15.75" customHeight="1">
      <c r="A746" s="44" t="s">
        <v>235</v>
      </c>
      <c r="B746" s="44" t="s">
        <v>236</v>
      </c>
      <c r="C746" s="44" t="s">
        <v>389</v>
      </c>
      <c r="D746" s="35" t="s">
        <v>252</v>
      </c>
      <c r="E746" s="35" t="s">
        <v>319</v>
      </c>
      <c r="F746" s="44" t="s">
        <v>241</v>
      </c>
      <c r="G746" s="44" t="s">
        <v>242</v>
      </c>
      <c r="H746" s="237">
        <f>'Merluza común Artesanal'!G573</f>
        <v>2.9780000000000002</v>
      </c>
      <c r="I746" s="237">
        <f>'Merluza común Artesanal'!H573</f>
        <v>0</v>
      </c>
      <c r="J746" s="237">
        <f>'Merluza común Artesanal'!I573</f>
        <v>3.6140000000000003</v>
      </c>
      <c r="K746" s="237">
        <f>'Merluza común Artesanal'!J573</f>
        <v>2.331</v>
      </c>
      <c r="L746" s="237">
        <f>'Merluza común Artesanal'!K573</f>
        <v>1.2830000000000004</v>
      </c>
      <c r="M746" s="242">
        <f>'Merluza común Artesanal'!L573</f>
        <v>0.64499169894853337</v>
      </c>
      <c r="N746" s="215" t="str">
        <f>'Merluza común Artesanal'!M573</f>
        <v xml:space="preserve"> -</v>
      </c>
      <c r="O746" s="45">
        <f>'Cesiones Individuales'!$B$3</f>
        <v>43465</v>
      </c>
    </row>
    <row r="747" spans="1:15" ht="15.75" customHeight="1">
      <c r="A747" s="44" t="s">
        <v>235</v>
      </c>
      <c r="B747" s="44" t="s">
        <v>236</v>
      </c>
      <c r="C747" s="44" t="s">
        <v>389</v>
      </c>
      <c r="D747" s="35" t="s">
        <v>252</v>
      </c>
      <c r="E747" s="35" t="s">
        <v>319</v>
      </c>
      <c r="F747" s="44" t="s">
        <v>243</v>
      </c>
      <c r="G747" s="44" t="s">
        <v>244</v>
      </c>
      <c r="H747" s="237">
        <f>'Merluza común Artesanal'!G574</f>
        <v>3.6150000000000002</v>
      </c>
      <c r="I747" s="237">
        <f>'Merluza común Artesanal'!H574</f>
        <v>0</v>
      </c>
      <c r="J747" s="237">
        <f>'Merluza común Artesanal'!I574</f>
        <v>4.8980000000000006</v>
      </c>
      <c r="K747" s="237">
        <f>'Merluza común Artesanal'!J574</f>
        <v>6.49</v>
      </c>
      <c r="L747" s="237">
        <f>'Merluza común Artesanal'!K574</f>
        <v>-1.5919999999999996</v>
      </c>
      <c r="M747" s="242">
        <f>'Merluza común Artesanal'!L574</f>
        <v>1.3250306247447936</v>
      </c>
      <c r="N747" s="215">
        <f>'Merluza común Artesanal'!M574</f>
        <v>43446</v>
      </c>
      <c r="O747" s="45">
        <f>'Cesiones Individuales'!$B$3</f>
        <v>43465</v>
      </c>
    </row>
    <row r="748" spans="1:15" ht="15.75" customHeight="1">
      <c r="A748" s="44" t="s">
        <v>235</v>
      </c>
      <c r="B748" s="44" t="s">
        <v>236</v>
      </c>
      <c r="C748" s="44" t="s">
        <v>389</v>
      </c>
      <c r="D748" s="35" t="s">
        <v>252</v>
      </c>
      <c r="E748" s="35" t="s">
        <v>319</v>
      </c>
      <c r="F748" s="44" t="s">
        <v>240</v>
      </c>
      <c r="G748" s="44" t="s">
        <v>244</v>
      </c>
      <c r="H748" s="237">
        <f>'Merluza común Artesanal'!N572</f>
        <v>7.229000000000001</v>
      </c>
      <c r="I748" s="237">
        <f>'Merluza común Artesanal'!O572</f>
        <v>0</v>
      </c>
      <c r="J748" s="237">
        <f>'Merluza común Artesanal'!P572</f>
        <v>7.229000000000001</v>
      </c>
      <c r="K748" s="237">
        <f>'Merluza común Artesanal'!Q572</f>
        <v>8.8209999999999997</v>
      </c>
      <c r="L748" s="237">
        <f>'Merluza común Artesanal'!R572</f>
        <v>-1.5919999999999987</v>
      </c>
      <c r="M748" s="242">
        <f>'Merluza común Artesanal'!S572</f>
        <v>1.2202240973855303</v>
      </c>
      <c r="N748" s="215" t="s">
        <v>583</v>
      </c>
      <c r="O748" s="45">
        <f>'Cesiones Individuales'!$B$3</f>
        <v>43465</v>
      </c>
    </row>
    <row r="749" spans="1:15" ht="15.75" customHeight="1">
      <c r="A749" s="44" t="s">
        <v>235</v>
      </c>
      <c r="B749" s="44" t="s">
        <v>236</v>
      </c>
      <c r="C749" s="44" t="s">
        <v>389</v>
      </c>
      <c r="D749" s="35" t="s">
        <v>252</v>
      </c>
      <c r="E749" s="35" t="s">
        <v>320</v>
      </c>
      <c r="F749" s="44" t="s">
        <v>240</v>
      </c>
      <c r="G749" s="44" t="s">
        <v>240</v>
      </c>
      <c r="H749" s="237">
        <f>'Merluza común Artesanal'!G575</f>
        <v>0.63500000000000001</v>
      </c>
      <c r="I749" s="237">
        <f>'Merluza común Artesanal'!H575</f>
        <v>0</v>
      </c>
      <c r="J749" s="237">
        <f>'Merluza común Artesanal'!I575</f>
        <v>0.63500000000000001</v>
      </c>
      <c r="K749" s="237">
        <f>'Merluza común Artesanal'!J575</f>
        <v>0.27</v>
      </c>
      <c r="L749" s="237">
        <f>'Merluza común Artesanal'!K575</f>
        <v>0.36499999999999999</v>
      </c>
      <c r="M749" s="242">
        <f>'Merluza común Artesanal'!L575</f>
        <v>0.42519685039370081</v>
      </c>
      <c r="N749" s="215" t="str">
        <f>'Merluza común Artesanal'!M575</f>
        <v xml:space="preserve"> -</v>
      </c>
      <c r="O749" s="45">
        <f>'Cesiones Individuales'!$B$3</f>
        <v>43465</v>
      </c>
    </row>
    <row r="750" spans="1:15" ht="15.75" customHeight="1">
      <c r="A750" s="44" t="s">
        <v>235</v>
      </c>
      <c r="B750" s="44" t="s">
        <v>236</v>
      </c>
      <c r="C750" s="44" t="s">
        <v>389</v>
      </c>
      <c r="D750" s="35" t="s">
        <v>252</v>
      </c>
      <c r="E750" s="35" t="s">
        <v>320</v>
      </c>
      <c r="F750" s="44" t="s">
        <v>241</v>
      </c>
      <c r="G750" s="44" t="s">
        <v>242</v>
      </c>
      <c r="H750" s="237">
        <f>'Merluza común Artesanal'!G576</f>
        <v>2.972</v>
      </c>
      <c r="I750" s="237">
        <f>'Merluza común Artesanal'!H576</f>
        <v>0</v>
      </c>
      <c r="J750" s="237">
        <f>'Merluza común Artesanal'!I576</f>
        <v>3.3369999999999997</v>
      </c>
      <c r="K750" s="237">
        <f>'Merluza común Artesanal'!J576</f>
        <v>2.7919999999999998</v>
      </c>
      <c r="L750" s="237">
        <f>'Merluza común Artesanal'!K576</f>
        <v>0.54499999999999993</v>
      </c>
      <c r="M750" s="242">
        <f>'Merluza común Artesanal'!L576</f>
        <v>0.8366796523823794</v>
      </c>
      <c r="N750" s="215" t="str">
        <f>'Merluza común Artesanal'!M576</f>
        <v xml:space="preserve"> -</v>
      </c>
      <c r="O750" s="45">
        <f>'Cesiones Individuales'!$B$3</f>
        <v>43465</v>
      </c>
    </row>
    <row r="751" spans="1:15" ht="15.75" customHeight="1">
      <c r="A751" s="44" t="s">
        <v>235</v>
      </c>
      <c r="B751" s="44" t="s">
        <v>236</v>
      </c>
      <c r="C751" s="44" t="s">
        <v>389</v>
      </c>
      <c r="D751" s="35" t="s">
        <v>252</v>
      </c>
      <c r="E751" s="35" t="s">
        <v>320</v>
      </c>
      <c r="F751" s="44" t="s">
        <v>243</v>
      </c>
      <c r="G751" s="44" t="s">
        <v>244</v>
      </c>
      <c r="H751" s="237">
        <f>'Merluza común Artesanal'!G577</f>
        <v>3.6070000000000002</v>
      </c>
      <c r="I751" s="237">
        <f>'Merluza común Artesanal'!H577</f>
        <v>0</v>
      </c>
      <c r="J751" s="237">
        <f>'Merluza común Artesanal'!I577</f>
        <v>4.1520000000000001</v>
      </c>
      <c r="K751" s="237">
        <f>'Merluza común Artesanal'!J577</f>
        <v>3.8130000000000002</v>
      </c>
      <c r="L751" s="237">
        <f>'Merluza común Artesanal'!K577</f>
        <v>0.33899999999999997</v>
      </c>
      <c r="M751" s="242">
        <f>'Merluza común Artesanal'!L577</f>
        <v>0.91835260115606943</v>
      </c>
      <c r="N751" s="215">
        <f>'Merluza común Artesanal'!M577</f>
        <v>43463</v>
      </c>
      <c r="O751" s="45">
        <f>'Cesiones Individuales'!$B$3</f>
        <v>43465</v>
      </c>
    </row>
    <row r="752" spans="1:15" ht="15.75" customHeight="1">
      <c r="A752" s="44" t="s">
        <v>235</v>
      </c>
      <c r="B752" s="44" t="s">
        <v>236</v>
      </c>
      <c r="C752" s="44" t="s">
        <v>389</v>
      </c>
      <c r="D752" s="35" t="s">
        <v>252</v>
      </c>
      <c r="E752" s="35" t="s">
        <v>320</v>
      </c>
      <c r="F752" s="44" t="s">
        <v>240</v>
      </c>
      <c r="G752" s="44" t="s">
        <v>244</v>
      </c>
      <c r="H752" s="237">
        <f>'Merluza común Artesanal'!N575</f>
        <v>7.2140000000000004</v>
      </c>
      <c r="I752" s="237">
        <f>'Merluza común Artesanal'!O575</f>
        <v>0</v>
      </c>
      <c r="J752" s="237">
        <f>'Merluza común Artesanal'!P575</f>
        <v>7.2140000000000004</v>
      </c>
      <c r="K752" s="237">
        <f>'Merluza común Artesanal'!Q575</f>
        <v>6.875</v>
      </c>
      <c r="L752" s="237">
        <f>'Merluza común Artesanal'!R575</f>
        <v>0.33900000000000041</v>
      </c>
      <c r="M752" s="242">
        <f>'Merluza común Artesanal'!S575</f>
        <v>0.95300803992237315</v>
      </c>
      <c r="N752" s="215" t="s">
        <v>583</v>
      </c>
      <c r="O752" s="45">
        <f>'Cesiones Individuales'!$B$3</f>
        <v>43465</v>
      </c>
    </row>
    <row r="753" spans="1:15" ht="15.75" customHeight="1">
      <c r="A753" s="44" t="s">
        <v>235</v>
      </c>
      <c r="B753" s="44" t="s">
        <v>236</v>
      </c>
      <c r="C753" s="44" t="s">
        <v>389</v>
      </c>
      <c r="D753" s="35" t="s">
        <v>252</v>
      </c>
      <c r="E753" s="35" t="s">
        <v>123</v>
      </c>
      <c r="F753" s="44" t="s">
        <v>240</v>
      </c>
      <c r="G753" s="44" t="s">
        <v>240</v>
      </c>
      <c r="H753" s="237">
        <f>'Merluza común Artesanal'!G578</f>
        <v>0.63600000000000001</v>
      </c>
      <c r="I753" s="237">
        <f>'Merluza común Artesanal'!H578</f>
        <v>0</v>
      </c>
      <c r="J753" s="237">
        <f>'Merluza común Artesanal'!I578</f>
        <v>0.63600000000000001</v>
      </c>
      <c r="K753" s="237">
        <f>'Merluza común Artesanal'!J578</f>
        <v>0</v>
      </c>
      <c r="L753" s="237">
        <f>'Merluza común Artesanal'!K578</f>
        <v>0.63600000000000001</v>
      </c>
      <c r="M753" s="242">
        <f>'Merluza común Artesanal'!L578</f>
        <v>0</v>
      </c>
      <c r="N753" s="215" t="str">
        <f>'Merluza común Artesanal'!M578</f>
        <v xml:space="preserve"> -</v>
      </c>
      <c r="O753" s="45">
        <f>'Cesiones Individuales'!$B$3</f>
        <v>43465</v>
      </c>
    </row>
    <row r="754" spans="1:15" ht="15.75" customHeight="1">
      <c r="A754" s="44" t="s">
        <v>235</v>
      </c>
      <c r="B754" s="44" t="s">
        <v>236</v>
      </c>
      <c r="C754" s="44" t="s">
        <v>389</v>
      </c>
      <c r="D754" s="35" t="s">
        <v>252</v>
      </c>
      <c r="E754" s="35" t="s">
        <v>123</v>
      </c>
      <c r="F754" s="44" t="s">
        <v>241</v>
      </c>
      <c r="G754" s="44" t="s">
        <v>242</v>
      </c>
      <c r="H754" s="237">
        <f>'Merluza común Artesanal'!G579</f>
        <v>2.9769999999999999</v>
      </c>
      <c r="I754" s="237">
        <f>'Merluza común Artesanal'!H579</f>
        <v>0</v>
      </c>
      <c r="J754" s="237">
        <f>'Merluza común Artesanal'!I579</f>
        <v>3.613</v>
      </c>
      <c r="K754" s="237">
        <f>'Merluza común Artesanal'!J579</f>
        <v>1.325</v>
      </c>
      <c r="L754" s="237">
        <f>'Merluza común Artesanal'!K579</f>
        <v>2.2880000000000003</v>
      </c>
      <c r="M754" s="242">
        <f>'Merluza común Artesanal'!L579</f>
        <v>0.36673124827013559</v>
      </c>
      <c r="N754" s="215" t="str">
        <f>'Merluza común Artesanal'!M579</f>
        <v xml:space="preserve"> -</v>
      </c>
      <c r="O754" s="45">
        <f>'Cesiones Individuales'!$B$3</f>
        <v>43465</v>
      </c>
    </row>
    <row r="755" spans="1:15" ht="15.75" customHeight="1">
      <c r="A755" s="44" t="s">
        <v>235</v>
      </c>
      <c r="B755" s="44" t="s">
        <v>236</v>
      </c>
      <c r="C755" s="44" t="s">
        <v>389</v>
      </c>
      <c r="D755" s="35" t="s">
        <v>252</v>
      </c>
      <c r="E755" s="35" t="s">
        <v>123</v>
      </c>
      <c r="F755" s="44" t="s">
        <v>243</v>
      </c>
      <c r="G755" s="44" t="s">
        <v>244</v>
      </c>
      <c r="H755" s="237">
        <f>'Merluza común Artesanal'!G580</f>
        <v>3.613</v>
      </c>
      <c r="I755" s="237">
        <f>'Merluza común Artesanal'!H580</f>
        <v>0</v>
      </c>
      <c r="J755" s="237">
        <f>'Merluza común Artesanal'!I580</f>
        <v>5.9009999999999998</v>
      </c>
      <c r="K755" s="237">
        <f>'Merluza común Artesanal'!J580</f>
        <v>5.7679999999999998</v>
      </c>
      <c r="L755" s="237">
        <f>'Merluza común Artesanal'!K580</f>
        <v>0.13300000000000001</v>
      </c>
      <c r="M755" s="242">
        <f>'Merluza común Artesanal'!L580</f>
        <v>0.97746144721233685</v>
      </c>
      <c r="N755" s="215" t="str">
        <f>'Merluza común Artesanal'!M580</f>
        <v xml:space="preserve"> -</v>
      </c>
      <c r="O755" s="45">
        <f>'Cesiones Individuales'!$B$3</f>
        <v>43465</v>
      </c>
    </row>
    <row r="756" spans="1:15" ht="15.75" customHeight="1">
      <c r="A756" s="44" t="s">
        <v>235</v>
      </c>
      <c r="B756" s="44" t="s">
        <v>236</v>
      </c>
      <c r="C756" s="44" t="s">
        <v>389</v>
      </c>
      <c r="D756" s="35" t="s">
        <v>252</v>
      </c>
      <c r="E756" s="35" t="s">
        <v>123</v>
      </c>
      <c r="F756" s="44" t="s">
        <v>240</v>
      </c>
      <c r="G756" s="44" t="s">
        <v>244</v>
      </c>
      <c r="H756" s="237">
        <f>'Merluza común Artesanal'!N578</f>
        <v>7.226</v>
      </c>
      <c r="I756" s="237">
        <f>'Merluza común Artesanal'!O578</f>
        <v>0</v>
      </c>
      <c r="J756" s="237">
        <f>'Merluza común Artesanal'!P578</f>
        <v>7.226</v>
      </c>
      <c r="K756" s="237">
        <f>'Merluza común Artesanal'!Q578</f>
        <v>7.093</v>
      </c>
      <c r="L756" s="237">
        <f>'Merluza común Artesanal'!R578</f>
        <v>0.13300000000000001</v>
      </c>
      <c r="M756" s="242">
        <f>'Merluza común Artesanal'!S578</f>
        <v>0.9815942430113479</v>
      </c>
      <c r="N756" s="215" t="s">
        <v>583</v>
      </c>
      <c r="O756" s="45">
        <f>'Cesiones Individuales'!$B$3</f>
        <v>43465</v>
      </c>
    </row>
    <row r="757" spans="1:15" ht="15.75" customHeight="1">
      <c r="A757" s="44" t="s">
        <v>235</v>
      </c>
      <c r="B757" s="44" t="s">
        <v>236</v>
      </c>
      <c r="C757" s="44" t="s">
        <v>389</v>
      </c>
      <c r="D757" s="35" t="s">
        <v>252</v>
      </c>
      <c r="E757" s="35" t="s">
        <v>321</v>
      </c>
      <c r="F757" s="44" t="s">
        <v>240</v>
      </c>
      <c r="G757" s="44" t="s">
        <v>240</v>
      </c>
      <c r="H757" s="237">
        <f>'Merluza común Artesanal'!G581</f>
        <v>0.63600000000000001</v>
      </c>
      <c r="I757" s="237">
        <f>'Merluza común Artesanal'!H581</f>
        <v>0</v>
      </c>
      <c r="J757" s="237">
        <f>'Merluza común Artesanal'!I581</f>
        <v>0.63600000000000001</v>
      </c>
      <c r="K757" s="237">
        <f>'Merluza común Artesanal'!J581</f>
        <v>0</v>
      </c>
      <c r="L757" s="237">
        <f>'Merluza común Artesanal'!K581</f>
        <v>0.63600000000000001</v>
      </c>
      <c r="M757" s="242">
        <f>'Merluza común Artesanal'!L581</f>
        <v>0</v>
      </c>
      <c r="N757" s="215" t="str">
        <f>'Merluza común Artesanal'!M581</f>
        <v xml:space="preserve"> -</v>
      </c>
      <c r="O757" s="45">
        <f>'Cesiones Individuales'!$B$3</f>
        <v>43465</v>
      </c>
    </row>
    <row r="758" spans="1:15" ht="15.75" customHeight="1">
      <c r="A758" s="44" t="s">
        <v>235</v>
      </c>
      <c r="B758" s="44" t="s">
        <v>236</v>
      </c>
      <c r="C758" s="44" t="s">
        <v>389</v>
      </c>
      <c r="D758" s="35" t="s">
        <v>252</v>
      </c>
      <c r="E758" s="35" t="s">
        <v>321</v>
      </c>
      <c r="F758" s="44" t="s">
        <v>241</v>
      </c>
      <c r="G758" s="44" t="s">
        <v>242</v>
      </c>
      <c r="H758" s="237">
        <f>'Merluza común Artesanal'!G582</f>
        <v>2.976</v>
      </c>
      <c r="I758" s="237">
        <f>'Merluza común Artesanal'!H582</f>
        <v>0</v>
      </c>
      <c r="J758" s="237">
        <f>'Merluza común Artesanal'!I582</f>
        <v>3.6120000000000001</v>
      </c>
      <c r="K758" s="237">
        <f>'Merluza común Artesanal'!J582</f>
        <v>2.9510000000000001</v>
      </c>
      <c r="L758" s="237">
        <f>'Merluza común Artesanal'!K582</f>
        <v>0.66100000000000003</v>
      </c>
      <c r="M758" s="242">
        <f>'Merluza común Artesanal'!L582</f>
        <v>0.81699889258028791</v>
      </c>
      <c r="N758" s="215" t="str">
        <f>'Merluza común Artesanal'!M582</f>
        <v xml:space="preserve"> -</v>
      </c>
      <c r="O758" s="45">
        <f>'Cesiones Individuales'!$B$3</f>
        <v>43465</v>
      </c>
    </row>
    <row r="759" spans="1:15" ht="15.75" customHeight="1">
      <c r="A759" s="44" t="s">
        <v>235</v>
      </c>
      <c r="B759" s="44" t="s">
        <v>236</v>
      </c>
      <c r="C759" s="44" t="s">
        <v>389</v>
      </c>
      <c r="D759" s="35" t="s">
        <v>252</v>
      </c>
      <c r="E759" s="35" t="s">
        <v>321</v>
      </c>
      <c r="F759" s="44" t="s">
        <v>243</v>
      </c>
      <c r="G759" s="44" t="s">
        <v>244</v>
      </c>
      <c r="H759" s="237">
        <f>'Merluza común Artesanal'!G583</f>
        <v>3.6110000000000002</v>
      </c>
      <c r="I759" s="237">
        <f>'Merluza común Artesanal'!H583</f>
        <v>0</v>
      </c>
      <c r="J759" s="237">
        <f>'Merluza común Artesanal'!I583</f>
        <v>4.2720000000000002</v>
      </c>
      <c r="K759" s="237">
        <f>'Merluza común Artesanal'!J583</f>
        <v>3.754</v>
      </c>
      <c r="L759" s="237">
        <f>'Merluza común Artesanal'!K583</f>
        <v>0.51800000000000024</v>
      </c>
      <c r="M759" s="242">
        <f>'Merluza común Artesanal'!L583</f>
        <v>0.87874531835205982</v>
      </c>
      <c r="N759" s="215">
        <f>'Merluza común Artesanal'!M583</f>
        <v>43465</v>
      </c>
      <c r="O759" s="45">
        <f>'Cesiones Individuales'!$B$3</f>
        <v>43465</v>
      </c>
    </row>
    <row r="760" spans="1:15" ht="15.75" customHeight="1">
      <c r="A760" s="44" t="s">
        <v>235</v>
      </c>
      <c r="B760" s="44" t="s">
        <v>236</v>
      </c>
      <c r="C760" s="44" t="s">
        <v>389</v>
      </c>
      <c r="D760" s="35" t="s">
        <v>252</v>
      </c>
      <c r="E760" s="35" t="s">
        <v>321</v>
      </c>
      <c r="F760" s="44" t="s">
        <v>240</v>
      </c>
      <c r="G760" s="44" t="s">
        <v>244</v>
      </c>
      <c r="H760" s="237">
        <f>'Merluza común Artesanal'!N581</f>
        <v>7.2230000000000008</v>
      </c>
      <c r="I760" s="237">
        <f>'Merluza común Artesanal'!O581</f>
        <v>0</v>
      </c>
      <c r="J760" s="237">
        <f>'Merluza común Artesanal'!P581</f>
        <v>7.2230000000000008</v>
      </c>
      <c r="K760" s="237">
        <f>'Merluza común Artesanal'!Q581</f>
        <v>6.7050000000000001</v>
      </c>
      <c r="L760" s="237">
        <f>'Merluza común Artesanal'!R581</f>
        <v>0.51800000000000068</v>
      </c>
      <c r="M760" s="242">
        <f>'Merluza común Artesanal'!S581</f>
        <v>0.92828464626886331</v>
      </c>
      <c r="N760" s="215" t="s">
        <v>583</v>
      </c>
      <c r="O760" s="45">
        <f>'Cesiones Individuales'!$B$3</f>
        <v>43465</v>
      </c>
    </row>
    <row r="761" spans="1:15" ht="15.75" customHeight="1">
      <c r="A761" s="44" t="s">
        <v>235</v>
      </c>
      <c r="B761" s="44" t="s">
        <v>236</v>
      </c>
      <c r="C761" s="44" t="s">
        <v>389</v>
      </c>
      <c r="D761" s="35" t="s">
        <v>252</v>
      </c>
      <c r="E761" s="35" t="s">
        <v>124</v>
      </c>
      <c r="F761" s="44" t="s">
        <v>240</v>
      </c>
      <c r="G761" s="44" t="s">
        <v>240</v>
      </c>
      <c r="H761" s="237">
        <f>'Merluza común Artesanal'!G584</f>
        <v>0.63600000000000001</v>
      </c>
      <c r="I761" s="237">
        <f>'Merluza común Artesanal'!H584</f>
        <v>0</v>
      </c>
      <c r="J761" s="237">
        <f>'Merluza común Artesanal'!I584</f>
        <v>0.63600000000000001</v>
      </c>
      <c r="K761" s="237">
        <f>'Merluza común Artesanal'!J584</f>
        <v>0</v>
      </c>
      <c r="L761" s="237">
        <f>'Merluza común Artesanal'!K584</f>
        <v>0.63600000000000001</v>
      </c>
      <c r="M761" s="242">
        <f>'Merluza común Artesanal'!L584</f>
        <v>0</v>
      </c>
      <c r="N761" s="215" t="str">
        <f>'Merluza común Artesanal'!M584</f>
        <v xml:space="preserve"> -</v>
      </c>
      <c r="O761" s="45">
        <f>'Cesiones Individuales'!$B$3</f>
        <v>43465</v>
      </c>
    </row>
    <row r="762" spans="1:15" ht="15.75" customHeight="1">
      <c r="A762" s="44" t="s">
        <v>235</v>
      </c>
      <c r="B762" s="44" t="s">
        <v>236</v>
      </c>
      <c r="C762" s="44" t="s">
        <v>389</v>
      </c>
      <c r="D762" s="35" t="s">
        <v>252</v>
      </c>
      <c r="E762" s="35" t="s">
        <v>124</v>
      </c>
      <c r="F762" s="44" t="s">
        <v>241</v>
      </c>
      <c r="G762" s="44" t="s">
        <v>242</v>
      </c>
      <c r="H762" s="237">
        <f>'Merluza común Artesanal'!G585</f>
        <v>2.9769999999999999</v>
      </c>
      <c r="I762" s="237">
        <f>'Merluza común Artesanal'!H585</f>
        <v>0</v>
      </c>
      <c r="J762" s="237">
        <f>'Merluza común Artesanal'!I585</f>
        <v>3.613</v>
      </c>
      <c r="K762" s="237">
        <f>'Merluza común Artesanal'!J585</f>
        <v>1.9710000000000001</v>
      </c>
      <c r="L762" s="237">
        <f>'Merluza común Artesanal'!K585</f>
        <v>1.6419999999999999</v>
      </c>
      <c r="M762" s="242">
        <f>'Merluza común Artesanal'!L585</f>
        <v>0.5455300304456131</v>
      </c>
      <c r="N762" s="215" t="str">
        <f>'Merluza común Artesanal'!M585</f>
        <v xml:space="preserve"> -</v>
      </c>
      <c r="O762" s="45">
        <f>'Cesiones Individuales'!$B$3</f>
        <v>43465</v>
      </c>
    </row>
    <row r="763" spans="1:15" ht="15.75" customHeight="1">
      <c r="A763" s="44" t="s">
        <v>235</v>
      </c>
      <c r="B763" s="44" t="s">
        <v>236</v>
      </c>
      <c r="C763" s="44" t="s">
        <v>389</v>
      </c>
      <c r="D763" s="35" t="s">
        <v>252</v>
      </c>
      <c r="E763" s="35" t="s">
        <v>124</v>
      </c>
      <c r="F763" s="44" t="s">
        <v>243</v>
      </c>
      <c r="G763" s="44" t="s">
        <v>244</v>
      </c>
      <c r="H763" s="237">
        <f>'Merluza común Artesanal'!G586</f>
        <v>3.613</v>
      </c>
      <c r="I763" s="237">
        <f>'Merluza común Artesanal'!H586</f>
        <v>0</v>
      </c>
      <c r="J763" s="237">
        <f>'Merluza común Artesanal'!I586</f>
        <v>5.2549999999999999</v>
      </c>
      <c r="K763" s="237">
        <f>'Merluza común Artesanal'!J586</f>
        <v>3.6160000000000001</v>
      </c>
      <c r="L763" s="237">
        <f>'Merluza común Artesanal'!K586</f>
        <v>1.6389999999999998</v>
      </c>
      <c r="M763" s="242">
        <f>'Merluza común Artesanal'!L586</f>
        <v>0.68810656517602287</v>
      </c>
      <c r="N763" s="215" t="str">
        <f>'Merluza común Artesanal'!M586</f>
        <v xml:space="preserve"> -</v>
      </c>
      <c r="O763" s="45">
        <f>'Cesiones Individuales'!$B$3</f>
        <v>43465</v>
      </c>
    </row>
    <row r="764" spans="1:15" ht="15.75" customHeight="1">
      <c r="A764" s="44" t="s">
        <v>235</v>
      </c>
      <c r="B764" s="44" t="s">
        <v>236</v>
      </c>
      <c r="C764" s="44" t="s">
        <v>389</v>
      </c>
      <c r="D764" s="35" t="s">
        <v>252</v>
      </c>
      <c r="E764" s="35" t="s">
        <v>124</v>
      </c>
      <c r="F764" s="44" t="s">
        <v>240</v>
      </c>
      <c r="G764" s="44" t="s">
        <v>244</v>
      </c>
      <c r="H764" s="237">
        <f>'Merluza común Artesanal'!N584</f>
        <v>7.226</v>
      </c>
      <c r="I764" s="237">
        <f>'Merluza común Artesanal'!O584</f>
        <v>0</v>
      </c>
      <c r="J764" s="237">
        <f>'Merluza común Artesanal'!P584</f>
        <v>7.226</v>
      </c>
      <c r="K764" s="237">
        <f>'Merluza común Artesanal'!Q584</f>
        <v>5.5869999999999997</v>
      </c>
      <c r="L764" s="237">
        <f>'Merluza común Artesanal'!R584</f>
        <v>1.6390000000000002</v>
      </c>
      <c r="M764" s="242">
        <f>'Merluza común Artesanal'!S584</f>
        <v>0.77318018267367838</v>
      </c>
      <c r="N764" s="215" t="s">
        <v>583</v>
      </c>
      <c r="O764" s="45">
        <f>'Cesiones Individuales'!$B$3</f>
        <v>43465</v>
      </c>
    </row>
    <row r="765" spans="1:15" ht="15.75" customHeight="1">
      <c r="A765" s="44" t="s">
        <v>235</v>
      </c>
      <c r="B765" s="44" t="s">
        <v>236</v>
      </c>
      <c r="C765" s="44" t="s">
        <v>389</v>
      </c>
      <c r="D765" s="35" t="s">
        <v>252</v>
      </c>
      <c r="E765" s="35" t="s">
        <v>323</v>
      </c>
      <c r="F765" s="44" t="s">
        <v>240</v>
      </c>
      <c r="G765" s="44" t="s">
        <v>240</v>
      </c>
      <c r="H765" s="237">
        <f>'Merluza común Artesanal'!G587</f>
        <v>0.63600000000000001</v>
      </c>
      <c r="I765" s="237">
        <f>'Merluza común Artesanal'!H587</f>
        <v>0</v>
      </c>
      <c r="J765" s="237">
        <f>'Merluza común Artesanal'!I587</f>
        <v>0.63600000000000001</v>
      </c>
      <c r="K765" s="237">
        <f>'Merluza común Artesanal'!J587</f>
        <v>0</v>
      </c>
      <c r="L765" s="237">
        <f>'Merluza común Artesanal'!K587</f>
        <v>0.63600000000000001</v>
      </c>
      <c r="M765" s="242">
        <f>'Merluza común Artesanal'!L587</f>
        <v>0</v>
      </c>
      <c r="N765" s="215" t="str">
        <f>'Merluza común Artesanal'!M587</f>
        <v xml:space="preserve"> -</v>
      </c>
      <c r="O765" s="45">
        <f>'Cesiones Individuales'!$B$3</f>
        <v>43465</v>
      </c>
    </row>
    <row r="766" spans="1:15" ht="15.75" customHeight="1">
      <c r="A766" s="44" t="s">
        <v>235</v>
      </c>
      <c r="B766" s="44" t="s">
        <v>236</v>
      </c>
      <c r="C766" s="44" t="s">
        <v>389</v>
      </c>
      <c r="D766" s="35" t="s">
        <v>252</v>
      </c>
      <c r="E766" s="35" t="s">
        <v>323</v>
      </c>
      <c r="F766" s="44" t="s">
        <v>241</v>
      </c>
      <c r="G766" s="44" t="s">
        <v>242</v>
      </c>
      <c r="H766" s="237">
        <f>'Merluza común Artesanal'!G588</f>
        <v>2.9769999999999999</v>
      </c>
      <c r="I766" s="237">
        <f>'Merluza común Artesanal'!H588</f>
        <v>0</v>
      </c>
      <c r="J766" s="237">
        <f>'Merluza común Artesanal'!I588</f>
        <v>3.613</v>
      </c>
      <c r="K766" s="237">
        <f>'Merluza común Artesanal'!J588</f>
        <v>2.0249999999999999</v>
      </c>
      <c r="L766" s="237">
        <f>'Merluza común Artesanal'!K588</f>
        <v>1.5880000000000001</v>
      </c>
      <c r="M766" s="242">
        <f>'Merluza común Artesanal'!L588</f>
        <v>0.56047605867699968</v>
      </c>
      <c r="N766" s="215" t="str">
        <f>'Merluza común Artesanal'!M588</f>
        <v xml:space="preserve"> -</v>
      </c>
      <c r="O766" s="45">
        <f>'Cesiones Individuales'!$B$3</f>
        <v>43465</v>
      </c>
    </row>
    <row r="767" spans="1:15" ht="15.75" customHeight="1">
      <c r="A767" s="44" t="s">
        <v>235</v>
      </c>
      <c r="B767" s="44" t="s">
        <v>236</v>
      </c>
      <c r="C767" s="44" t="s">
        <v>389</v>
      </c>
      <c r="D767" s="35" t="s">
        <v>252</v>
      </c>
      <c r="E767" s="35" t="s">
        <v>323</v>
      </c>
      <c r="F767" s="44" t="s">
        <v>243</v>
      </c>
      <c r="G767" s="44" t="s">
        <v>244</v>
      </c>
      <c r="H767" s="237">
        <f>'Merluza común Artesanal'!G589</f>
        <v>3.6120000000000001</v>
      </c>
      <c r="I767" s="237">
        <f>'Merluza común Artesanal'!H589</f>
        <v>0</v>
      </c>
      <c r="J767" s="237">
        <f>'Merluza común Artesanal'!I589</f>
        <v>5.2</v>
      </c>
      <c r="K767" s="237">
        <f>'Merluza común Artesanal'!J589</f>
        <v>5.5670000000000002</v>
      </c>
      <c r="L767" s="237">
        <f>'Merluza común Artesanal'!K589</f>
        <v>-0.36699999999999999</v>
      </c>
      <c r="M767" s="242">
        <f>'Merluza común Artesanal'!L589</f>
        <v>1.0705769230769231</v>
      </c>
      <c r="N767" s="215">
        <f>'Merluza común Artesanal'!M589</f>
        <v>43447</v>
      </c>
      <c r="O767" s="45">
        <f>'Cesiones Individuales'!$B$3</f>
        <v>43465</v>
      </c>
    </row>
    <row r="768" spans="1:15" ht="15.75" customHeight="1">
      <c r="A768" s="44" t="s">
        <v>235</v>
      </c>
      <c r="B768" s="44" t="s">
        <v>236</v>
      </c>
      <c r="C768" s="44" t="s">
        <v>389</v>
      </c>
      <c r="D768" s="35" t="s">
        <v>252</v>
      </c>
      <c r="E768" s="35" t="s">
        <v>323</v>
      </c>
      <c r="F768" s="44" t="s">
        <v>240</v>
      </c>
      <c r="G768" s="44" t="s">
        <v>244</v>
      </c>
      <c r="H768" s="237">
        <f>'Merluza común Artesanal'!N587</f>
        <v>7.2249999999999996</v>
      </c>
      <c r="I768" s="237">
        <f>'Merluza común Artesanal'!O587</f>
        <v>0</v>
      </c>
      <c r="J768" s="237">
        <f>'Merluza común Artesanal'!P587</f>
        <v>7.2249999999999996</v>
      </c>
      <c r="K768" s="237">
        <f>'Merluza común Artesanal'!Q587</f>
        <v>7.5920000000000005</v>
      </c>
      <c r="L768" s="237">
        <f>'Merluza común Artesanal'!R587</f>
        <v>-0.36700000000000088</v>
      </c>
      <c r="M768" s="242">
        <f>'Merluza común Artesanal'!S587</f>
        <v>1.0507958477508652</v>
      </c>
      <c r="N768" s="215" t="s">
        <v>583</v>
      </c>
      <c r="O768" s="45">
        <f>'Cesiones Individuales'!$B$3</f>
        <v>43465</v>
      </c>
    </row>
    <row r="769" spans="1:15" ht="15.75" customHeight="1">
      <c r="A769" s="44" t="s">
        <v>235</v>
      </c>
      <c r="B769" s="44" t="s">
        <v>236</v>
      </c>
      <c r="C769" s="44" t="s">
        <v>389</v>
      </c>
      <c r="D769" s="35" t="s">
        <v>252</v>
      </c>
      <c r="E769" s="35" t="s">
        <v>125</v>
      </c>
      <c r="F769" s="44" t="s">
        <v>240</v>
      </c>
      <c r="G769" s="44" t="s">
        <v>240</v>
      </c>
      <c r="H769" s="237">
        <f>'Merluza común Artesanal'!G590</f>
        <v>0.63500000000000001</v>
      </c>
      <c r="I769" s="237">
        <f>'Merluza común Artesanal'!H590</f>
        <v>0</v>
      </c>
      <c r="J769" s="237">
        <f>'Merluza común Artesanal'!I590</f>
        <v>0.63500000000000001</v>
      </c>
      <c r="K769" s="237">
        <f>'Merluza común Artesanal'!J590</f>
        <v>0.16</v>
      </c>
      <c r="L769" s="237">
        <f>'Merluza común Artesanal'!K590</f>
        <v>0.47499999999999998</v>
      </c>
      <c r="M769" s="242">
        <f>'Merluza común Artesanal'!L590</f>
        <v>0.25196850393700787</v>
      </c>
      <c r="N769" s="215" t="str">
        <f>'Merluza común Artesanal'!M590</f>
        <v xml:space="preserve"> -</v>
      </c>
      <c r="O769" s="45">
        <f>'Cesiones Individuales'!$B$3</f>
        <v>43465</v>
      </c>
    </row>
    <row r="770" spans="1:15" ht="15.75" customHeight="1">
      <c r="A770" s="44" t="s">
        <v>235</v>
      </c>
      <c r="B770" s="44" t="s">
        <v>236</v>
      </c>
      <c r="C770" s="44" t="s">
        <v>389</v>
      </c>
      <c r="D770" s="35" t="s">
        <v>252</v>
      </c>
      <c r="E770" s="35" t="s">
        <v>125</v>
      </c>
      <c r="F770" s="44" t="s">
        <v>241</v>
      </c>
      <c r="G770" s="44" t="s">
        <v>242</v>
      </c>
      <c r="H770" s="237">
        <f>'Merluza común Artesanal'!G591</f>
        <v>2.9750000000000001</v>
      </c>
      <c r="I770" s="237">
        <f>'Merluza común Artesanal'!H591</f>
        <v>0</v>
      </c>
      <c r="J770" s="237">
        <f>'Merluza común Artesanal'!I591</f>
        <v>3.45</v>
      </c>
      <c r="K770" s="237">
        <f>'Merluza común Artesanal'!J591</f>
        <v>2.585</v>
      </c>
      <c r="L770" s="237">
        <f>'Merluza común Artesanal'!K591</f>
        <v>0.86500000000000021</v>
      </c>
      <c r="M770" s="242">
        <f>'Merluza común Artesanal'!L591</f>
        <v>0.74927536231884051</v>
      </c>
      <c r="N770" s="215" t="str">
        <f>'Merluza común Artesanal'!M591</f>
        <v xml:space="preserve"> -</v>
      </c>
      <c r="O770" s="45">
        <f>'Cesiones Individuales'!$B$3</f>
        <v>43465</v>
      </c>
    </row>
    <row r="771" spans="1:15" ht="15.75" customHeight="1">
      <c r="A771" s="44" t="s">
        <v>235</v>
      </c>
      <c r="B771" s="44" t="s">
        <v>236</v>
      </c>
      <c r="C771" s="44" t="s">
        <v>389</v>
      </c>
      <c r="D771" s="35" t="s">
        <v>252</v>
      </c>
      <c r="E771" s="35" t="s">
        <v>125</v>
      </c>
      <c r="F771" s="44" t="s">
        <v>243</v>
      </c>
      <c r="G771" s="44" t="s">
        <v>244</v>
      </c>
      <c r="H771" s="237">
        <f>'Merluza común Artesanal'!G592</f>
        <v>3.61</v>
      </c>
      <c r="I771" s="237">
        <f>'Merluza común Artesanal'!H592</f>
        <v>0</v>
      </c>
      <c r="J771" s="237">
        <f>'Merluza común Artesanal'!I592</f>
        <v>4.4749999999999996</v>
      </c>
      <c r="K771" s="237">
        <f>'Merluza común Artesanal'!J592</f>
        <v>4.3819999999999997</v>
      </c>
      <c r="L771" s="237">
        <f>'Merluza común Artesanal'!K592</f>
        <v>9.2999999999999972E-2</v>
      </c>
      <c r="M771" s="242">
        <f>'Merluza común Artesanal'!L592</f>
        <v>0.9792178770949721</v>
      </c>
      <c r="N771" s="215" t="str">
        <f>'Merluza común Artesanal'!M592</f>
        <v xml:space="preserve"> -</v>
      </c>
      <c r="O771" s="45">
        <f>'Cesiones Individuales'!$B$3</f>
        <v>43465</v>
      </c>
    </row>
    <row r="772" spans="1:15" ht="15.75" customHeight="1">
      <c r="A772" s="44" t="s">
        <v>235</v>
      </c>
      <c r="B772" s="44" t="s">
        <v>236</v>
      </c>
      <c r="C772" s="44" t="s">
        <v>389</v>
      </c>
      <c r="D772" s="35" t="s">
        <v>252</v>
      </c>
      <c r="E772" s="35" t="s">
        <v>125</v>
      </c>
      <c r="F772" s="44" t="s">
        <v>240</v>
      </c>
      <c r="G772" s="44" t="s">
        <v>244</v>
      </c>
      <c r="H772" s="237">
        <f>'Merluza común Artesanal'!N590</f>
        <v>7.2200000000000006</v>
      </c>
      <c r="I772" s="237">
        <f>'Merluza común Artesanal'!O590</f>
        <v>0</v>
      </c>
      <c r="J772" s="237">
        <f>'Merluza común Artesanal'!P590</f>
        <v>7.2200000000000006</v>
      </c>
      <c r="K772" s="237">
        <f>'Merluza común Artesanal'!Q590</f>
        <v>7.1269999999999998</v>
      </c>
      <c r="L772" s="237">
        <f>'Merluza común Artesanal'!R590</f>
        <v>9.300000000000086E-2</v>
      </c>
      <c r="M772" s="242">
        <f>'Merluza común Artesanal'!S590</f>
        <v>0.98711911357340709</v>
      </c>
      <c r="N772" s="215" t="s">
        <v>583</v>
      </c>
      <c r="O772" s="45">
        <f>'Cesiones Individuales'!$B$3</f>
        <v>43465</v>
      </c>
    </row>
    <row r="773" spans="1:15" ht="15.75" customHeight="1">
      <c r="A773" s="44" t="s">
        <v>235</v>
      </c>
      <c r="B773" s="44" t="s">
        <v>236</v>
      </c>
      <c r="C773" s="44" t="s">
        <v>389</v>
      </c>
      <c r="D773" s="35" t="s">
        <v>252</v>
      </c>
      <c r="E773" s="35" t="s">
        <v>266</v>
      </c>
      <c r="F773" s="44" t="s">
        <v>240</v>
      </c>
      <c r="G773" s="44" t="s">
        <v>240</v>
      </c>
      <c r="H773" s="237">
        <f>'Merluza común Artesanal'!G593</f>
        <v>0.63500000000000001</v>
      </c>
      <c r="I773" s="237">
        <f>'Merluza común Artesanal'!H593</f>
        <v>0</v>
      </c>
      <c r="J773" s="237">
        <f>'Merluza común Artesanal'!I593</f>
        <v>0.63500000000000001</v>
      </c>
      <c r="K773" s="237">
        <f>'Merluza común Artesanal'!J593</f>
        <v>0</v>
      </c>
      <c r="L773" s="237">
        <f>'Merluza común Artesanal'!K593</f>
        <v>0.63500000000000001</v>
      </c>
      <c r="M773" s="242">
        <f>'Merluza común Artesanal'!L593</f>
        <v>0</v>
      </c>
      <c r="N773" s="215" t="str">
        <f>'Merluza común Artesanal'!M593</f>
        <v xml:space="preserve"> -</v>
      </c>
      <c r="O773" s="45">
        <f>'Cesiones Individuales'!$B$3</f>
        <v>43465</v>
      </c>
    </row>
    <row r="774" spans="1:15" ht="15.75" customHeight="1">
      <c r="A774" s="44" t="s">
        <v>235</v>
      </c>
      <c r="B774" s="44" t="s">
        <v>236</v>
      </c>
      <c r="C774" s="44" t="s">
        <v>389</v>
      </c>
      <c r="D774" s="35" t="s">
        <v>252</v>
      </c>
      <c r="E774" s="35" t="s">
        <v>266</v>
      </c>
      <c r="F774" s="44" t="s">
        <v>241</v>
      </c>
      <c r="G774" s="44" t="s">
        <v>242</v>
      </c>
      <c r="H774" s="237">
        <f>'Merluza común Artesanal'!G594</f>
        <v>2.9740000000000002</v>
      </c>
      <c r="I774" s="237">
        <f>'Merluza común Artesanal'!H594</f>
        <v>0</v>
      </c>
      <c r="J774" s="237">
        <f>'Merluza común Artesanal'!I594</f>
        <v>3.609</v>
      </c>
      <c r="K774" s="237">
        <f>'Merluza común Artesanal'!J594</f>
        <v>2.879</v>
      </c>
      <c r="L774" s="237">
        <f>'Merluza común Artesanal'!K594</f>
        <v>0.73</v>
      </c>
      <c r="M774" s="242">
        <f>'Merluza común Artesanal'!L594</f>
        <v>0.79772790246605707</v>
      </c>
      <c r="N774" s="215" t="str">
        <f>'Merluza común Artesanal'!M594</f>
        <v xml:space="preserve"> -</v>
      </c>
      <c r="O774" s="45">
        <f>'Cesiones Individuales'!$B$3</f>
        <v>43465</v>
      </c>
    </row>
    <row r="775" spans="1:15" ht="15.75" customHeight="1">
      <c r="A775" s="44" t="s">
        <v>235</v>
      </c>
      <c r="B775" s="44" t="s">
        <v>236</v>
      </c>
      <c r="C775" s="44" t="s">
        <v>389</v>
      </c>
      <c r="D775" s="35" t="s">
        <v>252</v>
      </c>
      <c r="E775" s="35" t="s">
        <v>266</v>
      </c>
      <c r="F775" s="44" t="s">
        <v>243</v>
      </c>
      <c r="G775" s="44" t="s">
        <v>244</v>
      </c>
      <c r="H775" s="237">
        <f>'Merluza común Artesanal'!G595</f>
        <v>3.609</v>
      </c>
      <c r="I775" s="237">
        <f>'Merluza común Artesanal'!H595</f>
        <v>0</v>
      </c>
      <c r="J775" s="237">
        <f>'Merluza común Artesanal'!I595</f>
        <v>4.3390000000000004</v>
      </c>
      <c r="K775" s="237">
        <f>'Merluza común Artesanal'!J595</f>
        <v>4.0670000000000002</v>
      </c>
      <c r="L775" s="237">
        <f>'Merluza común Artesanal'!K595</f>
        <v>0.27200000000000024</v>
      </c>
      <c r="M775" s="242">
        <f>'Merluza común Artesanal'!L595</f>
        <v>0.93731274487209026</v>
      </c>
      <c r="N775" s="215">
        <f>'Merluza común Artesanal'!M595</f>
        <v>43465</v>
      </c>
      <c r="O775" s="45">
        <f>'Cesiones Individuales'!$B$3</f>
        <v>43465</v>
      </c>
    </row>
    <row r="776" spans="1:15" ht="15.75" customHeight="1">
      <c r="A776" s="44" t="s">
        <v>235</v>
      </c>
      <c r="B776" s="44" t="s">
        <v>236</v>
      </c>
      <c r="C776" s="44" t="s">
        <v>389</v>
      </c>
      <c r="D776" s="35" t="s">
        <v>252</v>
      </c>
      <c r="E776" s="35" t="s">
        <v>266</v>
      </c>
      <c r="F776" s="44" t="s">
        <v>240</v>
      </c>
      <c r="G776" s="44" t="s">
        <v>244</v>
      </c>
      <c r="H776" s="237">
        <f>'Merluza común Artesanal'!N593</f>
        <v>7.218</v>
      </c>
      <c r="I776" s="237">
        <f>'Merluza común Artesanal'!O593</f>
        <v>0</v>
      </c>
      <c r="J776" s="237">
        <f>'Merluza común Artesanal'!P593</f>
        <v>7.218</v>
      </c>
      <c r="K776" s="237">
        <f>'Merluza común Artesanal'!Q593</f>
        <v>6.9459999999999997</v>
      </c>
      <c r="L776" s="237">
        <f>'Merluza común Artesanal'!R593</f>
        <v>0.27200000000000024</v>
      </c>
      <c r="M776" s="242">
        <f>'Merluza común Artesanal'!S593</f>
        <v>0.96231643114436127</v>
      </c>
      <c r="N776" s="215" t="s">
        <v>583</v>
      </c>
      <c r="O776" s="45">
        <f>'Cesiones Individuales'!$B$3</f>
        <v>43465</v>
      </c>
    </row>
    <row r="777" spans="1:15" ht="15.75" customHeight="1">
      <c r="A777" s="44" t="s">
        <v>235</v>
      </c>
      <c r="B777" s="44" t="s">
        <v>236</v>
      </c>
      <c r="C777" s="44" t="s">
        <v>389</v>
      </c>
      <c r="D777" s="35" t="s">
        <v>252</v>
      </c>
      <c r="E777" s="35" t="s">
        <v>126</v>
      </c>
      <c r="F777" s="44" t="s">
        <v>240</v>
      </c>
      <c r="G777" s="44" t="s">
        <v>240</v>
      </c>
      <c r="H777" s="237">
        <f>'Merluza común Artesanal'!G596</f>
        <v>0.63500000000000001</v>
      </c>
      <c r="I777" s="237">
        <f>'Merluza común Artesanal'!H596</f>
        <v>0</v>
      </c>
      <c r="J777" s="237">
        <f>'Merluza común Artesanal'!I596</f>
        <v>0.63500000000000001</v>
      </c>
      <c r="K777" s="237">
        <f>'Merluza común Artesanal'!J596</f>
        <v>0.83699999999999997</v>
      </c>
      <c r="L777" s="237">
        <f>'Merluza común Artesanal'!K596</f>
        <v>-0.20199999999999996</v>
      </c>
      <c r="M777" s="242">
        <f>'Merluza común Artesanal'!L596</f>
        <v>1.3181102362204724</v>
      </c>
      <c r="N777" s="215" t="str">
        <f>'Merluza común Artesanal'!M596</f>
        <v xml:space="preserve"> -</v>
      </c>
      <c r="O777" s="45">
        <f>'Cesiones Individuales'!$B$3</f>
        <v>43465</v>
      </c>
    </row>
    <row r="778" spans="1:15" ht="15.75" customHeight="1">
      <c r="A778" s="44" t="s">
        <v>235</v>
      </c>
      <c r="B778" s="44" t="s">
        <v>236</v>
      </c>
      <c r="C778" s="44" t="s">
        <v>389</v>
      </c>
      <c r="D778" s="35" t="s">
        <v>252</v>
      </c>
      <c r="E778" s="35" t="s">
        <v>126</v>
      </c>
      <c r="F778" s="44" t="s">
        <v>241</v>
      </c>
      <c r="G778" s="44" t="s">
        <v>242</v>
      </c>
      <c r="H778" s="237">
        <f>'Merluza común Artesanal'!G597</f>
        <v>2.9729999999999999</v>
      </c>
      <c r="I778" s="237">
        <f>'Merluza común Artesanal'!H597</f>
        <v>0</v>
      </c>
      <c r="J778" s="237">
        <f>'Merluza común Artesanal'!I597</f>
        <v>2.7709999999999999</v>
      </c>
      <c r="K778" s="237">
        <f>'Merluza común Artesanal'!J597</f>
        <v>2.0410000000000004</v>
      </c>
      <c r="L778" s="237">
        <f>'Merluza común Artesanal'!K597</f>
        <v>0.72999999999999954</v>
      </c>
      <c r="M778" s="242">
        <f>'Merluza común Artesanal'!L597</f>
        <v>0.73655719956694354</v>
      </c>
      <c r="N778" s="215" t="str">
        <f>'Merluza común Artesanal'!M597</f>
        <v xml:space="preserve"> -</v>
      </c>
      <c r="O778" s="45">
        <f>'Cesiones Individuales'!$B$3</f>
        <v>43465</v>
      </c>
    </row>
    <row r="779" spans="1:15" ht="15.75" customHeight="1">
      <c r="A779" s="44" t="s">
        <v>235</v>
      </c>
      <c r="B779" s="44" t="s">
        <v>236</v>
      </c>
      <c r="C779" s="44" t="s">
        <v>389</v>
      </c>
      <c r="D779" s="35" t="s">
        <v>252</v>
      </c>
      <c r="E779" s="35" t="s">
        <v>126</v>
      </c>
      <c r="F779" s="44" t="s">
        <v>243</v>
      </c>
      <c r="G779" s="44" t="s">
        <v>244</v>
      </c>
      <c r="H779" s="237">
        <f>'Merluza común Artesanal'!G598</f>
        <v>3.6080000000000001</v>
      </c>
      <c r="I779" s="237">
        <f>'Merluza común Artesanal'!H598</f>
        <v>0</v>
      </c>
      <c r="J779" s="237">
        <f>'Merluza común Artesanal'!I598</f>
        <v>4.3379999999999992</v>
      </c>
      <c r="K779" s="237">
        <f>'Merluza común Artesanal'!J598</f>
        <v>4.2389999999999999</v>
      </c>
      <c r="L779" s="237">
        <f>'Merluza común Artesanal'!K598</f>
        <v>9.8999999999999311E-2</v>
      </c>
      <c r="M779" s="242">
        <f>'Merluza común Artesanal'!L598</f>
        <v>0.97717842323651471</v>
      </c>
      <c r="N779" s="215" t="str">
        <f>'Merluza común Artesanal'!M598</f>
        <v xml:space="preserve"> -</v>
      </c>
      <c r="O779" s="45">
        <f>'Cesiones Individuales'!$B$3</f>
        <v>43465</v>
      </c>
    </row>
    <row r="780" spans="1:15" ht="15.75" customHeight="1">
      <c r="A780" s="44" t="s">
        <v>235</v>
      </c>
      <c r="B780" s="44" t="s">
        <v>236</v>
      </c>
      <c r="C780" s="44" t="s">
        <v>389</v>
      </c>
      <c r="D780" s="35" t="s">
        <v>252</v>
      </c>
      <c r="E780" s="35" t="s">
        <v>126</v>
      </c>
      <c r="F780" s="44" t="s">
        <v>240</v>
      </c>
      <c r="G780" s="44" t="s">
        <v>244</v>
      </c>
      <c r="H780" s="237">
        <f>'Merluza común Artesanal'!N596</f>
        <v>7.2159999999999993</v>
      </c>
      <c r="I780" s="237">
        <f>'Merluza común Artesanal'!O596</f>
        <v>0</v>
      </c>
      <c r="J780" s="237">
        <f>'Merluza común Artesanal'!P596</f>
        <v>7.2159999999999993</v>
      </c>
      <c r="K780" s="237">
        <f>'Merluza común Artesanal'!Q596</f>
        <v>7.117</v>
      </c>
      <c r="L780" s="237">
        <f>'Merluza común Artesanal'!R596</f>
        <v>9.8999999999999311E-2</v>
      </c>
      <c r="M780" s="242">
        <f>'Merluza común Artesanal'!S596</f>
        <v>0.98628048780487809</v>
      </c>
      <c r="N780" s="215" t="s">
        <v>583</v>
      </c>
      <c r="O780" s="45">
        <f>'Cesiones Individuales'!$B$3</f>
        <v>43465</v>
      </c>
    </row>
    <row r="781" spans="1:15" ht="15.75" customHeight="1">
      <c r="A781" s="44" t="s">
        <v>235</v>
      </c>
      <c r="B781" s="44" t="s">
        <v>236</v>
      </c>
      <c r="C781" s="44" t="s">
        <v>389</v>
      </c>
      <c r="D781" s="35" t="s">
        <v>252</v>
      </c>
      <c r="E781" s="40" t="s">
        <v>330</v>
      </c>
      <c r="F781" s="44" t="s">
        <v>240</v>
      </c>
      <c r="G781" s="44" t="s">
        <v>240</v>
      </c>
      <c r="H781" s="237">
        <f>'Merluza común Artesanal'!G599</f>
        <v>0.63500000000000001</v>
      </c>
      <c r="I781" s="237">
        <f>'Merluza común Artesanal'!H599</f>
        <v>0</v>
      </c>
      <c r="J781" s="237">
        <f>'Merluza común Artesanal'!I599</f>
        <v>0.63500000000000001</v>
      </c>
      <c r="K781" s="237">
        <f>'Merluza común Artesanal'!J599</f>
        <v>0.27</v>
      </c>
      <c r="L781" s="237">
        <f>'Merluza común Artesanal'!K599</f>
        <v>0.36499999999999999</v>
      </c>
      <c r="M781" s="242">
        <f>'Merluza común Artesanal'!L599</f>
        <v>0.42519685039370081</v>
      </c>
      <c r="N781" s="215" t="str">
        <f>'Merluza común Artesanal'!M599</f>
        <v xml:space="preserve"> -</v>
      </c>
      <c r="O781" s="45">
        <f>'Cesiones Individuales'!$B$3</f>
        <v>43465</v>
      </c>
    </row>
    <row r="782" spans="1:15" ht="15.75" customHeight="1">
      <c r="A782" s="44" t="s">
        <v>235</v>
      </c>
      <c r="B782" s="44" t="s">
        <v>236</v>
      </c>
      <c r="C782" s="44" t="s">
        <v>389</v>
      </c>
      <c r="D782" s="35" t="s">
        <v>252</v>
      </c>
      <c r="E782" s="40" t="s">
        <v>330</v>
      </c>
      <c r="F782" s="44" t="s">
        <v>241</v>
      </c>
      <c r="G782" s="44" t="s">
        <v>242</v>
      </c>
      <c r="H782" s="237">
        <f>'Merluza común Artesanal'!G600</f>
        <v>2.9740000000000002</v>
      </c>
      <c r="I782" s="237">
        <f>'Merluza común Artesanal'!H600</f>
        <v>0</v>
      </c>
      <c r="J782" s="237">
        <f>'Merluza común Artesanal'!I600</f>
        <v>3.3390000000000004</v>
      </c>
      <c r="K782" s="237">
        <f>'Merluza común Artesanal'!J600</f>
        <v>1.4379999999999999</v>
      </c>
      <c r="L782" s="237">
        <f>'Merluza común Artesanal'!K600</f>
        <v>1.9010000000000005</v>
      </c>
      <c r="M782" s="242">
        <f>'Merluza común Artesanal'!L600</f>
        <v>0.43066786463012874</v>
      </c>
      <c r="N782" s="215" t="str">
        <f>'Merluza común Artesanal'!M600</f>
        <v xml:space="preserve"> -</v>
      </c>
      <c r="O782" s="45">
        <f>'Cesiones Individuales'!$B$3</f>
        <v>43465</v>
      </c>
    </row>
    <row r="783" spans="1:15" ht="15.75" customHeight="1">
      <c r="A783" s="44" t="s">
        <v>235</v>
      </c>
      <c r="B783" s="44" t="s">
        <v>236</v>
      </c>
      <c r="C783" s="44" t="s">
        <v>389</v>
      </c>
      <c r="D783" s="35" t="s">
        <v>252</v>
      </c>
      <c r="E783" s="40" t="s">
        <v>330</v>
      </c>
      <c r="F783" s="44" t="s">
        <v>243</v>
      </c>
      <c r="G783" s="44" t="s">
        <v>244</v>
      </c>
      <c r="H783" s="237">
        <f>'Merluza común Artesanal'!G601</f>
        <v>3.609</v>
      </c>
      <c r="I783" s="237">
        <f>'Merluza común Artesanal'!H601</f>
        <v>0</v>
      </c>
      <c r="J783" s="237">
        <f>'Merluza común Artesanal'!I601</f>
        <v>5.5100000000000007</v>
      </c>
      <c r="K783" s="237">
        <f>'Merluza común Artesanal'!J601</f>
        <v>4.8310000000000004</v>
      </c>
      <c r="L783" s="237">
        <f>'Merluza común Artesanal'!K601</f>
        <v>0.67900000000000027</v>
      </c>
      <c r="M783" s="242">
        <f>'Merluza común Artesanal'!L601</f>
        <v>0.8767695099818511</v>
      </c>
      <c r="N783" s="215">
        <f>'Merluza común Artesanal'!M601</f>
        <v>43465</v>
      </c>
      <c r="O783" s="45">
        <f>'Cesiones Individuales'!$B$3</f>
        <v>43465</v>
      </c>
    </row>
    <row r="784" spans="1:15" ht="15.75" customHeight="1">
      <c r="A784" s="44" t="s">
        <v>235</v>
      </c>
      <c r="B784" s="44" t="s">
        <v>236</v>
      </c>
      <c r="C784" s="44" t="s">
        <v>389</v>
      </c>
      <c r="D784" s="35" t="s">
        <v>252</v>
      </c>
      <c r="E784" s="40" t="s">
        <v>330</v>
      </c>
      <c r="F784" s="44" t="s">
        <v>240</v>
      </c>
      <c r="G784" s="44" t="s">
        <v>244</v>
      </c>
      <c r="H784" s="237">
        <f>'Merluza común Artesanal'!N599</f>
        <v>7.218</v>
      </c>
      <c r="I784" s="237">
        <f>'Merluza común Artesanal'!O599</f>
        <v>0</v>
      </c>
      <c r="J784" s="237">
        <f>'Merluza común Artesanal'!P599</f>
        <v>7.218</v>
      </c>
      <c r="K784" s="237">
        <f>'Merluza común Artesanal'!Q599</f>
        <v>6.5390000000000006</v>
      </c>
      <c r="L784" s="237">
        <f>'Merluza común Artesanal'!R599</f>
        <v>0.67899999999999938</v>
      </c>
      <c r="M784" s="242">
        <f>'Merluza común Artesanal'!S599</f>
        <v>0.90592962039346092</v>
      </c>
      <c r="N784" s="215" t="s">
        <v>583</v>
      </c>
      <c r="O784" s="45">
        <f>'Cesiones Individuales'!$B$3</f>
        <v>43465</v>
      </c>
    </row>
    <row r="785" spans="1:15" ht="15.75" customHeight="1">
      <c r="A785" s="44" t="s">
        <v>235</v>
      </c>
      <c r="B785" s="44" t="s">
        <v>236</v>
      </c>
      <c r="C785" s="44" t="s">
        <v>389</v>
      </c>
      <c r="D785" s="35" t="s">
        <v>252</v>
      </c>
      <c r="E785" s="35" t="s">
        <v>324</v>
      </c>
      <c r="F785" s="44" t="s">
        <v>240</v>
      </c>
      <c r="G785" s="44" t="s">
        <v>240</v>
      </c>
      <c r="H785" s="237">
        <f>'Merluza común Artesanal'!G602</f>
        <v>0.63600000000000001</v>
      </c>
      <c r="I785" s="237">
        <f>'Merluza común Artesanal'!H602</f>
        <v>0</v>
      </c>
      <c r="J785" s="237">
        <f>'Merluza común Artesanal'!I602</f>
        <v>0.63600000000000001</v>
      </c>
      <c r="K785" s="237">
        <f>'Merluza común Artesanal'!J602</f>
        <v>0.27</v>
      </c>
      <c r="L785" s="237">
        <f>'Merluza común Artesanal'!K602</f>
        <v>0.36599999999999999</v>
      </c>
      <c r="M785" s="242">
        <f>'Merluza común Artesanal'!L602</f>
        <v>0.42452830188679247</v>
      </c>
      <c r="N785" s="215" t="str">
        <f>'Merluza común Artesanal'!M602</f>
        <v xml:space="preserve"> -</v>
      </c>
      <c r="O785" s="45">
        <f>'Cesiones Individuales'!$B$3</f>
        <v>43465</v>
      </c>
    </row>
    <row r="786" spans="1:15" ht="15.75" customHeight="1">
      <c r="A786" s="44" t="s">
        <v>235</v>
      </c>
      <c r="B786" s="44" t="s">
        <v>236</v>
      </c>
      <c r="C786" s="44" t="s">
        <v>389</v>
      </c>
      <c r="D786" s="35" t="s">
        <v>252</v>
      </c>
      <c r="E786" s="35" t="s">
        <v>324</v>
      </c>
      <c r="F786" s="44" t="s">
        <v>241</v>
      </c>
      <c r="G786" s="44" t="s">
        <v>242</v>
      </c>
      <c r="H786" s="237">
        <f>'Merluza común Artesanal'!G603</f>
        <v>2.9740000000000002</v>
      </c>
      <c r="I786" s="237">
        <f>'Merluza común Artesanal'!H603</f>
        <v>0</v>
      </c>
      <c r="J786" s="237">
        <f>'Merluza común Artesanal'!I603</f>
        <v>3.3400000000000003</v>
      </c>
      <c r="K786" s="237">
        <f>'Merluza común Artesanal'!J603</f>
        <v>1.9200000000000002</v>
      </c>
      <c r="L786" s="237">
        <f>'Merluza común Artesanal'!K603</f>
        <v>1.4200000000000002</v>
      </c>
      <c r="M786" s="242">
        <f>'Merluza común Artesanal'!L603</f>
        <v>0.57485029940119758</v>
      </c>
      <c r="N786" s="215" t="str">
        <f>'Merluza común Artesanal'!M603</f>
        <v xml:space="preserve"> -</v>
      </c>
      <c r="O786" s="45">
        <f>'Cesiones Individuales'!$B$3</f>
        <v>43465</v>
      </c>
    </row>
    <row r="787" spans="1:15" ht="15.75" customHeight="1">
      <c r="A787" s="44" t="s">
        <v>235</v>
      </c>
      <c r="B787" s="44" t="s">
        <v>236</v>
      </c>
      <c r="C787" s="44" t="s">
        <v>389</v>
      </c>
      <c r="D787" s="35" t="s">
        <v>252</v>
      </c>
      <c r="E787" s="35" t="s">
        <v>324</v>
      </c>
      <c r="F787" s="44" t="s">
        <v>243</v>
      </c>
      <c r="G787" s="44" t="s">
        <v>244</v>
      </c>
      <c r="H787" s="237">
        <f>'Merluza común Artesanal'!G604</f>
        <v>3.61</v>
      </c>
      <c r="I787" s="237">
        <f>'Merluza común Artesanal'!H604</f>
        <v>0</v>
      </c>
      <c r="J787" s="237">
        <f>'Merluza común Artesanal'!I604</f>
        <v>5.03</v>
      </c>
      <c r="K787" s="237">
        <f>'Merluza común Artesanal'!J604</f>
        <v>1.7849999999999999</v>
      </c>
      <c r="L787" s="237">
        <f>'Merluza común Artesanal'!K604</f>
        <v>3.2450000000000001</v>
      </c>
      <c r="M787" s="242">
        <f>'Merluza común Artesanal'!L604</f>
        <v>0.3548707753479125</v>
      </c>
      <c r="N787" s="215" t="str">
        <f>'Merluza común Artesanal'!M604</f>
        <v xml:space="preserve"> -</v>
      </c>
      <c r="O787" s="45">
        <f>'Cesiones Individuales'!$B$3</f>
        <v>43465</v>
      </c>
    </row>
    <row r="788" spans="1:15" ht="15.75" customHeight="1">
      <c r="A788" s="44" t="s">
        <v>235</v>
      </c>
      <c r="B788" s="44" t="s">
        <v>236</v>
      </c>
      <c r="C788" s="44" t="s">
        <v>389</v>
      </c>
      <c r="D788" s="35" t="s">
        <v>252</v>
      </c>
      <c r="E788" s="35" t="s">
        <v>324</v>
      </c>
      <c r="F788" s="44" t="s">
        <v>240</v>
      </c>
      <c r="G788" s="44" t="s">
        <v>244</v>
      </c>
      <c r="H788" s="237">
        <f>'Merluza común Artesanal'!N602</f>
        <v>7.2200000000000006</v>
      </c>
      <c r="I788" s="237">
        <f>'Merluza común Artesanal'!O602</f>
        <v>0</v>
      </c>
      <c r="J788" s="237">
        <f>'Merluza común Artesanal'!P602</f>
        <v>7.2200000000000006</v>
      </c>
      <c r="K788" s="237">
        <f>'Merluza común Artesanal'!Q602</f>
        <v>3.9750000000000005</v>
      </c>
      <c r="L788" s="237">
        <f>'Merluza común Artesanal'!R602</f>
        <v>3.2450000000000001</v>
      </c>
      <c r="M788" s="242">
        <f>'Merluza común Artesanal'!S602</f>
        <v>0.55055401662049863</v>
      </c>
      <c r="N788" s="215" t="s">
        <v>583</v>
      </c>
      <c r="O788" s="45">
        <f>'Cesiones Individuales'!$B$3</f>
        <v>43465</v>
      </c>
    </row>
    <row r="789" spans="1:15" ht="15.75" customHeight="1">
      <c r="A789" s="44" t="s">
        <v>235</v>
      </c>
      <c r="B789" s="44" t="s">
        <v>236</v>
      </c>
      <c r="C789" s="44" t="s">
        <v>389</v>
      </c>
      <c r="D789" s="35" t="s">
        <v>252</v>
      </c>
      <c r="E789" s="35" t="s">
        <v>325</v>
      </c>
      <c r="F789" s="44" t="s">
        <v>240</v>
      </c>
      <c r="G789" s="44" t="s">
        <v>240</v>
      </c>
      <c r="H789" s="237">
        <f>'Merluza común Artesanal'!G605</f>
        <v>0.63600000000000001</v>
      </c>
      <c r="I789" s="237">
        <f>'Merluza común Artesanal'!H605</f>
        <v>0</v>
      </c>
      <c r="J789" s="237">
        <f>'Merluza común Artesanal'!I605</f>
        <v>0.63600000000000001</v>
      </c>
      <c r="K789" s="237">
        <f>'Merluza común Artesanal'!J605</f>
        <v>0</v>
      </c>
      <c r="L789" s="237">
        <f>'Merluza común Artesanal'!K605</f>
        <v>0.63600000000000001</v>
      </c>
      <c r="M789" s="242">
        <f>'Merluza común Artesanal'!L605</f>
        <v>0</v>
      </c>
      <c r="N789" s="215" t="str">
        <f>'Merluza común Artesanal'!M605</f>
        <v xml:space="preserve"> -</v>
      </c>
      <c r="O789" s="45">
        <f>'Cesiones Individuales'!$B$3</f>
        <v>43465</v>
      </c>
    </row>
    <row r="790" spans="1:15" ht="15.75" customHeight="1">
      <c r="A790" s="44" t="s">
        <v>235</v>
      </c>
      <c r="B790" s="44" t="s">
        <v>236</v>
      </c>
      <c r="C790" s="44" t="s">
        <v>389</v>
      </c>
      <c r="D790" s="35" t="s">
        <v>252</v>
      </c>
      <c r="E790" s="35" t="s">
        <v>325</v>
      </c>
      <c r="F790" s="44" t="s">
        <v>241</v>
      </c>
      <c r="G790" s="44" t="s">
        <v>242</v>
      </c>
      <c r="H790" s="237">
        <f>'Merluza común Artesanal'!G606</f>
        <v>2.9769999999999999</v>
      </c>
      <c r="I790" s="237">
        <f>'Merluza común Artesanal'!H606</f>
        <v>0</v>
      </c>
      <c r="J790" s="237">
        <f>'Merluza común Artesanal'!I606</f>
        <v>3.613</v>
      </c>
      <c r="K790" s="237">
        <f>'Merluza común Artesanal'!J606</f>
        <v>2.0979999999999999</v>
      </c>
      <c r="L790" s="237">
        <f>'Merluza común Artesanal'!K606</f>
        <v>1.5150000000000001</v>
      </c>
      <c r="M790" s="242">
        <f>'Merluza común Artesanal'!L606</f>
        <v>0.58068087461942985</v>
      </c>
      <c r="N790" s="215" t="str">
        <f>'Merluza común Artesanal'!M606</f>
        <v xml:space="preserve"> -</v>
      </c>
      <c r="O790" s="45">
        <f>'Cesiones Individuales'!$B$3</f>
        <v>43465</v>
      </c>
    </row>
    <row r="791" spans="1:15" ht="15.75" customHeight="1">
      <c r="A791" s="44" t="s">
        <v>235</v>
      </c>
      <c r="B791" s="44" t="s">
        <v>236</v>
      </c>
      <c r="C791" s="44" t="s">
        <v>389</v>
      </c>
      <c r="D791" s="35" t="s">
        <v>252</v>
      </c>
      <c r="E791" s="35" t="s">
        <v>325</v>
      </c>
      <c r="F791" s="44" t="s">
        <v>243</v>
      </c>
      <c r="G791" s="44" t="s">
        <v>244</v>
      </c>
      <c r="H791" s="237">
        <f>'Merluza común Artesanal'!G607</f>
        <v>3.613</v>
      </c>
      <c r="I791" s="237">
        <f>'Merluza común Artesanal'!H607</f>
        <v>0</v>
      </c>
      <c r="J791" s="237">
        <f>'Merluza común Artesanal'!I607</f>
        <v>5.1280000000000001</v>
      </c>
      <c r="K791" s="237">
        <f>'Merluza común Artesanal'!J607</f>
        <v>4.649</v>
      </c>
      <c r="L791" s="237">
        <f>'Merluza común Artesanal'!K607</f>
        <v>0.47900000000000009</v>
      </c>
      <c r="M791" s="242">
        <f>'Merluza común Artesanal'!L607</f>
        <v>0.90659126365054599</v>
      </c>
      <c r="N791" s="215" t="str">
        <f>'Merluza común Artesanal'!M607</f>
        <v xml:space="preserve"> -</v>
      </c>
      <c r="O791" s="45">
        <f>'Cesiones Individuales'!$B$3</f>
        <v>43465</v>
      </c>
    </row>
    <row r="792" spans="1:15" ht="15.75" customHeight="1">
      <c r="A792" s="44" t="s">
        <v>235</v>
      </c>
      <c r="B792" s="44" t="s">
        <v>236</v>
      </c>
      <c r="C792" s="44" t="s">
        <v>389</v>
      </c>
      <c r="D792" s="35" t="s">
        <v>252</v>
      </c>
      <c r="E792" s="35" t="s">
        <v>325</v>
      </c>
      <c r="F792" s="44" t="s">
        <v>240</v>
      </c>
      <c r="G792" s="44" t="s">
        <v>244</v>
      </c>
      <c r="H792" s="237">
        <f>'Merluza común Artesanal'!N605</f>
        <v>7.226</v>
      </c>
      <c r="I792" s="237">
        <f>'Merluza común Artesanal'!O605</f>
        <v>0</v>
      </c>
      <c r="J792" s="237">
        <f>'Merluza común Artesanal'!P605</f>
        <v>7.226</v>
      </c>
      <c r="K792" s="237">
        <f>'Merluza común Artesanal'!Q605</f>
        <v>6.7469999999999999</v>
      </c>
      <c r="L792" s="237">
        <f>'Merluza común Artesanal'!R605</f>
        <v>0.47900000000000009</v>
      </c>
      <c r="M792" s="242">
        <f>'Merluza común Artesanal'!S605</f>
        <v>0.93371159701079431</v>
      </c>
      <c r="N792" s="215" t="s">
        <v>583</v>
      </c>
      <c r="O792" s="45">
        <f>'Cesiones Individuales'!$B$3</f>
        <v>43465</v>
      </c>
    </row>
    <row r="793" spans="1:15" ht="15.75" customHeight="1">
      <c r="A793" s="44" t="s">
        <v>235</v>
      </c>
      <c r="B793" s="44" t="s">
        <v>236</v>
      </c>
      <c r="C793" s="44" t="s">
        <v>389</v>
      </c>
      <c r="D793" s="35" t="s">
        <v>252</v>
      </c>
      <c r="E793" s="35" t="s">
        <v>127</v>
      </c>
      <c r="F793" s="44" t="s">
        <v>240</v>
      </c>
      <c r="G793" s="44" t="s">
        <v>240</v>
      </c>
      <c r="H793" s="237">
        <f>'Merluza común Artesanal'!G608</f>
        <v>0.63500000000000001</v>
      </c>
      <c r="I793" s="237">
        <f>'Merluza común Artesanal'!H608</f>
        <v>0</v>
      </c>
      <c r="J793" s="237">
        <f>'Merluza común Artesanal'!I608</f>
        <v>0.63500000000000001</v>
      </c>
      <c r="K793" s="237">
        <f>'Merluza común Artesanal'!J608</f>
        <v>0.40500000000000003</v>
      </c>
      <c r="L793" s="237">
        <f>'Merluza común Artesanal'!K608</f>
        <v>0.22999999999999998</v>
      </c>
      <c r="M793" s="242">
        <f>'Merluza común Artesanal'!L608</f>
        <v>0.63779527559055127</v>
      </c>
      <c r="N793" s="215" t="str">
        <f>'Merluza común Artesanal'!M608</f>
        <v xml:space="preserve"> -</v>
      </c>
      <c r="O793" s="45">
        <f>'Cesiones Individuales'!$B$3</f>
        <v>43465</v>
      </c>
    </row>
    <row r="794" spans="1:15" ht="15.75" customHeight="1">
      <c r="A794" s="44" t="s">
        <v>235</v>
      </c>
      <c r="B794" s="44" t="s">
        <v>236</v>
      </c>
      <c r="C794" s="44" t="s">
        <v>389</v>
      </c>
      <c r="D794" s="35" t="s">
        <v>252</v>
      </c>
      <c r="E794" s="35" t="s">
        <v>127</v>
      </c>
      <c r="F794" s="44" t="s">
        <v>241</v>
      </c>
      <c r="G794" s="44" t="s">
        <v>242</v>
      </c>
      <c r="H794" s="237">
        <f>'Merluza común Artesanal'!G609</f>
        <v>2.9750000000000001</v>
      </c>
      <c r="I794" s="237">
        <f>'Merluza común Artesanal'!H609</f>
        <v>0</v>
      </c>
      <c r="J794" s="237">
        <f>'Merluza común Artesanal'!I609</f>
        <v>3.2050000000000001</v>
      </c>
      <c r="K794" s="237">
        <f>'Merluza común Artesanal'!J609</f>
        <v>1.5880000000000001</v>
      </c>
      <c r="L794" s="237">
        <f>'Merluza común Artesanal'!K609</f>
        <v>1.617</v>
      </c>
      <c r="M794" s="242">
        <f>'Merluza común Artesanal'!L609</f>
        <v>0.49547581903276133</v>
      </c>
      <c r="N794" s="215" t="str">
        <f>'Merluza común Artesanal'!M609</f>
        <v xml:space="preserve"> -</v>
      </c>
      <c r="O794" s="45">
        <f>'Cesiones Individuales'!$B$3</f>
        <v>43465</v>
      </c>
    </row>
    <row r="795" spans="1:15" ht="15.75" customHeight="1">
      <c r="A795" s="44" t="s">
        <v>235</v>
      </c>
      <c r="B795" s="44" t="s">
        <v>236</v>
      </c>
      <c r="C795" s="44" t="s">
        <v>389</v>
      </c>
      <c r="D795" s="35" t="s">
        <v>252</v>
      </c>
      <c r="E795" s="35" t="s">
        <v>127</v>
      </c>
      <c r="F795" s="44" t="s">
        <v>243</v>
      </c>
      <c r="G795" s="44" t="s">
        <v>244</v>
      </c>
      <c r="H795" s="237">
        <f>'Merluza común Artesanal'!G610</f>
        <v>3.609</v>
      </c>
      <c r="I795" s="237">
        <f>'Merluza común Artesanal'!H610</f>
        <v>0</v>
      </c>
      <c r="J795" s="237">
        <f>'Merluza común Artesanal'!I610</f>
        <v>5.226</v>
      </c>
      <c r="K795" s="237">
        <f>'Merluza común Artesanal'!J610</f>
        <v>4.8600000000000003</v>
      </c>
      <c r="L795" s="237">
        <f>'Merluza común Artesanal'!K610</f>
        <v>0.36599999999999966</v>
      </c>
      <c r="M795" s="242">
        <f>'Merluza común Artesanal'!L610</f>
        <v>0.9299655568312285</v>
      </c>
      <c r="N795" s="215" t="str">
        <f>'Merluza común Artesanal'!M610</f>
        <v xml:space="preserve"> -</v>
      </c>
      <c r="O795" s="45">
        <f>'Cesiones Individuales'!$B$3</f>
        <v>43465</v>
      </c>
    </row>
    <row r="796" spans="1:15" ht="15.75" customHeight="1">
      <c r="A796" s="44" t="s">
        <v>235</v>
      </c>
      <c r="B796" s="44" t="s">
        <v>236</v>
      </c>
      <c r="C796" s="44" t="s">
        <v>389</v>
      </c>
      <c r="D796" s="35" t="s">
        <v>252</v>
      </c>
      <c r="E796" s="35" t="s">
        <v>127</v>
      </c>
      <c r="F796" s="44" t="s">
        <v>240</v>
      </c>
      <c r="G796" s="44" t="s">
        <v>244</v>
      </c>
      <c r="H796" s="237">
        <f>'Merluza común Artesanal'!N608</f>
        <v>7.2190000000000003</v>
      </c>
      <c r="I796" s="237">
        <f>'Merluza común Artesanal'!O608</f>
        <v>0</v>
      </c>
      <c r="J796" s="237">
        <f>'Merluza común Artesanal'!P608</f>
        <v>7.2190000000000003</v>
      </c>
      <c r="K796" s="237">
        <f>'Merluza común Artesanal'!Q608</f>
        <v>6.8530000000000006</v>
      </c>
      <c r="L796" s="237">
        <f>'Merluza común Artesanal'!R608</f>
        <v>0.36599999999999966</v>
      </c>
      <c r="M796" s="242">
        <f>'Merluza común Artesanal'!S608</f>
        <v>0.94930045712702593</v>
      </c>
      <c r="N796" s="215" t="s">
        <v>583</v>
      </c>
      <c r="O796" s="45">
        <f>'Cesiones Individuales'!$B$3</f>
        <v>43465</v>
      </c>
    </row>
    <row r="797" spans="1:15" ht="15.75" customHeight="1">
      <c r="A797" s="44" t="s">
        <v>235</v>
      </c>
      <c r="B797" s="44" t="s">
        <v>236</v>
      </c>
      <c r="C797" s="44" t="s">
        <v>389</v>
      </c>
      <c r="D797" s="35" t="s">
        <v>252</v>
      </c>
      <c r="E797" s="35" t="s">
        <v>128</v>
      </c>
      <c r="F797" s="44" t="s">
        <v>240</v>
      </c>
      <c r="G797" s="44" t="s">
        <v>240</v>
      </c>
      <c r="H797" s="237">
        <f>'Merluza común Artesanal'!G611</f>
        <v>0.63500000000000001</v>
      </c>
      <c r="I797" s="237">
        <f>'Merluza común Artesanal'!H611</f>
        <v>0</v>
      </c>
      <c r="J797" s="237">
        <f>'Merluza común Artesanal'!I611</f>
        <v>0.63500000000000001</v>
      </c>
      <c r="K797" s="237">
        <f>'Merluza común Artesanal'!J611</f>
        <v>0.48599999999999999</v>
      </c>
      <c r="L797" s="237">
        <f>'Merluza común Artesanal'!K611</f>
        <v>0.14900000000000002</v>
      </c>
      <c r="M797" s="242">
        <f>'Merluza común Artesanal'!L611</f>
        <v>0.76535433070866143</v>
      </c>
      <c r="N797" s="215" t="str">
        <f>'Merluza común Artesanal'!M611</f>
        <v xml:space="preserve"> -</v>
      </c>
      <c r="O797" s="45">
        <f>'Cesiones Individuales'!$B$3</f>
        <v>43465</v>
      </c>
    </row>
    <row r="798" spans="1:15" ht="15.75" customHeight="1">
      <c r="A798" s="44" t="s">
        <v>235</v>
      </c>
      <c r="B798" s="44" t="s">
        <v>236</v>
      </c>
      <c r="C798" s="44" t="s">
        <v>389</v>
      </c>
      <c r="D798" s="35" t="s">
        <v>252</v>
      </c>
      <c r="E798" s="35" t="s">
        <v>128</v>
      </c>
      <c r="F798" s="44" t="s">
        <v>241</v>
      </c>
      <c r="G798" s="44" t="s">
        <v>242</v>
      </c>
      <c r="H798" s="237">
        <f>'Merluza común Artesanal'!G612</f>
        <v>2.9740000000000002</v>
      </c>
      <c r="I798" s="237">
        <f>'Merluza común Artesanal'!H612</f>
        <v>0</v>
      </c>
      <c r="J798" s="237">
        <f>'Merluza común Artesanal'!I612</f>
        <v>3.1230000000000002</v>
      </c>
      <c r="K798" s="237">
        <f>'Merluza común Artesanal'!J612</f>
        <v>2.3490000000000002</v>
      </c>
      <c r="L798" s="237">
        <f>'Merluza común Artesanal'!K612</f>
        <v>0.77400000000000002</v>
      </c>
      <c r="M798" s="242">
        <f>'Merluza común Artesanal'!L612</f>
        <v>0.75216138328530258</v>
      </c>
      <c r="N798" s="215" t="str">
        <f>'Merluza común Artesanal'!M612</f>
        <v xml:space="preserve"> -</v>
      </c>
      <c r="O798" s="45">
        <f>'Cesiones Individuales'!$B$3</f>
        <v>43465</v>
      </c>
    </row>
    <row r="799" spans="1:15" ht="15.75" customHeight="1">
      <c r="A799" s="44" t="s">
        <v>235</v>
      </c>
      <c r="B799" s="44" t="s">
        <v>236</v>
      </c>
      <c r="C799" s="44" t="s">
        <v>389</v>
      </c>
      <c r="D799" s="35" t="s">
        <v>252</v>
      </c>
      <c r="E799" s="35" t="s">
        <v>128</v>
      </c>
      <c r="F799" s="44" t="s">
        <v>243</v>
      </c>
      <c r="G799" s="44" t="s">
        <v>244</v>
      </c>
      <c r="H799" s="237">
        <f>'Merluza común Artesanal'!G613</f>
        <v>3.609</v>
      </c>
      <c r="I799" s="237">
        <f>'Merluza común Artesanal'!H613</f>
        <v>0</v>
      </c>
      <c r="J799" s="237">
        <f>'Merluza común Artesanal'!I613</f>
        <v>4.383</v>
      </c>
      <c r="K799" s="237">
        <f>'Merluza común Artesanal'!J613</f>
        <v>4.3739999999999997</v>
      </c>
      <c r="L799" s="237">
        <f>'Merluza común Artesanal'!K613</f>
        <v>9.0000000000003411E-3</v>
      </c>
      <c r="M799" s="242">
        <f>'Merluza común Artesanal'!L613</f>
        <v>0.99794661190965084</v>
      </c>
      <c r="N799" s="215">
        <f>'Merluza común Artesanal'!M613</f>
        <v>43447</v>
      </c>
      <c r="O799" s="45">
        <f>'Cesiones Individuales'!$B$3</f>
        <v>43465</v>
      </c>
    </row>
    <row r="800" spans="1:15" ht="15.75" customHeight="1">
      <c r="A800" s="44" t="s">
        <v>235</v>
      </c>
      <c r="B800" s="44" t="s">
        <v>236</v>
      </c>
      <c r="C800" s="44" t="s">
        <v>389</v>
      </c>
      <c r="D800" s="35" t="s">
        <v>252</v>
      </c>
      <c r="E800" s="35" t="s">
        <v>128</v>
      </c>
      <c r="F800" s="44" t="s">
        <v>240</v>
      </c>
      <c r="G800" s="44" t="s">
        <v>244</v>
      </c>
      <c r="H800" s="237">
        <f>'Merluza común Artesanal'!N611</f>
        <v>7.218</v>
      </c>
      <c r="I800" s="237">
        <f>'Merluza común Artesanal'!O611</f>
        <v>0</v>
      </c>
      <c r="J800" s="237">
        <f>'Merluza común Artesanal'!P611</f>
        <v>7.218</v>
      </c>
      <c r="K800" s="237">
        <f>'Merluza común Artesanal'!Q611</f>
        <v>7.2089999999999996</v>
      </c>
      <c r="L800" s="237">
        <f>'Merluza común Artesanal'!R611</f>
        <v>9.0000000000003411E-3</v>
      </c>
      <c r="M800" s="242">
        <f>'Merluza común Artesanal'!S611</f>
        <v>0.99875311720698245</v>
      </c>
      <c r="N800" s="215" t="s">
        <v>583</v>
      </c>
      <c r="O800" s="45">
        <f>'Cesiones Individuales'!$B$3</f>
        <v>43465</v>
      </c>
    </row>
    <row r="801" spans="1:15" ht="15.75" customHeight="1">
      <c r="A801" s="44" t="s">
        <v>235</v>
      </c>
      <c r="B801" s="44" t="s">
        <v>236</v>
      </c>
      <c r="C801" s="44" t="s">
        <v>389</v>
      </c>
      <c r="D801" s="35" t="s">
        <v>252</v>
      </c>
      <c r="E801" s="35" t="s">
        <v>326</v>
      </c>
      <c r="F801" s="44" t="s">
        <v>240</v>
      </c>
      <c r="G801" s="44" t="s">
        <v>240</v>
      </c>
      <c r="H801" s="237">
        <f>'Merluza común Artesanal'!G614</f>
        <v>0.63600000000000001</v>
      </c>
      <c r="I801" s="237">
        <f>'Merluza común Artesanal'!H614</f>
        <v>0</v>
      </c>
      <c r="J801" s="237">
        <f>'Merluza común Artesanal'!I614</f>
        <v>0.63600000000000001</v>
      </c>
      <c r="K801" s="237">
        <f>'Merluza común Artesanal'!J614</f>
        <v>0.39500000000000002</v>
      </c>
      <c r="L801" s="237">
        <f>'Merluza común Artesanal'!K614</f>
        <v>0.24099999999999999</v>
      </c>
      <c r="M801" s="242">
        <f>'Merluza común Artesanal'!L614</f>
        <v>0.62106918238993714</v>
      </c>
      <c r="N801" s="215" t="str">
        <f>'Merluza común Artesanal'!M614</f>
        <v xml:space="preserve"> -</v>
      </c>
      <c r="O801" s="45">
        <f>'Cesiones Individuales'!$B$3</f>
        <v>43465</v>
      </c>
    </row>
    <row r="802" spans="1:15" ht="15.75" customHeight="1">
      <c r="A802" s="44" t="s">
        <v>235</v>
      </c>
      <c r="B802" s="44" t="s">
        <v>236</v>
      </c>
      <c r="C802" s="44" t="s">
        <v>389</v>
      </c>
      <c r="D802" s="35" t="s">
        <v>252</v>
      </c>
      <c r="E802" s="35" t="s">
        <v>326</v>
      </c>
      <c r="F802" s="44" t="s">
        <v>241</v>
      </c>
      <c r="G802" s="44" t="s">
        <v>242</v>
      </c>
      <c r="H802" s="237">
        <f>'Merluza común Artesanal'!G615</f>
        <v>2.9790000000000001</v>
      </c>
      <c r="I802" s="237">
        <f>'Merluza común Artesanal'!H615</f>
        <v>0</v>
      </c>
      <c r="J802" s="237">
        <f>'Merluza común Artesanal'!I615</f>
        <v>3.22</v>
      </c>
      <c r="K802" s="237">
        <f>'Merluza común Artesanal'!J615</f>
        <v>1.9119999999999999</v>
      </c>
      <c r="L802" s="237">
        <f>'Merluza común Artesanal'!K615</f>
        <v>1.3080000000000003</v>
      </c>
      <c r="M802" s="242">
        <f>'Merluza común Artesanal'!L615</f>
        <v>0.59378881987577636</v>
      </c>
      <c r="N802" s="215" t="str">
        <f>'Merluza común Artesanal'!M615</f>
        <v xml:space="preserve"> -</v>
      </c>
      <c r="O802" s="45">
        <f>'Cesiones Individuales'!$B$3</f>
        <v>43465</v>
      </c>
    </row>
    <row r="803" spans="1:15" ht="15.75" customHeight="1">
      <c r="A803" s="44" t="s">
        <v>235</v>
      </c>
      <c r="B803" s="44" t="s">
        <v>236</v>
      </c>
      <c r="C803" s="44" t="s">
        <v>389</v>
      </c>
      <c r="D803" s="35" t="s">
        <v>252</v>
      </c>
      <c r="E803" s="35" t="s">
        <v>326</v>
      </c>
      <c r="F803" s="44" t="s">
        <v>243</v>
      </c>
      <c r="G803" s="44" t="s">
        <v>244</v>
      </c>
      <c r="H803" s="237">
        <f>'Merluza común Artesanal'!G616</f>
        <v>3.6150000000000002</v>
      </c>
      <c r="I803" s="237">
        <f>'Merluza común Artesanal'!H616</f>
        <v>0</v>
      </c>
      <c r="J803" s="237">
        <f>'Merluza común Artesanal'!I616</f>
        <v>4.923</v>
      </c>
      <c r="K803" s="237">
        <f>'Merluza común Artesanal'!J616</f>
        <v>4.4390000000000001</v>
      </c>
      <c r="L803" s="237">
        <f>'Merluza común Artesanal'!K616</f>
        <v>0.48399999999999999</v>
      </c>
      <c r="M803" s="242">
        <f>'Merluza común Artesanal'!L616</f>
        <v>0.901685963843185</v>
      </c>
      <c r="N803" s="215" t="str">
        <f>'Merluza común Artesanal'!M616</f>
        <v xml:space="preserve"> -</v>
      </c>
      <c r="O803" s="45">
        <f>'Cesiones Individuales'!$B$3</f>
        <v>43465</v>
      </c>
    </row>
    <row r="804" spans="1:15" ht="15.75" customHeight="1">
      <c r="A804" s="44" t="s">
        <v>235</v>
      </c>
      <c r="B804" s="44" t="s">
        <v>236</v>
      </c>
      <c r="C804" s="44" t="s">
        <v>389</v>
      </c>
      <c r="D804" s="35" t="s">
        <v>252</v>
      </c>
      <c r="E804" s="35" t="s">
        <v>326</v>
      </c>
      <c r="F804" s="44" t="s">
        <v>240</v>
      </c>
      <c r="G804" s="44" t="s">
        <v>244</v>
      </c>
      <c r="H804" s="237">
        <f>'Merluza común Artesanal'!N614</f>
        <v>7.23</v>
      </c>
      <c r="I804" s="237">
        <f>'Merluza común Artesanal'!O614</f>
        <v>0</v>
      </c>
      <c r="J804" s="237">
        <f>'Merluza común Artesanal'!P614</f>
        <v>7.23</v>
      </c>
      <c r="K804" s="237">
        <f>'Merluza común Artesanal'!Q614</f>
        <v>6.7460000000000004</v>
      </c>
      <c r="L804" s="237">
        <f>'Merluza común Artesanal'!R614</f>
        <v>0.48399999999999999</v>
      </c>
      <c r="M804" s="242">
        <f>'Merluza común Artesanal'!S614</f>
        <v>0.93305670816044262</v>
      </c>
      <c r="N804" s="215" t="s">
        <v>583</v>
      </c>
      <c r="O804" s="45">
        <f>'Cesiones Individuales'!$B$3</f>
        <v>43465</v>
      </c>
    </row>
    <row r="805" spans="1:15" ht="15.75" customHeight="1">
      <c r="A805" s="44" t="s">
        <v>235</v>
      </c>
      <c r="B805" s="44" t="s">
        <v>236</v>
      </c>
      <c r="C805" s="44" t="s">
        <v>389</v>
      </c>
      <c r="D805" s="35" t="s">
        <v>252</v>
      </c>
      <c r="E805" s="35" t="s">
        <v>129</v>
      </c>
      <c r="F805" s="44" t="s">
        <v>240</v>
      </c>
      <c r="G805" s="44" t="s">
        <v>240</v>
      </c>
      <c r="H805" s="237">
        <f>'Merluza común Artesanal'!G617</f>
        <v>0.63500000000000001</v>
      </c>
      <c r="I805" s="237">
        <f>'Merluza común Artesanal'!H617</f>
        <v>0</v>
      </c>
      <c r="J805" s="237">
        <f>'Merluza común Artesanal'!I617</f>
        <v>0.63500000000000001</v>
      </c>
      <c r="K805" s="237">
        <f>'Merluza común Artesanal'!J617</f>
        <v>0.216</v>
      </c>
      <c r="L805" s="237">
        <f>'Merluza común Artesanal'!K617</f>
        <v>0.41900000000000004</v>
      </c>
      <c r="M805" s="242">
        <f>'Merluza común Artesanal'!L617</f>
        <v>0.34015748031496063</v>
      </c>
      <c r="N805" s="215" t="str">
        <f>'Merluza común Artesanal'!M617</f>
        <v xml:space="preserve"> -</v>
      </c>
      <c r="O805" s="45">
        <f>'Cesiones Individuales'!$B$3</f>
        <v>43465</v>
      </c>
    </row>
    <row r="806" spans="1:15" ht="15.75" customHeight="1">
      <c r="A806" s="44" t="s">
        <v>235</v>
      </c>
      <c r="B806" s="44" t="s">
        <v>236</v>
      </c>
      <c r="C806" s="44" t="s">
        <v>389</v>
      </c>
      <c r="D806" s="35" t="s">
        <v>252</v>
      </c>
      <c r="E806" s="35" t="s">
        <v>129</v>
      </c>
      <c r="F806" s="44" t="s">
        <v>241</v>
      </c>
      <c r="G806" s="44" t="s">
        <v>242</v>
      </c>
      <c r="H806" s="237">
        <f>'Merluza común Artesanal'!G618</f>
        <v>2.972</v>
      </c>
      <c r="I806" s="237">
        <f>'Merluza común Artesanal'!H618</f>
        <v>0</v>
      </c>
      <c r="J806" s="237">
        <f>'Merluza común Artesanal'!I618</f>
        <v>3.391</v>
      </c>
      <c r="K806" s="237">
        <f>'Merluza común Artesanal'!J618</f>
        <v>2.3440000000000003</v>
      </c>
      <c r="L806" s="237">
        <f>'Merluza común Artesanal'!K618</f>
        <v>1.0469999999999997</v>
      </c>
      <c r="M806" s="242">
        <f>'Merluza común Artesanal'!L618</f>
        <v>0.69124152167502217</v>
      </c>
      <c r="N806" s="215" t="str">
        <f>'Merluza común Artesanal'!M618</f>
        <v xml:space="preserve"> -</v>
      </c>
      <c r="O806" s="45">
        <f>'Cesiones Individuales'!$B$3</f>
        <v>43465</v>
      </c>
    </row>
    <row r="807" spans="1:15" ht="15.75" customHeight="1">
      <c r="A807" s="44" t="s">
        <v>235</v>
      </c>
      <c r="B807" s="44" t="s">
        <v>236</v>
      </c>
      <c r="C807" s="44" t="s">
        <v>389</v>
      </c>
      <c r="D807" s="35" t="s">
        <v>252</v>
      </c>
      <c r="E807" s="35" t="s">
        <v>129</v>
      </c>
      <c r="F807" s="44" t="s">
        <v>243</v>
      </c>
      <c r="G807" s="44" t="s">
        <v>244</v>
      </c>
      <c r="H807" s="237">
        <f>'Merluza común Artesanal'!G619</f>
        <v>3.6070000000000002</v>
      </c>
      <c r="I807" s="237">
        <f>'Merluza común Artesanal'!H619</f>
        <v>0</v>
      </c>
      <c r="J807" s="237">
        <f>'Merluza común Artesanal'!I619</f>
        <v>4.6539999999999999</v>
      </c>
      <c r="K807" s="237">
        <f>'Merluza común Artesanal'!J619</f>
        <v>3.375</v>
      </c>
      <c r="L807" s="237">
        <f>'Merluza común Artesanal'!K619</f>
        <v>1.2789999999999999</v>
      </c>
      <c r="M807" s="242">
        <f>'Merluza común Artesanal'!L619</f>
        <v>0.72518263859045984</v>
      </c>
      <c r="N807" s="215" t="str">
        <f>'Merluza común Artesanal'!M619</f>
        <v xml:space="preserve"> -</v>
      </c>
      <c r="O807" s="45">
        <f>'Cesiones Individuales'!$B$3</f>
        <v>43465</v>
      </c>
    </row>
    <row r="808" spans="1:15" ht="15.75" customHeight="1">
      <c r="A808" s="44" t="s">
        <v>235</v>
      </c>
      <c r="B808" s="44" t="s">
        <v>236</v>
      </c>
      <c r="C808" s="44" t="s">
        <v>389</v>
      </c>
      <c r="D808" s="35" t="s">
        <v>252</v>
      </c>
      <c r="E808" s="35" t="s">
        <v>129</v>
      </c>
      <c r="F808" s="44" t="s">
        <v>240</v>
      </c>
      <c r="G808" s="44" t="s">
        <v>244</v>
      </c>
      <c r="H808" s="237">
        <f>'Merluza común Artesanal'!N617</f>
        <v>7.2140000000000004</v>
      </c>
      <c r="I808" s="237">
        <f>'Merluza común Artesanal'!O617</f>
        <v>0</v>
      </c>
      <c r="J808" s="237">
        <f>'Merluza común Artesanal'!P617</f>
        <v>7.2140000000000004</v>
      </c>
      <c r="K808" s="237">
        <f>'Merluza común Artesanal'!Q617</f>
        <v>5.9350000000000005</v>
      </c>
      <c r="L808" s="237">
        <f>'Merluza común Artesanal'!R617</f>
        <v>1.2789999999999999</v>
      </c>
      <c r="M808" s="242">
        <f>'Merluza común Artesanal'!S617</f>
        <v>0.82270584973662331</v>
      </c>
      <c r="N808" s="215" t="s">
        <v>583</v>
      </c>
      <c r="O808" s="45">
        <f>'Cesiones Individuales'!$B$3</f>
        <v>43465</v>
      </c>
    </row>
    <row r="809" spans="1:15" ht="15.75" customHeight="1">
      <c r="A809" s="44" t="s">
        <v>235</v>
      </c>
      <c r="B809" s="44" t="s">
        <v>236</v>
      </c>
      <c r="C809" s="44" t="s">
        <v>389</v>
      </c>
      <c r="D809" s="35" t="s">
        <v>252</v>
      </c>
      <c r="E809" s="35" t="s">
        <v>130</v>
      </c>
      <c r="F809" s="44" t="s">
        <v>240</v>
      </c>
      <c r="G809" s="44" t="s">
        <v>240</v>
      </c>
      <c r="H809" s="237">
        <f>'Merluza común Artesanal'!G620</f>
        <v>0.63500000000000001</v>
      </c>
      <c r="I809" s="237">
        <f>'Merluza común Artesanal'!H620</f>
        <v>0</v>
      </c>
      <c r="J809" s="237">
        <f>'Merluza común Artesanal'!I620</f>
        <v>0.63500000000000001</v>
      </c>
      <c r="K809" s="237">
        <f>'Merluza común Artesanal'!J620</f>
        <v>0.38700000000000001</v>
      </c>
      <c r="L809" s="237">
        <f>'Merluza común Artesanal'!K620</f>
        <v>0.248</v>
      </c>
      <c r="M809" s="242">
        <f>'Merluza común Artesanal'!L620</f>
        <v>0.6094488188976378</v>
      </c>
      <c r="N809" s="215" t="str">
        <f>'Merluza común Artesanal'!M620</f>
        <v xml:space="preserve"> -</v>
      </c>
      <c r="O809" s="45">
        <f>'Cesiones Individuales'!$B$3</f>
        <v>43465</v>
      </c>
    </row>
    <row r="810" spans="1:15" ht="15.75" customHeight="1">
      <c r="A810" s="44" t="s">
        <v>235</v>
      </c>
      <c r="B810" s="44" t="s">
        <v>236</v>
      </c>
      <c r="C810" s="44" t="s">
        <v>389</v>
      </c>
      <c r="D810" s="35" t="s">
        <v>252</v>
      </c>
      <c r="E810" s="35" t="s">
        <v>130</v>
      </c>
      <c r="F810" s="44" t="s">
        <v>241</v>
      </c>
      <c r="G810" s="44" t="s">
        <v>242</v>
      </c>
      <c r="H810" s="237">
        <f>'Merluza común Artesanal'!G621</f>
        <v>2.9740000000000002</v>
      </c>
      <c r="I810" s="237">
        <f>'Merluza común Artesanal'!H621</f>
        <v>0</v>
      </c>
      <c r="J810" s="237">
        <f>'Merluza común Artesanal'!I621</f>
        <v>3.2220000000000004</v>
      </c>
      <c r="K810" s="237">
        <f>'Merluza común Artesanal'!J621</f>
        <v>1.2150000000000001</v>
      </c>
      <c r="L810" s="237">
        <f>'Merluza común Artesanal'!K621</f>
        <v>2.0070000000000006</v>
      </c>
      <c r="M810" s="242">
        <f>'Merluza común Artesanal'!L621</f>
        <v>0.37709497206703907</v>
      </c>
      <c r="N810" s="215" t="str">
        <f>'Merluza común Artesanal'!M621</f>
        <v xml:space="preserve"> -</v>
      </c>
      <c r="O810" s="45">
        <f>'Cesiones Individuales'!$B$3</f>
        <v>43465</v>
      </c>
    </row>
    <row r="811" spans="1:15" ht="15.75" customHeight="1">
      <c r="A811" s="44" t="s">
        <v>235</v>
      </c>
      <c r="B811" s="44" t="s">
        <v>236</v>
      </c>
      <c r="C811" s="44" t="s">
        <v>389</v>
      </c>
      <c r="D811" s="35" t="s">
        <v>252</v>
      </c>
      <c r="E811" s="35" t="s">
        <v>130</v>
      </c>
      <c r="F811" s="44" t="s">
        <v>243</v>
      </c>
      <c r="G811" s="44" t="s">
        <v>244</v>
      </c>
      <c r="H811" s="237">
        <f>'Merluza común Artesanal'!G622</f>
        <v>3.61</v>
      </c>
      <c r="I811" s="237">
        <f>'Merluza común Artesanal'!H622</f>
        <v>0</v>
      </c>
      <c r="J811" s="237">
        <f>'Merluza común Artesanal'!I622</f>
        <v>5.6170000000000009</v>
      </c>
      <c r="K811" s="237">
        <f>'Merluza común Artesanal'!J622</f>
        <v>5.3029999999999999</v>
      </c>
      <c r="L811" s="237">
        <f>'Merluza común Artesanal'!K622</f>
        <v>0.31400000000000095</v>
      </c>
      <c r="M811" s="242">
        <f>'Merluza común Artesanal'!L622</f>
        <v>0.9440982730995191</v>
      </c>
      <c r="N811" s="215">
        <f>'Merluza común Artesanal'!M622</f>
        <v>43465</v>
      </c>
      <c r="O811" s="45">
        <f>'Cesiones Individuales'!$B$3</f>
        <v>43465</v>
      </c>
    </row>
    <row r="812" spans="1:15" ht="15.75" customHeight="1">
      <c r="A812" s="44" t="s">
        <v>235</v>
      </c>
      <c r="B812" s="44" t="s">
        <v>236</v>
      </c>
      <c r="C812" s="44" t="s">
        <v>389</v>
      </c>
      <c r="D812" s="35" t="s">
        <v>252</v>
      </c>
      <c r="E812" s="35" t="s">
        <v>130</v>
      </c>
      <c r="F812" s="44" t="s">
        <v>240</v>
      </c>
      <c r="G812" s="44" t="s">
        <v>244</v>
      </c>
      <c r="H812" s="237">
        <f>'Merluza común Artesanal'!N620</f>
        <v>7.2189999999999994</v>
      </c>
      <c r="I812" s="237">
        <f>'Merluza común Artesanal'!O620</f>
        <v>0</v>
      </c>
      <c r="J812" s="237">
        <f>'Merluza común Artesanal'!P620</f>
        <v>7.2189999999999994</v>
      </c>
      <c r="K812" s="237">
        <f>'Merluza común Artesanal'!Q620</f>
        <v>6.9050000000000002</v>
      </c>
      <c r="L812" s="237">
        <f>'Merluza común Artesanal'!R620</f>
        <v>0.31399999999999917</v>
      </c>
      <c r="M812" s="242">
        <f>'Merluza común Artesanal'!S620</f>
        <v>0.95650367086854149</v>
      </c>
      <c r="N812" s="215" t="s">
        <v>583</v>
      </c>
      <c r="O812" s="45">
        <f>'Cesiones Individuales'!$B$3</f>
        <v>43465</v>
      </c>
    </row>
    <row r="813" spans="1:15" ht="15.75" customHeight="1">
      <c r="A813" s="44" t="s">
        <v>235</v>
      </c>
      <c r="B813" s="44" t="s">
        <v>236</v>
      </c>
      <c r="C813" s="44" t="s">
        <v>389</v>
      </c>
      <c r="D813" s="35" t="s">
        <v>252</v>
      </c>
      <c r="E813" s="35" t="s">
        <v>131</v>
      </c>
      <c r="F813" s="44" t="s">
        <v>240</v>
      </c>
      <c r="G813" s="44" t="s">
        <v>240</v>
      </c>
      <c r="H813" s="237">
        <f>'Merluza común Artesanal'!G623</f>
        <v>0.63600000000000001</v>
      </c>
      <c r="I813" s="237">
        <f>'Merluza común Artesanal'!H623</f>
        <v>0</v>
      </c>
      <c r="J813" s="237">
        <f>'Merluza común Artesanal'!I623</f>
        <v>0.63600000000000001</v>
      </c>
      <c r="K813" s="237">
        <f>'Merluza común Artesanal'!J623</f>
        <v>0</v>
      </c>
      <c r="L813" s="237">
        <f>'Merluza común Artesanal'!K623</f>
        <v>0.63600000000000001</v>
      </c>
      <c r="M813" s="242">
        <f>'Merluza común Artesanal'!L623</f>
        <v>0</v>
      </c>
      <c r="N813" s="215" t="str">
        <f>'Merluza común Artesanal'!M623</f>
        <v xml:space="preserve"> -</v>
      </c>
      <c r="O813" s="45">
        <f>'Cesiones Individuales'!$B$3</f>
        <v>43465</v>
      </c>
    </row>
    <row r="814" spans="1:15" ht="15.75" customHeight="1">
      <c r="A814" s="44" t="s">
        <v>235</v>
      </c>
      <c r="B814" s="44" t="s">
        <v>236</v>
      </c>
      <c r="C814" s="44" t="s">
        <v>389</v>
      </c>
      <c r="D814" s="35" t="s">
        <v>252</v>
      </c>
      <c r="E814" s="35" t="s">
        <v>131</v>
      </c>
      <c r="F814" s="44" t="s">
        <v>241</v>
      </c>
      <c r="G814" s="44" t="s">
        <v>242</v>
      </c>
      <c r="H814" s="237">
        <f>'Merluza común Artesanal'!G624</f>
        <v>2.9769999999999999</v>
      </c>
      <c r="I814" s="237">
        <f>'Merluza común Artesanal'!H624</f>
        <v>0</v>
      </c>
      <c r="J814" s="237">
        <f>'Merluza común Artesanal'!I624</f>
        <v>3.613</v>
      </c>
      <c r="K814" s="237">
        <f>'Merluza común Artesanal'!J624</f>
        <v>2.2949999999999999</v>
      </c>
      <c r="L814" s="237">
        <f>'Merluza común Artesanal'!K624</f>
        <v>1.3180000000000001</v>
      </c>
      <c r="M814" s="242">
        <f>'Merluza común Artesanal'!L624</f>
        <v>0.63520619983393301</v>
      </c>
      <c r="N814" s="215" t="str">
        <f>'Merluza común Artesanal'!M624</f>
        <v xml:space="preserve"> -</v>
      </c>
      <c r="O814" s="45">
        <f>'Cesiones Individuales'!$B$3</f>
        <v>43465</v>
      </c>
    </row>
    <row r="815" spans="1:15" ht="15.75" customHeight="1">
      <c r="A815" s="44" t="s">
        <v>235</v>
      </c>
      <c r="B815" s="44" t="s">
        <v>236</v>
      </c>
      <c r="C815" s="44" t="s">
        <v>389</v>
      </c>
      <c r="D815" s="35" t="s">
        <v>252</v>
      </c>
      <c r="E815" s="35" t="s">
        <v>131</v>
      </c>
      <c r="F815" s="44" t="s">
        <v>243</v>
      </c>
      <c r="G815" s="44" t="s">
        <v>244</v>
      </c>
      <c r="H815" s="237">
        <f>'Merluza común Artesanal'!G625</f>
        <v>3.6120000000000001</v>
      </c>
      <c r="I815" s="237">
        <f>'Merluza común Artesanal'!H625</f>
        <v>0</v>
      </c>
      <c r="J815" s="237">
        <f>'Merluza común Artesanal'!I625</f>
        <v>4.93</v>
      </c>
      <c r="K815" s="237">
        <f>'Merluza común Artesanal'!J625</f>
        <v>4.4550000000000001</v>
      </c>
      <c r="L815" s="237">
        <f>'Merluza común Artesanal'!K625</f>
        <v>0.47499999999999964</v>
      </c>
      <c r="M815" s="242">
        <f>'Merluza común Artesanal'!L625</f>
        <v>0.90365111561866129</v>
      </c>
      <c r="N815" s="215" t="str">
        <f>'Merluza común Artesanal'!M625</f>
        <v xml:space="preserve"> -</v>
      </c>
      <c r="O815" s="45">
        <f>'Cesiones Individuales'!$B$3</f>
        <v>43465</v>
      </c>
    </row>
    <row r="816" spans="1:15" ht="15.75" customHeight="1">
      <c r="A816" s="44" t="s">
        <v>235</v>
      </c>
      <c r="B816" s="44" t="s">
        <v>236</v>
      </c>
      <c r="C816" s="44" t="s">
        <v>389</v>
      </c>
      <c r="D816" s="35" t="s">
        <v>252</v>
      </c>
      <c r="E816" s="35" t="s">
        <v>131</v>
      </c>
      <c r="F816" s="44" t="s">
        <v>240</v>
      </c>
      <c r="G816" s="44" t="s">
        <v>244</v>
      </c>
      <c r="H816" s="237">
        <f>'Merluza común Artesanal'!N623</f>
        <v>7.2249999999999996</v>
      </c>
      <c r="I816" s="237">
        <f>'Merluza común Artesanal'!O623</f>
        <v>0</v>
      </c>
      <c r="J816" s="237">
        <f>'Merluza común Artesanal'!P623</f>
        <v>7.2249999999999996</v>
      </c>
      <c r="K816" s="237">
        <f>'Merluza común Artesanal'!Q623</f>
        <v>6.75</v>
      </c>
      <c r="L816" s="237">
        <f>'Merluza común Artesanal'!R623</f>
        <v>0.47499999999999964</v>
      </c>
      <c r="M816" s="242">
        <f>'Merluza común Artesanal'!S623</f>
        <v>0.93425605536332179</v>
      </c>
      <c r="N816" s="215" t="s">
        <v>583</v>
      </c>
      <c r="O816" s="45">
        <f>'Cesiones Individuales'!$B$3</f>
        <v>43465</v>
      </c>
    </row>
    <row r="817" spans="1:15" ht="15.75" customHeight="1">
      <c r="A817" s="44" t="s">
        <v>235</v>
      </c>
      <c r="B817" s="44" t="s">
        <v>236</v>
      </c>
      <c r="C817" s="44" t="s">
        <v>389</v>
      </c>
      <c r="D817" s="35" t="s">
        <v>252</v>
      </c>
      <c r="E817" s="35" t="s">
        <v>132</v>
      </c>
      <c r="F817" s="44" t="s">
        <v>240</v>
      </c>
      <c r="G817" s="44" t="s">
        <v>240</v>
      </c>
      <c r="H817" s="237">
        <f>'Merluza común Artesanal'!G626</f>
        <v>0.63500000000000001</v>
      </c>
      <c r="I817" s="237">
        <f>'Merluza común Artesanal'!H626</f>
        <v>0</v>
      </c>
      <c r="J817" s="237">
        <f>'Merluza común Artesanal'!I626</f>
        <v>0.63500000000000001</v>
      </c>
      <c r="K817" s="237">
        <f>'Merluza común Artesanal'!J626</f>
        <v>0.40500000000000003</v>
      </c>
      <c r="L817" s="237">
        <f>'Merluza común Artesanal'!K626</f>
        <v>0.22999999999999998</v>
      </c>
      <c r="M817" s="242">
        <f>'Merluza común Artesanal'!L626</f>
        <v>0.63779527559055127</v>
      </c>
      <c r="N817" s="215" t="str">
        <f>'Merluza común Artesanal'!M626</f>
        <v xml:space="preserve"> -</v>
      </c>
      <c r="O817" s="45">
        <f>'Cesiones Individuales'!$B$3</f>
        <v>43465</v>
      </c>
    </row>
    <row r="818" spans="1:15" ht="15.75" customHeight="1">
      <c r="A818" s="44" t="s">
        <v>235</v>
      </c>
      <c r="B818" s="44" t="s">
        <v>236</v>
      </c>
      <c r="C818" s="44" t="s">
        <v>389</v>
      </c>
      <c r="D818" s="35" t="s">
        <v>252</v>
      </c>
      <c r="E818" s="35" t="s">
        <v>132</v>
      </c>
      <c r="F818" s="44" t="s">
        <v>241</v>
      </c>
      <c r="G818" s="44" t="s">
        <v>242</v>
      </c>
      <c r="H818" s="237">
        <f>'Merluza común Artesanal'!G627</f>
        <v>4.7789999999999999</v>
      </c>
      <c r="I818" s="237">
        <f>'Merluza común Artesanal'!H627</f>
        <v>0</v>
      </c>
      <c r="J818" s="237">
        <f>'Merluza común Artesanal'!I627</f>
        <v>5.0090000000000003</v>
      </c>
      <c r="K818" s="237">
        <f>'Merluza común Artesanal'!J627</f>
        <v>3.3570000000000002</v>
      </c>
      <c r="L818" s="237">
        <f>'Merluza común Artesanal'!K627</f>
        <v>1.6520000000000001</v>
      </c>
      <c r="M818" s="242">
        <f>'Merluza común Artesanal'!L627</f>
        <v>0.67019365142743059</v>
      </c>
      <c r="N818" s="216">
        <f>'Merluza común Artesanal'!M627</f>
        <v>43215</v>
      </c>
      <c r="O818" s="45">
        <f>'Cesiones Individuales'!$B$3</f>
        <v>43465</v>
      </c>
    </row>
    <row r="819" spans="1:15" ht="15.75" customHeight="1">
      <c r="A819" s="44" t="s">
        <v>235</v>
      </c>
      <c r="B819" s="44" t="s">
        <v>236</v>
      </c>
      <c r="C819" s="44" t="s">
        <v>389</v>
      </c>
      <c r="D819" s="35" t="s">
        <v>252</v>
      </c>
      <c r="E819" s="35" t="s">
        <v>132</v>
      </c>
      <c r="F819" s="44" t="s">
        <v>243</v>
      </c>
      <c r="G819" s="44" t="s">
        <v>244</v>
      </c>
      <c r="H819" s="237">
        <f>'Merluza común Artesanal'!G628</f>
        <v>1.804</v>
      </c>
      <c r="I819" s="237">
        <f>'Merluza común Artesanal'!H628</f>
        <v>0</v>
      </c>
      <c r="J819" s="237">
        <f>'Merluza común Artesanal'!I628</f>
        <v>3.4560000000000004</v>
      </c>
      <c r="K819" s="237">
        <f>'Merluza común Artesanal'!J628</f>
        <v>3.1320000000000001</v>
      </c>
      <c r="L819" s="237">
        <f>'Merluza común Artesanal'!K628</f>
        <v>0.32400000000000029</v>
      </c>
      <c r="M819" s="242">
        <f>'Merluza común Artesanal'!L628</f>
        <v>0.90624999999999989</v>
      </c>
      <c r="N819" s="215" t="str">
        <f>'Merluza común Artesanal'!M628</f>
        <v xml:space="preserve"> -</v>
      </c>
      <c r="O819" s="45">
        <f>'Cesiones Individuales'!$B$3</f>
        <v>43465</v>
      </c>
    </row>
    <row r="820" spans="1:15" ht="15.75" customHeight="1">
      <c r="A820" s="44" t="s">
        <v>235</v>
      </c>
      <c r="B820" s="44" t="s">
        <v>236</v>
      </c>
      <c r="C820" s="44" t="s">
        <v>389</v>
      </c>
      <c r="D820" s="35" t="s">
        <v>252</v>
      </c>
      <c r="E820" s="35" t="s">
        <v>132</v>
      </c>
      <c r="F820" s="44" t="s">
        <v>240</v>
      </c>
      <c r="G820" s="44" t="s">
        <v>244</v>
      </c>
      <c r="H820" s="237">
        <f>'Merluza común Artesanal'!N626</f>
        <v>7.218</v>
      </c>
      <c r="I820" s="237">
        <f>'Merluza común Artesanal'!O626</f>
        <v>0</v>
      </c>
      <c r="J820" s="237">
        <f>'Merluza común Artesanal'!P626</f>
        <v>7.218</v>
      </c>
      <c r="K820" s="237">
        <f>'Merluza común Artesanal'!Q626</f>
        <v>6.8940000000000001</v>
      </c>
      <c r="L820" s="237">
        <f>'Merluza común Artesanal'!R626</f>
        <v>0.32399999999999984</v>
      </c>
      <c r="M820" s="242">
        <f>'Merluza común Artesanal'!S626</f>
        <v>0.95511221945137159</v>
      </c>
      <c r="N820" s="215" t="s">
        <v>583</v>
      </c>
      <c r="O820" s="45">
        <f>'Cesiones Individuales'!$B$3</f>
        <v>43465</v>
      </c>
    </row>
    <row r="821" spans="1:15" ht="15.75" customHeight="1">
      <c r="A821" s="44" t="s">
        <v>235</v>
      </c>
      <c r="B821" s="44" t="s">
        <v>236</v>
      </c>
      <c r="C821" s="44" t="s">
        <v>389</v>
      </c>
      <c r="D821" s="35" t="s">
        <v>252</v>
      </c>
      <c r="E821" s="35" t="s">
        <v>327</v>
      </c>
      <c r="F821" s="44" t="s">
        <v>240</v>
      </c>
      <c r="G821" s="44" t="s">
        <v>240</v>
      </c>
      <c r="H821" s="237">
        <f>'Merluza común Artesanal'!G629</f>
        <v>0.63600000000000001</v>
      </c>
      <c r="I821" s="237">
        <f>'Merluza común Artesanal'!H629</f>
        <v>0</v>
      </c>
      <c r="J821" s="237">
        <f>'Merluza común Artesanal'!I629</f>
        <v>0.63600000000000001</v>
      </c>
      <c r="K821" s="237">
        <f>'Merluza común Artesanal'!J629</f>
        <v>0</v>
      </c>
      <c r="L821" s="237">
        <f>'Merluza común Artesanal'!K629</f>
        <v>0.63600000000000001</v>
      </c>
      <c r="M821" s="242">
        <f>'Merluza común Artesanal'!L629</f>
        <v>0</v>
      </c>
      <c r="N821" s="215" t="str">
        <f>'Merluza común Artesanal'!M629</f>
        <v xml:space="preserve"> -</v>
      </c>
      <c r="O821" s="45">
        <f>'Cesiones Individuales'!$B$3</f>
        <v>43465</v>
      </c>
    </row>
    <row r="822" spans="1:15" ht="15.75" customHeight="1">
      <c r="A822" s="44" t="s">
        <v>235</v>
      </c>
      <c r="B822" s="44" t="s">
        <v>236</v>
      </c>
      <c r="C822" s="44" t="s">
        <v>389</v>
      </c>
      <c r="D822" s="35" t="s">
        <v>252</v>
      </c>
      <c r="E822" s="35" t="s">
        <v>327</v>
      </c>
      <c r="F822" s="44" t="s">
        <v>241</v>
      </c>
      <c r="G822" s="44" t="s">
        <v>242</v>
      </c>
      <c r="H822" s="237">
        <f>'Merluza común Artesanal'!G630</f>
        <v>2.9769999999999999</v>
      </c>
      <c r="I822" s="237">
        <f>'Merluza común Artesanal'!H630</f>
        <v>0</v>
      </c>
      <c r="J822" s="237">
        <f>'Merluza común Artesanal'!I630</f>
        <v>3.613</v>
      </c>
      <c r="K822" s="237">
        <f>'Merluza común Artesanal'!J630</f>
        <v>1.87</v>
      </c>
      <c r="L822" s="237">
        <f>'Merluza común Artesanal'!K630</f>
        <v>1.7429999999999999</v>
      </c>
      <c r="M822" s="242">
        <f>'Merluza común Artesanal'!L630</f>
        <v>0.51757542208690843</v>
      </c>
      <c r="N822" s="215" t="str">
        <f>'Merluza común Artesanal'!M630</f>
        <v xml:space="preserve"> -</v>
      </c>
      <c r="O822" s="45">
        <f>'Cesiones Individuales'!$B$3</f>
        <v>43465</v>
      </c>
    </row>
    <row r="823" spans="1:15" ht="15.75" customHeight="1">
      <c r="A823" s="44" t="s">
        <v>235</v>
      </c>
      <c r="B823" s="44" t="s">
        <v>236</v>
      </c>
      <c r="C823" s="44" t="s">
        <v>389</v>
      </c>
      <c r="D823" s="35" t="s">
        <v>252</v>
      </c>
      <c r="E823" s="35" t="s">
        <v>327</v>
      </c>
      <c r="F823" s="44" t="s">
        <v>243</v>
      </c>
      <c r="G823" s="44" t="s">
        <v>244</v>
      </c>
      <c r="H823" s="237">
        <f>'Merluza común Artesanal'!G631</f>
        <v>3.613</v>
      </c>
      <c r="I823" s="237">
        <f>'Merluza común Artesanal'!H631</f>
        <v>0</v>
      </c>
      <c r="J823" s="237">
        <f>'Merluza común Artesanal'!I631</f>
        <v>5.3559999999999999</v>
      </c>
      <c r="K823" s="237">
        <f>'Merluza común Artesanal'!J631</f>
        <v>4.7069999999999999</v>
      </c>
      <c r="L823" s="237">
        <f>'Merluza común Artesanal'!K631</f>
        <v>0.64900000000000002</v>
      </c>
      <c r="M823" s="242">
        <f>'Merluza común Artesanal'!L631</f>
        <v>0.87882748319641524</v>
      </c>
      <c r="N823" s="215" t="str">
        <f>'Merluza común Artesanal'!M631</f>
        <v xml:space="preserve"> -</v>
      </c>
      <c r="O823" s="45">
        <f>'Cesiones Individuales'!$B$3</f>
        <v>43465</v>
      </c>
    </row>
    <row r="824" spans="1:15" ht="15.75" customHeight="1">
      <c r="A824" s="44" t="s">
        <v>235</v>
      </c>
      <c r="B824" s="44" t="s">
        <v>236</v>
      </c>
      <c r="C824" s="44" t="s">
        <v>389</v>
      </c>
      <c r="D824" s="35" t="s">
        <v>252</v>
      </c>
      <c r="E824" s="35" t="s">
        <v>327</v>
      </c>
      <c r="F824" s="44" t="s">
        <v>240</v>
      </c>
      <c r="G824" s="44" t="s">
        <v>244</v>
      </c>
      <c r="H824" s="237">
        <f>'Merluza común Artesanal'!N629</f>
        <v>7.226</v>
      </c>
      <c r="I824" s="237">
        <f>'Merluza común Artesanal'!O629</f>
        <v>0</v>
      </c>
      <c r="J824" s="237">
        <f>'Merluza común Artesanal'!P629</f>
        <v>7.226</v>
      </c>
      <c r="K824" s="237">
        <f>'Merluza común Artesanal'!Q629</f>
        <v>6.577</v>
      </c>
      <c r="L824" s="237">
        <f>'Merluza común Artesanal'!R629</f>
        <v>0.64900000000000002</v>
      </c>
      <c r="M824" s="242">
        <f>'Merluza común Artesanal'!S629</f>
        <v>0.91018544146138947</v>
      </c>
      <c r="N824" s="215" t="s">
        <v>583</v>
      </c>
      <c r="O824" s="45">
        <f>'Cesiones Individuales'!$B$3</f>
        <v>43465</v>
      </c>
    </row>
    <row r="825" spans="1:15" ht="15.75" customHeight="1">
      <c r="A825" s="44" t="s">
        <v>235</v>
      </c>
      <c r="B825" s="44" t="s">
        <v>236</v>
      </c>
      <c r="C825" s="44" t="s">
        <v>389</v>
      </c>
      <c r="D825" s="35" t="s">
        <v>252</v>
      </c>
      <c r="E825" s="35" t="s">
        <v>328</v>
      </c>
      <c r="F825" s="44" t="s">
        <v>240</v>
      </c>
      <c r="G825" s="44" t="s">
        <v>240</v>
      </c>
      <c r="H825" s="237">
        <f>'Merluza común Artesanal'!G632</f>
        <v>0.63500000000000001</v>
      </c>
      <c r="I825" s="237">
        <f>'Merluza común Artesanal'!H632</f>
        <v>0</v>
      </c>
      <c r="J825" s="237">
        <f>'Merluza común Artesanal'!I632</f>
        <v>0.63500000000000001</v>
      </c>
      <c r="K825" s="237">
        <f>'Merluza común Artesanal'!J632</f>
        <v>0.27</v>
      </c>
      <c r="L825" s="237">
        <f>'Merluza común Artesanal'!K632</f>
        <v>0.36499999999999999</v>
      </c>
      <c r="M825" s="242">
        <f>'Merluza común Artesanal'!L632</f>
        <v>0.42519685039370081</v>
      </c>
      <c r="N825" s="215" t="str">
        <f>'Merluza común Artesanal'!M632</f>
        <v xml:space="preserve"> -</v>
      </c>
      <c r="O825" s="45">
        <f>'Cesiones Individuales'!$B$3</f>
        <v>43465</v>
      </c>
    </row>
    <row r="826" spans="1:15" ht="15.75" customHeight="1">
      <c r="A826" s="44" t="s">
        <v>235</v>
      </c>
      <c r="B826" s="44" t="s">
        <v>236</v>
      </c>
      <c r="C826" s="44" t="s">
        <v>389</v>
      </c>
      <c r="D826" s="35" t="s">
        <v>252</v>
      </c>
      <c r="E826" s="35" t="s">
        <v>328</v>
      </c>
      <c r="F826" s="44" t="s">
        <v>241</v>
      </c>
      <c r="G826" s="44" t="s">
        <v>242</v>
      </c>
      <c r="H826" s="237">
        <f>'Merluza común Artesanal'!G633</f>
        <v>2.9729999999999999</v>
      </c>
      <c r="I826" s="237">
        <f>'Merluza común Artesanal'!H633</f>
        <v>0</v>
      </c>
      <c r="J826" s="237">
        <f>'Merluza común Artesanal'!I633</f>
        <v>3.3380000000000001</v>
      </c>
      <c r="K826" s="237">
        <f>'Merluza común Artesanal'!J633</f>
        <v>2.1869999999999998</v>
      </c>
      <c r="L826" s="237">
        <f>'Merluza común Artesanal'!K633</f>
        <v>1.1510000000000002</v>
      </c>
      <c r="M826" s="242">
        <f>'Merluza común Artesanal'!L633</f>
        <v>0.65518274415817845</v>
      </c>
      <c r="N826" s="215" t="str">
        <f>'Merluza común Artesanal'!M633</f>
        <v xml:space="preserve"> -</v>
      </c>
      <c r="O826" s="45">
        <f>'Cesiones Individuales'!$B$3</f>
        <v>43465</v>
      </c>
    </row>
    <row r="827" spans="1:15" ht="15.75" customHeight="1">
      <c r="A827" s="44" t="s">
        <v>235</v>
      </c>
      <c r="B827" s="44" t="s">
        <v>236</v>
      </c>
      <c r="C827" s="44" t="s">
        <v>389</v>
      </c>
      <c r="D827" s="35" t="s">
        <v>252</v>
      </c>
      <c r="E827" s="35" t="s">
        <v>328</v>
      </c>
      <c r="F827" s="44" t="s">
        <v>243</v>
      </c>
      <c r="G827" s="44" t="s">
        <v>244</v>
      </c>
      <c r="H827" s="237">
        <f>'Merluza común Artesanal'!G634</f>
        <v>3.6080000000000001</v>
      </c>
      <c r="I827" s="237">
        <f>'Merluza común Artesanal'!H634</f>
        <v>0</v>
      </c>
      <c r="J827" s="237">
        <f>'Merluza común Artesanal'!I634</f>
        <v>4.7590000000000003</v>
      </c>
      <c r="K827" s="237">
        <f>'Merluza común Artesanal'!J634</f>
        <v>4.3250000000000002</v>
      </c>
      <c r="L827" s="237">
        <f>'Merluza común Artesanal'!K634</f>
        <v>0.43400000000000016</v>
      </c>
      <c r="M827" s="242">
        <f>'Merluza común Artesanal'!L634</f>
        <v>0.90880437066610631</v>
      </c>
      <c r="N827" s="215" t="str">
        <f>'Merluza común Artesanal'!M634</f>
        <v xml:space="preserve"> -</v>
      </c>
      <c r="O827" s="45">
        <f>'Cesiones Individuales'!$B$3</f>
        <v>43465</v>
      </c>
    </row>
    <row r="828" spans="1:15" ht="15.75" customHeight="1">
      <c r="A828" s="44" t="s">
        <v>235</v>
      </c>
      <c r="B828" s="44" t="s">
        <v>236</v>
      </c>
      <c r="C828" s="44" t="s">
        <v>389</v>
      </c>
      <c r="D828" s="35" t="s">
        <v>252</v>
      </c>
      <c r="E828" s="35" t="s">
        <v>328</v>
      </c>
      <c r="F828" s="44" t="s">
        <v>240</v>
      </c>
      <c r="G828" s="44" t="s">
        <v>244</v>
      </c>
      <c r="H828" s="237">
        <f>'Merluza común Artesanal'!N632</f>
        <v>7.2159999999999993</v>
      </c>
      <c r="I828" s="237">
        <f>'Merluza común Artesanal'!O632</f>
        <v>0</v>
      </c>
      <c r="J828" s="237">
        <f>'Merluza común Artesanal'!P632</f>
        <v>7.2159999999999993</v>
      </c>
      <c r="K828" s="237">
        <f>'Merluza común Artesanal'!Q632</f>
        <v>6.782</v>
      </c>
      <c r="L828" s="237">
        <f>'Merluza común Artesanal'!R632</f>
        <v>0.43399999999999928</v>
      </c>
      <c r="M828" s="242">
        <f>'Merluza común Artesanal'!S632</f>
        <v>0.93985587583148567</v>
      </c>
      <c r="N828" s="215" t="s">
        <v>583</v>
      </c>
      <c r="O828" s="45">
        <f>'Cesiones Individuales'!$B$3</f>
        <v>43465</v>
      </c>
    </row>
    <row r="829" spans="1:15" ht="15.75" customHeight="1">
      <c r="A829" s="44" t="s">
        <v>235</v>
      </c>
      <c r="B829" s="44" t="s">
        <v>236</v>
      </c>
      <c r="C829" s="44" t="s">
        <v>389</v>
      </c>
      <c r="D829" s="35" t="s">
        <v>252</v>
      </c>
      <c r="E829" s="35" t="s">
        <v>329</v>
      </c>
      <c r="F829" s="44" t="s">
        <v>240</v>
      </c>
      <c r="G829" s="44" t="s">
        <v>240</v>
      </c>
      <c r="H829" s="237">
        <f>'Merluza común Artesanal'!G635</f>
        <v>0.63600000000000001</v>
      </c>
      <c r="I829" s="237">
        <f>'Merluza común Artesanal'!H635</f>
        <v>0</v>
      </c>
      <c r="J829" s="237">
        <f>'Merluza común Artesanal'!I635</f>
        <v>0.63600000000000001</v>
      </c>
      <c r="K829" s="237">
        <f>'Merluza común Artesanal'!J635</f>
        <v>0</v>
      </c>
      <c r="L829" s="237">
        <f>'Merluza común Artesanal'!K635</f>
        <v>0.63600000000000001</v>
      </c>
      <c r="M829" s="242">
        <f>'Merluza común Artesanal'!L635</f>
        <v>0</v>
      </c>
      <c r="N829" s="215" t="str">
        <f>'Merluza común Artesanal'!M635</f>
        <v xml:space="preserve"> -</v>
      </c>
      <c r="O829" s="45">
        <f>'Cesiones Individuales'!$B$3</f>
        <v>43465</v>
      </c>
    </row>
    <row r="830" spans="1:15" ht="15.75" customHeight="1">
      <c r="A830" s="44" t="s">
        <v>235</v>
      </c>
      <c r="B830" s="44" t="s">
        <v>236</v>
      </c>
      <c r="C830" s="44" t="s">
        <v>389</v>
      </c>
      <c r="D830" s="35" t="s">
        <v>252</v>
      </c>
      <c r="E830" s="35" t="s">
        <v>329</v>
      </c>
      <c r="F830" s="44" t="s">
        <v>241</v>
      </c>
      <c r="G830" s="44" t="s">
        <v>242</v>
      </c>
      <c r="H830" s="237">
        <f>'Merluza común Artesanal'!G636</f>
        <v>2.9750000000000001</v>
      </c>
      <c r="I830" s="237">
        <f>'Merluza común Artesanal'!H636</f>
        <v>0</v>
      </c>
      <c r="J830" s="237">
        <f>'Merluza común Artesanal'!I636</f>
        <v>3.6110000000000002</v>
      </c>
      <c r="K830" s="237">
        <f>'Merluza común Artesanal'!J636</f>
        <v>1.9550000000000003</v>
      </c>
      <c r="L830" s="237">
        <f>'Merluza común Artesanal'!K636</f>
        <v>1.6559999999999999</v>
      </c>
      <c r="M830" s="242">
        <f>'Merluza común Artesanal'!L636</f>
        <v>0.54140127388535042</v>
      </c>
      <c r="N830" s="215" t="str">
        <f>'Merluza común Artesanal'!M636</f>
        <v xml:space="preserve"> -</v>
      </c>
      <c r="O830" s="45">
        <f>'Cesiones Individuales'!$B$3</f>
        <v>43465</v>
      </c>
    </row>
    <row r="831" spans="1:15" ht="15.75" customHeight="1">
      <c r="A831" s="44" t="s">
        <v>235</v>
      </c>
      <c r="B831" s="44" t="s">
        <v>236</v>
      </c>
      <c r="C831" s="44" t="s">
        <v>389</v>
      </c>
      <c r="D831" s="35" t="s">
        <v>252</v>
      </c>
      <c r="E831" s="35" t="s">
        <v>329</v>
      </c>
      <c r="F831" s="44" t="s">
        <v>243</v>
      </c>
      <c r="G831" s="44" t="s">
        <v>244</v>
      </c>
      <c r="H831" s="237">
        <f>'Merluza común Artesanal'!G637</f>
        <v>3.6110000000000002</v>
      </c>
      <c r="I831" s="237">
        <f>'Merluza común Artesanal'!H637</f>
        <v>0</v>
      </c>
      <c r="J831" s="237">
        <f>'Merluza común Artesanal'!I637</f>
        <v>5.2670000000000003</v>
      </c>
      <c r="K831" s="237">
        <f>'Merluza común Artesanal'!J637</f>
        <v>2.2429999999999999</v>
      </c>
      <c r="L831" s="237">
        <f>'Merluza común Artesanal'!K637</f>
        <v>3.0240000000000005</v>
      </c>
      <c r="M831" s="242">
        <f>'Merluza común Artesanal'!L637</f>
        <v>0.42585912284032651</v>
      </c>
      <c r="N831" s="215" t="str">
        <f>'Merluza común Artesanal'!M637</f>
        <v xml:space="preserve"> -</v>
      </c>
      <c r="O831" s="45">
        <f>'Cesiones Individuales'!$B$3</f>
        <v>43465</v>
      </c>
    </row>
    <row r="832" spans="1:15" ht="15.75" customHeight="1">
      <c r="A832" s="44" t="s">
        <v>235</v>
      </c>
      <c r="B832" s="44" t="s">
        <v>236</v>
      </c>
      <c r="C832" s="44" t="s">
        <v>389</v>
      </c>
      <c r="D832" s="35" t="s">
        <v>252</v>
      </c>
      <c r="E832" s="35" t="s">
        <v>329</v>
      </c>
      <c r="F832" s="44" t="s">
        <v>240</v>
      </c>
      <c r="G832" s="44" t="s">
        <v>244</v>
      </c>
      <c r="H832" s="237">
        <f>'Merluza común Artesanal'!N635</f>
        <v>7.2220000000000004</v>
      </c>
      <c r="I832" s="237">
        <f>'Merluza común Artesanal'!O635</f>
        <v>0</v>
      </c>
      <c r="J832" s="237">
        <f>'Merluza común Artesanal'!P635</f>
        <v>7.2220000000000004</v>
      </c>
      <c r="K832" s="237">
        <f>'Merluza común Artesanal'!Q635</f>
        <v>4.1980000000000004</v>
      </c>
      <c r="L832" s="237">
        <f>'Merluza común Artesanal'!R635</f>
        <v>3.024</v>
      </c>
      <c r="M832" s="242">
        <f>'Merluza común Artesanal'!S635</f>
        <v>0.58127942398227639</v>
      </c>
      <c r="N832" s="215" t="s">
        <v>583</v>
      </c>
      <c r="O832" s="45">
        <f>'Cesiones Individuales'!$B$3</f>
        <v>43465</v>
      </c>
    </row>
    <row r="833" spans="1:15" ht="15.75" customHeight="1">
      <c r="A833" s="44" t="s">
        <v>235</v>
      </c>
      <c r="B833" s="44" t="s">
        <v>236</v>
      </c>
      <c r="C833" s="44" t="s">
        <v>389</v>
      </c>
      <c r="D833" s="35" t="s">
        <v>268</v>
      </c>
      <c r="E833" s="35" t="s">
        <v>335</v>
      </c>
      <c r="F833" s="44" t="s">
        <v>240</v>
      </c>
      <c r="G833" s="44" t="s">
        <v>240</v>
      </c>
      <c r="H833" s="237">
        <f>'Merluza común Artesanal'!G638</f>
        <v>0.63500000000000001</v>
      </c>
      <c r="I833" s="237">
        <f>'Merluza común Artesanal'!H638</f>
        <v>0</v>
      </c>
      <c r="J833" s="237">
        <f>'Merluza común Artesanal'!I638</f>
        <v>0.63500000000000001</v>
      </c>
      <c r="K833" s="237">
        <f>'Merluza común Artesanal'!J638</f>
        <v>0</v>
      </c>
      <c r="L833" s="237">
        <f>'Merluza común Artesanal'!K638</f>
        <v>0.63500000000000001</v>
      </c>
      <c r="M833" s="242">
        <f>'Merluza común Artesanal'!L638</f>
        <v>0</v>
      </c>
      <c r="N833" s="215" t="str">
        <f>'Merluza común Artesanal'!M638</f>
        <v xml:space="preserve"> -</v>
      </c>
      <c r="O833" s="45">
        <f>'Cesiones Individuales'!$B$3</f>
        <v>43465</v>
      </c>
    </row>
    <row r="834" spans="1:15" ht="15.75" customHeight="1">
      <c r="A834" s="44" t="s">
        <v>235</v>
      </c>
      <c r="B834" s="44" t="s">
        <v>236</v>
      </c>
      <c r="C834" s="44" t="s">
        <v>389</v>
      </c>
      <c r="D834" s="35" t="s">
        <v>268</v>
      </c>
      <c r="E834" s="35" t="s">
        <v>335</v>
      </c>
      <c r="F834" s="44" t="s">
        <v>241</v>
      </c>
      <c r="G834" s="44" t="s">
        <v>242</v>
      </c>
      <c r="H834" s="237">
        <f>'Merluza común Artesanal'!G639</f>
        <v>2.972</v>
      </c>
      <c r="I834" s="237">
        <f>'Merluza común Artesanal'!H639</f>
        <v>-3.4000000000000002E-2</v>
      </c>
      <c r="J834" s="237">
        <f>'Merluza común Artesanal'!I639</f>
        <v>3.5730000000000004</v>
      </c>
      <c r="K834" s="237">
        <f>'Merluza común Artesanal'!J639</f>
        <v>3.089</v>
      </c>
      <c r="L834" s="237">
        <f>'Merluza común Artesanal'!K639</f>
        <v>0.48400000000000043</v>
      </c>
      <c r="M834" s="242">
        <f>'Merluza común Artesanal'!L639</f>
        <v>0.86453960257486695</v>
      </c>
      <c r="N834" s="215" t="str">
        <f>'Merluza común Artesanal'!M639</f>
        <v xml:space="preserve"> -</v>
      </c>
      <c r="O834" s="45">
        <f>'Cesiones Individuales'!$B$3</f>
        <v>43465</v>
      </c>
    </row>
    <row r="835" spans="1:15" ht="15.75" customHeight="1">
      <c r="A835" s="44" t="s">
        <v>235</v>
      </c>
      <c r="B835" s="44" t="s">
        <v>236</v>
      </c>
      <c r="C835" s="44" t="s">
        <v>389</v>
      </c>
      <c r="D835" s="35" t="s">
        <v>268</v>
      </c>
      <c r="E835" s="35" t="s">
        <v>335</v>
      </c>
      <c r="F835" s="44" t="s">
        <v>243</v>
      </c>
      <c r="G835" s="44" t="s">
        <v>244</v>
      </c>
      <c r="H835" s="237">
        <f>'Merluza común Artesanal'!G640</f>
        <v>3.6070000000000002</v>
      </c>
      <c r="I835" s="237">
        <f>'Merluza común Artesanal'!H640</f>
        <v>0</v>
      </c>
      <c r="J835" s="237">
        <f>'Merluza común Artesanal'!I640</f>
        <v>4.0910000000000011</v>
      </c>
      <c r="K835" s="237">
        <f>'Merluza común Artesanal'!J640</f>
        <v>4.0469999999999997</v>
      </c>
      <c r="L835" s="237">
        <f>'Merluza común Artesanal'!K640</f>
        <v>4.4000000000001371E-2</v>
      </c>
      <c r="M835" s="242">
        <f>'Merluza común Artesanal'!L640</f>
        <v>0.98924468345147853</v>
      </c>
      <c r="N835" s="215" t="str">
        <f>'Merluza común Artesanal'!M640</f>
        <v xml:space="preserve"> -</v>
      </c>
      <c r="O835" s="45">
        <f>'Cesiones Individuales'!$B$3</f>
        <v>43465</v>
      </c>
    </row>
    <row r="836" spans="1:15" ht="15.75" customHeight="1">
      <c r="A836" s="44" t="s">
        <v>235</v>
      </c>
      <c r="B836" s="44" t="s">
        <v>236</v>
      </c>
      <c r="C836" s="44" t="s">
        <v>389</v>
      </c>
      <c r="D836" s="35" t="s">
        <v>268</v>
      </c>
      <c r="E836" s="35" t="s">
        <v>335</v>
      </c>
      <c r="F836" s="44" t="s">
        <v>240</v>
      </c>
      <c r="G836" s="44" t="s">
        <v>244</v>
      </c>
      <c r="H836" s="237">
        <f>'Merluza común Artesanal'!N638</f>
        <v>7.2140000000000004</v>
      </c>
      <c r="I836" s="237">
        <f>'Merluza común Artesanal'!O638</f>
        <v>-3.4000000000000002E-2</v>
      </c>
      <c r="J836" s="237">
        <f>'Merluza común Artesanal'!P638</f>
        <v>7.1800000000000006</v>
      </c>
      <c r="K836" s="237">
        <f>'Merluza común Artesanal'!Q638</f>
        <v>7.1359999999999992</v>
      </c>
      <c r="L836" s="237">
        <f>'Merluza común Artesanal'!R638</f>
        <v>4.4000000000001371E-2</v>
      </c>
      <c r="M836" s="242">
        <f>'Merluza común Artesanal'!S638</f>
        <v>0.99387186629526447</v>
      </c>
      <c r="N836" s="215" t="s">
        <v>583</v>
      </c>
      <c r="O836" s="45">
        <f>'Cesiones Individuales'!$B$3</f>
        <v>43465</v>
      </c>
    </row>
    <row r="837" spans="1:15" ht="15.75" customHeight="1">
      <c r="A837" s="44" t="s">
        <v>235</v>
      </c>
      <c r="B837" s="44" t="s">
        <v>236</v>
      </c>
      <c r="C837" s="44" t="s">
        <v>389</v>
      </c>
      <c r="D837" s="35" t="s">
        <v>267</v>
      </c>
      <c r="E837" s="35" t="s">
        <v>267</v>
      </c>
      <c r="F837" s="44" t="s">
        <v>240</v>
      </c>
      <c r="G837" s="44" t="s">
        <v>240</v>
      </c>
      <c r="H837" s="237">
        <f>'Merluza común Artesanal'!G641</f>
        <v>5.0810000000000004</v>
      </c>
      <c r="I837" s="237">
        <f>'Merluza común Artesanal'!H641</f>
        <v>0</v>
      </c>
      <c r="J837" s="237">
        <f>'Merluza común Artesanal'!I641</f>
        <v>5.0810000000000004</v>
      </c>
      <c r="K837" s="237">
        <f>'Merluza común Artesanal'!J641</f>
        <v>0.78300000000000003</v>
      </c>
      <c r="L837" s="237">
        <f>'Merluza común Artesanal'!K641</f>
        <v>4.298</v>
      </c>
      <c r="M837" s="242">
        <f>'Merluza común Artesanal'!L641</f>
        <v>0.15410352292855736</v>
      </c>
      <c r="N837" s="215" t="str">
        <f>'Merluza común Artesanal'!M641</f>
        <v xml:space="preserve"> -</v>
      </c>
      <c r="O837" s="45">
        <f>'Cesiones Individuales'!$B$3</f>
        <v>43465</v>
      </c>
    </row>
    <row r="838" spans="1:15" ht="15.75" customHeight="1">
      <c r="A838" s="44" t="s">
        <v>235</v>
      </c>
      <c r="B838" s="44" t="s">
        <v>236</v>
      </c>
      <c r="C838" s="44" t="s">
        <v>389</v>
      </c>
      <c r="D838" s="35" t="s">
        <v>267</v>
      </c>
      <c r="E838" s="35" t="s">
        <v>267</v>
      </c>
      <c r="F838" s="44" t="s">
        <v>241</v>
      </c>
      <c r="G838" s="44" t="s">
        <v>242</v>
      </c>
      <c r="H838" s="237">
        <f>'Merluza común Artesanal'!G642</f>
        <v>23.792000000000002</v>
      </c>
      <c r="I838" s="237">
        <f>'Merluza común Artesanal'!H642</f>
        <v>0</v>
      </c>
      <c r="J838" s="237">
        <f>'Merluza común Artesanal'!I642</f>
        <v>28.090000000000003</v>
      </c>
      <c r="K838" s="237">
        <f>'Merluza común Artesanal'!J642</f>
        <v>22.440999999999999</v>
      </c>
      <c r="L838" s="237">
        <f>'Merluza común Artesanal'!K642</f>
        <v>5.6490000000000045</v>
      </c>
      <c r="M838" s="242">
        <f>'Merluza común Artesanal'!L642</f>
        <v>0.79889640441438226</v>
      </c>
      <c r="N838" s="215" t="str">
        <f>'Merluza común Artesanal'!M642</f>
        <v xml:space="preserve"> -</v>
      </c>
      <c r="O838" s="45">
        <f>'Cesiones Individuales'!$B$3</f>
        <v>43465</v>
      </c>
    </row>
    <row r="839" spans="1:15" ht="15.75" customHeight="1">
      <c r="A839" s="44" t="s">
        <v>235</v>
      </c>
      <c r="B839" s="44" t="s">
        <v>236</v>
      </c>
      <c r="C839" s="44" t="s">
        <v>389</v>
      </c>
      <c r="D839" s="35" t="s">
        <v>267</v>
      </c>
      <c r="E839" s="35" t="s">
        <v>267</v>
      </c>
      <c r="F839" s="44" t="s">
        <v>243</v>
      </c>
      <c r="G839" s="44" t="s">
        <v>244</v>
      </c>
      <c r="H839" s="237">
        <f>'Merluza común Artesanal'!G643</f>
        <v>28.872</v>
      </c>
      <c r="I839" s="237">
        <f>'Merluza común Artesanal'!H643</f>
        <v>0</v>
      </c>
      <c r="J839" s="237">
        <f>'Merluza común Artesanal'!I643</f>
        <v>34.521000000000001</v>
      </c>
      <c r="K839" s="237">
        <f>'Merluza común Artesanal'!J643</f>
        <v>35.268999999999998</v>
      </c>
      <c r="L839" s="237">
        <f>'Merluza común Artesanal'!K643</f>
        <v>-0.74799999999999756</v>
      </c>
      <c r="M839" s="242">
        <f>'Merluza común Artesanal'!L643</f>
        <v>1.0216679702210247</v>
      </c>
      <c r="N839" s="215">
        <f>'Merluza común Artesanal'!M643</f>
        <v>43455</v>
      </c>
      <c r="O839" s="45">
        <f>'Cesiones Individuales'!$B$3</f>
        <v>43465</v>
      </c>
    </row>
    <row r="840" spans="1:15" ht="15.75" customHeight="1">
      <c r="A840" s="44" t="s">
        <v>235</v>
      </c>
      <c r="B840" s="44" t="s">
        <v>236</v>
      </c>
      <c r="C840" s="44" t="s">
        <v>389</v>
      </c>
      <c r="D840" s="35" t="s">
        <v>267</v>
      </c>
      <c r="E840" s="35" t="s">
        <v>267</v>
      </c>
      <c r="F840" s="44" t="s">
        <v>240</v>
      </c>
      <c r="G840" s="44" t="s">
        <v>244</v>
      </c>
      <c r="H840" s="237">
        <f>'Merluza común Artesanal'!N641</f>
        <v>57.745000000000005</v>
      </c>
      <c r="I840" s="237">
        <f>'Merluza común Artesanal'!O641</f>
        <v>0</v>
      </c>
      <c r="J840" s="237">
        <f>'Merluza común Artesanal'!P641</f>
        <v>57.745000000000005</v>
      </c>
      <c r="K840" s="237">
        <f>'Merluza común Artesanal'!Q641</f>
        <v>58.492999999999995</v>
      </c>
      <c r="L840" s="237">
        <f>'Merluza común Artesanal'!R641</f>
        <v>-0.74799999999999045</v>
      </c>
      <c r="M840" s="242">
        <f>'Merluza común Artesanal'!S641</f>
        <v>1.0129535024677461</v>
      </c>
      <c r="N840" s="215" t="s">
        <v>583</v>
      </c>
      <c r="O840" s="45">
        <f>'Cesiones Individuales'!$B$3</f>
        <v>43465</v>
      </c>
    </row>
    <row r="841" spans="1:15" ht="15.75" customHeight="1">
      <c r="A841" s="44" t="s">
        <v>235</v>
      </c>
      <c r="B841" s="44" t="s">
        <v>236</v>
      </c>
      <c r="C841" s="44" t="s">
        <v>190</v>
      </c>
      <c r="D841" s="39" t="s">
        <v>419</v>
      </c>
      <c r="E841" s="52" t="s">
        <v>418</v>
      </c>
      <c r="F841" s="44" t="s">
        <v>240</v>
      </c>
      <c r="G841" s="44" t="s">
        <v>244</v>
      </c>
      <c r="H841" s="237">
        <f>+'Merluza común Artesanal'!G644</f>
        <v>2739.467000000011</v>
      </c>
      <c r="I841" s="237">
        <f>+'Merluza común Artesanal'!H644</f>
        <v>48.218000000000004</v>
      </c>
      <c r="J841" s="237">
        <f>+'Merluza común Artesanal'!I644</f>
        <v>2787.6850000000109</v>
      </c>
      <c r="K841" s="237">
        <f>+'Merluza común Artesanal'!J644</f>
        <v>2609.0209999999965</v>
      </c>
      <c r="L841" s="237">
        <f>+'Merluza común Artesanal'!K644</f>
        <v>178.66400000001431</v>
      </c>
      <c r="M841" s="242">
        <f>+'Merluza común Artesanal'!L644</f>
        <v>0.9359095450167384</v>
      </c>
      <c r="N841" s="215" t="s">
        <v>583</v>
      </c>
      <c r="O841" s="45">
        <f>'Cesiones Individuales'!$B$3</f>
        <v>43465</v>
      </c>
    </row>
    <row r="842" spans="1:15" ht="15.75" customHeight="1">
      <c r="A842" s="44" t="s">
        <v>235</v>
      </c>
      <c r="B842" s="44" t="s">
        <v>236</v>
      </c>
      <c r="C842" s="44" t="s">
        <v>390</v>
      </c>
      <c r="D842" s="44" t="s">
        <v>268</v>
      </c>
      <c r="E842" s="35" t="s">
        <v>338</v>
      </c>
      <c r="F842" s="44" t="s">
        <v>240</v>
      </c>
      <c r="G842" s="44" t="s">
        <v>240</v>
      </c>
      <c r="H842" s="237">
        <f>'Merluza común Artesanal'!G645</f>
        <v>75.936999999999998</v>
      </c>
      <c r="I842" s="237">
        <f>'Merluza común Artesanal'!H645</f>
        <v>0</v>
      </c>
      <c r="J842" s="237">
        <f>'Merluza común Artesanal'!I645</f>
        <v>75.936999999999998</v>
      </c>
      <c r="K842" s="237">
        <f>'Merluza común Artesanal'!J645</f>
        <v>44.688000000000002</v>
      </c>
      <c r="L842" s="237">
        <f>'Merluza común Artesanal'!K645</f>
        <v>31.248999999999995</v>
      </c>
      <c r="M842" s="242">
        <f>'Merluza común Artesanal'!L645</f>
        <v>0.58848782543424161</v>
      </c>
      <c r="N842" s="215" t="str">
        <f>'Merluza común Artesanal'!M645</f>
        <v xml:space="preserve"> -</v>
      </c>
      <c r="O842" s="45">
        <f>'Cesiones Individuales'!$B$3</f>
        <v>43465</v>
      </c>
    </row>
    <row r="843" spans="1:15" ht="15.75" customHeight="1">
      <c r="A843" s="44" t="s">
        <v>235</v>
      </c>
      <c r="B843" s="44" t="s">
        <v>236</v>
      </c>
      <c r="C843" s="44" t="s">
        <v>390</v>
      </c>
      <c r="D843" s="44" t="s">
        <v>268</v>
      </c>
      <c r="E843" s="35" t="s">
        <v>338</v>
      </c>
      <c r="F843" s="44" t="s">
        <v>241</v>
      </c>
      <c r="G843" s="44" t="s">
        <v>242</v>
      </c>
      <c r="H843" s="237">
        <f>'Merluza común Artesanal'!G646</f>
        <v>571.25400000000002</v>
      </c>
      <c r="I843" s="237">
        <f>'Merluza común Artesanal'!H646</f>
        <v>0</v>
      </c>
      <c r="J843" s="237">
        <f>'Merluza común Artesanal'!I646</f>
        <v>602.50300000000004</v>
      </c>
      <c r="K843" s="237">
        <f>'Merluza común Artesanal'!J646</f>
        <v>390.18099999999998</v>
      </c>
      <c r="L843" s="237">
        <f>'Merluza común Artesanal'!K646</f>
        <v>212.32200000000006</v>
      </c>
      <c r="M843" s="242">
        <f>'Merluza común Artesanal'!L646</f>
        <v>0.64760009493728654</v>
      </c>
      <c r="N843" s="215">
        <f>'Merluza común Artesanal'!M646</f>
        <v>43255</v>
      </c>
      <c r="O843" s="45">
        <f>'Cesiones Individuales'!$B$3</f>
        <v>43465</v>
      </c>
    </row>
    <row r="844" spans="1:15" ht="15.75" customHeight="1">
      <c r="A844" s="44" t="s">
        <v>235</v>
      </c>
      <c r="B844" s="44" t="s">
        <v>236</v>
      </c>
      <c r="C844" s="44" t="s">
        <v>390</v>
      </c>
      <c r="D844" s="44" t="s">
        <v>268</v>
      </c>
      <c r="E844" s="35" t="s">
        <v>338</v>
      </c>
      <c r="F844" s="44" t="s">
        <v>243</v>
      </c>
      <c r="G844" s="44" t="s">
        <v>244</v>
      </c>
      <c r="H844" s="237">
        <f>'Merluza común Artesanal'!G647</f>
        <v>215.73099999999999</v>
      </c>
      <c r="I844" s="237">
        <f>'Merluza común Artesanal'!H647</f>
        <v>0</v>
      </c>
      <c r="J844" s="237">
        <f>'Merluza común Artesanal'!I647</f>
        <v>428.05300000000005</v>
      </c>
      <c r="K844" s="237">
        <f>'Merluza común Artesanal'!J647</f>
        <v>420.35899999999998</v>
      </c>
      <c r="L844" s="237">
        <f>'Merluza común Artesanal'!K647</f>
        <v>7.6940000000000737</v>
      </c>
      <c r="M844" s="242">
        <f>'Merluza común Artesanal'!L647</f>
        <v>0.98202559028905279</v>
      </c>
      <c r="N844" s="215" t="str">
        <f>'Merluza común Artesanal'!M647</f>
        <v xml:space="preserve"> -</v>
      </c>
      <c r="O844" s="45">
        <f>'Cesiones Individuales'!$B$3</f>
        <v>43465</v>
      </c>
    </row>
    <row r="845" spans="1:15" ht="15.75" customHeight="1">
      <c r="A845" s="44" t="s">
        <v>235</v>
      </c>
      <c r="B845" s="44" t="s">
        <v>236</v>
      </c>
      <c r="C845" s="44" t="s">
        <v>390</v>
      </c>
      <c r="D845" s="44" t="s">
        <v>268</v>
      </c>
      <c r="E845" s="35" t="s">
        <v>338</v>
      </c>
      <c r="F845" s="44" t="s">
        <v>240</v>
      </c>
      <c r="G845" s="44" t="s">
        <v>244</v>
      </c>
      <c r="H845" s="237">
        <f>'Merluza común Artesanal'!N645</f>
        <v>862.92200000000003</v>
      </c>
      <c r="I845" s="237">
        <f>'Merluza común Artesanal'!O645</f>
        <v>0</v>
      </c>
      <c r="J845" s="237">
        <f>'Merluza común Artesanal'!P645</f>
        <v>862.92200000000003</v>
      </c>
      <c r="K845" s="237">
        <f>'Merluza común Artesanal'!Q645</f>
        <v>855.22799999999995</v>
      </c>
      <c r="L845" s="237">
        <f>'Merluza común Artesanal'!R645</f>
        <v>7.6940000000000737</v>
      </c>
      <c r="M845" s="242">
        <f>'Merluza común Artesanal'!S645</f>
        <v>0.9910837827752681</v>
      </c>
      <c r="N845" s="215" t="s">
        <v>583</v>
      </c>
      <c r="O845" s="45">
        <f>'Cesiones Individuales'!$B$3</f>
        <v>43465</v>
      </c>
    </row>
    <row r="846" spans="1:15" ht="15.75" customHeight="1">
      <c r="A846" s="44" t="s">
        <v>235</v>
      </c>
      <c r="B846" s="44" t="s">
        <v>236</v>
      </c>
      <c r="C846" s="44" t="s">
        <v>390</v>
      </c>
      <c r="D846" s="44" t="s">
        <v>268</v>
      </c>
      <c r="E846" s="35" t="s">
        <v>339</v>
      </c>
      <c r="F846" s="44" t="s">
        <v>240</v>
      </c>
      <c r="G846" s="44" t="s">
        <v>240</v>
      </c>
      <c r="H846" s="237">
        <f>'Merluza común Artesanal'!G648</f>
        <v>3.5139999999999998</v>
      </c>
      <c r="I846" s="237">
        <f>'Merluza común Artesanal'!H648</f>
        <v>0</v>
      </c>
      <c r="J846" s="237">
        <f>'Merluza común Artesanal'!I648</f>
        <v>3.5139999999999998</v>
      </c>
      <c r="K846" s="237">
        <f>'Merluza común Artesanal'!J648</f>
        <v>6.8449999999999998</v>
      </c>
      <c r="L846" s="237">
        <f>'Merluza común Artesanal'!K648</f>
        <v>-3.331</v>
      </c>
      <c r="M846" s="242">
        <f>'Merluza común Artesanal'!L648</f>
        <v>1.947922595332954</v>
      </c>
      <c r="N846" s="215" t="str">
        <f>'Merluza común Artesanal'!M648</f>
        <v xml:space="preserve"> -</v>
      </c>
      <c r="O846" s="45">
        <f>'Cesiones Individuales'!$B$3</f>
        <v>43465</v>
      </c>
    </row>
    <row r="847" spans="1:15" ht="15.75" customHeight="1">
      <c r="A847" s="44" t="s">
        <v>235</v>
      </c>
      <c r="B847" s="44" t="s">
        <v>236</v>
      </c>
      <c r="C847" s="44" t="s">
        <v>390</v>
      </c>
      <c r="D847" s="44" t="s">
        <v>268</v>
      </c>
      <c r="E847" s="35" t="s">
        <v>339</v>
      </c>
      <c r="F847" s="44" t="s">
        <v>241</v>
      </c>
      <c r="G847" s="44" t="s">
        <v>242</v>
      </c>
      <c r="H847" s="237">
        <f>'Merluza común Artesanal'!G649</f>
        <v>26.359000000000002</v>
      </c>
      <c r="I847" s="237">
        <f>'Merluza común Artesanal'!H649</f>
        <v>0</v>
      </c>
      <c r="J847" s="237">
        <f>'Merluza común Artesanal'!I649</f>
        <v>23.028000000000002</v>
      </c>
      <c r="K847" s="237">
        <f>'Merluza común Artesanal'!J649</f>
        <v>17.021999999999998</v>
      </c>
      <c r="L847" s="237">
        <f>'Merluza común Artesanal'!K649</f>
        <v>6.0060000000000038</v>
      </c>
      <c r="M847" s="242">
        <f>'Merluza común Artesanal'!L649</f>
        <v>0.73918707660239691</v>
      </c>
      <c r="N847" s="49"/>
      <c r="O847" s="45">
        <f>'Cesiones Individuales'!$B$3</f>
        <v>43465</v>
      </c>
    </row>
    <row r="848" spans="1:15" ht="15.75" customHeight="1">
      <c r="A848" s="44" t="s">
        <v>235</v>
      </c>
      <c r="B848" s="44" t="s">
        <v>236</v>
      </c>
      <c r="C848" s="44" t="s">
        <v>390</v>
      </c>
      <c r="D848" s="44" t="s">
        <v>268</v>
      </c>
      <c r="E848" s="35" t="s">
        <v>339</v>
      </c>
      <c r="F848" s="44" t="s">
        <v>243</v>
      </c>
      <c r="G848" s="44" t="s">
        <v>244</v>
      </c>
      <c r="H848" s="237">
        <f>'Merluza común Artesanal'!G650</f>
        <v>9.9550000000000001</v>
      </c>
      <c r="I848" s="237">
        <f>'Merluza común Artesanal'!H650</f>
        <v>0</v>
      </c>
      <c r="J848" s="237">
        <f>'Merluza común Artesanal'!I650</f>
        <v>15.961000000000004</v>
      </c>
      <c r="K848" s="237">
        <f>'Merluza común Artesanal'!J650</f>
        <v>15.051</v>
      </c>
      <c r="L848" s="237">
        <f>'Merluza común Artesanal'!K650</f>
        <v>0.91000000000000369</v>
      </c>
      <c r="M848" s="242">
        <f>'Merluza común Artesanal'!L650</f>
        <v>0.94298602844433288</v>
      </c>
      <c r="N848" s="215" t="str">
        <f>'Merluza común Artesanal'!M650</f>
        <v xml:space="preserve"> -</v>
      </c>
      <c r="O848" s="45">
        <f>'Cesiones Individuales'!$B$3</f>
        <v>43465</v>
      </c>
    </row>
    <row r="849" spans="1:15" ht="15.75" customHeight="1">
      <c r="A849" s="44" t="s">
        <v>235</v>
      </c>
      <c r="B849" s="44" t="s">
        <v>236</v>
      </c>
      <c r="C849" s="44" t="s">
        <v>390</v>
      </c>
      <c r="D849" s="44" t="s">
        <v>268</v>
      </c>
      <c r="E849" s="35" t="s">
        <v>339</v>
      </c>
      <c r="F849" s="44" t="s">
        <v>240</v>
      </c>
      <c r="G849" s="44" t="s">
        <v>244</v>
      </c>
      <c r="H849" s="237">
        <f>'Merluza común Artesanal'!N648</f>
        <v>39.828000000000003</v>
      </c>
      <c r="I849" s="237">
        <f>'Merluza común Artesanal'!O648</f>
        <v>0</v>
      </c>
      <c r="J849" s="237">
        <f>'Merluza común Artesanal'!P648</f>
        <v>39.828000000000003</v>
      </c>
      <c r="K849" s="237">
        <f>'Merluza común Artesanal'!Q648</f>
        <v>38.917999999999999</v>
      </c>
      <c r="L849" s="237">
        <f>'Merluza común Artesanal'!R648</f>
        <v>0.91000000000000369</v>
      </c>
      <c r="M849" s="242">
        <f>'Merluza común Artesanal'!S648</f>
        <v>0.97715175253590425</v>
      </c>
      <c r="N849" s="215" t="s">
        <v>583</v>
      </c>
      <c r="O849" s="45">
        <f>'Cesiones Individuales'!$B$3</f>
        <v>43465</v>
      </c>
    </row>
    <row r="850" spans="1:15" ht="15.75" customHeight="1">
      <c r="A850" s="44" t="s">
        <v>235</v>
      </c>
      <c r="B850" s="44" t="s">
        <v>236</v>
      </c>
      <c r="C850" s="44" t="s">
        <v>390</v>
      </c>
      <c r="D850" s="44" t="s">
        <v>268</v>
      </c>
      <c r="E850" s="35" t="s">
        <v>340</v>
      </c>
      <c r="F850" s="44" t="s">
        <v>240</v>
      </c>
      <c r="G850" s="44" t="s">
        <v>240</v>
      </c>
      <c r="H850" s="237">
        <f>'Merluza común Artesanal'!G651</f>
        <v>10.494999999999999</v>
      </c>
      <c r="I850" s="237">
        <f>'Merluza común Artesanal'!H651</f>
        <v>0</v>
      </c>
      <c r="J850" s="237">
        <f>'Merluza común Artesanal'!I651</f>
        <v>10.494999999999999</v>
      </c>
      <c r="K850" s="237">
        <f>'Merluza común Artesanal'!J651</f>
        <v>1.1200000000000001</v>
      </c>
      <c r="L850" s="237">
        <f>'Merluza común Artesanal'!K651</f>
        <v>9.375</v>
      </c>
      <c r="M850" s="242">
        <f>'Merluza común Artesanal'!L651</f>
        <v>0.10671748451643642</v>
      </c>
      <c r="N850" s="215" t="str">
        <f>'Merluza común Artesanal'!M651</f>
        <v xml:space="preserve"> -</v>
      </c>
      <c r="O850" s="45">
        <f>'Cesiones Individuales'!$B$3</f>
        <v>43465</v>
      </c>
    </row>
    <row r="851" spans="1:15" ht="15.75" customHeight="1">
      <c r="A851" s="44" t="s">
        <v>235</v>
      </c>
      <c r="B851" s="44" t="s">
        <v>236</v>
      </c>
      <c r="C851" s="44" t="s">
        <v>390</v>
      </c>
      <c r="D851" s="44" t="s">
        <v>268</v>
      </c>
      <c r="E851" s="35" t="s">
        <v>340</v>
      </c>
      <c r="F851" s="44" t="s">
        <v>241</v>
      </c>
      <c r="G851" s="44" t="s">
        <v>242</v>
      </c>
      <c r="H851" s="237">
        <f>'Merluza común Artesanal'!G652</f>
        <v>49.137</v>
      </c>
      <c r="I851" s="237">
        <f>'Merluza común Artesanal'!H652</f>
        <v>0</v>
      </c>
      <c r="J851" s="237">
        <f>'Merluza común Artesanal'!I652</f>
        <v>58.512</v>
      </c>
      <c r="K851" s="237">
        <f>'Merluza común Artesanal'!J652</f>
        <v>10.996</v>
      </c>
      <c r="L851" s="237">
        <f>'Merluza común Artesanal'!K652</f>
        <v>47.515999999999998</v>
      </c>
      <c r="M851" s="242">
        <f>'Merluza común Artesanal'!L652</f>
        <v>0.1879272627837025</v>
      </c>
      <c r="N851" s="215" t="str">
        <f>'Merluza común Artesanal'!M652</f>
        <v xml:space="preserve"> -</v>
      </c>
      <c r="O851" s="45">
        <f>'Cesiones Individuales'!$B$3</f>
        <v>43465</v>
      </c>
    </row>
    <row r="852" spans="1:15" ht="15.75" customHeight="1">
      <c r="A852" s="44" t="s">
        <v>235</v>
      </c>
      <c r="B852" s="44" t="s">
        <v>236</v>
      </c>
      <c r="C852" s="44" t="s">
        <v>390</v>
      </c>
      <c r="D852" s="44" t="s">
        <v>268</v>
      </c>
      <c r="E852" s="35" t="s">
        <v>340</v>
      </c>
      <c r="F852" s="44" t="s">
        <v>243</v>
      </c>
      <c r="G852" s="44" t="s">
        <v>244</v>
      </c>
      <c r="H852" s="237">
        <f>'Merluza común Artesanal'!G653</f>
        <v>59.631999999999998</v>
      </c>
      <c r="I852" s="237">
        <f>'Merluza común Artesanal'!H653</f>
        <v>0</v>
      </c>
      <c r="J852" s="237">
        <f>'Merluza común Artesanal'!I653</f>
        <v>107.148</v>
      </c>
      <c r="K852" s="237">
        <f>'Merluza común Artesanal'!J653</f>
        <v>58.219000000000001</v>
      </c>
      <c r="L852" s="237">
        <f>'Merluza común Artesanal'!K653</f>
        <v>48.928999999999995</v>
      </c>
      <c r="M852" s="242">
        <f>'Merluza común Artesanal'!L653</f>
        <v>0.5433512524732147</v>
      </c>
      <c r="N852" s="215" t="str">
        <f>'Merluza común Artesanal'!M653</f>
        <v xml:space="preserve"> -</v>
      </c>
      <c r="O852" s="45">
        <f>'Cesiones Individuales'!$B$3</f>
        <v>43465</v>
      </c>
    </row>
    <row r="853" spans="1:15" ht="15.75" customHeight="1">
      <c r="A853" s="44" t="s">
        <v>235</v>
      </c>
      <c r="B853" s="44" t="s">
        <v>236</v>
      </c>
      <c r="C853" s="44" t="s">
        <v>390</v>
      </c>
      <c r="D853" s="44" t="s">
        <v>268</v>
      </c>
      <c r="E853" s="35" t="s">
        <v>340</v>
      </c>
      <c r="F853" s="44" t="s">
        <v>240</v>
      </c>
      <c r="G853" s="44" t="s">
        <v>244</v>
      </c>
      <c r="H853" s="237">
        <f>'Merluza común Artesanal'!N651</f>
        <v>119.264</v>
      </c>
      <c r="I853" s="237">
        <f>'Merluza común Artesanal'!O651</f>
        <v>0</v>
      </c>
      <c r="J853" s="237">
        <f>'Merluza común Artesanal'!P651</f>
        <v>119.264</v>
      </c>
      <c r="K853" s="237">
        <f>'Merluza común Artesanal'!Q651</f>
        <v>70.335000000000008</v>
      </c>
      <c r="L853" s="237">
        <f>'Merluza común Artesanal'!R651</f>
        <v>48.928999999999988</v>
      </c>
      <c r="M853" s="242">
        <f>'Merluza común Artesanal'!S651</f>
        <v>0.58974208478669177</v>
      </c>
      <c r="N853" s="215" t="s">
        <v>583</v>
      </c>
      <c r="O853" s="45">
        <f>'Cesiones Individuales'!$B$3</f>
        <v>43465</v>
      </c>
    </row>
    <row r="854" spans="1:15" ht="15.75" customHeight="1">
      <c r="A854" s="44" t="s">
        <v>235</v>
      </c>
      <c r="B854" s="44" t="s">
        <v>236</v>
      </c>
      <c r="C854" s="44" t="s">
        <v>390</v>
      </c>
      <c r="D854" s="44" t="s">
        <v>268</v>
      </c>
      <c r="E854" s="35" t="s">
        <v>341</v>
      </c>
      <c r="F854" s="44" t="s">
        <v>240</v>
      </c>
      <c r="G854" s="44" t="s">
        <v>240</v>
      </c>
      <c r="H854" s="237">
        <f>'Merluza común Artesanal'!G654</f>
        <v>2.2090000000000001</v>
      </c>
      <c r="I854" s="237">
        <f>'Merluza común Artesanal'!H654</f>
        <v>0</v>
      </c>
      <c r="J854" s="237">
        <f>'Merluza común Artesanal'!I654</f>
        <v>2.2090000000000001</v>
      </c>
      <c r="K854" s="237">
        <f>'Merluza común Artesanal'!J654</f>
        <v>0.16200000000000001</v>
      </c>
      <c r="L854" s="237">
        <f>'Merluza común Artesanal'!K654</f>
        <v>2.0470000000000002</v>
      </c>
      <c r="M854" s="242">
        <f>'Merluza común Artesanal'!L654</f>
        <v>7.3336351290176544E-2</v>
      </c>
      <c r="N854" s="215" t="str">
        <f>'Merluza común Artesanal'!M654</f>
        <v xml:space="preserve"> -</v>
      </c>
      <c r="O854" s="45">
        <f>'Cesiones Individuales'!$B$3</f>
        <v>43465</v>
      </c>
    </row>
    <row r="855" spans="1:15" ht="15.75" customHeight="1">
      <c r="A855" s="44" t="s">
        <v>235</v>
      </c>
      <c r="B855" s="44" t="s">
        <v>236</v>
      </c>
      <c r="C855" s="44" t="s">
        <v>390</v>
      </c>
      <c r="D855" s="44" t="s">
        <v>268</v>
      </c>
      <c r="E855" s="35" t="s">
        <v>341</v>
      </c>
      <c r="F855" s="44" t="s">
        <v>241</v>
      </c>
      <c r="G855" s="44" t="s">
        <v>242</v>
      </c>
      <c r="H855" s="237">
        <f>'Merluza común Artesanal'!G655</f>
        <v>10.342000000000001</v>
      </c>
      <c r="I855" s="237">
        <f>'Merluza común Artesanal'!H655</f>
        <v>0</v>
      </c>
      <c r="J855" s="237">
        <f>'Merluza común Artesanal'!I655</f>
        <v>12.389000000000001</v>
      </c>
      <c r="K855" s="237">
        <f>'Merluza común Artesanal'!J655</f>
        <v>6.2130000000000001</v>
      </c>
      <c r="L855" s="237">
        <f>'Merluza común Artesanal'!K655</f>
        <v>6.176000000000001</v>
      </c>
      <c r="M855" s="242">
        <f>'Merluza común Artesanal'!L655</f>
        <v>0.50149326015013318</v>
      </c>
      <c r="N855" s="215" t="str">
        <f>'Merluza común Artesanal'!M655</f>
        <v xml:space="preserve"> -</v>
      </c>
      <c r="O855" s="45">
        <f>'Cesiones Individuales'!$B$3</f>
        <v>43465</v>
      </c>
    </row>
    <row r="856" spans="1:15" ht="15.75" customHeight="1">
      <c r="A856" s="44" t="s">
        <v>235</v>
      </c>
      <c r="B856" s="44" t="s">
        <v>236</v>
      </c>
      <c r="C856" s="44" t="s">
        <v>390</v>
      </c>
      <c r="D856" s="44" t="s">
        <v>268</v>
      </c>
      <c r="E856" s="35" t="s">
        <v>341</v>
      </c>
      <c r="F856" s="44" t="s">
        <v>243</v>
      </c>
      <c r="G856" s="44" t="s">
        <v>244</v>
      </c>
      <c r="H856" s="237">
        <f>'Merluza común Artesanal'!G656</f>
        <v>12.551</v>
      </c>
      <c r="I856" s="237">
        <f>'Merluza común Artesanal'!H656</f>
        <v>0</v>
      </c>
      <c r="J856" s="237">
        <f>'Merluza común Artesanal'!I656</f>
        <v>18.727</v>
      </c>
      <c r="K856" s="237">
        <f>'Merluza común Artesanal'!J656</f>
        <v>15.11</v>
      </c>
      <c r="L856" s="237">
        <f>'Merluza común Artesanal'!K656</f>
        <v>3.6170000000000009</v>
      </c>
      <c r="M856" s="242">
        <f>'Merluza común Artesanal'!L656</f>
        <v>0.80685641053025037</v>
      </c>
      <c r="N856" s="215" t="str">
        <f>'Merluza común Artesanal'!M656</f>
        <v xml:space="preserve"> -</v>
      </c>
      <c r="O856" s="45">
        <f>'Cesiones Individuales'!$B$3</f>
        <v>43465</v>
      </c>
    </row>
    <row r="857" spans="1:15" ht="15.75" customHeight="1">
      <c r="A857" s="44" t="s">
        <v>235</v>
      </c>
      <c r="B857" s="44" t="s">
        <v>236</v>
      </c>
      <c r="C857" s="44" t="s">
        <v>390</v>
      </c>
      <c r="D857" s="44" t="s">
        <v>268</v>
      </c>
      <c r="E857" s="35" t="s">
        <v>341</v>
      </c>
      <c r="F857" s="44" t="s">
        <v>240</v>
      </c>
      <c r="G857" s="44" t="s">
        <v>244</v>
      </c>
      <c r="H857" s="237">
        <f>'Merluza común Artesanal'!N654</f>
        <v>25.102</v>
      </c>
      <c r="I857" s="237">
        <f>'Merluza común Artesanal'!O654</f>
        <v>0</v>
      </c>
      <c r="J857" s="237">
        <f>'Merluza común Artesanal'!P654</f>
        <v>25.102</v>
      </c>
      <c r="K857" s="237">
        <f>'Merluza común Artesanal'!Q654</f>
        <v>21.484999999999999</v>
      </c>
      <c r="L857" s="237">
        <f>'Merluza común Artesanal'!R654</f>
        <v>3.6170000000000009</v>
      </c>
      <c r="M857" s="242">
        <f>'Merluza común Artesanal'!S654</f>
        <v>0.85590789578519633</v>
      </c>
      <c r="N857" s="215" t="s">
        <v>583</v>
      </c>
      <c r="O857" s="45">
        <f>'Cesiones Individuales'!$B$3</f>
        <v>43465</v>
      </c>
    </row>
    <row r="858" spans="1:15" ht="15.75" customHeight="1">
      <c r="A858" s="44" t="s">
        <v>235</v>
      </c>
      <c r="B858" s="44" t="s">
        <v>236</v>
      </c>
      <c r="C858" s="44" t="s">
        <v>390</v>
      </c>
      <c r="D858" s="44" t="s">
        <v>268</v>
      </c>
      <c r="E858" s="35" t="s">
        <v>342</v>
      </c>
      <c r="F858" s="44" t="s">
        <v>240</v>
      </c>
      <c r="G858" s="44" t="s">
        <v>240</v>
      </c>
      <c r="H858" s="237">
        <f>'Merluza común Artesanal'!G657</f>
        <v>6.0679999999999996</v>
      </c>
      <c r="I858" s="237">
        <f>'Merluza común Artesanal'!H657</f>
        <v>0</v>
      </c>
      <c r="J858" s="237">
        <f>'Merluza común Artesanal'!I657</f>
        <v>6.0679999999999996</v>
      </c>
      <c r="K858" s="237">
        <f>'Merluza común Artesanal'!J657</f>
        <v>4.0019999999999998</v>
      </c>
      <c r="L858" s="237">
        <f>'Merluza común Artesanal'!K657</f>
        <v>2.0659999999999998</v>
      </c>
      <c r="M858" s="242">
        <f>'Merluza común Artesanal'!L657</f>
        <v>0.65952537903757413</v>
      </c>
      <c r="N858" s="215" t="str">
        <f>'Merluza común Artesanal'!M657</f>
        <v xml:space="preserve"> -</v>
      </c>
      <c r="O858" s="45">
        <f>'Cesiones Individuales'!$B$3</f>
        <v>43465</v>
      </c>
    </row>
    <row r="859" spans="1:15" ht="15.75" customHeight="1">
      <c r="A859" s="44" t="s">
        <v>235</v>
      </c>
      <c r="B859" s="44" t="s">
        <v>236</v>
      </c>
      <c r="C859" s="44" t="s">
        <v>390</v>
      </c>
      <c r="D859" s="44" t="s">
        <v>268</v>
      </c>
      <c r="E859" s="35" t="s">
        <v>342</v>
      </c>
      <c r="F859" s="44" t="s">
        <v>241</v>
      </c>
      <c r="G859" s="44" t="s">
        <v>242</v>
      </c>
      <c r="H859" s="237">
        <f>'Merluza común Artesanal'!G658</f>
        <v>45.298999999999999</v>
      </c>
      <c r="I859" s="237">
        <f>'Merluza común Artesanal'!H658</f>
        <v>0</v>
      </c>
      <c r="J859" s="237">
        <f>'Merluza común Artesanal'!I658</f>
        <v>47.365000000000002</v>
      </c>
      <c r="K859" s="237">
        <f>'Merluza común Artesanal'!J658</f>
        <v>32.207999999999998</v>
      </c>
      <c r="L859" s="237">
        <f>'Merluza común Artesanal'!K658</f>
        <v>15.157000000000004</v>
      </c>
      <c r="M859" s="242">
        <f>'Merluza común Artesanal'!L658</f>
        <v>0.67999577747281736</v>
      </c>
      <c r="N859" s="215">
        <f>'Merluza común Artesanal'!M658</f>
        <v>43255</v>
      </c>
      <c r="O859" s="45">
        <f>'Cesiones Individuales'!$B$3</f>
        <v>43465</v>
      </c>
    </row>
    <row r="860" spans="1:15" ht="15.75" customHeight="1">
      <c r="A860" s="44" t="s">
        <v>235</v>
      </c>
      <c r="B860" s="44" t="s">
        <v>236</v>
      </c>
      <c r="C860" s="44" t="s">
        <v>390</v>
      </c>
      <c r="D860" s="44" t="s">
        <v>268</v>
      </c>
      <c r="E860" s="35" t="s">
        <v>342</v>
      </c>
      <c r="F860" s="44" t="s">
        <v>243</v>
      </c>
      <c r="G860" s="44" t="s">
        <v>244</v>
      </c>
      <c r="H860" s="237">
        <f>'Merluza común Artesanal'!G659</f>
        <v>17.106999999999999</v>
      </c>
      <c r="I860" s="237">
        <f>'Merluza común Artesanal'!H659</f>
        <v>0</v>
      </c>
      <c r="J860" s="237">
        <f>'Merluza común Artesanal'!I659</f>
        <v>32.264000000000003</v>
      </c>
      <c r="K860" s="237">
        <f>'Merluza común Artesanal'!J659</f>
        <v>31.146999999999998</v>
      </c>
      <c r="L860" s="237">
        <f>'Merluza común Artesanal'!K659</f>
        <v>1.1170000000000044</v>
      </c>
      <c r="M860" s="242">
        <f>'Merluza común Artesanal'!L659</f>
        <v>0.96537937019588382</v>
      </c>
      <c r="N860" s="215" t="str">
        <f>'Merluza común Artesanal'!M659</f>
        <v xml:space="preserve"> -</v>
      </c>
      <c r="O860" s="45">
        <f>'Cesiones Individuales'!$B$3</f>
        <v>43465</v>
      </c>
    </row>
    <row r="861" spans="1:15" ht="15.75" customHeight="1">
      <c r="A861" s="44" t="s">
        <v>235</v>
      </c>
      <c r="B861" s="44" t="s">
        <v>236</v>
      </c>
      <c r="C861" s="44" t="s">
        <v>390</v>
      </c>
      <c r="D861" s="44" t="s">
        <v>268</v>
      </c>
      <c r="E861" s="35" t="s">
        <v>342</v>
      </c>
      <c r="F861" s="44" t="s">
        <v>240</v>
      </c>
      <c r="G861" s="44" t="s">
        <v>244</v>
      </c>
      <c r="H861" s="237">
        <f>'Merluza común Artesanal'!N657</f>
        <v>68.47399999999999</v>
      </c>
      <c r="I861" s="237">
        <f>'Merluza común Artesanal'!O657</f>
        <v>0</v>
      </c>
      <c r="J861" s="237">
        <f>'Merluza común Artesanal'!P657</f>
        <v>68.47399999999999</v>
      </c>
      <c r="K861" s="237">
        <f>'Merluza común Artesanal'!Q657</f>
        <v>67.356999999999999</v>
      </c>
      <c r="L861" s="237">
        <f>'Merluza común Artesanal'!R657</f>
        <v>1.1169999999999902</v>
      </c>
      <c r="M861" s="242">
        <f>'Merluza común Artesanal'!S657</f>
        <v>0.98368723895201116</v>
      </c>
      <c r="N861" s="215" t="s">
        <v>583</v>
      </c>
      <c r="O861" s="45">
        <f>'Cesiones Individuales'!$B$3</f>
        <v>43465</v>
      </c>
    </row>
    <row r="862" spans="1:15" ht="15.75" customHeight="1">
      <c r="A862" s="44" t="s">
        <v>235</v>
      </c>
      <c r="B862" s="44" t="s">
        <v>236</v>
      </c>
      <c r="C862" s="44" t="s">
        <v>390</v>
      </c>
      <c r="D862" s="44" t="s">
        <v>268</v>
      </c>
      <c r="E862" s="35" t="s">
        <v>343</v>
      </c>
      <c r="F862" s="44" t="s">
        <v>240</v>
      </c>
      <c r="G862" s="44" t="s">
        <v>240</v>
      </c>
      <c r="H862" s="237">
        <f>'Merluza común Artesanal'!G660</f>
        <v>0.96099999999999997</v>
      </c>
      <c r="I862" s="237">
        <f>'Merluza común Artesanal'!H660</f>
        <v>0</v>
      </c>
      <c r="J862" s="237">
        <f>'Merluza común Artesanal'!I660</f>
        <v>0.96099999999999997</v>
      </c>
      <c r="K862" s="237">
        <f>'Merluza común Artesanal'!J660</f>
        <v>0</v>
      </c>
      <c r="L862" s="237">
        <f>'Merluza común Artesanal'!K660</f>
        <v>0.96099999999999997</v>
      </c>
      <c r="M862" s="242">
        <f>'Merluza común Artesanal'!L660</f>
        <v>0</v>
      </c>
      <c r="N862" s="215" t="str">
        <f>'Merluza común Artesanal'!M660</f>
        <v xml:space="preserve"> -</v>
      </c>
      <c r="O862" s="45">
        <f>'Cesiones Individuales'!$B$3</f>
        <v>43465</v>
      </c>
    </row>
    <row r="863" spans="1:15" ht="15.75" customHeight="1">
      <c r="A863" s="44" t="s">
        <v>235</v>
      </c>
      <c r="B863" s="44" t="s">
        <v>236</v>
      </c>
      <c r="C863" s="44" t="s">
        <v>390</v>
      </c>
      <c r="D863" s="44" t="s">
        <v>268</v>
      </c>
      <c r="E863" s="35" t="s">
        <v>343</v>
      </c>
      <c r="F863" s="44" t="s">
        <v>241</v>
      </c>
      <c r="G863" s="44" t="s">
        <v>242</v>
      </c>
      <c r="H863" s="237">
        <f>'Merluza común Artesanal'!G661</f>
        <v>4.5030000000000001</v>
      </c>
      <c r="I863" s="237">
        <f>'Merluza común Artesanal'!H661</f>
        <v>0</v>
      </c>
      <c r="J863" s="237">
        <f>'Merluza común Artesanal'!I661</f>
        <v>5.4640000000000004</v>
      </c>
      <c r="K863" s="237">
        <f>'Merluza común Artesanal'!J661</f>
        <v>2.94</v>
      </c>
      <c r="L863" s="237">
        <f>'Merluza común Artesanal'!K661</f>
        <v>2.5240000000000005</v>
      </c>
      <c r="M863" s="242">
        <f>'Merluza común Artesanal'!L661</f>
        <v>0.5380673499267935</v>
      </c>
      <c r="N863" s="135" t="str">
        <f>'Merluza común Artesanal'!M661</f>
        <v xml:space="preserve"> -</v>
      </c>
      <c r="O863" s="45">
        <f>'Cesiones Individuales'!$B$3</f>
        <v>43465</v>
      </c>
    </row>
    <row r="864" spans="1:15" ht="15.75" customHeight="1">
      <c r="A864" s="44" t="s">
        <v>235</v>
      </c>
      <c r="B864" s="44" t="s">
        <v>236</v>
      </c>
      <c r="C864" s="44" t="s">
        <v>390</v>
      </c>
      <c r="D864" s="44" t="s">
        <v>268</v>
      </c>
      <c r="E864" s="35" t="s">
        <v>343</v>
      </c>
      <c r="F864" s="44" t="s">
        <v>243</v>
      </c>
      <c r="G864" s="44" t="s">
        <v>244</v>
      </c>
      <c r="H864" s="237">
        <f>'Merluza común Artesanal'!G662</f>
        <v>5.4649999999999999</v>
      </c>
      <c r="I864" s="237">
        <f>'Merluza común Artesanal'!H662</f>
        <v>-2</v>
      </c>
      <c r="J864" s="237">
        <f>'Merluza común Artesanal'!I662</f>
        <v>5.9890000000000008</v>
      </c>
      <c r="K864" s="237">
        <f>'Merluza común Artesanal'!J662</f>
        <v>7.758</v>
      </c>
      <c r="L864" s="237">
        <f>'Merluza común Artesanal'!K662</f>
        <v>-1.7689999999999992</v>
      </c>
      <c r="M864" s="242">
        <f>'Merluza común Artesanal'!L662</f>
        <v>1.2953748538988143</v>
      </c>
      <c r="N864" s="135">
        <f>'Merluza común Artesanal'!M662</f>
        <v>43446</v>
      </c>
      <c r="O864" s="45">
        <f>'Cesiones Individuales'!$B$3</f>
        <v>43465</v>
      </c>
    </row>
    <row r="865" spans="1:15" ht="15.75" customHeight="1">
      <c r="A865" s="44" t="s">
        <v>235</v>
      </c>
      <c r="B865" s="44" t="s">
        <v>236</v>
      </c>
      <c r="C865" s="44" t="s">
        <v>390</v>
      </c>
      <c r="D865" s="44" t="s">
        <v>268</v>
      </c>
      <c r="E865" s="35" t="s">
        <v>343</v>
      </c>
      <c r="F865" s="44" t="s">
        <v>240</v>
      </c>
      <c r="G865" s="44" t="s">
        <v>244</v>
      </c>
      <c r="H865" s="237">
        <f>'Merluza común Artesanal'!N660</f>
        <v>10.929</v>
      </c>
      <c r="I865" s="237">
        <f>'Merluza común Artesanal'!O660</f>
        <v>-2</v>
      </c>
      <c r="J865" s="237">
        <f>'Merluza común Artesanal'!P660</f>
        <v>8.9290000000000003</v>
      </c>
      <c r="K865" s="237">
        <f>'Merluza común Artesanal'!Q660</f>
        <v>10.698</v>
      </c>
      <c r="L865" s="237">
        <f>'Merluza común Artesanal'!R660</f>
        <v>-1.7690000000000001</v>
      </c>
      <c r="M865" s="242">
        <f>'Merluza común Artesanal'!S660</f>
        <v>1.1981184903124651</v>
      </c>
      <c r="N865" s="135" t="s">
        <v>583</v>
      </c>
      <c r="O865" s="45">
        <f>'Cesiones Individuales'!$B$3</f>
        <v>43465</v>
      </c>
    </row>
    <row r="866" spans="1:15" ht="15.75" customHeight="1">
      <c r="A866" s="44" t="s">
        <v>235</v>
      </c>
      <c r="B866" s="44" t="s">
        <v>236</v>
      </c>
      <c r="C866" s="44" t="s">
        <v>390</v>
      </c>
      <c r="D866" s="44" t="s">
        <v>268</v>
      </c>
      <c r="E866" s="35" t="s">
        <v>344</v>
      </c>
      <c r="F866" s="44" t="s">
        <v>240</v>
      </c>
      <c r="G866" s="44" t="s">
        <v>240</v>
      </c>
      <c r="H866" s="237">
        <f>'Merluza común Artesanal'!G663</f>
        <v>3.3050000000000002</v>
      </c>
      <c r="I866" s="237">
        <f>'Merluza común Artesanal'!H663</f>
        <v>0</v>
      </c>
      <c r="J866" s="237">
        <f>'Merluza común Artesanal'!I663</f>
        <v>3.3050000000000002</v>
      </c>
      <c r="K866" s="237">
        <f>'Merluza común Artesanal'!J663</f>
        <v>0</v>
      </c>
      <c r="L866" s="237">
        <f>'Merluza común Artesanal'!K663</f>
        <v>3.3050000000000002</v>
      </c>
      <c r="M866" s="242">
        <f>'Merluza común Artesanal'!L663</f>
        <v>0</v>
      </c>
      <c r="N866" s="135" t="str">
        <f>'Merluza común Artesanal'!M663</f>
        <v xml:space="preserve"> -</v>
      </c>
      <c r="O866" s="45">
        <f>'Cesiones Individuales'!$B$3</f>
        <v>43465</v>
      </c>
    </row>
    <row r="867" spans="1:15" ht="15.75" customHeight="1">
      <c r="A867" s="44" t="s">
        <v>235</v>
      </c>
      <c r="B867" s="44" t="s">
        <v>236</v>
      </c>
      <c r="C867" s="44" t="s">
        <v>390</v>
      </c>
      <c r="D867" s="44" t="s">
        <v>268</v>
      </c>
      <c r="E867" s="35" t="s">
        <v>344</v>
      </c>
      <c r="F867" s="44" t="s">
        <v>241</v>
      </c>
      <c r="G867" s="44" t="s">
        <v>242</v>
      </c>
      <c r="H867" s="237">
        <f>'Merluza común Artesanal'!G664</f>
        <v>15.476000000000001</v>
      </c>
      <c r="I867" s="237">
        <f>'Merluza común Artesanal'!H664</f>
        <v>20.5</v>
      </c>
      <c r="J867" s="237">
        <f>'Merluza común Artesanal'!I664</f>
        <v>39.280999999999999</v>
      </c>
      <c r="K867" s="237">
        <f>'Merluza común Artesanal'!J664</f>
        <v>4.024</v>
      </c>
      <c r="L867" s="237">
        <f>'Merluza común Artesanal'!K664</f>
        <v>35.256999999999998</v>
      </c>
      <c r="M867" s="242">
        <f>'Merluza común Artesanal'!L664</f>
        <v>0.10244138387515593</v>
      </c>
      <c r="N867" s="135" t="str">
        <f>'Merluza común Artesanal'!M664</f>
        <v xml:space="preserve"> -</v>
      </c>
      <c r="O867" s="45">
        <f>'Cesiones Individuales'!$B$3</f>
        <v>43465</v>
      </c>
    </row>
    <row r="868" spans="1:15" ht="15.75" customHeight="1">
      <c r="A868" s="44" t="s">
        <v>235</v>
      </c>
      <c r="B868" s="44" t="s">
        <v>236</v>
      </c>
      <c r="C868" s="44" t="s">
        <v>390</v>
      </c>
      <c r="D868" s="44" t="s">
        <v>268</v>
      </c>
      <c r="E868" s="35" t="s">
        <v>344</v>
      </c>
      <c r="F868" s="44" t="s">
        <v>243</v>
      </c>
      <c r="G868" s="44" t="s">
        <v>244</v>
      </c>
      <c r="H868" s="237">
        <f>'Merluza común Artesanal'!G665</f>
        <v>18.782</v>
      </c>
      <c r="I868" s="237">
        <f>'Merluza común Artesanal'!H665</f>
        <v>0</v>
      </c>
      <c r="J868" s="237">
        <f>'Merluza común Artesanal'!I665</f>
        <v>54.039000000000001</v>
      </c>
      <c r="K868" s="237">
        <f>'Merluza común Artesanal'!J665</f>
        <v>14.005000000000001</v>
      </c>
      <c r="L868" s="237">
        <f>'Merluza común Artesanal'!K665</f>
        <v>40.033999999999999</v>
      </c>
      <c r="M868" s="242">
        <f>'Merluza común Artesanal'!L665</f>
        <v>0.25916467736264548</v>
      </c>
      <c r="N868" s="135" t="str">
        <f>'Merluza común Artesanal'!M665</f>
        <v xml:space="preserve"> -</v>
      </c>
      <c r="O868" s="45">
        <f>'Cesiones Individuales'!$B$3</f>
        <v>43465</v>
      </c>
    </row>
    <row r="869" spans="1:15" ht="15.75" customHeight="1">
      <c r="A869" s="44" t="s">
        <v>235</v>
      </c>
      <c r="B869" s="44" t="s">
        <v>236</v>
      </c>
      <c r="C869" s="44" t="s">
        <v>390</v>
      </c>
      <c r="D869" s="44" t="s">
        <v>268</v>
      </c>
      <c r="E869" s="35" t="s">
        <v>344</v>
      </c>
      <c r="F869" s="44" t="s">
        <v>240</v>
      </c>
      <c r="G869" s="44" t="s">
        <v>244</v>
      </c>
      <c r="H869" s="237">
        <f>'Merluza común Artesanal'!N663</f>
        <v>37.563000000000002</v>
      </c>
      <c r="I869" s="237">
        <f>'Merluza común Artesanal'!O663</f>
        <v>20.5</v>
      </c>
      <c r="J869" s="237">
        <f>'Merluza común Artesanal'!P663</f>
        <v>58.063000000000002</v>
      </c>
      <c r="K869" s="237">
        <f>'Merluza común Artesanal'!Q663</f>
        <v>18.029</v>
      </c>
      <c r="L869" s="237">
        <f>'Merluza común Artesanal'!R663</f>
        <v>40.034000000000006</v>
      </c>
      <c r="M869" s="242">
        <f>'Merluza común Artesanal'!S663</f>
        <v>0.31050755214163922</v>
      </c>
      <c r="N869" s="135" t="s">
        <v>583</v>
      </c>
      <c r="O869" s="45">
        <f>'Cesiones Individuales'!$B$3</f>
        <v>43465</v>
      </c>
    </row>
    <row r="870" spans="1:15" ht="15.75" customHeight="1">
      <c r="A870" s="44" t="s">
        <v>235</v>
      </c>
      <c r="B870" s="44" t="s">
        <v>236</v>
      </c>
      <c r="C870" s="44" t="s">
        <v>390</v>
      </c>
      <c r="D870" s="44" t="s">
        <v>268</v>
      </c>
      <c r="E870" s="35" t="s">
        <v>347</v>
      </c>
      <c r="F870" s="44" t="s">
        <v>240</v>
      </c>
      <c r="G870" s="44" t="s">
        <v>240</v>
      </c>
      <c r="H870" s="237">
        <f>'Merluza común Artesanal'!G666</f>
        <v>1.089</v>
      </c>
      <c r="I870" s="237">
        <f>'Merluza común Artesanal'!H666</f>
        <v>0</v>
      </c>
      <c r="J870" s="237">
        <f>'Merluza común Artesanal'!I666</f>
        <v>1.089</v>
      </c>
      <c r="K870" s="237">
        <f>'Merluza común Artesanal'!J666</f>
        <v>0</v>
      </c>
      <c r="L870" s="237">
        <f>'Merluza común Artesanal'!K666</f>
        <v>1.089</v>
      </c>
      <c r="M870" s="242">
        <f>'Merluza común Artesanal'!L666</f>
        <v>0</v>
      </c>
      <c r="N870" s="135" t="str">
        <f>'Merluza común Artesanal'!M666</f>
        <v xml:space="preserve"> -</v>
      </c>
      <c r="O870" s="45">
        <f>'Cesiones Individuales'!$B$3</f>
        <v>43465</v>
      </c>
    </row>
    <row r="871" spans="1:15" ht="15.75" customHeight="1">
      <c r="A871" s="44" t="s">
        <v>235</v>
      </c>
      <c r="B871" s="44" t="s">
        <v>236</v>
      </c>
      <c r="C871" s="44" t="s">
        <v>390</v>
      </c>
      <c r="D871" s="44" t="s">
        <v>268</v>
      </c>
      <c r="E871" s="35" t="s">
        <v>347</v>
      </c>
      <c r="F871" s="44" t="s">
        <v>241</v>
      </c>
      <c r="G871" s="44" t="s">
        <v>242</v>
      </c>
      <c r="H871" s="237">
        <f>'Merluza común Artesanal'!G667</f>
        <v>5.0999999999999996</v>
      </c>
      <c r="I871" s="237">
        <f>'Merluza común Artesanal'!H667</f>
        <v>0</v>
      </c>
      <c r="J871" s="237">
        <f>'Merluza común Artesanal'!I667</f>
        <v>6.1890000000000001</v>
      </c>
      <c r="K871" s="237">
        <f>'Merluza común Artesanal'!J667</f>
        <v>0.09</v>
      </c>
      <c r="L871" s="237">
        <f>'Merluza común Artesanal'!K667</f>
        <v>6.0990000000000002</v>
      </c>
      <c r="M871" s="242">
        <f>'Merluza común Artesanal'!L667</f>
        <v>1.454192922927775E-2</v>
      </c>
      <c r="N871" s="135" t="str">
        <f>'Merluza común Artesanal'!M667</f>
        <v xml:space="preserve"> -</v>
      </c>
      <c r="O871" s="45">
        <f>'Cesiones Individuales'!$B$3</f>
        <v>43465</v>
      </c>
    </row>
    <row r="872" spans="1:15" ht="15.75" customHeight="1">
      <c r="A872" s="44" t="s">
        <v>235</v>
      </c>
      <c r="B872" s="44" t="s">
        <v>236</v>
      </c>
      <c r="C872" s="44" t="s">
        <v>390</v>
      </c>
      <c r="D872" s="44" t="s">
        <v>268</v>
      </c>
      <c r="E872" s="35" t="s">
        <v>347</v>
      </c>
      <c r="F872" s="44" t="s">
        <v>243</v>
      </c>
      <c r="G872" s="44" t="s">
        <v>244</v>
      </c>
      <c r="H872" s="237">
        <f>'Merluza común Artesanal'!G668</f>
        <v>6.19</v>
      </c>
      <c r="I872" s="237">
        <f>'Merluza común Artesanal'!H668</f>
        <v>0</v>
      </c>
      <c r="J872" s="237">
        <f>'Merluza común Artesanal'!I668</f>
        <v>12.289000000000001</v>
      </c>
      <c r="K872" s="237">
        <f>'Merluza común Artesanal'!J668</f>
        <v>6.6630000000000003</v>
      </c>
      <c r="L872" s="237">
        <f>'Merluza común Artesanal'!K668</f>
        <v>5.6260000000000012</v>
      </c>
      <c r="M872" s="242">
        <f>'Merluza común Artesanal'!L668</f>
        <v>0.54219220441044835</v>
      </c>
      <c r="N872" s="135" t="str">
        <f>'Merluza común Artesanal'!M668</f>
        <v xml:space="preserve"> -</v>
      </c>
      <c r="O872" s="45">
        <f>'Cesiones Individuales'!$B$3</f>
        <v>43465</v>
      </c>
    </row>
    <row r="873" spans="1:15" ht="15.75" customHeight="1">
      <c r="A873" s="44" t="s">
        <v>235</v>
      </c>
      <c r="B873" s="44" t="s">
        <v>236</v>
      </c>
      <c r="C873" s="44" t="s">
        <v>390</v>
      </c>
      <c r="D873" s="44" t="s">
        <v>268</v>
      </c>
      <c r="E873" s="35" t="s">
        <v>347</v>
      </c>
      <c r="F873" s="44" t="s">
        <v>240</v>
      </c>
      <c r="G873" s="44" t="s">
        <v>244</v>
      </c>
      <c r="H873" s="237">
        <f>'Merluza común Artesanal'!N666</f>
        <v>12.379000000000001</v>
      </c>
      <c r="I873" s="237">
        <f>'Merluza común Artesanal'!O666</f>
        <v>0</v>
      </c>
      <c r="J873" s="237">
        <f>'Merluza común Artesanal'!P666</f>
        <v>12.379000000000001</v>
      </c>
      <c r="K873" s="237">
        <f>'Merluza común Artesanal'!Q666</f>
        <v>6.7530000000000001</v>
      </c>
      <c r="L873" s="237">
        <f>'Merluza común Artesanal'!R666</f>
        <v>5.6260000000000012</v>
      </c>
      <c r="M873" s="242">
        <f>'Merluza común Artesanal'!S666</f>
        <v>0.54552063979319809</v>
      </c>
      <c r="N873" s="135" t="s">
        <v>583</v>
      </c>
      <c r="O873" s="45">
        <f>'Cesiones Individuales'!$B$3</f>
        <v>43465</v>
      </c>
    </row>
    <row r="874" spans="1:15" ht="15.75" customHeight="1">
      <c r="A874" s="44" t="s">
        <v>235</v>
      </c>
      <c r="B874" s="44" t="s">
        <v>236</v>
      </c>
      <c r="C874" s="44" t="s">
        <v>390</v>
      </c>
      <c r="D874" s="44" t="s">
        <v>268</v>
      </c>
      <c r="E874" s="35" t="s">
        <v>345</v>
      </c>
      <c r="F874" s="44" t="s">
        <v>240</v>
      </c>
      <c r="G874" s="44" t="s">
        <v>240</v>
      </c>
      <c r="H874" s="237">
        <f>'Merluza común Artesanal'!G669</f>
        <v>2.964</v>
      </c>
      <c r="I874" s="237">
        <f>'Merluza común Artesanal'!H669</f>
        <v>-2.9390000000000001</v>
      </c>
      <c r="J874" s="237">
        <f>'Merluza común Artesanal'!I669</f>
        <v>2.4999999999999911E-2</v>
      </c>
      <c r="K874" s="237">
        <f>'Merluza común Artesanal'!J669</f>
        <v>0</v>
      </c>
      <c r="L874" s="237">
        <f>'Merluza común Artesanal'!K669</f>
        <v>2.4999999999999911E-2</v>
      </c>
      <c r="M874" s="242">
        <f>'Merluza común Artesanal'!L669</f>
        <v>0</v>
      </c>
      <c r="N874" s="135" t="str">
        <f>'Merluza común Artesanal'!M669</f>
        <v xml:space="preserve"> -</v>
      </c>
      <c r="O874" s="45">
        <f>'Cesiones Individuales'!$B$3</f>
        <v>43465</v>
      </c>
    </row>
    <row r="875" spans="1:15" ht="15.75" customHeight="1">
      <c r="A875" s="44" t="s">
        <v>235</v>
      </c>
      <c r="B875" s="44" t="s">
        <v>236</v>
      </c>
      <c r="C875" s="44" t="s">
        <v>390</v>
      </c>
      <c r="D875" s="44" t="s">
        <v>268</v>
      </c>
      <c r="E875" s="35" t="s">
        <v>345</v>
      </c>
      <c r="F875" s="44" t="s">
        <v>241</v>
      </c>
      <c r="G875" s="44" t="s">
        <v>242</v>
      </c>
      <c r="H875" s="237">
        <f>'Merluza común Artesanal'!G670</f>
        <v>13.877000000000001</v>
      </c>
      <c r="I875" s="237">
        <f>'Merluza común Artesanal'!H670</f>
        <v>-13.760999999999999</v>
      </c>
      <c r="J875" s="237">
        <f>'Merluza común Artesanal'!I670</f>
        <v>0.14100000000000135</v>
      </c>
      <c r="K875" s="237">
        <f>'Merluza común Artesanal'!J670</f>
        <v>0</v>
      </c>
      <c r="L875" s="237">
        <f>'Merluza común Artesanal'!K670</f>
        <v>0.14100000000000135</v>
      </c>
      <c r="M875" s="242">
        <f>'Merluza común Artesanal'!L670</f>
        <v>0</v>
      </c>
      <c r="N875" s="135" t="str">
        <f>'Merluza común Artesanal'!M670</f>
        <v xml:space="preserve"> -</v>
      </c>
      <c r="O875" s="45">
        <f>'Cesiones Individuales'!$B$3</f>
        <v>43465</v>
      </c>
    </row>
    <row r="876" spans="1:15" ht="15.75" customHeight="1">
      <c r="A876" s="44" t="s">
        <v>235</v>
      </c>
      <c r="B876" s="44" t="s">
        <v>236</v>
      </c>
      <c r="C876" s="44" t="s">
        <v>390</v>
      </c>
      <c r="D876" s="44" t="s">
        <v>268</v>
      </c>
      <c r="E876" s="35" t="s">
        <v>345</v>
      </c>
      <c r="F876" s="44" t="s">
        <v>243</v>
      </c>
      <c r="G876" s="44" t="s">
        <v>244</v>
      </c>
      <c r="H876" s="237">
        <f>'Merluza común Artesanal'!G671</f>
        <v>16.841999999999999</v>
      </c>
      <c r="I876" s="237">
        <f>'Merluza común Artesanal'!H671</f>
        <v>-16.7</v>
      </c>
      <c r="J876" s="237">
        <f>'Merluza común Artesanal'!I671</f>
        <v>0.28300000000000081</v>
      </c>
      <c r="K876" s="237">
        <f>'Merluza común Artesanal'!J671</f>
        <v>0</v>
      </c>
      <c r="L876" s="237">
        <f>'Merluza común Artesanal'!K671</f>
        <v>0.28300000000000081</v>
      </c>
      <c r="M876" s="242">
        <f>'Merluza común Artesanal'!L671</f>
        <v>0</v>
      </c>
      <c r="N876" s="135" t="str">
        <f>'Merluza común Artesanal'!M671</f>
        <v xml:space="preserve"> -</v>
      </c>
      <c r="O876" s="45">
        <f>'Cesiones Individuales'!$B$3</f>
        <v>43465</v>
      </c>
    </row>
    <row r="877" spans="1:15" ht="15.75" customHeight="1">
      <c r="A877" s="44" t="s">
        <v>235</v>
      </c>
      <c r="B877" s="44" t="s">
        <v>236</v>
      </c>
      <c r="C877" s="44" t="s">
        <v>390</v>
      </c>
      <c r="D877" s="44" t="s">
        <v>268</v>
      </c>
      <c r="E877" s="35" t="s">
        <v>345</v>
      </c>
      <c r="F877" s="44" t="s">
        <v>240</v>
      </c>
      <c r="G877" s="44" t="s">
        <v>244</v>
      </c>
      <c r="H877" s="237">
        <f>'Merluza común Artesanal'!N669</f>
        <v>33.683</v>
      </c>
      <c r="I877" s="237">
        <f>'Merluza común Artesanal'!O669</f>
        <v>-33.4</v>
      </c>
      <c r="J877" s="237">
        <f>'Merluza común Artesanal'!P669</f>
        <v>0.28300000000000125</v>
      </c>
      <c r="K877" s="237">
        <f>'Merluza común Artesanal'!Q669</f>
        <v>0</v>
      </c>
      <c r="L877" s="237">
        <f>'Merluza común Artesanal'!R669</f>
        <v>0.28300000000000125</v>
      </c>
      <c r="M877" s="242">
        <f>'Merluza común Artesanal'!S669</f>
        <v>0</v>
      </c>
      <c r="N877" s="135" t="s">
        <v>583</v>
      </c>
      <c r="O877" s="45">
        <f>'Cesiones Individuales'!$B$3</f>
        <v>43465</v>
      </c>
    </row>
    <row r="878" spans="1:15" ht="15.75" customHeight="1">
      <c r="A878" s="44" t="s">
        <v>235</v>
      </c>
      <c r="B878" s="44" t="s">
        <v>236</v>
      </c>
      <c r="C878" s="44" t="s">
        <v>390</v>
      </c>
      <c r="D878" s="44" t="s">
        <v>268</v>
      </c>
      <c r="E878" s="35" t="s">
        <v>346</v>
      </c>
      <c r="F878" s="44" t="s">
        <v>240</v>
      </c>
      <c r="G878" s="44" t="s">
        <v>240</v>
      </c>
      <c r="H878" s="237">
        <f>'Merluza común Artesanal'!G672</f>
        <v>4.2770000000000001</v>
      </c>
      <c r="I878" s="237">
        <f>'Merluza común Artesanal'!H672</f>
        <v>-2.8159999999999998</v>
      </c>
      <c r="J878" s="237">
        <f>'Merluza común Artesanal'!I672</f>
        <v>1.4610000000000003</v>
      </c>
      <c r="K878" s="237">
        <f>'Merluza común Artesanal'!J672</f>
        <v>0</v>
      </c>
      <c r="L878" s="237">
        <f>'Merluza común Artesanal'!K672</f>
        <v>1.4610000000000003</v>
      </c>
      <c r="M878" s="242">
        <f>'Merluza común Artesanal'!L672</f>
        <v>0</v>
      </c>
      <c r="N878" s="135" t="str">
        <f>'Merluza común Artesanal'!M672</f>
        <v xml:space="preserve"> -</v>
      </c>
      <c r="O878" s="45">
        <f>'Cesiones Individuales'!$B$3</f>
        <v>43465</v>
      </c>
    </row>
    <row r="879" spans="1:15" ht="15.75" customHeight="1">
      <c r="A879" s="44" t="s">
        <v>235</v>
      </c>
      <c r="B879" s="44" t="s">
        <v>236</v>
      </c>
      <c r="C879" s="44" t="s">
        <v>390</v>
      </c>
      <c r="D879" s="44" t="s">
        <v>268</v>
      </c>
      <c r="E879" s="35" t="s">
        <v>346</v>
      </c>
      <c r="F879" s="44" t="s">
        <v>241</v>
      </c>
      <c r="G879" s="44" t="s">
        <v>242</v>
      </c>
      <c r="H879" s="237">
        <f>'Merluza común Artesanal'!G673</f>
        <v>20.027000000000001</v>
      </c>
      <c r="I879" s="237">
        <f>'Merluza común Artesanal'!H673</f>
        <v>-23.584</v>
      </c>
      <c r="J879" s="237">
        <f>'Merluza común Artesanal'!I673</f>
        <v>-2.0959999999999983</v>
      </c>
      <c r="K879" s="237">
        <f>'Merluza común Artesanal'!J673</f>
        <v>0</v>
      </c>
      <c r="L879" s="237">
        <f>'Merluza común Artesanal'!K673</f>
        <v>-2.0959999999999983</v>
      </c>
      <c r="M879" s="242">
        <f>'Merluza común Artesanal'!L673</f>
        <v>0</v>
      </c>
      <c r="N879" s="135">
        <f>'Merluza común Artesanal'!M673</f>
        <v>43258</v>
      </c>
      <c r="O879" s="45">
        <f>'Cesiones Individuales'!$B$3</f>
        <v>43465</v>
      </c>
    </row>
    <row r="880" spans="1:15" ht="15.75" customHeight="1">
      <c r="A880" s="44" t="s">
        <v>235</v>
      </c>
      <c r="B880" s="44" t="s">
        <v>236</v>
      </c>
      <c r="C880" s="44" t="s">
        <v>390</v>
      </c>
      <c r="D880" s="44" t="s">
        <v>268</v>
      </c>
      <c r="E880" s="35" t="s">
        <v>346</v>
      </c>
      <c r="F880" s="44" t="s">
        <v>243</v>
      </c>
      <c r="G880" s="44" t="s">
        <v>244</v>
      </c>
      <c r="H880" s="237">
        <f>'Merluza común Artesanal'!G674</f>
        <v>24.303999999999998</v>
      </c>
      <c r="I880" s="237">
        <f>'Merluza común Artesanal'!H674</f>
        <v>-18</v>
      </c>
      <c r="J880" s="237">
        <f>'Merluza común Artesanal'!I674</f>
        <v>4.2080000000000002</v>
      </c>
      <c r="K880" s="237">
        <f>'Merluza común Artesanal'!J674</f>
        <v>0.4</v>
      </c>
      <c r="L880" s="237">
        <f>'Merluza común Artesanal'!K674</f>
        <v>3.8080000000000003</v>
      </c>
      <c r="M880" s="242">
        <f>'Merluza común Artesanal'!L674</f>
        <v>9.5057034220532327E-2</v>
      </c>
      <c r="N880" s="135" t="str">
        <f>'Merluza común Artesanal'!M674</f>
        <v xml:space="preserve"> -</v>
      </c>
      <c r="O880" s="45">
        <f>'Cesiones Individuales'!$B$3</f>
        <v>43465</v>
      </c>
    </row>
    <row r="881" spans="1:15" ht="15.75" customHeight="1">
      <c r="A881" s="44" t="s">
        <v>235</v>
      </c>
      <c r="B881" s="44" t="s">
        <v>236</v>
      </c>
      <c r="C881" s="44" t="s">
        <v>390</v>
      </c>
      <c r="D881" s="44" t="s">
        <v>268</v>
      </c>
      <c r="E881" s="35" t="s">
        <v>346</v>
      </c>
      <c r="F881" s="44" t="s">
        <v>240</v>
      </c>
      <c r="G881" s="44" t="s">
        <v>244</v>
      </c>
      <c r="H881" s="237">
        <f>'Merluza común Artesanal'!N672</f>
        <v>48.608000000000004</v>
      </c>
      <c r="I881" s="237">
        <f>'Merluza común Artesanal'!O672</f>
        <v>-44.4</v>
      </c>
      <c r="J881" s="237">
        <f>'Merluza común Artesanal'!P672</f>
        <v>4.2080000000000055</v>
      </c>
      <c r="K881" s="237">
        <f>'Merluza común Artesanal'!Q672</f>
        <v>0.4</v>
      </c>
      <c r="L881" s="237">
        <f>'Merluza común Artesanal'!R672</f>
        <v>3.8080000000000056</v>
      </c>
      <c r="M881" s="242">
        <f>'Merluza común Artesanal'!S672</f>
        <v>9.5057034220532202E-2</v>
      </c>
      <c r="N881" s="135" t="s">
        <v>583</v>
      </c>
      <c r="O881" s="45">
        <f>'Cesiones Individuales'!$B$3</f>
        <v>43465</v>
      </c>
    </row>
    <row r="882" spans="1:15" ht="15.75" customHeight="1">
      <c r="A882" s="44" t="s">
        <v>235</v>
      </c>
      <c r="B882" s="44" t="s">
        <v>236</v>
      </c>
      <c r="C882" s="44" t="s">
        <v>390</v>
      </c>
      <c r="D882" s="44" t="s">
        <v>268</v>
      </c>
      <c r="E882" s="35" t="s">
        <v>348</v>
      </c>
      <c r="F882" s="44" t="s">
        <v>240</v>
      </c>
      <c r="G882" s="44" t="s">
        <v>240</v>
      </c>
      <c r="H882" s="237">
        <f>'Merluza común Artesanal'!G675</f>
        <v>7.7009999999999996</v>
      </c>
      <c r="I882" s="237">
        <f>'Merluza común Artesanal'!H675</f>
        <v>0</v>
      </c>
      <c r="J882" s="237">
        <f>'Merluza común Artesanal'!I675</f>
        <v>7.7009999999999996</v>
      </c>
      <c r="K882" s="237">
        <f>'Merluza común Artesanal'!J675</f>
        <v>0.33700000000000002</v>
      </c>
      <c r="L882" s="237">
        <f>'Merluza común Artesanal'!K675</f>
        <v>7.3639999999999999</v>
      </c>
      <c r="M882" s="242">
        <f>'Merluza común Artesanal'!L675</f>
        <v>4.3760550577847036E-2</v>
      </c>
      <c r="N882" s="135" t="str">
        <f>'Merluza común Artesanal'!M675</f>
        <v xml:space="preserve"> -</v>
      </c>
      <c r="O882" s="45">
        <f>'Cesiones Individuales'!$B$3</f>
        <v>43465</v>
      </c>
    </row>
    <row r="883" spans="1:15" ht="15.75" customHeight="1">
      <c r="A883" s="44" t="s">
        <v>235</v>
      </c>
      <c r="B883" s="44" t="s">
        <v>236</v>
      </c>
      <c r="C883" s="44" t="s">
        <v>390</v>
      </c>
      <c r="D883" s="44" t="s">
        <v>268</v>
      </c>
      <c r="E883" s="35" t="s">
        <v>348</v>
      </c>
      <c r="F883" s="44" t="s">
        <v>241</v>
      </c>
      <c r="G883" s="44" t="s">
        <v>242</v>
      </c>
      <c r="H883" s="237">
        <f>'Merluza común Artesanal'!G676</f>
        <v>36.057000000000002</v>
      </c>
      <c r="I883" s="237">
        <f>'Merluza común Artesanal'!H676</f>
        <v>0</v>
      </c>
      <c r="J883" s="237">
        <f>'Merluza común Artesanal'!I676</f>
        <v>43.420999999999999</v>
      </c>
      <c r="K883" s="237">
        <f>'Merluza común Artesanal'!J676</f>
        <v>18.356999999999999</v>
      </c>
      <c r="L883" s="237">
        <f>'Merluza común Artesanal'!K676</f>
        <v>25.064</v>
      </c>
      <c r="M883" s="242">
        <f>'Merluza común Artesanal'!L676</f>
        <v>0.42276778517307295</v>
      </c>
      <c r="N883" s="135" t="str">
        <f>'Merluza común Artesanal'!M676</f>
        <v xml:space="preserve"> -</v>
      </c>
      <c r="O883" s="45">
        <f>'Cesiones Individuales'!$B$3</f>
        <v>43465</v>
      </c>
    </row>
    <row r="884" spans="1:15" ht="15.75" customHeight="1">
      <c r="A884" s="44" t="s">
        <v>235</v>
      </c>
      <c r="B884" s="44" t="s">
        <v>236</v>
      </c>
      <c r="C884" s="44" t="s">
        <v>390</v>
      </c>
      <c r="D884" s="44" t="s">
        <v>268</v>
      </c>
      <c r="E884" s="35" t="s">
        <v>348</v>
      </c>
      <c r="F884" s="44" t="s">
        <v>243</v>
      </c>
      <c r="G884" s="44" t="s">
        <v>244</v>
      </c>
      <c r="H884" s="237">
        <f>'Merluza común Artesanal'!G677</f>
        <v>43.759</v>
      </c>
      <c r="I884" s="237">
        <f>'Merluza común Artesanal'!H677</f>
        <v>0</v>
      </c>
      <c r="J884" s="237">
        <f>'Merluza común Artesanal'!I677</f>
        <v>68.823000000000008</v>
      </c>
      <c r="K884" s="237">
        <f>'Merluza común Artesanal'!J677</f>
        <v>36.889000000000003</v>
      </c>
      <c r="L884" s="237">
        <f>'Merluza común Artesanal'!K677</f>
        <v>31.934000000000005</v>
      </c>
      <c r="M884" s="242">
        <f>'Merluza común Artesanal'!L677</f>
        <v>0.53599814015663372</v>
      </c>
      <c r="N884" s="135" t="str">
        <f>'Merluza común Artesanal'!M677</f>
        <v xml:space="preserve"> -</v>
      </c>
      <c r="O884" s="45">
        <f>'Cesiones Individuales'!$B$3</f>
        <v>43465</v>
      </c>
    </row>
    <row r="885" spans="1:15" ht="15.75" customHeight="1">
      <c r="A885" s="44" t="s">
        <v>235</v>
      </c>
      <c r="B885" s="44" t="s">
        <v>236</v>
      </c>
      <c r="C885" s="44" t="s">
        <v>390</v>
      </c>
      <c r="D885" s="44" t="s">
        <v>268</v>
      </c>
      <c r="E885" s="35" t="s">
        <v>348</v>
      </c>
      <c r="F885" s="44" t="s">
        <v>240</v>
      </c>
      <c r="G885" s="44" t="s">
        <v>244</v>
      </c>
      <c r="H885" s="237">
        <f>'Merluza común Artesanal'!N675</f>
        <v>87.516999999999996</v>
      </c>
      <c r="I885" s="237">
        <f>'Merluza común Artesanal'!O675</f>
        <v>0</v>
      </c>
      <c r="J885" s="237">
        <f>'Merluza común Artesanal'!P675</f>
        <v>87.516999999999996</v>
      </c>
      <c r="K885" s="237">
        <f>'Merluza común Artesanal'!Q675</f>
        <v>55.582999999999998</v>
      </c>
      <c r="L885" s="237">
        <f>'Merluza común Artesanal'!R675</f>
        <v>31.933999999999997</v>
      </c>
      <c r="M885" s="242">
        <f>'Merluza común Artesanal'!S675</f>
        <v>0.63511089274083898</v>
      </c>
      <c r="N885" s="135" t="s">
        <v>583</v>
      </c>
      <c r="O885" s="45">
        <f>'Cesiones Individuales'!$B$3</f>
        <v>43465</v>
      </c>
    </row>
    <row r="886" spans="1:15" ht="15.75" customHeight="1">
      <c r="A886" s="44" t="s">
        <v>235</v>
      </c>
      <c r="B886" s="44" t="s">
        <v>236</v>
      </c>
      <c r="C886" s="44" t="s">
        <v>390</v>
      </c>
      <c r="D886" s="44" t="s">
        <v>268</v>
      </c>
      <c r="E886" s="35" t="s">
        <v>349</v>
      </c>
      <c r="F886" s="44" t="s">
        <v>240</v>
      </c>
      <c r="G886" s="44" t="s">
        <v>240</v>
      </c>
      <c r="H886" s="237">
        <f>'Merluza común Artesanal'!G678</f>
        <v>2.8130000000000002</v>
      </c>
      <c r="I886" s="237">
        <f>'Merluza común Artesanal'!H678</f>
        <v>0</v>
      </c>
      <c r="J886" s="237">
        <f>'Merluza común Artesanal'!I678</f>
        <v>2.8130000000000002</v>
      </c>
      <c r="K886" s="237">
        <f>'Merluza común Artesanal'!J678</f>
        <v>0</v>
      </c>
      <c r="L886" s="237">
        <f>'Merluza común Artesanal'!K678</f>
        <v>2.8130000000000002</v>
      </c>
      <c r="M886" s="242">
        <f>'Merluza común Artesanal'!L678</f>
        <v>0</v>
      </c>
      <c r="N886" s="135" t="str">
        <f>'Merluza común Artesanal'!M678</f>
        <v xml:space="preserve"> -</v>
      </c>
      <c r="O886" s="45">
        <f>'Cesiones Individuales'!$B$3</f>
        <v>43465</v>
      </c>
    </row>
    <row r="887" spans="1:15" ht="15.75" customHeight="1">
      <c r="A887" s="44" t="s">
        <v>235</v>
      </c>
      <c r="B887" s="44" t="s">
        <v>236</v>
      </c>
      <c r="C887" s="44" t="s">
        <v>390</v>
      </c>
      <c r="D887" s="44" t="s">
        <v>268</v>
      </c>
      <c r="E887" s="35" t="s">
        <v>349</v>
      </c>
      <c r="F887" s="44" t="s">
        <v>241</v>
      </c>
      <c r="G887" s="44" t="s">
        <v>242</v>
      </c>
      <c r="H887" s="237">
        <f>'Merluza común Artesanal'!G679</f>
        <v>13.173</v>
      </c>
      <c r="I887" s="237">
        <f>'Merluza común Artesanal'!H679</f>
        <v>0</v>
      </c>
      <c r="J887" s="237">
        <f>'Merluza común Artesanal'!I679</f>
        <v>15.986000000000001</v>
      </c>
      <c r="K887" s="237">
        <f>'Merluza común Artesanal'!J679</f>
        <v>0.56999999999999995</v>
      </c>
      <c r="L887" s="237">
        <f>'Merluza común Artesanal'!K679</f>
        <v>15.416</v>
      </c>
      <c r="M887" s="242">
        <f>'Merluza común Artesanal'!L679</f>
        <v>3.5656199174277488E-2</v>
      </c>
      <c r="N887" s="135" t="str">
        <f>'Merluza común Artesanal'!M679</f>
        <v xml:space="preserve"> -</v>
      </c>
      <c r="O887" s="45">
        <f>'Cesiones Individuales'!$B$3</f>
        <v>43465</v>
      </c>
    </row>
    <row r="888" spans="1:15" ht="15.75" customHeight="1">
      <c r="A888" s="44" t="s">
        <v>235</v>
      </c>
      <c r="B888" s="44" t="s">
        <v>236</v>
      </c>
      <c r="C888" s="44" t="s">
        <v>390</v>
      </c>
      <c r="D888" s="44" t="s">
        <v>268</v>
      </c>
      <c r="E888" s="35" t="s">
        <v>349</v>
      </c>
      <c r="F888" s="44" t="s">
        <v>243</v>
      </c>
      <c r="G888" s="44" t="s">
        <v>244</v>
      </c>
      <c r="H888" s="237">
        <f>'Merluza común Artesanal'!G680</f>
        <v>15.987</v>
      </c>
      <c r="I888" s="237">
        <f>'Merluza común Artesanal'!H680</f>
        <v>-22.9</v>
      </c>
      <c r="J888" s="237">
        <f>'Merluza común Artesanal'!I680</f>
        <v>8.5030000000000019</v>
      </c>
      <c r="K888" s="237">
        <f>'Merluza común Artesanal'!J680</f>
        <v>0.7</v>
      </c>
      <c r="L888" s="237">
        <f>'Merluza común Artesanal'!K680</f>
        <v>7.8030000000000017</v>
      </c>
      <c r="M888" s="242">
        <f>'Merluza común Artesanal'!L680</f>
        <v>8.2323885687404424E-2</v>
      </c>
      <c r="N888" s="135" t="str">
        <f>'Merluza común Artesanal'!M680</f>
        <v xml:space="preserve"> -</v>
      </c>
      <c r="O888" s="45">
        <f>'Cesiones Individuales'!$B$3</f>
        <v>43465</v>
      </c>
    </row>
    <row r="889" spans="1:15" ht="15.75" customHeight="1">
      <c r="A889" s="44" t="s">
        <v>235</v>
      </c>
      <c r="B889" s="44" t="s">
        <v>236</v>
      </c>
      <c r="C889" s="44" t="s">
        <v>390</v>
      </c>
      <c r="D889" s="44" t="s">
        <v>268</v>
      </c>
      <c r="E889" s="35" t="s">
        <v>349</v>
      </c>
      <c r="F889" s="44" t="s">
        <v>240</v>
      </c>
      <c r="G889" s="44" t="s">
        <v>244</v>
      </c>
      <c r="H889" s="237">
        <f>'Merluza común Artesanal'!N678</f>
        <v>31.972999999999999</v>
      </c>
      <c r="I889" s="237">
        <f>'Merluza común Artesanal'!O678</f>
        <v>-22.9</v>
      </c>
      <c r="J889" s="237">
        <f>'Merluza común Artesanal'!P678</f>
        <v>9.0730000000000004</v>
      </c>
      <c r="K889" s="237">
        <f>'Merluza común Artesanal'!Q678</f>
        <v>1.27</v>
      </c>
      <c r="L889" s="237">
        <f>'Merluza común Artesanal'!R678</f>
        <v>7.8030000000000008</v>
      </c>
      <c r="M889" s="242">
        <f>'Merluza común Artesanal'!S678</f>
        <v>0.13997575223189684</v>
      </c>
      <c r="N889" s="135" t="s">
        <v>583</v>
      </c>
      <c r="O889" s="45">
        <f>'Cesiones Individuales'!$B$3</f>
        <v>43465</v>
      </c>
    </row>
    <row r="890" spans="1:15" ht="15.75" customHeight="1">
      <c r="A890" s="44" t="s">
        <v>235</v>
      </c>
      <c r="B890" s="44" t="s">
        <v>236</v>
      </c>
      <c r="C890" s="44" t="s">
        <v>390</v>
      </c>
      <c r="D890" s="44" t="s">
        <v>268</v>
      </c>
      <c r="E890" s="35" t="s">
        <v>350</v>
      </c>
      <c r="F890" s="44" t="s">
        <v>240</v>
      </c>
      <c r="G890" s="44" t="s">
        <v>240</v>
      </c>
      <c r="H890" s="237">
        <f>'Merluza común Artesanal'!G681</f>
        <v>1.2969999999999999</v>
      </c>
      <c r="I890" s="237">
        <f>'Merluza común Artesanal'!H681</f>
        <v>0</v>
      </c>
      <c r="J890" s="237">
        <f>'Merluza común Artesanal'!I681</f>
        <v>1.2969999999999999</v>
      </c>
      <c r="K890" s="237">
        <f>'Merluza común Artesanal'!J681</f>
        <v>0.33</v>
      </c>
      <c r="L890" s="237">
        <f>'Merluza común Artesanal'!K681</f>
        <v>0.96699999999999986</v>
      </c>
      <c r="M890" s="242">
        <f>'Merluza común Artesanal'!L681</f>
        <v>0.25443330763299926</v>
      </c>
      <c r="N890" s="135" t="str">
        <f>'Merluza común Artesanal'!M681</f>
        <v xml:space="preserve"> -</v>
      </c>
      <c r="O890" s="45">
        <f>'Cesiones Individuales'!$B$3</f>
        <v>43465</v>
      </c>
    </row>
    <row r="891" spans="1:15" ht="15.75" customHeight="1">
      <c r="A891" s="44" t="s">
        <v>235</v>
      </c>
      <c r="B891" s="44" t="s">
        <v>236</v>
      </c>
      <c r="C891" s="44" t="s">
        <v>390</v>
      </c>
      <c r="D891" s="44" t="s">
        <v>268</v>
      </c>
      <c r="E891" s="35" t="s">
        <v>350</v>
      </c>
      <c r="F891" s="44" t="s">
        <v>241</v>
      </c>
      <c r="G891" s="44" t="s">
        <v>242</v>
      </c>
      <c r="H891" s="237">
        <f>'Merluza común Artesanal'!G682</f>
        <v>6.0739999999999998</v>
      </c>
      <c r="I891" s="237">
        <f>'Merluza común Artesanal'!H682</f>
        <v>0</v>
      </c>
      <c r="J891" s="237">
        <f>'Merluza común Artesanal'!I682</f>
        <v>7.0409999999999995</v>
      </c>
      <c r="K891" s="237">
        <f>'Merluza común Artesanal'!J682</f>
        <v>3.61</v>
      </c>
      <c r="L891" s="237">
        <f>'Merluza común Artesanal'!K682</f>
        <v>3.4309999999999996</v>
      </c>
      <c r="M891" s="242">
        <f>'Merluza común Artesanal'!L682</f>
        <v>0.51271126260474364</v>
      </c>
      <c r="N891" s="135" t="str">
        <f>'Merluza común Artesanal'!M682</f>
        <v xml:space="preserve"> -</v>
      </c>
      <c r="O891" s="45">
        <f>'Cesiones Individuales'!$B$3</f>
        <v>43465</v>
      </c>
    </row>
    <row r="892" spans="1:15" ht="15.75" customHeight="1">
      <c r="A892" s="44" t="s">
        <v>235</v>
      </c>
      <c r="B892" s="44" t="s">
        <v>236</v>
      </c>
      <c r="C892" s="44" t="s">
        <v>390</v>
      </c>
      <c r="D892" s="44" t="s">
        <v>268</v>
      </c>
      <c r="E892" s="35" t="s">
        <v>350</v>
      </c>
      <c r="F892" s="44" t="s">
        <v>243</v>
      </c>
      <c r="G892" s="44" t="s">
        <v>244</v>
      </c>
      <c r="H892" s="237">
        <f>'Merluza común Artesanal'!G683</f>
        <v>7.3719999999999999</v>
      </c>
      <c r="I892" s="237">
        <f>'Merluza común Artesanal'!H683</f>
        <v>0</v>
      </c>
      <c r="J892" s="237">
        <f>'Merluza común Artesanal'!I683</f>
        <v>10.802999999999999</v>
      </c>
      <c r="K892" s="237">
        <f>'Merluza común Artesanal'!J683</f>
        <v>0.28000000000000003</v>
      </c>
      <c r="L892" s="237">
        <f>'Merluza común Artesanal'!K683</f>
        <v>10.523</v>
      </c>
      <c r="M892" s="242">
        <f>'Merluza común Artesanal'!L683</f>
        <v>2.5918726279737115E-2</v>
      </c>
      <c r="N892" s="135" t="str">
        <f>'Merluza común Artesanal'!M683</f>
        <v xml:space="preserve"> -</v>
      </c>
      <c r="O892" s="45">
        <f>'Cesiones Individuales'!$B$3</f>
        <v>43465</v>
      </c>
    </row>
    <row r="893" spans="1:15" ht="15.75" customHeight="1">
      <c r="A893" s="44" t="s">
        <v>235</v>
      </c>
      <c r="B893" s="44" t="s">
        <v>236</v>
      </c>
      <c r="C893" s="44" t="s">
        <v>390</v>
      </c>
      <c r="D893" s="44" t="s">
        <v>268</v>
      </c>
      <c r="E893" s="35" t="s">
        <v>350</v>
      </c>
      <c r="F893" s="44" t="s">
        <v>240</v>
      </c>
      <c r="G893" s="44" t="s">
        <v>244</v>
      </c>
      <c r="H893" s="237">
        <f>'Merluza común Artesanal'!N681</f>
        <v>14.742999999999999</v>
      </c>
      <c r="I893" s="237">
        <f>'Merluza común Artesanal'!O681</f>
        <v>0</v>
      </c>
      <c r="J893" s="237">
        <f>'Merluza común Artesanal'!P681</f>
        <v>14.742999999999999</v>
      </c>
      <c r="K893" s="237">
        <f>'Merluza común Artesanal'!Q681</f>
        <v>4.22</v>
      </c>
      <c r="L893" s="237">
        <f>'Merluza común Artesanal'!R681</f>
        <v>10.523</v>
      </c>
      <c r="M893" s="242">
        <f>'Merluza común Artesanal'!S681</f>
        <v>0.28623753645798006</v>
      </c>
      <c r="N893" s="135" t="s">
        <v>583</v>
      </c>
      <c r="O893" s="45">
        <f>'Cesiones Individuales'!$B$3</f>
        <v>43465</v>
      </c>
    </row>
    <row r="894" spans="1:15" ht="15.75" customHeight="1">
      <c r="A894" s="44" t="s">
        <v>235</v>
      </c>
      <c r="B894" s="44" t="s">
        <v>236</v>
      </c>
      <c r="C894" s="44" t="s">
        <v>390</v>
      </c>
      <c r="D894" s="44" t="s">
        <v>268</v>
      </c>
      <c r="E894" s="35" t="s">
        <v>351</v>
      </c>
      <c r="F894" s="44" t="s">
        <v>240</v>
      </c>
      <c r="G894" s="44" t="s">
        <v>240</v>
      </c>
      <c r="H894" s="237">
        <f>'Merluza común Artesanal'!G684</f>
        <v>0.156</v>
      </c>
      <c r="I894" s="237">
        <f>'Merluza común Artesanal'!H684</f>
        <v>0</v>
      </c>
      <c r="J894" s="237">
        <f>'Merluza común Artesanal'!I684</f>
        <v>0.156</v>
      </c>
      <c r="K894" s="237">
        <f>'Merluza común Artesanal'!J684</f>
        <v>1</v>
      </c>
      <c r="L894" s="237">
        <f>'Merluza común Artesanal'!K684</f>
        <v>-0.84399999999999997</v>
      </c>
      <c r="M894" s="242">
        <f>'Merluza común Artesanal'!L684</f>
        <v>6.4102564102564106</v>
      </c>
      <c r="N894" s="135" t="str">
        <f>'Merluza común Artesanal'!M684</f>
        <v xml:space="preserve"> -</v>
      </c>
      <c r="O894" s="45">
        <f>'Cesiones Individuales'!$B$3</f>
        <v>43465</v>
      </c>
    </row>
    <row r="895" spans="1:15" ht="15.75" customHeight="1">
      <c r="A895" s="44" t="s">
        <v>235</v>
      </c>
      <c r="B895" s="44" t="s">
        <v>236</v>
      </c>
      <c r="C895" s="44" t="s">
        <v>390</v>
      </c>
      <c r="D895" s="44" t="s">
        <v>268</v>
      </c>
      <c r="E895" s="35" t="s">
        <v>351</v>
      </c>
      <c r="F895" s="44" t="s">
        <v>241</v>
      </c>
      <c r="G895" s="44" t="s">
        <v>242</v>
      </c>
      <c r="H895" s="237">
        <f>'Merluza común Artesanal'!G685</f>
        <v>0.73299999999999998</v>
      </c>
      <c r="I895" s="237">
        <f>'Merluza común Artesanal'!H685</f>
        <v>0</v>
      </c>
      <c r="J895" s="237">
        <f>'Merluza común Artesanal'!I685</f>
        <v>-0.11099999999999999</v>
      </c>
      <c r="K895" s="237">
        <f>'Merluza común Artesanal'!J685</f>
        <v>0</v>
      </c>
      <c r="L895" s="237">
        <f>'Merluza común Artesanal'!K685</f>
        <v>-0.11099999999999999</v>
      </c>
      <c r="M895" s="242">
        <f>'Merluza común Artesanal'!L685</f>
        <v>0</v>
      </c>
      <c r="N895" s="136">
        <f>'Merluza común Artesanal'!M685</f>
        <v>43161</v>
      </c>
      <c r="O895" s="45">
        <f>'Cesiones Individuales'!$B$3</f>
        <v>43465</v>
      </c>
    </row>
    <row r="896" spans="1:15" ht="15.75" customHeight="1">
      <c r="A896" s="44" t="s">
        <v>235</v>
      </c>
      <c r="B896" s="44" t="s">
        <v>236</v>
      </c>
      <c r="C896" s="44" t="s">
        <v>390</v>
      </c>
      <c r="D896" s="44" t="s">
        <v>268</v>
      </c>
      <c r="E896" s="35" t="s">
        <v>351</v>
      </c>
      <c r="F896" s="44" t="s">
        <v>243</v>
      </c>
      <c r="G896" s="44" t="s">
        <v>244</v>
      </c>
      <c r="H896" s="237">
        <f>'Merluza común Artesanal'!G686</f>
        <v>0.89</v>
      </c>
      <c r="I896" s="237">
        <f>'Merluza común Artesanal'!H686</f>
        <v>0</v>
      </c>
      <c r="J896" s="237">
        <f>'Merluza común Artesanal'!I686</f>
        <v>0.77900000000000003</v>
      </c>
      <c r="K896" s="237">
        <f>'Merluza común Artesanal'!J686</f>
        <v>0.77900000000000003</v>
      </c>
      <c r="L896" s="237">
        <f>'Merluza común Artesanal'!K686</f>
        <v>0</v>
      </c>
      <c r="M896" s="242">
        <f>'Merluza común Artesanal'!L686</f>
        <v>1</v>
      </c>
      <c r="N896" s="135">
        <f>'Merluza común Artesanal'!M686</f>
        <v>43465</v>
      </c>
      <c r="O896" s="45">
        <f>'Cesiones Individuales'!$B$3</f>
        <v>43465</v>
      </c>
    </row>
    <row r="897" spans="1:15" ht="15.75" customHeight="1">
      <c r="A897" s="44" t="s">
        <v>235</v>
      </c>
      <c r="B897" s="44" t="s">
        <v>236</v>
      </c>
      <c r="C897" s="44" t="s">
        <v>390</v>
      </c>
      <c r="D897" s="44" t="s">
        <v>268</v>
      </c>
      <c r="E897" s="35" t="s">
        <v>351</v>
      </c>
      <c r="F897" s="44" t="s">
        <v>240</v>
      </c>
      <c r="G897" s="44" t="s">
        <v>244</v>
      </c>
      <c r="H897" s="237">
        <f>'Merluza común Artesanal'!N684</f>
        <v>1.7789999999999999</v>
      </c>
      <c r="I897" s="237">
        <f>'Merluza común Artesanal'!O684</f>
        <v>0</v>
      </c>
      <c r="J897" s="237">
        <f>'Merluza común Artesanal'!P684</f>
        <v>1.7789999999999999</v>
      </c>
      <c r="K897" s="237">
        <f>'Merluza común Artesanal'!Q684</f>
        <v>1.7789999999999999</v>
      </c>
      <c r="L897" s="237">
        <f>'Merluza común Artesanal'!R684</f>
        <v>0</v>
      </c>
      <c r="M897" s="242">
        <f>'Merluza común Artesanal'!S684</f>
        <v>1</v>
      </c>
      <c r="N897" s="135" t="s">
        <v>583</v>
      </c>
      <c r="O897" s="45">
        <f>'Cesiones Individuales'!$B$3</f>
        <v>43465</v>
      </c>
    </row>
    <row r="898" spans="1:15" ht="15.75" customHeight="1">
      <c r="A898" s="44" t="s">
        <v>235</v>
      </c>
      <c r="B898" s="44" t="s">
        <v>236</v>
      </c>
      <c r="C898" s="44" t="s">
        <v>390</v>
      </c>
      <c r="D898" s="44" t="s">
        <v>268</v>
      </c>
      <c r="E898" s="35" t="s">
        <v>352</v>
      </c>
      <c r="F898" s="44" t="s">
        <v>240</v>
      </c>
      <c r="G898" s="44" t="s">
        <v>240</v>
      </c>
      <c r="H898" s="237">
        <f>'Merluza común Artesanal'!G687</f>
        <v>1.873</v>
      </c>
      <c r="I898" s="237">
        <f>'Merluza común Artesanal'!H687</f>
        <v>0</v>
      </c>
      <c r="J898" s="237">
        <f>'Merluza común Artesanal'!I687</f>
        <v>1.873</v>
      </c>
      <c r="K898" s="237">
        <f>'Merluza común Artesanal'!J687</f>
        <v>0</v>
      </c>
      <c r="L898" s="237">
        <f>'Merluza común Artesanal'!K687</f>
        <v>1.873</v>
      </c>
      <c r="M898" s="242">
        <f>'Merluza común Artesanal'!L687</f>
        <v>0</v>
      </c>
      <c r="N898" s="135" t="str">
        <f>'Merluza común Artesanal'!M687</f>
        <v xml:space="preserve"> -</v>
      </c>
      <c r="O898" s="45">
        <f>'Cesiones Individuales'!$B$3</f>
        <v>43465</v>
      </c>
    </row>
    <row r="899" spans="1:15" ht="15.75" customHeight="1">
      <c r="A899" s="44" t="s">
        <v>235</v>
      </c>
      <c r="B899" s="44" t="s">
        <v>236</v>
      </c>
      <c r="C899" s="44" t="s">
        <v>390</v>
      </c>
      <c r="D899" s="44" t="s">
        <v>268</v>
      </c>
      <c r="E899" s="35" t="s">
        <v>352</v>
      </c>
      <c r="F899" s="44" t="s">
        <v>241</v>
      </c>
      <c r="G899" s="44" t="s">
        <v>242</v>
      </c>
      <c r="H899" s="237">
        <f>'Merluza común Artesanal'!G688</f>
        <v>8.7710000000000008</v>
      </c>
      <c r="I899" s="237">
        <f>'Merluza común Artesanal'!H688</f>
        <v>0</v>
      </c>
      <c r="J899" s="237">
        <f>'Merluza común Artesanal'!I688</f>
        <v>10.644</v>
      </c>
      <c r="K899" s="237">
        <f>'Merluza común Artesanal'!J688</f>
        <v>8.0389999999999997</v>
      </c>
      <c r="L899" s="237">
        <f>'Merluza común Artesanal'!K688</f>
        <v>2.6050000000000004</v>
      </c>
      <c r="M899" s="242">
        <f>'Merluza común Artesanal'!L688</f>
        <v>0.75526118000751596</v>
      </c>
      <c r="N899" s="135" t="str">
        <f>'Merluza común Artesanal'!M688</f>
        <v xml:space="preserve"> -</v>
      </c>
      <c r="O899" s="45">
        <f>'Cesiones Individuales'!$B$3</f>
        <v>43465</v>
      </c>
    </row>
    <row r="900" spans="1:15" ht="15.75" customHeight="1">
      <c r="A900" s="44" t="s">
        <v>235</v>
      </c>
      <c r="B900" s="44" t="s">
        <v>236</v>
      </c>
      <c r="C900" s="44" t="s">
        <v>390</v>
      </c>
      <c r="D900" s="44" t="s">
        <v>268</v>
      </c>
      <c r="E900" s="35" t="s">
        <v>352</v>
      </c>
      <c r="F900" s="44" t="s">
        <v>243</v>
      </c>
      <c r="G900" s="44" t="s">
        <v>244</v>
      </c>
      <c r="H900" s="237">
        <f>'Merluza común Artesanal'!G689</f>
        <v>10.644</v>
      </c>
      <c r="I900" s="237">
        <f>'Merluza común Artesanal'!H689</f>
        <v>0</v>
      </c>
      <c r="J900" s="237">
        <f>'Merluza común Artesanal'!I689</f>
        <v>13.249000000000001</v>
      </c>
      <c r="K900" s="237">
        <f>'Merluza común Artesanal'!J689</f>
        <v>9.1120000000000001</v>
      </c>
      <c r="L900" s="237">
        <f>'Merluza común Artesanal'!K689</f>
        <v>4.1370000000000005</v>
      </c>
      <c r="M900" s="242">
        <f>'Merluza común Artesanal'!L689</f>
        <v>0.68775001886934861</v>
      </c>
      <c r="N900" s="135" t="str">
        <f>'Merluza común Artesanal'!M689</f>
        <v xml:space="preserve"> -</v>
      </c>
      <c r="O900" s="45">
        <f>'Cesiones Individuales'!$B$3</f>
        <v>43465</v>
      </c>
    </row>
    <row r="901" spans="1:15" ht="15.75" customHeight="1">
      <c r="A901" s="44" t="s">
        <v>235</v>
      </c>
      <c r="B901" s="44" t="s">
        <v>236</v>
      </c>
      <c r="C901" s="44" t="s">
        <v>390</v>
      </c>
      <c r="D901" s="44" t="s">
        <v>268</v>
      </c>
      <c r="E901" s="35" t="s">
        <v>352</v>
      </c>
      <c r="F901" s="44" t="s">
        <v>240</v>
      </c>
      <c r="G901" s="44" t="s">
        <v>244</v>
      </c>
      <c r="H901" s="237">
        <f>'Merluza común Artesanal'!N687</f>
        <v>21.288</v>
      </c>
      <c r="I901" s="237">
        <f>'Merluza común Artesanal'!O687</f>
        <v>0</v>
      </c>
      <c r="J901" s="237">
        <f>'Merluza común Artesanal'!P687</f>
        <v>21.288</v>
      </c>
      <c r="K901" s="237">
        <f>'Merluza común Artesanal'!Q687</f>
        <v>17.151</v>
      </c>
      <c r="L901" s="237">
        <f>'Merluza común Artesanal'!R687</f>
        <v>4.1370000000000005</v>
      </c>
      <c r="M901" s="242">
        <f>'Merluza común Artesanal'!S687</f>
        <v>0.80566516347237882</v>
      </c>
      <c r="N901" s="135" t="s">
        <v>583</v>
      </c>
      <c r="O901" s="45">
        <f>'Cesiones Individuales'!$B$3</f>
        <v>43465</v>
      </c>
    </row>
    <row r="902" spans="1:15" ht="15.75" customHeight="1">
      <c r="A902" s="44" t="s">
        <v>235</v>
      </c>
      <c r="B902" s="44" t="s">
        <v>236</v>
      </c>
      <c r="C902" s="44" t="s">
        <v>390</v>
      </c>
      <c r="D902" s="44" t="s">
        <v>268</v>
      </c>
      <c r="E902" s="35" t="s">
        <v>353</v>
      </c>
      <c r="F902" s="44" t="s">
        <v>240</v>
      </c>
      <c r="G902" s="44" t="s">
        <v>240</v>
      </c>
      <c r="H902" s="237">
        <f>'Merluza común Artesanal'!G690</f>
        <v>2.9689999999999999</v>
      </c>
      <c r="I902" s="237">
        <f>'Merluza común Artesanal'!H690</f>
        <v>0</v>
      </c>
      <c r="J902" s="237">
        <f>'Merluza común Artesanal'!I690</f>
        <v>2.9689999999999999</v>
      </c>
      <c r="K902" s="237">
        <f>'Merluza común Artesanal'!J690</f>
        <v>0</v>
      </c>
      <c r="L902" s="237">
        <f>'Merluza común Artesanal'!K690</f>
        <v>2.9689999999999999</v>
      </c>
      <c r="M902" s="242">
        <f>'Merluza común Artesanal'!L690</f>
        <v>0</v>
      </c>
      <c r="N902" s="135" t="str">
        <f>'Merluza común Artesanal'!M690</f>
        <v xml:space="preserve"> -</v>
      </c>
      <c r="O902" s="45">
        <f>'Cesiones Individuales'!$B$3</f>
        <v>43465</v>
      </c>
    </row>
    <row r="903" spans="1:15" ht="15.75" customHeight="1">
      <c r="A903" s="44" t="s">
        <v>235</v>
      </c>
      <c r="B903" s="44" t="s">
        <v>236</v>
      </c>
      <c r="C903" s="44" t="s">
        <v>390</v>
      </c>
      <c r="D903" s="44" t="s">
        <v>268</v>
      </c>
      <c r="E903" s="35" t="s">
        <v>353</v>
      </c>
      <c r="F903" s="44" t="s">
        <v>241</v>
      </c>
      <c r="G903" s="44" t="s">
        <v>242</v>
      </c>
      <c r="H903" s="237">
        <f>'Merluza común Artesanal'!G691</f>
        <v>13.901</v>
      </c>
      <c r="I903" s="237">
        <f>'Merluza común Artesanal'!H691</f>
        <v>0</v>
      </c>
      <c r="J903" s="237">
        <f>'Merluza común Artesanal'!I691</f>
        <v>16.87</v>
      </c>
      <c r="K903" s="237">
        <f>'Merluza común Artesanal'!J691</f>
        <v>0.495</v>
      </c>
      <c r="L903" s="237">
        <f>'Merluza común Artesanal'!K691</f>
        <v>16.375</v>
      </c>
      <c r="M903" s="242">
        <f>'Merluza común Artesanal'!L691</f>
        <v>2.9342027267338467E-2</v>
      </c>
      <c r="N903" s="135" t="str">
        <f>'Merluza común Artesanal'!M691</f>
        <v xml:space="preserve"> -</v>
      </c>
      <c r="O903" s="45">
        <f>'Cesiones Individuales'!$B$3</f>
        <v>43465</v>
      </c>
    </row>
    <row r="904" spans="1:15" ht="15.75" customHeight="1">
      <c r="A904" s="44" t="s">
        <v>235</v>
      </c>
      <c r="B904" s="44" t="s">
        <v>236</v>
      </c>
      <c r="C904" s="44" t="s">
        <v>390</v>
      </c>
      <c r="D904" s="44" t="s">
        <v>268</v>
      </c>
      <c r="E904" s="35" t="s">
        <v>353</v>
      </c>
      <c r="F904" s="44" t="s">
        <v>243</v>
      </c>
      <c r="G904" s="44" t="s">
        <v>244</v>
      </c>
      <c r="H904" s="237">
        <f>'Merluza común Artesanal'!G692</f>
        <v>16.870999999999999</v>
      </c>
      <c r="I904" s="237">
        <f>'Merluza común Artesanal'!H692</f>
        <v>-5</v>
      </c>
      <c r="J904" s="237">
        <f>'Merluza común Artesanal'!I692</f>
        <v>28.245999999999999</v>
      </c>
      <c r="K904" s="237">
        <f>'Merluza común Artesanal'!J692</f>
        <v>3.76</v>
      </c>
      <c r="L904" s="237">
        <f>'Merluza común Artesanal'!K692</f>
        <v>24.485999999999997</v>
      </c>
      <c r="M904" s="242">
        <f>'Merluza común Artesanal'!L692</f>
        <v>0.1331161934433194</v>
      </c>
      <c r="N904" s="135" t="str">
        <f>'Merluza común Artesanal'!M692</f>
        <v xml:space="preserve"> -</v>
      </c>
      <c r="O904" s="45">
        <f>'Cesiones Individuales'!$B$3</f>
        <v>43465</v>
      </c>
    </row>
    <row r="905" spans="1:15" ht="15.75" customHeight="1">
      <c r="A905" s="44" t="s">
        <v>235</v>
      </c>
      <c r="B905" s="44" t="s">
        <v>236</v>
      </c>
      <c r="C905" s="44" t="s">
        <v>390</v>
      </c>
      <c r="D905" s="44" t="s">
        <v>268</v>
      </c>
      <c r="E905" s="35" t="s">
        <v>353</v>
      </c>
      <c r="F905" s="44" t="s">
        <v>240</v>
      </c>
      <c r="G905" s="44" t="s">
        <v>244</v>
      </c>
      <c r="H905" s="237">
        <f>'Merluza común Artesanal'!N690</f>
        <v>33.741</v>
      </c>
      <c r="I905" s="237">
        <f>'Merluza común Artesanal'!O690</f>
        <v>-5</v>
      </c>
      <c r="J905" s="237">
        <f>'Merluza común Artesanal'!P690</f>
        <v>28.741</v>
      </c>
      <c r="K905" s="237">
        <f>'Merluza común Artesanal'!Q690</f>
        <v>4.2549999999999999</v>
      </c>
      <c r="L905" s="237">
        <f>'Merluza común Artesanal'!R690</f>
        <v>24.486000000000001</v>
      </c>
      <c r="M905" s="242">
        <f>'Merluza común Artesanal'!S690</f>
        <v>0.1480463449427647</v>
      </c>
      <c r="N905" s="135" t="s">
        <v>583</v>
      </c>
      <c r="O905" s="45">
        <f>'Cesiones Individuales'!$B$3</f>
        <v>43465</v>
      </c>
    </row>
    <row r="906" spans="1:15" ht="15.75" customHeight="1">
      <c r="A906" s="44" t="s">
        <v>235</v>
      </c>
      <c r="B906" s="44" t="s">
        <v>236</v>
      </c>
      <c r="C906" s="44" t="s">
        <v>390</v>
      </c>
      <c r="D906" s="44" t="s">
        <v>268</v>
      </c>
      <c r="E906" s="35" t="s">
        <v>354</v>
      </c>
      <c r="F906" s="44" t="s">
        <v>240</v>
      </c>
      <c r="G906" s="44" t="s">
        <v>240</v>
      </c>
      <c r="H906" s="237">
        <f>'Merluza común Artesanal'!G693</f>
        <v>2.4089999999999998</v>
      </c>
      <c r="I906" s="237">
        <f>'Merluza común Artesanal'!H693</f>
        <v>0</v>
      </c>
      <c r="J906" s="237">
        <f>'Merluza común Artesanal'!I693</f>
        <v>2.4089999999999998</v>
      </c>
      <c r="K906" s="237">
        <f>'Merluza común Artesanal'!J693</f>
        <v>0</v>
      </c>
      <c r="L906" s="237">
        <f>'Merluza común Artesanal'!K693</f>
        <v>2.4089999999999998</v>
      </c>
      <c r="M906" s="242">
        <f>'Merluza común Artesanal'!L693</f>
        <v>0</v>
      </c>
      <c r="N906" s="135" t="str">
        <f>'Merluza común Artesanal'!M693</f>
        <v xml:space="preserve"> -</v>
      </c>
      <c r="O906" s="45">
        <f>'Cesiones Individuales'!$B$3</f>
        <v>43465</v>
      </c>
    </row>
    <row r="907" spans="1:15" ht="15.75" customHeight="1">
      <c r="A907" s="44" t="s">
        <v>235</v>
      </c>
      <c r="B907" s="44" t="s">
        <v>236</v>
      </c>
      <c r="C907" s="44" t="s">
        <v>390</v>
      </c>
      <c r="D907" s="44" t="s">
        <v>268</v>
      </c>
      <c r="E907" s="35" t="s">
        <v>354</v>
      </c>
      <c r="F907" s="44" t="s">
        <v>241</v>
      </c>
      <c r="G907" s="44" t="s">
        <v>242</v>
      </c>
      <c r="H907" s="237">
        <f>'Merluza común Artesanal'!G694</f>
        <v>11.282</v>
      </c>
      <c r="I907" s="237">
        <f>'Merluza común Artesanal'!H694</f>
        <v>0</v>
      </c>
      <c r="J907" s="237">
        <f>'Merluza común Artesanal'!I694</f>
        <v>13.690999999999999</v>
      </c>
      <c r="K907" s="237">
        <f>'Merluza común Artesanal'!J694</f>
        <v>10.17</v>
      </c>
      <c r="L907" s="237">
        <f>'Merluza común Artesanal'!K694</f>
        <v>3.520999999999999</v>
      </c>
      <c r="M907" s="242">
        <f>'Merluza común Artesanal'!L694</f>
        <v>0.74282375283032653</v>
      </c>
      <c r="N907" s="135" t="str">
        <f>'Merluza común Artesanal'!M694</f>
        <v xml:space="preserve"> -</v>
      </c>
      <c r="O907" s="45">
        <f>'Cesiones Individuales'!$B$3</f>
        <v>43465</v>
      </c>
    </row>
    <row r="908" spans="1:15" ht="15.75" customHeight="1">
      <c r="A908" s="44" t="s">
        <v>235</v>
      </c>
      <c r="B908" s="44" t="s">
        <v>236</v>
      </c>
      <c r="C908" s="44" t="s">
        <v>390</v>
      </c>
      <c r="D908" s="44" t="s">
        <v>268</v>
      </c>
      <c r="E908" s="35" t="s">
        <v>354</v>
      </c>
      <c r="F908" s="44" t="s">
        <v>243</v>
      </c>
      <c r="G908" s="44" t="s">
        <v>244</v>
      </c>
      <c r="H908" s="237">
        <f>'Merluza común Artesanal'!G695</f>
        <v>13.692</v>
      </c>
      <c r="I908" s="237">
        <f>'Merluza común Artesanal'!H695</f>
        <v>0</v>
      </c>
      <c r="J908" s="237">
        <f>'Merluza común Artesanal'!I695</f>
        <v>17.213000000000001</v>
      </c>
      <c r="K908" s="237">
        <f>'Merluza común Artesanal'!J695</f>
        <v>13.85</v>
      </c>
      <c r="L908" s="237">
        <f>'Merluza común Artesanal'!K695</f>
        <v>3.3630000000000013</v>
      </c>
      <c r="M908" s="242">
        <f>'Merluza común Artesanal'!L695</f>
        <v>0.80462441178179278</v>
      </c>
      <c r="N908" s="135" t="str">
        <f>'Merluza común Artesanal'!M695</f>
        <v xml:space="preserve"> -</v>
      </c>
      <c r="O908" s="45">
        <f>'Cesiones Individuales'!$B$3</f>
        <v>43465</v>
      </c>
    </row>
    <row r="909" spans="1:15" ht="15.75" customHeight="1">
      <c r="A909" s="44" t="s">
        <v>235</v>
      </c>
      <c r="B909" s="44" t="s">
        <v>236</v>
      </c>
      <c r="C909" s="44" t="s">
        <v>390</v>
      </c>
      <c r="D909" s="44" t="s">
        <v>268</v>
      </c>
      <c r="E909" s="35" t="s">
        <v>354</v>
      </c>
      <c r="F909" s="44" t="s">
        <v>240</v>
      </c>
      <c r="G909" s="44" t="s">
        <v>244</v>
      </c>
      <c r="H909" s="237">
        <f>'Merluza común Artesanal'!N693</f>
        <v>27.382999999999999</v>
      </c>
      <c r="I909" s="237">
        <f>'Merluza común Artesanal'!O693</f>
        <v>0</v>
      </c>
      <c r="J909" s="237">
        <f>'Merluza común Artesanal'!P693</f>
        <v>27.382999999999999</v>
      </c>
      <c r="K909" s="237">
        <f>'Merluza común Artesanal'!Q693</f>
        <v>24.02</v>
      </c>
      <c r="L909" s="237">
        <f>'Merluza común Artesanal'!R693</f>
        <v>3.3629999999999995</v>
      </c>
      <c r="M909" s="242">
        <f>'Merluza común Artesanal'!S693</f>
        <v>0.87718657561260638</v>
      </c>
      <c r="N909" s="135" t="s">
        <v>583</v>
      </c>
      <c r="O909" s="45">
        <f>'Cesiones Individuales'!$B$3</f>
        <v>43465</v>
      </c>
    </row>
    <row r="910" spans="1:15" ht="15.75" customHeight="1">
      <c r="A910" s="44" t="s">
        <v>235</v>
      </c>
      <c r="B910" s="44" t="s">
        <v>236</v>
      </c>
      <c r="C910" s="44" t="s">
        <v>390</v>
      </c>
      <c r="D910" s="44" t="s">
        <v>268</v>
      </c>
      <c r="E910" s="35" t="s">
        <v>355</v>
      </c>
      <c r="F910" s="44" t="s">
        <v>240</v>
      </c>
      <c r="G910" s="44" t="s">
        <v>240</v>
      </c>
      <c r="H910" s="237">
        <f>'Merluza común Artesanal'!G696</f>
        <v>0.4</v>
      </c>
      <c r="I910" s="237">
        <f>'Merluza común Artesanal'!H696</f>
        <v>0</v>
      </c>
      <c r="J910" s="237">
        <f>'Merluza común Artesanal'!I696</f>
        <v>0.4</v>
      </c>
      <c r="K910" s="237">
        <f>'Merluza común Artesanal'!J696</f>
        <v>0</v>
      </c>
      <c r="L910" s="237">
        <f>'Merluza común Artesanal'!K696</f>
        <v>0.4</v>
      </c>
      <c r="M910" s="242">
        <f>'Merluza común Artesanal'!L696</f>
        <v>0</v>
      </c>
      <c r="N910" s="135" t="str">
        <f>'Merluza común Artesanal'!M696</f>
        <v xml:space="preserve"> -</v>
      </c>
      <c r="O910" s="45">
        <f>'Cesiones Individuales'!$B$3</f>
        <v>43465</v>
      </c>
    </row>
    <row r="911" spans="1:15" ht="15.75" customHeight="1">
      <c r="A911" s="44" t="s">
        <v>235</v>
      </c>
      <c r="B911" s="44" t="s">
        <v>236</v>
      </c>
      <c r="C911" s="44" t="s">
        <v>390</v>
      </c>
      <c r="D911" s="44" t="s">
        <v>268</v>
      </c>
      <c r="E911" s="35" t="s">
        <v>355</v>
      </c>
      <c r="F911" s="44" t="s">
        <v>241</v>
      </c>
      <c r="G911" s="44" t="s">
        <v>242</v>
      </c>
      <c r="H911" s="237">
        <f>'Merluza común Artesanal'!G697</f>
        <v>1.8720000000000001</v>
      </c>
      <c r="I911" s="237">
        <f>'Merluza común Artesanal'!H697</f>
        <v>0</v>
      </c>
      <c r="J911" s="237">
        <f>'Merluza común Artesanal'!I697</f>
        <v>2.2720000000000002</v>
      </c>
      <c r="K911" s="237">
        <f>'Merluza común Artesanal'!J697</f>
        <v>0</v>
      </c>
      <c r="L911" s="237">
        <f>'Merluza común Artesanal'!K697</f>
        <v>2.2720000000000002</v>
      </c>
      <c r="M911" s="242">
        <f>'Merluza común Artesanal'!L697</f>
        <v>0</v>
      </c>
      <c r="N911" s="135" t="str">
        <f>'Merluza común Artesanal'!M697</f>
        <v xml:space="preserve"> -</v>
      </c>
      <c r="O911" s="45">
        <f>'Cesiones Individuales'!$B$3</f>
        <v>43465</v>
      </c>
    </row>
    <row r="912" spans="1:15" ht="15.75" customHeight="1">
      <c r="A912" s="44" t="s">
        <v>235</v>
      </c>
      <c r="B912" s="44" t="s">
        <v>236</v>
      </c>
      <c r="C912" s="44" t="s">
        <v>390</v>
      </c>
      <c r="D912" s="44" t="s">
        <v>268</v>
      </c>
      <c r="E912" s="35" t="s">
        <v>355</v>
      </c>
      <c r="F912" s="44" t="s">
        <v>243</v>
      </c>
      <c r="G912" s="44" t="s">
        <v>244</v>
      </c>
      <c r="H912" s="237">
        <f>'Merluza común Artesanal'!G698</f>
        <v>2.2719999999999998</v>
      </c>
      <c r="I912" s="237">
        <f>'Merluza común Artesanal'!H698</f>
        <v>0</v>
      </c>
      <c r="J912" s="237">
        <f>'Merluza común Artesanal'!I698</f>
        <v>4.5440000000000005</v>
      </c>
      <c r="K912" s="237">
        <f>'Merluza común Artesanal'!J698</f>
        <v>2.1040000000000001</v>
      </c>
      <c r="L912" s="237">
        <f>'Merluza común Artesanal'!K698</f>
        <v>2.4400000000000004</v>
      </c>
      <c r="M912" s="242">
        <f>'Merluza común Artesanal'!L698</f>
        <v>0.4630281690140845</v>
      </c>
      <c r="N912" s="135" t="str">
        <f>'Merluza común Artesanal'!M698</f>
        <v xml:space="preserve"> -</v>
      </c>
      <c r="O912" s="45">
        <f>'Cesiones Individuales'!$B$3</f>
        <v>43465</v>
      </c>
    </row>
    <row r="913" spans="1:15" ht="15.75" customHeight="1">
      <c r="A913" s="44" t="s">
        <v>235</v>
      </c>
      <c r="B913" s="44" t="s">
        <v>236</v>
      </c>
      <c r="C913" s="44" t="s">
        <v>390</v>
      </c>
      <c r="D913" s="44" t="s">
        <v>268</v>
      </c>
      <c r="E913" s="35" t="s">
        <v>355</v>
      </c>
      <c r="F913" s="44" t="s">
        <v>240</v>
      </c>
      <c r="G913" s="44" t="s">
        <v>244</v>
      </c>
      <c r="H913" s="237">
        <f>'Merluza común Artesanal'!N696</f>
        <v>4.5440000000000005</v>
      </c>
      <c r="I913" s="237">
        <f>'Merluza común Artesanal'!O696</f>
        <v>0</v>
      </c>
      <c r="J913" s="237">
        <f>'Merluza común Artesanal'!P696</f>
        <v>4.5440000000000005</v>
      </c>
      <c r="K913" s="237">
        <f>'Merluza común Artesanal'!Q696</f>
        <v>2.1040000000000001</v>
      </c>
      <c r="L913" s="237">
        <f>'Merluza común Artesanal'!R696</f>
        <v>2.4400000000000004</v>
      </c>
      <c r="M913" s="242">
        <f>'Merluza común Artesanal'!S696</f>
        <v>0.4630281690140845</v>
      </c>
      <c r="N913" s="135" t="s">
        <v>583</v>
      </c>
      <c r="O913" s="45">
        <f>'Cesiones Individuales'!$B$3</f>
        <v>43465</v>
      </c>
    </row>
    <row r="914" spans="1:15" ht="15.75" customHeight="1">
      <c r="A914" s="44" t="s">
        <v>235</v>
      </c>
      <c r="B914" s="44" t="s">
        <v>236</v>
      </c>
      <c r="C914" s="44" t="s">
        <v>390</v>
      </c>
      <c r="D914" s="44" t="s">
        <v>268</v>
      </c>
      <c r="E914" s="35" t="s">
        <v>356</v>
      </c>
      <c r="F914" s="44" t="s">
        <v>240</v>
      </c>
      <c r="G914" s="44" t="s">
        <v>240</v>
      </c>
      <c r="H914" s="237">
        <f>'Merluza común Artesanal'!G699</f>
        <v>0.51400000000000001</v>
      </c>
      <c r="I914" s="237">
        <f>'Merluza común Artesanal'!H699</f>
        <v>0</v>
      </c>
      <c r="J914" s="237">
        <f>'Merluza común Artesanal'!I699</f>
        <v>0.51400000000000001</v>
      </c>
      <c r="K914" s="237">
        <f>'Merluza común Artesanal'!J699</f>
        <v>0</v>
      </c>
      <c r="L914" s="237">
        <f>'Merluza común Artesanal'!K699</f>
        <v>0.51400000000000001</v>
      </c>
      <c r="M914" s="242">
        <f>'Merluza común Artesanal'!L699</f>
        <v>0</v>
      </c>
      <c r="N914" s="135" t="str">
        <f>'Merluza común Artesanal'!M699</f>
        <v xml:space="preserve"> -</v>
      </c>
      <c r="O914" s="45">
        <f>'Cesiones Individuales'!$B$3</f>
        <v>43465</v>
      </c>
    </row>
    <row r="915" spans="1:15" ht="15.75" customHeight="1">
      <c r="A915" s="44" t="s">
        <v>235</v>
      </c>
      <c r="B915" s="44" t="s">
        <v>236</v>
      </c>
      <c r="C915" s="44" t="s">
        <v>390</v>
      </c>
      <c r="D915" s="44" t="s">
        <v>268</v>
      </c>
      <c r="E915" s="35" t="s">
        <v>356</v>
      </c>
      <c r="F915" s="44" t="s">
        <v>241</v>
      </c>
      <c r="G915" s="44" t="s">
        <v>242</v>
      </c>
      <c r="H915" s="237">
        <f>'Merluza común Artesanal'!G700</f>
        <v>2.41</v>
      </c>
      <c r="I915" s="237">
        <f>'Merluza común Artesanal'!H700</f>
        <v>0</v>
      </c>
      <c r="J915" s="237">
        <f>'Merluza común Artesanal'!I700</f>
        <v>2.9240000000000004</v>
      </c>
      <c r="K915" s="237">
        <f>'Merluza común Artesanal'!J700</f>
        <v>0</v>
      </c>
      <c r="L915" s="237">
        <f>'Merluza común Artesanal'!K700</f>
        <v>2.9240000000000004</v>
      </c>
      <c r="M915" s="242">
        <f>'Merluza común Artesanal'!L700</f>
        <v>0</v>
      </c>
      <c r="N915" s="135" t="str">
        <f>'Merluza común Artesanal'!M700</f>
        <v xml:space="preserve"> -</v>
      </c>
      <c r="O915" s="45">
        <f>'Cesiones Individuales'!$B$3</f>
        <v>43465</v>
      </c>
    </row>
    <row r="916" spans="1:15" ht="15.75" customHeight="1">
      <c r="A916" s="44" t="s">
        <v>235</v>
      </c>
      <c r="B916" s="44" t="s">
        <v>236</v>
      </c>
      <c r="C916" s="44" t="s">
        <v>390</v>
      </c>
      <c r="D916" s="44" t="s">
        <v>268</v>
      </c>
      <c r="E916" s="35" t="s">
        <v>356</v>
      </c>
      <c r="F916" s="44" t="s">
        <v>243</v>
      </c>
      <c r="G916" s="44" t="s">
        <v>244</v>
      </c>
      <c r="H916" s="237">
        <f>'Merluza común Artesanal'!G701</f>
        <v>2.9239999999999999</v>
      </c>
      <c r="I916" s="237">
        <f>'Merluza común Artesanal'!H701</f>
        <v>0</v>
      </c>
      <c r="J916" s="237">
        <f>'Merluza común Artesanal'!I701</f>
        <v>5.8480000000000008</v>
      </c>
      <c r="K916" s="237">
        <f>'Merluza común Artesanal'!J701</f>
        <v>0.252</v>
      </c>
      <c r="L916" s="237">
        <f>'Merluza común Artesanal'!K701</f>
        <v>5.596000000000001</v>
      </c>
      <c r="M916" s="242">
        <f>'Merluza común Artesanal'!L701</f>
        <v>4.3091655266757858E-2</v>
      </c>
      <c r="N916" s="135" t="str">
        <f>'Merluza común Artesanal'!M701</f>
        <v xml:space="preserve"> -</v>
      </c>
      <c r="O916" s="45">
        <f>'Cesiones Individuales'!$B$3</f>
        <v>43465</v>
      </c>
    </row>
    <row r="917" spans="1:15" ht="15.75" customHeight="1">
      <c r="A917" s="44" t="s">
        <v>235</v>
      </c>
      <c r="B917" s="44" t="s">
        <v>236</v>
      </c>
      <c r="C917" s="44" t="s">
        <v>390</v>
      </c>
      <c r="D917" s="44" t="s">
        <v>268</v>
      </c>
      <c r="E917" s="35" t="s">
        <v>356</v>
      </c>
      <c r="F917" s="44" t="s">
        <v>240</v>
      </c>
      <c r="G917" s="44" t="s">
        <v>244</v>
      </c>
      <c r="H917" s="237">
        <f>'Merluza común Artesanal'!N699</f>
        <v>5.8480000000000008</v>
      </c>
      <c r="I917" s="237">
        <f>'Merluza común Artesanal'!O699</f>
        <v>0</v>
      </c>
      <c r="J917" s="237">
        <f>'Merluza común Artesanal'!P699</f>
        <v>5.8480000000000008</v>
      </c>
      <c r="K917" s="237">
        <f>'Merluza común Artesanal'!Q699</f>
        <v>0.252</v>
      </c>
      <c r="L917" s="237">
        <f>'Merluza común Artesanal'!R699</f>
        <v>5.596000000000001</v>
      </c>
      <c r="M917" s="242">
        <f>'Merluza común Artesanal'!S699</f>
        <v>4.3091655266757858E-2</v>
      </c>
      <c r="N917" s="135" t="s">
        <v>583</v>
      </c>
      <c r="O917" s="45">
        <f>'Cesiones Individuales'!$B$3</f>
        <v>43465</v>
      </c>
    </row>
    <row r="918" spans="1:15" ht="15.75" customHeight="1">
      <c r="A918" s="44" t="s">
        <v>235</v>
      </c>
      <c r="B918" s="44" t="s">
        <v>236</v>
      </c>
      <c r="C918" s="44" t="s">
        <v>390</v>
      </c>
      <c r="D918" s="44" t="s">
        <v>268</v>
      </c>
      <c r="E918" s="35" t="s">
        <v>357</v>
      </c>
      <c r="F918" s="44" t="s">
        <v>240</v>
      </c>
      <c r="G918" s="44" t="s">
        <v>240</v>
      </c>
      <c r="H918" s="237">
        <f>'Merluza común Artesanal'!G702</f>
        <v>0.35899999999999999</v>
      </c>
      <c r="I918" s="237">
        <f>'Merluza común Artesanal'!H702</f>
        <v>0</v>
      </c>
      <c r="J918" s="237">
        <f>'Merluza común Artesanal'!I702</f>
        <v>0.35899999999999999</v>
      </c>
      <c r="K918" s="237">
        <f>'Merluza común Artesanal'!J702</f>
        <v>0</v>
      </c>
      <c r="L918" s="237">
        <f>'Merluza común Artesanal'!K702</f>
        <v>0.35899999999999999</v>
      </c>
      <c r="M918" s="242">
        <f>'Merluza común Artesanal'!L702</f>
        <v>0</v>
      </c>
      <c r="N918" s="135" t="str">
        <f>'Merluza común Artesanal'!M702</f>
        <v xml:space="preserve"> -</v>
      </c>
      <c r="O918" s="45">
        <f>'Cesiones Individuales'!$B$3</f>
        <v>43465</v>
      </c>
    </row>
    <row r="919" spans="1:15" ht="15.75" customHeight="1">
      <c r="A919" s="44" t="s">
        <v>235</v>
      </c>
      <c r="B919" s="44" t="s">
        <v>236</v>
      </c>
      <c r="C919" s="44" t="s">
        <v>390</v>
      </c>
      <c r="D919" s="44" t="s">
        <v>268</v>
      </c>
      <c r="E919" s="35" t="s">
        <v>357</v>
      </c>
      <c r="F919" s="44" t="s">
        <v>241</v>
      </c>
      <c r="G919" s="44" t="s">
        <v>242</v>
      </c>
      <c r="H919" s="237">
        <f>'Merluza común Artesanal'!G703</f>
        <v>1.6839999999999999</v>
      </c>
      <c r="I919" s="237">
        <f>'Merluza común Artesanal'!H703</f>
        <v>0</v>
      </c>
      <c r="J919" s="237">
        <f>'Merluza común Artesanal'!I703</f>
        <v>2.0430000000000001</v>
      </c>
      <c r="K919" s="237">
        <f>'Merluza común Artesanal'!J703</f>
        <v>0.71</v>
      </c>
      <c r="L919" s="237">
        <f>'Merluza común Artesanal'!K703</f>
        <v>1.3330000000000002</v>
      </c>
      <c r="M919" s="242">
        <f>'Merluza común Artesanal'!L703</f>
        <v>0.34752814488497302</v>
      </c>
      <c r="N919" s="135" t="str">
        <f>'Merluza común Artesanal'!M703</f>
        <v xml:space="preserve"> -</v>
      </c>
      <c r="O919" s="45">
        <f>'Cesiones Individuales'!$B$3</f>
        <v>43465</v>
      </c>
    </row>
    <row r="920" spans="1:15" ht="15.75" customHeight="1">
      <c r="A920" s="44" t="s">
        <v>235</v>
      </c>
      <c r="B920" s="44" t="s">
        <v>236</v>
      </c>
      <c r="C920" s="44" t="s">
        <v>390</v>
      </c>
      <c r="D920" s="44" t="s">
        <v>268</v>
      </c>
      <c r="E920" s="35" t="s">
        <v>357</v>
      </c>
      <c r="F920" s="44" t="s">
        <v>243</v>
      </c>
      <c r="G920" s="44" t="s">
        <v>244</v>
      </c>
      <c r="H920" s="237">
        <f>'Merluza común Artesanal'!G704</f>
        <v>2.044</v>
      </c>
      <c r="I920" s="237">
        <f>'Merluza común Artesanal'!H704</f>
        <v>0</v>
      </c>
      <c r="J920" s="237">
        <f>'Merluza común Artesanal'!I704</f>
        <v>3.3770000000000002</v>
      </c>
      <c r="K920" s="237">
        <f>'Merluza común Artesanal'!J704</f>
        <v>3.32</v>
      </c>
      <c r="L920" s="237">
        <f>'Merluza común Artesanal'!K704</f>
        <v>5.7000000000000384E-2</v>
      </c>
      <c r="M920" s="242">
        <f>'Merluza común Artesanal'!L704</f>
        <v>0.98312111341427288</v>
      </c>
      <c r="N920" s="135" t="str">
        <f>'Merluza común Artesanal'!M704</f>
        <v xml:space="preserve"> -</v>
      </c>
      <c r="O920" s="45">
        <f>'Cesiones Individuales'!$B$3</f>
        <v>43465</v>
      </c>
    </row>
    <row r="921" spans="1:15" ht="15.75" customHeight="1">
      <c r="A921" s="44" t="s">
        <v>235</v>
      </c>
      <c r="B921" s="44" t="s">
        <v>236</v>
      </c>
      <c r="C921" s="44" t="s">
        <v>390</v>
      </c>
      <c r="D921" s="44" t="s">
        <v>268</v>
      </c>
      <c r="E921" s="35" t="s">
        <v>357</v>
      </c>
      <c r="F921" s="44" t="s">
        <v>240</v>
      </c>
      <c r="G921" s="44" t="s">
        <v>244</v>
      </c>
      <c r="H921" s="237">
        <f>'Merluza común Artesanal'!N702</f>
        <v>4.0869999999999997</v>
      </c>
      <c r="I921" s="237">
        <f>'Merluza común Artesanal'!O702</f>
        <v>0</v>
      </c>
      <c r="J921" s="237">
        <f>'Merluza común Artesanal'!P702</f>
        <v>4.0869999999999997</v>
      </c>
      <c r="K921" s="237">
        <f>'Merluza común Artesanal'!Q702</f>
        <v>4.0299999999999994</v>
      </c>
      <c r="L921" s="237">
        <f>'Merluza común Artesanal'!R702</f>
        <v>5.7000000000000384E-2</v>
      </c>
      <c r="M921" s="242">
        <f>'Merluza común Artesanal'!S702</f>
        <v>0.98605333985808652</v>
      </c>
      <c r="N921" s="135" t="s">
        <v>583</v>
      </c>
      <c r="O921" s="45">
        <f>'Cesiones Individuales'!$B$3</f>
        <v>43465</v>
      </c>
    </row>
    <row r="922" spans="1:15" ht="15.75" customHeight="1">
      <c r="A922" s="44" t="s">
        <v>235</v>
      </c>
      <c r="B922" s="44" t="s">
        <v>236</v>
      </c>
      <c r="C922" s="44" t="s">
        <v>390</v>
      </c>
      <c r="D922" s="44" t="s">
        <v>268</v>
      </c>
      <c r="E922" s="35" t="s">
        <v>358</v>
      </c>
      <c r="F922" s="44" t="s">
        <v>240</v>
      </c>
      <c r="G922" s="44" t="s">
        <v>240</v>
      </c>
      <c r="H922" s="237">
        <f>'Merluza común Artesanal'!G705</f>
        <v>0.17299999999999999</v>
      </c>
      <c r="I922" s="237">
        <f>'Merluza común Artesanal'!H705</f>
        <v>0</v>
      </c>
      <c r="J922" s="237">
        <f>'Merluza común Artesanal'!I705</f>
        <v>0.17299999999999999</v>
      </c>
      <c r="K922" s="237">
        <f>'Merluza común Artesanal'!J705</f>
        <v>0</v>
      </c>
      <c r="L922" s="237">
        <f>'Merluza común Artesanal'!K705</f>
        <v>0.17299999999999999</v>
      </c>
      <c r="M922" s="242">
        <f>'Merluza común Artesanal'!L705</f>
        <v>0</v>
      </c>
      <c r="N922" s="135" t="str">
        <f>'Merluza común Artesanal'!M705</f>
        <v xml:space="preserve"> -</v>
      </c>
      <c r="O922" s="45">
        <f>'Cesiones Individuales'!$B$3</f>
        <v>43465</v>
      </c>
    </row>
    <row r="923" spans="1:15" ht="15.75" customHeight="1">
      <c r="A923" s="44" t="s">
        <v>235</v>
      </c>
      <c r="B923" s="44" t="s">
        <v>236</v>
      </c>
      <c r="C923" s="44" t="s">
        <v>390</v>
      </c>
      <c r="D923" s="44" t="s">
        <v>268</v>
      </c>
      <c r="E923" s="35" t="s">
        <v>358</v>
      </c>
      <c r="F923" s="44" t="s">
        <v>241</v>
      </c>
      <c r="G923" s="44" t="s">
        <v>242</v>
      </c>
      <c r="H923" s="237">
        <f>'Merluza común Artesanal'!G706</f>
        <v>0.81200000000000006</v>
      </c>
      <c r="I923" s="237">
        <f>'Merluza común Artesanal'!H706</f>
        <v>0</v>
      </c>
      <c r="J923" s="237">
        <f>'Merluza común Artesanal'!I706</f>
        <v>0.9850000000000001</v>
      </c>
      <c r="K923" s="237">
        <f>'Merluza común Artesanal'!J706</f>
        <v>1.48</v>
      </c>
      <c r="L923" s="237">
        <f>'Merluza común Artesanal'!K706</f>
        <v>-0.49499999999999988</v>
      </c>
      <c r="M923" s="242">
        <f>'Merluza común Artesanal'!L706</f>
        <v>1.5025380710659897</v>
      </c>
      <c r="N923" s="136">
        <f>'Merluza común Artesanal'!M706</f>
        <v>43196</v>
      </c>
      <c r="O923" s="45">
        <f>'Cesiones Individuales'!$B$3</f>
        <v>43465</v>
      </c>
    </row>
    <row r="924" spans="1:15" ht="15.75" customHeight="1">
      <c r="A924" s="44" t="s">
        <v>235</v>
      </c>
      <c r="B924" s="44" t="s">
        <v>236</v>
      </c>
      <c r="C924" s="44" t="s">
        <v>390</v>
      </c>
      <c r="D924" s="44" t="s">
        <v>268</v>
      </c>
      <c r="E924" s="35" t="s">
        <v>358</v>
      </c>
      <c r="F924" s="44" t="s">
        <v>243</v>
      </c>
      <c r="G924" s="44" t="s">
        <v>244</v>
      </c>
      <c r="H924" s="237">
        <f>'Merluza común Artesanal'!G707</f>
        <v>0.98599999999999999</v>
      </c>
      <c r="I924" s="237">
        <f>'Merluza común Artesanal'!H707</f>
        <v>0</v>
      </c>
      <c r="J924" s="237">
        <f>'Merluza común Artesanal'!I707</f>
        <v>0.4910000000000001</v>
      </c>
      <c r="K924" s="237">
        <f>'Merluza común Artesanal'!J707</f>
        <v>0.84</v>
      </c>
      <c r="L924" s="237">
        <f>'Merluza común Artesanal'!K707</f>
        <v>-0.34899999999999987</v>
      </c>
      <c r="M924" s="242">
        <f>'Merluza común Artesanal'!L707</f>
        <v>1.7107942973523418</v>
      </c>
      <c r="N924" s="135">
        <f>'Merluza común Artesanal'!M707</f>
        <v>43322</v>
      </c>
      <c r="O924" s="45">
        <f>'Cesiones Individuales'!$B$3</f>
        <v>43465</v>
      </c>
    </row>
    <row r="925" spans="1:15" ht="15.75" customHeight="1">
      <c r="A925" s="44" t="s">
        <v>235</v>
      </c>
      <c r="B925" s="44" t="s">
        <v>236</v>
      </c>
      <c r="C925" s="44" t="s">
        <v>390</v>
      </c>
      <c r="D925" s="44" t="s">
        <v>268</v>
      </c>
      <c r="E925" s="35" t="s">
        <v>358</v>
      </c>
      <c r="F925" s="44" t="s">
        <v>240</v>
      </c>
      <c r="G925" s="44" t="s">
        <v>244</v>
      </c>
      <c r="H925" s="237">
        <f>'Merluza común Artesanal'!N705</f>
        <v>1.9710000000000001</v>
      </c>
      <c r="I925" s="237">
        <f>'Merluza común Artesanal'!O705</f>
        <v>0</v>
      </c>
      <c r="J925" s="237">
        <f>'Merluza común Artesanal'!P705</f>
        <v>1.9710000000000001</v>
      </c>
      <c r="K925" s="237">
        <f>'Merluza común Artesanal'!Q705</f>
        <v>2.3199999999999998</v>
      </c>
      <c r="L925" s="237">
        <f>'Merluza común Artesanal'!R705</f>
        <v>-0.34899999999999975</v>
      </c>
      <c r="M925" s="242">
        <f>'Merluza común Artesanal'!S705</f>
        <v>1.1770674784373414</v>
      </c>
      <c r="N925" s="135" t="s">
        <v>583</v>
      </c>
      <c r="O925" s="45">
        <f>'Cesiones Individuales'!$B$3</f>
        <v>43465</v>
      </c>
    </row>
    <row r="926" spans="1:15" ht="15.75" customHeight="1">
      <c r="A926" s="44" t="s">
        <v>235</v>
      </c>
      <c r="B926" s="44" t="s">
        <v>236</v>
      </c>
      <c r="C926" s="44" t="s">
        <v>390</v>
      </c>
      <c r="D926" s="44" t="s">
        <v>268</v>
      </c>
      <c r="E926" s="35" t="s">
        <v>359</v>
      </c>
      <c r="F926" s="44" t="s">
        <v>240</v>
      </c>
      <c r="G926" s="44" t="s">
        <v>240</v>
      </c>
      <c r="H926" s="237">
        <f>'Merluza común Artesanal'!G708</f>
        <v>3.55</v>
      </c>
      <c r="I926" s="237">
        <f>'Merluza común Artesanal'!H708</f>
        <v>0</v>
      </c>
      <c r="J926" s="237">
        <f>'Merluza común Artesanal'!I708</f>
        <v>3.55</v>
      </c>
      <c r="K926" s="237">
        <f>'Merluza común Artesanal'!J708</f>
        <v>0</v>
      </c>
      <c r="L926" s="237">
        <f>'Merluza común Artesanal'!K708</f>
        <v>3.55</v>
      </c>
      <c r="M926" s="242">
        <f>'Merluza común Artesanal'!L708</f>
        <v>0</v>
      </c>
      <c r="N926" s="135" t="str">
        <f>'Merluza común Artesanal'!M708</f>
        <v xml:space="preserve"> -</v>
      </c>
      <c r="O926" s="45">
        <f>'Cesiones Individuales'!$B$3</f>
        <v>43465</v>
      </c>
    </row>
    <row r="927" spans="1:15" ht="15.75" customHeight="1">
      <c r="A927" s="44" t="s">
        <v>235</v>
      </c>
      <c r="B927" s="44" t="s">
        <v>236</v>
      </c>
      <c r="C927" s="44" t="s">
        <v>390</v>
      </c>
      <c r="D927" s="44" t="s">
        <v>268</v>
      </c>
      <c r="E927" s="35" t="s">
        <v>359</v>
      </c>
      <c r="F927" s="44" t="s">
        <v>241</v>
      </c>
      <c r="G927" s="44" t="s">
        <v>242</v>
      </c>
      <c r="H927" s="237">
        <f>'Merluza común Artesanal'!G709</f>
        <v>16.620999999999999</v>
      </c>
      <c r="I927" s="237">
        <f>'Merluza común Artesanal'!H709</f>
        <v>0</v>
      </c>
      <c r="J927" s="237">
        <f>'Merluza común Artesanal'!I709</f>
        <v>20.170999999999999</v>
      </c>
      <c r="K927" s="237">
        <f>'Merluza común Artesanal'!J709</f>
        <v>0</v>
      </c>
      <c r="L927" s="237">
        <f>'Merluza común Artesanal'!K709</f>
        <v>20.170999999999999</v>
      </c>
      <c r="M927" s="242">
        <f>'Merluza común Artesanal'!L709</f>
        <v>0</v>
      </c>
      <c r="N927" s="135" t="str">
        <f>'Merluza común Artesanal'!M709</f>
        <v xml:space="preserve"> -</v>
      </c>
      <c r="O927" s="45">
        <f>'Cesiones Individuales'!$B$3</f>
        <v>43465</v>
      </c>
    </row>
    <row r="928" spans="1:15" ht="15.75" customHeight="1">
      <c r="A928" s="44" t="s">
        <v>235</v>
      </c>
      <c r="B928" s="44" t="s">
        <v>236</v>
      </c>
      <c r="C928" s="44" t="s">
        <v>390</v>
      </c>
      <c r="D928" s="44" t="s">
        <v>268</v>
      </c>
      <c r="E928" s="35" t="s">
        <v>359</v>
      </c>
      <c r="F928" s="44" t="s">
        <v>243</v>
      </c>
      <c r="G928" s="44" t="s">
        <v>244</v>
      </c>
      <c r="H928" s="237">
        <f>'Merluza común Artesanal'!G710</f>
        <v>20.170999999999999</v>
      </c>
      <c r="I928" s="237">
        <f>'Merluza común Artesanal'!H710</f>
        <v>-31</v>
      </c>
      <c r="J928" s="237">
        <f>'Merluza común Artesanal'!I710</f>
        <v>9.3419999999999987</v>
      </c>
      <c r="K928" s="237">
        <f>'Merluza común Artesanal'!J710</f>
        <v>2.2000000000000002</v>
      </c>
      <c r="L928" s="237">
        <f>'Merluza común Artesanal'!K710</f>
        <v>7.1419999999999986</v>
      </c>
      <c r="M928" s="242">
        <f>'Merluza común Artesanal'!L710</f>
        <v>0.23549561121815463</v>
      </c>
      <c r="N928" s="135" t="str">
        <f>'Merluza común Artesanal'!M710</f>
        <v xml:space="preserve"> -</v>
      </c>
      <c r="O928" s="45">
        <f>'Cesiones Individuales'!$B$3</f>
        <v>43465</v>
      </c>
    </row>
    <row r="929" spans="1:15" ht="15.75" customHeight="1">
      <c r="A929" s="44" t="s">
        <v>235</v>
      </c>
      <c r="B929" s="44" t="s">
        <v>236</v>
      </c>
      <c r="C929" s="44" t="s">
        <v>390</v>
      </c>
      <c r="D929" s="44" t="s">
        <v>268</v>
      </c>
      <c r="E929" s="35" t="s">
        <v>359</v>
      </c>
      <c r="F929" s="44" t="s">
        <v>240</v>
      </c>
      <c r="G929" s="44" t="s">
        <v>244</v>
      </c>
      <c r="H929" s="237">
        <f>'Merluza común Artesanal'!N708</f>
        <v>40.341999999999999</v>
      </c>
      <c r="I929" s="237">
        <f>'Merluza común Artesanal'!O708</f>
        <v>-31</v>
      </c>
      <c r="J929" s="237">
        <f>'Merluza común Artesanal'!P708</f>
        <v>9.3419999999999987</v>
      </c>
      <c r="K929" s="237">
        <f>'Merluza común Artesanal'!Q708</f>
        <v>2.2000000000000002</v>
      </c>
      <c r="L929" s="237">
        <f>'Merluza común Artesanal'!R708</f>
        <v>7.1419999999999986</v>
      </c>
      <c r="M929" s="242">
        <f>'Merluza común Artesanal'!S708</f>
        <v>0.23549561121815463</v>
      </c>
      <c r="N929" s="135" t="s">
        <v>583</v>
      </c>
      <c r="O929" s="45">
        <f>'Cesiones Individuales'!$B$3</f>
        <v>43465</v>
      </c>
    </row>
    <row r="930" spans="1:15" ht="15.75" customHeight="1">
      <c r="A930" s="44" t="s">
        <v>235</v>
      </c>
      <c r="B930" s="44" t="s">
        <v>236</v>
      </c>
      <c r="C930" s="44" t="s">
        <v>390</v>
      </c>
      <c r="D930" s="44" t="s">
        <v>268</v>
      </c>
      <c r="E930" s="35" t="s">
        <v>360</v>
      </c>
      <c r="F930" s="44" t="s">
        <v>240</v>
      </c>
      <c r="G930" s="44" t="s">
        <v>240</v>
      </c>
      <c r="H930" s="237">
        <f>'Merluza común Artesanal'!G711</f>
        <v>13.164999999999999</v>
      </c>
      <c r="I930" s="237">
        <f>'Merluza común Artesanal'!H711</f>
        <v>0</v>
      </c>
      <c r="J930" s="237">
        <f>'Merluza común Artesanal'!I711</f>
        <v>13.164999999999999</v>
      </c>
      <c r="K930" s="237">
        <f>'Merluza común Artesanal'!J711</f>
        <v>0.78700000000000003</v>
      </c>
      <c r="L930" s="237">
        <f>'Merluza común Artesanal'!K711</f>
        <v>12.377999999999998</v>
      </c>
      <c r="M930" s="242">
        <f>'Merluza común Artesanal'!L711</f>
        <v>5.977971895176605E-2</v>
      </c>
      <c r="N930" s="135" t="str">
        <f>'Merluza común Artesanal'!M711</f>
        <v xml:space="preserve"> -</v>
      </c>
      <c r="O930" s="45">
        <f>'Cesiones Individuales'!$B$3</f>
        <v>43465</v>
      </c>
    </row>
    <row r="931" spans="1:15" ht="15.75" customHeight="1">
      <c r="A931" s="44" t="s">
        <v>235</v>
      </c>
      <c r="B931" s="44" t="s">
        <v>236</v>
      </c>
      <c r="C931" s="44" t="s">
        <v>390</v>
      </c>
      <c r="D931" s="44" t="s">
        <v>268</v>
      </c>
      <c r="E931" s="35" t="s">
        <v>360</v>
      </c>
      <c r="F931" s="44" t="s">
        <v>241</v>
      </c>
      <c r="G931" s="44" t="s">
        <v>242</v>
      </c>
      <c r="H931" s="237">
        <f>'Merluza común Artesanal'!G712</f>
        <v>61.639000000000003</v>
      </c>
      <c r="I931" s="237">
        <f>'Merluza común Artesanal'!H712</f>
        <v>0</v>
      </c>
      <c r="J931" s="237">
        <f>'Merluza común Artesanal'!I712</f>
        <v>74.016999999999996</v>
      </c>
      <c r="K931" s="237">
        <f>'Merluza común Artesanal'!J712</f>
        <v>32.189</v>
      </c>
      <c r="L931" s="237">
        <f>'Merluza común Artesanal'!K712</f>
        <v>41.827999999999996</v>
      </c>
      <c r="M931" s="242">
        <f>'Merluza común Artesanal'!L712</f>
        <v>0.43488658010997477</v>
      </c>
      <c r="N931" s="135" t="str">
        <f>'Merluza común Artesanal'!M712</f>
        <v xml:space="preserve"> -</v>
      </c>
      <c r="O931" s="45">
        <f>'Cesiones Individuales'!$B$3</f>
        <v>43465</v>
      </c>
    </row>
    <row r="932" spans="1:15" ht="15.75" customHeight="1">
      <c r="A932" s="44" t="s">
        <v>235</v>
      </c>
      <c r="B932" s="44" t="s">
        <v>236</v>
      </c>
      <c r="C932" s="44" t="s">
        <v>390</v>
      </c>
      <c r="D932" s="44" t="s">
        <v>268</v>
      </c>
      <c r="E932" s="35" t="s">
        <v>360</v>
      </c>
      <c r="F932" s="44" t="s">
        <v>243</v>
      </c>
      <c r="G932" s="44" t="s">
        <v>244</v>
      </c>
      <c r="H932" s="237">
        <f>'Merluza común Artesanal'!G713</f>
        <v>74.805000000000007</v>
      </c>
      <c r="I932" s="237">
        <f>'Merluza común Artesanal'!H713</f>
        <v>0</v>
      </c>
      <c r="J932" s="237">
        <f>'Merluza común Artesanal'!I713</f>
        <v>116.63300000000001</v>
      </c>
      <c r="K932" s="237">
        <f>'Merluza común Artesanal'!J713</f>
        <v>91.322999999999993</v>
      </c>
      <c r="L932" s="237">
        <f>'Merluza común Artesanal'!K713</f>
        <v>25.310000000000016</v>
      </c>
      <c r="M932" s="242">
        <f>'Merluza común Artesanal'!L713</f>
        <v>0.78299452127613955</v>
      </c>
      <c r="N932" s="135" t="str">
        <f>'Merluza común Artesanal'!M713</f>
        <v xml:space="preserve"> -</v>
      </c>
      <c r="O932" s="45">
        <f>'Cesiones Individuales'!$B$3</f>
        <v>43465</v>
      </c>
    </row>
    <row r="933" spans="1:15" ht="15.75" customHeight="1">
      <c r="A933" s="44" t="s">
        <v>235</v>
      </c>
      <c r="B933" s="44" t="s">
        <v>236</v>
      </c>
      <c r="C933" s="44" t="s">
        <v>390</v>
      </c>
      <c r="D933" s="44" t="s">
        <v>268</v>
      </c>
      <c r="E933" s="35" t="s">
        <v>360</v>
      </c>
      <c r="F933" s="44" t="s">
        <v>240</v>
      </c>
      <c r="G933" s="44" t="s">
        <v>244</v>
      </c>
      <c r="H933" s="237">
        <f>'Merluza común Artesanal'!N711</f>
        <v>149.60900000000001</v>
      </c>
      <c r="I933" s="237">
        <f>'Merluza común Artesanal'!O711</f>
        <v>0</v>
      </c>
      <c r="J933" s="237">
        <f>'Merluza común Artesanal'!P711</f>
        <v>149.60900000000001</v>
      </c>
      <c r="K933" s="237">
        <f>'Merluza común Artesanal'!Q711</f>
        <v>124.29899999999999</v>
      </c>
      <c r="L933" s="237">
        <f>'Merluza común Artesanal'!R711</f>
        <v>25.310000000000016</v>
      </c>
      <c r="M933" s="242">
        <f>'Merluza común Artesanal'!S711</f>
        <v>0.8308256856205174</v>
      </c>
      <c r="N933" s="135" t="s">
        <v>583</v>
      </c>
      <c r="O933" s="45">
        <f>'Cesiones Individuales'!$B$3</f>
        <v>43465</v>
      </c>
    </row>
    <row r="934" spans="1:15" ht="15.75" customHeight="1">
      <c r="A934" s="44" t="s">
        <v>235</v>
      </c>
      <c r="B934" s="44" t="s">
        <v>236</v>
      </c>
      <c r="C934" s="44" t="s">
        <v>390</v>
      </c>
      <c r="D934" s="44" t="s">
        <v>268</v>
      </c>
      <c r="E934" s="35" t="s">
        <v>361</v>
      </c>
      <c r="F934" s="44" t="s">
        <v>240</v>
      </c>
      <c r="G934" s="44" t="s">
        <v>240</v>
      </c>
      <c r="H934" s="237">
        <f>'Merluza común Artesanal'!G714</f>
        <v>0.55300000000000005</v>
      </c>
      <c r="I934" s="237">
        <f>'Merluza común Artesanal'!H714</f>
        <v>0</v>
      </c>
      <c r="J934" s="237">
        <f>'Merluza común Artesanal'!I714</f>
        <v>0.55300000000000005</v>
      </c>
      <c r="K934" s="237">
        <f>'Merluza común Artesanal'!J714</f>
        <v>0</v>
      </c>
      <c r="L934" s="237">
        <f>'Merluza común Artesanal'!K714</f>
        <v>0.55300000000000005</v>
      </c>
      <c r="M934" s="242">
        <f>'Merluza común Artesanal'!L714</f>
        <v>0</v>
      </c>
      <c r="N934" s="135" t="str">
        <f>'Merluza común Artesanal'!M714</f>
        <v xml:space="preserve"> -</v>
      </c>
      <c r="O934" s="45">
        <f>'Cesiones Individuales'!$B$3</f>
        <v>43465</v>
      </c>
    </row>
    <row r="935" spans="1:15" ht="15.75" customHeight="1">
      <c r="A935" s="44" t="s">
        <v>235</v>
      </c>
      <c r="B935" s="44" t="s">
        <v>236</v>
      </c>
      <c r="C935" s="44" t="s">
        <v>390</v>
      </c>
      <c r="D935" s="44" t="s">
        <v>268</v>
      </c>
      <c r="E935" s="35" t="s">
        <v>361</v>
      </c>
      <c r="F935" s="44" t="s">
        <v>241</v>
      </c>
      <c r="G935" s="44" t="s">
        <v>242</v>
      </c>
      <c r="H935" s="237">
        <f>'Merluza común Artesanal'!G715</f>
        <v>2.59</v>
      </c>
      <c r="I935" s="237">
        <f>'Merluza común Artesanal'!H715</f>
        <v>0</v>
      </c>
      <c r="J935" s="237">
        <f>'Merluza común Artesanal'!I715</f>
        <v>3.1429999999999998</v>
      </c>
      <c r="K935" s="237">
        <f>'Merluza común Artesanal'!J715</f>
        <v>2.04</v>
      </c>
      <c r="L935" s="237">
        <f>'Merluza común Artesanal'!K715</f>
        <v>1.1029999999999998</v>
      </c>
      <c r="M935" s="242">
        <f>'Merluza común Artesanal'!L715</f>
        <v>0.64906140629971365</v>
      </c>
      <c r="N935" s="135" t="str">
        <f>'Merluza común Artesanal'!M715</f>
        <v xml:space="preserve"> -</v>
      </c>
      <c r="O935" s="45">
        <f>'Cesiones Individuales'!$B$3</f>
        <v>43465</v>
      </c>
    </row>
    <row r="936" spans="1:15" ht="15.75" customHeight="1">
      <c r="A936" s="44" t="s">
        <v>235</v>
      </c>
      <c r="B936" s="44" t="s">
        <v>236</v>
      </c>
      <c r="C936" s="44" t="s">
        <v>390</v>
      </c>
      <c r="D936" s="44" t="s">
        <v>268</v>
      </c>
      <c r="E936" s="35" t="s">
        <v>361</v>
      </c>
      <c r="F936" s="44" t="s">
        <v>243</v>
      </c>
      <c r="G936" s="44" t="s">
        <v>244</v>
      </c>
      <c r="H936" s="237">
        <f>'Merluza común Artesanal'!G716</f>
        <v>3.1429999999999998</v>
      </c>
      <c r="I936" s="237">
        <f>'Merluza común Artesanal'!H716</f>
        <v>0</v>
      </c>
      <c r="J936" s="237">
        <f>'Merluza común Artesanal'!I716</f>
        <v>4.2459999999999996</v>
      </c>
      <c r="K936" s="237">
        <f>'Merluza común Artesanal'!J716</f>
        <v>2.1</v>
      </c>
      <c r="L936" s="237">
        <f>'Merluza común Artesanal'!K716</f>
        <v>2.1459999999999995</v>
      </c>
      <c r="M936" s="242">
        <f>'Merluza común Artesanal'!L716</f>
        <v>0.49458313707018375</v>
      </c>
      <c r="N936" s="135" t="str">
        <f>'Merluza común Artesanal'!M716</f>
        <v xml:space="preserve"> -</v>
      </c>
      <c r="O936" s="45">
        <f>'Cesiones Individuales'!$B$3</f>
        <v>43465</v>
      </c>
    </row>
    <row r="937" spans="1:15" ht="15.75" customHeight="1">
      <c r="A937" s="44" t="s">
        <v>235</v>
      </c>
      <c r="B937" s="44" t="s">
        <v>236</v>
      </c>
      <c r="C937" s="44" t="s">
        <v>390</v>
      </c>
      <c r="D937" s="44" t="s">
        <v>268</v>
      </c>
      <c r="E937" s="35" t="s">
        <v>361</v>
      </c>
      <c r="F937" s="44" t="s">
        <v>240</v>
      </c>
      <c r="G937" s="44" t="s">
        <v>244</v>
      </c>
      <c r="H937" s="237">
        <f>'Merluza común Artesanal'!N714</f>
        <v>6.2859999999999996</v>
      </c>
      <c r="I937" s="237">
        <f>'Merluza común Artesanal'!O714</f>
        <v>0</v>
      </c>
      <c r="J937" s="237">
        <f>'Merluza común Artesanal'!P714</f>
        <v>6.2859999999999996</v>
      </c>
      <c r="K937" s="237">
        <f>'Merluza común Artesanal'!Q714</f>
        <v>4.1400000000000006</v>
      </c>
      <c r="L937" s="237">
        <f>'Merluza común Artesanal'!R714</f>
        <v>2.145999999999999</v>
      </c>
      <c r="M937" s="242">
        <f>'Merluza común Artesanal'!S714</f>
        <v>0.65860642698059191</v>
      </c>
      <c r="N937" s="135" t="s">
        <v>583</v>
      </c>
      <c r="O937" s="45">
        <f>'Cesiones Individuales'!$B$3</f>
        <v>43465</v>
      </c>
    </row>
    <row r="938" spans="1:15" ht="15.75" customHeight="1">
      <c r="A938" s="44" t="s">
        <v>235</v>
      </c>
      <c r="B938" s="44" t="s">
        <v>236</v>
      </c>
      <c r="C938" s="44" t="s">
        <v>390</v>
      </c>
      <c r="D938" s="44" t="s">
        <v>268</v>
      </c>
      <c r="E938" s="35" t="s">
        <v>362</v>
      </c>
      <c r="F938" s="44" t="s">
        <v>240</v>
      </c>
      <c r="G938" s="44" t="s">
        <v>240</v>
      </c>
      <c r="H938" s="237">
        <f>'Merluza común Artesanal'!G717</f>
        <v>2.2669999999999999</v>
      </c>
      <c r="I938" s="237">
        <f>'Merluza común Artesanal'!H717</f>
        <v>0</v>
      </c>
      <c r="J938" s="237">
        <f>'Merluza común Artesanal'!I717</f>
        <v>2.2669999999999999</v>
      </c>
      <c r="K938" s="237">
        <f>'Merluza común Artesanal'!J717</f>
        <v>0</v>
      </c>
      <c r="L938" s="237">
        <f>'Merluza común Artesanal'!K717</f>
        <v>2.2669999999999999</v>
      </c>
      <c r="M938" s="242">
        <f>'Merluza común Artesanal'!L717</f>
        <v>0</v>
      </c>
      <c r="N938" s="135" t="str">
        <f>'Merluza común Artesanal'!M717</f>
        <v xml:space="preserve"> -</v>
      </c>
      <c r="O938" s="45">
        <f>'Cesiones Individuales'!$B$3</f>
        <v>43465</v>
      </c>
    </row>
    <row r="939" spans="1:15" ht="15.75" customHeight="1">
      <c r="A939" s="44" t="s">
        <v>235</v>
      </c>
      <c r="B939" s="44" t="s">
        <v>236</v>
      </c>
      <c r="C939" s="44" t="s">
        <v>390</v>
      </c>
      <c r="D939" s="44" t="s">
        <v>268</v>
      </c>
      <c r="E939" s="35" t="s">
        <v>362</v>
      </c>
      <c r="F939" s="44" t="s">
        <v>241</v>
      </c>
      <c r="G939" s="44" t="s">
        <v>242</v>
      </c>
      <c r="H939" s="237">
        <f>'Merluza común Artesanal'!G718</f>
        <v>10.614000000000001</v>
      </c>
      <c r="I939" s="237">
        <f>'Merluza común Artesanal'!H718</f>
        <v>0</v>
      </c>
      <c r="J939" s="237">
        <f>'Merluza común Artesanal'!I718</f>
        <v>12.881</v>
      </c>
      <c r="K939" s="237">
        <f>'Merluza común Artesanal'!J718</f>
        <v>2.2400000000000002</v>
      </c>
      <c r="L939" s="237">
        <f>'Merluza común Artesanal'!K718</f>
        <v>10.641</v>
      </c>
      <c r="M939" s="242">
        <f>'Merluza común Artesanal'!L718</f>
        <v>0.17389954196102789</v>
      </c>
      <c r="N939" s="135" t="str">
        <f>'Merluza común Artesanal'!M718</f>
        <v xml:space="preserve"> -</v>
      </c>
      <c r="O939" s="45">
        <f>'Cesiones Individuales'!$B$3</f>
        <v>43465</v>
      </c>
    </row>
    <row r="940" spans="1:15" ht="15.75" customHeight="1">
      <c r="A940" s="44" t="s">
        <v>235</v>
      </c>
      <c r="B940" s="44" t="s">
        <v>236</v>
      </c>
      <c r="C940" s="44" t="s">
        <v>390</v>
      </c>
      <c r="D940" s="44" t="s">
        <v>268</v>
      </c>
      <c r="E940" s="35" t="s">
        <v>362</v>
      </c>
      <c r="F940" s="44" t="s">
        <v>243</v>
      </c>
      <c r="G940" s="44" t="s">
        <v>244</v>
      </c>
      <c r="H940" s="237">
        <f>'Merluza común Artesanal'!G719</f>
        <v>12.881</v>
      </c>
      <c r="I940" s="237">
        <f>'Merluza común Artesanal'!H719</f>
        <v>0</v>
      </c>
      <c r="J940" s="237">
        <f>'Merluza común Artesanal'!I719</f>
        <v>23.521999999999998</v>
      </c>
      <c r="K940" s="237">
        <f>'Merluza común Artesanal'!J719</f>
        <v>7.53</v>
      </c>
      <c r="L940" s="237">
        <f>'Merluza común Artesanal'!K719</f>
        <v>15.991999999999997</v>
      </c>
      <c r="M940" s="242">
        <f>'Merluza común Artesanal'!L719</f>
        <v>0.32012583963948649</v>
      </c>
      <c r="N940" s="135" t="str">
        <f>'Merluza común Artesanal'!M719</f>
        <v xml:space="preserve"> -</v>
      </c>
      <c r="O940" s="45">
        <f>'Cesiones Individuales'!$B$3</f>
        <v>43465</v>
      </c>
    </row>
    <row r="941" spans="1:15" ht="15.75" customHeight="1">
      <c r="A941" s="44" t="s">
        <v>235</v>
      </c>
      <c r="B941" s="44" t="s">
        <v>236</v>
      </c>
      <c r="C941" s="44" t="s">
        <v>390</v>
      </c>
      <c r="D941" s="44" t="s">
        <v>268</v>
      </c>
      <c r="E941" s="35" t="s">
        <v>362</v>
      </c>
      <c r="F941" s="44" t="s">
        <v>240</v>
      </c>
      <c r="G941" s="44" t="s">
        <v>244</v>
      </c>
      <c r="H941" s="237">
        <f>'Merluza común Artesanal'!N717</f>
        <v>25.762</v>
      </c>
      <c r="I941" s="237">
        <f>'Merluza común Artesanal'!O717</f>
        <v>0</v>
      </c>
      <c r="J941" s="237">
        <f>'Merluza común Artesanal'!P717</f>
        <v>25.762</v>
      </c>
      <c r="K941" s="237">
        <f>'Merluza común Artesanal'!Q717</f>
        <v>9.77</v>
      </c>
      <c r="L941" s="237">
        <f>'Merluza común Artesanal'!R717</f>
        <v>15.992000000000001</v>
      </c>
      <c r="M941" s="242">
        <f>'Merluza común Artesanal'!S717</f>
        <v>0.37924074217840226</v>
      </c>
      <c r="N941" s="135" t="s">
        <v>583</v>
      </c>
      <c r="O941" s="45">
        <f>'Cesiones Individuales'!$B$3</f>
        <v>43465</v>
      </c>
    </row>
    <row r="942" spans="1:15" ht="15.75" customHeight="1">
      <c r="A942" s="44" t="s">
        <v>235</v>
      </c>
      <c r="B942" s="44" t="s">
        <v>236</v>
      </c>
      <c r="C942" s="44" t="s">
        <v>390</v>
      </c>
      <c r="D942" s="44" t="s">
        <v>268</v>
      </c>
      <c r="E942" s="35" t="s">
        <v>363</v>
      </c>
      <c r="F942" s="44" t="s">
        <v>240</v>
      </c>
      <c r="G942" s="44" t="s">
        <v>240</v>
      </c>
      <c r="H942" s="237">
        <f>'Merluza común Artesanal'!G720</f>
        <v>0.45600000000000002</v>
      </c>
      <c r="I942" s="237">
        <f>'Merluza común Artesanal'!H720</f>
        <v>0</v>
      </c>
      <c r="J942" s="237">
        <f>'Merluza común Artesanal'!I720</f>
        <v>0.45600000000000002</v>
      </c>
      <c r="K942" s="237">
        <f>'Merluza común Artesanal'!J720</f>
        <v>0</v>
      </c>
      <c r="L942" s="237">
        <f>'Merluza común Artesanal'!K720</f>
        <v>0.45600000000000002</v>
      </c>
      <c r="M942" s="242">
        <f>'Merluza común Artesanal'!L720</f>
        <v>0</v>
      </c>
      <c r="N942" s="135" t="str">
        <f>'Merluza común Artesanal'!M720</f>
        <v xml:space="preserve"> -</v>
      </c>
      <c r="O942" s="45">
        <f>'Cesiones Individuales'!$B$3</f>
        <v>43465</v>
      </c>
    </row>
    <row r="943" spans="1:15" ht="15.75" customHeight="1">
      <c r="A943" s="44" t="s">
        <v>235</v>
      </c>
      <c r="B943" s="44" t="s">
        <v>236</v>
      </c>
      <c r="C943" s="44" t="s">
        <v>390</v>
      </c>
      <c r="D943" s="44" t="s">
        <v>268</v>
      </c>
      <c r="E943" s="35" t="s">
        <v>363</v>
      </c>
      <c r="F943" s="44" t="s">
        <v>241</v>
      </c>
      <c r="G943" s="44" t="s">
        <v>242</v>
      </c>
      <c r="H943" s="237">
        <f>'Merluza común Artesanal'!G721</f>
        <v>2.1349999999999998</v>
      </c>
      <c r="I943" s="237">
        <f>'Merluza común Artesanal'!H721</f>
        <v>0</v>
      </c>
      <c r="J943" s="237">
        <f>'Merluza común Artesanal'!I721</f>
        <v>2.5909999999999997</v>
      </c>
      <c r="K943" s="237">
        <f>'Merluza común Artesanal'!J721</f>
        <v>0</v>
      </c>
      <c r="L943" s="237">
        <f>'Merluza común Artesanal'!K721</f>
        <v>2.5909999999999997</v>
      </c>
      <c r="M943" s="242">
        <f>'Merluza común Artesanal'!L721</f>
        <v>0</v>
      </c>
      <c r="N943" s="135" t="str">
        <f>'Merluza común Artesanal'!M721</f>
        <v xml:space="preserve"> -</v>
      </c>
      <c r="O943" s="45">
        <f>'Cesiones Individuales'!$B$3</f>
        <v>43465</v>
      </c>
    </row>
    <row r="944" spans="1:15" ht="15.75" customHeight="1">
      <c r="A944" s="44" t="s">
        <v>235</v>
      </c>
      <c r="B944" s="44" t="s">
        <v>236</v>
      </c>
      <c r="C944" s="44" t="s">
        <v>390</v>
      </c>
      <c r="D944" s="44" t="s">
        <v>268</v>
      </c>
      <c r="E944" s="35" t="s">
        <v>363</v>
      </c>
      <c r="F944" s="44" t="s">
        <v>243</v>
      </c>
      <c r="G944" s="44" t="s">
        <v>244</v>
      </c>
      <c r="H944" s="237">
        <f>'Merluza común Artesanal'!G722</f>
        <v>2.5910000000000002</v>
      </c>
      <c r="I944" s="237">
        <f>'Merluza común Artesanal'!H722</f>
        <v>0</v>
      </c>
      <c r="J944" s="237">
        <f>'Merluza común Artesanal'!I722</f>
        <v>5.1820000000000004</v>
      </c>
      <c r="K944" s="237">
        <f>'Merluza común Artesanal'!J722</f>
        <v>0</v>
      </c>
      <c r="L944" s="237">
        <f>'Merluza común Artesanal'!K722</f>
        <v>5.1820000000000004</v>
      </c>
      <c r="M944" s="242">
        <f>'Merluza común Artesanal'!L722</f>
        <v>0</v>
      </c>
      <c r="N944" s="135" t="str">
        <f>'Merluza común Artesanal'!M722</f>
        <v xml:space="preserve"> -</v>
      </c>
      <c r="O944" s="45">
        <f>'Cesiones Individuales'!$B$3</f>
        <v>43465</v>
      </c>
    </row>
    <row r="945" spans="1:15" ht="15.75" customHeight="1">
      <c r="A945" s="44" t="s">
        <v>235</v>
      </c>
      <c r="B945" s="44" t="s">
        <v>236</v>
      </c>
      <c r="C945" s="44" t="s">
        <v>390</v>
      </c>
      <c r="D945" s="44" t="s">
        <v>268</v>
      </c>
      <c r="E945" s="35" t="s">
        <v>363</v>
      </c>
      <c r="F945" s="44" t="s">
        <v>240</v>
      </c>
      <c r="G945" s="44" t="s">
        <v>244</v>
      </c>
      <c r="H945" s="237">
        <f>'Merluza común Artesanal'!N720</f>
        <v>5.1820000000000004</v>
      </c>
      <c r="I945" s="237">
        <f>'Merluza común Artesanal'!O720</f>
        <v>0</v>
      </c>
      <c r="J945" s="237">
        <f>'Merluza común Artesanal'!P720</f>
        <v>5.1820000000000004</v>
      </c>
      <c r="K945" s="237">
        <f>'Merluza común Artesanal'!Q720</f>
        <v>0</v>
      </c>
      <c r="L945" s="237">
        <f>'Merluza común Artesanal'!R720</f>
        <v>5.1820000000000004</v>
      </c>
      <c r="M945" s="242">
        <f>'Merluza común Artesanal'!S720</f>
        <v>0</v>
      </c>
      <c r="N945" s="135" t="s">
        <v>583</v>
      </c>
      <c r="O945" s="45">
        <f>'Cesiones Individuales'!$B$3</f>
        <v>43465</v>
      </c>
    </row>
    <row r="946" spans="1:15" ht="15.75" customHeight="1">
      <c r="A946" s="44" t="s">
        <v>235</v>
      </c>
      <c r="B946" s="44" t="s">
        <v>236</v>
      </c>
      <c r="C946" s="44" t="s">
        <v>390</v>
      </c>
      <c r="D946" s="44" t="s">
        <v>268</v>
      </c>
      <c r="E946" s="35" t="s">
        <v>364</v>
      </c>
      <c r="F946" s="44" t="s">
        <v>240</v>
      </c>
      <c r="G946" s="44" t="s">
        <v>240</v>
      </c>
      <c r="H946" s="237">
        <f>'Merluza común Artesanal'!G723</f>
        <v>1.4999999999999999E-2</v>
      </c>
      <c r="I946" s="237">
        <f>'Merluza común Artesanal'!H723</f>
        <v>0</v>
      </c>
      <c r="J946" s="237">
        <f>'Merluza común Artesanal'!I723</f>
        <v>1.4999999999999999E-2</v>
      </c>
      <c r="K946" s="237">
        <f>'Merluza común Artesanal'!J723</f>
        <v>0</v>
      </c>
      <c r="L946" s="237">
        <f>'Merluza común Artesanal'!K723</f>
        <v>1.4999999999999999E-2</v>
      </c>
      <c r="M946" s="242">
        <f>'Merluza común Artesanal'!L723</f>
        <v>0</v>
      </c>
      <c r="N946" s="135" t="str">
        <f>'Merluza común Artesanal'!M723</f>
        <v xml:space="preserve"> -</v>
      </c>
      <c r="O946" s="45">
        <f>'Cesiones Individuales'!$B$3</f>
        <v>43465</v>
      </c>
    </row>
    <row r="947" spans="1:15" ht="15.75" customHeight="1">
      <c r="A947" s="44" t="s">
        <v>235</v>
      </c>
      <c r="B947" s="44" t="s">
        <v>236</v>
      </c>
      <c r="C947" s="44" t="s">
        <v>390</v>
      </c>
      <c r="D947" s="44" t="s">
        <v>268</v>
      </c>
      <c r="E947" s="35" t="s">
        <v>364</v>
      </c>
      <c r="F947" s="44" t="s">
        <v>241</v>
      </c>
      <c r="G947" s="44" t="s">
        <v>242</v>
      </c>
      <c r="H947" s="237">
        <f>'Merluza común Artesanal'!G724</f>
        <v>7.1999999999999995E-2</v>
      </c>
      <c r="I947" s="237">
        <f>'Merluza común Artesanal'!H724</f>
        <v>0</v>
      </c>
      <c r="J947" s="237">
        <f>'Merluza común Artesanal'!I724</f>
        <v>8.6999999999999994E-2</v>
      </c>
      <c r="K947" s="237">
        <f>'Merluza común Artesanal'!J724</f>
        <v>0</v>
      </c>
      <c r="L947" s="237">
        <f>'Merluza común Artesanal'!K724</f>
        <v>8.6999999999999994E-2</v>
      </c>
      <c r="M947" s="242">
        <f>'Merluza común Artesanal'!L724</f>
        <v>0</v>
      </c>
      <c r="N947" s="135" t="str">
        <f>'Merluza común Artesanal'!M724</f>
        <v xml:space="preserve"> -</v>
      </c>
      <c r="O947" s="45">
        <f>'Cesiones Individuales'!$B$3</f>
        <v>43465</v>
      </c>
    </row>
    <row r="948" spans="1:15" ht="15.75" customHeight="1">
      <c r="A948" s="44" t="s">
        <v>235</v>
      </c>
      <c r="B948" s="44" t="s">
        <v>236</v>
      </c>
      <c r="C948" s="44" t="s">
        <v>390</v>
      </c>
      <c r="D948" s="44" t="s">
        <v>268</v>
      </c>
      <c r="E948" s="35" t="s">
        <v>364</v>
      </c>
      <c r="F948" s="44" t="s">
        <v>243</v>
      </c>
      <c r="G948" s="44" t="s">
        <v>244</v>
      </c>
      <c r="H948" s="237">
        <f>'Merluza común Artesanal'!G725</f>
        <v>8.7999999999999995E-2</v>
      </c>
      <c r="I948" s="237">
        <f>'Merluza común Artesanal'!H725</f>
        <v>0</v>
      </c>
      <c r="J948" s="237">
        <f>'Merluza común Artesanal'!I725</f>
        <v>0.17499999999999999</v>
      </c>
      <c r="K948" s="237">
        <f>'Merluza común Artesanal'!J725</f>
        <v>0</v>
      </c>
      <c r="L948" s="237">
        <f>'Merluza común Artesanal'!K725</f>
        <v>0.17499999999999999</v>
      </c>
      <c r="M948" s="242">
        <f>'Merluza común Artesanal'!L725</f>
        <v>0</v>
      </c>
      <c r="N948" s="135" t="str">
        <f>'Merluza común Artesanal'!M725</f>
        <v xml:space="preserve"> -</v>
      </c>
      <c r="O948" s="45">
        <f>'Cesiones Individuales'!$B$3</f>
        <v>43465</v>
      </c>
    </row>
    <row r="949" spans="1:15" ht="15.75" customHeight="1">
      <c r="A949" s="44" t="s">
        <v>235</v>
      </c>
      <c r="B949" s="44" t="s">
        <v>236</v>
      </c>
      <c r="C949" s="44" t="s">
        <v>390</v>
      </c>
      <c r="D949" s="44" t="s">
        <v>268</v>
      </c>
      <c r="E949" s="35" t="s">
        <v>364</v>
      </c>
      <c r="F949" s="44" t="s">
        <v>240</v>
      </c>
      <c r="G949" s="44" t="s">
        <v>244</v>
      </c>
      <c r="H949" s="237">
        <f>'Merluza común Artesanal'!N723</f>
        <v>0.17499999999999999</v>
      </c>
      <c r="I949" s="237">
        <f>'Merluza común Artesanal'!O723</f>
        <v>0</v>
      </c>
      <c r="J949" s="237">
        <f>'Merluza común Artesanal'!P723</f>
        <v>0.17499999999999999</v>
      </c>
      <c r="K949" s="237">
        <f>'Merluza común Artesanal'!Q723</f>
        <v>0</v>
      </c>
      <c r="L949" s="237">
        <f>'Merluza común Artesanal'!R723</f>
        <v>0.17499999999999999</v>
      </c>
      <c r="M949" s="242">
        <f>'Merluza común Artesanal'!S723</f>
        <v>0</v>
      </c>
      <c r="N949" s="135" t="s">
        <v>583</v>
      </c>
      <c r="O949" s="45">
        <f>'Cesiones Individuales'!$B$3</f>
        <v>43465</v>
      </c>
    </row>
    <row r="950" spans="1:15" ht="15.75" customHeight="1">
      <c r="A950" s="44" t="s">
        <v>235</v>
      </c>
      <c r="B950" s="44" t="s">
        <v>236</v>
      </c>
      <c r="C950" s="44" t="s">
        <v>390</v>
      </c>
      <c r="D950" s="35" t="s">
        <v>267</v>
      </c>
      <c r="E950" s="35" t="s">
        <v>267</v>
      </c>
      <c r="F950" s="44" t="s">
        <v>240</v>
      </c>
      <c r="G950" s="44" t="s">
        <v>240</v>
      </c>
      <c r="H950" s="237">
        <f>'Merluza común Artesanal'!G726</f>
        <v>3.9350000000000001</v>
      </c>
      <c r="I950" s="237">
        <f>'Merluza común Artesanal'!H726</f>
        <v>0</v>
      </c>
      <c r="J950" s="237">
        <f>'Merluza común Artesanal'!I726</f>
        <v>3.9350000000000001</v>
      </c>
      <c r="K950" s="237">
        <f>'Merluza común Artesanal'!J726</f>
        <v>5.75</v>
      </c>
      <c r="L950" s="237">
        <f>'Merluza común Artesanal'!K726</f>
        <v>-1.8149999999999999</v>
      </c>
      <c r="M950" s="242">
        <f>'Merluza común Artesanal'!L726</f>
        <v>1.4612452350698857</v>
      </c>
      <c r="N950" s="135" t="str">
        <f>'Merluza común Artesanal'!M726</f>
        <v xml:space="preserve"> -</v>
      </c>
      <c r="O950" s="45">
        <f>'Cesiones Individuales'!$B$3</f>
        <v>43465</v>
      </c>
    </row>
    <row r="951" spans="1:15" ht="15.75" customHeight="1">
      <c r="A951" s="44" t="s">
        <v>235</v>
      </c>
      <c r="B951" s="44" t="s">
        <v>236</v>
      </c>
      <c r="C951" s="44" t="s">
        <v>390</v>
      </c>
      <c r="D951" s="35" t="s">
        <v>267</v>
      </c>
      <c r="E951" s="35" t="s">
        <v>267</v>
      </c>
      <c r="F951" s="44" t="s">
        <v>241</v>
      </c>
      <c r="G951" s="44" t="s">
        <v>242</v>
      </c>
      <c r="H951" s="237">
        <f>'Merluza común Artesanal'!G727</f>
        <v>18.425000000000001</v>
      </c>
      <c r="I951" s="237">
        <f>'Merluza común Artesanal'!H727</f>
        <v>0</v>
      </c>
      <c r="J951" s="237">
        <f>'Merluza común Artesanal'!I727</f>
        <v>16.61</v>
      </c>
      <c r="K951" s="237">
        <f>'Merluza común Artesanal'!J727</f>
        <v>5.601</v>
      </c>
      <c r="L951" s="237">
        <f>'Merluza común Artesanal'!K727</f>
        <v>11.009</v>
      </c>
      <c r="M951" s="242">
        <f>'Merluza común Artesanal'!L727</f>
        <v>0.33720650210716435</v>
      </c>
      <c r="N951" s="135" t="str">
        <f>'Merluza común Artesanal'!M727</f>
        <v xml:space="preserve"> -</v>
      </c>
      <c r="O951" s="45">
        <f>'Cesiones Individuales'!$B$3</f>
        <v>43465</v>
      </c>
    </row>
    <row r="952" spans="1:15" ht="15.75" customHeight="1">
      <c r="A952" s="44" t="s">
        <v>235</v>
      </c>
      <c r="B952" s="44" t="s">
        <v>236</v>
      </c>
      <c r="C952" s="44" t="s">
        <v>390</v>
      </c>
      <c r="D952" s="35" t="s">
        <v>267</v>
      </c>
      <c r="E952" s="35" t="s">
        <v>267</v>
      </c>
      <c r="F952" s="44" t="s">
        <v>243</v>
      </c>
      <c r="G952" s="44" t="s">
        <v>244</v>
      </c>
      <c r="H952" s="237">
        <f>'Merluza común Artesanal'!G728</f>
        <v>22.36</v>
      </c>
      <c r="I952" s="237">
        <f>'Merluza común Artesanal'!H728</f>
        <v>0</v>
      </c>
      <c r="J952" s="237">
        <f>'Merluza común Artesanal'!I728</f>
        <v>33.369</v>
      </c>
      <c r="K952" s="237">
        <f>'Merluza común Artesanal'!J728</f>
        <v>1.1100000000000001</v>
      </c>
      <c r="L952" s="237">
        <f>'Merluza común Artesanal'!K728</f>
        <v>32.259</v>
      </c>
      <c r="M952" s="242">
        <f>'Merluza común Artesanal'!L728</f>
        <v>3.3264407084419675E-2</v>
      </c>
      <c r="N952" s="135" t="str">
        <f>'Merluza común Artesanal'!M728</f>
        <v xml:space="preserve"> -</v>
      </c>
      <c r="O952" s="45">
        <f>'Cesiones Individuales'!$B$3</f>
        <v>43465</v>
      </c>
    </row>
    <row r="953" spans="1:15" ht="15.75" customHeight="1">
      <c r="A953" s="44" t="s">
        <v>235</v>
      </c>
      <c r="B953" s="44" t="s">
        <v>236</v>
      </c>
      <c r="C953" s="44" t="s">
        <v>390</v>
      </c>
      <c r="D953" s="35" t="s">
        <v>267</v>
      </c>
      <c r="E953" s="35" t="s">
        <v>267</v>
      </c>
      <c r="F953" s="44" t="s">
        <v>240</v>
      </c>
      <c r="G953" s="44" t="s">
        <v>244</v>
      </c>
      <c r="H953" s="237">
        <f>'Merluza común Artesanal'!N726</f>
        <v>44.72</v>
      </c>
      <c r="I953" s="237">
        <f>'Merluza común Artesanal'!O726</f>
        <v>0</v>
      </c>
      <c r="J953" s="237">
        <f>'Merluza común Artesanal'!P726</f>
        <v>44.72</v>
      </c>
      <c r="K953" s="237">
        <f>'Merluza común Artesanal'!Q726</f>
        <v>12.460999999999999</v>
      </c>
      <c r="L953" s="237">
        <f>'Merluza común Artesanal'!R726</f>
        <v>32.259</v>
      </c>
      <c r="M953" s="242">
        <f>'Merluza común Artesanal'!S726</f>
        <v>0.27864490161001787</v>
      </c>
      <c r="N953" s="135" t="s">
        <v>583</v>
      </c>
      <c r="O953" s="45">
        <f>'Cesiones Individuales'!$B$3</f>
        <v>43465</v>
      </c>
    </row>
    <row r="954" spans="1:15" ht="15.75" customHeight="1">
      <c r="A954" s="44" t="s">
        <v>235</v>
      </c>
      <c r="B954" s="44" t="s">
        <v>236</v>
      </c>
      <c r="C954" s="44" t="s">
        <v>390</v>
      </c>
      <c r="D954" s="44" t="s">
        <v>268</v>
      </c>
      <c r="E954" s="35" t="s">
        <v>365</v>
      </c>
      <c r="F954" s="44" t="s">
        <v>240</v>
      </c>
      <c r="G954" s="44" t="s">
        <v>240</v>
      </c>
      <c r="H954" s="237">
        <f>'Merluza común Artesanal'!G729</f>
        <v>10.817</v>
      </c>
      <c r="I954" s="237">
        <f>'Merluza común Artesanal'!H729</f>
        <v>0</v>
      </c>
      <c r="J954" s="237">
        <f>'Merluza común Artesanal'!I729</f>
        <v>10.817</v>
      </c>
      <c r="K954" s="237">
        <f>'Merluza común Artesanal'!J729</f>
        <v>0</v>
      </c>
      <c r="L954" s="237">
        <f>'Merluza común Artesanal'!K729</f>
        <v>10.817</v>
      </c>
      <c r="M954" s="242">
        <f>'Merluza común Artesanal'!L729</f>
        <v>0</v>
      </c>
      <c r="N954" s="135" t="str">
        <f>'Merluza común Artesanal'!M729</f>
        <v xml:space="preserve"> -</v>
      </c>
      <c r="O954" s="45">
        <f>'Cesiones Individuales'!$B$3</f>
        <v>43465</v>
      </c>
    </row>
    <row r="955" spans="1:15" ht="15.75" customHeight="1">
      <c r="A955" s="44" t="s">
        <v>235</v>
      </c>
      <c r="B955" s="44" t="s">
        <v>236</v>
      </c>
      <c r="C955" s="44" t="s">
        <v>390</v>
      </c>
      <c r="D955" s="44" t="s">
        <v>268</v>
      </c>
      <c r="E955" s="35" t="s">
        <v>365</v>
      </c>
      <c r="F955" s="44" t="s">
        <v>241</v>
      </c>
      <c r="G955" s="44" t="s">
        <v>242</v>
      </c>
      <c r="H955" s="237">
        <f>'Merluza común Artesanal'!G730</f>
        <v>50.646999999999998</v>
      </c>
      <c r="I955" s="237">
        <f>'Merluza común Artesanal'!H730</f>
        <v>-20</v>
      </c>
      <c r="J955" s="237">
        <f>'Merluza común Artesanal'!I730</f>
        <v>41.463999999999999</v>
      </c>
      <c r="K955" s="237">
        <f>'Merluza común Artesanal'!J730</f>
        <v>7.9260000000000002</v>
      </c>
      <c r="L955" s="237">
        <f>'Merluza común Artesanal'!K730</f>
        <v>33.537999999999997</v>
      </c>
      <c r="M955" s="242">
        <f>'Merluza común Artesanal'!L730</f>
        <v>0.19115377194674898</v>
      </c>
      <c r="N955" s="135" t="str">
        <f>'Merluza común Artesanal'!M730</f>
        <v xml:space="preserve"> -</v>
      </c>
      <c r="O955" s="45">
        <f>'Cesiones Individuales'!$B$3</f>
        <v>43465</v>
      </c>
    </row>
    <row r="956" spans="1:15" ht="15.75" customHeight="1">
      <c r="A956" s="44" t="s">
        <v>235</v>
      </c>
      <c r="B956" s="44" t="s">
        <v>236</v>
      </c>
      <c r="C956" s="44" t="s">
        <v>390</v>
      </c>
      <c r="D956" s="44" t="s">
        <v>268</v>
      </c>
      <c r="E956" s="35" t="s">
        <v>365</v>
      </c>
      <c r="F956" s="44" t="s">
        <v>243</v>
      </c>
      <c r="G956" s="44" t="s">
        <v>244</v>
      </c>
      <c r="H956" s="237">
        <f>'Merluza común Artesanal'!G731</f>
        <v>61.465000000000003</v>
      </c>
      <c r="I956" s="237">
        <f>'Merluza común Artesanal'!H731</f>
        <v>0</v>
      </c>
      <c r="J956" s="237">
        <f>'Merluza común Artesanal'!I731</f>
        <v>95.003</v>
      </c>
      <c r="K956" s="237">
        <f>'Merluza común Artesanal'!J731</f>
        <v>4.37</v>
      </c>
      <c r="L956" s="237">
        <f>'Merluza común Artesanal'!K731</f>
        <v>90.632999999999996</v>
      </c>
      <c r="M956" s="242">
        <f>'Merluza común Artesanal'!L731</f>
        <v>4.5998547414292185E-2</v>
      </c>
      <c r="N956" s="135" t="str">
        <f>'Merluza común Artesanal'!M731</f>
        <v xml:space="preserve"> -</v>
      </c>
      <c r="O956" s="45">
        <f>'Cesiones Individuales'!$B$3</f>
        <v>43465</v>
      </c>
    </row>
    <row r="957" spans="1:15" ht="15.75" customHeight="1">
      <c r="A957" s="44" t="s">
        <v>235</v>
      </c>
      <c r="B957" s="44" t="s">
        <v>236</v>
      </c>
      <c r="C957" s="44" t="s">
        <v>390</v>
      </c>
      <c r="D957" s="44" t="s">
        <v>268</v>
      </c>
      <c r="E957" s="35" t="s">
        <v>365</v>
      </c>
      <c r="F957" s="44" t="s">
        <v>240</v>
      </c>
      <c r="G957" s="44" t="s">
        <v>244</v>
      </c>
      <c r="H957" s="237">
        <f>'Merluza común Artesanal'!N729</f>
        <v>122.929</v>
      </c>
      <c r="I957" s="237">
        <f>'Merluza común Artesanal'!O729</f>
        <v>-20</v>
      </c>
      <c r="J957" s="237">
        <f>'Merluza común Artesanal'!P729</f>
        <v>102.929</v>
      </c>
      <c r="K957" s="237">
        <f>'Merluza común Artesanal'!Q729</f>
        <v>12.295999999999999</v>
      </c>
      <c r="L957" s="237">
        <f>'Merluza común Artesanal'!R729</f>
        <v>90.63300000000001</v>
      </c>
      <c r="M957" s="242">
        <f>'Merluza común Artesanal'!S729</f>
        <v>0.11946098767111309</v>
      </c>
      <c r="N957" s="135" t="s">
        <v>583</v>
      </c>
      <c r="O957" s="45">
        <f>'Cesiones Individuales'!$B$3</f>
        <v>43465</v>
      </c>
    </row>
    <row r="958" spans="1:15" ht="15.75" customHeight="1">
      <c r="A958" s="44" t="s">
        <v>235</v>
      </c>
      <c r="B958" s="44" t="s">
        <v>236</v>
      </c>
      <c r="C958" s="44" t="s">
        <v>390</v>
      </c>
      <c r="D958" s="44" t="s">
        <v>268</v>
      </c>
      <c r="E958" s="35" t="s">
        <v>366</v>
      </c>
      <c r="F958" s="44" t="s">
        <v>240</v>
      </c>
      <c r="G958" s="44" t="s">
        <v>240</v>
      </c>
      <c r="H958" s="237">
        <f>'Merluza común Artesanal'!G732</f>
        <v>18.533000000000001</v>
      </c>
      <c r="I958" s="237">
        <f>'Merluza común Artesanal'!H732</f>
        <v>0</v>
      </c>
      <c r="J958" s="237">
        <f>'Merluza común Artesanal'!I732</f>
        <v>18.533000000000001</v>
      </c>
      <c r="K958" s="237">
        <f>'Merluza común Artesanal'!J732</f>
        <v>4</v>
      </c>
      <c r="L958" s="237">
        <f>'Merluza común Artesanal'!K732</f>
        <v>14.533000000000001</v>
      </c>
      <c r="M958" s="242">
        <f>'Merluza común Artesanal'!L732</f>
        <v>0.21583121998597096</v>
      </c>
      <c r="N958" s="135" t="str">
        <f>'Merluza común Artesanal'!M732</f>
        <v xml:space="preserve"> -</v>
      </c>
      <c r="O958" s="45">
        <f>'Cesiones Individuales'!$B$3</f>
        <v>43465</v>
      </c>
    </row>
    <row r="959" spans="1:15" ht="15.75" customHeight="1">
      <c r="A959" s="44" t="s">
        <v>235</v>
      </c>
      <c r="B959" s="44" t="s">
        <v>236</v>
      </c>
      <c r="C959" s="44" t="s">
        <v>390</v>
      </c>
      <c r="D959" s="44" t="s">
        <v>268</v>
      </c>
      <c r="E959" s="35" t="s">
        <v>366</v>
      </c>
      <c r="F959" s="44" t="s">
        <v>241</v>
      </c>
      <c r="G959" s="44" t="s">
        <v>242</v>
      </c>
      <c r="H959" s="237">
        <f>'Merluza común Artesanal'!G733</f>
        <v>86.772000000000006</v>
      </c>
      <c r="I959" s="237">
        <f>'Merluza común Artesanal'!H733</f>
        <v>-57</v>
      </c>
      <c r="J959" s="237">
        <f>'Merluza común Artesanal'!I733</f>
        <v>44.305000000000007</v>
      </c>
      <c r="K959" s="237">
        <f>'Merluza común Artesanal'!J733</f>
        <v>1.64</v>
      </c>
      <c r="L959" s="237">
        <f>'Merluza común Artesanal'!K733</f>
        <v>42.665000000000006</v>
      </c>
      <c r="M959" s="242">
        <f>'Merluza común Artesanal'!L733</f>
        <v>3.7016138133393515E-2</v>
      </c>
      <c r="N959" s="135" t="str">
        <f>'Merluza común Artesanal'!M733</f>
        <v xml:space="preserve"> -</v>
      </c>
      <c r="O959" s="45">
        <f>'Cesiones Individuales'!$B$3</f>
        <v>43465</v>
      </c>
    </row>
    <row r="960" spans="1:15" ht="15.75" customHeight="1">
      <c r="A960" s="44" t="s">
        <v>235</v>
      </c>
      <c r="B960" s="44" t="s">
        <v>236</v>
      </c>
      <c r="C960" s="44" t="s">
        <v>390</v>
      </c>
      <c r="D960" s="44" t="s">
        <v>268</v>
      </c>
      <c r="E960" s="35" t="s">
        <v>366</v>
      </c>
      <c r="F960" s="44" t="s">
        <v>243</v>
      </c>
      <c r="G960" s="44" t="s">
        <v>244</v>
      </c>
      <c r="H960" s="237">
        <f>'Merluza común Artesanal'!G734</f>
        <v>105.306</v>
      </c>
      <c r="I960" s="237">
        <f>'Merluza común Artesanal'!H734</f>
        <v>-10</v>
      </c>
      <c r="J960" s="237">
        <f>'Merluza común Artesanal'!I734</f>
        <v>137.971</v>
      </c>
      <c r="K960" s="237">
        <f>'Merluza común Artesanal'!J734</f>
        <v>16.54</v>
      </c>
      <c r="L960" s="237">
        <f>'Merluza común Artesanal'!K734</f>
        <v>121.43100000000001</v>
      </c>
      <c r="M960" s="242">
        <f>'Merluza común Artesanal'!L734</f>
        <v>0.11988026469330511</v>
      </c>
      <c r="N960" s="135" t="str">
        <f>'Merluza común Artesanal'!M734</f>
        <v xml:space="preserve"> -</v>
      </c>
      <c r="O960" s="45">
        <f>'Cesiones Individuales'!$B$3</f>
        <v>43465</v>
      </c>
    </row>
    <row r="961" spans="1:15" ht="15.75" customHeight="1">
      <c r="A961" s="44" t="s">
        <v>235</v>
      </c>
      <c r="B961" s="44" t="s">
        <v>236</v>
      </c>
      <c r="C961" s="44" t="s">
        <v>390</v>
      </c>
      <c r="D961" s="44" t="s">
        <v>268</v>
      </c>
      <c r="E961" s="35" t="s">
        <v>366</v>
      </c>
      <c r="F961" s="44" t="s">
        <v>240</v>
      </c>
      <c r="G961" s="44" t="s">
        <v>244</v>
      </c>
      <c r="H961" s="237">
        <f>'Merluza común Artesanal'!N732</f>
        <v>210.61099999999999</v>
      </c>
      <c r="I961" s="237">
        <f>'Merluza común Artesanal'!O732</f>
        <v>-67</v>
      </c>
      <c r="J961" s="237">
        <f>'Merluza común Artesanal'!P732</f>
        <v>143.61099999999999</v>
      </c>
      <c r="K961" s="237">
        <f>'Merluza común Artesanal'!Q732</f>
        <v>22.18</v>
      </c>
      <c r="L961" s="237">
        <f>'Merluza común Artesanal'!R732</f>
        <v>121.43099999999998</v>
      </c>
      <c r="M961" s="242">
        <f>'Merluza común Artesanal'!S732</f>
        <v>0.15444499376788687</v>
      </c>
      <c r="N961" s="135" t="s">
        <v>583</v>
      </c>
      <c r="O961" s="45">
        <f>'Cesiones Individuales'!$B$3</f>
        <v>43465</v>
      </c>
    </row>
    <row r="962" spans="1:15" ht="15.75" customHeight="1">
      <c r="A962" s="44" t="s">
        <v>235</v>
      </c>
      <c r="B962" s="44" t="s">
        <v>236</v>
      </c>
      <c r="C962" s="44" t="s">
        <v>390</v>
      </c>
      <c r="D962" s="44" t="s">
        <v>268</v>
      </c>
      <c r="E962" s="35" t="s">
        <v>367</v>
      </c>
      <c r="F962" s="44" t="s">
        <v>240</v>
      </c>
      <c r="G962" s="44" t="s">
        <v>240</v>
      </c>
      <c r="H962" s="237">
        <f>'Merluza común Artesanal'!G735</f>
        <v>1.784</v>
      </c>
      <c r="I962" s="237">
        <f>'Merluza común Artesanal'!H735</f>
        <v>0</v>
      </c>
      <c r="J962" s="237">
        <f>'Merluza común Artesanal'!I735</f>
        <v>1.784</v>
      </c>
      <c r="K962" s="237">
        <f>'Merluza común Artesanal'!J735</f>
        <v>0</v>
      </c>
      <c r="L962" s="237">
        <f>'Merluza común Artesanal'!K735</f>
        <v>1.784</v>
      </c>
      <c r="M962" s="242">
        <f>'Merluza común Artesanal'!L735</f>
        <v>0</v>
      </c>
      <c r="N962" s="135" t="str">
        <f>'Merluza común Artesanal'!M735</f>
        <v xml:space="preserve"> -</v>
      </c>
      <c r="O962" s="45">
        <f>'Cesiones Individuales'!$B$3</f>
        <v>43465</v>
      </c>
    </row>
    <row r="963" spans="1:15" ht="15.75" customHeight="1">
      <c r="A963" s="44" t="s">
        <v>235</v>
      </c>
      <c r="B963" s="44" t="s">
        <v>236</v>
      </c>
      <c r="C963" s="44" t="s">
        <v>390</v>
      </c>
      <c r="D963" s="44" t="s">
        <v>268</v>
      </c>
      <c r="E963" s="35" t="s">
        <v>367</v>
      </c>
      <c r="F963" s="44" t="s">
        <v>241</v>
      </c>
      <c r="G963" s="44" t="s">
        <v>242</v>
      </c>
      <c r="H963" s="237">
        <f>'Merluza común Artesanal'!G736</f>
        <v>8.3550000000000004</v>
      </c>
      <c r="I963" s="237">
        <f>'Merluza común Artesanal'!H736</f>
        <v>0</v>
      </c>
      <c r="J963" s="237">
        <f>'Merluza común Artesanal'!I736</f>
        <v>10.139000000000001</v>
      </c>
      <c r="K963" s="237">
        <f>'Merluza común Artesanal'!J736</f>
        <v>6.8929999999999998</v>
      </c>
      <c r="L963" s="237">
        <f>'Merluza común Artesanal'!K736</f>
        <v>3.2460000000000013</v>
      </c>
      <c r="M963" s="242">
        <f>'Merluza común Artesanal'!L736</f>
        <v>0.67985008383469758</v>
      </c>
      <c r="N963" s="135" t="str">
        <f>'Merluza común Artesanal'!M736</f>
        <v xml:space="preserve"> -</v>
      </c>
      <c r="O963" s="45">
        <f>'Cesiones Individuales'!$B$3</f>
        <v>43465</v>
      </c>
    </row>
    <row r="964" spans="1:15" ht="15.75" customHeight="1">
      <c r="A964" s="44" t="s">
        <v>235</v>
      </c>
      <c r="B964" s="44" t="s">
        <v>236</v>
      </c>
      <c r="C964" s="44" t="s">
        <v>390</v>
      </c>
      <c r="D964" s="44" t="s">
        <v>268</v>
      </c>
      <c r="E964" s="35" t="s">
        <v>367</v>
      </c>
      <c r="F964" s="44" t="s">
        <v>243</v>
      </c>
      <c r="G964" s="44" t="s">
        <v>244</v>
      </c>
      <c r="H964" s="237">
        <f>'Merluza común Artesanal'!G737</f>
        <v>10.138999999999999</v>
      </c>
      <c r="I964" s="237">
        <f>'Merluza común Artesanal'!H737</f>
        <v>0</v>
      </c>
      <c r="J964" s="237">
        <f>'Merluza común Artesanal'!I737</f>
        <v>13.385000000000002</v>
      </c>
      <c r="K964" s="237">
        <f>'Merluza común Artesanal'!J737</f>
        <v>5.84</v>
      </c>
      <c r="L964" s="237">
        <f>'Merluza común Artesanal'!K737</f>
        <v>7.5450000000000017</v>
      </c>
      <c r="M964" s="242">
        <f>'Merluza común Artesanal'!L737</f>
        <v>0.43630930145685465</v>
      </c>
      <c r="N964" s="135" t="str">
        <f>'Merluza común Artesanal'!M737</f>
        <v xml:space="preserve"> -</v>
      </c>
      <c r="O964" s="45">
        <f>'Cesiones Individuales'!$B$3</f>
        <v>43465</v>
      </c>
    </row>
    <row r="965" spans="1:15" ht="15.75" customHeight="1">
      <c r="A965" s="44" t="s">
        <v>235</v>
      </c>
      <c r="B965" s="44" t="s">
        <v>236</v>
      </c>
      <c r="C965" s="44" t="s">
        <v>390</v>
      </c>
      <c r="D965" s="44" t="s">
        <v>268</v>
      </c>
      <c r="E965" s="35" t="s">
        <v>367</v>
      </c>
      <c r="F965" s="44" t="s">
        <v>240</v>
      </c>
      <c r="G965" s="44" t="s">
        <v>244</v>
      </c>
      <c r="H965" s="237">
        <f>'Merluza común Artesanal'!N735</f>
        <v>20.277999999999999</v>
      </c>
      <c r="I965" s="237">
        <f>'Merluza común Artesanal'!O735</f>
        <v>0</v>
      </c>
      <c r="J965" s="237">
        <f>'Merluza común Artesanal'!P735</f>
        <v>20.277999999999999</v>
      </c>
      <c r="K965" s="237">
        <f>'Merluza común Artesanal'!Q735</f>
        <v>12.733000000000001</v>
      </c>
      <c r="L965" s="237">
        <f>'Merluza común Artesanal'!R735</f>
        <v>7.5449999999999982</v>
      </c>
      <c r="M965" s="242">
        <f>'Merluza común Artesanal'!S735</f>
        <v>0.62792188578755304</v>
      </c>
      <c r="N965" s="135" t="s">
        <v>583</v>
      </c>
      <c r="O965" s="45">
        <f>'Cesiones Individuales'!$B$3</f>
        <v>43465</v>
      </c>
    </row>
    <row r="966" spans="1:15" ht="15.75" customHeight="1">
      <c r="A966" s="44" t="s">
        <v>235</v>
      </c>
      <c r="B966" s="44" t="s">
        <v>236</v>
      </c>
      <c r="C966" s="44" t="s">
        <v>390</v>
      </c>
      <c r="D966" s="44" t="s">
        <v>268</v>
      </c>
      <c r="E966" s="35" t="s">
        <v>368</v>
      </c>
      <c r="F966" s="44" t="s">
        <v>240</v>
      </c>
      <c r="G966" s="44" t="s">
        <v>240</v>
      </c>
      <c r="H966" s="237">
        <f>'Merluza común Artesanal'!G738</f>
        <v>25.5</v>
      </c>
      <c r="I966" s="237">
        <f>'Merluza común Artesanal'!H738</f>
        <v>0</v>
      </c>
      <c r="J966" s="237">
        <f>'Merluza común Artesanal'!I738</f>
        <v>25.5</v>
      </c>
      <c r="K966" s="237">
        <f>'Merluza común Artesanal'!J738</f>
        <v>3.84</v>
      </c>
      <c r="L966" s="237">
        <f>'Merluza común Artesanal'!K738</f>
        <v>21.66</v>
      </c>
      <c r="M966" s="242">
        <f>'Merluza común Artesanal'!L738</f>
        <v>0.15058823529411763</v>
      </c>
      <c r="N966" s="135" t="str">
        <f>'Merluza común Artesanal'!M738</f>
        <v xml:space="preserve"> -</v>
      </c>
      <c r="O966" s="45">
        <f>'Cesiones Individuales'!$B$3</f>
        <v>43465</v>
      </c>
    </row>
    <row r="967" spans="1:15" ht="15.75" customHeight="1">
      <c r="A967" s="44" t="s">
        <v>235</v>
      </c>
      <c r="B967" s="44" t="s">
        <v>236</v>
      </c>
      <c r="C967" s="44" t="s">
        <v>390</v>
      </c>
      <c r="D967" s="44" t="s">
        <v>268</v>
      </c>
      <c r="E967" s="35" t="s">
        <v>368</v>
      </c>
      <c r="F967" s="44" t="s">
        <v>241</v>
      </c>
      <c r="G967" s="44" t="s">
        <v>242</v>
      </c>
      <c r="H967" s="237">
        <f>'Merluza común Artesanal'!G739</f>
        <v>119.389</v>
      </c>
      <c r="I967" s="237">
        <f>'Merluza común Artesanal'!H739</f>
        <v>0</v>
      </c>
      <c r="J967" s="237">
        <f>'Merluza común Artesanal'!I739</f>
        <v>141.04900000000001</v>
      </c>
      <c r="K967" s="237">
        <f>'Merluza común Artesanal'!J739</f>
        <v>67.787999999999997</v>
      </c>
      <c r="L967" s="237">
        <f>'Merluza común Artesanal'!K739</f>
        <v>73.26100000000001</v>
      </c>
      <c r="M967" s="242">
        <f>'Merluza común Artesanal'!L739</f>
        <v>0.48059894079362486</v>
      </c>
      <c r="N967" s="135" t="str">
        <f>'Merluza común Artesanal'!M739</f>
        <v xml:space="preserve"> -</v>
      </c>
      <c r="O967" s="45">
        <f>'Cesiones Individuales'!$B$3</f>
        <v>43465</v>
      </c>
    </row>
    <row r="968" spans="1:15" ht="15.75" customHeight="1">
      <c r="A968" s="44" t="s">
        <v>235</v>
      </c>
      <c r="B968" s="44" t="s">
        <v>236</v>
      </c>
      <c r="C968" s="44" t="s">
        <v>390</v>
      </c>
      <c r="D968" s="44" t="s">
        <v>268</v>
      </c>
      <c r="E968" s="35" t="s">
        <v>368</v>
      </c>
      <c r="F968" s="44" t="s">
        <v>243</v>
      </c>
      <c r="G968" s="44" t="s">
        <v>244</v>
      </c>
      <c r="H968" s="237">
        <f>'Merluza común Artesanal'!G740</f>
        <v>144.88999999999999</v>
      </c>
      <c r="I968" s="237">
        <f>'Merluza común Artesanal'!H740</f>
        <v>0</v>
      </c>
      <c r="J968" s="237">
        <f>'Merluza común Artesanal'!I740</f>
        <v>218.15100000000001</v>
      </c>
      <c r="K968" s="237">
        <f>'Merluza común Artesanal'!J740</f>
        <v>49.209000000000003</v>
      </c>
      <c r="L968" s="237">
        <f>'Merluza común Artesanal'!K740</f>
        <v>168.94200000000001</v>
      </c>
      <c r="M968" s="242">
        <f>'Merluza común Artesanal'!L740</f>
        <v>0.22557311220209855</v>
      </c>
      <c r="N968" s="135" t="str">
        <f>'Merluza común Artesanal'!M740</f>
        <v xml:space="preserve"> -</v>
      </c>
      <c r="O968" s="45">
        <f>'Cesiones Individuales'!$B$3</f>
        <v>43465</v>
      </c>
    </row>
    <row r="969" spans="1:15" ht="15.75" customHeight="1">
      <c r="A969" s="44" t="s">
        <v>235</v>
      </c>
      <c r="B969" s="44" t="s">
        <v>236</v>
      </c>
      <c r="C969" s="44" t="s">
        <v>390</v>
      </c>
      <c r="D969" s="44" t="s">
        <v>268</v>
      </c>
      <c r="E969" s="35" t="s">
        <v>368</v>
      </c>
      <c r="F969" s="44" t="s">
        <v>240</v>
      </c>
      <c r="G969" s="44" t="s">
        <v>244</v>
      </c>
      <c r="H969" s="237">
        <f>'Merluza común Artesanal'!N738</f>
        <v>289.779</v>
      </c>
      <c r="I969" s="237">
        <f>'Merluza común Artesanal'!O738</f>
        <v>0</v>
      </c>
      <c r="J969" s="237">
        <f>'Merluza común Artesanal'!P738</f>
        <v>289.779</v>
      </c>
      <c r="K969" s="237">
        <f>'Merluza común Artesanal'!Q738</f>
        <v>120.837</v>
      </c>
      <c r="L969" s="237">
        <f>'Merluza común Artesanal'!R738</f>
        <v>168.94200000000001</v>
      </c>
      <c r="M969" s="242">
        <f>'Merluza común Artesanal'!S738</f>
        <v>0.41699709088650316</v>
      </c>
      <c r="N969" s="135" t="s">
        <v>583</v>
      </c>
      <c r="O969" s="45">
        <f>'Cesiones Individuales'!$B$3</f>
        <v>43465</v>
      </c>
    </row>
    <row r="970" spans="1:15" ht="15.75" customHeight="1">
      <c r="A970" s="44" t="s">
        <v>235</v>
      </c>
      <c r="B970" s="44" t="s">
        <v>236</v>
      </c>
      <c r="C970" s="44" t="s">
        <v>390</v>
      </c>
      <c r="D970" s="44" t="s">
        <v>268</v>
      </c>
      <c r="E970" s="35" t="s">
        <v>369</v>
      </c>
      <c r="F970" s="44" t="s">
        <v>240</v>
      </c>
      <c r="G970" s="44" t="s">
        <v>240</v>
      </c>
      <c r="H970" s="237">
        <f>'Merluza común Artesanal'!G741</f>
        <v>2.1469999999999998</v>
      </c>
      <c r="I970" s="237">
        <f>'Merluza común Artesanal'!H741</f>
        <v>0</v>
      </c>
      <c r="J970" s="237">
        <f>'Merluza común Artesanal'!I741</f>
        <v>2.1469999999999998</v>
      </c>
      <c r="K970" s="237">
        <f>'Merluza común Artesanal'!J741</f>
        <v>0</v>
      </c>
      <c r="L970" s="237">
        <f>'Merluza común Artesanal'!K741</f>
        <v>2.1469999999999998</v>
      </c>
      <c r="M970" s="242">
        <f>'Merluza común Artesanal'!L741</f>
        <v>0</v>
      </c>
      <c r="N970" s="135" t="str">
        <f>'Merluza común Artesanal'!M741</f>
        <v xml:space="preserve"> -</v>
      </c>
      <c r="O970" s="45">
        <f>'Cesiones Individuales'!$B$3</f>
        <v>43465</v>
      </c>
    </row>
    <row r="971" spans="1:15" ht="15.75" customHeight="1">
      <c r="A971" s="44" t="s">
        <v>235</v>
      </c>
      <c r="B971" s="44" t="s">
        <v>236</v>
      </c>
      <c r="C971" s="44" t="s">
        <v>390</v>
      </c>
      <c r="D971" s="44" t="s">
        <v>268</v>
      </c>
      <c r="E971" s="35" t="s">
        <v>369</v>
      </c>
      <c r="F971" s="44" t="s">
        <v>241</v>
      </c>
      <c r="G971" s="44" t="s">
        <v>242</v>
      </c>
      <c r="H971" s="237">
        <f>'Merluza común Artesanal'!G742</f>
        <v>10.055</v>
      </c>
      <c r="I971" s="237">
        <f>'Merluza común Artesanal'!H742</f>
        <v>0</v>
      </c>
      <c r="J971" s="237">
        <f>'Merluza común Artesanal'!I742</f>
        <v>12.202</v>
      </c>
      <c r="K971" s="237">
        <f>'Merluza común Artesanal'!J742</f>
        <v>0</v>
      </c>
      <c r="L971" s="237">
        <f>'Merluza común Artesanal'!K742</f>
        <v>12.202</v>
      </c>
      <c r="M971" s="242">
        <f>'Merluza común Artesanal'!L742</f>
        <v>0</v>
      </c>
      <c r="N971" s="135" t="str">
        <f>'Merluza común Artesanal'!M742</f>
        <v xml:space="preserve"> -</v>
      </c>
      <c r="O971" s="45">
        <f>'Cesiones Individuales'!$B$3</f>
        <v>43465</v>
      </c>
    </row>
    <row r="972" spans="1:15" ht="15.75" customHeight="1">
      <c r="A972" s="44" t="s">
        <v>235</v>
      </c>
      <c r="B972" s="44" t="s">
        <v>236</v>
      </c>
      <c r="C972" s="44" t="s">
        <v>390</v>
      </c>
      <c r="D972" s="44" t="s">
        <v>268</v>
      </c>
      <c r="E972" s="35" t="s">
        <v>369</v>
      </c>
      <c r="F972" s="44" t="s">
        <v>243</v>
      </c>
      <c r="G972" s="44" t="s">
        <v>244</v>
      </c>
      <c r="H972" s="237">
        <f>'Merluza común Artesanal'!G743</f>
        <v>12.202999999999999</v>
      </c>
      <c r="I972" s="237">
        <f>'Merluza común Artesanal'!H743</f>
        <v>0</v>
      </c>
      <c r="J972" s="237">
        <f>'Merluza común Artesanal'!I743</f>
        <v>24.405000000000001</v>
      </c>
      <c r="K972" s="237">
        <f>'Merluza común Artesanal'!J743</f>
        <v>0</v>
      </c>
      <c r="L972" s="237">
        <f>'Merluza común Artesanal'!K743</f>
        <v>24.405000000000001</v>
      </c>
      <c r="M972" s="242">
        <f>'Merluza común Artesanal'!L743</f>
        <v>0</v>
      </c>
      <c r="N972" s="135" t="str">
        <f>'Merluza común Artesanal'!M743</f>
        <v xml:space="preserve"> -</v>
      </c>
      <c r="O972" s="45">
        <f>'Cesiones Individuales'!$B$3</f>
        <v>43465</v>
      </c>
    </row>
    <row r="973" spans="1:15" ht="15.75" customHeight="1">
      <c r="A973" s="44" t="s">
        <v>235</v>
      </c>
      <c r="B973" s="44" t="s">
        <v>236</v>
      </c>
      <c r="C973" s="44" t="s">
        <v>390</v>
      </c>
      <c r="D973" s="44" t="s">
        <v>268</v>
      </c>
      <c r="E973" s="35" t="s">
        <v>369</v>
      </c>
      <c r="F973" s="44" t="s">
        <v>240</v>
      </c>
      <c r="G973" s="44" t="s">
        <v>244</v>
      </c>
      <c r="H973" s="237">
        <f>'Merluza común Artesanal'!N741</f>
        <v>24.405000000000001</v>
      </c>
      <c r="I973" s="237">
        <f>'Merluza común Artesanal'!O741</f>
        <v>0</v>
      </c>
      <c r="J973" s="237">
        <f>'Merluza común Artesanal'!P741</f>
        <v>24.405000000000001</v>
      </c>
      <c r="K973" s="237">
        <f>'Merluza común Artesanal'!Q741</f>
        <v>0</v>
      </c>
      <c r="L973" s="237">
        <f>'Merluza común Artesanal'!R741</f>
        <v>24.405000000000001</v>
      </c>
      <c r="M973" s="242">
        <f>'Merluza común Artesanal'!S741</f>
        <v>0</v>
      </c>
      <c r="N973" s="135" t="s">
        <v>583</v>
      </c>
      <c r="O973" s="45">
        <f>'Cesiones Individuales'!$B$3</f>
        <v>43465</v>
      </c>
    </row>
    <row r="974" spans="1:15" ht="15.75" customHeight="1">
      <c r="A974" s="44" t="s">
        <v>235</v>
      </c>
      <c r="B974" s="44" t="s">
        <v>236</v>
      </c>
      <c r="C974" s="44" t="s">
        <v>390</v>
      </c>
      <c r="D974" s="44" t="s">
        <v>268</v>
      </c>
      <c r="E974" s="35" t="s">
        <v>370</v>
      </c>
      <c r="F974" s="44" t="s">
        <v>240</v>
      </c>
      <c r="G974" s="44" t="s">
        <v>240</v>
      </c>
      <c r="H974" s="237">
        <f>'Merluza común Artesanal'!G744</f>
        <v>1.956</v>
      </c>
      <c r="I974" s="237">
        <f>'Merluza común Artesanal'!H744</f>
        <v>0</v>
      </c>
      <c r="J974" s="237">
        <f>'Merluza común Artesanal'!I744</f>
        <v>1.956</v>
      </c>
      <c r="K974" s="237">
        <f>'Merluza común Artesanal'!J744</f>
        <v>0</v>
      </c>
      <c r="L974" s="237">
        <f>'Merluza común Artesanal'!K744</f>
        <v>1.956</v>
      </c>
      <c r="M974" s="242">
        <f>'Merluza común Artesanal'!L744</f>
        <v>0</v>
      </c>
      <c r="N974" s="135" t="str">
        <f>'Merluza común Artesanal'!M744</f>
        <v xml:space="preserve"> -</v>
      </c>
      <c r="O974" s="45">
        <f>'Cesiones Individuales'!$B$3</f>
        <v>43465</v>
      </c>
    </row>
    <row r="975" spans="1:15" ht="15.75" customHeight="1">
      <c r="A975" s="44" t="s">
        <v>235</v>
      </c>
      <c r="B975" s="44" t="s">
        <v>236</v>
      </c>
      <c r="C975" s="44" t="s">
        <v>390</v>
      </c>
      <c r="D975" s="44" t="s">
        <v>268</v>
      </c>
      <c r="E975" s="35" t="s">
        <v>370</v>
      </c>
      <c r="F975" s="44" t="s">
        <v>241</v>
      </c>
      <c r="G975" s="44" t="s">
        <v>242</v>
      </c>
      <c r="H975" s="237">
        <f>'Merluza común Artesanal'!G745</f>
        <v>9.16</v>
      </c>
      <c r="I975" s="237">
        <f>'Merluza común Artesanal'!H745</f>
        <v>0</v>
      </c>
      <c r="J975" s="237">
        <f>'Merluza común Artesanal'!I745</f>
        <v>11.116</v>
      </c>
      <c r="K975" s="237">
        <f>'Merluza común Artesanal'!J745</f>
        <v>0</v>
      </c>
      <c r="L975" s="237">
        <f>'Merluza común Artesanal'!K745</f>
        <v>11.116</v>
      </c>
      <c r="M975" s="242">
        <f>'Merluza común Artesanal'!L745</f>
        <v>0</v>
      </c>
      <c r="N975" s="135" t="str">
        <f>'Merluza común Artesanal'!M745</f>
        <v xml:space="preserve"> -</v>
      </c>
      <c r="O975" s="45">
        <f>'Cesiones Individuales'!$B$3</f>
        <v>43465</v>
      </c>
    </row>
    <row r="976" spans="1:15" ht="15.75" customHeight="1">
      <c r="A976" s="44" t="s">
        <v>235</v>
      </c>
      <c r="B976" s="44" t="s">
        <v>236</v>
      </c>
      <c r="C976" s="44" t="s">
        <v>390</v>
      </c>
      <c r="D976" s="44" t="s">
        <v>268</v>
      </c>
      <c r="E976" s="35" t="s">
        <v>370</v>
      </c>
      <c r="F976" s="44" t="s">
        <v>243</v>
      </c>
      <c r="G976" s="44" t="s">
        <v>244</v>
      </c>
      <c r="H976" s="237">
        <f>'Merluza común Artesanal'!G746</f>
        <v>11.117000000000001</v>
      </c>
      <c r="I976" s="237">
        <f>'Merluza común Artesanal'!H746</f>
        <v>0</v>
      </c>
      <c r="J976" s="237">
        <f>'Merluza común Artesanal'!I746</f>
        <v>22.233000000000001</v>
      </c>
      <c r="K976" s="237">
        <f>'Merluza común Artesanal'!J746</f>
        <v>0</v>
      </c>
      <c r="L976" s="237">
        <f>'Merluza común Artesanal'!K746</f>
        <v>22.233000000000001</v>
      </c>
      <c r="M976" s="242">
        <f>'Merluza común Artesanal'!L746</f>
        <v>0</v>
      </c>
      <c r="N976" s="135" t="str">
        <f>'Merluza común Artesanal'!M746</f>
        <v xml:space="preserve"> -</v>
      </c>
      <c r="O976" s="45">
        <f>'Cesiones Individuales'!$B$3</f>
        <v>43465</v>
      </c>
    </row>
    <row r="977" spans="1:15" ht="15.75" customHeight="1">
      <c r="A977" s="44" t="s">
        <v>235</v>
      </c>
      <c r="B977" s="44" t="s">
        <v>236</v>
      </c>
      <c r="C977" s="44" t="s">
        <v>390</v>
      </c>
      <c r="D977" s="44" t="s">
        <v>268</v>
      </c>
      <c r="E977" s="35" t="s">
        <v>370</v>
      </c>
      <c r="F977" s="44" t="s">
        <v>240</v>
      </c>
      <c r="G977" s="44" t="s">
        <v>244</v>
      </c>
      <c r="H977" s="237">
        <f>'Merluza común Artesanal'!N744</f>
        <v>22.233000000000001</v>
      </c>
      <c r="I977" s="237">
        <f>'Merluza común Artesanal'!O744</f>
        <v>0</v>
      </c>
      <c r="J977" s="237">
        <f>'Merluza común Artesanal'!P744</f>
        <v>22.233000000000001</v>
      </c>
      <c r="K977" s="237">
        <f>'Merluza común Artesanal'!Q744</f>
        <v>0</v>
      </c>
      <c r="L977" s="237">
        <f>'Merluza común Artesanal'!R744</f>
        <v>22.233000000000001</v>
      </c>
      <c r="M977" s="242">
        <f>'Merluza común Artesanal'!S744</f>
        <v>0</v>
      </c>
      <c r="N977" s="135" t="s">
        <v>583</v>
      </c>
      <c r="O977" s="45">
        <f>'Cesiones Individuales'!$B$3</f>
        <v>43465</v>
      </c>
    </row>
    <row r="978" spans="1:15" ht="15.75" customHeight="1">
      <c r="A978" s="44" t="s">
        <v>235</v>
      </c>
      <c r="B978" s="44" t="s">
        <v>236</v>
      </c>
      <c r="C978" s="44" t="s">
        <v>390</v>
      </c>
      <c r="D978" s="44" t="s">
        <v>268</v>
      </c>
      <c r="E978" s="35" t="s">
        <v>371</v>
      </c>
      <c r="F978" s="44" t="s">
        <v>240</v>
      </c>
      <c r="G978" s="44" t="s">
        <v>240</v>
      </c>
      <c r="H978" s="237">
        <f>'Merluza común Artesanal'!G747</f>
        <v>4.3380000000000001</v>
      </c>
      <c r="I978" s="237">
        <f>'Merluza común Artesanal'!H747</f>
        <v>0</v>
      </c>
      <c r="J978" s="237">
        <f>'Merluza común Artesanal'!I747</f>
        <v>4.3380000000000001</v>
      </c>
      <c r="K978" s="237">
        <f>'Merluza común Artesanal'!J747</f>
        <v>0</v>
      </c>
      <c r="L978" s="237">
        <f>'Merluza común Artesanal'!K747</f>
        <v>4.3380000000000001</v>
      </c>
      <c r="M978" s="242">
        <f>'Merluza común Artesanal'!L747</f>
        <v>0</v>
      </c>
      <c r="N978" s="135" t="str">
        <f>'Merluza común Artesanal'!M747</f>
        <v xml:space="preserve"> -</v>
      </c>
      <c r="O978" s="45">
        <f>'Cesiones Individuales'!$B$3</f>
        <v>43465</v>
      </c>
    </row>
    <row r="979" spans="1:15" ht="15.75" customHeight="1">
      <c r="A979" s="44" t="s">
        <v>235</v>
      </c>
      <c r="B979" s="44" t="s">
        <v>236</v>
      </c>
      <c r="C979" s="44" t="s">
        <v>390</v>
      </c>
      <c r="D979" s="44" t="s">
        <v>268</v>
      </c>
      <c r="E979" s="35" t="s">
        <v>371</v>
      </c>
      <c r="F979" s="44" t="s">
        <v>241</v>
      </c>
      <c r="G979" s="44" t="s">
        <v>242</v>
      </c>
      <c r="H979" s="237">
        <f>'Merluza común Artesanal'!G748</f>
        <v>20.309999999999999</v>
      </c>
      <c r="I979" s="237">
        <f>'Merluza común Artesanal'!H748</f>
        <v>0</v>
      </c>
      <c r="J979" s="237">
        <f>'Merluza común Artesanal'!I748</f>
        <v>24.648</v>
      </c>
      <c r="K979" s="237">
        <f>'Merluza común Artesanal'!J748</f>
        <v>0.04</v>
      </c>
      <c r="L979" s="237">
        <f>'Merluza común Artesanal'!K748</f>
        <v>24.608000000000001</v>
      </c>
      <c r="M979" s="242">
        <f>'Merluza común Artesanal'!L748</f>
        <v>1.622849724115547E-3</v>
      </c>
      <c r="N979" s="135" t="str">
        <f>'Merluza común Artesanal'!M748</f>
        <v xml:space="preserve"> -</v>
      </c>
      <c r="O979" s="45">
        <f>'Cesiones Individuales'!$B$3</f>
        <v>43465</v>
      </c>
    </row>
    <row r="980" spans="1:15" ht="15.75" customHeight="1">
      <c r="A980" s="44" t="s">
        <v>235</v>
      </c>
      <c r="B980" s="44" t="s">
        <v>236</v>
      </c>
      <c r="C980" s="44" t="s">
        <v>390</v>
      </c>
      <c r="D980" s="44" t="s">
        <v>268</v>
      </c>
      <c r="E980" s="35" t="s">
        <v>371</v>
      </c>
      <c r="F980" s="44" t="s">
        <v>243</v>
      </c>
      <c r="G980" s="44" t="s">
        <v>244</v>
      </c>
      <c r="H980" s="237">
        <f>'Merluza común Artesanal'!G749</f>
        <v>24.648</v>
      </c>
      <c r="I980" s="237">
        <f>'Merluza común Artesanal'!H749</f>
        <v>-15</v>
      </c>
      <c r="J980" s="237">
        <f>'Merluza común Artesanal'!I749</f>
        <v>34.256</v>
      </c>
      <c r="K980" s="237">
        <f>'Merluza común Artesanal'!J749</f>
        <v>2.2759999999999998</v>
      </c>
      <c r="L980" s="237">
        <f>'Merluza común Artesanal'!K749</f>
        <v>31.98</v>
      </c>
      <c r="M980" s="242">
        <f>'Merluza común Artesanal'!L749</f>
        <v>6.6440915460065378E-2</v>
      </c>
      <c r="N980" s="135" t="str">
        <f>'Merluza común Artesanal'!M749</f>
        <v xml:space="preserve"> -</v>
      </c>
      <c r="O980" s="45">
        <f>'Cesiones Individuales'!$B$3</f>
        <v>43465</v>
      </c>
    </row>
    <row r="981" spans="1:15" ht="15.75" customHeight="1">
      <c r="A981" s="44" t="s">
        <v>235</v>
      </c>
      <c r="B981" s="44" t="s">
        <v>236</v>
      </c>
      <c r="C981" s="44" t="s">
        <v>390</v>
      </c>
      <c r="D981" s="44" t="s">
        <v>268</v>
      </c>
      <c r="E981" s="35" t="s">
        <v>371</v>
      </c>
      <c r="F981" s="44" t="s">
        <v>240</v>
      </c>
      <c r="G981" s="44" t="s">
        <v>244</v>
      </c>
      <c r="H981" s="237">
        <f>'Merluza común Artesanal'!N747</f>
        <v>49.295999999999999</v>
      </c>
      <c r="I981" s="237">
        <f>'Merluza común Artesanal'!O747</f>
        <v>-15</v>
      </c>
      <c r="J981" s="237">
        <f>'Merluza común Artesanal'!P747</f>
        <v>34.295999999999999</v>
      </c>
      <c r="K981" s="237">
        <f>'Merluza común Artesanal'!Q747</f>
        <v>2.3159999999999998</v>
      </c>
      <c r="L981" s="237">
        <f>'Merluza común Artesanal'!R747</f>
        <v>31.98</v>
      </c>
      <c r="M981" s="242">
        <f>'Merluza común Artesanal'!S747</f>
        <v>6.7529741077676689E-2</v>
      </c>
      <c r="N981" s="135" t="s">
        <v>583</v>
      </c>
      <c r="O981" s="45">
        <f>'Cesiones Individuales'!$B$3</f>
        <v>43465</v>
      </c>
    </row>
    <row r="982" spans="1:15" ht="15.75" customHeight="1">
      <c r="A982" s="44" t="s">
        <v>235</v>
      </c>
      <c r="B982" s="44" t="s">
        <v>236</v>
      </c>
      <c r="C982" s="44" t="s">
        <v>390</v>
      </c>
      <c r="D982" s="44" t="s">
        <v>268</v>
      </c>
      <c r="E982" s="35" t="s">
        <v>372</v>
      </c>
      <c r="F982" s="44" t="s">
        <v>240</v>
      </c>
      <c r="G982" s="44" t="s">
        <v>240</v>
      </c>
      <c r="H982" s="237">
        <f>'Merluza común Artesanal'!G750</f>
        <v>1.5589999999999999</v>
      </c>
      <c r="I982" s="237">
        <f>'Merluza común Artesanal'!H750</f>
        <v>0</v>
      </c>
      <c r="J982" s="237">
        <f>'Merluza común Artesanal'!I750</f>
        <v>1.5589999999999999</v>
      </c>
      <c r="K982" s="237">
        <f>'Merluza común Artesanal'!J750</f>
        <v>2.7</v>
      </c>
      <c r="L982" s="237">
        <f>'Merluza común Artesanal'!K750</f>
        <v>-1.1410000000000002</v>
      </c>
      <c r="M982" s="242">
        <f>'Merluza común Artesanal'!L750</f>
        <v>1.7318794098781272</v>
      </c>
      <c r="N982" s="135" t="str">
        <f>'Merluza común Artesanal'!M750</f>
        <v xml:space="preserve"> -</v>
      </c>
      <c r="O982" s="45">
        <f>'Cesiones Individuales'!$B$3</f>
        <v>43465</v>
      </c>
    </row>
    <row r="983" spans="1:15" ht="15.75" customHeight="1">
      <c r="A983" s="44" t="s">
        <v>235</v>
      </c>
      <c r="B983" s="44" t="s">
        <v>236</v>
      </c>
      <c r="C983" s="44" t="s">
        <v>390</v>
      </c>
      <c r="D983" s="44" t="s">
        <v>268</v>
      </c>
      <c r="E983" s="35" t="s">
        <v>372</v>
      </c>
      <c r="F983" s="44" t="s">
        <v>241</v>
      </c>
      <c r="G983" s="44" t="s">
        <v>242</v>
      </c>
      <c r="H983" s="237">
        <f>'Merluza común Artesanal'!G751</f>
        <v>7.3019999999999996</v>
      </c>
      <c r="I983" s="237">
        <f>'Merluza común Artesanal'!H751</f>
        <v>-12.2</v>
      </c>
      <c r="J983" s="237">
        <f>'Merluza común Artesanal'!I751</f>
        <v>-6.0389999999999997</v>
      </c>
      <c r="K983" s="237">
        <f>'Merluza común Artesanal'!J751</f>
        <v>2.65</v>
      </c>
      <c r="L983" s="237">
        <f>'Merluza común Artesanal'!K751</f>
        <v>-8.6890000000000001</v>
      </c>
      <c r="M983" s="242">
        <f>'Merluza común Artesanal'!L751</f>
        <v>-0.43881437324060274</v>
      </c>
      <c r="N983" s="215">
        <f>'Merluza común Artesanal'!M751</f>
        <v>43270</v>
      </c>
      <c r="O983" s="45">
        <f>'Cesiones Individuales'!$B$3</f>
        <v>43465</v>
      </c>
    </row>
    <row r="984" spans="1:15" ht="15.75" customHeight="1">
      <c r="A984" s="44" t="s">
        <v>235</v>
      </c>
      <c r="B984" s="44" t="s">
        <v>236</v>
      </c>
      <c r="C984" s="44" t="s">
        <v>390</v>
      </c>
      <c r="D984" s="44" t="s">
        <v>268</v>
      </c>
      <c r="E984" s="35" t="s">
        <v>372</v>
      </c>
      <c r="F984" s="44" t="s">
        <v>243</v>
      </c>
      <c r="G984" s="44" t="s">
        <v>244</v>
      </c>
      <c r="H984" s="237">
        <f>'Merluza común Artesanal'!G752</f>
        <v>8.8620000000000001</v>
      </c>
      <c r="I984" s="237">
        <f>'Merluza común Artesanal'!H752</f>
        <v>0</v>
      </c>
      <c r="J984" s="237">
        <f>'Merluza común Artesanal'!I752</f>
        <v>0.17300000000000004</v>
      </c>
      <c r="K984" s="237">
        <f>'Merluza común Artesanal'!J752</f>
        <v>1.62</v>
      </c>
      <c r="L984" s="237">
        <f>'Merluza común Artesanal'!K752</f>
        <v>-1.4470000000000001</v>
      </c>
      <c r="M984" s="242">
        <f>'Merluza común Artesanal'!L752</f>
        <v>9.3641618497109818</v>
      </c>
      <c r="N984" s="135">
        <f>'Merluza común Artesanal'!M752</f>
        <v>43290</v>
      </c>
      <c r="O984" s="45">
        <f>'Cesiones Individuales'!$B$3</f>
        <v>43465</v>
      </c>
    </row>
    <row r="985" spans="1:15" ht="15.75" customHeight="1">
      <c r="A985" s="44" t="s">
        <v>235</v>
      </c>
      <c r="B985" s="44" t="s">
        <v>236</v>
      </c>
      <c r="C985" s="44" t="s">
        <v>390</v>
      </c>
      <c r="D985" s="44" t="s">
        <v>268</v>
      </c>
      <c r="E985" s="35" t="s">
        <v>372</v>
      </c>
      <c r="F985" s="44" t="s">
        <v>240</v>
      </c>
      <c r="G985" s="44" t="s">
        <v>244</v>
      </c>
      <c r="H985" s="237">
        <f>'Merluza común Artesanal'!N750</f>
        <v>17.722999999999999</v>
      </c>
      <c r="I985" s="237">
        <f>'Merluza común Artesanal'!O750</f>
        <v>-12.2</v>
      </c>
      <c r="J985" s="237">
        <f>'Merluza común Artesanal'!P750</f>
        <v>5.5229999999999997</v>
      </c>
      <c r="K985" s="237">
        <f>'Merluza común Artesanal'!Q750</f>
        <v>6.97</v>
      </c>
      <c r="L985" s="237">
        <f>'Merluza común Artesanal'!R750</f>
        <v>-1.4470000000000001</v>
      </c>
      <c r="M985" s="242">
        <f>'Merluza común Artesanal'!S750</f>
        <v>1.2619952924135434</v>
      </c>
      <c r="N985" s="135" t="s">
        <v>583</v>
      </c>
      <c r="O985" s="45">
        <f>'Cesiones Individuales'!$B$3</f>
        <v>43465</v>
      </c>
    </row>
    <row r="986" spans="1:15" ht="15.75" customHeight="1">
      <c r="A986" s="44" t="s">
        <v>235</v>
      </c>
      <c r="B986" s="44" t="s">
        <v>236</v>
      </c>
      <c r="C986" s="44" t="s">
        <v>390</v>
      </c>
      <c r="D986" s="44" t="s">
        <v>268</v>
      </c>
      <c r="E986" s="35" t="s">
        <v>373</v>
      </c>
      <c r="F986" s="44" t="s">
        <v>240</v>
      </c>
      <c r="G986" s="44" t="s">
        <v>240</v>
      </c>
      <c r="H986" s="237">
        <f>'Merluza común Artesanal'!G753</f>
        <v>2.4569999999999999</v>
      </c>
      <c r="I986" s="237">
        <f>'Merluza común Artesanal'!H753</f>
        <v>0</v>
      </c>
      <c r="J986" s="237">
        <f>'Merluza común Artesanal'!I753</f>
        <v>2.4569999999999999</v>
      </c>
      <c r="K986" s="237">
        <f>'Merluza común Artesanal'!J753</f>
        <v>0</v>
      </c>
      <c r="L986" s="237">
        <f>'Merluza común Artesanal'!K753</f>
        <v>2.4569999999999999</v>
      </c>
      <c r="M986" s="242">
        <f>'Merluza común Artesanal'!L753</f>
        <v>0</v>
      </c>
      <c r="N986" s="135" t="str">
        <f>'Merluza común Artesanal'!M753</f>
        <v xml:space="preserve"> -</v>
      </c>
      <c r="O986" s="45">
        <f>'Cesiones Individuales'!$B$3</f>
        <v>43465</v>
      </c>
    </row>
    <row r="987" spans="1:15" ht="15.75" customHeight="1">
      <c r="A987" s="44" t="s">
        <v>235</v>
      </c>
      <c r="B987" s="44" t="s">
        <v>236</v>
      </c>
      <c r="C987" s="44" t="s">
        <v>390</v>
      </c>
      <c r="D987" s="44" t="s">
        <v>268</v>
      </c>
      <c r="E987" s="35" t="s">
        <v>373</v>
      </c>
      <c r="F987" s="44" t="s">
        <v>241</v>
      </c>
      <c r="G987" s="44" t="s">
        <v>242</v>
      </c>
      <c r="H987" s="237">
        <f>'Merluza común Artesanal'!G754</f>
        <v>11.505000000000001</v>
      </c>
      <c r="I987" s="237">
        <f>'Merluza común Artesanal'!H754</f>
        <v>-27.5</v>
      </c>
      <c r="J987" s="237">
        <f>'Merluza común Artesanal'!I754</f>
        <v>-13.538</v>
      </c>
      <c r="K987" s="237">
        <f>'Merluza común Artesanal'!J754</f>
        <v>0</v>
      </c>
      <c r="L987" s="237">
        <f>'Merluza común Artesanal'!K754</f>
        <v>-13.538</v>
      </c>
      <c r="M987" s="242">
        <f>'Merluza común Artesanal'!L754</f>
        <v>0</v>
      </c>
      <c r="N987" s="215">
        <f>'Merluza común Artesanal'!M754</f>
        <v>43270</v>
      </c>
      <c r="O987" s="45">
        <f>'Cesiones Individuales'!$B$3</f>
        <v>43465</v>
      </c>
    </row>
    <row r="988" spans="1:15" ht="15.75" customHeight="1">
      <c r="A988" s="44" t="s">
        <v>235</v>
      </c>
      <c r="B988" s="44" t="s">
        <v>236</v>
      </c>
      <c r="C988" s="44" t="s">
        <v>390</v>
      </c>
      <c r="D988" s="44" t="s">
        <v>268</v>
      </c>
      <c r="E988" s="35" t="s">
        <v>373</v>
      </c>
      <c r="F988" s="44" t="s">
        <v>243</v>
      </c>
      <c r="G988" s="44" t="s">
        <v>244</v>
      </c>
      <c r="H988" s="237">
        <f>'Merluza común Artesanal'!G755</f>
        <v>13.962</v>
      </c>
      <c r="I988" s="237">
        <f>'Merluza común Artesanal'!H755</f>
        <v>0</v>
      </c>
      <c r="J988" s="237">
        <f>'Merluza común Artesanal'!I755</f>
        <v>0.42399999999999949</v>
      </c>
      <c r="K988" s="237">
        <f>'Merluza común Artesanal'!J755</f>
        <v>0</v>
      </c>
      <c r="L988" s="237">
        <f>'Merluza común Artesanal'!K755</f>
        <v>0.42399999999999949</v>
      </c>
      <c r="M988" s="242">
        <f>'Merluza común Artesanal'!L755</f>
        <v>0</v>
      </c>
      <c r="N988" s="135" t="str">
        <f>'Merluza común Artesanal'!M755</f>
        <v xml:space="preserve"> -</v>
      </c>
      <c r="O988" s="45">
        <f>'Cesiones Individuales'!$B$3</f>
        <v>43465</v>
      </c>
    </row>
    <row r="989" spans="1:15" ht="15.75" customHeight="1">
      <c r="A989" s="44" t="s">
        <v>235</v>
      </c>
      <c r="B989" s="44" t="s">
        <v>236</v>
      </c>
      <c r="C989" s="44" t="s">
        <v>390</v>
      </c>
      <c r="D989" s="44" t="s">
        <v>268</v>
      </c>
      <c r="E989" s="35" t="s">
        <v>373</v>
      </c>
      <c r="F989" s="44" t="s">
        <v>240</v>
      </c>
      <c r="G989" s="44" t="s">
        <v>244</v>
      </c>
      <c r="H989" s="237">
        <f>'Merluza común Artesanal'!N753</f>
        <v>27.923999999999999</v>
      </c>
      <c r="I989" s="237">
        <f>'Merluza común Artesanal'!O753</f>
        <v>-27.5</v>
      </c>
      <c r="J989" s="237">
        <f>'Merluza común Artesanal'!P753</f>
        <v>0.42399999999999949</v>
      </c>
      <c r="K989" s="237">
        <f>'Merluza común Artesanal'!Q753</f>
        <v>0</v>
      </c>
      <c r="L989" s="237">
        <f>'Merluza común Artesanal'!R753</f>
        <v>0.42399999999999949</v>
      </c>
      <c r="M989" s="242">
        <f>'Merluza común Artesanal'!S753</f>
        <v>0</v>
      </c>
      <c r="N989" s="135" t="s">
        <v>583</v>
      </c>
      <c r="O989" s="45">
        <f>'Cesiones Individuales'!$B$3</f>
        <v>43465</v>
      </c>
    </row>
    <row r="990" spans="1:15" ht="15.75" customHeight="1">
      <c r="A990" s="44" t="s">
        <v>235</v>
      </c>
      <c r="B990" s="44" t="s">
        <v>236</v>
      </c>
      <c r="C990" s="44" t="s">
        <v>390</v>
      </c>
      <c r="D990" s="44" t="s">
        <v>268</v>
      </c>
      <c r="E990" s="35" t="s">
        <v>374</v>
      </c>
      <c r="F990" s="44" t="s">
        <v>240</v>
      </c>
      <c r="G990" s="44" t="s">
        <v>240</v>
      </c>
      <c r="H990" s="237">
        <f>'Merluza común Artesanal'!G756</f>
        <v>0.72</v>
      </c>
      <c r="I990" s="237">
        <f>'Merluza común Artesanal'!H756</f>
        <v>0</v>
      </c>
      <c r="J990" s="237">
        <f>'Merluza común Artesanal'!I756</f>
        <v>0.72</v>
      </c>
      <c r="K990" s="237">
        <f>'Merluza común Artesanal'!J756</f>
        <v>0</v>
      </c>
      <c r="L990" s="237">
        <f>'Merluza común Artesanal'!K756</f>
        <v>0.72</v>
      </c>
      <c r="M990" s="242">
        <f>'Merluza común Artesanal'!L756</f>
        <v>0</v>
      </c>
      <c r="N990" s="135" t="str">
        <f>'Merluza común Artesanal'!M756</f>
        <v xml:space="preserve"> -</v>
      </c>
      <c r="O990" s="45">
        <f>'Cesiones Individuales'!$B$3</f>
        <v>43465</v>
      </c>
    </row>
    <row r="991" spans="1:15" ht="15.75" customHeight="1">
      <c r="A991" s="44" t="s">
        <v>235</v>
      </c>
      <c r="B991" s="44" t="s">
        <v>236</v>
      </c>
      <c r="C991" s="44" t="s">
        <v>390</v>
      </c>
      <c r="D991" s="44" t="s">
        <v>268</v>
      </c>
      <c r="E991" s="35" t="s">
        <v>374</v>
      </c>
      <c r="F991" s="44" t="s">
        <v>241</v>
      </c>
      <c r="G991" s="44" t="s">
        <v>242</v>
      </c>
      <c r="H991" s="237">
        <f>'Merluza común Artesanal'!G757</f>
        <v>3.3730000000000002</v>
      </c>
      <c r="I991" s="237">
        <f>'Merluza común Artesanal'!H757</f>
        <v>0</v>
      </c>
      <c r="J991" s="237">
        <f>'Merluza común Artesanal'!I757</f>
        <v>4.093</v>
      </c>
      <c r="K991" s="237">
        <f>'Merluza común Artesanal'!J757</f>
        <v>0</v>
      </c>
      <c r="L991" s="237">
        <f>'Merluza común Artesanal'!K757</f>
        <v>4.093</v>
      </c>
      <c r="M991" s="242">
        <f>'Merluza común Artesanal'!L757</f>
        <v>0</v>
      </c>
      <c r="N991" s="135" t="str">
        <f>'Merluza común Artesanal'!M757</f>
        <v xml:space="preserve"> -</v>
      </c>
      <c r="O991" s="45">
        <f>'Cesiones Individuales'!$B$3</f>
        <v>43465</v>
      </c>
    </row>
    <row r="992" spans="1:15" ht="15.75" customHeight="1">
      <c r="A992" s="44" t="s">
        <v>235</v>
      </c>
      <c r="B992" s="44" t="s">
        <v>236</v>
      </c>
      <c r="C992" s="44" t="s">
        <v>390</v>
      </c>
      <c r="D992" s="44" t="s">
        <v>268</v>
      </c>
      <c r="E992" s="35" t="s">
        <v>374</v>
      </c>
      <c r="F992" s="44" t="s">
        <v>243</v>
      </c>
      <c r="G992" s="44" t="s">
        <v>244</v>
      </c>
      <c r="H992" s="237">
        <f>'Merluza común Artesanal'!G758</f>
        <v>4.093</v>
      </c>
      <c r="I992" s="237">
        <f>'Merluza común Artesanal'!H758</f>
        <v>-5</v>
      </c>
      <c r="J992" s="237">
        <f>'Merluza común Artesanal'!I758</f>
        <v>3.1859999999999999</v>
      </c>
      <c r="K992" s="237">
        <f>'Merluza común Artesanal'!J758</f>
        <v>0</v>
      </c>
      <c r="L992" s="237">
        <f>'Merluza común Artesanal'!K758</f>
        <v>3.1859999999999999</v>
      </c>
      <c r="M992" s="242">
        <f>'Merluza común Artesanal'!L758</f>
        <v>0</v>
      </c>
      <c r="N992" s="135" t="str">
        <f>'Merluza común Artesanal'!M758</f>
        <v xml:space="preserve"> -</v>
      </c>
      <c r="O992" s="45">
        <f>'Cesiones Individuales'!$B$3</f>
        <v>43465</v>
      </c>
    </row>
    <row r="993" spans="1:15" ht="15.75" customHeight="1">
      <c r="A993" s="44" t="s">
        <v>235</v>
      </c>
      <c r="B993" s="44" t="s">
        <v>236</v>
      </c>
      <c r="C993" s="44" t="s">
        <v>390</v>
      </c>
      <c r="D993" s="44" t="s">
        <v>268</v>
      </c>
      <c r="E993" s="35" t="s">
        <v>374</v>
      </c>
      <c r="F993" s="44" t="s">
        <v>240</v>
      </c>
      <c r="G993" s="44" t="s">
        <v>244</v>
      </c>
      <c r="H993" s="237">
        <f>'Merluza común Artesanal'!N756</f>
        <v>8.1859999999999999</v>
      </c>
      <c r="I993" s="237">
        <f>'Merluza común Artesanal'!O756</f>
        <v>-5</v>
      </c>
      <c r="J993" s="237">
        <f>'Merluza común Artesanal'!P756</f>
        <v>3.1859999999999999</v>
      </c>
      <c r="K993" s="237">
        <f>'Merluza común Artesanal'!Q756</f>
        <v>0</v>
      </c>
      <c r="L993" s="237">
        <f>'Merluza común Artesanal'!R756</f>
        <v>3.1859999999999999</v>
      </c>
      <c r="M993" s="242">
        <f>'Merluza común Artesanal'!S756</f>
        <v>0</v>
      </c>
      <c r="N993" s="135" t="s">
        <v>583</v>
      </c>
      <c r="O993" s="45">
        <f>'Cesiones Individuales'!$B$3</f>
        <v>43465</v>
      </c>
    </row>
    <row r="994" spans="1:15" ht="15.75" customHeight="1">
      <c r="A994" s="44" t="s">
        <v>235</v>
      </c>
      <c r="B994" s="44" t="s">
        <v>236</v>
      </c>
      <c r="C994" s="44" t="s">
        <v>390</v>
      </c>
      <c r="D994" s="44" t="s">
        <v>268</v>
      </c>
      <c r="E994" s="35" t="s">
        <v>375</v>
      </c>
      <c r="F994" s="44" t="s">
        <v>240</v>
      </c>
      <c r="G994" s="44" t="s">
        <v>240</v>
      </c>
      <c r="H994" s="237">
        <f>'Merluza común Artesanal'!G759</f>
        <v>5.0999999999999997E-2</v>
      </c>
      <c r="I994" s="237">
        <f>'Merluza común Artesanal'!H759</f>
        <v>0</v>
      </c>
      <c r="J994" s="237">
        <f>'Merluza común Artesanal'!I759</f>
        <v>5.0999999999999997E-2</v>
      </c>
      <c r="K994" s="237">
        <f>'Merluza común Artesanal'!J759</f>
        <v>0</v>
      </c>
      <c r="L994" s="237">
        <f>'Merluza común Artesanal'!K759</f>
        <v>5.0999999999999997E-2</v>
      </c>
      <c r="M994" s="242">
        <f>'Merluza común Artesanal'!L759</f>
        <v>0</v>
      </c>
      <c r="N994" s="135" t="str">
        <f>'Merluza común Artesanal'!M759</f>
        <v xml:space="preserve"> -</v>
      </c>
      <c r="O994" s="45">
        <f>'Cesiones Individuales'!$B$3</f>
        <v>43465</v>
      </c>
    </row>
    <row r="995" spans="1:15" ht="15.75" customHeight="1">
      <c r="A995" s="44" t="s">
        <v>235</v>
      </c>
      <c r="B995" s="44" t="s">
        <v>236</v>
      </c>
      <c r="C995" s="44" t="s">
        <v>390</v>
      </c>
      <c r="D995" s="44" t="s">
        <v>268</v>
      </c>
      <c r="E995" s="35" t="s">
        <v>375</v>
      </c>
      <c r="F995" s="44" t="s">
        <v>241</v>
      </c>
      <c r="G995" s="44" t="s">
        <v>242</v>
      </c>
      <c r="H995" s="237">
        <f>'Merluza común Artesanal'!G760</f>
        <v>0.24199999999999999</v>
      </c>
      <c r="I995" s="237">
        <f>'Merluza común Artesanal'!H760</f>
        <v>0</v>
      </c>
      <c r="J995" s="237">
        <f>'Merluza común Artesanal'!I760</f>
        <v>0.29299999999999998</v>
      </c>
      <c r="K995" s="237">
        <f>'Merluza común Artesanal'!J760</f>
        <v>0</v>
      </c>
      <c r="L995" s="237">
        <f>'Merluza común Artesanal'!K760</f>
        <v>0.29299999999999998</v>
      </c>
      <c r="M995" s="242">
        <f>'Merluza común Artesanal'!L760</f>
        <v>0</v>
      </c>
      <c r="N995" s="135" t="str">
        <f>'Merluza común Artesanal'!M760</f>
        <v xml:space="preserve"> -</v>
      </c>
      <c r="O995" s="45">
        <f>'Cesiones Individuales'!$B$3</f>
        <v>43465</v>
      </c>
    </row>
    <row r="996" spans="1:15" ht="15.75" customHeight="1">
      <c r="A996" s="44" t="s">
        <v>235</v>
      </c>
      <c r="B996" s="44" t="s">
        <v>236</v>
      </c>
      <c r="C996" s="44" t="s">
        <v>390</v>
      </c>
      <c r="D996" s="44" t="s">
        <v>268</v>
      </c>
      <c r="E996" s="35" t="s">
        <v>375</v>
      </c>
      <c r="F996" s="44" t="s">
        <v>243</v>
      </c>
      <c r="G996" s="44" t="s">
        <v>244</v>
      </c>
      <c r="H996" s="237">
        <f>'Merluza común Artesanal'!G761</f>
        <v>0.29299999999999998</v>
      </c>
      <c r="I996" s="237">
        <f>'Merluza común Artesanal'!H761</f>
        <v>0</v>
      </c>
      <c r="J996" s="237">
        <f>'Merluza común Artesanal'!I761</f>
        <v>0.58599999999999997</v>
      </c>
      <c r="K996" s="237">
        <f>'Merluza común Artesanal'!J761</f>
        <v>0</v>
      </c>
      <c r="L996" s="237">
        <f>'Merluza común Artesanal'!K761</f>
        <v>0.58599999999999997</v>
      </c>
      <c r="M996" s="242">
        <f>'Merluza común Artesanal'!L761</f>
        <v>0</v>
      </c>
      <c r="N996" s="135" t="str">
        <f>'Merluza común Artesanal'!M761</f>
        <v xml:space="preserve"> -</v>
      </c>
      <c r="O996" s="45">
        <f>'Cesiones Individuales'!$B$3</f>
        <v>43465</v>
      </c>
    </row>
    <row r="997" spans="1:15" ht="15.75" customHeight="1">
      <c r="A997" s="44" t="s">
        <v>235</v>
      </c>
      <c r="B997" s="44" t="s">
        <v>236</v>
      </c>
      <c r="C997" s="44" t="s">
        <v>390</v>
      </c>
      <c r="D997" s="44" t="s">
        <v>268</v>
      </c>
      <c r="E997" s="35" t="s">
        <v>375</v>
      </c>
      <c r="F997" s="44" t="s">
        <v>240</v>
      </c>
      <c r="G997" s="44" t="s">
        <v>244</v>
      </c>
      <c r="H997" s="237">
        <f>'Merluza común Artesanal'!N759</f>
        <v>0.58599999999999997</v>
      </c>
      <c r="I997" s="237">
        <f>'Merluza común Artesanal'!O759</f>
        <v>0</v>
      </c>
      <c r="J997" s="237">
        <f>'Merluza común Artesanal'!P759</f>
        <v>0.58599999999999997</v>
      </c>
      <c r="K997" s="237">
        <f>'Merluza común Artesanal'!Q759</f>
        <v>0</v>
      </c>
      <c r="L997" s="237">
        <f>'Merluza común Artesanal'!R759</f>
        <v>0.58599999999999997</v>
      </c>
      <c r="M997" s="242">
        <f>'Merluza común Artesanal'!S759</f>
        <v>0</v>
      </c>
      <c r="N997" s="135" t="s">
        <v>583</v>
      </c>
      <c r="O997" s="45">
        <f>'Cesiones Individuales'!$B$3</f>
        <v>43465</v>
      </c>
    </row>
    <row r="998" spans="1:15" ht="15.75" customHeight="1">
      <c r="A998" s="44" t="s">
        <v>235</v>
      </c>
      <c r="B998" s="44" t="s">
        <v>236</v>
      </c>
      <c r="C998" s="44" t="s">
        <v>390</v>
      </c>
      <c r="D998" s="44" t="s">
        <v>268</v>
      </c>
      <c r="E998" s="35" t="s">
        <v>376</v>
      </c>
      <c r="F998" s="44" t="s">
        <v>240</v>
      </c>
      <c r="G998" s="44" t="s">
        <v>240</v>
      </c>
      <c r="H998" s="237">
        <f>'Merluza común Artesanal'!G762</f>
        <v>0.60499999999999998</v>
      </c>
      <c r="I998" s="237">
        <f>'Merluza común Artesanal'!H762</f>
        <v>0</v>
      </c>
      <c r="J998" s="237">
        <f>'Merluza común Artesanal'!I762</f>
        <v>0.60499999999999998</v>
      </c>
      <c r="K998" s="237">
        <f>'Merluza común Artesanal'!J762</f>
        <v>0</v>
      </c>
      <c r="L998" s="237">
        <f>'Merluza común Artesanal'!K762</f>
        <v>0.60499999999999998</v>
      </c>
      <c r="M998" s="242">
        <f>'Merluza común Artesanal'!L762</f>
        <v>0</v>
      </c>
      <c r="N998" s="135" t="str">
        <f>'Merluza común Artesanal'!M762</f>
        <v xml:space="preserve"> -</v>
      </c>
      <c r="O998" s="45">
        <f>'Cesiones Individuales'!$B$3</f>
        <v>43465</v>
      </c>
    </row>
    <row r="999" spans="1:15" ht="15.75" customHeight="1">
      <c r="A999" s="44" t="s">
        <v>235</v>
      </c>
      <c r="B999" s="44" t="s">
        <v>236</v>
      </c>
      <c r="C999" s="44" t="s">
        <v>390</v>
      </c>
      <c r="D999" s="44" t="s">
        <v>268</v>
      </c>
      <c r="E999" s="35" t="s">
        <v>376</v>
      </c>
      <c r="F999" s="44" t="s">
        <v>241</v>
      </c>
      <c r="G999" s="44" t="s">
        <v>242</v>
      </c>
      <c r="H999" s="237">
        <f>'Merluza común Artesanal'!G763</f>
        <v>2.835</v>
      </c>
      <c r="I999" s="237">
        <f>'Merluza común Artesanal'!H763</f>
        <v>0</v>
      </c>
      <c r="J999" s="237">
        <f>'Merluza común Artesanal'!I763</f>
        <v>3.44</v>
      </c>
      <c r="K999" s="237">
        <f>'Merluza común Artesanal'!J763</f>
        <v>0.308</v>
      </c>
      <c r="L999" s="237">
        <f>'Merluza común Artesanal'!K763</f>
        <v>3.1320000000000001</v>
      </c>
      <c r="M999" s="242">
        <f>'Merluza común Artesanal'!L763</f>
        <v>8.9534883720930228E-2</v>
      </c>
      <c r="N999" s="135" t="str">
        <f>'Merluza común Artesanal'!M763</f>
        <v xml:space="preserve"> -</v>
      </c>
      <c r="O999" s="45">
        <f>'Cesiones Individuales'!$B$3</f>
        <v>43465</v>
      </c>
    </row>
    <row r="1000" spans="1:15" ht="15.75" customHeight="1">
      <c r="A1000" s="44" t="s">
        <v>235</v>
      </c>
      <c r="B1000" s="44" t="s">
        <v>236</v>
      </c>
      <c r="C1000" s="44" t="s">
        <v>390</v>
      </c>
      <c r="D1000" s="44" t="s">
        <v>268</v>
      </c>
      <c r="E1000" s="35" t="s">
        <v>376</v>
      </c>
      <c r="F1000" s="44" t="s">
        <v>243</v>
      </c>
      <c r="G1000" s="44" t="s">
        <v>244</v>
      </c>
      <c r="H1000" s="237">
        <f>'Merluza común Artesanal'!G764</f>
        <v>3.44</v>
      </c>
      <c r="I1000" s="237">
        <f>'Merluza común Artesanal'!H764</f>
        <v>0</v>
      </c>
      <c r="J1000" s="237">
        <f>'Merluza común Artesanal'!I764</f>
        <v>6.5720000000000001</v>
      </c>
      <c r="K1000" s="237">
        <f>'Merluza común Artesanal'!J764</f>
        <v>0</v>
      </c>
      <c r="L1000" s="237">
        <f>'Merluza común Artesanal'!K764</f>
        <v>6.5720000000000001</v>
      </c>
      <c r="M1000" s="242">
        <f>'Merluza común Artesanal'!L764</f>
        <v>0</v>
      </c>
      <c r="N1000" s="135" t="str">
        <f>'Merluza común Artesanal'!M764</f>
        <v xml:space="preserve"> -</v>
      </c>
      <c r="O1000" s="45">
        <f>'Cesiones Individuales'!$B$3</f>
        <v>43465</v>
      </c>
    </row>
    <row r="1001" spans="1:15" ht="15.75" customHeight="1">
      <c r="A1001" s="44" t="s">
        <v>235</v>
      </c>
      <c r="B1001" s="44" t="s">
        <v>236</v>
      </c>
      <c r="C1001" s="44" t="s">
        <v>390</v>
      </c>
      <c r="D1001" s="44" t="s">
        <v>268</v>
      </c>
      <c r="E1001" s="35" t="s">
        <v>376</v>
      </c>
      <c r="F1001" s="44" t="s">
        <v>240</v>
      </c>
      <c r="G1001" s="44" t="s">
        <v>244</v>
      </c>
      <c r="H1001" s="237">
        <f>'Merluza común Artesanal'!N762</f>
        <v>6.88</v>
      </c>
      <c r="I1001" s="237">
        <f>'Merluza común Artesanal'!O762</f>
        <v>0</v>
      </c>
      <c r="J1001" s="237">
        <f>'Merluza común Artesanal'!P762</f>
        <v>6.88</v>
      </c>
      <c r="K1001" s="237">
        <f>'Merluza común Artesanal'!Q762</f>
        <v>0.308</v>
      </c>
      <c r="L1001" s="237">
        <f>'Merluza común Artesanal'!R762</f>
        <v>6.5720000000000001</v>
      </c>
      <c r="M1001" s="242">
        <f>'Merluza común Artesanal'!S762</f>
        <v>4.4767441860465114E-2</v>
      </c>
      <c r="N1001" s="135" t="s">
        <v>583</v>
      </c>
      <c r="O1001" s="45">
        <f>'Cesiones Individuales'!$B$3</f>
        <v>43465</v>
      </c>
    </row>
    <row r="1002" spans="1:15" ht="15.75" customHeight="1">
      <c r="A1002" s="44" t="s">
        <v>235</v>
      </c>
      <c r="B1002" s="44" t="s">
        <v>236</v>
      </c>
      <c r="C1002" s="44" t="s">
        <v>390</v>
      </c>
      <c r="D1002" s="44" t="s">
        <v>268</v>
      </c>
      <c r="E1002" s="35" t="s">
        <v>377</v>
      </c>
      <c r="F1002" s="44" t="s">
        <v>240</v>
      </c>
      <c r="G1002" s="44" t="s">
        <v>240</v>
      </c>
      <c r="H1002" s="237">
        <f>'Merluza común Artesanal'!G765</f>
        <v>1.4219999999999999</v>
      </c>
      <c r="I1002" s="237">
        <f>'Merluza común Artesanal'!H765</f>
        <v>0</v>
      </c>
      <c r="J1002" s="237">
        <f>'Merluza común Artesanal'!I765</f>
        <v>1.4219999999999999</v>
      </c>
      <c r="K1002" s="237">
        <f>'Merluza común Artesanal'!J765</f>
        <v>0</v>
      </c>
      <c r="L1002" s="237">
        <f>'Merluza común Artesanal'!K765</f>
        <v>1.4219999999999999</v>
      </c>
      <c r="M1002" s="242">
        <f>'Merluza común Artesanal'!L765</f>
        <v>0</v>
      </c>
      <c r="N1002" s="135" t="str">
        <f>'Merluza común Artesanal'!M765</f>
        <v xml:space="preserve"> -</v>
      </c>
      <c r="O1002" s="45">
        <f>'Cesiones Individuales'!$B$3</f>
        <v>43465</v>
      </c>
    </row>
    <row r="1003" spans="1:15" ht="15.75" customHeight="1">
      <c r="A1003" s="44" t="s">
        <v>235</v>
      </c>
      <c r="B1003" s="44" t="s">
        <v>236</v>
      </c>
      <c r="C1003" s="44" t="s">
        <v>390</v>
      </c>
      <c r="D1003" s="44" t="s">
        <v>268</v>
      </c>
      <c r="E1003" s="35" t="s">
        <v>377</v>
      </c>
      <c r="F1003" s="44" t="s">
        <v>241</v>
      </c>
      <c r="G1003" s="44" t="s">
        <v>242</v>
      </c>
      <c r="H1003" s="237">
        <f>'Merluza común Artesanal'!G766</f>
        <v>6.6619999999999999</v>
      </c>
      <c r="I1003" s="237">
        <f>'Merluza común Artesanal'!H766</f>
        <v>-5</v>
      </c>
      <c r="J1003" s="237">
        <f>'Merluza común Artesanal'!I766</f>
        <v>3.0839999999999996</v>
      </c>
      <c r="K1003" s="237">
        <f>'Merluza común Artesanal'!J766</f>
        <v>0</v>
      </c>
      <c r="L1003" s="237">
        <f>'Merluza común Artesanal'!K766</f>
        <v>3.0839999999999996</v>
      </c>
      <c r="M1003" s="242">
        <f>'Merluza común Artesanal'!L766</f>
        <v>0</v>
      </c>
      <c r="N1003" s="135" t="str">
        <f>'Merluza común Artesanal'!M766</f>
        <v xml:space="preserve"> -</v>
      </c>
      <c r="O1003" s="45">
        <f>'Cesiones Individuales'!$B$3</f>
        <v>43465</v>
      </c>
    </row>
    <row r="1004" spans="1:15" ht="15.75" customHeight="1">
      <c r="A1004" s="44" t="s">
        <v>235</v>
      </c>
      <c r="B1004" s="44" t="s">
        <v>236</v>
      </c>
      <c r="C1004" s="44" t="s">
        <v>390</v>
      </c>
      <c r="D1004" s="44" t="s">
        <v>268</v>
      </c>
      <c r="E1004" s="35" t="s">
        <v>377</v>
      </c>
      <c r="F1004" s="44" t="s">
        <v>243</v>
      </c>
      <c r="G1004" s="44" t="s">
        <v>244</v>
      </c>
      <c r="H1004" s="237">
        <f>'Merluza común Artesanal'!G767</f>
        <v>8.0850000000000009</v>
      </c>
      <c r="I1004" s="237">
        <f>'Merluza común Artesanal'!H767</f>
        <v>0</v>
      </c>
      <c r="J1004" s="237">
        <f>'Merluza común Artesanal'!I767</f>
        <v>11.169</v>
      </c>
      <c r="K1004" s="237">
        <f>'Merluza común Artesanal'!J767</f>
        <v>0</v>
      </c>
      <c r="L1004" s="237">
        <f>'Merluza común Artesanal'!K767</f>
        <v>11.169</v>
      </c>
      <c r="M1004" s="242">
        <f>'Merluza común Artesanal'!L767</f>
        <v>0</v>
      </c>
      <c r="N1004" s="135" t="str">
        <f>'Merluza común Artesanal'!M767</f>
        <v xml:space="preserve"> -</v>
      </c>
      <c r="O1004" s="45">
        <f>'Cesiones Individuales'!$B$3</f>
        <v>43465</v>
      </c>
    </row>
    <row r="1005" spans="1:15" ht="15.75" customHeight="1">
      <c r="A1005" s="44" t="s">
        <v>235</v>
      </c>
      <c r="B1005" s="44" t="s">
        <v>236</v>
      </c>
      <c r="C1005" s="44" t="s">
        <v>390</v>
      </c>
      <c r="D1005" s="44" t="s">
        <v>268</v>
      </c>
      <c r="E1005" s="35" t="s">
        <v>377</v>
      </c>
      <c r="F1005" s="44" t="s">
        <v>240</v>
      </c>
      <c r="G1005" s="44" t="s">
        <v>244</v>
      </c>
      <c r="H1005" s="237">
        <f>'Merluza común Artesanal'!N765</f>
        <v>16.169</v>
      </c>
      <c r="I1005" s="237">
        <f>'Merluza común Artesanal'!O765</f>
        <v>-5</v>
      </c>
      <c r="J1005" s="237">
        <f>'Merluza común Artesanal'!P765</f>
        <v>11.169</v>
      </c>
      <c r="K1005" s="237">
        <f>'Merluza común Artesanal'!Q765</f>
        <v>0</v>
      </c>
      <c r="L1005" s="237">
        <f>'Merluza común Artesanal'!R765</f>
        <v>11.169</v>
      </c>
      <c r="M1005" s="242">
        <f>'Merluza común Artesanal'!S765</f>
        <v>0</v>
      </c>
      <c r="N1005" s="135" t="s">
        <v>583</v>
      </c>
      <c r="O1005" s="45">
        <f>'Cesiones Individuales'!$B$3</f>
        <v>43465</v>
      </c>
    </row>
    <row r="1006" spans="1:15" ht="15.75" customHeight="1">
      <c r="A1006" s="44" t="s">
        <v>235</v>
      </c>
      <c r="B1006" s="44" t="s">
        <v>236</v>
      </c>
      <c r="C1006" s="44" t="s">
        <v>390</v>
      </c>
      <c r="D1006" s="44" t="s">
        <v>268</v>
      </c>
      <c r="E1006" s="35" t="s">
        <v>336</v>
      </c>
      <c r="F1006" s="44" t="s">
        <v>240</v>
      </c>
      <c r="G1006" s="44" t="s">
        <v>240</v>
      </c>
      <c r="H1006" s="237">
        <f>'Merluza común Artesanal'!G768</f>
        <v>0.68899999999999995</v>
      </c>
      <c r="I1006" s="237">
        <f>'Merluza común Artesanal'!H768</f>
        <v>0</v>
      </c>
      <c r="J1006" s="237">
        <f>'Merluza común Artesanal'!I768</f>
        <v>0.68899999999999995</v>
      </c>
      <c r="K1006" s="237">
        <f>'Merluza común Artesanal'!J768</f>
        <v>0</v>
      </c>
      <c r="L1006" s="237">
        <f>'Merluza común Artesanal'!K768</f>
        <v>0.68899999999999995</v>
      </c>
      <c r="M1006" s="242">
        <f>'Merluza común Artesanal'!L768</f>
        <v>0</v>
      </c>
      <c r="N1006" s="135" t="str">
        <f>'Merluza común Artesanal'!M768</f>
        <v xml:space="preserve"> -</v>
      </c>
      <c r="O1006" s="45">
        <f>'Cesiones Individuales'!$B$3</f>
        <v>43465</v>
      </c>
    </row>
    <row r="1007" spans="1:15" ht="15.75" customHeight="1">
      <c r="A1007" s="44" t="s">
        <v>235</v>
      </c>
      <c r="B1007" s="44" t="s">
        <v>236</v>
      </c>
      <c r="C1007" s="44" t="s">
        <v>390</v>
      </c>
      <c r="D1007" s="44" t="s">
        <v>268</v>
      </c>
      <c r="E1007" s="35" t="s">
        <v>336</v>
      </c>
      <c r="F1007" s="44" t="s">
        <v>241</v>
      </c>
      <c r="G1007" s="44" t="s">
        <v>242</v>
      </c>
      <c r="H1007" s="237">
        <f>'Merluza común Artesanal'!G769</f>
        <v>3.23</v>
      </c>
      <c r="I1007" s="237">
        <f>'Merluza común Artesanal'!H769</f>
        <v>0</v>
      </c>
      <c r="J1007" s="237">
        <f>'Merluza común Artesanal'!I769</f>
        <v>3.919</v>
      </c>
      <c r="K1007" s="237">
        <f>'Merluza común Artesanal'!J769</f>
        <v>0</v>
      </c>
      <c r="L1007" s="237">
        <f>'Merluza común Artesanal'!K769</f>
        <v>3.919</v>
      </c>
      <c r="M1007" s="242">
        <f>'Merluza común Artesanal'!L769</f>
        <v>0</v>
      </c>
      <c r="N1007" s="135" t="str">
        <f>'Merluza común Artesanal'!M769</f>
        <v xml:space="preserve"> -</v>
      </c>
      <c r="O1007" s="45">
        <f>'Cesiones Individuales'!$B$3</f>
        <v>43465</v>
      </c>
    </row>
    <row r="1008" spans="1:15" ht="15.75" customHeight="1">
      <c r="A1008" s="44" t="s">
        <v>235</v>
      </c>
      <c r="B1008" s="44" t="s">
        <v>236</v>
      </c>
      <c r="C1008" s="44" t="s">
        <v>390</v>
      </c>
      <c r="D1008" s="44" t="s">
        <v>268</v>
      </c>
      <c r="E1008" s="35" t="s">
        <v>336</v>
      </c>
      <c r="F1008" s="44" t="s">
        <v>243</v>
      </c>
      <c r="G1008" s="44" t="s">
        <v>244</v>
      </c>
      <c r="H1008" s="237">
        <f>'Merluza común Artesanal'!G770</f>
        <v>3.92</v>
      </c>
      <c r="I1008" s="237">
        <f>'Merluza común Artesanal'!H770</f>
        <v>0</v>
      </c>
      <c r="J1008" s="237">
        <f>'Merluza común Artesanal'!I770</f>
        <v>7.8390000000000004</v>
      </c>
      <c r="K1008" s="237">
        <f>'Merluza común Artesanal'!J770</f>
        <v>0</v>
      </c>
      <c r="L1008" s="237">
        <f>'Merluza común Artesanal'!K770</f>
        <v>7.8390000000000004</v>
      </c>
      <c r="M1008" s="242">
        <f>'Merluza común Artesanal'!L770</f>
        <v>0</v>
      </c>
      <c r="N1008" s="135" t="str">
        <f>'Merluza común Artesanal'!M770</f>
        <v xml:space="preserve"> -</v>
      </c>
      <c r="O1008" s="45">
        <f>'Cesiones Individuales'!$B$3</f>
        <v>43465</v>
      </c>
    </row>
    <row r="1009" spans="1:15" ht="15.75" customHeight="1">
      <c r="A1009" s="44" t="s">
        <v>235</v>
      </c>
      <c r="B1009" s="44" t="s">
        <v>236</v>
      </c>
      <c r="C1009" s="44" t="s">
        <v>390</v>
      </c>
      <c r="D1009" s="44" t="s">
        <v>268</v>
      </c>
      <c r="E1009" s="35" t="s">
        <v>336</v>
      </c>
      <c r="F1009" s="44" t="s">
        <v>240</v>
      </c>
      <c r="G1009" s="44" t="s">
        <v>244</v>
      </c>
      <c r="H1009" s="237">
        <f>'Merluza común Artesanal'!N768</f>
        <v>7.8390000000000004</v>
      </c>
      <c r="I1009" s="237">
        <f>'Merluza común Artesanal'!O768</f>
        <v>0</v>
      </c>
      <c r="J1009" s="237">
        <f>'Merluza común Artesanal'!P768</f>
        <v>7.8390000000000004</v>
      </c>
      <c r="K1009" s="237">
        <f>'Merluza común Artesanal'!Q768</f>
        <v>0</v>
      </c>
      <c r="L1009" s="237">
        <f>'Merluza común Artesanal'!R768</f>
        <v>7.8390000000000004</v>
      </c>
      <c r="M1009" s="242">
        <f>'Merluza común Artesanal'!S768</f>
        <v>0</v>
      </c>
      <c r="N1009" s="135" t="s">
        <v>583</v>
      </c>
      <c r="O1009" s="45">
        <f>'Cesiones Individuales'!$B$3</f>
        <v>43465</v>
      </c>
    </row>
    <row r="1010" spans="1:15" ht="15.75" customHeight="1">
      <c r="A1010" s="44" t="s">
        <v>235</v>
      </c>
      <c r="B1010" s="44" t="s">
        <v>236</v>
      </c>
      <c r="C1010" s="44" t="s">
        <v>390</v>
      </c>
      <c r="D1010" s="44" t="s">
        <v>268</v>
      </c>
      <c r="E1010" s="35" t="s">
        <v>337</v>
      </c>
      <c r="F1010" s="44" t="s">
        <v>240</v>
      </c>
      <c r="G1010" s="44" t="s">
        <v>240</v>
      </c>
      <c r="H1010" s="237">
        <f>'Merluza común Artesanal'!G771</f>
        <v>0.89300000000000002</v>
      </c>
      <c r="I1010" s="237">
        <f>'Merluza común Artesanal'!H771</f>
        <v>0</v>
      </c>
      <c r="J1010" s="237">
        <f>'Merluza común Artesanal'!I771</f>
        <v>0.89300000000000002</v>
      </c>
      <c r="K1010" s="237">
        <f>'Merluza común Artesanal'!J771</f>
        <v>0</v>
      </c>
      <c r="L1010" s="237">
        <f>'Merluza común Artesanal'!K771</f>
        <v>0.89300000000000002</v>
      </c>
      <c r="M1010" s="242">
        <f>'Merluza común Artesanal'!L771</f>
        <v>0</v>
      </c>
      <c r="N1010" s="135" t="str">
        <f>'Merluza común Artesanal'!M771</f>
        <v xml:space="preserve"> -</v>
      </c>
      <c r="O1010" s="45">
        <f>'Cesiones Individuales'!$B$3</f>
        <v>43465</v>
      </c>
    </row>
    <row r="1011" spans="1:15" ht="15.75" customHeight="1">
      <c r="A1011" s="44" t="s">
        <v>235</v>
      </c>
      <c r="B1011" s="44" t="s">
        <v>236</v>
      </c>
      <c r="C1011" s="44" t="s">
        <v>390</v>
      </c>
      <c r="D1011" s="44" t="s">
        <v>268</v>
      </c>
      <c r="E1011" s="35" t="s">
        <v>337</v>
      </c>
      <c r="F1011" s="44" t="s">
        <v>241</v>
      </c>
      <c r="G1011" s="44" t="s">
        <v>242</v>
      </c>
      <c r="H1011" s="237">
        <f>'Merluza común Artesanal'!G772</f>
        <v>4.181</v>
      </c>
      <c r="I1011" s="237">
        <f>'Merluza común Artesanal'!H772</f>
        <v>0</v>
      </c>
      <c r="J1011" s="237">
        <f>'Merluza común Artesanal'!I772</f>
        <v>5.0739999999999998</v>
      </c>
      <c r="K1011" s="237">
        <f>'Merluza común Artesanal'!J772</f>
        <v>0</v>
      </c>
      <c r="L1011" s="237">
        <f>'Merluza común Artesanal'!K772</f>
        <v>5.0739999999999998</v>
      </c>
      <c r="M1011" s="242">
        <f>'Merluza común Artesanal'!L772</f>
        <v>0</v>
      </c>
      <c r="N1011" s="135" t="str">
        <f>'Merluza común Artesanal'!M772</f>
        <v xml:space="preserve"> -</v>
      </c>
      <c r="O1011" s="45">
        <f>'Cesiones Individuales'!$B$3</f>
        <v>43465</v>
      </c>
    </row>
    <row r="1012" spans="1:15" ht="15.75" customHeight="1">
      <c r="A1012" s="44" t="s">
        <v>235</v>
      </c>
      <c r="B1012" s="44" t="s">
        <v>236</v>
      </c>
      <c r="C1012" s="44" t="s">
        <v>390</v>
      </c>
      <c r="D1012" s="44" t="s">
        <v>268</v>
      </c>
      <c r="E1012" s="35" t="s">
        <v>337</v>
      </c>
      <c r="F1012" s="44" t="s">
        <v>243</v>
      </c>
      <c r="G1012" s="44" t="s">
        <v>244</v>
      </c>
      <c r="H1012" s="237">
        <f>'Merluza común Artesanal'!G773</f>
        <v>5.0739999999999998</v>
      </c>
      <c r="I1012" s="237">
        <f>'Merluza común Artesanal'!H773</f>
        <v>-9.968</v>
      </c>
      <c r="J1012" s="237">
        <f>'Merluza común Artesanal'!I773</f>
        <v>0.17999999999999972</v>
      </c>
      <c r="K1012" s="237">
        <f>'Merluza común Artesanal'!J773</f>
        <v>0.18</v>
      </c>
      <c r="L1012" s="237">
        <f>'Merluza común Artesanal'!K773</f>
        <v>-2.7755575615628914E-16</v>
      </c>
      <c r="M1012" s="242">
        <f>'Merluza común Artesanal'!L773</f>
        <v>1.0000000000000016</v>
      </c>
      <c r="N1012" s="135" t="str">
        <f>'Merluza común Artesanal'!M773</f>
        <v xml:space="preserve"> -</v>
      </c>
      <c r="O1012" s="45">
        <f>'Cesiones Individuales'!$B$3</f>
        <v>43465</v>
      </c>
    </row>
    <row r="1013" spans="1:15" ht="15.75" customHeight="1">
      <c r="A1013" s="44" t="s">
        <v>235</v>
      </c>
      <c r="B1013" s="44" t="s">
        <v>236</v>
      </c>
      <c r="C1013" s="44" t="s">
        <v>390</v>
      </c>
      <c r="D1013" s="44" t="s">
        <v>268</v>
      </c>
      <c r="E1013" s="35" t="s">
        <v>337</v>
      </c>
      <c r="F1013" s="44" t="s">
        <v>240</v>
      </c>
      <c r="G1013" s="44" t="s">
        <v>244</v>
      </c>
      <c r="H1013" s="237">
        <f>'Merluza común Artesanal'!N771</f>
        <v>10.148</v>
      </c>
      <c r="I1013" s="237">
        <f>'Merluza común Artesanal'!O771</f>
        <v>-9.968</v>
      </c>
      <c r="J1013" s="237">
        <f>'Merluza común Artesanal'!P771</f>
        <v>0.17999999999999972</v>
      </c>
      <c r="K1013" s="237">
        <f>'Merluza común Artesanal'!Q771</f>
        <v>0.18</v>
      </c>
      <c r="L1013" s="237">
        <f>'Merluza común Artesanal'!R771</f>
        <v>-2.7755575615628914E-16</v>
      </c>
      <c r="M1013" s="242">
        <f>'Merluza común Artesanal'!S771</f>
        <v>1.0000000000000016</v>
      </c>
      <c r="N1013" s="135" t="s">
        <v>583</v>
      </c>
      <c r="O1013" s="45">
        <f>'Cesiones Individuales'!$B$3</f>
        <v>43465</v>
      </c>
    </row>
    <row r="1014" spans="1:15" ht="15.75" customHeight="1">
      <c r="A1014" s="44" t="s">
        <v>235</v>
      </c>
      <c r="B1014" s="44" t="s">
        <v>236</v>
      </c>
      <c r="C1014" s="44" t="s">
        <v>390</v>
      </c>
      <c r="D1014" s="44" t="s">
        <v>268</v>
      </c>
      <c r="E1014" s="35" t="s">
        <v>378</v>
      </c>
      <c r="F1014" s="44" t="s">
        <v>240</v>
      </c>
      <c r="G1014" s="44" t="s">
        <v>240</v>
      </c>
      <c r="H1014" s="237">
        <f>'Merluza común Artesanal'!G774</f>
        <v>0.64200000000000002</v>
      </c>
      <c r="I1014" s="237">
        <f>'Merluza común Artesanal'!H774</f>
        <v>0</v>
      </c>
      <c r="J1014" s="237">
        <f>'Merluza común Artesanal'!I774</f>
        <v>0.64200000000000002</v>
      </c>
      <c r="K1014" s="237">
        <f>'Merluza común Artesanal'!J774</f>
        <v>0</v>
      </c>
      <c r="L1014" s="237">
        <f>'Merluza común Artesanal'!K774</f>
        <v>0.64200000000000002</v>
      </c>
      <c r="M1014" s="242">
        <f>'Merluza común Artesanal'!L774</f>
        <v>0</v>
      </c>
      <c r="N1014" s="135" t="str">
        <f>'Merluza común Artesanal'!M774</f>
        <v xml:space="preserve"> -</v>
      </c>
      <c r="O1014" s="45">
        <f>'Cesiones Individuales'!$B$3</f>
        <v>43465</v>
      </c>
    </row>
    <row r="1015" spans="1:15" ht="15.75" customHeight="1">
      <c r="A1015" s="44" t="s">
        <v>235</v>
      </c>
      <c r="B1015" s="44" t="s">
        <v>236</v>
      </c>
      <c r="C1015" s="44" t="s">
        <v>390</v>
      </c>
      <c r="D1015" s="44" t="s">
        <v>268</v>
      </c>
      <c r="E1015" s="35" t="s">
        <v>378</v>
      </c>
      <c r="F1015" s="44" t="s">
        <v>241</v>
      </c>
      <c r="G1015" s="44" t="s">
        <v>242</v>
      </c>
      <c r="H1015" s="237">
        <f>'Merluza común Artesanal'!G775</f>
        <v>3.0070000000000001</v>
      </c>
      <c r="I1015" s="237">
        <f>'Merluza común Artesanal'!H775</f>
        <v>0</v>
      </c>
      <c r="J1015" s="237">
        <f>'Merluza común Artesanal'!I775</f>
        <v>3.649</v>
      </c>
      <c r="K1015" s="237">
        <f>'Merluza común Artesanal'!J775</f>
        <v>0</v>
      </c>
      <c r="L1015" s="237">
        <f>'Merluza común Artesanal'!K775</f>
        <v>3.649</v>
      </c>
      <c r="M1015" s="242">
        <f>'Merluza común Artesanal'!L775</f>
        <v>0</v>
      </c>
      <c r="N1015" s="135" t="str">
        <f>'Merluza común Artesanal'!M775</f>
        <v xml:space="preserve"> -</v>
      </c>
      <c r="O1015" s="45">
        <f>'Cesiones Individuales'!$B$3</f>
        <v>43465</v>
      </c>
    </row>
    <row r="1016" spans="1:15" ht="15.75" customHeight="1">
      <c r="A1016" s="44" t="s">
        <v>235</v>
      </c>
      <c r="B1016" s="44" t="s">
        <v>236</v>
      </c>
      <c r="C1016" s="44" t="s">
        <v>390</v>
      </c>
      <c r="D1016" s="44" t="s">
        <v>268</v>
      </c>
      <c r="E1016" s="35" t="s">
        <v>378</v>
      </c>
      <c r="F1016" s="44" t="s">
        <v>243</v>
      </c>
      <c r="G1016" s="44" t="s">
        <v>244</v>
      </c>
      <c r="H1016" s="237">
        <f>'Merluza común Artesanal'!G776</f>
        <v>3.65</v>
      </c>
      <c r="I1016" s="237">
        <f>'Merluza común Artesanal'!H776</f>
        <v>0</v>
      </c>
      <c r="J1016" s="237">
        <f>'Merluza común Artesanal'!I776</f>
        <v>7.2989999999999995</v>
      </c>
      <c r="K1016" s="237">
        <f>'Merluza común Artesanal'!J776</f>
        <v>0.2</v>
      </c>
      <c r="L1016" s="237">
        <f>'Merluza común Artesanal'!K776</f>
        <v>7.0989999999999993</v>
      </c>
      <c r="M1016" s="242">
        <f>'Merluza común Artesanal'!L776</f>
        <v>2.7401013837511992E-2</v>
      </c>
      <c r="N1016" s="135" t="str">
        <f>'Merluza común Artesanal'!M776</f>
        <v xml:space="preserve"> -</v>
      </c>
      <c r="O1016" s="45">
        <f>'Cesiones Individuales'!$B$3</f>
        <v>43465</v>
      </c>
    </row>
    <row r="1017" spans="1:15" ht="15.75" customHeight="1">
      <c r="A1017" s="44" t="s">
        <v>235</v>
      </c>
      <c r="B1017" s="44" t="s">
        <v>236</v>
      </c>
      <c r="C1017" s="44" t="s">
        <v>390</v>
      </c>
      <c r="D1017" s="44" t="s">
        <v>268</v>
      </c>
      <c r="E1017" s="35" t="s">
        <v>378</v>
      </c>
      <c r="F1017" s="44" t="s">
        <v>240</v>
      </c>
      <c r="G1017" s="44" t="s">
        <v>244</v>
      </c>
      <c r="H1017" s="237">
        <f>'Merluza común Artesanal'!N774</f>
        <v>7.2989999999999995</v>
      </c>
      <c r="I1017" s="237">
        <f>'Merluza común Artesanal'!O774</f>
        <v>0</v>
      </c>
      <c r="J1017" s="237">
        <f>'Merluza común Artesanal'!P774</f>
        <v>7.2989999999999995</v>
      </c>
      <c r="K1017" s="237">
        <f>'Merluza común Artesanal'!Q774</f>
        <v>0.2</v>
      </c>
      <c r="L1017" s="237">
        <f>'Merluza común Artesanal'!R774</f>
        <v>7.0989999999999993</v>
      </c>
      <c r="M1017" s="242">
        <f>'Merluza común Artesanal'!S774</f>
        <v>2.7401013837511992E-2</v>
      </c>
      <c r="N1017" s="135" t="s">
        <v>583</v>
      </c>
      <c r="O1017" s="45">
        <f>'Cesiones Individuales'!$B$3</f>
        <v>43465</v>
      </c>
    </row>
    <row r="1018" spans="1:15" ht="15.75" customHeight="1">
      <c r="A1018" s="44" t="s">
        <v>235</v>
      </c>
      <c r="B1018" s="44" t="s">
        <v>236</v>
      </c>
      <c r="C1018" s="44" t="s">
        <v>390</v>
      </c>
      <c r="D1018" s="44" t="s">
        <v>268</v>
      </c>
      <c r="E1018" s="35" t="s">
        <v>379</v>
      </c>
      <c r="F1018" s="44" t="s">
        <v>240</v>
      </c>
      <c r="G1018" s="44" t="s">
        <v>240</v>
      </c>
      <c r="H1018" s="237">
        <f>'Merluza común Artesanal'!G777</f>
        <v>1.319</v>
      </c>
      <c r="I1018" s="237">
        <f>'Merluza común Artesanal'!H777</f>
        <v>0</v>
      </c>
      <c r="J1018" s="237">
        <f>'Merluza común Artesanal'!I777</f>
        <v>1.319</v>
      </c>
      <c r="K1018" s="237">
        <f>'Merluza común Artesanal'!J777</f>
        <v>0</v>
      </c>
      <c r="L1018" s="237">
        <f>'Merluza común Artesanal'!K777</f>
        <v>1.319</v>
      </c>
      <c r="M1018" s="242">
        <f>'Merluza común Artesanal'!L777</f>
        <v>0</v>
      </c>
      <c r="N1018" s="135" t="str">
        <f>'Merluza común Artesanal'!M777</f>
        <v xml:space="preserve"> -</v>
      </c>
      <c r="O1018" s="45">
        <f>'Cesiones Individuales'!$B$3</f>
        <v>43465</v>
      </c>
    </row>
    <row r="1019" spans="1:15" ht="15.75" customHeight="1">
      <c r="A1019" s="44" t="s">
        <v>235</v>
      </c>
      <c r="B1019" s="44" t="s">
        <v>236</v>
      </c>
      <c r="C1019" s="44" t="s">
        <v>390</v>
      </c>
      <c r="D1019" s="44" t="s">
        <v>268</v>
      </c>
      <c r="E1019" s="35" t="s">
        <v>379</v>
      </c>
      <c r="F1019" s="44" t="s">
        <v>241</v>
      </c>
      <c r="G1019" s="44" t="s">
        <v>242</v>
      </c>
      <c r="H1019" s="237">
        <f>'Merluza común Artesanal'!G778</f>
        <v>6.1749999999999998</v>
      </c>
      <c r="I1019" s="237">
        <f>'Merluza común Artesanal'!H778</f>
        <v>0</v>
      </c>
      <c r="J1019" s="237">
        <f>'Merluza común Artesanal'!I778</f>
        <v>7.4939999999999998</v>
      </c>
      <c r="K1019" s="237">
        <f>'Merluza común Artesanal'!J778</f>
        <v>0</v>
      </c>
      <c r="L1019" s="237">
        <f>'Merluza común Artesanal'!K778</f>
        <v>7.4939999999999998</v>
      </c>
      <c r="M1019" s="242">
        <f>'Merluza común Artesanal'!L778</f>
        <v>0</v>
      </c>
      <c r="N1019" s="135" t="str">
        <f>'Merluza común Artesanal'!M778</f>
        <v xml:space="preserve"> -</v>
      </c>
      <c r="O1019" s="45">
        <f>'Cesiones Individuales'!$B$3</f>
        <v>43465</v>
      </c>
    </row>
    <row r="1020" spans="1:15" ht="15.75" customHeight="1">
      <c r="A1020" s="44" t="s">
        <v>235</v>
      </c>
      <c r="B1020" s="44" t="s">
        <v>236</v>
      </c>
      <c r="C1020" s="44" t="s">
        <v>390</v>
      </c>
      <c r="D1020" s="44" t="s">
        <v>268</v>
      </c>
      <c r="E1020" s="35" t="s">
        <v>379</v>
      </c>
      <c r="F1020" s="44" t="s">
        <v>243</v>
      </c>
      <c r="G1020" s="44" t="s">
        <v>244</v>
      </c>
      <c r="H1020" s="237">
        <f>'Merluza común Artesanal'!G779</f>
        <v>7.4939999999999998</v>
      </c>
      <c r="I1020" s="237">
        <f>'Merluza común Artesanal'!H779</f>
        <v>0</v>
      </c>
      <c r="J1020" s="237">
        <f>'Merluza común Artesanal'!I779</f>
        <v>14.988</v>
      </c>
      <c r="K1020" s="237">
        <f>'Merluza común Artesanal'!J779</f>
        <v>0</v>
      </c>
      <c r="L1020" s="237">
        <f>'Merluza común Artesanal'!K779</f>
        <v>14.988</v>
      </c>
      <c r="M1020" s="242">
        <f>'Merluza común Artesanal'!L779</f>
        <v>0</v>
      </c>
      <c r="N1020" s="135" t="str">
        <f>'Merluza común Artesanal'!M779</f>
        <v xml:space="preserve"> -</v>
      </c>
      <c r="O1020" s="45">
        <f>'Cesiones Individuales'!$B$3</f>
        <v>43465</v>
      </c>
    </row>
    <row r="1021" spans="1:15" ht="15.75" customHeight="1">
      <c r="A1021" s="44" t="s">
        <v>235</v>
      </c>
      <c r="B1021" s="44" t="s">
        <v>236</v>
      </c>
      <c r="C1021" s="44" t="s">
        <v>390</v>
      </c>
      <c r="D1021" s="44" t="s">
        <v>268</v>
      </c>
      <c r="E1021" s="35" t="s">
        <v>379</v>
      </c>
      <c r="F1021" s="44" t="s">
        <v>240</v>
      </c>
      <c r="G1021" s="44" t="s">
        <v>244</v>
      </c>
      <c r="H1021" s="237">
        <f>'Merluza común Artesanal'!N777</f>
        <v>14.988</v>
      </c>
      <c r="I1021" s="237">
        <f>'Merluza común Artesanal'!O777</f>
        <v>0</v>
      </c>
      <c r="J1021" s="237">
        <f>'Merluza común Artesanal'!P777</f>
        <v>14.988</v>
      </c>
      <c r="K1021" s="237">
        <f>'Merluza común Artesanal'!Q777</f>
        <v>0</v>
      </c>
      <c r="L1021" s="237">
        <f>'Merluza común Artesanal'!R777</f>
        <v>14.988</v>
      </c>
      <c r="M1021" s="242">
        <f>'Merluza común Artesanal'!S777</f>
        <v>0</v>
      </c>
      <c r="N1021" s="135" t="s">
        <v>583</v>
      </c>
      <c r="O1021" s="45">
        <f>'Cesiones Individuales'!$B$3</f>
        <v>43465</v>
      </c>
    </row>
    <row r="1022" spans="1:15" ht="15.75" customHeight="1">
      <c r="A1022" s="44" t="s">
        <v>235</v>
      </c>
      <c r="B1022" s="44" t="s">
        <v>236</v>
      </c>
      <c r="C1022" s="44" t="s">
        <v>390</v>
      </c>
      <c r="D1022" s="44" t="s">
        <v>268</v>
      </c>
      <c r="E1022" s="35" t="s">
        <v>267</v>
      </c>
      <c r="F1022" s="44" t="s">
        <v>240</v>
      </c>
      <c r="G1022" s="44" t="s">
        <v>240</v>
      </c>
      <c r="H1022" s="237">
        <f>'Merluza común Artesanal'!G780</f>
        <v>9.1159999999999997</v>
      </c>
      <c r="I1022" s="237">
        <f>'Merluza común Artesanal'!H780</f>
        <v>0</v>
      </c>
      <c r="J1022" s="237">
        <f>'Merluza común Artesanal'!I780</f>
        <v>9.1159999999999997</v>
      </c>
      <c r="K1022" s="237">
        <f>'Merluza común Artesanal'!J780</f>
        <v>11.2</v>
      </c>
      <c r="L1022" s="237">
        <f>'Merluza común Artesanal'!K780</f>
        <v>-2.0839999999999996</v>
      </c>
      <c r="M1022" s="242">
        <f>'Merluza común Artesanal'!L780</f>
        <v>1.2286090390522157</v>
      </c>
      <c r="N1022" s="135" t="str">
        <f>'Merluza común Artesanal'!M780</f>
        <v xml:space="preserve"> -</v>
      </c>
      <c r="O1022" s="45">
        <f>'Cesiones Individuales'!$B$3</f>
        <v>43465</v>
      </c>
    </row>
    <row r="1023" spans="1:15" ht="15.75" customHeight="1">
      <c r="A1023" s="44" t="s">
        <v>235</v>
      </c>
      <c r="B1023" s="44" t="s">
        <v>236</v>
      </c>
      <c r="C1023" s="44" t="s">
        <v>390</v>
      </c>
      <c r="D1023" s="44" t="s">
        <v>268</v>
      </c>
      <c r="E1023" s="35" t="s">
        <v>267</v>
      </c>
      <c r="F1023" s="44" t="s">
        <v>241</v>
      </c>
      <c r="G1023" s="44" t="s">
        <v>242</v>
      </c>
      <c r="H1023" s="237">
        <f>'Merluza común Artesanal'!G781</f>
        <v>42.679000000000002</v>
      </c>
      <c r="I1023" s="237">
        <f>'Merluza común Artesanal'!H781</f>
        <v>0</v>
      </c>
      <c r="J1023" s="237">
        <f>'Merluza común Artesanal'!I781</f>
        <v>40.594999999999999</v>
      </c>
      <c r="K1023" s="237">
        <f>'Merluza común Artesanal'!J781</f>
        <v>30.282</v>
      </c>
      <c r="L1023" s="237">
        <f>'Merluza común Artesanal'!K781</f>
        <v>10.312999999999999</v>
      </c>
      <c r="M1023" s="242">
        <f>'Merluza común Artesanal'!L781</f>
        <v>0.74595393521369624</v>
      </c>
      <c r="N1023" s="135" t="str">
        <f>'Merluza común Artesanal'!M781</f>
        <v xml:space="preserve"> -</v>
      </c>
      <c r="O1023" s="45">
        <f>'Cesiones Individuales'!$B$3</f>
        <v>43465</v>
      </c>
    </row>
    <row r="1024" spans="1:15" ht="15.75" customHeight="1">
      <c r="A1024" s="44" t="s">
        <v>235</v>
      </c>
      <c r="B1024" s="44" t="s">
        <v>236</v>
      </c>
      <c r="C1024" s="44" t="s">
        <v>390</v>
      </c>
      <c r="D1024" s="44" t="s">
        <v>268</v>
      </c>
      <c r="E1024" s="35" t="s">
        <v>267</v>
      </c>
      <c r="F1024" s="44" t="s">
        <v>243</v>
      </c>
      <c r="G1024" s="44" t="s">
        <v>244</v>
      </c>
      <c r="H1024" s="237">
        <f>'Merluza común Artesanal'!G782</f>
        <v>51.795999999999999</v>
      </c>
      <c r="I1024" s="237">
        <f>'Merluza común Artesanal'!H782</f>
        <v>0</v>
      </c>
      <c r="J1024" s="237">
        <f>'Merluza común Artesanal'!I782</f>
        <v>62.108999999999995</v>
      </c>
      <c r="K1024" s="237">
        <f>'Merluza común Artesanal'!J782</f>
        <v>42.994</v>
      </c>
      <c r="L1024" s="237">
        <f>'Merluza común Artesanal'!K782</f>
        <v>19.114999999999995</v>
      </c>
      <c r="M1024" s="242">
        <f>'Merluza común Artesanal'!L782</f>
        <v>0.69223461978135215</v>
      </c>
      <c r="N1024" s="135" t="str">
        <f>'Merluza común Artesanal'!M782</f>
        <v xml:space="preserve"> -</v>
      </c>
      <c r="O1024" s="45">
        <f>'Cesiones Individuales'!$B$3</f>
        <v>43465</v>
      </c>
    </row>
    <row r="1025" spans="1:15" ht="15.75" customHeight="1">
      <c r="A1025" s="44" t="s">
        <v>235</v>
      </c>
      <c r="B1025" s="44" t="s">
        <v>236</v>
      </c>
      <c r="C1025" s="44" t="s">
        <v>390</v>
      </c>
      <c r="D1025" s="44" t="s">
        <v>268</v>
      </c>
      <c r="E1025" s="35" t="s">
        <v>267</v>
      </c>
      <c r="F1025" s="44" t="s">
        <v>240</v>
      </c>
      <c r="G1025" s="44" t="s">
        <v>244</v>
      </c>
      <c r="H1025" s="237">
        <f>'Merluza común Artesanal'!N780</f>
        <v>103.59100000000001</v>
      </c>
      <c r="I1025" s="237">
        <f>'Merluza común Artesanal'!O780</f>
        <v>0</v>
      </c>
      <c r="J1025" s="237">
        <f>'Merluza común Artesanal'!P780</f>
        <v>103.59100000000001</v>
      </c>
      <c r="K1025" s="237">
        <f>'Merluza común Artesanal'!Q780</f>
        <v>84.475999999999999</v>
      </c>
      <c r="L1025" s="237">
        <f>'Merluza común Artesanal'!R780</f>
        <v>19.115000000000009</v>
      </c>
      <c r="M1025" s="242">
        <f>'Merluza común Artesanal'!S780</f>
        <v>0.81547624793659679</v>
      </c>
      <c r="N1025" s="135" t="s">
        <v>583</v>
      </c>
      <c r="O1025" s="45">
        <f>'Cesiones Individuales'!$B$3</f>
        <v>43465</v>
      </c>
    </row>
    <row r="1026" spans="1:15" ht="15.75" customHeight="1">
      <c r="A1026" s="44" t="s">
        <v>235</v>
      </c>
      <c r="B1026" s="44" t="s">
        <v>236</v>
      </c>
      <c r="C1026" s="44" t="s">
        <v>390</v>
      </c>
      <c r="D1026" s="44" t="s">
        <v>268</v>
      </c>
      <c r="E1026" s="35" t="s">
        <v>380</v>
      </c>
      <c r="F1026" s="44" t="s">
        <v>240</v>
      </c>
      <c r="G1026" s="44" t="s">
        <v>240</v>
      </c>
      <c r="H1026" s="237">
        <f>'Merluza común Artesanal'!G783</f>
        <v>7.34</v>
      </c>
      <c r="I1026" s="237">
        <f>'Merluza común Artesanal'!H783</f>
        <v>0</v>
      </c>
      <c r="J1026" s="237">
        <f>'Merluza común Artesanal'!I783</f>
        <v>7.34</v>
      </c>
      <c r="K1026" s="237">
        <f>'Merluza común Artesanal'!J783</f>
        <v>4.7309999999999999</v>
      </c>
      <c r="L1026" s="237">
        <f>'Merluza común Artesanal'!K783</f>
        <v>2.609</v>
      </c>
      <c r="M1026" s="242">
        <f>'Merluza común Artesanal'!L783</f>
        <v>0.64455040871934599</v>
      </c>
      <c r="N1026" s="135" t="str">
        <f>'Merluza común Artesanal'!M783</f>
        <v xml:space="preserve"> -</v>
      </c>
      <c r="O1026" s="45">
        <f>'Cesiones Individuales'!$B$3</f>
        <v>43465</v>
      </c>
    </row>
    <row r="1027" spans="1:15" ht="15.75" customHeight="1">
      <c r="A1027" s="44" t="s">
        <v>235</v>
      </c>
      <c r="B1027" s="44" t="s">
        <v>236</v>
      </c>
      <c r="C1027" s="44" t="s">
        <v>390</v>
      </c>
      <c r="D1027" s="44" t="s">
        <v>268</v>
      </c>
      <c r="E1027" s="35" t="s">
        <v>380</v>
      </c>
      <c r="F1027" s="44" t="s">
        <v>241</v>
      </c>
      <c r="G1027" s="44" t="s">
        <v>242</v>
      </c>
      <c r="H1027" s="237">
        <f>'Merluza común Artesanal'!G784</f>
        <v>34.366999999999997</v>
      </c>
      <c r="I1027" s="237">
        <f>'Merluza común Artesanal'!H784</f>
        <v>0</v>
      </c>
      <c r="J1027" s="237">
        <f>'Merluza común Artesanal'!I784</f>
        <v>36.975999999999999</v>
      </c>
      <c r="K1027" s="237">
        <f>'Merluza común Artesanal'!J784</f>
        <v>35.161999999999999</v>
      </c>
      <c r="L1027" s="237">
        <f>'Merluza común Artesanal'!K784</f>
        <v>1.8140000000000001</v>
      </c>
      <c r="M1027" s="242">
        <f>'Merluza común Artesanal'!L784</f>
        <v>0.95094115101687582</v>
      </c>
      <c r="N1027" s="135" t="str">
        <f>'Merluza común Artesanal'!M784</f>
        <v xml:space="preserve"> -</v>
      </c>
      <c r="O1027" s="45">
        <f>'Cesiones Individuales'!$B$3</f>
        <v>43465</v>
      </c>
    </row>
    <row r="1028" spans="1:15" ht="15.75" customHeight="1">
      <c r="A1028" s="44" t="s">
        <v>235</v>
      </c>
      <c r="B1028" s="44" t="s">
        <v>236</v>
      </c>
      <c r="C1028" s="44" t="s">
        <v>390</v>
      </c>
      <c r="D1028" s="44" t="s">
        <v>268</v>
      </c>
      <c r="E1028" s="35" t="s">
        <v>380</v>
      </c>
      <c r="F1028" s="44" t="s">
        <v>243</v>
      </c>
      <c r="G1028" s="44" t="s">
        <v>244</v>
      </c>
      <c r="H1028" s="237">
        <f>'Merluza común Artesanal'!G785</f>
        <v>41.707999999999998</v>
      </c>
      <c r="I1028" s="237">
        <f>'Merluza común Artesanal'!H785</f>
        <v>0</v>
      </c>
      <c r="J1028" s="237">
        <f>'Merluza común Artesanal'!I785</f>
        <v>43.521999999999998</v>
      </c>
      <c r="K1028" s="237">
        <f>'Merluza común Artesanal'!J785</f>
        <v>46.29</v>
      </c>
      <c r="L1028" s="237">
        <f>'Merluza común Artesanal'!K785</f>
        <v>-2.7680000000000007</v>
      </c>
      <c r="M1028" s="242">
        <f>'Merluza común Artesanal'!L785</f>
        <v>1.0636000183815082</v>
      </c>
      <c r="N1028" s="135">
        <f>'Merluza común Artesanal'!M785</f>
        <v>43465</v>
      </c>
      <c r="O1028" s="45">
        <f>'Cesiones Individuales'!$B$3</f>
        <v>43465</v>
      </c>
    </row>
    <row r="1029" spans="1:15" ht="15.75" customHeight="1">
      <c r="A1029" s="44" t="s">
        <v>235</v>
      </c>
      <c r="B1029" s="44" t="s">
        <v>236</v>
      </c>
      <c r="C1029" s="44" t="s">
        <v>390</v>
      </c>
      <c r="D1029" s="44" t="s">
        <v>268</v>
      </c>
      <c r="E1029" s="35" t="s">
        <v>380</v>
      </c>
      <c r="F1029" s="44" t="s">
        <v>240</v>
      </c>
      <c r="G1029" s="44" t="s">
        <v>244</v>
      </c>
      <c r="H1029" s="237">
        <f>'Merluza común Artesanal'!N783</f>
        <v>83.414999999999992</v>
      </c>
      <c r="I1029" s="237">
        <f>'Merluza común Artesanal'!O783</f>
        <v>0</v>
      </c>
      <c r="J1029" s="237">
        <f>'Merluza común Artesanal'!P783</f>
        <v>83.414999999999992</v>
      </c>
      <c r="K1029" s="237">
        <f>'Merluza común Artesanal'!Q783</f>
        <v>86.182999999999993</v>
      </c>
      <c r="L1029" s="237">
        <f>'Merluza común Artesanal'!R783</f>
        <v>-2.7680000000000007</v>
      </c>
      <c r="M1029" s="242">
        <f>'Merluza común Artesanal'!S783</f>
        <v>1.0331834801894144</v>
      </c>
      <c r="N1029" s="135" t="s">
        <v>583</v>
      </c>
      <c r="O1029" s="45">
        <f>'Cesiones Individuales'!$B$3</f>
        <v>43465</v>
      </c>
    </row>
    <row r="1030" spans="1:15" ht="15.75" customHeight="1">
      <c r="A1030" s="44" t="s">
        <v>235</v>
      </c>
      <c r="B1030" s="44" t="s">
        <v>236</v>
      </c>
      <c r="C1030" s="44" t="s">
        <v>390</v>
      </c>
      <c r="D1030" s="44" t="s">
        <v>268</v>
      </c>
      <c r="E1030" s="35" t="s">
        <v>381</v>
      </c>
      <c r="F1030" s="44" t="s">
        <v>240</v>
      </c>
      <c r="G1030" s="44" t="s">
        <v>240</v>
      </c>
      <c r="H1030" s="237">
        <f>'Merluza común Artesanal'!G786</f>
        <v>1.395</v>
      </c>
      <c r="I1030" s="237">
        <f>'Merluza común Artesanal'!H786</f>
        <v>0</v>
      </c>
      <c r="J1030" s="237">
        <f>'Merluza común Artesanal'!I786</f>
        <v>1.395</v>
      </c>
      <c r="K1030" s="237">
        <f>'Merluza común Artesanal'!J786</f>
        <v>3</v>
      </c>
      <c r="L1030" s="237">
        <f>'Merluza común Artesanal'!K786</f>
        <v>-1.605</v>
      </c>
      <c r="M1030" s="242">
        <f>'Merluza común Artesanal'!L786</f>
        <v>2.150537634408602</v>
      </c>
      <c r="N1030" s="135" t="str">
        <f>'Merluza común Artesanal'!M786</f>
        <v xml:space="preserve"> -</v>
      </c>
      <c r="O1030" s="45">
        <f>'Cesiones Individuales'!$B$3</f>
        <v>43465</v>
      </c>
    </row>
    <row r="1031" spans="1:15" ht="15.75" customHeight="1">
      <c r="A1031" s="44" t="s">
        <v>235</v>
      </c>
      <c r="B1031" s="44" t="s">
        <v>236</v>
      </c>
      <c r="C1031" s="44" t="s">
        <v>390</v>
      </c>
      <c r="D1031" s="44" t="s">
        <v>268</v>
      </c>
      <c r="E1031" s="35" t="s">
        <v>381</v>
      </c>
      <c r="F1031" s="44" t="s">
        <v>241</v>
      </c>
      <c r="G1031" s="44" t="s">
        <v>242</v>
      </c>
      <c r="H1031" s="237">
        <f>'Merluza común Artesanal'!G787</f>
        <v>6.5330000000000004</v>
      </c>
      <c r="I1031" s="237">
        <f>'Merluza común Artesanal'!H787</f>
        <v>0</v>
      </c>
      <c r="J1031" s="237">
        <f>'Merluza común Artesanal'!I787</f>
        <v>4.9280000000000008</v>
      </c>
      <c r="K1031" s="237">
        <f>'Merluza común Artesanal'!J787</f>
        <v>2.9</v>
      </c>
      <c r="L1031" s="237">
        <f>'Merluza común Artesanal'!K787</f>
        <v>2.0280000000000009</v>
      </c>
      <c r="M1031" s="242">
        <f>'Merluza común Artesanal'!L787</f>
        <v>0.58847402597402587</v>
      </c>
      <c r="N1031" s="135" t="str">
        <f>'Merluza común Artesanal'!M787</f>
        <v xml:space="preserve"> -</v>
      </c>
      <c r="O1031" s="45">
        <f>'Cesiones Individuales'!$B$3</f>
        <v>43465</v>
      </c>
    </row>
    <row r="1032" spans="1:15" ht="15.75" customHeight="1">
      <c r="A1032" s="44" t="s">
        <v>235</v>
      </c>
      <c r="B1032" s="44" t="s">
        <v>236</v>
      </c>
      <c r="C1032" s="44" t="s">
        <v>390</v>
      </c>
      <c r="D1032" s="44" t="s">
        <v>268</v>
      </c>
      <c r="E1032" s="35" t="s">
        <v>381</v>
      </c>
      <c r="F1032" s="44" t="s">
        <v>243</v>
      </c>
      <c r="G1032" s="44" t="s">
        <v>244</v>
      </c>
      <c r="H1032" s="237">
        <f>'Merluza común Artesanal'!G788</f>
        <v>7.9290000000000003</v>
      </c>
      <c r="I1032" s="237">
        <f>'Merluza común Artesanal'!H788</f>
        <v>0</v>
      </c>
      <c r="J1032" s="237">
        <f>'Merluza común Artesanal'!I788</f>
        <v>9.9570000000000007</v>
      </c>
      <c r="K1032" s="237">
        <f>'Merluza común Artesanal'!J788</f>
        <v>0.23</v>
      </c>
      <c r="L1032" s="237">
        <f>'Merluza común Artesanal'!K788</f>
        <v>9.7270000000000003</v>
      </c>
      <c r="M1032" s="242">
        <f>'Merluza común Artesanal'!L788</f>
        <v>2.3099327106558199E-2</v>
      </c>
      <c r="N1032" s="135" t="str">
        <f>'Merluza común Artesanal'!M788</f>
        <v xml:space="preserve"> -</v>
      </c>
      <c r="O1032" s="45">
        <f>'Cesiones Individuales'!$B$3</f>
        <v>43465</v>
      </c>
    </row>
    <row r="1033" spans="1:15" ht="15.75" customHeight="1">
      <c r="A1033" s="44" t="s">
        <v>235</v>
      </c>
      <c r="B1033" s="44" t="s">
        <v>236</v>
      </c>
      <c r="C1033" s="44" t="s">
        <v>390</v>
      </c>
      <c r="D1033" s="44" t="s">
        <v>268</v>
      </c>
      <c r="E1033" s="35" t="s">
        <v>381</v>
      </c>
      <c r="F1033" s="44" t="s">
        <v>240</v>
      </c>
      <c r="G1033" s="44" t="s">
        <v>244</v>
      </c>
      <c r="H1033" s="237">
        <f>'Merluza común Artesanal'!N786</f>
        <v>15.857000000000001</v>
      </c>
      <c r="I1033" s="237">
        <f>'Merluza común Artesanal'!O786</f>
        <v>0</v>
      </c>
      <c r="J1033" s="237">
        <f>'Merluza común Artesanal'!P786</f>
        <v>15.857000000000001</v>
      </c>
      <c r="K1033" s="237">
        <f>'Merluza común Artesanal'!Q786</f>
        <v>6.1300000000000008</v>
      </c>
      <c r="L1033" s="237">
        <f>'Merluza común Artesanal'!R786</f>
        <v>9.7270000000000003</v>
      </c>
      <c r="M1033" s="242">
        <f>'Merluza común Artesanal'!S786</f>
        <v>0.38658005927981337</v>
      </c>
      <c r="N1033" s="135" t="s">
        <v>583</v>
      </c>
      <c r="O1033" s="45">
        <f>'Cesiones Individuales'!$B$3</f>
        <v>43465</v>
      </c>
    </row>
    <row r="1034" spans="1:15" ht="15.75" customHeight="1">
      <c r="A1034" s="44" t="s">
        <v>235</v>
      </c>
      <c r="B1034" s="44" t="s">
        <v>236</v>
      </c>
      <c r="C1034" s="44" t="s">
        <v>390</v>
      </c>
      <c r="D1034" s="44" t="s">
        <v>268</v>
      </c>
      <c r="E1034" s="35" t="s">
        <v>382</v>
      </c>
      <c r="F1034" s="44" t="s">
        <v>240</v>
      </c>
      <c r="G1034" s="44" t="s">
        <v>240</v>
      </c>
      <c r="H1034" s="237">
        <f>'Merluza común Artesanal'!G789</f>
        <v>15.004</v>
      </c>
      <c r="I1034" s="237">
        <f>'Merluza común Artesanal'!H789</f>
        <v>0</v>
      </c>
      <c r="J1034" s="237">
        <f>'Merluza común Artesanal'!I789</f>
        <v>15.004</v>
      </c>
      <c r="K1034" s="237">
        <f>'Merluza común Artesanal'!J789</f>
        <v>7.38</v>
      </c>
      <c r="L1034" s="237">
        <f>'Merluza común Artesanal'!K789</f>
        <v>7.6239999999999997</v>
      </c>
      <c r="M1034" s="242">
        <f>'Merluza común Artesanal'!L789</f>
        <v>0.49186883497733941</v>
      </c>
      <c r="N1034" s="135" t="str">
        <f>'Merluza común Artesanal'!M789</f>
        <v xml:space="preserve"> -</v>
      </c>
      <c r="O1034" s="45">
        <f>'Cesiones Individuales'!$B$3</f>
        <v>43465</v>
      </c>
    </row>
    <row r="1035" spans="1:15" ht="15.75" customHeight="1">
      <c r="A1035" s="44" t="s">
        <v>235</v>
      </c>
      <c r="B1035" s="44" t="s">
        <v>236</v>
      </c>
      <c r="C1035" s="44" t="s">
        <v>390</v>
      </c>
      <c r="D1035" s="44" t="s">
        <v>268</v>
      </c>
      <c r="E1035" s="35" t="s">
        <v>382</v>
      </c>
      <c r="F1035" s="44" t="s">
        <v>241</v>
      </c>
      <c r="G1035" s="44" t="s">
        <v>242</v>
      </c>
      <c r="H1035" s="237">
        <f>'Merluza común Artesanal'!G790</f>
        <v>70.248999999999995</v>
      </c>
      <c r="I1035" s="237">
        <f>'Merluza común Artesanal'!H790</f>
        <v>0</v>
      </c>
      <c r="J1035" s="237">
        <f>'Merluza común Artesanal'!I790</f>
        <v>77.87299999999999</v>
      </c>
      <c r="K1035" s="237">
        <f>'Merluza común Artesanal'!J790</f>
        <v>68.784999999999997</v>
      </c>
      <c r="L1035" s="237">
        <f>'Merluza común Artesanal'!K790</f>
        <v>9.0879999999999939</v>
      </c>
      <c r="M1035" s="242">
        <f>'Merluza común Artesanal'!L790</f>
        <v>0.88329716333003738</v>
      </c>
      <c r="N1035" s="135" t="str">
        <f>'Merluza común Artesanal'!M790</f>
        <v xml:space="preserve"> -</v>
      </c>
      <c r="O1035" s="45">
        <f>'Cesiones Individuales'!$B$3</f>
        <v>43465</v>
      </c>
    </row>
    <row r="1036" spans="1:15" ht="15.75" customHeight="1">
      <c r="A1036" s="44" t="s">
        <v>235</v>
      </c>
      <c r="B1036" s="44" t="s">
        <v>236</v>
      </c>
      <c r="C1036" s="44" t="s">
        <v>390</v>
      </c>
      <c r="D1036" s="44" t="s">
        <v>268</v>
      </c>
      <c r="E1036" s="35" t="s">
        <v>382</v>
      </c>
      <c r="F1036" s="44" t="s">
        <v>243</v>
      </c>
      <c r="G1036" s="44" t="s">
        <v>244</v>
      </c>
      <c r="H1036" s="237">
        <f>'Merluza común Artesanal'!G791</f>
        <v>85.254000000000005</v>
      </c>
      <c r="I1036" s="237">
        <f>'Merluza común Artesanal'!H791</f>
        <v>-52.5</v>
      </c>
      <c r="J1036" s="237">
        <f>'Merluza común Artesanal'!I791</f>
        <v>41.841999999999999</v>
      </c>
      <c r="K1036" s="237">
        <f>'Merluza común Artesanal'!J791</f>
        <v>11.369</v>
      </c>
      <c r="L1036" s="237">
        <f>'Merluza común Artesanal'!K791</f>
        <v>30.472999999999999</v>
      </c>
      <c r="M1036" s="242">
        <f>'Merluza común Artesanal'!L791</f>
        <v>0.27171263323932893</v>
      </c>
      <c r="N1036" s="135" t="str">
        <f>'Merluza común Artesanal'!M791</f>
        <v xml:space="preserve"> -</v>
      </c>
      <c r="O1036" s="45">
        <f>'Cesiones Individuales'!$B$3</f>
        <v>43465</v>
      </c>
    </row>
    <row r="1037" spans="1:15" ht="15.75" customHeight="1">
      <c r="A1037" s="44" t="s">
        <v>235</v>
      </c>
      <c r="B1037" s="44" t="s">
        <v>236</v>
      </c>
      <c r="C1037" s="44" t="s">
        <v>390</v>
      </c>
      <c r="D1037" s="44" t="s">
        <v>268</v>
      </c>
      <c r="E1037" s="35" t="s">
        <v>382</v>
      </c>
      <c r="F1037" s="44" t="s">
        <v>240</v>
      </c>
      <c r="G1037" s="44" t="s">
        <v>244</v>
      </c>
      <c r="H1037" s="237">
        <f>'Merluza común Artesanal'!N789</f>
        <v>170.50700000000001</v>
      </c>
      <c r="I1037" s="237">
        <f>'Merluza común Artesanal'!O789</f>
        <v>-52.5</v>
      </c>
      <c r="J1037" s="237">
        <f>'Merluza común Artesanal'!P789</f>
        <v>118.00700000000001</v>
      </c>
      <c r="K1037" s="237">
        <f>'Merluza común Artesanal'!Q789</f>
        <v>87.533999999999992</v>
      </c>
      <c r="L1037" s="237">
        <f>'Merluza común Artesanal'!R789</f>
        <v>30.473000000000013</v>
      </c>
      <c r="M1037" s="242">
        <f>'Merluza común Artesanal'!S789</f>
        <v>0.74176955604328543</v>
      </c>
      <c r="N1037" s="135" t="s">
        <v>583</v>
      </c>
      <c r="O1037" s="45">
        <f>'Cesiones Individuales'!$B$3</f>
        <v>43465</v>
      </c>
    </row>
    <row r="1038" spans="1:15" ht="15.75" customHeight="1">
      <c r="A1038" s="44" t="s">
        <v>235</v>
      </c>
      <c r="B1038" s="44" t="s">
        <v>236</v>
      </c>
      <c r="C1038" s="44" t="s">
        <v>390</v>
      </c>
      <c r="D1038" s="35" t="s">
        <v>267</v>
      </c>
      <c r="E1038" s="35" t="s">
        <v>267</v>
      </c>
      <c r="F1038" s="44" t="s">
        <v>240</v>
      </c>
      <c r="G1038" s="44" t="s">
        <v>240</v>
      </c>
      <c r="H1038" s="237">
        <f>'Merluza común Artesanal'!G792</f>
        <v>2.0139999999999998</v>
      </c>
      <c r="I1038" s="237">
        <f>'Merluza común Artesanal'!H792</f>
        <v>0</v>
      </c>
      <c r="J1038" s="237">
        <f>'Merluza común Artesanal'!I792</f>
        <v>2.0139999999999998</v>
      </c>
      <c r="K1038" s="237">
        <f>'Merluza común Artesanal'!J792</f>
        <v>0</v>
      </c>
      <c r="L1038" s="237">
        <f>'Merluza común Artesanal'!K792</f>
        <v>2.0139999999999998</v>
      </c>
      <c r="M1038" s="242">
        <f>'Merluza común Artesanal'!L792</f>
        <v>0</v>
      </c>
      <c r="N1038" s="135" t="str">
        <f>'Merluza común Artesanal'!M792</f>
        <v xml:space="preserve"> -</v>
      </c>
      <c r="O1038" s="45">
        <f>'Cesiones Individuales'!$B$3</f>
        <v>43465</v>
      </c>
    </row>
    <row r="1039" spans="1:15" ht="15.75" customHeight="1">
      <c r="A1039" s="44" t="s">
        <v>235</v>
      </c>
      <c r="B1039" s="44" t="s">
        <v>236</v>
      </c>
      <c r="C1039" s="44" t="s">
        <v>390</v>
      </c>
      <c r="D1039" s="35" t="s">
        <v>267</v>
      </c>
      <c r="E1039" s="35" t="s">
        <v>267</v>
      </c>
      <c r="F1039" s="44" t="s">
        <v>241</v>
      </c>
      <c r="G1039" s="44" t="s">
        <v>242</v>
      </c>
      <c r="H1039" s="237">
        <f>'Merluza común Artesanal'!G793</f>
        <v>9.4320000000000004</v>
      </c>
      <c r="I1039" s="237">
        <f>'Merluza común Artesanal'!H793</f>
        <v>0</v>
      </c>
      <c r="J1039" s="237">
        <f>'Merluza común Artesanal'!I793</f>
        <v>11.446</v>
      </c>
      <c r="K1039" s="237">
        <f>'Merluza común Artesanal'!J793</f>
        <v>0.36</v>
      </c>
      <c r="L1039" s="237">
        <f>'Merluza común Artesanal'!K793</f>
        <v>11.086</v>
      </c>
      <c r="M1039" s="242">
        <f>'Merluza común Artesanal'!L793</f>
        <v>3.1452035645640398E-2</v>
      </c>
      <c r="N1039" s="135" t="str">
        <f>'Merluza común Artesanal'!M793</f>
        <v xml:space="preserve"> -</v>
      </c>
      <c r="O1039" s="45">
        <f>'Cesiones Individuales'!$B$3</f>
        <v>43465</v>
      </c>
    </row>
    <row r="1040" spans="1:15" ht="15.75" customHeight="1">
      <c r="A1040" s="44" t="s">
        <v>235</v>
      </c>
      <c r="B1040" s="44" t="s">
        <v>236</v>
      </c>
      <c r="C1040" s="44" t="s">
        <v>390</v>
      </c>
      <c r="D1040" s="35" t="s">
        <v>267</v>
      </c>
      <c r="E1040" s="35" t="s">
        <v>267</v>
      </c>
      <c r="F1040" s="44" t="s">
        <v>243</v>
      </c>
      <c r="G1040" s="44" t="s">
        <v>244</v>
      </c>
      <c r="H1040" s="237">
        <f>'Merluza común Artesanal'!G794</f>
        <v>11.446999999999999</v>
      </c>
      <c r="I1040" s="237">
        <f>'Merluza común Artesanal'!H794</f>
        <v>0</v>
      </c>
      <c r="J1040" s="237">
        <f>'Merluza común Artesanal'!I794</f>
        <v>22.533000000000001</v>
      </c>
      <c r="K1040" s="237">
        <f>'Merluza común Artesanal'!J794</f>
        <v>3.5000000000000003E-2</v>
      </c>
      <c r="L1040" s="237">
        <f>'Merluza común Artesanal'!K794</f>
        <v>22.498000000000001</v>
      </c>
      <c r="M1040" s="242">
        <f>'Merluza común Artesanal'!L794</f>
        <v>1.553277415346381E-3</v>
      </c>
      <c r="N1040" s="135" t="str">
        <f>'Merluza común Artesanal'!M794</f>
        <v xml:space="preserve"> -</v>
      </c>
      <c r="O1040" s="45">
        <f>'Cesiones Individuales'!$B$3</f>
        <v>43465</v>
      </c>
    </row>
    <row r="1041" spans="1:15" ht="15.75" customHeight="1">
      <c r="A1041" s="44" t="s">
        <v>235</v>
      </c>
      <c r="B1041" s="44" t="s">
        <v>236</v>
      </c>
      <c r="C1041" s="44" t="s">
        <v>390</v>
      </c>
      <c r="D1041" s="35" t="s">
        <v>267</v>
      </c>
      <c r="E1041" s="35" t="s">
        <v>267</v>
      </c>
      <c r="F1041" s="44" t="s">
        <v>240</v>
      </c>
      <c r="G1041" s="44" t="s">
        <v>244</v>
      </c>
      <c r="H1041" s="237">
        <f>'Merluza común Artesanal'!N792</f>
        <v>22.893000000000001</v>
      </c>
      <c r="I1041" s="237">
        <f>'Merluza común Artesanal'!O792</f>
        <v>0</v>
      </c>
      <c r="J1041" s="237">
        <f>'Merluza común Artesanal'!P792</f>
        <v>22.893000000000001</v>
      </c>
      <c r="K1041" s="237">
        <f>'Merluza común Artesanal'!Q792</f>
        <v>0.39500000000000002</v>
      </c>
      <c r="L1041" s="237">
        <f>'Merluza común Artesanal'!R792</f>
        <v>22.498000000000001</v>
      </c>
      <c r="M1041" s="242">
        <f>'Merluza común Artesanal'!S792</f>
        <v>1.725418250120124E-2</v>
      </c>
      <c r="N1041" s="135" t="s">
        <v>583</v>
      </c>
      <c r="O1041" s="45">
        <f>'Cesiones Individuales'!$B$3</f>
        <v>43465</v>
      </c>
    </row>
    <row r="1042" spans="1:15" ht="15.75" customHeight="1">
      <c r="A1042" s="44" t="s">
        <v>235</v>
      </c>
      <c r="B1042" s="44" t="s">
        <v>236</v>
      </c>
      <c r="C1042" s="44" t="s">
        <v>390</v>
      </c>
      <c r="D1042" s="39" t="s">
        <v>419</v>
      </c>
      <c r="E1042" s="52" t="s">
        <v>418</v>
      </c>
      <c r="F1042" s="44" t="s">
        <v>240</v>
      </c>
      <c r="G1042" s="44" t="s">
        <v>244</v>
      </c>
      <c r="H1042" s="237">
        <f>Resumen_año!E13</f>
        <v>3019.2380000000003</v>
      </c>
      <c r="I1042" s="237">
        <f>Resumen_año!F13</f>
        <v>-332.36799999999999</v>
      </c>
      <c r="J1042" s="237">
        <f>Resumen_año!G13</f>
        <v>2686.8700000000003</v>
      </c>
      <c r="K1042" s="237">
        <f>Resumen_año!H13</f>
        <v>1801.7950000000001</v>
      </c>
      <c r="L1042" s="237">
        <f>Resumen_año!I13</f>
        <v>885.07500000000027</v>
      </c>
      <c r="M1042" s="242">
        <f>Resumen_año!J13</f>
        <v>0.67059254820664926</v>
      </c>
      <c r="N1042" s="135" t="s">
        <v>583</v>
      </c>
      <c r="O1042" s="45">
        <f>'Cesiones Individuales'!$B$3</f>
        <v>43465</v>
      </c>
    </row>
    <row r="1043" spans="1:15" ht="15.75" customHeight="1">
      <c r="A1043" s="44" t="s">
        <v>235</v>
      </c>
      <c r="B1043" s="44" t="s">
        <v>236</v>
      </c>
      <c r="C1043" s="44" t="s">
        <v>391</v>
      </c>
      <c r="D1043" s="44" t="s">
        <v>383</v>
      </c>
      <c r="E1043" s="44" t="s">
        <v>383</v>
      </c>
      <c r="F1043" s="44" t="s">
        <v>240</v>
      </c>
      <c r="G1043" s="44" t="s">
        <v>240</v>
      </c>
      <c r="H1043" s="237">
        <f>'Merluza común Artesanal'!G797</f>
        <v>1.3819999999999999</v>
      </c>
      <c r="I1043" s="237">
        <f>'Merluza común Artesanal'!H797</f>
        <v>0</v>
      </c>
      <c r="J1043" s="237">
        <f>'Merluza común Artesanal'!I797</f>
        <v>1.3819999999999999</v>
      </c>
      <c r="K1043" s="237">
        <f>'Merluza común Artesanal'!J797</f>
        <v>0</v>
      </c>
      <c r="L1043" s="237">
        <f>'Merluza común Artesanal'!K797</f>
        <v>1.3819999999999999</v>
      </c>
      <c r="M1043" s="242">
        <f>'Merluza común Artesanal'!L797</f>
        <v>0</v>
      </c>
      <c r="N1043" s="135" t="str">
        <f>'Merluza común Artesanal'!M797</f>
        <v xml:space="preserve"> -</v>
      </c>
      <c r="O1043" s="45">
        <f>'Cesiones Individuales'!$B$3</f>
        <v>43465</v>
      </c>
    </row>
    <row r="1044" spans="1:15" ht="15.75" customHeight="1">
      <c r="A1044" s="44" t="s">
        <v>235</v>
      </c>
      <c r="B1044" s="44" t="s">
        <v>236</v>
      </c>
      <c r="C1044" s="44" t="s">
        <v>391</v>
      </c>
      <c r="D1044" s="44" t="s">
        <v>383</v>
      </c>
      <c r="E1044" s="44" t="s">
        <v>383</v>
      </c>
      <c r="F1044" s="44" t="s">
        <v>241</v>
      </c>
      <c r="G1044" s="44" t="s">
        <v>242</v>
      </c>
      <c r="H1044" s="237">
        <f>'Merluza común Artesanal'!G798</f>
        <v>6.4690000000000003</v>
      </c>
      <c r="I1044" s="237">
        <f>'Merluza común Artesanal'!H798</f>
        <v>0</v>
      </c>
      <c r="J1044" s="237">
        <f>'Merluza común Artesanal'!I798</f>
        <v>7.851</v>
      </c>
      <c r="K1044" s="237">
        <f>'Merluza común Artesanal'!J798</f>
        <v>0.09</v>
      </c>
      <c r="L1044" s="237">
        <f>'Merluza común Artesanal'!K798</f>
        <v>7.7610000000000001</v>
      </c>
      <c r="M1044" s="242">
        <f>'Merluza común Artesanal'!L798</f>
        <v>1.1463507833397019E-2</v>
      </c>
      <c r="N1044" s="135" t="str">
        <f>'Merluza común Artesanal'!M798</f>
        <v xml:space="preserve"> -</v>
      </c>
      <c r="O1044" s="45">
        <f>'Cesiones Individuales'!$B$3</f>
        <v>43465</v>
      </c>
    </row>
    <row r="1045" spans="1:15" ht="15.75" customHeight="1">
      <c r="A1045" s="44" t="s">
        <v>235</v>
      </c>
      <c r="B1045" s="44" t="s">
        <v>236</v>
      </c>
      <c r="C1045" s="44" t="s">
        <v>391</v>
      </c>
      <c r="D1045" s="44" t="s">
        <v>383</v>
      </c>
      <c r="E1045" s="44" t="s">
        <v>383</v>
      </c>
      <c r="F1045" s="44" t="s">
        <v>243</v>
      </c>
      <c r="G1045" s="44" t="s">
        <v>244</v>
      </c>
      <c r="H1045" s="237">
        <f>'Merluza común Artesanal'!G799</f>
        <v>7.851</v>
      </c>
      <c r="I1045" s="237">
        <f>'Merluza común Artesanal'!H799</f>
        <v>0</v>
      </c>
      <c r="J1045" s="237">
        <f>'Merluza común Artesanal'!I799</f>
        <v>15.612</v>
      </c>
      <c r="K1045" s="237">
        <f>'Merluza común Artesanal'!J799</f>
        <v>0</v>
      </c>
      <c r="L1045" s="237">
        <f>'Merluza común Artesanal'!K799</f>
        <v>15.612</v>
      </c>
      <c r="M1045" s="242">
        <f>'Merluza común Artesanal'!L799</f>
        <v>0</v>
      </c>
      <c r="N1045" s="135" t="str">
        <f>'Merluza común Artesanal'!M799</f>
        <v xml:space="preserve"> -</v>
      </c>
      <c r="O1045" s="45">
        <f>'Cesiones Individuales'!$B$3</f>
        <v>43465</v>
      </c>
    </row>
    <row r="1046" spans="1:15" ht="15.75" customHeight="1">
      <c r="A1046" s="44" t="s">
        <v>235</v>
      </c>
      <c r="B1046" s="44" t="s">
        <v>236</v>
      </c>
      <c r="C1046" s="44" t="s">
        <v>391</v>
      </c>
      <c r="D1046" s="44" t="s">
        <v>383</v>
      </c>
      <c r="E1046" s="44" t="s">
        <v>383</v>
      </c>
      <c r="F1046" s="44" t="s">
        <v>240</v>
      </c>
      <c r="G1046" s="44" t="s">
        <v>244</v>
      </c>
      <c r="H1046" s="237">
        <f>'Merluza común Artesanal'!N797</f>
        <v>15.702</v>
      </c>
      <c r="I1046" s="237">
        <f>'Merluza común Artesanal'!O797</f>
        <v>0</v>
      </c>
      <c r="J1046" s="237">
        <f>'Merluza común Artesanal'!P797</f>
        <v>15.702</v>
      </c>
      <c r="K1046" s="237">
        <f>'Merluza común Artesanal'!Q797</f>
        <v>0.09</v>
      </c>
      <c r="L1046" s="237">
        <f>'Merluza común Artesanal'!R797</f>
        <v>15.612</v>
      </c>
      <c r="M1046" s="242">
        <f>'Merluza común Artesanal'!S797</f>
        <v>5.7317539166985097E-3</v>
      </c>
      <c r="N1046" s="135" t="s">
        <v>583</v>
      </c>
      <c r="O1046" s="45">
        <f>'Cesiones Individuales'!$B$3</f>
        <v>43465</v>
      </c>
    </row>
    <row r="1047" spans="1:15" ht="15.75" customHeight="1">
      <c r="A1047" s="44" t="s">
        <v>235</v>
      </c>
      <c r="B1047" s="44" t="s">
        <v>236</v>
      </c>
      <c r="C1047" s="44" t="s">
        <v>392</v>
      </c>
      <c r="D1047" s="41" t="s">
        <v>384</v>
      </c>
      <c r="E1047" s="41" t="s">
        <v>575</v>
      </c>
      <c r="F1047" s="44" t="s">
        <v>240</v>
      </c>
      <c r="G1047" s="44" t="s">
        <v>240</v>
      </c>
      <c r="H1047" s="237">
        <f>'Merluza común Artesanal'!G801</f>
        <v>1.278</v>
      </c>
      <c r="I1047" s="237">
        <f>'Merluza común Artesanal'!H801</f>
        <v>0</v>
      </c>
      <c r="J1047" s="237">
        <f>'Merluza común Artesanal'!I801</f>
        <v>1.278</v>
      </c>
      <c r="K1047" s="237">
        <f>'Merluza común Artesanal'!J801</f>
        <v>0</v>
      </c>
      <c r="L1047" s="237">
        <f>'Merluza común Artesanal'!K801</f>
        <v>1.278</v>
      </c>
      <c r="M1047" s="242">
        <f>'Merluza común Artesanal'!L801</f>
        <v>0</v>
      </c>
      <c r="N1047" s="135" t="str">
        <f>'Merluza común Artesanal'!M801</f>
        <v xml:space="preserve"> -</v>
      </c>
      <c r="O1047" s="45">
        <f>'Cesiones Individuales'!$B$3</f>
        <v>43465</v>
      </c>
    </row>
    <row r="1048" spans="1:15" ht="15.75" customHeight="1">
      <c r="A1048" s="44" t="s">
        <v>235</v>
      </c>
      <c r="B1048" s="44" t="s">
        <v>236</v>
      </c>
      <c r="C1048" s="44" t="s">
        <v>392</v>
      </c>
      <c r="D1048" s="41" t="s">
        <v>384</v>
      </c>
      <c r="E1048" s="41" t="s">
        <v>575</v>
      </c>
      <c r="F1048" s="44" t="s">
        <v>241</v>
      </c>
      <c r="G1048" s="44" t="s">
        <v>242</v>
      </c>
      <c r="H1048" s="237">
        <f>'Merluza común Artesanal'!G802</f>
        <v>5.9850000000000003</v>
      </c>
      <c r="I1048" s="237">
        <f>'Merluza común Artesanal'!H802</f>
        <v>0</v>
      </c>
      <c r="J1048" s="237">
        <f>'Merluza común Artesanal'!I802</f>
        <v>7.2629999999999999</v>
      </c>
      <c r="K1048" s="237">
        <f>'Merluza común Artesanal'!J802</f>
        <v>0.79700000000000004</v>
      </c>
      <c r="L1048" s="237">
        <f>'Merluza común Artesanal'!K802</f>
        <v>6.4660000000000002</v>
      </c>
      <c r="M1048" s="242">
        <f>'Merluza común Artesanal'!L802</f>
        <v>0.10973426958557071</v>
      </c>
      <c r="N1048" s="135" t="str">
        <f>'Merluza común Artesanal'!M802</f>
        <v xml:space="preserve"> -</v>
      </c>
      <c r="O1048" s="45">
        <f>'Cesiones Individuales'!$B$3</f>
        <v>43465</v>
      </c>
    </row>
    <row r="1049" spans="1:15" ht="15.75" customHeight="1">
      <c r="A1049" s="44" t="s">
        <v>235</v>
      </c>
      <c r="B1049" s="44" t="s">
        <v>236</v>
      </c>
      <c r="C1049" s="44" t="s">
        <v>392</v>
      </c>
      <c r="D1049" s="41" t="s">
        <v>384</v>
      </c>
      <c r="E1049" s="41" t="s">
        <v>575</v>
      </c>
      <c r="F1049" s="44" t="s">
        <v>243</v>
      </c>
      <c r="G1049" s="44" t="s">
        <v>244</v>
      </c>
      <c r="H1049" s="237">
        <f>'Merluza común Artesanal'!G803</f>
        <v>7.2619999999999996</v>
      </c>
      <c r="I1049" s="237">
        <f>'Merluza común Artesanal'!H803</f>
        <v>0</v>
      </c>
      <c r="J1049" s="237">
        <f>'Merluza común Artesanal'!I803</f>
        <v>13.728</v>
      </c>
      <c r="K1049" s="237">
        <f>'Merluza común Artesanal'!J803</f>
        <v>0</v>
      </c>
      <c r="L1049" s="237">
        <f>'Merluza común Artesanal'!K803</f>
        <v>13.728</v>
      </c>
      <c r="M1049" s="242">
        <f>'Merluza común Artesanal'!L803</f>
        <v>0</v>
      </c>
      <c r="N1049" s="135" t="str">
        <f>'Merluza común Artesanal'!M803</f>
        <v xml:space="preserve"> -</v>
      </c>
      <c r="O1049" s="45">
        <f>'Cesiones Individuales'!$B$3</f>
        <v>43465</v>
      </c>
    </row>
    <row r="1050" spans="1:15" ht="15.75" customHeight="1">
      <c r="A1050" s="44" t="s">
        <v>235</v>
      </c>
      <c r="B1050" s="44" t="s">
        <v>236</v>
      </c>
      <c r="C1050" s="44" t="s">
        <v>392</v>
      </c>
      <c r="D1050" s="41" t="s">
        <v>384</v>
      </c>
      <c r="E1050" s="41" t="s">
        <v>575</v>
      </c>
      <c r="F1050" s="44" t="s">
        <v>240</v>
      </c>
      <c r="G1050" s="44" t="s">
        <v>244</v>
      </c>
      <c r="H1050" s="237">
        <f>'Merluza común Artesanal'!N801</f>
        <v>14.524999999999999</v>
      </c>
      <c r="I1050" s="237">
        <f>'Merluza común Artesanal'!O801</f>
        <v>0</v>
      </c>
      <c r="J1050" s="237">
        <f>'Merluza común Artesanal'!P801</f>
        <v>14.524999999999999</v>
      </c>
      <c r="K1050" s="237">
        <f>'Merluza común Artesanal'!Q801</f>
        <v>0.79700000000000004</v>
      </c>
      <c r="L1050" s="237">
        <f>'Merluza común Artesanal'!R801</f>
        <v>13.727999999999998</v>
      </c>
      <c r="M1050" s="242">
        <f>'Merluza común Artesanal'!S801</f>
        <v>5.487091222030982E-2</v>
      </c>
      <c r="N1050" s="135" t="s">
        <v>583</v>
      </c>
      <c r="O1050" s="45">
        <f>'Cesiones Individuales'!$B$3</f>
        <v>43465</v>
      </c>
    </row>
    <row r="1051" spans="1:15" ht="15.75" customHeight="1">
      <c r="A1051" s="44" t="s">
        <v>235</v>
      </c>
      <c r="B1051" s="44" t="s">
        <v>236</v>
      </c>
      <c r="C1051" s="40" t="s">
        <v>412</v>
      </c>
      <c r="D1051" s="51" t="s">
        <v>413</v>
      </c>
      <c r="E1051" s="40" t="s">
        <v>697</v>
      </c>
      <c r="F1051" s="44" t="s">
        <v>414</v>
      </c>
      <c r="G1051" s="44" t="s">
        <v>243</v>
      </c>
      <c r="H1051" s="237">
        <f>'Merluza común Industrial'!E7</f>
        <v>93.887</v>
      </c>
      <c r="I1051" s="237">
        <f>'Merluza común Industrial'!F7</f>
        <v>0</v>
      </c>
      <c r="J1051" s="237">
        <f>'Merluza común Industrial'!G7</f>
        <v>93.887</v>
      </c>
      <c r="K1051" s="237">
        <f>'Merluza común Industrial'!H7</f>
        <v>0</v>
      </c>
      <c r="L1051" s="237">
        <f>'Merluza común Industrial'!I7</f>
        <v>93.887</v>
      </c>
      <c r="M1051" s="242">
        <f>'Merluza común Industrial'!J7</f>
        <v>0</v>
      </c>
      <c r="N1051" s="139" t="s">
        <v>583</v>
      </c>
      <c r="O1051" s="45">
        <f>'Cesiones Individuales'!$B$3</f>
        <v>43465</v>
      </c>
    </row>
    <row r="1052" spans="1:15" ht="15.75" customHeight="1">
      <c r="A1052" s="44" t="s">
        <v>235</v>
      </c>
      <c r="B1052" s="44" t="s">
        <v>236</v>
      </c>
      <c r="C1052" s="35" t="s">
        <v>412</v>
      </c>
      <c r="D1052" s="51" t="s">
        <v>413</v>
      </c>
      <c r="E1052" s="40" t="s">
        <v>697</v>
      </c>
      <c r="F1052" s="40" t="s">
        <v>249</v>
      </c>
      <c r="G1052" s="44" t="s">
        <v>244</v>
      </c>
      <c r="H1052" s="237">
        <f>'Merluza común Industrial'!E8</f>
        <v>31.295999999999999</v>
      </c>
      <c r="I1052" s="237">
        <f>'Merluza común Industrial'!F8</f>
        <v>-125.182512</v>
      </c>
      <c r="J1052" s="237">
        <f>'Merluza común Industrial'!G8</f>
        <v>4.8799999999005195E-4</v>
      </c>
      <c r="K1052" s="237">
        <f>'Merluza común Industrial'!H8</f>
        <v>0</v>
      </c>
      <c r="L1052" s="237">
        <f>'Merluza común Industrial'!I8</f>
        <v>4.8799999999005195E-4</v>
      </c>
      <c r="M1052" s="242">
        <f>'Merluza común Industrial'!J8</f>
        <v>0</v>
      </c>
      <c r="N1052" s="135" t="s">
        <v>583</v>
      </c>
      <c r="O1052" s="45">
        <f>'Cesiones Individuales'!$B$3</f>
        <v>43465</v>
      </c>
    </row>
    <row r="1053" spans="1:15" ht="15.75" customHeight="1">
      <c r="A1053" s="44" t="s">
        <v>235</v>
      </c>
      <c r="B1053" s="44" t="s">
        <v>236</v>
      </c>
      <c r="C1053" s="35" t="s">
        <v>412</v>
      </c>
      <c r="D1053" s="51" t="s">
        <v>413</v>
      </c>
      <c r="E1053" s="40" t="s">
        <v>697</v>
      </c>
      <c r="F1053" s="44" t="s">
        <v>240</v>
      </c>
      <c r="G1053" s="44" t="s">
        <v>244</v>
      </c>
      <c r="H1053" s="237">
        <f>'Merluza común Industrial'!K7</f>
        <v>125.18299999999999</v>
      </c>
      <c r="I1053" s="237">
        <f>'Merluza común Industrial'!L7</f>
        <v>-125.182512</v>
      </c>
      <c r="J1053" s="237">
        <f>'Merluza común Industrial'!M7</f>
        <v>4.8799999999005195E-4</v>
      </c>
      <c r="K1053" s="237">
        <f>'Merluza común Industrial'!N7</f>
        <v>0</v>
      </c>
      <c r="L1053" s="237">
        <f>'Merluza común Industrial'!O7</f>
        <v>4.8799999999005195E-4</v>
      </c>
      <c r="M1053" s="242">
        <f>'Merluza común Industrial'!P7</f>
        <v>0</v>
      </c>
      <c r="N1053" s="135" t="s">
        <v>583</v>
      </c>
      <c r="O1053" s="45">
        <f>'Cesiones Individuales'!$B$3</f>
        <v>43465</v>
      </c>
    </row>
    <row r="1054" spans="1:15" ht="15.75" customHeight="1">
      <c r="A1054" s="44" t="s">
        <v>235</v>
      </c>
      <c r="B1054" s="44" t="s">
        <v>236</v>
      </c>
      <c r="C1054" s="35" t="s">
        <v>412</v>
      </c>
      <c r="D1054" s="51" t="s">
        <v>413</v>
      </c>
      <c r="E1054" s="40" t="s">
        <v>698</v>
      </c>
      <c r="F1054" s="44" t="s">
        <v>414</v>
      </c>
      <c r="G1054" s="44" t="s">
        <v>243</v>
      </c>
      <c r="H1054" s="237">
        <f>'Merluza común Industrial'!E9</f>
        <v>0.82699999999999996</v>
      </c>
      <c r="I1054" s="237">
        <f>'Merluza común Industrial'!F9</f>
        <v>33.948</v>
      </c>
      <c r="J1054" s="237">
        <f>'Merluza común Industrial'!G9</f>
        <v>34.774999999999999</v>
      </c>
      <c r="K1054" s="237">
        <f>'Merluza común Industrial'!H9</f>
        <v>0</v>
      </c>
      <c r="L1054" s="237">
        <f>'Merluza común Industrial'!I9</f>
        <v>34.774999999999999</v>
      </c>
      <c r="M1054" s="242">
        <f>'Merluza común Industrial'!J9</f>
        <v>0</v>
      </c>
      <c r="N1054" s="135" t="s">
        <v>583</v>
      </c>
      <c r="O1054" s="45">
        <f>'Cesiones Individuales'!$B$3</f>
        <v>43465</v>
      </c>
    </row>
    <row r="1055" spans="1:15" ht="15.75" customHeight="1">
      <c r="A1055" s="44" t="s">
        <v>235</v>
      </c>
      <c r="B1055" s="44" t="s">
        <v>236</v>
      </c>
      <c r="C1055" s="35" t="s">
        <v>412</v>
      </c>
      <c r="D1055" s="51" t="s">
        <v>413</v>
      </c>
      <c r="E1055" s="40" t="s">
        <v>698</v>
      </c>
      <c r="F1055" s="40" t="s">
        <v>249</v>
      </c>
      <c r="G1055" s="44" t="s">
        <v>244</v>
      </c>
      <c r="H1055" s="237">
        <f>'Merluza común Industrial'!E10</f>
        <v>0.27600000000000002</v>
      </c>
      <c r="I1055" s="237">
        <f>'Merluza común Industrial'!F10</f>
        <v>0</v>
      </c>
      <c r="J1055" s="237">
        <f>'Merluza común Industrial'!G10</f>
        <v>35.051000000000002</v>
      </c>
      <c r="K1055" s="237">
        <f>'Merluza común Industrial'!H10</f>
        <v>4.2999999999999997E-2</v>
      </c>
      <c r="L1055" s="237">
        <f>'Merluza común Industrial'!I10</f>
        <v>35.008000000000003</v>
      </c>
      <c r="M1055" s="242">
        <f>'Merluza común Industrial'!J10</f>
        <v>1.2267838292773386E-3</v>
      </c>
      <c r="N1055" s="135" t="s">
        <v>583</v>
      </c>
      <c r="O1055" s="45">
        <f>'Cesiones Individuales'!$B$3</f>
        <v>43465</v>
      </c>
    </row>
    <row r="1056" spans="1:15" ht="15.75" customHeight="1">
      <c r="A1056" s="44" t="s">
        <v>235</v>
      </c>
      <c r="B1056" s="44" t="s">
        <v>236</v>
      </c>
      <c r="C1056" s="35" t="s">
        <v>412</v>
      </c>
      <c r="D1056" s="51" t="s">
        <v>413</v>
      </c>
      <c r="E1056" s="40" t="s">
        <v>698</v>
      </c>
      <c r="F1056" s="44" t="s">
        <v>240</v>
      </c>
      <c r="G1056" s="44" t="s">
        <v>244</v>
      </c>
      <c r="H1056" s="237">
        <f>'Merluza común Industrial'!K9</f>
        <v>1.103</v>
      </c>
      <c r="I1056" s="237">
        <f>'Merluza común Industrial'!L9</f>
        <v>33.948</v>
      </c>
      <c r="J1056" s="237">
        <f>'Merluza común Industrial'!M9</f>
        <v>35.051000000000002</v>
      </c>
      <c r="K1056" s="237">
        <f>'Merluza común Industrial'!N9</f>
        <v>4.2999999999999997E-2</v>
      </c>
      <c r="L1056" s="237">
        <f>'Merluza común Industrial'!O9</f>
        <v>35.008000000000003</v>
      </c>
      <c r="M1056" s="242">
        <f>'Merluza común Industrial'!P9</f>
        <v>1.2267838292773386E-3</v>
      </c>
      <c r="N1056" s="135" t="s">
        <v>583</v>
      </c>
      <c r="O1056" s="45">
        <f>'Cesiones Individuales'!$B$3</f>
        <v>43465</v>
      </c>
    </row>
    <row r="1057" spans="1:15" ht="15.75" customHeight="1">
      <c r="A1057" s="44" t="s">
        <v>235</v>
      </c>
      <c r="B1057" s="44" t="s">
        <v>236</v>
      </c>
      <c r="C1057" s="35" t="s">
        <v>412</v>
      </c>
      <c r="D1057" s="51" t="s">
        <v>413</v>
      </c>
      <c r="E1057" s="40" t="s">
        <v>393</v>
      </c>
      <c r="F1057" s="44" t="s">
        <v>414</v>
      </c>
      <c r="G1057" s="44" t="s">
        <v>243</v>
      </c>
      <c r="H1057" s="237">
        <f>'Merluza común Industrial'!E11</f>
        <v>92.757000000000005</v>
      </c>
      <c r="I1057" s="237">
        <f>'Merluza común Industrial'!F11</f>
        <v>565.28921200000002</v>
      </c>
      <c r="J1057" s="237">
        <f>'Merluza común Industrial'!G11</f>
        <v>658.04621199999997</v>
      </c>
      <c r="K1057" s="237">
        <f>'Merluza común Industrial'!H11</f>
        <v>430.16399999999999</v>
      </c>
      <c r="L1057" s="237">
        <f>'Merluza común Industrial'!I11</f>
        <v>227.88221199999998</v>
      </c>
      <c r="M1057" s="242">
        <f>'Merluza común Industrial'!J11</f>
        <v>0.65369877093069573</v>
      </c>
      <c r="N1057" s="135" t="s">
        <v>583</v>
      </c>
      <c r="O1057" s="45">
        <f>'Cesiones Individuales'!$B$3</f>
        <v>43465</v>
      </c>
    </row>
    <row r="1058" spans="1:15" ht="15.75" customHeight="1">
      <c r="A1058" s="44" t="s">
        <v>235</v>
      </c>
      <c r="B1058" s="44" t="s">
        <v>236</v>
      </c>
      <c r="C1058" s="35" t="s">
        <v>412</v>
      </c>
      <c r="D1058" s="51" t="s">
        <v>413</v>
      </c>
      <c r="E1058" s="40" t="s">
        <v>393</v>
      </c>
      <c r="F1058" s="40" t="s">
        <v>249</v>
      </c>
      <c r="G1058" s="44" t="s">
        <v>244</v>
      </c>
      <c r="H1058" s="237">
        <f>'Merluza común Industrial'!E12</f>
        <v>30.919</v>
      </c>
      <c r="I1058" s="237">
        <f>'Merluza común Industrial'!F12</f>
        <v>300.14699999999999</v>
      </c>
      <c r="J1058" s="237">
        <f>'Merluza común Industrial'!G12</f>
        <v>558.94821200000001</v>
      </c>
      <c r="K1058" s="237">
        <f>'Merluza común Industrial'!H12</f>
        <v>555.697</v>
      </c>
      <c r="L1058" s="237">
        <f>'Merluza común Industrial'!I12</f>
        <v>3.2512120000000095</v>
      </c>
      <c r="M1058" s="242">
        <f>'Merluza común Industrial'!J12</f>
        <v>0.99418333947546467</v>
      </c>
      <c r="N1058" s="135" t="s">
        <v>583</v>
      </c>
      <c r="O1058" s="45">
        <f>'Cesiones Individuales'!$B$3</f>
        <v>43465</v>
      </c>
    </row>
    <row r="1059" spans="1:15" ht="15.75" customHeight="1">
      <c r="A1059" s="44" t="s">
        <v>235</v>
      </c>
      <c r="B1059" s="44" t="s">
        <v>236</v>
      </c>
      <c r="C1059" s="35" t="s">
        <v>412</v>
      </c>
      <c r="D1059" s="51" t="s">
        <v>413</v>
      </c>
      <c r="E1059" s="40" t="s">
        <v>393</v>
      </c>
      <c r="F1059" s="44" t="s">
        <v>240</v>
      </c>
      <c r="G1059" s="44" t="s">
        <v>244</v>
      </c>
      <c r="H1059" s="237">
        <f>'Merluza común Industrial'!K11</f>
        <v>123.676</v>
      </c>
      <c r="I1059" s="237">
        <f>'Merluza común Industrial'!L11</f>
        <v>865.43621200000007</v>
      </c>
      <c r="J1059" s="237">
        <f>'Merluza común Industrial'!M11</f>
        <v>989.11221200000011</v>
      </c>
      <c r="K1059" s="237">
        <f>'Merluza común Industrial'!N11</f>
        <v>985.86099999999999</v>
      </c>
      <c r="L1059" s="237">
        <f>'Merluza común Industrial'!O11</f>
        <v>3.2512120000001232</v>
      </c>
      <c r="M1059" s="242">
        <f>'Merluza común Industrial'!P11</f>
        <v>0.9967129998390919</v>
      </c>
      <c r="N1059" s="135" t="s">
        <v>583</v>
      </c>
      <c r="O1059" s="45">
        <f>'Cesiones Individuales'!$B$3</f>
        <v>43465</v>
      </c>
    </row>
    <row r="1060" spans="1:15" ht="15.75" customHeight="1">
      <c r="A1060" s="44" t="s">
        <v>235</v>
      </c>
      <c r="B1060" s="44" t="s">
        <v>236</v>
      </c>
      <c r="C1060" s="35" t="s">
        <v>412</v>
      </c>
      <c r="D1060" s="51" t="s">
        <v>413</v>
      </c>
      <c r="E1060" s="40" t="s">
        <v>448</v>
      </c>
      <c r="F1060" s="44" t="s">
        <v>414</v>
      </c>
      <c r="G1060" s="44" t="s">
        <v>243</v>
      </c>
      <c r="H1060" s="237">
        <f>'Merluza común Industrial'!E13</f>
        <v>92.456000000000003</v>
      </c>
      <c r="I1060" s="237">
        <f>'Merluza común Industrial'!F13</f>
        <v>0</v>
      </c>
      <c r="J1060" s="237">
        <f>'Merluza común Industrial'!G13</f>
        <v>92.456000000000003</v>
      </c>
      <c r="K1060" s="237">
        <f>'Merluza común Industrial'!H13</f>
        <v>82.335999999999999</v>
      </c>
      <c r="L1060" s="237">
        <f>'Merluza común Industrial'!I13</f>
        <v>10.120000000000005</v>
      </c>
      <c r="M1060" s="242">
        <f>'Merluza común Industrial'!J13</f>
        <v>0.8905425283378039</v>
      </c>
      <c r="N1060" s="135" t="s">
        <v>583</v>
      </c>
      <c r="O1060" s="45">
        <f>'Cesiones Individuales'!$B$3</f>
        <v>43465</v>
      </c>
    </row>
    <row r="1061" spans="1:15" ht="15.75" customHeight="1">
      <c r="A1061" s="44" t="s">
        <v>235</v>
      </c>
      <c r="B1061" s="44" t="s">
        <v>236</v>
      </c>
      <c r="C1061" s="35" t="s">
        <v>412</v>
      </c>
      <c r="D1061" s="51" t="s">
        <v>413</v>
      </c>
      <c r="E1061" s="40" t="s">
        <v>448</v>
      </c>
      <c r="F1061" s="40" t="s">
        <v>249</v>
      </c>
      <c r="G1061" s="44" t="s">
        <v>244</v>
      </c>
      <c r="H1061" s="237">
        <f>'Merluza común Industrial'!E14</f>
        <v>30.818999999999999</v>
      </c>
      <c r="I1061" s="237">
        <f>'Merluza común Industrial'!F14</f>
        <v>0</v>
      </c>
      <c r="J1061" s="237">
        <f>'Merluza común Industrial'!G14</f>
        <v>40.939000000000007</v>
      </c>
      <c r="K1061" s="237">
        <f>'Merluza común Industrial'!H14</f>
        <v>38.225999999999999</v>
      </c>
      <c r="L1061" s="237">
        <f>'Merluza común Industrial'!I14</f>
        <v>2.7130000000000081</v>
      </c>
      <c r="M1061" s="242">
        <f>'Merluza común Industrial'!J14</f>
        <v>0.93373067246390951</v>
      </c>
      <c r="N1061" s="135" t="s">
        <v>583</v>
      </c>
      <c r="O1061" s="45">
        <f>'Cesiones Individuales'!$B$3</f>
        <v>43465</v>
      </c>
    </row>
    <row r="1062" spans="1:15" ht="15.75" customHeight="1">
      <c r="A1062" s="44" t="s">
        <v>235</v>
      </c>
      <c r="B1062" s="44" t="s">
        <v>236</v>
      </c>
      <c r="C1062" s="35" t="s">
        <v>412</v>
      </c>
      <c r="D1062" s="51" t="s">
        <v>413</v>
      </c>
      <c r="E1062" s="40" t="s">
        <v>448</v>
      </c>
      <c r="F1062" s="44" t="s">
        <v>240</v>
      </c>
      <c r="G1062" s="44" t="s">
        <v>244</v>
      </c>
      <c r="H1062" s="237">
        <f>'Merluza común Industrial'!K13</f>
        <v>123.27500000000001</v>
      </c>
      <c r="I1062" s="237">
        <f>'Merluza común Industrial'!L13</f>
        <v>0</v>
      </c>
      <c r="J1062" s="237">
        <f>'Merluza común Industrial'!M13</f>
        <v>123.27500000000001</v>
      </c>
      <c r="K1062" s="237">
        <f>'Merluza común Industrial'!N13</f>
        <v>120.562</v>
      </c>
      <c r="L1062" s="237">
        <f>'Merluza común Industrial'!O13</f>
        <v>2.7130000000000081</v>
      </c>
      <c r="M1062" s="242">
        <f>'Merluza común Industrial'!P13</f>
        <v>0.97799229365240314</v>
      </c>
      <c r="N1062" s="135" t="s">
        <v>583</v>
      </c>
      <c r="O1062" s="45">
        <f>'Cesiones Individuales'!$B$3</f>
        <v>43465</v>
      </c>
    </row>
    <row r="1063" spans="1:15" ht="15.75" customHeight="1">
      <c r="A1063" s="44" t="s">
        <v>235</v>
      </c>
      <c r="B1063" s="44" t="s">
        <v>236</v>
      </c>
      <c r="C1063" s="35" t="s">
        <v>412</v>
      </c>
      <c r="D1063" s="51" t="s">
        <v>413</v>
      </c>
      <c r="E1063" s="40" t="s">
        <v>394</v>
      </c>
      <c r="F1063" s="44" t="s">
        <v>414</v>
      </c>
      <c r="G1063" s="44" t="s">
        <v>243</v>
      </c>
      <c r="H1063" s="237">
        <f>'Merluza común Industrial'!E15</f>
        <v>339.83300000000003</v>
      </c>
      <c r="I1063" s="237">
        <f>'Merluza común Industrial'!F15</f>
        <v>944.62100000000009</v>
      </c>
      <c r="J1063" s="237">
        <f>'Merluza común Industrial'!G15</f>
        <v>1284.4540000000002</v>
      </c>
      <c r="K1063" s="237">
        <f>'Merluza común Industrial'!H15</f>
        <v>550.22199999999998</v>
      </c>
      <c r="L1063" s="237">
        <f>'Merluza común Industrial'!I15</f>
        <v>734.2320000000002</v>
      </c>
      <c r="M1063" s="242">
        <f>'Merluza común Industrial'!J15</f>
        <v>0.42837034257357592</v>
      </c>
      <c r="N1063" s="135" t="s">
        <v>583</v>
      </c>
      <c r="O1063" s="45">
        <f>'Cesiones Individuales'!$B$3</f>
        <v>43465</v>
      </c>
    </row>
    <row r="1064" spans="1:15" ht="15.75" customHeight="1">
      <c r="A1064" s="44" t="s">
        <v>235</v>
      </c>
      <c r="B1064" s="44" t="s">
        <v>236</v>
      </c>
      <c r="C1064" s="35" t="s">
        <v>412</v>
      </c>
      <c r="D1064" s="51" t="s">
        <v>413</v>
      </c>
      <c r="E1064" s="40" t="s">
        <v>394</v>
      </c>
      <c r="F1064" s="40" t="s">
        <v>249</v>
      </c>
      <c r="G1064" s="44" t="s">
        <v>244</v>
      </c>
      <c r="H1064" s="237">
        <f>'Merluza común Industrial'!E16</f>
        <v>113.27800000000001</v>
      </c>
      <c r="I1064" s="237">
        <f>'Merluza común Industrial'!F16</f>
        <v>263.86500000000001</v>
      </c>
      <c r="J1064" s="237">
        <f>'Merluza común Industrial'!G16</f>
        <v>1111.3750000000002</v>
      </c>
      <c r="K1064" s="237">
        <f>'Merluza común Industrial'!H16</f>
        <v>1123.6579999999999</v>
      </c>
      <c r="L1064" s="237">
        <f>'Merluza común Industrial'!I16</f>
        <v>-12.282999999999674</v>
      </c>
      <c r="M1064" s="242">
        <f>'Merluza común Industrial'!J16</f>
        <v>1.0110520751321559</v>
      </c>
      <c r="N1064" s="135" t="s">
        <v>583</v>
      </c>
      <c r="O1064" s="45">
        <f>'Cesiones Individuales'!$B$3</f>
        <v>43465</v>
      </c>
    </row>
    <row r="1065" spans="1:15" ht="15.75" customHeight="1">
      <c r="A1065" s="44" t="s">
        <v>235</v>
      </c>
      <c r="B1065" s="44" t="s">
        <v>236</v>
      </c>
      <c r="C1065" s="35" t="s">
        <v>412</v>
      </c>
      <c r="D1065" s="51" t="s">
        <v>413</v>
      </c>
      <c r="E1065" s="40" t="s">
        <v>394</v>
      </c>
      <c r="F1065" s="44" t="s">
        <v>240</v>
      </c>
      <c r="G1065" s="44" t="s">
        <v>244</v>
      </c>
      <c r="H1065" s="237">
        <f>'Merluza común Industrial'!K15</f>
        <v>453.11100000000005</v>
      </c>
      <c r="I1065" s="237">
        <f>'Merluza común Industrial'!L15</f>
        <v>1208.4860000000001</v>
      </c>
      <c r="J1065" s="237">
        <f>'Merluza común Industrial'!M15</f>
        <v>1661.5970000000002</v>
      </c>
      <c r="K1065" s="237">
        <f>'Merluza común Industrial'!N15</f>
        <v>1673.8799999999999</v>
      </c>
      <c r="L1065" s="237">
        <f>'Merluza común Industrial'!O15</f>
        <v>-12.282999999999674</v>
      </c>
      <c r="M1065" s="242">
        <f>'Merluza común Industrial'!P15</f>
        <v>1.0073922858551139</v>
      </c>
      <c r="N1065" s="135" t="s">
        <v>583</v>
      </c>
      <c r="O1065" s="45">
        <f>'Cesiones Individuales'!$B$3</f>
        <v>43465</v>
      </c>
    </row>
    <row r="1066" spans="1:15" ht="15.75" customHeight="1">
      <c r="A1066" s="44" t="s">
        <v>235</v>
      </c>
      <c r="B1066" s="44" t="s">
        <v>236</v>
      </c>
      <c r="C1066" s="35" t="s">
        <v>412</v>
      </c>
      <c r="D1066" s="51" t="s">
        <v>413</v>
      </c>
      <c r="E1066" s="40" t="s">
        <v>395</v>
      </c>
      <c r="F1066" s="44" t="s">
        <v>414</v>
      </c>
      <c r="G1066" s="44" t="s">
        <v>243</v>
      </c>
      <c r="H1066" s="237">
        <f>'Merluza común Industrial'!E17</f>
        <v>191.20500000000001</v>
      </c>
      <c r="I1066" s="237">
        <f>'Merluza común Industrial'!F17</f>
        <v>-254.94062400000001</v>
      </c>
      <c r="J1066" s="237">
        <f>'Merluza común Industrial'!G17</f>
        <v>-63.735624000000001</v>
      </c>
      <c r="K1066" s="237">
        <f>'Merluza común Industrial'!H17</f>
        <v>0</v>
      </c>
      <c r="L1066" s="237">
        <f>'Merluza común Industrial'!I17</f>
        <v>-63.735624000000001</v>
      </c>
      <c r="M1066" s="242">
        <f>'Merluza común Industrial'!J17</f>
        <v>0</v>
      </c>
      <c r="N1066" s="135" t="s">
        <v>583</v>
      </c>
      <c r="O1066" s="45">
        <f>'Cesiones Individuales'!$B$3</f>
        <v>43465</v>
      </c>
    </row>
    <row r="1067" spans="1:15" ht="15.75" customHeight="1">
      <c r="A1067" s="44" t="s">
        <v>235</v>
      </c>
      <c r="B1067" s="44" t="s">
        <v>236</v>
      </c>
      <c r="C1067" s="35" t="s">
        <v>412</v>
      </c>
      <c r="D1067" s="51" t="s">
        <v>413</v>
      </c>
      <c r="E1067" s="40" t="s">
        <v>395</v>
      </c>
      <c r="F1067" s="40" t="s">
        <v>249</v>
      </c>
      <c r="G1067" s="44" t="s">
        <v>244</v>
      </c>
      <c r="H1067" s="237">
        <f>'Merluza común Industrial'!E18</f>
        <v>63.734999999999999</v>
      </c>
      <c r="I1067" s="237">
        <f>'Merluza común Industrial'!F18</f>
        <v>0</v>
      </c>
      <c r="J1067" s="237">
        <f>'Merluza común Industrial'!G18</f>
        <v>-6.2400000000195632E-4</v>
      </c>
      <c r="K1067" s="237">
        <f>'Merluza común Industrial'!H18</f>
        <v>0</v>
      </c>
      <c r="L1067" s="237">
        <f>'Merluza común Industrial'!I18</f>
        <v>-6.2400000000195632E-4</v>
      </c>
      <c r="M1067" s="242">
        <f>'Merluza común Industrial'!J18</f>
        <v>0</v>
      </c>
      <c r="N1067" s="135" t="s">
        <v>583</v>
      </c>
      <c r="O1067" s="45">
        <f>'Cesiones Individuales'!$B$3</f>
        <v>43465</v>
      </c>
    </row>
    <row r="1068" spans="1:15" ht="15.75" customHeight="1">
      <c r="A1068" s="44" t="s">
        <v>235</v>
      </c>
      <c r="B1068" s="44" t="s">
        <v>236</v>
      </c>
      <c r="C1068" s="35" t="s">
        <v>412</v>
      </c>
      <c r="D1068" s="51" t="s">
        <v>413</v>
      </c>
      <c r="E1068" s="40" t="s">
        <v>395</v>
      </c>
      <c r="F1068" s="44" t="s">
        <v>240</v>
      </c>
      <c r="G1068" s="44" t="s">
        <v>244</v>
      </c>
      <c r="H1068" s="237">
        <f>'Merluza común Industrial'!K17</f>
        <v>254.94</v>
      </c>
      <c r="I1068" s="237">
        <f>'Merluza común Industrial'!L17</f>
        <v>-254.94062400000001</v>
      </c>
      <c r="J1068" s="237">
        <f>'Merluza común Industrial'!M17</f>
        <v>-6.2400000001616718E-4</v>
      </c>
      <c r="K1068" s="237">
        <f>'Merluza común Industrial'!N17</f>
        <v>0</v>
      </c>
      <c r="L1068" s="237">
        <f>'Merluza común Industrial'!O17</f>
        <v>-6.2400000001616718E-4</v>
      </c>
      <c r="M1068" s="242">
        <f>'Merluza común Industrial'!P17</f>
        <v>0</v>
      </c>
      <c r="N1068" s="135" t="s">
        <v>583</v>
      </c>
      <c r="O1068" s="45">
        <f>'Cesiones Individuales'!$B$3</f>
        <v>43465</v>
      </c>
    </row>
    <row r="1069" spans="1:15" ht="15.75" customHeight="1">
      <c r="A1069" s="44" t="s">
        <v>235</v>
      </c>
      <c r="B1069" s="44" t="s">
        <v>236</v>
      </c>
      <c r="C1069" s="35" t="s">
        <v>412</v>
      </c>
      <c r="D1069" s="51" t="s">
        <v>413</v>
      </c>
      <c r="E1069" s="40" t="s">
        <v>396</v>
      </c>
      <c r="F1069" s="44" t="s">
        <v>414</v>
      </c>
      <c r="G1069" s="44" t="s">
        <v>243</v>
      </c>
      <c r="H1069" s="237">
        <f>'Merluza común Industrial'!E19</f>
        <v>327.31900000000002</v>
      </c>
      <c r="I1069" s="237">
        <f>'Merluza común Industrial'!F19</f>
        <v>-431.87799999999999</v>
      </c>
      <c r="J1069" s="237">
        <f>'Merluza común Industrial'!G19</f>
        <v>-104.55899999999997</v>
      </c>
      <c r="K1069" s="237">
        <f>'Merluza común Industrial'!H19</f>
        <v>0</v>
      </c>
      <c r="L1069" s="237">
        <f>'Merluza común Industrial'!I19</f>
        <v>-104.55899999999997</v>
      </c>
      <c r="M1069" s="242">
        <f>'Merluza común Industrial'!J19</f>
        <v>0</v>
      </c>
      <c r="N1069" s="135" t="s">
        <v>583</v>
      </c>
      <c r="O1069" s="45">
        <f>'Cesiones Individuales'!$B$3</f>
        <v>43465</v>
      </c>
    </row>
    <row r="1070" spans="1:15" ht="15.75" customHeight="1">
      <c r="A1070" s="44" t="s">
        <v>235</v>
      </c>
      <c r="B1070" s="44" t="s">
        <v>236</v>
      </c>
      <c r="C1070" s="35" t="s">
        <v>412</v>
      </c>
      <c r="D1070" s="51" t="s">
        <v>413</v>
      </c>
      <c r="E1070" s="40" t="s">
        <v>396</v>
      </c>
      <c r="F1070" s="40" t="s">
        <v>249</v>
      </c>
      <c r="G1070" s="44" t="s">
        <v>244</v>
      </c>
      <c r="H1070" s="237">
        <f>'Merluza común Industrial'!E20</f>
        <v>109.10599999999999</v>
      </c>
      <c r="I1070" s="237">
        <f>'Merluza común Industrial'!F20</f>
        <v>0</v>
      </c>
      <c r="J1070" s="237">
        <f>'Merluza común Industrial'!G20</f>
        <v>4.5470000000000255</v>
      </c>
      <c r="K1070" s="237">
        <f>'Merluza común Industrial'!H20</f>
        <v>0</v>
      </c>
      <c r="L1070" s="237">
        <f>'Merluza común Industrial'!I20</f>
        <v>4.5470000000000255</v>
      </c>
      <c r="M1070" s="242">
        <f>'Merluza común Industrial'!J20</f>
        <v>0</v>
      </c>
      <c r="N1070" s="135" t="s">
        <v>583</v>
      </c>
      <c r="O1070" s="45">
        <f>'Cesiones Individuales'!$B$3</f>
        <v>43465</v>
      </c>
    </row>
    <row r="1071" spans="1:15" ht="15.75" customHeight="1">
      <c r="A1071" s="44" t="s">
        <v>235</v>
      </c>
      <c r="B1071" s="44" t="s">
        <v>236</v>
      </c>
      <c r="C1071" s="35" t="s">
        <v>412</v>
      </c>
      <c r="D1071" s="51" t="s">
        <v>413</v>
      </c>
      <c r="E1071" s="40" t="s">
        <v>396</v>
      </c>
      <c r="F1071" s="44" t="s">
        <v>240</v>
      </c>
      <c r="G1071" s="44" t="s">
        <v>244</v>
      </c>
      <c r="H1071" s="237">
        <f>'Merluza común Industrial'!K19</f>
        <v>436.42500000000001</v>
      </c>
      <c r="I1071" s="237">
        <f>'Merluza común Industrial'!L19</f>
        <v>-431.87799999999999</v>
      </c>
      <c r="J1071" s="237">
        <f>'Merluza común Industrial'!M19</f>
        <v>4.5470000000000255</v>
      </c>
      <c r="K1071" s="237">
        <f>'Merluza común Industrial'!N19</f>
        <v>0</v>
      </c>
      <c r="L1071" s="237">
        <f>'Merluza común Industrial'!O19</f>
        <v>4.5470000000000255</v>
      </c>
      <c r="M1071" s="242">
        <f>'Merluza común Industrial'!P19</f>
        <v>0</v>
      </c>
      <c r="N1071" s="135" t="s">
        <v>583</v>
      </c>
      <c r="O1071" s="45">
        <f>'Cesiones Individuales'!$B$3</f>
        <v>43465</v>
      </c>
    </row>
    <row r="1072" spans="1:15" ht="15.75" customHeight="1">
      <c r="A1072" s="44" t="s">
        <v>235</v>
      </c>
      <c r="B1072" s="44" t="s">
        <v>236</v>
      </c>
      <c r="C1072" s="35" t="s">
        <v>412</v>
      </c>
      <c r="D1072" s="51" t="s">
        <v>413</v>
      </c>
      <c r="E1072" s="40" t="s">
        <v>696</v>
      </c>
      <c r="F1072" s="44" t="s">
        <v>414</v>
      </c>
      <c r="G1072" s="44" t="s">
        <v>243</v>
      </c>
      <c r="H1072" s="237">
        <f>'Merluza común Industrial'!E21</f>
        <v>57.359000000000002</v>
      </c>
      <c r="I1072" s="237">
        <f>'Merluza común Industrial'!F21</f>
        <v>0</v>
      </c>
      <c r="J1072" s="237">
        <f>'Merluza común Industrial'!G21</f>
        <v>57.359000000000002</v>
      </c>
      <c r="K1072" s="237">
        <f>'Merluza común Industrial'!H21</f>
        <v>0</v>
      </c>
      <c r="L1072" s="237">
        <f>'Merluza común Industrial'!I21</f>
        <v>57.359000000000002</v>
      </c>
      <c r="M1072" s="242">
        <f>'Merluza común Industrial'!J21</f>
        <v>0</v>
      </c>
      <c r="N1072" s="135" t="s">
        <v>583</v>
      </c>
      <c r="O1072" s="45">
        <f>'Cesiones Individuales'!$B$3</f>
        <v>43465</v>
      </c>
    </row>
    <row r="1073" spans="1:15" ht="15.75" customHeight="1">
      <c r="A1073" s="44" t="s">
        <v>235</v>
      </c>
      <c r="B1073" s="44" t="s">
        <v>236</v>
      </c>
      <c r="C1073" s="35" t="s">
        <v>412</v>
      </c>
      <c r="D1073" s="51" t="s">
        <v>413</v>
      </c>
      <c r="E1073" s="40" t="s">
        <v>696</v>
      </c>
      <c r="F1073" s="40" t="s">
        <v>249</v>
      </c>
      <c r="G1073" s="44" t="s">
        <v>244</v>
      </c>
      <c r="H1073" s="237">
        <f>'Merluza común Industrial'!E22</f>
        <v>19.12</v>
      </c>
      <c r="I1073" s="237">
        <f>'Merluza común Industrial'!F22</f>
        <v>0</v>
      </c>
      <c r="J1073" s="237">
        <f>'Merluza común Industrial'!G22</f>
        <v>76.478999999999999</v>
      </c>
      <c r="K1073" s="237">
        <f>'Merluza común Industrial'!H22</f>
        <v>0</v>
      </c>
      <c r="L1073" s="237">
        <f>'Merluza común Industrial'!I22</f>
        <v>76.478999999999999</v>
      </c>
      <c r="M1073" s="242">
        <f>'Merluza común Industrial'!J22</f>
        <v>0</v>
      </c>
      <c r="N1073" s="135" t="s">
        <v>583</v>
      </c>
      <c r="O1073" s="45">
        <f>'Cesiones Individuales'!$B$3</f>
        <v>43465</v>
      </c>
    </row>
    <row r="1074" spans="1:15" ht="15.75" customHeight="1">
      <c r="A1074" s="44" t="s">
        <v>235</v>
      </c>
      <c r="B1074" s="44" t="s">
        <v>236</v>
      </c>
      <c r="C1074" s="35" t="s">
        <v>412</v>
      </c>
      <c r="D1074" s="51" t="s">
        <v>413</v>
      </c>
      <c r="E1074" s="40" t="s">
        <v>696</v>
      </c>
      <c r="F1074" s="44" t="s">
        <v>240</v>
      </c>
      <c r="G1074" s="44" t="s">
        <v>244</v>
      </c>
      <c r="H1074" s="237">
        <f>'Merluza común Industrial'!K21</f>
        <v>76.478999999999999</v>
      </c>
      <c r="I1074" s="237">
        <f>'Merluza común Industrial'!L21</f>
        <v>0</v>
      </c>
      <c r="J1074" s="237">
        <f>'Merluza común Industrial'!M21</f>
        <v>76.478999999999999</v>
      </c>
      <c r="K1074" s="237">
        <f>'Merluza común Industrial'!N21</f>
        <v>0</v>
      </c>
      <c r="L1074" s="237">
        <f>'Merluza común Industrial'!O21</f>
        <v>76.478999999999999</v>
      </c>
      <c r="M1074" s="242">
        <f>'Merluza común Industrial'!P21</f>
        <v>0</v>
      </c>
      <c r="N1074" s="135" t="s">
        <v>583</v>
      </c>
      <c r="O1074" s="45">
        <f>'Cesiones Individuales'!$B$3</f>
        <v>43465</v>
      </c>
    </row>
    <row r="1075" spans="1:15" ht="15.75" customHeight="1">
      <c r="A1075" s="44" t="s">
        <v>235</v>
      </c>
      <c r="B1075" s="44" t="s">
        <v>236</v>
      </c>
      <c r="C1075" s="35" t="s">
        <v>412</v>
      </c>
      <c r="D1075" s="51" t="s">
        <v>413</v>
      </c>
      <c r="E1075" s="40" t="s">
        <v>453</v>
      </c>
      <c r="F1075" s="44" t="s">
        <v>414</v>
      </c>
      <c r="G1075" s="44" t="s">
        <v>243</v>
      </c>
      <c r="H1075" s="237">
        <f>'Merluza común Industrial'!E23</f>
        <v>19.376000000000001</v>
      </c>
      <c r="I1075" s="237">
        <f>'Merluza común Industrial'!F23</f>
        <v>-25.834</v>
      </c>
      <c r="J1075" s="237">
        <f>'Merluza común Industrial'!G23</f>
        <v>-6.4579999999999984</v>
      </c>
      <c r="K1075" s="237">
        <f>'Merluza común Industrial'!H23</f>
        <v>0</v>
      </c>
      <c r="L1075" s="237">
        <f>'Merluza común Industrial'!I23</f>
        <v>-6.4579999999999984</v>
      </c>
      <c r="M1075" s="242">
        <f>'Merluza común Industrial'!J23</f>
        <v>0</v>
      </c>
      <c r="N1075" s="135" t="s">
        <v>583</v>
      </c>
      <c r="O1075" s="45">
        <f>'Cesiones Individuales'!$B$3</f>
        <v>43465</v>
      </c>
    </row>
    <row r="1076" spans="1:15" ht="15.75" customHeight="1">
      <c r="A1076" s="44" t="s">
        <v>235</v>
      </c>
      <c r="B1076" s="44" t="s">
        <v>236</v>
      </c>
      <c r="C1076" s="35" t="s">
        <v>412</v>
      </c>
      <c r="D1076" s="51" t="s">
        <v>413</v>
      </c>
      <c r="E1076" s="40" t="s">
        <v>453</v>
      </c>
      <c r="F1076" s="40" t="s">
        <v>249</v>
      </c>
      <c r="G1076" s="44" t="s">
        <v>244</v>
      </c>
      <c r="H1076" s="237">
        <f>'Merluza común Industrial'!E24</f>
        <v>6.4589999999999996</v>
      </c>
      <c r="I1076" s="237">
        <f>'Merluza común Industrial'!F24</f>
        <v>0</v>
      </c>
      <c r="J1076" s="237">
        <f>'Merluza común Industrial'!G24</f>
        <v>1.0000000000012221E-3</v>
      </c>
      <c r="K1076" s="237">
        <f>'Merluza común Industrial'!H24</f>
        <v>0</v>
      </c>
      <c r="L1076" s="237">
        <f>'Merluza común Industrial'!I24</f>
        <v>1.0000000000012221E-3</v>
      </c>
      <c r="M1076" s="242">
        <f>'Merluza común Industrial'!J24</f>
        <v>0</v>
      </c>
      <c r="N1076" s="135" t="s">
        <v>583</v>
      </c>
      <c r="O1076" s="45">
        <f>'Cesiones Individuales'!$B$3</f>
        <v>43465</v>
      </c>
    </row>
    <row r="1077" spans="1:15" ht="15.75" customHeight="1">
      <c r="A1077" s="44" t="s">
        <v>235</v>
      </c>
      <c r="B1077" s="44" t="s">
        <v>236</v>
      </c>
      <c r="C1077" s="35" t="s">
        <v>412</v>
      </c>
      <c r="D1077" s="51" t="s">
        <v>413</v>
      </c>
      <c r="E1077" s="40" t="s">
        <v>453</v>
      </c>
      <c r="F1077" s="44" t="s">
        <v>240</v>
      </c>
      <c r="G1077" s="44" t="s">
        <v>244</v>
      </c>
      <c r="H1077" s="237">
        <f>'Merluza común Industrial'!K23</f>
        <v>25.835000000000001</v>
      </c>
      <c r="I1077" s="237">
        <f>'Merluza común Industrial'!L23</f>
        <v>-25.834</v>
      </c>
      <c r="J1077" s="237">
        <f>'Merluza común Industrial'!M23</f>
        <v>1.0000000000012221E-3</v>
      </c>
      <c r="K1077" s="237">
        <f>'Merluza común Industrial'!N23</f>
        <v>0</v>
      </c>
      <c r="L1077" s="237">
        <f>'Merluza común Industrial'!O23</f>
        <v>1.0000000000012221E-3</v>
      </c>
      <c r="M1077" s="242">
        <f>'Merluza común Industrial'!P23</f>
        <v>0</v>
      </c>
      <c r="N1077" s="135" t="s">
        <v>583</v>
      </c>
      <c r="O1077" s="45">
        <f>'Cesiones Individuales'!$B$3</f>
        <v>43465</v>
      </c>
    </row>
    <row r="1078" spans="1:15" ht="15.75" customHeight="1">
      <c r="A1078" s="44" t="s">
        <v>235</v>
      </c>
      <c r="B1078" s="44" t="s">
        <v>236</v>
      </c>
      <c r="C1078" s="35" t="s">
        <v>412</v>
      </c>
      <c r="D1078" s="51" t="s">
        <v>413</v>
      </c>
      <c r="E1078" s="40" t="s">
        <v>397</v>
      </c>
      <c r="F1078" s="44" t="s">
        <v>414</v>
      </c>
      <c r="G1078" s="44" t="s">
        <v>243</v>
      </c>
      <c r="H1078" s="237">
        <f>'Merluza común Industrial'!E25</f>
        <v>4.1609999999999996</v>
      </c>
      <c r="I1078" s="237">
        <f>'Merluza común Industrial'!F25</f>
        <v>34.981200000000001</v>
      </c>
      <c r="J1078" s="237">
        <f>'Merluza común Industrial'!G25</f>
        <v>39.142200000000003</v>
      </c>
      <c r="K1078" s="237">
        <f>'Merluza común Industrial'!H25</f>
        <v>0</v>
      </c>
      <c r="L1078" s="237">
        <f>'Merluza común Industrial'!I25</f>
        <v>39.142200000000003</v>
      </c>
      <c r="M1078" s="242">
        <f>'Merluza común Industrial'!J25</f>
        <v>0</v>
      </c>
      <c r="N1078" s="135" t="s">
        <v>583</v>
      </c>
      <c r="O1078" s="45">
        <f>'Cesiones Individuales'!$B$3</f>
        <v>43465</v>
      </c>
    </row>
    <row r="1079" spans="1:15" ht="15.75" customHeight="1">
      <c r="A1079" s="44" t="s">
        <v>235</v>
      </c>
      <c r="B1079" s="44" t="s">
        <v>236</v>
      </c>
      <c r="C1079" s="35" t="s">
        <v>412</v>
      </c>
      <c r="D1079" s="51" t="s">
        <v>413</v>
      </c>
      <c r="E1079" s="40" t="s">
        <v>397</v>
      </c>
      <c r="F1079" s="40" t="s">
        <v>249</v>
      </c>
      <c r="G1079" s="44" t="s">
        <v>244</v>
      </c>
      <c r="H1079" s="237">
        <f>'Merluza común Industrial'!E26</f>
        <v>1.387</v>
      </c>
      <c r="I1079" s="237">
        <f>'Merluza común Industrial'!F26</f>
        <v>0</v>
      </c>
      <c r="J1079" s="237">
        <f>'Merluza común Industrial'!G26</f>
        <v>40.529200000000003</v>
      </c>
      <c r="K1079" s="237">
        <f>'Merluza común Industrial'!H26</f>
        <v>0.31</v>
      </c>
      <c r="L1079" s="237">
        <f>'Merluza común Industrial'!I26</f>
        <v>40.219200000000001</v>
      </c>
      <c r="M1079" s="242">
        <f>'Merluza común Industrial'!J26</f>
        <v>7.6488062927469571E-3</v>
      </c>
      <c r="N1079" s="135" t="s">
        <v>583</v>
      </c>
      <c r="O1079" s="45">
        <f>'Cesiones Individuales'!$B$3</f>
        <v>43465</v>
      </c>
    </row>
    <row r="1080" spans="1:15" ht="15.75" customHeight="1">
      <c r="A1080" s="44" t="s">
        <v>235</v>
      </c>
      <c r="B1080" s="44" t="s">
        <v>236</v>
      </c>
      <c r="C1080" s="35" t="s">
        <v>412</v>
      </c>
      <c r="D1080" s="51" t="s">
        <v>413</v>
      </c>
      <c r="E1080" s="40" t="s">
        <v>397</v>
      </c>
      <c r="F1080" s="44" t="s">
        <v>240</v>
      </c>
      <c r="G1080" s="44" t="s">
        <v>244</v>
      </c>
      <c r="H1080" s="237">
        <f>'Merluza común Industrial'!K25</f>
        <v>5.548</v>
      </c>
      <c r="I1080" s="237">
        <f>'Merluza común Industrial'!L25</f>
        <v>34.981200000000001</v>
      </c>
      <c r="J1080" s="237">
        <f>'Merluza común Industrial'!M25</f>
        <v>40.529200000000003</v>
      </c>
      <c r="K1080" s="237">
        <f>'Merluza común Industrial'!N25</f>
        <v>0.31</v>
      </c>
      <c r="L1080" s="237">
        <f>'Merluza común Industrial'!O25</f>
        <v>40.219200000000001</v>
      </c>
      <c r="M1080" s="242">
        <f>'Merluza común Industrial'!P25</f>
        <v>7.6488062927469571E-3</v>
      </c>
      <c r="N1080" s="135" t="s">
        <v>583</v>
      </c>
      <c r="O1080" s="45">
        <f>'Cesiones Individuales'!$B$3</f>
        <v>43465</v>
      </c>
    </row>
    <row r="1081" spans="1:15" ht="15.75" customHeight="1">
      <c r="A1081" s="44" t="s">
        <v>235</v>
      </c>
      <c r="B1081" s="44" t="s">
        <v>236</v>
      </c>
      <c r="C1081" s="35" t="s">
        <v>412</v>
      </c>
      <c r="D1081" s="51" t="s">
        <v>413</v>
      </c>
      <c r="E1081" s="40" t="s">
        <v>398</v>
      </c>
      <c r="F1081" s="44" t="s">
        <v>414</v>
      </c>
      <c r="G1081" s="44" t="s">
        <v>243</v>
      </c>
      <c r="H1081" s="237">
        <f>'Merluza común Industrial'!E27</f>
        <v>583.40200000000004</v>
      </c>
      <c r="I1081" s="237">
        <f>'Merluza común Industrial'!F27</f>
        <v>-300.06200000000001</v>
      </c>
      <c r="J1081" s="237">
        <f>'Merluza común Industrial'!G27</f>
        <v>283.34000000000003</v>
      </c>
      <c r="K1081" s="237">
        <f>'Merluza común Industrial'!H27</f>
        <v>179.92599999999999</v>
      </c>
      <c r="L1081" s="237">
        <f>'Merluza común Industrial'!I27</f>
        <v>103.41400000000004</v>
      </c>
      <c r="M1081" s="242">
        <f>'Merluza común Industrial'!J27</f>
        <v>0.63501799957648042</v>
      </c>
      <c r="N1081" s="135" t="s">
        <v>583</v>
      </c>
      <c r="O1081" s="45">
        <f>'Cesiones Individuales'!$B$3</f>
        <v>43465</v>
      </c>
    </row>
    <row r="1082" spans="1:15" ht="15.75" customHeight="1">
      <c r="A1082" s="44" t="s">
        <v>235</v>
      </c>
      <c r="B1082" s="44" t="s">
        <v>236</v>
      </c>
      <c r="C1082" s="35" t="s">
        <v>412</v>
      </c>
      <c r="D1082" s="51" t="s">
        <v>413</v>
      </c>
      <c r="E1082" s="40" t="s">
        <v>398</v>
      </c>
      <c r="F1082" s="40" t="s">
        <v>249</v>
      </c>
      <c r="G1082" s="44" t="s">
        <v>244</v>
      </c>
      <c r="H1082" s="237">
        <f>'Merluza común Industrial'!E28</f>
        <v>194.46700000000001</v>
      </c>
      <c r="I1082" s="237">
        <f>'Merluza común Industrial'!F28</f>
        <v>700.07400000000007</v>
      </c>
      <c r="J1082" s="237">
        <f>'Merluza común Industrial'!G28</f>
        <v>997.95500000000015</v>
      </c>
      <c r="K1082" s="237">
        <f>'Merluza común Industrial'!H28</f>
        <v>412.767</v>
      </c>
      <c r="L1082" s="237">
        <f>'Merluza común Industrial'!I28</f>
        <v>585.1880000000001</v>
      </c>
      <c r="M1082" s="242">
        <f>'Merluza común Industrial'!J28</f>
        <v>0.41361283825422984</v>
      </c>
      <c r="N1082" s="135" t="s">
        <v>583</v>
      </c>
      <c r="O1082" s="45">
        <f>'Cesiones Individuales'!$B$3</f>
        <v>43465</v>
      </c>
    </row>
    <row r="1083" spans="1:15" ht="15.75" customHeight="1">
      <c r="A1083" s="44" t="s">
        <v>235</v>
      </c>
      <c r="B1083" s="44" t="s">
        <v>236</v>
      </c>
      <c r="C1083" s="35" t="s">
        <v>412</v>
      </c>
      <c r="D1083" s="51" t="s">
        <v>413</v>
      </c>
      <c r="E1083" s="40" t="s">
        <v>398</v>
      </c>
      <c r="F1083" s="44" t="s">
        <v>240</v>
      </c>
      <c r="G1083" s="44" t="s">
        <v>244</v>
      </c>
      <c r="H1083" s="237">
        <f>'Merluza común Industrial'!K27</f>
        <v>777.86900000000003</v>
      </c>
      <c r="I1083" s="237">
        <f>'Merluza común Industrial'!L27</f>
        <v>400.01200000000006</v>
      </c>
      <c r="J1083" s="237">
        <f>'Merluza común Industrial'!M27</f>
        <v>1177.8810000000001</v>
      </c>
      <c r="K1083" s="237">
        <f>'Merluza común Industrial'!N27</f>
        <v>592.69299999999998</v>
      </c>
      <c r="L1083" s="237">
        <f>'Merluza común Industrial'!O27</f>
        <v>585.1880000000001</v>
      </c>
      <c r="M1083" s="242">
        <f>'Merluza común Industrial'!P27</f>
        <v>0.50318580569684024</v>
      </c>
      <c r="N1083" s="135" t="s">
        <v>583</v>
      </c>
      <c r="O1083" s="45">
        <f>'Cesiones Individuales'!$B$3</f>
        <v>43465</v>
      </c>
    </row>
    <row r="1084" spans="1:15" ht="15.75" customHeight="1">
      <c r="A1084" s="44" t="s">
        <v>235</v>
      </c>
      <c r="B1084" s="44" t="s">
        <v>236</v>
      </c>
      <c r="C1084" s="35" t="s">
        <v>412</v>
      </c>
      <c r="D1084" s="51" t="s">
        <v>413</v>
      </c>
      <c r="E1084" s="40" t="s">
        <v>399</v>
      </c>
      <c r="F1084" s="44" t="s">
        <v>414</v>
      </c>
      <c r="G1084" s="44" t="s">
        <v>243</v>
      </c>
      <c r="H1084" s="237">
        <f>'Merluza común Industrial'!E29</f>
        <v>187.828</v>
      </c>
      <c r="I1084" s="237">
        <f>'Merluza común Industrial'!F29</f>
        <v>-250.43700000000001</v>
      </c>
      <c r="J1084" s="237">
        <f>'Merluza común Industrial'!G29</f>
        <v>-62.609000000000009</v>
      </c>
      <c r="K1084" s="237">
        <f>'Merluza común Industrial'!H29</f>
        <v>0</v>
      </c>
      <c r="L1084" s="237">
        <f>'Merluza común Industrial'!I29</f>
        <v>-62.609000000000009</v>
      </c>
      <c r="M1084" s="242">
        <f>'Merluza común Industrial'!J29</f>
        <v>0</v>
      </c>
      <c r="N1084" s="135" t="s">
        <v>583</v>
      </c>
      <c r="O1084" s="45">
        <f>'Cesiones Individuales'!$B$3</f>
        <v>43465</v>
      </c>
    </row>
    <row r="1085" spans="1:15" ht="15.75" customHeight="1">
      <c r="A1085" s="44" t="s">
        <v>235</v>
      </c>
      <c r="B1085" s="44" t="s">
        <v>236</v>
      </c>
      <c r="C1085" s="35" t="s">
        <v>412</v>
      </c>
      <c r="D1085" s="51" t="s">
        <v>413</v>
      </c>
      <c r="E1085" s="40" t="s">
        <v>399</v>
      </c>
      <c r="F1085" s="40" t="s">
        <v>249</v>
      </c>
      <c r="G1085" s="44" t="s">
        <v>244</v>
      </c>
      <c r="H1085" s="237">
        <f>'Merluza común Industrial'!E30</f>
        <v>62.609000000000002</v>
      </c>
      <c r="I1085" s="237">
        <f>'Merluza común Industrial'!F30</f>
        <v>0</v>
      </c>
      <c r="J1085" s="237">
        <f>'Merluza común Industrial'!G30</f>
        <v>0</v>
      </c>
      <c r="K1085" s="237">
        <f>'Merluza común Industrial'!H30</f>
        <v>0</v>
      </c>
      <c r="L1085" s="237">
        <f>'Merluza común Industrial'!I30</f>
        <v>0</v>
      </c>
      <c r="M1085" s="242">
        <f>'Merluza común Industrial'!J30</f>
        <v>0</v>
      </c>
      <c r="N1085" s="135" t="s">
        <v>583</v>
      </c>
      <c r="O1085" s="45">
        <f>'Cesiones Individuales'!$B$3</f>
        <v>43465</v>
      </c>
    </row>
    <row r="1086" spans="1:15" ht="15.75" customHeight="1">
      <c r="A1086" s="44" t="s">
        <v>235</v>
      </c>
      <c r="B1086" s="44" t="s">
        <v>236</v>
      </c>
      <c r="C1086" s="35" t="s">
        <v>412</v>
      </c>
      <c r="D1086" s="51" t="s">
        <v>413</v>
      </c>
      <c r="E1086" s="40" t="s">
        <v>399</v>
      </c>
      <c r="F1086" s="44" t="s">
        <v>240</v>
      </c>
      <c r="G1086" s="44" t="s">
        <v>244</v>
      </c>
      <c r="H1086" s="237">
        <f>'Merluza común Industrial'!K29</f>
        <v>250.43700000000001</v>
      </c>
      <c r="I1086" s="237">
        <f>'Merluza común Industrial'!L29</f>
        <v>-250.43700000000001</v>
      </c>
      <c r="J1086" s="237">
        <f>'Merluza común Industrial'!M29</f>
        <v>0</v>
      </c>
      <c r="K1086" s="237">
        <f>'Merluza común Industrial'!N29</f>
        <v>0</v>
      </c>
      <c r="L1086" s="237">
        <f>'Merluza común Industrial'!O29</f>
        <v>0</v>
      </c>
      <c r="M1086" s="242">
        <f>'Merluza común Industrial'!P29</f>
        <v>0</v>
      </c>
      <c r="N1086" s="135" t="s">
        <v>583</v>
      </c>
      <c r="O1086" s="45">
        <f>'Cesiones Individuales'!$B$3</f>
        <v>43465</v>
      </c>
    </row>
    <row r="1087" spans="1:15" ht="15.75" customHeight="1">
      <c r="A1087" s="44" t="s">
        <v>235</v>
      </c>
      <c r="B1087" s="44" t="s">
        <v>236</v>
      </c>
      <c r="C1087" s="35" t="s">
        <v>412</v>
      </c>
      <c r="D1087" s="51" t="s">
        <v>413</v>
      </c>
      <c r="E1087" s="40" t="s">
        <v>400</v>
      </c>
      <c r="F1087" s="44" t="s">
        <v>414</v>
      </c>
      <c r="G1087" s="44" t="s">
        <v>243</v>
      </c>
      <c r="H1087" s="237">
        <f>'Merluza común Industrial'!E31</f>
        <v>58.850999999999999</v>
      </c>
      <c r="I1087" s="237">
        <f>'Merluza común Industrial'!F31</f>
        <v>-78.468587999999997</v>
      </c>
      <c r="J1087" s="237">
        <f>'Merluza común Industrial'!G31</f>
        <v>-19.617587999999998</v>
      </c>
      <c r="K1087" s="237">
        <f>'Merluza común Industrial'!H31</f>
        <v>0</v>
      </c>
      <c r="L1087" s="237">
        <f>'Merluza común Industrial'!I31</f>
        <v>-19.617587999999998</v>
      </c>
      <c r="M1087" s="242">
        <f>'Merluza común Industrial'!J31</f>
        <v>0</v>
      </c>
      <c r="N1087" s="135" t="s">
        <v>583</v>
      </c>
      <c r="O1087" s="45">
        <f>'Cesiones Individuales'!$B$3</f>
        <v>43465</v>
      </c>
    </row>
    <row r="1088" spans="1:15" ht="15.75" customHeight="1">
      <c r="A1088" s="44" t="s">
        <v>235</v>
      </c>
      <c r="B1088" s="44" t="s">
        <v>236</v>
      </c>
      <c r="C1088" s="35" t="s">
        <v>412</v>
      </c>
      <c r="D1088" s="51" t="s">
        <v>413</v>
      </c>
      <c r="E1088" s="40" t="s">
        <v>400</v>
      </c>
      <c r="F1088" s="40" t="s">
        <v>249</v>
      </c>
      <c r="G1088" s="44" t="s">
        <v>244</v>
      </c>
      <c r="H1088" s="237">
        <f>'Merluza común Industrial'!E32</f>
        <v>19.617000000000001</v>
      </c>
      <c r="I1088" s="237">
        <f>'Merluza común Industrial'!F32</f>
        <v>0</v>
      </c>
      <c r="J1088" s="237">
        <f>'Merluza común Industrial'!G32</f>
        <v>-5.8799999999692432E-4</v>
      </c>
      <c r="K1088" s="237">
        <f>'Merluza común Industrial'!H32</f>
        <v>0</v>
      </c>
      <c r="L1088" s="237">
        <f>'Merluza común Industrial'!I32</f>
        <v>-5.8799999999692432E-4</v>
      </c>
      <c r="M1088" s="242">
        <f>'Merluza común Industrial'!J32</f>
        <v>0</v>
      </c>
      <c r="N1088" s="135" t="s">
        <v>583</v>
      </c>
      <c r="O1088" s="45">
        <f>'Cesiones Individuales'!$B$3</f>
        <v>43465</v>
      </c>
    </row>
    <row r="1089" spans="1:15" ht="15.75" customHeight="1">
      <c r="A1089" s="44" t="s">
        <v>235</v>
      </c>
      <c r="B1089" s="44" t="s">
        <v>236</v>
      </c>
      <c r="C1089" s="35" t="s">
        <v>412</v>
      </c>
      <c r="D1089" s="51" t="s">
        <v>413</v>
      </c>
      <c r="E1089" s="40" t="s">
        <v>400</v>
      </c>
      <c r="F1089" s="44" t="s">
        <v>240</v>
      </c>
      <c r="G1089" s="44" t="s">
        <v>244</v>
      </c>
      <c r="H1089" s="237">
        <f>'Merluza común Industrial'!K31</f>
        <v>78.468000000000004</v>
      </c>
      <c r="I1089" s="237">
        <f>'Merluza común Industrial'!L31</f>
        <v>-78.468587999999997</v>
      </c>
      <c r="J1089" s="237">
        <f>'Merluza común Industrial'!M31</f>
        <v>-5.879999999933716E-4</v>
      </c>
      <c r="K1089" s="237">
        <f>'Merluza común Industrial'!N31</f>
        <v>0</v>
      </c>
      <c r="L1089" s="237">
        <f>'Merluza común Industrial'!O31</f>
        <v>-5.879999999933716E-4</v>
      </c>
      <c r="M1089" s="242">
        <f>'Merluza común Industrial'!P31</f>
        <v>0</v>
      </c>
      <c r="N1089" s="135" t="s">
        <v>583</v>
      </c>
      <c r="O1089" s="45">
        <f>'Cesiones Individuales'!$B$3</f>
        <v>43465</v>
      </c>
    </row>
    <row r="1090" spans="1:15" ht="15.75" customHeight="1">
      <c r="A1090" s="44" t="s">
        <v>235</v>
      </c>
      <c r="B1090" s="44" t="s">
        <v>236</v>
      </c>
      <c r="C1090" s="35" t="s">
        <v>412</v>
      </c>
      <c r="D1090" s="51" t="s">
        <v>413</v>
      </c>
      <c r="E1090" s="40" t="s">
        <v>401</v>
      </c>
      <c r="F1090" s="44" t="s">
        <v>414</v>
      </c>
      <c r="G1090" s="44" t="s">
        <v>243</v>
      </c>
      <c r="H1090" s="237">
        <f>'Merluza común Industrial'!E33</f>
        <v>135.52000000000001</v>
      </c>
      <c r="I1090" s="237">
        <f>'Merluza común Industrial'!F33</f>
        <v>0</v>
      </c>
      <c r="J1090" s="237">
        <f>'Merluza común Industrial'!G33</f>
        <v>135.52000000000001</v>
      </c>
      <c r="K1090" s="237">
        <f>'Merluza común Industrial'!H33</f>
        <v>0</v>
      </c>
      <c r="L1090" s="237">
        <f>'Merluza común Industrial'!I33</f>
        <v>135.52000000000001</v>
      </c>
      <c r="M1090" s="242">
        <f>'Merluza común Industrial'!J33</f>
        <v>0</v>
      </c>
      <c r="N1090" s="135" t="s">
        <v>583</v>
      </c>
      <c r="O1090" s="45">
        <f>'Cesiones Individuales'!$B$3</f>
        <v>43465</v>
      </c>
    </row>
    <row r="1091" spans="1:15" ht="15.75" customHeight="1">
      <c r="A1091" s="44" t="s">
        <v>235</v>
      </c>
      <c r="B1091" s="44" t="s">
        <v>236</v>
      </c>
      <c r="C1091" s="35" t="s">
        <v>412</v>
      </c>
      <c r="D1091" s="51" t="s">
        <v>413</v>
      </c>
      <c r="E1091" s="40" t="s">
        <v>401</v>
      </c>
      <c r="F1091" s="40" t="s">
        <v>249</v>
      </c>
      <c r="G1091" s="44" t="s">
        <v>244</v>
      </c>
      <c r="H1091" s="237">
        <f>'Merluza común Industrial'!E34</f>
        <v>45.173000000000002</v>
      </c>
      <c r="I1091" s="237">
        <f>'Merluza común Industrial'!F34</f>
        <v>-100</v>
      </c>
      <c r="J1091" s="237">
        <f>'Merluza común Industrial'!G34</f>
        <v>80.693000000000012</v>
      </c>
      <c r="K1091" s="237">
        <f>'Merluza común Industrial'!H34</f>
        <v>0</v>
      </c>
      <c r="L1091" s="237">
        <f>'Merluza común Industrial'!I34</f>
        <v>80.693000000000012</v>
      </c>
      <c r="M1091" s="242">
        <f>'Merluza común Industrial'!J34</f>
        <v>0</v>
      </c>
      <c r="N1091" s="135" t="s">
        <v>583</v>
      </c>
      <c r="O1091" s="45">
        <f>'Cesiones Individuales'!$B$3</f>
        <v>43465</v>
      </c>
    </row>
    <row r="1092" spans="1:15" ht="15.75" customHeight="1">
      <c r="A1092" s="44" t="s">
        <v>235</v>
      </c>
      <c r="B1092" s="44" t="s">
        <v>236</v>
      </c>
      <c r="C1092" s="35" t="s">
        <v>412</v>
      </c>
      <c r="D1092" s="51" t="s">
        <v>413</v>
      </c>
      <c r="E1092" s="40" t="s">
        <v>401</v>
      </c>
      <c r="F1092" s="44" t="s">
        <v>240</v>
      </c>
      <c r="G1092" s="44" t="s">
        <v>244</v>
      </c>
      <c r="H1092" s="237">
        <f>'Merluza común Industrial'!K33</f>
        <v>180.69300000000001</v>
      </c>
      <c r="I1092" s="237">
        <f>'Merluza común Industrial'!L33</f>
        <v>-100</v>
      </c>
      <c r="J1092" s="237">
        <f>'Merluza común Industrial'!M33</f>
        <v>80.693000000000012</v>
      </c>
      <c r="K1092" s="237">
        <f>'Merluza común Industrial'!N33</f>
        <v>0</v>
      </c>
      <c r="L1092" s="237">
        <f>'Merluza común Industrial'!O33</f>
        <v>80.693000000000012</v>
      </c>
      <c r="M1092" s="242">
        <f>'Merluza común Industrial'!P33</f>
        <v>0</v>
      </c>
      <c r="N1092" s="135" t="s">
        <v>583</v>
      </c>
      <c r="O1092" s="45">
        <f>'Cesiones Individuales'!$B$3</f>
        <v>43465</v>
      </c>
    </row>
    <row r="1093" spans="1:15" ht="15.75" customHeight="1">
      <c r="A1093" s="44" t="s">
        <v>235</v>
      </c>
      <c r="B1093" s="44" t="s">
        <v>236</v>
      </c>
      <c r="C1093" s="35" t="s">
        <v>412</v>
      </c>
      <c r="D1093" s="51" t="s">
        <v>413</v>
      </c>
      <c r="E1093" s="40" t="s">
        <v>402</v>
      </c>
      <c r="F1093" s="44" t="s">
        <v>414</v>
      </c>
      <c r="G1093" s="44" t="s">
        <v>243</v>
      </c>
      <c r="H1093" s="237">
        <f>'Merluza común Industrial'!E35</f>
        <v>6.3109999999999999</v>
      </c>
      <c r="I1093" s="237">
        <f>'Merluza común Industrial'!F35</f>
        <v>0</v>
      </c>
      <c r="J1093" s="237">
        <f>'Merluza común Industrial'!G35</f>
        <v>6.3109999999999999</v>
      </c>
      <c r="K1093" s="237">
        <f>'Merluza común Industrial'!H35</f>
        <v>0</v>
      </c>
      <c r="L1093" s="237">
        <f>'Merluza común Industrial'!I35</f>
        <v>6.3109999999999999</v>
      </c>
      <c r="M1093" s="242">
        <f>'Merluza común Industrial'!J35</f>
        <v>0</v>
      </c>
      <c r="N1093" s="135" t="s">
        <v>583</v>
      </c>
      <c r="O1093" s="45">
        <f>'Cesiones Individuales'!$B$3</f>
        <v>43465</v>
      </c>
    </row>
    <row r="1094" spans="1:15" ht="15.75" customHeight="1">
      <c r="A1094" s="44" t="s">
        <v>235</v>
      </c>
      <c r="B1094" s="44" t="s">
        <v>236</v>
      </c>
      <c r="C1094" s="35" t="s">
        <v>412</v>
      </c>
      <c r="D1094" s="51" t="s">
        <v>413</v>
      </c>
      <c r="E1094" s="40" t="s">
        <v>402</v>
      </c>
      <c r="F1094" s="40" t="s">
        <v>249</v>
      </c>
      <c r="G1094" s="44" t="s">
        <v>244</v>
      </c>
      <c r="H1094" s="237">
        <f>'Merluza común Industrial'!E36</f>
        <v>2.1040000000000001</v>
      </c>
      <c r="I1094" s="237">
        <f>'Merluza común Industrial'!F36</f>
        <v>0</v>
      </c>
      <c r="J1094" s="237">
        <f>'Merluza común Industrial'!G36</f>
        <v>8.4149999999999991</v>
      </c>
      <c r="K1094" s="237">
        <f>'Merluza común Industrial'!H36</f>
        <v>0</v>
      </c>
      <c r="L1094" s="237">
        <f>'Merluza común Industrial'!I36</f>
        <v>8.4149999999999991</v>
      </c>
      <c r="M1094" s="242">
        <f>'Merluza común Industrial'!J36</f>
        <v>0</v>
      </c>
      <c r="N1094" s="135" t="s">
        <v>583</v>
      </c>
      <c r="O1094" s="45">
        <f>'Cesiones Individuales'!$B$3</f>
        <v>43465</v>
      </c>
    </row>
    <row r="1095" spans="1:15" ht="15.75" customHeight="1">
      <c r="A1095" s="44" t="s">
        <v>235</v>
      </c>
      <c r="B1095" s="44" t="s">
        <v>236</v>
      </c>
      <c r="C1095" s="35" t="s">
        <v>412</v>
      </c>
      <c r="D1095" s="51" t="s">
        <v>413</v>
      </c>
      <c r="E1095" s="40" t="s">
        <v>402</v>
      </c>
      <c r="F1095" s="44" t="s">
        <v>240</v>
      </c>
      <c r="G1095" s="44" t="s">
        <v>244</v>
      </c>
      <c r="H1095" s="237">
        <f>'Merluza común Industrial'!K35</f>
        <v>8.4149999999999991</v>
      </c>
      <c r="I1095" s="237">
        <f>'Merluza común Industrial'!L35</f>
        <v>0</v>
      </c>
      <c r="J1095" s="237">
        <f>'Merluza común Industrial'!M35</f>
        <v>8.4149999999999991</v>
      </c>
      <c r="K1095" s="237">
        <f>'Merluza común Industrial'!N35</f>
        <v>0</v>
      </c>
      <c r="L1095" s="237">
        <f>'Merluza común Industrial'!O35</f>
        <v>8.4149999999999991</v>
      </c>
      <c r="M1095" s="242">
        <f>'Merluza común Industrial'!P35</f>
        <v>0</v>
      </c>
      <c r="N1095" s="135" t="s">
        <v>583</v>
      </c>
      <c r="O1095" s="45">
        <f>'Cesiones Individuales'!$B$3</f>
        <v>43465</v>
      </c>
    </row>
    <row r="1096" spans="1:15" ht="15.75" customHeight="1">
      <c r="A1096" s="44" t="s">
        <v>235</v>
      </c>
      <c r="B1096" s="44" t="s">
        <v>236</v>
      </c>
      <c r="C1096" s="35" t="s">
        <v>412</v>
      </c>
      <c r="D1096" s="51" t="s">
        <v>413</v>
      </c>
      <c r="E1096" s="40" t="s">
        <v>403</v>
      </c>
      <c r="F1096" s="44" t="s">
        <v>414</v>
      </c>
      <c r="G1096" s="44" t="s">
        <v>243</v>
      </c>
      <c r="H1096" s="237">
        <f>'Merluza común Industrial'!E37</f>
        <v>0.443</v>
      </c>
      <c r="I1096" s="237">
        <f>'Merluza común Industrial'!F37</f>
        <v>0</v>
      </c>
      <c r="J1096" s="237">
        <f>'Merluza común Industrial'!G37</f>
        <v>0.443</v>
      </c>
      <c r="K1096" s="237">
        <f>'Merluza común Industrial'!H37</f>
        <v>0</v>
      </c>
      <c r="L1096" s="237">
        <f>'Merluza común Industrial'!I37</f>
        <v>0.443</v>
      </c>
      <c r="M1096" s="242">
        <f>'Merluza común Industrial'!J37</f>
        <v>0</v>
      </c>
      <c r="N1096" s="135" t="s">
        <v>583</v>
      </c>
      <c r="O1096" s="45">
        <f>'Cesiones Individuales'!$B$3</f>
        <v>43465</v>
      </c>
    </row>
    <row r="1097" spans="1:15" ht="15.75" customHeight="1">
      <c r="A1097" s="44" t="s">
        <v>235</v>
      </c>
      <c r="B1097" s="44" t="s">
        <v>236</v>
      </c>
      <c r="C1097" s="35" t="s">
        <v>412</v>
      </c>
      <c r="D1097" s="51" t="s">
        <v>413</v>
      </c>
      <c r="E1097" s="40" t="s">
        <v>403</v>
      </c>
      <c r="F1097" s="40" t="s">
        <v>249</v>
      </c>
      <c r="G1097" s="44" t="s">
        <v>244</v>
      </c>
      <c r="H1097" s="237">
        <f>'Merluza común Industrial'!E38</f>
        <v>0.14799999999999999</v>
      </c>
      <c r="I1097" s="237">
        <f>'Merluza común Industrial'!F38</f>
        <v>0</v>
      </c>
      <c r="J1097" s="237">
        <f>'Merluza común Industrial'!G38</f>
        <v>0.59099999999999997</v>
      </c>
      <c r="K1097" s="237">
        <f>'Merluza común Industrial'!H38</f>
        <v>0</v>
      </c>
      <c r="L1097" s="237">
        <f>'Merluza común Industrial'!I38</f>
        <v>0.59099999999999997</v>
      </c>
      <c r="M1097" s="242">
        <f>'Merluza común Industrial'!J38</f>
        <v>0</v>
      </c>
      <c r="N1097" s="135" t="s">
        <v>583</v>
      </c>
      <c r="O1097" s="45">
        <f>'Cesiones Individuales'!$B$3</f>
        <v>43465</v>
      </c>
    </row>
    <row r="1098" spans="1:15" ht="15.75" customHeight="1">
      <c r="A1098" s="44" t="s">
        <v>235</v>
      </c>
      <c r="B1098" s="44" t="s">
        <v>236</v>
      </c>
      <c r="C1098" s="35" t="s">
        <v>412</v>
      </c>
      <c r="D1098" s="51" t="s">
        <v>413</v>
      </c>
      <c r="E1098" s="40" t="s">
        <v>403</v>
      </c>
      <c r="F1098" s="44" t="s">
        <v>240</v>
      </c>
      <c r="G1098" s="44" t="s">
        <v>244</v>
      </c>
      <c r="H1098" s="237">
        <f>'Merluza común Industrial'!K37</f>
        <v>0.59099999999999997</v>
      </c>
      <c r="I1098" s="237">
        <f>'Merluza común Industrial'!L37</f>
        <v>0</v>
      </c>
      <c r="J1098" s="237">
        <f>'Merluza común Industrial'!M37</f>
        <v>0.59099999999999997</v>
      </c>
      <c r="K1098" s="237">
        <f>'Merluza común Industrial'!N37</f>
        <v>0</v>
      </c>
      <c r="L1098" s="237">
        <f>'Merluza común Industrial'!O37</f>
        <v>0.59099999999999997</v>
      </c>
      <c r="M1098" s="242">
        <f>'Merluza común Industrial'!P37</f>
        <v>0</v>
      </c>
      <c r="N1098" s="135" t="s">
        <v>583</v>
      </c>
      <c r="O1098" s="45">
        <f>'Cesiones Individuales'!$B$3</f>
        <v>43465</v>
      </c>
    </row>
    <row r="1099" spans="1:15" ht="15.75" customHeight="1">
      <c r="A1099" s="44" t="s">
        <v>235</v>
      </c>
      <c r="B1099" s="44" t="s">
        <v>236</v>
      </c>
      <c r="C1099" s="35" t="s">
        <v>412</v>
      </c>
      <c r="D1099" s="51" t="s">
        <v>413</v>
      </c>
      <c r="E1099" s="40" t="s">
        <v>404</v>
      </c>
      <c r="F1099" s="44" t="s">
        <v>414</v>
      </c>
      <c r="G1099" s="44" t="s">
        <v>243</v>
      </c>
      <c r="H1099" s="237">
        <f>'Merluza común Industrial'!E39</f>
        <v>3.323</v>
      </c>
      <c r="I1099" s="237">
        <f>'Merluza común Industrial'!F39</f>
        <v>40</v>
      </c>
      <c r="J1099" s="237">
        <f>'Merluza común Industrial'!G39</f>
        <v>43.323</v>
      </c>
      <c r="K1099" s="237">
        <f>'Merluza común Industrial'!H39</f>
        <v>0</v>
      </c>
      <c r="L1099" s="237">
        <f>'Merluza común Industrial'!I39</f>
        <v>43.323</v>
      </c>
      <c r="M1099" s="242">
        <f>'Merluza común Industrial'!J39</f>
        <v>0</v>
      </c>
      <c r="N1099" s="135" t="s">
        <v>583</v>
      </c>
      <c r="O1099" s="45">
        <f>'Cesiones Individuales'!$B$3</f>
        <v>43465</v>
      </c>
    </row>
    <row r="1100" spans="1:15" ht="15.75" customHeight="1">
      <c r="A1100" s="44" t="s">
        <v>235</v>
      </c>
      <c r="B1100" s="44" t="s">
        <v>236</v>
      </c>
      <c r="C1100" s="35" t="s">
        <v>412</v>
      </c>
      <c r="D1100" s="51" t="s">
        <v>413</v>
      </c>
      <c r="E1100" s="40" t="s">
        <v>404</v>
      </c>
      <c r="F1100" s="40" t="s">
        <v>249</v>
      </c>
      <c r="G1100" s="44" t="s">
        <v>244</v>
      </c>
      <c r="H1100" s="237">
        <f>'Merluza común Industrial'!E40</f>
        <v>1.1080000000000001</v>
      </c>
      <c r="I1100" s="237">
        <f>'Merluza común Industrial'!F40</f>
        <v>0</v>
      </c>
      <c r="J1100" s="237">
        <f>'Merluza común Industrial'!G40</f>
        <v>44.430999999999997</v>
      </c>
      <c r="K1100" s="237">
        <f>'Merluza común Industrial'!H40</f>
        <v>0.65900000000000003</v>
      </c>
      <c r="L1100" s="237">
        <f>'Merluza común Industrial'!I40</f>
        <v>43.771999999999998</v>
      </c>
      <c r="M1100" s="242">
        <f>'Merluza común Industrial'!J40</f>
        <v>1.4831986675969482E-2</v>
      </c>
      <c r="N1100" s="135" t="s">
        <v>583</v>
      </c>
      <c r="O1100" s="45">
        <f>'Cesiones Individuales'!$B$3</f>
        <v>43465</v>
      </c>
    </row>
    <row r="1101" spans="1:15" ht="15.75" customHeight="1">
      <c r="A1101" s="44" t="s">
        <v>235</v>
      </c>
      <c r="B1101" s="44" t="s">
        <v>236</v>
      </c>
      <c r="C1101" s="35" t="s">
        <v>412</v>
      </c>
      <c r="D1101" s="51" t="s">
        <v>413</v>
      </c>
      <c r="E1101" s="40" t="s">
        <v>404</v>
      </c>
      <c r="F1101" s="44" t="s">
        <v>240</v>
      </c>
      <c r="G1101" s="44" t="s">
        <v>244</v>
      </c>
      <c r="H1101" s="237">
        <f>'Merluza común Industrial'!K39</f>
        <v>4.431</v>
      </c>
      <c r="I1101" s="237">
        <f>'Merluza común Industrial'!L39</f>
        <v>40</v>
      </c>
      <c r="J1101" s="237">
        <f>'Merluza común Industrial'!M39</f>
        <v>44.430999999999997</v>
      </c>
      <c r="K1101" s="237">
        <f>'Merluza común Industrial'!N39</f>
        <v>0.65900000000000003</v>
      </c>
      <c r="L1101" s="237">
        <f>'Merluza común Industrial'!O39</f>
        <v>43.771999999999998</v>
      </c>
      <c r="M1101" s="242">
        <f>'Merluza común Industrial'!P39</f>
        <v>1.4831986675969482E-2</v>
      </c>
      <c r="N1101" s="135" t="s">
        <v>583</v>
      </c>
      <c r="O1101" s="45">
        <f>'Cesiones Individuales'!$B$3</f>
        <v>43465</v>
      </c>
    </row>
    <row r="1102" spans="1:15" ht="15.75" customHeight="1">
      <c r="A1102" s="44" t="s">
        <v>235</v>
      </c>
      <c r="B1102" s="44" t="s">
        <v>236</v>
      </c>
      <c r="C1102" s="35" t="s">
        <v>412</v>
      </c>
      <c r="D1102" s="51" t="s">
        <v>413</v>
      </c>
      <c r="E1102" s="40" t="s">
        <v>405</v>
      </c>
      <c r="F1102" s="44" t="s">
        <v>414</v>
      </c>
      <c r="G1102" s="44" t="s">
        <v>243</v>
      </c>
      <c r="H1102" s="237">
        <f>'Merluza común Industrial'!E41</f>
        <v>0.88700000000000001</v>
      </c>
      <c r="I1102" s="237">
        <f>'Merluza común Industrial'!F41</f>
        <v>46.051200000000001</v>
      </c>
      <c r="J1102" s="237">
        <f>'Merluza común Industrial'!G41</f>
        <v>46.938200000000002</v>
      </c>
      <c r="K1102" s="237">
        <f>'Merluza común Industrial'!H41</f>
        <v>0</v>
      </c>
      <c r="L1102" s="237">
        <f>'Merluza común Industrial'!I41</f>
        <v>46.938200000000002</v>
      </c>
      <c r="M1102" s="242">
        <f>'Merluza común Industrial'!J41</f>
        <v>0</v>
      </c>
      <c r="N1102" s="135" t="s">
        <v>583</v>
      </c>
      <c r="O1102" s="45">
        <f>'Cesiones Individuales'!$B$3</f>
        <v>43465</v>
      </c>
    </row>
    <row r="1103" spans="1:15" ht="15.75" customHeight="1">
      <c r="A1103" s="44" t="s">
        <v>235</v>
      </c>
      <c r="B1103" s="44" t="s">
        <v>236</v>
      </c>
      <c r="C1103" s="35" t="s">
        <v>412</v>
      </c>
      <c r="D1103" s="51" t="s">
        <v>413</v>
      </c>
      <c r="E1103" s="40" t="s">
        <v>405</v>
      </c>
      <c r="F1103" s="40" t="s">
        <v>249</v>
      </c>
      <c r="G1103" s="44" t="s">
        <v>244</v>
      </c>
      <c r="H1103" s="237">
        <f>'Merluza común Industrial'!E42</f>
        <v>0.29599999999999999</v>
      </c>
      <c r="I1103" s="237">
        <f>'Merluza común Industrial'!F42</f>
        <v>0</v>
      </c>
      <c r="J1103" s="237">
        <f>'Merluza común Industrial'!G42</f>
        <v>47.234200000000001</v>
      </c>
      <c r="K1103" s="237">
        <f>'Merluza común Industrial'!H42</f>
        <v>0</v>
      </c>
      <c r="L1103" s="237">
        <f>'Merluza común Industrial'!I42</f>
        <v>47.234200000000001</v>
      </c>
      <c r="M1103" s="242">
        <f>'Merluza común Industrial'!J42</f>
        <v>0</v>
      </c>
      <c r="N1103" s="135" t="s">
        <v>583</v>
      </c>
      <c r="O1103" s="45">
        <f>'Cesiones Individuales'!$B$3</f>
        <v>43465</v>
      </c>
    </row>
    <row r="1104" spans="1:15" ht="15.75" customHeight="1">
      <c r="A1104" s="44" t="s">
        <v>235</v>
      </c>
      <c r="B1104" s="44" t="s">
        <v>236</v>
      </c>
      <c r="C1104" s="35" t="s">
        <v>412</v>
      </c>
      <c r="D1104" s="51" t="s">
        <v>413</v>
      </c>
      <c r="E1104" s="40" t="s">
        <v>405</v>
      </c>
      <c r="F1104" s="44" t="s">
        <v>240</v>
      </c>
      <c r="G1104" s="44" t="s">
        <v>244</v>
      </c>
      <c r="H1104" s="237">
        <f>'Merluza común Industrial'!K41</f>
        <v>1.1830000000000001</v>
      </c>
      <c r="I1104" s="237">
        <f>'Merluza común Industrial'!L41</f>
        <v>46.051200000000001</v>
      </c>
      <c r="J1104" s="237">
        <f>'Merluza común Industrial'!M41</f>
        <v>47.234200000000001</v>
      </c>
      <c r="K1104" s="237">
        <f>'Merluza común Industrial'!N41</f>
        <v>0</v>
      </c>
      <c r="L1104" s="237">
        <f>'Merluza común Industrial'!O41</f>
        <v>47.234200000000001</v>
      </c>
      <c r="M1104" s="242">
        <f>'Merluza común Industrial'!P41</f>
        <v>0</v>
      </c>
      <c r="N1104" s="135" t="s">
        <v>583</v>
      </c>
      <c r="O1104" s="45">
        <f>'Cesiones Individuales'!$B$3</f>
        <v>43465</v>
      </c>
    </row>
    <row r="1105" spans="1:15" ht="15.75" customHeight="1">
      <c r="A1105" s="44" t="s">
        <v>235</v>
      </c>
      <c r="B1105" s="44" t="s">
        <v>236</v>
      </c>
      <c r="C1105" s="35" t="s">
        <v>412</v>
      </c>
      <c r="D1105" s="51" t="s">
        <v>413</v>
      </c>
      <c r="E1105" s="40" t="s">
        <v>406</v>
      </c>
      <c r="F1105" s="44" t="s">
        <v>414</v>
      </c>
      <c r="G1105" s="44" t="s">
        <v>243</v>
      </c>
      <c r="H1105" s="237">
        <f>'Merluza común Industrial'!E43</f>
        <v>0.33200000000000002</v>
      </c>
      <c r="I1105" s="237">
        <f>'Merluza común Industrial'!F43</f>
        <v>0</v>
      </c>
      <c r="J1105" s="237">
        <f>'Merluza común Industrial'!G43</f>
        <v>0.33200000000000002</v>
      </c>
      <c r="K1105" s="237">
        <f>'Merluza común Industrial'!H43</f>
        <v>0</v>
      </c>
      <c r="L1105" s="237">
        <f>'Merluza común Industrial'!I43</f>
        <v>0.33200000000000002</v>
      </c>
      <c r="M1105" s="242">
        <f>'Merluza común Industrial'!J43</f>
        <v>0</v>
      </c>
      <c r="N1105" s="135" t="s">
        <v>583</v>
      </c>
      <c r="O1105" s="45">
        <f>'Cesiones Individuales'!$B$3</f>
        <v>43465</v>
      </c>
    </row>
    <row r="1106" spans="1:15" ht="15.75" customHeight="1">
      <c r="A1106" s="44" t="s">
        <v>235</v>
      </c>
      <c r="B1106" s="44" t="s">
        <v>236</v>
      </c>
      <c r="C1106" s="35" t="s">
        <v>412</v>
      </c>
      <c r="D1106" s="51" t="s">
        <v>413</v>
      </c>
      <c r="E1106" s="40" t="s">
        <v>406</v>
      </c>
      <c r="F1106" s="40" t="s">
        <v>249</v>
      </c>
      <c r="G1106" s="44" t="s">
        <v>244</v>
      </c>
      <c r="H1106" s="237">
        <f>'Merluza común Industrial'!E44</f>
        <v>0.111</v>
      </c>
      <c r="I1106" s="237">
        <f>'Merluza común Industrial'!F44</f>
        <v>0</v>
      </c>
      <c r="J1106" s="237">
        <f>'Merluza común Industrial'!G44</f>
        <v>0.443</v>
      </c>
      <c r="K1106" s="237">
        <f>'Merluza común Industrial'!H44</f>
        <v>0</v>
      </c>
      <c r="L1106" s="237">
        <f>'Merluza común Industrial'!I44</f>
        <v>0.443</v>
      </c>
      <c r="M1106" s="242">
        <f>'Merluza común Industrial'!J44</f>
        <v>0</v>
      </c>
      <c r="N1106" s="135" t="s">
        <v>583</v>
      </c>
      <c r="O1106" s="45">
        <f>'Cesiones Individuales'!$B$3</f>
        <v>43465</v>
      </c>
    </row>
    <row r="1107" spans="1:15" ht="15.75" customHeight="1">
      <c r="A1107" s="44" t="s">
        <v>235</v>
      </c>
      <c r="B1107" s="44" t="s">
        <v>236</v>
      </c>
      <c r="C1107" s="35" t="s">
        <v>412</v>
      </c>
      <c r="D1107" s="51" t="s">
        <v>413</v>
      </c>
      <c r="E1107" s="40" t="s">
        <v>406</v>
      </c>
      <c r="F1107" s="44" t="s">
        <v>240</v>
      </c>
      <c r="G1107" s="44" t="s">
        <v>244</v>
      </c>
      <c r="H1107" s="237">
        <f>'Merluza común Industrial'!K43</f>
        <v>0.443</v>
      </c>
      <c r="I1107" s="237">
        <f>'Merluza común Industrial'!L43</f>
        <v>0</v>
      </c>
      <c r="J1107" s="237">
        <f>'Merluza común Industrial'!M43</f>
        <v>0.443</v>
      </c>
      <c r="K1107" s="237">
        <f>'Merluza común Industrial'!N43</f>
        <v>0</v>
      </c>
      <c r="L1107" s="237">
        <f>'Merluza común Industrial'!O43</f>
        <v>0.443</v>
      </c>
      <c r="M1107" s="242">
        <f>'Merluza común Industrial'!P43</f>
        <v>0</v>
      </c>
      <c r="N1107" s="135" t="s">
        <v>583</v>
      </c>
      <c r="O1107" s="45">
        <f>'Cesiones Individuales'!$B$3</f>
        <v>43465</v>
      </c>
    </row>
    <row r="1108" spans="1:15" ht="15.75" customHeight="1">
      <c r="A1108" s="44" t="s">
        <v>235</v>
      </c>
      <c r="B1108" s="44" t="s">
        <v>236</v>
      </c>
      <c r="C1108" s="35" t="s">
        <v>412</v>
      </c>
      <c r="D1108" s="51" t="s">
        <v>413</v>
      </c>
      <c r="E1108" s="40" t="s">
        <v>407</v>
      </c>
      <c r="F1108" s="44" t="s">
        <v>414</v>
      </c>
      <c r="G1108" s="44" t="s">
        <v>243</v>
      </c>
      <c r="H1108" s="237">
        <f>'Merluza común Industrial'!E45</f>
        <v>8781.7010000000009</v>
      </c>
      <c r="I1108" s="237">
        <f>'Merluza común Industrial'!F45</f>
        <v>-154.9804</v>
      </c>
      <c r="J1108" s="237">
        <f>'Merluza común Industrial'!G45</f>
        <v>8626.7206000000006</v>
      </c>
      <c r="K1108" s="237">
        <f>'Merluza común Industrial'!H45</f>
        <v>4718.8270000000002</v>
      </c>
      <c r="L1108" s="237">
        <f>'Merluza común Industrial'!I45</f>
        <v>3907.8936000000003</v>
      </c>
      <c r="M1108" s="242">
        <f>'Merluza común Industrial'!J45</f>
        <v>0.54700125561038804</v>
      </c>
      <c r="N1108" s="135" t="s">
        <v>583</v>
      </c>
      <c r="O1108" s="45">
        <f>'Cesiones Individuales'!$B$3</f>
        <v>43465</v>
      </c>
    </row>
    <row r="1109" spans="1:15" ht="15.75" customHeight="1">
      <c r="A1109" s="44" t="s">
        <v>235</v>
      </c>
      <c r="B1109" s="44" t="s">
        <v>236</v>
      </c>
      <c r="C1109" s="35" t="s">
        <v>412</v>
      </c>
      <c r="D1109" s="51" t="s">
        <v>413</v>
      </c>
      <c r="E1109" s="40" t="s">
        <v>407</v>
      </c>
      <c r="F1109" s="40" t="s">
        <v>249</v>
      </c>
      <c r="G1109" s="44" t="s">
        <v>244</v>
      </c>
      <c r="H1109" s="237">
        <f>'Merluza común Industrial'!E46</f>
        <v>2927.2330000000002</v>
      </c>
      <c r="I1109" s="237">
        <f>'Merluza común Industrial'!F46</f>
        <v>-1100.2180000000001</v>
      </c>
      <c r="J1109" s="237">
        <f>'Merluza común Industrial'!G46</f>
        <v>5734.9086000000007</v>
      </c>
      <c r="K1109" s="237">
        <f>'Merluza común Industrial'!H46</f>
        <v>5711.2439999999997</v>
      </c>
      <c r="L1109" s="237">
        <f>'Merluza común Industrial'!I46</f>
        <v>23.664600000000974</v>
      </c>
      <c r="M1109" s="242">
        <f>'Merluza común Industrial'!J46</f>
        <v>0.99587358724426733</v>
      </c>
      <c r="N1109" s="135" t="s">
        <v>583</v>
      </c>
      <c r="O1109" s="45">
        <f>'Cesiones Individuales'!$B$3</f>
        <v>43465</v>
      </c>
    </row>
    <row r="1110" spans="1:15" ht="15.75" customHeight="1">
      <c r="A1110" s="44" t="s">
        <v>235</v>
      </c>
      <c r="B1110" s="44" t="s">
        <v>236</v>
      </c>
      <c r="C1110" s="35" t="s">
        <v>412</v>
      </c>
      <c r="D1110" s="51" t="s">
        <v>413</v>
      </c>
      <c r="E1110" s="40" t="s">
        <v>407</v>
      </c>
      <c r="F1110" s="44" t="s">
        <v>240</v>
      </c>
      <c r="G1110" s="44" t="s">
        <v>244</v>
      </c>
      <c r="H1110" s="237">
        <f>'Merluza común Industrial'!K45</f>
        <v>11708.934000000001</v>
      </c>
      <c r="I1110" s="237">
        <f>'Merluza común Industrial'!L45</f>
        <v>-1255.1984</v>
      </c>
      <c r="J1110" s="237">
        <f>'Merluza común Industrial'!M45</f>
        <v>10453.735600000002</v>
      </c>
      <c r="K1110" s="237">
        <f>'Merluza común Industrial'!N45</f>
        <v>10430.071</v>
      </c>
      <c r="L1110" s="237">
        <f>'Merluza común Industrial'!O45</f>
        <v>23.664600000001883</v>
      </c>
      <c r="M1110" s="242">
        <f>'Merluza común Industrial'!P45</f>
        <v>0.99773625420562562</v>
      </c>
      <c r="N1110" s="135" t="s">
        <v>583</v>
      </c>
      <c r="O1110" s="45">
        <f>'Cesiones Individuales'!$B$3</f>
        <v>43465</v>
      </c>
    </row>
    <row r="1111" spans="1:15" ht="15.75" customHeight="1">
      <c r="A1111" s="44" t="s">
        <v>235</v>
      </c>
      <c r="B1111" s="44" t="s">
        <v>236</v>
      </c>
      <c r="C1111" s="35" t="s">
        <v>412</v>
      </c>
      <c r="D1111" s="51" t="s">
        <v>413</v>
      </c>
      <c r="E1111" s="40" t="s">
        <v>408</v>
      </c>
      <c r="F1111" s="44" t="s">
        <v>414</v>
      </c>
      <c r="G1111" s="44" t="s">
        <v>243</v>
      </c>
      <c r="H1111" s="237">
        <f>'Merluza común Industrial'!E47</f>
        <v>0</v>
      </c>
      <c r="I1111" s="237">
        <f>'Merluza común Industrial'!F47</f>
        <v>0</v>
      </c>
      <c r="J1111" s="237">
        <f>'Merluza común Industrial'!G47</f>
        <v>0</v>
      </c>
      <c r="K1111" s="237">
        <f>'Merluza común Industrial'!H47</f>
        <v>0</v>
      </c>
      <c r="L1111" s="237">
        <f>'Merluza común Industrial'!I47</f>
        <v>0</v>
      </c>
      <c r="M1111" s="242">
        <v>0</v>
      </c>
      <c r="N1111" s="135" t="s">
        <v>583</v>
      </c>
      <c r="O1111" s="45">
        <f>'Cesiones Individuales'!$B$3</f>
        <v>43465</v>
      </c>
    </row>
    <row r="1112" spans="1:15" ht="15.75" customHeight="1">
      <c r="A1112" s="44" t="s">
        <v>235</v>
      </c>
      <c r="B1112" s="44" t="s">
        <v>236</v>
      </c>
      <c r="C1112" s="35" t="s">
        <v>412</v>
      </c>
      <c r="D1112" s="51" t="s">
        <v>413</v>
      </c>
      <c r="E1112" s="40" t="s">
        <v>408</v>
      </c>
      <c r="F1112" s="40" t="s">
        <v>249</v>
      </c>
      <c r="G1112" s="44" t="s">
        <v>244</v>
      </c>
      <c r="H1112" s="237">
        <f>'Merluza común Industrial'!E48</f>
        <v>0</v>
      </c>
      <c r="I1112" s="237">
        <f>'Merluza común Industrial'!F48</f>
        <v>0</v>
      </c>
      <c r="J1112" s="237">
        <f>'Merluza común Industrial'!G48</f>
        <v>0</v>
      </c>
      <c r="K1112" s="237">
        <f>'Merluza común Industrial'!H48</f>
        <v>0</v>
      </c>
      <c r="L1112" s="237">
        <f>'Merluza común Industrial'!I48</f>
        <v>0</v>
      </c>
      <c r="M1112" s="242" t="e">
        <f>'Merluza común Industrial'!J48</f>
        <v>#DIV/0!</v>
      </c>
      <c r="N1112" s="135" t="s">
        <v>583</v>
      </c>
      <c r="O1112" s="45">
        <f>'Cesiones Individuales'!$B$3</f>
        <v>43465</v>
      </c>
    </row>
    <row r="1113" spans="1:15" ht="15.75" customHeight="1">
      <c r="A1113" s="44" t="s">
        <v>235</v>
      </c>
      <c r="B1113" s="44" t="s">
        <v>236</v>
      </c>
      <c r="C1113" s="35" t="s">
        <v>412</v>
      </c>
      <c r="D1113" s="51" t="s">
        <v>413</v>
      </c>
      <c r="E1113" s="40" t="s">
        <v>408</v>
      </c>
      <c r="F1113" s="44" t="s">
        <v>240</v>
      </c>
      <c r="G1113" s="44" t="s">
        <v>244</v>
      </c>
      <c r="H1113" s="237">
        <f>'Merluza común Industrial'!K47</f>
        <v>0</v>
      </c>
      <c r="I1113" s="237">
        <f>'Merluza común Industrial'!L47</f>
        <v>0</v>
      </c>
      <c r="J1113" s="237">
        <f>'Merluza común Industrial'!M47</f>
        <v>0</v>
      </c>
      <c r="K1113" s="237">
        <f>'Merluza común Industrial'!N47</f>
        <v>0</v>
      </c>
      <c r="L1113" s="237">
        <f>'Merluza común Industrial'!O47</f>
        <v>0</v>
      </c>
      <c r="M1113" s="242">
        <v>0</v>
      </c>
      <c r="N1113" s="135" t="s">
        <v>583</v>
      </c>
      <c r="O1113" s="45">
        <f>'Cesiones Individuales'!$B$3</f>
        <v>43465</v>
      </c>
    </row>
    <row r="1114" spans="1:15" ht="15.75" customHeight="1">
      <c r="A1114" s="44" t="s">
        <v>235</v>
      </c>
      <c r="B1114" s="44" t="s">
        <v>236</v>
      </c>
      <c r="C1114" s="35" t="s">
        <v>412</v>
      </c>
      <c r="D1114" s="51" t="s">
        <v>413</v>
      </c>
      <c r="E1114" s="35" t="s">
        <v>409</v>
      </c>
      <c r="F1114" s="44" t="s">
        <v>414</v>
      </c>
      <c r="G1114" s="44" t="s">
        <v>243</v>
      </c>
      <c r="H1114" s="237">
        <f>'Merluza común Industrial'!E49</f>
        <v>77.168000000000006</v>
      </c>
      <c r="I1114" s="237">
        <f>'Merluza común Industrial'!F49</f>
        <v>-102.89</v>
      </c>
      <c r="J1114" s="237">
        <f>'Merluza común Industrial'!G49</f>
        <v>-25.721999999999994</v>
      </c>
      <c r="K1114" s="237">
        <f>'Merluza común Industrial'!H49</f>
        <v>0</v>
      </c>
      <c r="L1114" s="237">
        <f>'Merluza común Industrial'!I49</f>
        <v>-25.721999999999994</v>
      </c>
      <c r="M1114" s="242">
        <f>'Merluza común Industrial'!J49</f>
        <v>0</v>
      </c>
      <c r="N1114" s="135" t="s">
        <v>583</v>
      </c>
      <c r="O1114" s="45">
        <f>'Cesiones Individuales'!$B$3</f>
        <v>43465</v>
      </c>
    </row>
    <row r="1115" spans="1:15" ht="15.75" customHeight="1">
      <c r="A1115" s="44" t="s">
        <v>235</v>
      </c>
      <c r="B1115" s="44" t="s">
        <v>236</v>
      </c>
      <c r="C1115" s="35" t="s">
        <v>412</v>
      </c>
      <c r="D1115" s="51" t="s">
        <v>413</v>
      </c>
      <c r="E1115" s="35" t="s">
        <v>409</v>
      </c>
      <c r="F1115" s="40" t="s">
        <v>249</v>
      </c>
      <c r="G1115" s="44" t="s">
        <v>244</v>
      </c>
      <c r="H1115" s="237">
        <f>'Merluza común Industrial'!E50</f>
        <v>25.722999999999999</v>
      </c>
      <c r="I1115" s="237">
        <f>'Merluza común Industrial'!F50</f>
        <v>0</v>
      </c>
      <c r="J1115" s="237">
        <f>'Merluza común Industrial'!G50</f>
        <v>1.0000000000047748E-3</v>
      </c>
      <c r="K1115" s="237">
        <f>'Merluza común Industrial'!H50</f>
        <v>0</v>
      </c>
      <c r="L1115" s="237">
        <f>'Merluza común Industrial'!I50</f>
        <v>1.0000000000047748E-3</v>
      </c>
      <c r="M1115" s="242">
        <f>'Merluza común Industrial'!J50</f>
        <v>0</v>
      </c>
      <c r="N1115" s="135" t="s">
        <v>583</v>
      </c>
      <c r="O1115" s="45">
        <f>'Cesiones Individuales'!$B$3</f>
        <v>43465</v>
      </c>
    </row>
    <row r="1116" spans="1:15" ht="15.75" customHeight="1">
      <c r="A1116" s="44" t="s">
        <v>235</v>
      </c>
      <c r="B1116" s="44" t="s">
        <v>236</v>
      </c>
      <c r="C1116" s="35" t="s">
        <v>412</v>
      </c>
      <c r="D1116" s="51" t="s">
        <v>413</v>
      </c>
      <c r="E1116" s="35" t="s">
        <v>409</v>
      </c>
      <c r="F1116" s="44" t="s">
        <v>240</v>
      </c>
      <c r="G1116" s="44" t="s">
        <v>244</v>
      </c>
      <c r="H1116" s="237">
        <f>'Merluza común Industrial'!K49</f>
        <v>102.89100000000001</v>
      </c>
      <c r="I1116" s="237">
        <f>'Merluza común Industrial'!L49</f>
        <v>-102.89</v>
      </c>
      <c r="J1116" s="237">
        <f>'Merluza común Industrial'!M49</f>
        <v>1.0000000000047748E-3</v>
      </c>
      <c r="K1116" s="237">
        <f>'Merluza común Industrial'!N49</f>
        <v>0</v>
      </c>
      <c r="L1116" s="237">
        <f>'Merluza común Industrial'!O49</f>
        <v>1.0000000000047748E-3</v>
      </c>
      <c r="M1116" s="242">
        <f>'Merluza común Industrial'!P49</f>
        <v>0</v>
      </c>
      <c r="N1116" s="135" t="s">
        <v>583</v>
      </c>
      <c r="O1116" s="45">
        <f>'Cesiones Individuales'!$B$3</f>
        <v>43465</v>
      </c>
    </row>
    <row r="1117" spans="1:15" ht="15.75" customHeight="1">
      <c r="A1117" s="44" t="s">
        <v>235</v>
      </c>
      <c r="B1117" s="44" t="s">
        <v>236</v>
      </c>
      <c r="C1117" s="35" t="s">
        <v>412</v>
      </c>
      <c r="D1117" s="223" t="s">
        <v>413</v>
      </c>
      <c r="E1117" s="40" t="s">
        <v>410</v>
      </c>
      <c r="F1117" s="44" t="s">
        <v>414</v>
      </c>
      <c r="G1117" s="44" t="s">
        <v>243</v>
      </c>
      <c r="H1117" s="237">
        <f>'Merluza común Industrial'!E51</f>
        <v>15.055</v>
      </c>
      <c r="I1117" s="237">
        <f>'Merluza común Industrial'!F51</f>
        <v>-2.6563999999999997</v>
      </c>
      <c r="J1117" s="237">
        <f>'Merluza común Industrial'!G51</f>
        <v>12.3986</v>
      </c>
      <c r="K1117" s="237">
        <f>'Merluza común Industrial'!H51</f>
        <v>1.6779999999999999</v>
      </c>
      <c r="L1117" s="237">
        <f>'Merluza común Industrial'!I51</f>
        <v>10.720600000000001</v>
      </c>
      <c r="M1117" s="242">
        <f>'Merluza común Industrial'!J51</f>
        <v>0.13533786072621101</v>
      </c>
      <c r="N1117" s="135" t="s">
        <v>583</v>
      </c>
      <c r="O1117" s="45">
        <f>'Cesiones Individuales'!$B$3</f>
        <v>43465</v>
      </c>
    </row>
    <row r="1118" spans="1:15" ht="15.75" customHeight="1">
      <c r="A1118" s="44" t="s">
        <v>235</v>
      </c>
      <c r="B1118" s="44" t="s">
        <v>236</v>
      </c>
      <c r="C1118" s="35" t="s">
        <v>412</v>
      </c>
      <c r="D1118" s="51" t="s">
        <v>413</v>
      </c>
      <c r="E1118" s="40" t="s">
        <v>410</v>
      </c>
      <c r="F1118" s="40" t="s">
        <v>249</v>
      </c>
      <c r="G1118" s="44" t="s">
        <v>244</v>
      </c>
      <c r="H1118" s="237">
        <f>'Merluza común Industrial'!E52</f>
        <v>5.0179999999999998</v>
      </c>
      <c r="I1118" s="237">
        <f>'Merluza común Industrial'!F52</f>
        <v>0</v>
      </c>
      <c r="J1118" s="237">
        <f>'Merluza común Industrial'!G52</f>
        <v>15.738600000000002</v>
      </c>
      <c r="K1118" s="237">
        <f>'Merluza común Industrial'!H52</f>
        <v>0.92700000000000005</v>
      </c>
      <c r="L1118" s="237">
        <f>'Merluza común Industrial'!I52</f>
        <v>14.811600000000002</v>
      </c>
      <c r="M1118" s="242">
        <f>'Merluza común Industrial'!J52</f>
        <v>5.8899775075292586E-2</v>
      </c>
      <c r="N1118" s="135" t="s">
        <v>583</v>
      </c>
      <c r="O1118" s="45">
        <f>'Cesiones Individuales'!$B$3</f>
        <v>43465</v>
      </c>
    </row>
    <row r="1119" spans="1:15" ht="15.75" customHeight="1">
      <c r="A1119" s="44" t="s">
        <v>235</v>
      </c>
      <c r="B1119" s="44" t="s">
        <v>236</v>
      </c>
      <c r="C1119" s="35" t="s">
        <v>412</v>
      </c>
      <c r="D1119" s="51" t="s">
        <v>413</v>
      </c>
      <c r="E1119" s="224" t="s">
        <v>410</v>
      </c>
      <c r="F1119" s="44" t="s">
        <v>240</v>
      </c>
      <c r="G1119" s="44" t="s">
        <v>244</v>
      </c>
      <c r="H1119" s="237">
        <f>'Merluza común Industrial'!K51</f>
        <v>20.073</v>
      </c>
      <c r="I1119" s="237">
        <f>'Merluza común Industrial'!L51</f>
        <v>-2.6563999999999997</v>
      </c>
      <c r="J1119" s="237">
        <f>'Merluza común Industrial'!M51</f>
        <v>17.416600000000003</v>
      </c>
      <c r="K1119" s="237">
        <f>'Merluza común Industrial'!N51</f>
        <v>2.605</v>
      </c>
      <c r="L1119" s="237">
        <f>'Merluza común Industrial'!O51</f>
        <v>14.811600000000002</v>
      </c>
      <c r="M1119" s="242">
        <f>'Merluza común Industrial'!P51</f>
        <v>0.14956995050698757</v>
      </c>
      <c r="N1119" s="135" t="s">
        <v>583</v>
      </c>
      <c r="O1119" s="45">
        <f>'Cesiones Individuales'!$B$3</f>
        <v>43465</v>
      </c>
    </row>
    <row r="1120" spans="1:15" ht="15.75" customHeight="1">
      <c r="A1120" s="44" t="s">
        <v>235</v>
      </c>
      <c r="B1120" s="44" t="s">
        <v>236</v>
      </c>
      <c r="C1120" s="40" t="s">
        <v>412</v>
      </c>
      <c r="D1120" s="223" t="s">
        <v>413</v>
      </c>
      <c r="E1120" s="50" t="s">
        <v>756</v>
      </c>
      <c r="F1120" s="44" t="s">
        <v>414</v>
      </c>
      <c r="G1120" s="44" t="s">
        <v>243</v>
      </c>
      <c r="H1120" s="237">
        <f>'Merluza común Industrial'!E53</f>
        <v>0</v>
      </c>
      <c r="I1120" s="237">
        <f>'Merluza común Industrial'!F53</f>
        <v>0.59040000000000004</v>
      </c>
      <c r="J1120" s="237">
        <f>'Merluza común Industrial'!G53</f>
        <v>0.59040000000000004</v>
      </c>
      <c r="K1120" s="237">
        <f>'Merluza común Industrial'!H53</f>
        <v>0</v>
      </c>
      <c r="L1120" s="237">
        <f>'Merluza común Industrial'!I53</f>
        <v>0.59040000000000004</v>
      </c>
      <c r="M1120" s="242">
        <f>'Merluza común Industrial'!J53</f>
        <v>0</v>
      </c>
      <c r="N1120" s="135" t="s">
        <v>583</v>
      </c>
      <c r="O1120" s="45">
        <f>'Cesiones Individuales'!$B$3</f>
        <v>43465</v>
      </c>
    </row>
    <row r="1121" spans="1:15" ht="15.75" customHeight="1">
      <c r="A1121" s="44" t="s">
        <v>235</v>
      </c>
      <c r="B1121" s="44" t="s">
        <v>236</v>
      </c>
      <c r="C1121" s="35" t="s">
        <v>412</v>
      </c>
      <c r="D1121" s="51" t="s">
        <v>413</v>
      </c>
      <c r="E1121" s="50" t="s">
        <v>756</v>
      </c>
      <c r="F1121" s="40" t="s">
        <v>249</v>
      </c>
      <c r="G1121" s="44" t="s">
        <v>244</v>
      </c>
      <c r="H1121" s="237">
        <f>'Merluza común Industrial'!E54</f>
        <v>0</v>
      </c>
      <c r="I1121" s="237">
        <f>'Merluza común Industrial'!F54</f>
        <v>0</v>
      </c>
      <c r="J1121" s="237">
        <f>'Merluza común Industrial'!G54</f>
        <v>0.59040000000000004</v>
      </c>
      <c r="K1121" s="237">
        <f>'Merluza común Industrial'!H54</f>
        <v>0</v>
      </c>
      <c r="L1121" s="237">
        <f>'Merluza común Industrial'!I54</f>
        <v>0.59040000000000004</v>
      </c>
      <c r="M1121" s="242">
        <f>'Merluza común Industrial'!J54</f>
        <v>0</v>
      </c>
      <c r="N1121" s="135" t="s">
        <v>583</v>
      </c>
      <c r="O1121" s="45">
        <f>'Cesiones Individuales'!$B$3</f>
        <v>43465</v>
      </c>
    </row>
    <row r="1122" spans="1:15" ht="15.75" customHeight="1">
      <c r="A1122" s="44" t="s">
        <v>235</v>
      </c>
      <c r="B1122" s="44" t="s">
        <v>236</v>
      </c>
      <c r="C1122" s="35" t="s">
        <v>412</v>
      </c>
      <c r="D1122" s="51" t="s">
        <v>413</v>
      </c>
      <c r="E1122" s="50" t="s">
        <v>756</v>
      </c>
      <c r="F1122" s="44" t="s">
        <v>240</v>
      </c>
      <c r="G1122" s="44" t="s">
        <v>244</v>
      </c>
      <c r="H1122" s="237">
        <f>'Merluza común Industrial'!K53</f>
        <v>0</v>
      </c>
      <c r="I1122" s="237">
        <f>'Merluza común Industrial'!L53</f>
        <v>0.59040000000000004</v>
      </c>
      <c r="J1122" s="237">
        <f>'Merluza común Industrial'!M53</f>
        <v>0.59040000000000004</v>
      </c>
      <c r="K1122" s="237">
        <f>'Merluza común Industrial'!N53</f>
        <v>0</v>
      </c>
      <c r="L1122" s="237">
        <f>'Merluza común Industrial'!O53</f>
        <v>0.59040000000000004</v>
      </c>
      <c r="M1122" s="242">
        <f>'Merluza común Industrial'!P53</f>
        <v>0</v>
      </c>
      <c r="N1122" s="135" t="s">
        <v>583</v>
      </c>
      <c r="O1122" s="45">
        <f>'Cesiones Individuales'!$B$3</f>
        <v>43465</v>
      </c>
    </row>
    <row r="1123" spans="1:15" ht="15.75" customHeight="1">
      <c r="A1123" s="44" t="s">
        <v>235</v>
      </c>
      <c r="B1123" s="44" t="s">
        <v>236</v>
      </c>
      <c r="C1123" s="35" t="s">
        <v>412</v>
      </c>
      <c r="D1123" s="51" t="s">
        <v>413</v>
      </c>
      <c r="E1123" s="50" t="s">
        <v>411</v>
      </c>
      <c r="F1123" s="44" t="s">
        <v>414</v>
      </c>
      <c r="G1123" s="44" t="s">
        <v>243</v>
      </c>
      <c r="H1123" s="237">
        <f>'Merluza común Industrial'!E55</f>
        <v>0</v>
      </c>
      <c r="I1123" s="237">
        <f>'Merluza común Industrial'!F55</f>
        <v>1.0329999999999999</v>
      </c>
      <c r="J1123" s="237">
        <f>'Merluza común Industrial'!G55</f>
        <v>1.0329999999999999</v>
      </c>
      <c r="K1123" s="237">
        <f>'Merluza común Industrial'!H55</f>
        <v>0</v>
      </c>
      <c r="L1123" s="237">
        <f>'Merluza común Industrial'!I55</f>
        <v>1.0329999999999999</v>
      </c>
      <c r="M1123" s="242">
        <f>'Merluza común Industrial'!J55</f>
        <v>0</v>
      </c>
      <c r="N1123" s="135" t="s">
        <v>583</v>
      </c>
      <c r="O1123" s="45">
        <f>'Cesiones Individuales'!$B$3</f>
        <v>43465</v>
      </c>
    </row>
    <row r="1124" spans="1:15" ht="15.75" customHeight="1">
      <c r="A1124" s="44" t="s">
        <v>235</v>
      </c>
      <c r="B1124" s="44" t="s">
        <v>236</v>
      </c>
      <c r="C1124" s="35" t="s">
        <v>412</v>
      </c>
      <c r="D1124" s="51" t="s">
        <v>413</v>
      </c>
      <c r="E1124" s="50" t="s">
        <v>411</v>
      </c>
      <c r="F1124" s="40" t="s">
        <v>249</v>
      </c>
      <c r="G1124" s="44" t="s">
        <v>244</v>
      </c>
      <c r="H1124" s="237">
        <f>'Merluza común Industrial'!E56</f>
        <v>0</v>
      </c>
      <c r="I1124" s="237">
        <f>'Merluza común Industrial'!F56</f>
        <v>0</v>
      </c>
      <c r="J1124" s="237">
        <f>'Merluza común Industrial'!G56</f>
        <v>1.0329999999999999</v>
      </c>
      <c r="K1124" s="237">
        <f>'Merluza común Industrial'!H56</f>
        <v>0.30199999999999999</v>
      </c>
      <c r="L1124" s="237">
        <f>'Merluza común Industrial'!I56</f>
        <v>0.73099999999999987</v>
      </c>
      <c r="M1124" s="242">
        <f>'Merluza común Industrial'!J56</f>
        <v>0.29235237173281703</v>
      </c>
      <c r="N1124" s="135" t="s">
        <v>583</v>
      </c>
      <c r="O1124" s="45">
        <f>'Cesiones Individuales'!$B$3</f>
        <v>43465</v>
      </c>
    </row>
    <row r="1125" spans="1:15" ht="15.75" customHeight="1">
      <c r="A1125" s="44" t="s">
        <v>235</v>
      </c>
      <c r="B1125" s="44" t="s">
        <v>236</v>
      </c>
      <c r="C1125" s="35" t="s">
        <v>412</v>
      </c>
      <c r="D1125" s="51" t="s">
        <v>413</v>
      </c>
      <c r="E1125" s="50" t="s">
        <v>411</v>
      </c>
      <c r="F1125" s="44" t="s">
        <v>240</v>
      </c>
      <c r="G1125" s="44" t="s">
        <v>244</v>
      </c>
      <c r="H1125" s="237">
        <f>'Merluza común Industrial'!K55</f>
        <v>0</v>
      </c>
      <c r="I1125" s="237">
        <f>'Merluza común Industrial'!L55</f>
        <v>1.0329999999999999</v>
      </c>
      <c r="J1125" s="237">
        <f>'Merluza común Industrial'!M55</f>
        <v>1.0329999999999999</v>
      </c>
      <c r="K1125" s="237">
        <f>'Merluza común Industrial'!N55</f>
        <v>0.30199999999999999</v>
      </c>
      <c r="L1125" s="237">
        <f>'Merluza común Industrial'!O55</f>
        <v>0.73099999999999987</v>
      </c>
      <c r="M1125" s="242">
        <f>'Merluza común Industrial'!P55</f>
        <v>0.29235237173281703</v>
      </c>
      <c r="N1125" s="135" t="s">
        <v>583</v>
      </c>
      <c r="O1125" s="45">
        <f>'Cesiones Individuales'!$B$3</f>
        <v>43465</v>
      </c>
    </row>
    <row r="1126" spans="1:15" ht="15.75" customHeight="1">
      <c r="A1126" s="44" t="s">
        <v>235</v>
      </c>
      <c r="B1126" s="44" t="s">
        <v>236</v>
      </c>
      <c r="C1126" s="35" t="s">
        <v>412</v>
      </c>
      <c r="D1126" s="51" t="s">
        <v>413</v>
      </c>
      <c r="E1126" s="35" t="s">
        <v>223</v>
      </c>
      <c r="F1126" s="44" t="s">
        <v>414</v>
      </c>
      <c r="G1126" s="44" t="s">
        <v>243</v>
      </c>
      <c r="H1126" s="237">
        <f>'Merluza común Industrial'!E57</f>
        <v>0</v>
      </c>
      <c r="I1126" s="237">
        <f>'Merluza común Industrial'!F57</f>
        <v>1.0329999999999999</v>
      </c>
      <c r="J1126" s="237">
        <f>'Merluza común Industrial'!G57</f>
        <v>1.0329999999999999</v>
      </c>
      <c r="K1126" s="237">
        <f>'Merluza común Industrial'!H57</f>
        <v>0</v>
      </c>
      <c r="L1126" s="237">
        <f>'Merluza común Industrial'!I57</f>
        <v>1.0329999999999999</v>
      </c>
      <c r="M1126" s="242">
        <f>'Merluza común Industrial'!J57</f>
        <v>0</v>
      </c>
      <c r="N1126" s="135" t="s">
        <v>583</v>
      </c>
      <c r="O1126" s="45">
        <f>'Cesiones Individuales'!$B$3</f>
        <v>43465</v>
      </c>
    </row>
    <row r="1127" spans="1:15" ht="15.75" customHeight="1">
      <c r="A1127" s="44" t="s">
        <v>235</v>
      </c>
      <c r="B1127" s="44" t="s">
        <v>236</v>
      </c>
      <c r="C1127" s="35" t="s">
        <v>412</v>
      </c>
      <c r="D1127" s="51" t="s">
        <v>413</v>
      </c>
      <c r="E1127" s="40" t="s">
        <v>223</v>
      </c>
      <c r="F1127" s="40" t="s">
        <v>249</v>
      </c>
      <c r="G1127" s="44" t="s">
        <v>244</v>
      </c>
      <c r="H1127" s="237">
        <f>'Merluza común Industrial'!E58</f>
        <v>0</v>
      </c>
      <c r="I1127" s="237">
        <f>'Merluza común Industrial'!F58</f>
        <v>0</v>
      </c>
      <c r="J1127" s="237">
        <f>'Merluza común Industrial'!G58</f>
        <v>1.0329999999999999</v>
      </c>
      <c r="K1127" s="237">
        <f>'Merluza común Industrial'!H58</f>
        <v>0</v>
      </c>
      <c r="L1127" s="237">
        <f>'Merluza común Industrial'!I58</f>
        <v>1.0329999999999999</v>
      </c>
      <c r="M1127" s="242">
        <f>'Merluza común Industrial'!J58</f>
        <v>0</v>
      </c>
      <c r="N1127" s="135" t="s">
        <v>583</v>
      </c>
      <c r="O1127" s="45">
        <f>'Cesiones Individuales'!$B$3</f>
        <v>43465</v>
      </c>
    </row>
    <row r="1128" spans="1:15" ht="15.75" customHeight="1">
      <c r="A1128" s="44" t="s">
        <v>235</v>
      </c>
      <c r="B1128" s="44" t="s">
        <v>236</v>
      </c>
      <c r="C1128" s="35" t="s">
        <v>412</v>
      </c>
      <c r="D1128" s="51" t="s">
        <v>413</v>
      </c>
      <c r="E1128" s="35" t="s">
        <v>223</v>
      </c>
      <c r="F1128" s="44" t="s">
        <v>240</v>
      </c>
      <c r="G1128" s="44" t="s">
        <v>244</v>
      </c>
      <c r="H1128" s="237">
        <f>'Merluza común Industrial'!K57</f>
        <v>0</v>
      </c>
      <c r="I1128" s="237">
        <f>'Merluza común Industrial'!L57</f>
        <v>1.0329999999999999</v>
      </c>
      <c r="J1128" s="237">
        <f>'Merluza común Industrial'!M57</f>
        <v>1.0329999999999999</v>
      </c>
      <c r="K1128" s="237">
        <f>'Merluza común Industrial'!N57</f>
        <v>0</v>
      </c>
      <c r="L1128" s="237">
        <f>'Merluza común Industrial'!O57</f>
        <v>1.0329999999999999</v>
      </c>
      <c r="M1128" s="242">
        <f>'Merluza común Industrial'!P57</f>
        <v>0</v>
      </c>
      <c r="N1128" s="135" t="s">
        <v>583</v>
      </c>
      <c r="O1128" s="45">
        <f>'Cesiones Individuales'!$B$3</f>
        <v>43465</v>
      </c>
    </row>
    <row r="1129" spans="1:15" ht="15.75" customHeight="1">
      <c r="A1129" s="44" t="s">
        <v>235</v>
      </c>
      <c r="B1129" s="44" t="s">
        <v>236</v>
      </c>
      <c r="C1129" s="40" t="s">
        <v>412</v>
      </c>
      <c r="D1129" s="40" t="s">
        <v>415</v>
      </c>
      <c r="E1129" s="40" t="s">
        <v>416</v>
      </c>
      <c r="F1129" s="44" t="s">
        <v>240</v>
      </c>
      <c r="G1129" s="44" t="s">
        <v>244</v>
      </c>
      <c r="H1129" s="237">
        <f>'Merluza común Industrial'!K68</f>
        <v>14760.003000000002</v>
      </c>
      <c r="I1129" s="237">
        <f>'Merluza común Industrial'!L68</f>
        <v>129.26800000000003</v>
      </c>
      <c r="J1129" s="237">
        <f>'Merluza común Industrial'!M68</f>
        <v>14889.271000000002</v>
      </c>
      <c r="K1129" s="237">
        <f>'Merluza común Industrial'!N68</f>
        <v>13807.688999999998</v>
      </c>
      <c r="L1129" s="237">
        <f>'Merluza común Industrial'!O68</f>
        <v>1081.582000000004</v>
      </c>
      <c r="M1129" s="242">
        <f>'Merluza común Industrial'!P68</f>
        <v>0.92735829712549367</v>
      </c>
      <c r="N1129" s="135" t="s">
        <v>583</v>
      </c>
      <c r="O1129" s="45">
        <f>'Cesiones Individuales'!$B$3</f>
        <v>43465</v>
      </c>
    </row>
    <row r="1130" spans="1:15" ht="15.75" customHeight="1">
      <c r="A1130" s="44" t="s">
        <v>235</v>
      </c>
      <c r="B1130" s="44" t="str">
        <f>+'Cesiones Individuales'!C7</f>
        <v>MERLUZA COMUN</v>
      </c>
      <c r="C1130" s="44" t="s">
        <v>390</v>
      </c>
      <c r="D1130" s="41" t="str">
        <f>+'Cesiones Individuales'!E8</f>
        <v>CESIONARIO</v>
      </c>
      <c r="E1130" s="41" t="str">
        <f>+'Cesiones Individuales'!F8</f>
        <v>RES  7-18 EMBARCACION DOÑA ISABEL</v>
      </c>
      <c r="F1130" s="44" t="str">
        <f>+'Cesiones Individuales'!G8</f>
        <v>ENERO</v>
      </c>
      <c r="G1130" s="44" t="str">
        <f>+'Cesiones Individuales'!H8</f>
        <v>DICIEMBRE</v>
      </c>
      <c r="H1130" s="237">
        <f>+'Cesiones Individuales'!I8</f>
        <v>13</v>
      </c>
      <c r="I1130" s="237">
        <f>+'Cesiones Individuales'!J8</f>
        <v>0</v>
      </c>
      <c r="J1130" s="237">
        <f>+'Cesiones Individuales'!K8</f>
        <v>13</v>
      </c>
      <c r="K1130" s="240">
        <f>+'Cesiones Individuales'!L8</f>
        <v>11.518000000000001</v>
      </c>
      <c r="L1130" s="240">
        <f>+'Cesiones Individuales'!M8</f>
        <v>1.4819999999999993</v>
      </c>
      <c r="M1130" s="244">
        <f>+'Cesiones Individuales'!N8</f>
        <v>0.88600000000000001</v>
      </c>
      <c r="N1130" s="134" t="str">
        <f>+'Cesiones Individuales'!O8</f>
        <v>-</v>
      </c>
      <c r="O1130" s="236">
        <f>+'Cesiones Individuales'!P8</f>
        <v>43465</v>
      </c>
    </row>
    <row r="1131" spans="1:15" ht="15.75" customHeight="1">
      <c r="A1131" s="44" t="s">
        <v>235</v>
      </c>
      <c r="B1131" s="44" t="s">
        <v>236</v>
      </c>
      <c r="C1131" s="44" t="s">
        <v>390</v>
      </c>
      <c r="D1131" s="41" t="str">
        <f>+'Cesiones Individuales'!E9</f>
        <v>CESIONARIO</v>
      </c>
      <c r="E1131" s="41" t="str">
        <f>+'Cesiones Individuales'!F9</f>
        <v>RES  17-18 EMBARCACION DON VICTORIANO I</v>
      </c>
      <c r="F1131" s="44" t="str">
        <f>+'Cesiones Individuales'!G9</f>
        <v>ENERO</v>
      </c>
      <c r="G1131" s="44" t="str">
        <f>+'Cesiones Individuales'!H9</f>
        <v>DICIEMBRE</v>
      </c>
      <c r="H1131" s="237">
        <f>+'Cesiones Individuales'!I9</f>
        <v>10</v>
      </c>
      <c r="I1131" s="237">
        <f>+'Cesiones Individuales'!J9</f>
        <v>0</v>
      </c>
      <c r="J1131" s="237">
        <f>+'Cesiones Individuales'!K9</f>
        <v>10</v>
      </c>
      <c r="K1131" s="240">
        <f>+'Cesiones Individuales'!L9</f>
        <v>10</v>
      </c>
      <c r="L1131" s="240">
        <f>+'Cesiones Individuales'!M9</f>
        <v>0</v>
      </c>
      <c r="M1131" s="244">
        <f>+'Cesiones Individuales'!N9</f>
        <v>1</v>
      </c>
      <c r="N1131" s="134" t="str">
        <f>+'Cesiones Individuales'!O9</f>
        <v>-</v>
      </c>
      <c r="O1131" s="236">
        <f>+'Cesiones Individuales'!P9</f>
        <v>43465</v>
      </c>
    </row>
    <row r="1132" spans="1:15" ht="15.75" customHeight="1">
      <c r="A1132" s="44" t="s">
        <v>235</v>
      </c>
      <c r="B1132" s="44" t="str">
        <f>+'Cesiones Individuales'!C10</f>
        <v>MERLUZA COMUN</v>
      </c>
      <c r="C1132" s="44" t="s">
        <v>390</v>
      </c>
      <c r="D1132" s="41" t="str">
        <f>+'Cesiones Individuales'!E10</f>
        <v>CESIONARIO</v>
      </c>
      <c r="E1132" s="41" t="str">
        <f>+'Cesiones Individuales'!F10</f>
        <v>RES  25-18 EMBARCACION DON PEDRO</v>
      </c>
      <c r="F1132" s="44" t="str">
        <f>+'Cesiones Individuales'!G10</f>
        <v>ENERO</v>
      </c>
      <c r="G1132" s="44" t="str">
        <f>+'Cesiones Individuales'!H10</f>
        <v>DICIEMBRE</v>
      </c>
      <c r="H1132" s="237">
        <f>+'Cesiones Individuales'!I10</f>
        <v>20</v>
      </c>
      <c r="I1132" s="237">
        <f>+'Cesiones Individuales'!J10</f>
        <v>0</v>
      </c>
      <c r="J1132" s="237">
        <f>+'Cesiones Individuales'!K10</f>
        <v>20</v>
      </c>
      <c r="K1132" s="240">
        <f>+'Cesiones Individuales'!L10</f>
        <v>0.5</v>
      </c>
      <c r="L1132" s="240">
        <f>+'Cesiones Individuales'!M10</f>
        <v>19.5</v>
      </c>
      <c r="M1132" s="244">
        <f>+'Cesiones Individuales'!N10</f>
        <v>2.5000000000000001E-2</v>
      </c>
      <c r="N1132" s="134" t="str">
        <f>+'Cesiones Individuales'!O10</f>
        <v>-</v>
      </c>
      <c r="O1132" s="236">
        <f>+'Cesiones Individuales'!P10</f>
        <v>43465</v>
      </c>
    </row>
    <row r="1133" spans="1:15" ht="15.75" customHeight="1">
      <c r="A1133" s="44" t="s">
        <v>235</v>
      </c>
      <c r="B1133" s="44" t="s">
        <v>236</v>
      </c>
      <c r="C1133" s="44" t="s">
        <v>390</v>
      </c>
      <c r="D1133" s="41" t="str">
        <f>+'Cesiones Individuales'!E11</f>
        <v>CESIONARIO</v>
      </c>
      <c r="E1133" s="41" t="str">
        <f>+'Cesiones Individuales'!F11</f>
        <v>RES  26-18 EMBARCACION DOÑA ISABEL</v>
      </c>
      <c r="F1133" s="44" t="str">
        <f>+'Cesiones Individuales'!G11</f>
        <v>ENERO</v>
      </c>
      <c r="G1133" s="44" t="str">
        <f>+'Cesiones Individuales'!H11</f>
        <v>DICIEMBRE</v>
      </c>
      <c r="H1133" s="237">
        <f>+'Cesiones Individuales'!I11</f>
        <v>9.5</v>
      </c>
      <c r="I1133" s="237">
        <f>+'Cesiones Individuales'!J11</f>
        <v>0</v>
      </c>
      <c r="J1133" s="237">
        <f>+'Cesiones Individuales'!K11</f>
        <v>9.5</v>
      </c>
      <c r="K1133" s="240">
        <f>+'Cesiones Individuales'!L11</f>
        <v>0.9</v>
      </c>
      <c r="L1133" s="240">
        <f>+'Cesiones Individuales'!M11</f>
        <v>8.6</v>
      </c>
      <c r="M1133" s="244">
        <f>+'Cesiones Individuales'!N11</f>
        <v>9.4736842105263161E-2</v>
      </c>
      <c r="N1133" s="134" t="str">
        <f>+'Cesiones Individuales'!O11</f>
        <v>-</v>
      </c>
      <c r="O1133" s="236">
        <f>+'Cesiones Individuales'!P11</f>
        <v>43465</v>
      </c>
    </row>
    <row r="1134" spans="1:15" ht="15.75" customHeight="1">
      <c r="A1134" s="44" t="s">
        <v>235</v>
      </c>
      <c r="B1134" s="44" t="str">
        <f>+'Cesiones Individuales'!C12</f>
        <v>MERLUZA COMUN</v>
      </c>
      <c r="C1134" s="44" t="s">
        <v>390</v>
      </c>
      <c r="D1134" s="41" t="str">
        <f>+'Cesiones Individuales'!E12</f>
        <v>CESIONARIO</v>
      </c>
      <c r="E1134" s="41" t="str">
        <f>+'Cesiones Individuales'!F12</f>
        <v>RES  31-18 EMBARCACION JONNATHAN</v>
      </c>
      <c r="F1134" s="44" t="str">
        <f>+'Cesiones Individuales'!G12</f>
        <v>ENERO</v>
      </c>
      <c r="G1134" s="44" t="str">
        <f>+'Cesiones Individuales'!H12</f>
        <v>DICIEMBRE</v>
      </c>
      <c r="H1134" s="237">
        <f>+'Cesiones Individuales'!I12</f>
        <v>21</v>
      </c>
      <c r="I1134" s="237">
        <f>+'Cesiones Individuales'!J12</f>
        <v>0</v>
      </c>
      <c r="J1134" s="237">
        <f>+'Cesiones Individuales'!K12</f>
        <v>21</v>
      </c>
      <c r="K1134" s="240">
        <f>+'Cesiones Individuales'!L12</f>
        <v>19.423999999999999</v>
      </c>
      <c r="L1134" s="240">
        <f>+'Cesiones Individuales'!M12</f>
        <v>1.5760000000000005</v>
      </c>
      <c r="M1134" s="244">
        <f>+'Cesiones Individuales'!N12</f>
        <v>0.92495238095238097</v>
      </c>
      <c r="N1134" s="134" t="str">
        <f>+'Cesiones Individuales'!O12</f>
        <v>-</v>
      </c>
      <c r="O1134" s="236">
        <f>+'Cesiones Individuales'!P12</f>
        <v>43465</v>
      </c>
    </row>
    <row r="1135" spans="1:15" ht="15.75" customHeight="1">
      <c r="A1135" s="44" t="s">
        <v>235</v>
      </c>
      <c r="B1135" s="44" t="s">
        <v>236</v>
      </c>
      <c r="C1135" s="44" t="s">
        <v>390</v>
      </c>
      <c r="D1135" s="41" t="str">
        <f>+'Cesiones Individuales'!E13</f>
        <v>CESIONARIO</v>
      </c>
      <c r="E1135" s="41" t="str">
        <f>+'Cesiones Individuales'!F13</f>
        <v>RES  32-18 EMBARCACION DON JOSE L I</v>
      </c>
      <c r="F1135" s="44" t="str">
        <f>+'Cesiones Individuales'!G13</f>
        <v>ENERO</v>
      </c>
      <c r="G1135" s="44" t="str">
        <f>+'Cesiones Individuales'!H13</f>
        <v>DICIEMBRE</v>
      </c>
      <c r="H1135" s="237">
        <f>+'Cesiones Individuales'!I13</f>
        <v>5.4</v>
      </c>
      <c r="I1135" s="237">
        <f>+'Cesiones Individuales'!J13</f>
        <v>0</v>
      </c>
      <c r="J1135" s="237">
        <f>+'Cesiones Individuales'!K13</f>
        <v>5.4</v>
      </c>
      <c r="K1135" s="240">
        <f>+'Cesiones Individuales'!L13</f>
        <v>4.7699999999999996</v>
      </c>
      <c r="L1135" s="240">
        <f>+'Cesiones Individuales'!M13</f>
        <v>0.63000000000000078</v>
      </c>
      <c r="M1135" s="244">
        <f>+'Cesiones Individuales'!N13</f>
        <v>0.88333333333333319</v>
      </c>
      <c r="N1135" s="134" t="str">
        <f>+'Cesiones Individuales'!O13</f>
        <v>-</v>
      </c>
      <c r="O1135" s="236">
        <f>+'Cesiones Individuales'!P13</f>
        <v>43465</v>
      </c>
    </row>
    <row r="1136" spans="1:15" ht="15.75" customHeight="1">
      <c r="A1136" s="44" t="s">
        <v>235</v>
      </c>
      <c r="B1136" s="44" t="s">
        <v>236</v>
      </c>
      <c r="C1136" s="44" t="s">
        <v>390</v>
      </c>
      <c r="D1136" s="41" t="str">
        <f>+'Cesiones Individuales'!E14</f>
        <v>CESIONARIO</v>
      </c>
      <c r="E1136" s="41" t="str">
        <f>+'Cesiones Individuales'!F14</f>
        <v>RES  36-18 EMBARCACION UZIEL IV</v>
      </c>
      <c r="F1136" s="44" t="str">
        <f>+'Cesiones Individuales'!G14</f>
        <v>ENERO</v>
      </c>
      <c r="G1136" s="44" t="str">
        <f>+'Cesiones Individuales'!H14</f>
        <v>DICIEMBRE</v>
      </c>
      <c r="H1136" s="237">
        <f>+'Cesiones Individuales'!I14</f>
        <v>5</v>
      </c>
      <c r="I1136" s="237">
        <f>+'Cesiones Individuales'!J14</f>
        <v>0</v>
      </c>
      <c r="J1136" s="237">
        <f>+'Cesiones Individuales'!K14</f>
        <v>5</v>
      </c>
      <c r="K1136" s="240">
        <f>+'Cesiones Individuales'!L14</f>
        <v>4.58</v>
      </c>
      <c r="L1136" s="240">
        <f>+'Cesiones Individuales'!M14</f>
        <v>0.41999999999999993</v>
      </c>
      <c r="M1136" s="244">
        <f>+'Cesiones Individuales'!N14</f>
        <v>0.91600000000000004</v>
      </c>
      <c r="N1136" s="134" t="str">
        <f>+'Cesiones Individuales'!O14</f>
        <v>-</v>
      </c>
      <c r="O1136" s="236">
        <f>+'Cesiones Individuales'!P14</f>
        <v>43465</v>
      </c>
    </row>
    <row r="1137" spans="1:15" ht="15.75" customHeight="1">
      <c r="A1137" s="44" t="s">
        <v>235</v>
      </c>
      <c r="B1137" s="44" t="str">
        <f>+'Cesiones Individuales'!C15</f>
        <v>MERLUZA COMUN</v>
      </c>
      <c r="C1137" s="44" t="s">
        <v>390</v>
      </c>
      <c r="D1137" s="41" t="str">
        <f>+'Cesiones Individuales'!E15</f>
        <v>CESIONARIO</v>
      </c>
      <c r="E1137" s="41" t="str">
        <f>+'Cesiones Individuales'!F15</f>
        <v>RES  37-18 EMBARCACION ALONSO</v>
      </c>
      <c r="F1137" s="44" t="str">
        <f>+'Cesiones Individuales'!G15</f>
        <v>ENERO</v>
      </c>
      <c r="G1137" s="44" t="str">
        <f>+'Cesiones Individuales'!H15</f>
        <v>DICIEMBRE</v>
      </c>
      <c r="H1137" s="237">
        <f>+'Cesiones Individuales'!I15</f>
        <v>10</v>
      </c>
      <c r="I1137" s="237">
        <f>+'Cesiones Individuales'!J15</f>
        <v>0</v>
      </c>
      <c r="J1137" s="237">
        <f>+'Cesiones Individuales'!K15</f>
        <v>10</v>
      </c>
      <c r="K1137" s="240">
        <f>+'Cesiones Individuales'!L15</f>
        <v>9.86</v>
      </c>
      <c r="L1137" s="240">
        <f>+'Cesiones Individuales'!M15</f>
        <v>0.14000000000000057</v>
      </c>
      <c r="M1137" s="244">
        <f>+'Cesiones Individuales'!N15</f>
        <v>0.98599999999999999</v>
      </c>
      <c r="N1137" s="134" t="str">
        <f>+'Cesiones Individuales'!O15</f>
        <v>-</v>
      </c>
      <c r="O1137" s="236">
        <f>+'Cesiones Individuales'!P15</f>
        <v>43465</v>
      </c>
    </row>
    <row r="1138" spans="1:15" ht="15.75" customHeight="1">
      <c r="A1138" s="44" t="s">
        <v>235</v>
      </c>
      <c r="B1138" s="44" t="str">
        <f>+'Cesiones Individuales'!C16</f>
        <v>MERLUZA COMUN</v>
      </c>
      <c r="C1138" s="44" t="s">
        <v>390</v>
      </c>
      <c r="D1138" s="41" t="str">
        <f>+'Cesiones Individuales'!E16</f>
        <v>CESIONARIO</v>
      </c>
      <c r="E1138" s="41" t="str">
        <f>+'Cesiones Individuales'!F16</f>
        <v>RES  37-18 EMBARCACION MATIAS BERNARDO / EMBARCACIÓN LORENZO (S)</v>
      </c>
      <c r="F1138" s="44" t="str">
        <f>+'Cesiones Individuales'!G16</f>
        <v>ENERO</v>
      </c>
      <c r="G1138" s="44" t="str">
        <f>+'Cesiones Individuales'!H16</f>
        <v>DICIEMBRE</v>
      </c>
      <c r="H1138" s="237">
        <f>+'Cesiones Individuales'!I16</f>
        <v>8</v>
      </c>
      <c r="I1138" s="237">
        <f>+'Cesiones Individuales'!J16</f>
        <v>0</v>
      </c>
      <c r="J1138" s="237">
        <f>+'Cesiones Individuales'!K16</f>
        <v>8</v>
      </c>
      <c r="K1138" s="240">
        <f>+'Cesiones Individuales'!L16</f>
        <v>7.9999999999999991</v>
      </c>
      <c r="L1138" s="240">
        <f>+'Cesiones Individuales'!M16</f>
        <v>0</v>
      </c>
      <c r="M1138" s="244">
        <f>+'Cesiones Individuales'!N16</f>
        <v>0.99999999999999989</v>
      </c>
      <c r="N1138" s="134" t="str">
        <f>+'Cesiones Individuales'!O16</f>
        <v>-</v>
      </c>
      <c r="O1138" s="236">
        <f>+'Cesiones Individuales'!P16</f>
        <v>43465</v>
      </c>
    </row>
    <row r="1139" spans="1:15" ht="15.75" customHeight="1">
      <c r="A1139" s="44" t="s">
        <v>235</v>
      </c>
      <c r="B1139" s="44" t="str">
        <f>+'Cesiones Individuales'!C17</f>
        <v>MERLUZA COMUN</v>
      </c>
      <c r="C1139" s="44" t="s">
        <v>390</v>
      </c>
      <c r="D1139" s="41" t="str">
        <f>+'Cesiones Individuales'!E17</f>
        <v>CESIONARIO</v>
      </c>
      <c r="E1139" s="41" t="str">
        <f>+'Cesiones Individuales'!F17</f>
        <v>RES  38-18 EMBARCACION LADY ALASKA</v>
      </c>
      <c r="F1139" s="44" t="str">
        <f>+'Cesiones Individuales'!G17</f>
        <v>ENERO</v>
      </c>
      <c r="G1139" s="44" t="str">
        <f>+'Cesiones Individuales'!H17</f>
        <v>DICIEMBRE</v>
      </c>
      <c r="H1139" s="237">
        <f>+'Cesiones Individuales'!I17</f>
        <v>7.2</v>
      </c>
      <c r="I1139" s="237">
        <f>+'Cesiones Individuales'!J17</f>
        <v>0</v>
      </c>
      <c r="J1139" s="237">
        <f>+'Cesiones Individuales'!K17</f>
        <v>7.2</v>
      </c>
      <c r="K1139" s="240">
        <f>+'Cesiones Individuales'!L17</f>
        <v>0</v>
      </c>
      <c r="L1139" s="240">
        <f>+'Cesiones Individuales'!M17</f>
        <v>7.2</v>
      </c>
      <c r="M1139" s="244">
        <f>+'Cesiones Individuales'!N17</f>
        <v>0</v>
      </c>
      <c r="N1139" s="134" t="str">
        <f>+'Cesiones Individuales'!O17</f>
        <v>-</v>
      </c>
      <c r="O1139" s="236">
        <f>+'Cesiones Individuales'!P17</f>
        <v>43465</v>
      </c>
    </row>
    <row r="1140" spans="1:15" ht="15.75" customHeight="1">
      <c r="A1140" s="44" t="s">
        <v>235</v>
      </c>
      <c r="B1140" s="44" t="str">
        <f>+'Cesiones Individuales'!C18</f>
        <v>MERLUZA COMUN</v>
      </c>
      <c r="C1140" s="44" t="s">
        <v>390</v>
      </c>
      <c r="D1140" s="41" t="str">
        <f>+'Cesiones Individuales'!E18</f>
        <v>CESIONARIO</v>
      </c>
      <c r="E1140" s="41" t="str">
        <f>+'Cesiones Individuales'!F18</f>
        <v>RES  38-18 EMBARCACION MAYKOL ANDRES</v>
      </c>
      <c r="F1140" s="44" t="str">
        <f>+'Cesiones Individuales'!G18</f>
        <v>ENERO</v>
      </c>
      <c r="G1140" s="44" t="str">
        <f>+'Cesiones Individuales'!H18</f>
        <v>DICIEMBRE</v>
      </c>
      <c r="H1140" s="237">
        <f>+'Cesiones Individuales'!I18</f>
        <v>3</v>
      </c>
      <c r="I1140" s="237">
        <f>+'Cesiones Individuales'!J18</f>
        <v>0</v>
      </c>
      <c r="J1140" s="237">
        <f>+'Cesiones Individuales'!K18</f>
        <v>3</v>
      </c>
      <c r="K1140" s="240">
        <f>+'Cesiones Individuales'!L18</f>
        <v>0</v>
      </c>
      <c r="L1140" s="240">
        <f>+'Cesiones Individuales'!M18</f>
        <v>3</v>
      </c>
      <c r="M1140" s="244">
        <f>+'Cesiones Individuales'!N18</f>
        <v>0</v>
      </c>
      <c r="N1140" s="134" t="str">
        <f>+'Cesiones Individuales'!O18</f>
        <v>-</v>
      </c>
      <c r="O1140" s="236">
        <f>+'Cesiones Individuales'!P18</f>
        <v>43465</v>
      </c>
    </row>
    <row r="1141" spans="1:15" ht="15.75" customHeight="1">
      <c r="A1141" s="44" t="s">
        <v>235</v>
      </c>
      <c r="B1141" s="44" t="str">
        <f>+'Cesiones Individuales'!C19</f>
        <v>MERLUZA COMUN</v>
      </c>
      <c r="C1141" s="44" t="s">
        <v>390</v>
      </c>
      <c r="D1141" s="41" t="str">
        <f>+'Cesiones Individuales'!E19</f>
        <v>CESIONARIO</v>
      </c>
      <c r="E1141" s="41" t="str">
        <f>+'Cesiones Individuales'!F19</f>
        <v>RES  38-18 EMBARCACION VERONICA ISABEL</v>
      </c>
      <c r="F1141" s="44" t="str">
        <f>+'Cesiones Individuales'!G19</f>
        <v>ENERO</v>
      </c>
      <c r="G1141" s="44" t="str">
        <f>+'Cesiones Individuales'!H19</f>
        <v>DICIEMBRE</v>
      </c>
      <c r="H1141" s="237">
        <f>+'Cesiones Individuales'!I19</f>
        <v>2</v>
      </c>
      <c r="I1141" s="237">
        <f>+'Cesiones Individuales'!J19</f>
        <v>0</v>
      </c>
      <c r="J1141" s="237">
        <f>+'Cesiones Individuales'!K19</f>
        <v>2</v>
      </c>
      <c r="K1141" s="240">
        <f>+'Cesiones Individuales'!L19</f>
        <v>0.84</v>
      </c>
      <c r="L1141" s="240">
        <f>+'Cesiones Individuales'!M19</f>
        <v>1.1600000000000001</v>
      </c>
      <c r="M1141" s="244">
        <f>+'Cesiones Individuales'!N19</f>
        <v>0.42</v>
      </c>
      <c r="N1141" s="134" t="str">
        <f>+'Cesiones Individuales'!O19</f>
        <v>-</v>
      </c>
      <c r="O1141" s="236">
        <f>+'Cesiones Individuales'!P19</f>
        <v>43465</v>
      </c>
    </row>
    <row r="1142" spans="1:15" ht="15.75" customHeight="1">
      <c r="A1142" s="44" t="s">
        <v>235</v>
      </c>
      <c r="B1142" s="44" t="str">
        <f>+'Cesiones Individuales'!C20</f>
        <v>MERLUZA COMUN</v>
      </c>
      <c r="C1142" s="44" t="s">
        <v>390</v>
      </c>
      <c r="D1142" s="41" t="str">
        <f>+'Cesiones Individuales'!E20</f>
        <v>CESIONARIO</v>
      </c>
      <c r="E1142" s="41" t="str">
        <f>+'Cesiones Individuales'!F20</f>
        <v>RES  39-18 EMBARCACION AMPARITO I</v>
      </c>
      <c r="F1142" s="44" t="str">
        <f>+'Cesiones Individuales'!G20</f>
        <v>ENERO</v>
      </c>
      <c r="G1142" s="44" t="str">
        <f>+'Cesiones Individuales'!H20</f>
        <v>DICIEMBRE</v>
      </c>
      <c r="H1142" s="237">
        <f>+'Cesiones Individuales'!I20</f>
        <v>5</v>
      </c>
      <c r="I1142" s="237">
        <f>+'Cesiones Individuales'!J20</f>
        <v>0</v>
      </c>
      <c r="J1142" s="237">
        <f>+'Cesiones Individuales'!K20</f>
        <v>5</v>
      </c>
      <c r="K1142" s="240">
        <f>+'Cesiones Individuales'!L20</f>
        <v>0</v>
      </c>
      <c r="L1142" s="240">
        <f>+'Cesiones Individuales'!M20</f>
        <v>5</v>
      </c>
      <c r="M1142" s="244">
        <f>+'Cesiones Individuales'!N20</f>
        <v>0</v>
      </c>
      <c r="N1142" s="134" t="str">
        <f>+'Cesiones Individuales'!O20</f>
        <v>-</v>
      </c>
      <c r="O1142" s="236">
        <f>+'Cesiones Individuales'!P20</f>
        <v>43465</v>
      </c>
    </row>
    <row r="1143" spans="1:15" ht="15.75" customHeight="1">
      <c r="A1143" s="44" t="s">
        <v>235</v>
      </c>
      <c r="B1143" s="44" t="str">
        <f>+'Cesiones Individuales'!C21</f>
        <v>MERLUZA COMUN</v>
      </c>
      <c r="C1143" s="44" t="s">
        <v>390</v>
      </c>
      <c r="D1143" s="41" t="str">
        <f>+'Cesiones Individuales'!E21</f>
        <v>CESIONARIO</v>
      </c>
      <c r="E1143" s="41" t="str">
        <f>+'Cesiones Individuales'!F21</f>
        <v>RES  47-18 EMBARCACION ESTRELLA II</v>
      </c>
      <c r="F1143" s="44" t="str">
        <f>+'Cesiones Individuales'!G21</f>
        <v>ENERO</v>
      </c>
      <c r="G1143" s="44" t="str">
        <f>+'Cesiones Individuales'!H21</f>
        <v>DICIEMBRE</v>
      </c>
      <c r="H1143" s="237">
        <f>+'Cesiones Individuales'!I21</f>
        <v>5</v>
      </c>
      <c r="I1143" s="237">
        <f>+'Cesiones Individuales'!J21</f>
        <v>0</v>
      </c>
      <c r="J1143" s="237">
        <f>+'Cesiones Individuales'!K21</f>
        <v>5</v>
      </c>
      <c r="K1143" s="240">
        <f>+'Cesiones Individuales'!L21</f>
        <v>0</v>
      </c>
      <c r="L1143" s="240">
        <f>+'Cesiones Individuales'!M21</f>
        <v>5</v>
      </c>
      <c r="M1143" s="244">
        <f>+'Cesiones Individuales'!N21</f>
        <v>0</v>
      </c>
      <c r="N1143" s="134" t="str">
        <f>+'Cesiones Individuales'!O21</f>
        <v>-</v>
      </c>
      <c r="O1143" s="236">
        <f>+'Cesiones Individuales'!P21</f>
        <v>43465</v>
      </c>
    </row>
    <row r="1144" spans="1:15" ht="15.75" customHeight="1">
      <c r="A1144" s="44" t="s">
        <v>235</v>
      </c>
      <c r="B1144" s="44" t="str">
        <f>+'Cesiones Individuales'!C22</f>
        <v>MERLUZA COMUN</v>
      </c>
      <c r="C1144" s="44" t="s">
        <v>390</v>
      </c>
      <c r="D1144" s="41" t="str">
        <f>+'Cesiones Individuales'!E22</f>
        <v>CESIONARIO</v>
      </c>
      <c r="E1144" s="41" t="str">
        <f>+'Cesiones Individuales'!F22</f>
        <v>RES  48-18 EMBARCACION DON JAIRO</v>
      </c>
      <c r="F1144" s="44" t="str">
        <f>+'Cesiones Individuales'!G22</f>
        <v>ENERO</v>
      </c>
      <c r="G1144" s="44" t="str">
        <f>+'Cesiones Individuales'!H22</f>
        <v>DICIEMBRE</v>
      </c>
      <c r="H1144" s="237">
        <f>+'Cesiones Individuales'!I22</f>
        <v>5</v>
      </c>
      <c r="I1144" s="237">
        <f>+'Cesiones Individuales'!J22</f>
        <v>0</v>
      </c>
      <c r="J1144" s="237">
        <f>+'Cesiones Individuales'!K22</f>
        <v>5</v>
      </c>
      <c r="K1144" s="240">
        <f>+'Cesiones Individuales'!L22</f>
        <v>4.9829999999999997</v>
      </c>
      <c r="L1144" s="240">
        <f>+'Cesiones Individuales'!M22</f>
        <v>1.7000000000000348E-2</v>
      </c>
      <c r="M1144" s="244">
        <f>+'Cesiones Individuales'!N22</f>
        <v>0.99659999999999993</v>
      </c>
      <c r="N1144" s="134" t="str">
        <f>+'Cesiones Individuales'!O22</f>
        <v>-</v>
      </c>
      <c r="O1144" s="236">
        <f>+'Cesiones Individuales'!P22</f>
        <v>43465</v>
      </c>
    </row>
    <row r="1145" spans="1:15" ht="15.75" customHeight="1">
      <c r="A1145" s="44" t="s">
        <v>235</v>
      </c>
      <c r="B1145" s="44" t="str">
        <f>+'Cesiones Individuales'!C23</f>
        <v>MERLUZA COMUN</v>
      </c>
      <c r="C1145" s="44" t="s">
        <v>390</v>
      </c>
      <c r="D1145" s="41" t="str">
        <f>+'Cesiones Individuales'!E23</f>
        <v>CESIONARIO</v>
      </c>
      <c r="E1145" s="41" t="str">
        <f>+'Cesiones Individuales'!F23</f>
        <v>RES  48-18 EMBARCACION DON JOSE L I</v>
      </c>
      <c r="F1145" s="44" t="str">
        <f>+'Cesiones Individuales'!G23</f>
        <v>ENERO</v>
      </c>
      <c r="G1145" s="44" t="str">
        <f>+'Cesiones Individuales'!H23</f>
        <v>DICIEMBRE</v>
      </c>
      <c r="H1145" s="237">
        <f>+'Cesiones Individuales'!I23</f>
        <v>5</v>
      </c>
      <c r="I1145" s="237">
        <f>+'Cesiones Individuales'!J23</f>
        <v>0</v>
      </c>
      <c r="J1145" s="237">
        <f>+'Cesiones Individuales'!K23</f>
        <v>5</v>
      </c>
      <c r="K1145" s="240">
        <f>+'Cesiones Individuales'!L23</f>
        <v>2</v>
      </c>
      <c r="L1145" s="240">
        <f>+'Cesiones Individuales'!M23</f>
        <v>3</v>
      </c>
      <c r="M1145" s="244">
        <f>+'Cesiones Individuales'!N23</f>
        <v>0.4</v>
      </c>
      <c r="N1145" s="134" t="str">
        <f>+'Cesiones Individuales'!O23</f>
        <v>-</v>
      </c>
      <c r="O1145" s="236">
        <f>+'Cesiones Individuales'!P23</f>
        <v>43465</v>
      </c>
    </row>
    <row r="1146" spans="1:15" ht="15.75" customHeight="1">
      <c r="A1146" s="44" t="s">
        <v>235</v>
      </c>
      <c r="B1146" s="44" t="str">
        <f>+'Cesiones Individuales'!C24</f>
        <v>MERLUZA COMUN</v>
      </c>
      <c r="C1146" s="44" t="s">
        <v>390</v>
      </c>
      <c r="D1146" s="41" t="str">
        <f>+'Cesiones Individuales'!E24</f>
        <v>CESIONARIO</v>
      </c>
      <c r="E1146" s="41" t="str">
        <f>+'Cesiones Individuales'!F24</f>
        <v>RES  48-18 EMBARCACION JONAS I</v>
      </c>
      <c r="F1146" s="44" t="str">
        <f>+'Cesiones Individuales'!G24</f>
        <v>ENERO</v>
      </c>
      <c r="G1146" s="44" t="str">
        <f>+'Cesiones Individuales'!H24</f>
        <v>DICIEMBRE</v>
      </c>
      <c r="H1146" s="237">
        <f>+'Cesiones Individuales'!I24</f>
        <v>5</v>
      </c>
      <c r="I1146" s="237">
        <f>+'Cesiones Individuales'!J24</f>
        <v>0</v>
      </c>
      <c r="J1146" s="237">
        <f>+'Cesiones Individuales'!K24</f>
        <v>5</v>
      </c>
      <c r="K1146" s="240">
        <f>+'Cesiones Individuales'!L24</f>
        <v>2.7</v>
      </c>
      <c r="L1146" s="240">
        <f>+'Cesiones Individuales'!M24</f>
        <v>2.2999999999999998</v>
      </c>
      <c r="M1146" s="244">
        <f>+'Cesiones Individuales'!N24</f>
        <v>0.54</v>
      </c>
      <c r="N1146" s="134" t="str">
        <f>+'Cesiones Individuales'!O24</f>
        <v>-</v>
      </c>
      <c r="O1146" s="236">
        <f>+'Cesiones Individuales'!P24</f>
        <v>43465</v>
      </c>
    </row>
    <row r="1147" spans="1:15" ht="15.75" customHeight="1">
      <c r="A1147" s="44" t="s">
        <v>235</v>
      </c>
      <c r="B1147" s="44" t="str">
        <f>+'Cesiones Individuales'!C25</f>
        <v>MERLUZA COMUN</v>
      </c>
      <c r="C1147" s="44" t="s">
        <v>390</v>
      </c>
      <c r="D1147" s="41" t="str">
        <f>+'Cesiones Individuales'!E25</f>
        <v>CESIONARIO</v>
      </c>
      <c r="E1147" s="41" t="str">
        <f>+'Cesiones Individuales'!F25</f>
        <v>RES  51-18 EMBARCACION DON VICTORIANO I</v>
      </c>
      <c r="F1147" s="44" t="str">
        <f>+'Cesiones Individuales'!G25</f>
        <v>ENERO</v>
      </c>
      <c r="G1147" s="44" t="str">
        <f>+'Cesiones Individuales'!H25</f>
        <v>DICIEMBRE</v>
      </c>
      <c r="H1147" s="237">
        <f>+'Cesiones Individuales'!I25</f>
        <v>10</v>
      </c>
      <c r="I1147" s="237">
        <f>+'Cesiones Individuales'!J25</f>
        <v>0</v>
      </c>
      <c r="J1147" s="237">
        <f>+'Cesiones Individuales'!K25</f>
        <v>10</v>
      </c>
      <c r="K1147" s="240">
        <f>+'Cesiones Individuales'!L25</f>
        <v>8</v>
      </c>
      <c r="L1147" s="240">
        <f>+'Cesiones Individuales'!M25</f>
        <v>2</v>
      </c>
      <c r="M1147" s="244">
        <f>+'Cesiones Individuales'!N25</f>
        <v>0.8</v>
      </c>
      <c r="N1147" s="134" t="str">
        <f>+'Cesiones Individuales'!O25</f>
        <v>-</v>
      </c>
      <c r="O1147" s="236">
        <f>+'Cesiones Individuales'!P25</f>
        <v>43465</v>
      </c>
    </row>
    <row r="1148" spans="1:15" ht="15.75" customHeight="1">
      <c r="A1148" s="44" t="s">
        <v>235</v>
      </c>
      <c r="B1148" s="44" t="str">
        <f>+'Cesiones Individuales'!C26</f>
        <v>MERLUZA COMUN</v>
      </c>
      <c r="C1148" s="44" t="s">
        <v>390</v>
      </c>
      <c r="D1148" s="41" t="str">
        <f>+'Cesiones Individuales'!E26</f>
        <v>CESIONARIO</v>
      </c>
      <c r="E1148" s="41" t="str">
        <f>+'Cesiones Individuales'!F26</f>
        <v>RES  52-18 EMBARCACION GUACACHE I</v>
      </c>
      <c r="F1148" s="44" t="str">
        <f>+'Cesiones Individuales'!G26</f>
        <v>ENERO</v>
      </c>
      <c r="G1148" s="44" t="str">
        <f>+'Cesiones Individuales'!H26</f>
        <v>DICIEMBRE</v>
      </c>
      <c r="H1148" s="237">
        <f>+'Cesiones Individuales'!I26</f>
        <v>4</v>
      </c>
      <c r="I1148" s="237">
        <f>+'Cesiones Individuales'!J26</f>
        <v>0</v>
      </c>
      <c r="J1148" s="237">
        <f>+'Cesiones Individuales'!K26</f>
        <v>4</v>
      </c>
      <c r="K1148" s="240">
        <f>+'Cesiones Individuales'!L26</f>
        <v>0</v>
      </c>
      <c r="L1148" s="240">
        <f>+'Cesiones Individuales'!M26</f>
        <v>4</v>
      </c>
      <c r="M1148" s="244">
        <f>+'Cesiones Individuales'!N26</f>
        <v>0</v>
      </c>
      <c r="N1148" s="134" t="str">
        <f>+'Cesiones Individuales'!O26</f>
        <v>-</v>
      </c>
      <c r="O1148" s="236">
        <f>+'Cesiones Individuales'!P26</f>
        <v>43465</v>
      </c>
    </row>
    <row r="1149" spans="1:15" ht="15.75" customHeight="1">
      <c r="A1149" s="44" t="s">
        <v>235</v>
      </c>
      <c r="B1149" s="44" t="str">
        <f>+'Cesiones Individuales'!C27</f>
        <v>MERLUZA COMUN</v>
      </c>
      <c r="C1149" s="44" t="s">
        <v>390</v>
      </c>
      <c r="D1149" s="41" t="str">
        <f>+'Cesiones Individuales'!E27</f>
        <v>CESIONARIO</v>
      </c>
      <c r="E1149" s="41" t="str">
        <f>+'Cesiones Individuales'!F27</f>
        <v>RES  52-18 EMBARCACION TITAN DEL MAR</v>
      </c>
      <c r="F1149" s="44" t="str">
        <f>+'Cesiones Individuales'!G27</f>
        <v>ENERO</v>
      </c>
      <c r="G1149" s="44" t="str">
        <f>+'Cesiones Individuales'!H27</f>
        <v>DICIEMBRE</v>
      </c>
      <c r="H1149" s="237">
        <f>+'Cesiones Individuales'!I27</f>
        <v>1</v>
      </c>
      <c r="I1149" s="237">
        <f>+'Cesiones Individuales'!J27</f>
        <v>0</v>
      </c>
      <c r="J1149" s="237">
        <f>+'Cesiones Individuales'!K27</f>
        <v>1</v>
      </c>
      <c r="K1149" s="240">
        <f>+'Cesiones Individuales'!L27</f>
        <v>0</v>
      </c>
      <c r="L1149" s="240">
        <f>+'Cesiones Individuales'!M27</f>
        <v>1</v>
      </c>
      <c r="M1149" s="244">
        <f>+'Cesiones Individuales'!N27</f>
        <v>0</v>
      </c>
      <c r="N1149" s="134" t="str">
        <f>+'Cesiones Individuales'!O27</f>
        <v>-</v>
      </c>
      <c r="O1149" s="236">
        <f>+'Cesiones Individuales'!P27</f>
        <v>43465</v>
      </c>
    </row>
    <row r="1150" spans="1:15" ht="15.75" customHeight="1">
      <c r="A1150" s="44" t="s">
        <v>235</v>
      </c>
      <c r="B1150" s="44" t="str">
        <f>+'Cesiones Individuales'!C28</f>
        <v>MERLUZA COMUN</v>
      </c>
      <c r="C1150" s="44" t="s">
        <v>390</v>
      </c>
      <c r="D1150" s="41" t="str">
        <f>+'Cesiones Individuales'!E28</f>
        <v>CESIONARIO</v>
      </c>
      <c r="E1150" s="41" t="str">
        <f>+'Cesiones Individuales'!F28</f>
        <v>RES  55-18 EMBARCACION PEQUEÑA</v>
      </c>
      <c r="F1150" s="44" t="str">
        <f>+'Cesiones Individuales'!G28</f>
        <v>ENERO</v>
      </c>
      <c r="G1150" s="44" t="str">
        <f>+'Cesiones Individuales'!H28</f>
        <v>DICIEMBRE</v>
      </c>
      <c r="H1150" s="237">
        <f>+'Cesiones Individuales'!I28</f>
        <v>5</v>
      </c>
      <c r="I1150" s="237">
        <f>+'Cesiones Individuales'!J28</f>
        <v>0</v>
      </c>
      <c r="J1150" s="237">
        <f>+'Cesiones Individuales'!K28</f>
        <v>5</v>
      </c>
      <c r="K1150" s="240">
        <f>+'Cesiones Individuales'!L28</f>
        <v>1.365</v>
      </c>
      <c r="L1150" s="240">
        <f>+'Cesiones Individuales'!M28</f>
        <v>3.6349999999999998</v>
      </c>
      <c r="M1150" s="244">
        <f>+'Cesiones Individuales'!N28</f>
        <v>0.27300000000000002</v>
      </c>
      <c r="N1150" s="134" t="str">
        <f>+'Cesiones Individuales'!O28</f>
        <v>-</v>
      </c>
      <c r="O1150" s="236">
        <f>+'Cesiones Individuales'!P28</f>
        <v>43465</v>
      </c>
    </row>
    <row r="1151" spans="1:15" ht="15.75" customHeight="1">
      <c r="A1151" s="44" t="s">
        <v>235</v>
      </c>
      <c r="B1151" s="44" t="str">
        <f>+'Cesiones Individuales'!C29</f>
        <v>MERLUZA COMUN</v>
      </c>
      <c r="C1151" s="44" t="s">
        <v>390</v>
      </c>
      <c r="D1151" s="41" t="str">
        <f>+'Cesiones Individuales'!E29</f>
        <v>CESIONARIO</v>
      </c>
      <c r="E1151" s="41" t="str">
        <f>+'Cesiones Individuales'!F29</f>
        <v>RES  58-18 EMBARCACION DEIVIS JAVIER</v>
      </c>
      <c r="F1151" s="44" t="str">
        <f>+'Cesiones Individuales'!G29</f>
        <v>ENERO</v>
      </c>
      <c r="G1151" s="44" t="str">
        <f>+'Cesiones Individuales'!H29</f>
        <v>DICIEMBRE</v>
      </c>
      <c r="H1151" s="237">
        <f>+'Cesiones Individuales'!I29</f>
        <v>2</v>
      </c>
      <c r="I1151" s="237">
        <f>+'Cesiones Individuales'!J29</f>
        <v>0</v>
      </c>
      <c r="J1151" s="237">
        <f>+'Cesiones Individuales'!K29</f>
        <v>2</v>
      </c>
      <c r="K1151" s="240">
        <f>+'Cesiones Individuales'!L29</f>
        <v>0.08</v>
      </c>
      <c r="L1151" s="240">
        <f>+'Cesiones Individuales'!M29</f>
        <v>1.92</v>
      </c>
      <c r="M1151" s="244">
        <f>+'Cesiones Individuales'!N29</f>
        <v>0.04</v>
      </c>
      <c r="N1151" s="134" t="str">
        <f>+'Cesiones Individuales'!O29</f>
        <v>-</v>
      </c>
      <c r="O1151" s="236">
        <f>+'Cesiones Individuales'!P29</f>
        <v>43465</v>
      </c>
    </row>
    <row r="1152" spans="1:15" ht="15.75" customHeight="1">
      <c r="E1152" s="41"/>
    </row>
  </sheetData>
  <pageMargins left="0.7" right="0.7" top="0.75" bottom="0.75" header="0.3" footer="0.3"/>
  <pageSetup paperSize="1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80" t="s">
        <v>479</v>
      </c>
      <c r="H1" s="60"/>
    </row>
    <row r="2" spans="1:14">
      <c r="A2" s="81">
        <v>14760</v>
      </c>
    </row>
    <row r="3" spans="1:14">
      <c r="A3" s="79"/>
    </row>
    <row r="4" spans="1:14" ht="24">
      <c r="B4" s="75" t="s">
        <v>476</v>
      </c>
      <c r="C4" s="76" t="s">
        <v>477</v>
      </c>
      <c r="D4" s="77"/>
      <c r="E4" s="1177" t="s">
        <v>483</v>
      </c>
      <c r="F4" s="1177"/>
      <c r="G4" s="74" t="s">
        <v>478</v>
      </c>
      <c r="H4" s="62" t="s">
        <v>480</v>
      </c>
      <c r="J4" s="60"/>
      <c r="N4" s="61"/>
    </row>
    <row r="5" spans="1:14">
      <c r="B5" s="82" t="s">
        <v>445</v>
      </c>
      <c r="C5" s="85">
        <v>91584000</v>
      </c>
      <c r="D5" s="84">
        <v>0</v>
      </c>
      <c r="E5" s="63" t="s">
        <v>481</v>
      </c>
      <c r="F5" s="63" t="s">
        <v>486</v>
      </c>
      <c r="G5" s="63">
        <v>8.4811999999999995E-3</v>
      </c>
      <c r="H5" s="63">
        <f>G5*$A$2</f>
        <v>125.18251199999999</v>
      </c>
      <c r="I5" t="s">
        <v>492</v>
      </c>
    </row>
    <row r="6" spans="1:14">
      <c r="B6" s="70"/>
      <c r="C6" s="64"/>
      <c r="D6" s="66"/>
      <c r="E6" s="63"/>
      <c r="F6" s="63"/>
      <c r="G6" s="63"/>
      <c r="H6" s="63"/>
    </row>
    <row r="7" spans="1:14">
      <c r="B7" s="70"/>
      <c r="C7" s="64"/>
      <c r="D7" s="66"/>
      <c r="E7" s="63"/>
      <c r="F7" s="63"/>
      <c r="G7" s="63"/>
      <c r="H7" s="63"/>
    </row>
    <row r="8" spans="1:14">
      <c r="B8" s="70"/>
      <c r="C8" s="64"/>
      <c r="D8" s="66"/>
      <c r="E8" s="63"/>
      <c r="F8" s="63"/>
      <c r="G8" s="3"/>
      <c r="H8" s="63"/>
    </row>
    <row r="9" spans="1:14">
      <c r="B9" s="70"/>
      <c r="C9" s="64"/>
      <c r="D9" s="66"/>
      <c r="E9" s="63"/>
      <c r="F9" s="63"/>
      <c r="G9" s="63"/>
      <c r="H9" s="63"/>
    </row>
    <row r="10" spans="1:14">
      <c r="B10" s="71"/>
      <c r="C10" s="67"/>
      <c r="D10" s="69"/>
      <c r="E10" s="63"/>
      <c r="F10" s="63"/>
      <c r="G10" s="63"/>
      <c r="H10" s="63"/>
    </row>
    <row r="11" spans="1:14">
      <c r="B11" s="1179" t="s">
        <v>444</v>
      </c>
      <c r="C11" s="1179"/>
      <c r="D11" s="1179"/>
      <c r="E11" s="1179"/>
      <c r="F11" s="1179"/>
      <c r="G11" s="73">
        <f>SUM(G5:G10)</f>
        <v>8.4811999999999995E-3</v>
      </c>
      <c r="H11" s="73">
        <f>SUM(H5:H10)</f>
        <v>125.18251199999999</v>
      </c>
    </row>
    <row r="12" spans="1:14">
      <c r="B12" s="60"/>
      <c r="C12" s="60"/>
      <c r="D12" s="60"/>
      <c r="E12" s="60"/>
      <c r="F12" s="60"/>
      <c r="G12" s="60"/>
    </row>
    <row r="13" spans="1:14">
      <c r="B13" s="60"/>
      <c r="C13" s="60"/>
      <c r="D13" s="60"/>
      <c r="E13" s="60"/>
      <c r="F13" s="60"/>
      <c r="G13" s="60"/>
    </row>
    <row r="14" spans="1:14">
      <c r="B14" s="60"/>
      <c r="C14" s="60"/>
      <c r="D14" s="60"/>
      <c r="E14" s="60"/>
      <c r="F14" s="60"/>
      <c r="G14" s="60"/>
    </row>
    <row r="15" spans="1:14">
      <c r="B15" s="60"/>
      <c r="C15" s="60"/>
      <c r="D15" s="60"/>
      <c r="E15" s="60"/>
      <c r="F15" s="60"/>
      <c r="G15" s="60"/>
    </row>
    <row r="16" spans="1:14" ht="24">
      <c r="B16" s="75" t="s">
        <v>476</v>
      </c>
      <c r="C16" s="76" t="s">
        <v>477</v>
      </c>
      <c r="D16" s="77"/>
      <c r="E16" s="1177" t="s">
        <v>483</v>
      </c>
      <c r="F16" s="1177"/>
      <c r="G16" s="74" t="s">
        <v>478</v>
      </c>
      <c r="H16" s="62" t="s">
        <v>480</v>
      </c>
    </row>
    <row r="17" spans="2:9">
      <c r="B17" s="82" t="s">
        <v>446</v>
      </c>
      <c r="C17" s="83">
        <v>76014281</v>
      </c>
      <c r="D17" s="84">
        <v>6</v>
      </c>
      <c r="E17" s="63" t="s">
        <v>481</v>
      </c>
      <c r="F17" s="63" t="s">
        <v>484</v>
      </c>
      <c r="G17" s="63">
        <v>7.47E-5</v>
      </c>
      <c r="H17" s="63">
        <f>G17*$A$2</f>
        <v>1.1025719999999999</v>
      </c>
      <c r="I17" t="s">
        <v>492</v>
      </c>
    </row>
    <row r="18" spans="2:9">
      <c r="B18" s="70"/>
      <c r="C18" s="65"/>
      <c r="D18" s="66"/>
      <c r="E18" s="63" t="s">
        <v>482</v>
      </c>
      <c r="F18" s="63" t="s">
        <v>485</v>
      </c>
      <c r="G18" s="63">
        <v>2.3E-3</v>
      </c>
      <c r="H18" s="63">
        <f>G18*A2</f>
        <v>33.948</v>
      </c>
      <c r="I18" s="60" t="s">
        <v>492</v>
      </c>
    </row>
    <row r="19" spans="2:9">
      <c r="B19" s="70"/>
      <c r="C19" s="65"/>
      <c r="D19" s="66"/>
      <c r="E19" s="63"/>
      <c r="F19" s="63"/>
      <c r="G19" s="63"/>
      <c r="H19" s="63"/>
      <c r="I19" s="60"/>
    </row>
    <row r="20" spans="2:9">
      <c r="B20" s="70"/>
      <c r="C20" s="65"/>
      <c r="D20" s="66"/>
      <c r="E20" s="63"/>
      <c r="F20" s="63"/>
      <c r="G20" s="63"/>
      <c r="H20" s="63"/>
      <c r="I20" s="60"/>
    </row>
    <row r="21" spans="2:9">
      <c r="B21" s="70"/>
      <c r="C21" s="65"/>
      <c r="D21" s="66"/>
      <c r="E21" s="63"/>
      <c r="F21" s="63"/>
      <c r="G21" s="63"/>
      <c r="H21" s="63"/>
      <c r="I21" s="60"/>
    </row>
    <row r="22" spans="2:9">
      <c r="B22" s="70"/>
      <c r="C22" s="65"/>
      <c r="D22" s="66"/>
      <c r="E22" s="63"/>
      <c r="F22" s="63"/>
      <c r="G22" s="63"/>
      <c r="H22" s="63"/>
      <c r="I22" s="60"/>
    </row>
    <row r="23" spans="2:9">
      <c r="B23" s="71"/>
      <c r="C23" s="68"/>
      <c r="D23" s="69"/>
      <c r="E23" s="63"/>
      <c r="F23" s="63"/>
      <c r="G23" s="63"/>
      <c r="H23" s="63"/>
      <c r="I23" s="60"/>
    </row>
    <row r="24" spans="2:9">
      <c r="B24" s="1179" t="s">
        <v>444</v>
      </c>
      <c r="C24" s="1179"/>
      <c r="D24" s="1179"/>
      <c r="E24" s="1179"/>
      <c r="F24" s="1179"/>
      <c r="G24" s="73">
        <f>SUM(G17:G23)</f>
        <v>2.3747E-3</v>
      </c>
      <c r="H24" s="73">
        <f>SUM(H17:H23)</f>
        <v>35.050572000000003</v>
      </c>
      <c r="I24" s="60"/>
    </row>
    <row r="25" spans="2:9">
      <c r="B25" s="60"/>
      <c r="C25" s="60"/>
      <c r="D25" s="60"/>
      <c r="E25" s="60"/>
      <c r="F25" s="60"/>
      <c r="G25" s="60"/>
      <c r="H25" s="60"/>
    </row>
    <row r="26" spans="2:9">
      <c r="B26" s="60"/>
      <c r="C26" s="60"/>
      <c r="D26" s="60"/>
      <c r="E26" s="60"/>
      <c r="F26" s="72"/>
      <c r="G26" s="60"/>
      <c r="H26" s="60"/>
    </row>
    <row r="27" spans="2:9">
      <c r="B27" s="60"/>
      <c r="C27" s="60"/>
      <c r="D27" s="60"/>
      <c r="E27" s="60"/>
      <c r="F27" s="72"/>
      <c r="G27" s="60"/>
      <c r="H27" s="60"/>
    </row>
    <row r="28" spans="2:9" ht="24">
      <c r="B28" s="75" t="s">
        <v>476</v>
      </c>
      <c r="C28" s="76" t="s">
        <v>477</v>
      </c>
      <c r="D28" s="77"/>
      <c r="E28" s="1177" t="s">
        <v>483</v>
      </c>
      <c r="F28" s="1177"/>
      <c r="G28" s="74" t="s">
        <v>478</v>
      </c>
      <c r="H28" s="62" t="s">
        <v>480</v>
      </c>
    </row>
    <row r="29" spans="2:9">
      <c r="B29" s="82" t="s">
        <v>447</v>
      </c>
      <c r="C29" s="90">
        <v>76189335</v>
      </c>
      <c r="D29" s="90">
        <v>1</v>
      </c>
      <c r="E29" s="63" t="s">
        <v>481</v>
      </c>
      <c r="F29" s="86" t="s">
        <v>487</v>
      </c>
      <c r="G29" s="87">
        <v>6.6588000000000003E-3</v>
      </c>
      <c r="H29" s="86">
        <f>G29*$A$2</f>
        <v>98.283888000000005</v>
      </c>
      <c r="I29" t="s">
        <v>492</v>
      </c>
    </row>
    <row r="30" spans="2:9">
      <c r="B30" s="70"/>
      <c r="C30" s="60"/>
      <c r="D30" s="60"/>
      <c r="E30" s="63" t="s">
        <v>491</v>
      </c>
      <c r="F30" s="86" t="s">
        <v>490</v>
      </c>
      <c r="G30" s="86">
        <v>-3.0000000000000001E-5</v>
      </c>
      <c r="H30" s="86">
        <f>G30*$A$2</f>
        <v>-0.44280000000000003</v>
      </c>
      <c r="I30" t="s">
        <v>492</v>
      </c>
    </row>
    <row r="31" spans="2:9">
      <c r="B31" s="70"/>
      <c r="C31" s="60"/>
      <c r="D31" s="60"/>
      <c r="E31" s="63" t="s">
        <v>481</v>
      </c>
      <c r="F31" s="86" t="s">
        <v>488</v>
      </c>
      <c r="G31" s="86">
        <v>6.6287999999999998E-3</v>
      </c>
      <c r="H31" s="86">
        <f>G31*$A$2</f>
        <v>97.841087999999999</v>
      </c>
      <c r="I31" t="s">
        <v>492</v>
      </c>
    </row>
    <row r="32" spans="2:9">
      <c r="B32" s="88"/>
      <c r="E32" s="63" t="s">
        <v>482</v>
      </c>
      <c r="F32" s="86" t="s">
        <v>489</v>
      </c>
      <c r="G32" s="86">
        <v>1.7503E-3</v>
      </c>
      <c r="H32" s="86">
        <f>G32*$A$2</f>
        <v>25.834427999999999</v>
      </c>
      <c r="I32" t="s">
        <v>492</v>
      </c>
    </row>
    <row r="33" spans="2:9">
      <c r="B33" s="88"/>
      <c r="E33" s="3"/>
      <c r="F33" s="3"/>
      <c r="G33" s="63"/>
      <c r="H33" s="63"/>
    </row>
    <row r="34" spans="2:9">
      <c r="B34" s="88"/>
      <c r="E34" s="3"/>
      <c r="F34" s="3"/>
      <c r="G34" s="3"/>
      <c r="H34" s="3"/>
    </row>
    <row r="35" spans="2:9">
      <c r="B35" s="88"/>
      <c r="E35" s="3"/>
      <c r="F35" s="3"/>
      <c r="G35" s="3"/>
      <c r="H35" s="3"/>
    </row>
    <row r="36" spans="2:9">
      <c r="B36" s="89"/>
      <c r="E36" s="3"/>
      <c r="F36" s="3"/>
      <c r="G36" s="3"/>
      <c r="H36" s="3"/>
    </row>
    <row r="37" spans="2:9">
      <c r="B37" s="1179" t="s">
        <v>444</v>
      </c>
      <c r="C37" s="1179"/>
      <c r="D37" s="1179"/>
      <c r="E37" s="1179"/>
      <c r="F37" s="1179"/>
      <c r="G37" s="73">
        <f>G29+G30+G32</f>
        <v>8.3791000000000004E-3</v>
      </c>
      <c r="H37" s="73">
        <f>H29+H30+H32</f>
        <v>123.675516</v>
      </c>
    </row>
    <row r="40" spans="2:9" ht="24">
      <c r="B40" s="78" t="s">
        <v>476</v>
      </c>
      <c r="C40" s="76" t="s">
        <v>477</v>
      </c>
      <c r="D40" s="77"/>
      <c r="E40" s="1177" t="s">
        <v>483</v>
      </c>
      <c r="F40" s="1177"/>
      <c r="G40" s="74" t="s">
        <v>478</v>
      </c>
      <c r="H40" s="62" t="s">
        <v>480</v>
      </c>
    </row>
    <row r="41" spans="2:9">
      <c r="B41" s="82" t="s">
        <v>448</v>
      </c>
      <c r="C41" s="90">
        <v>5226590</v>
      </c>
      <c r="D41" s="90">
        <v>8</v>
      </c>
      <c r="E41" s="63" t="s">
        <v>481</v>
      </c>
      <c r="F41" s="63" t="s">
        <v>493</v>
      </c>
      <c r="G41" s="86">
        <v>8.4489000000000005E-3</v>
      </c>
      <c r="H41" s="86">
        <f>G41*$A$2</f>
        <v>124.705764</v>
      </c>
      <c r="I41" t="s">
        <v>492</v>
      </c>
    </row>
    <row r="42" spans="2:9">
      <c r="B42" s="88"/>
      <c r="E42" s="63" t="s">
        <v>482</v>
      </c>
      <c r="F42" s="63" t="s">
        <v>496</v>
      </c>
      <c r="G42" s="86">
        <v>1.033E-4</v>
      </c>
      <c r="H42" s="86">
        <f>G42*$A$2</f>
        <v>1.524708</v>
      </c>
      <c r="I42" t="s">
        <v>492</v>
      </c>
    </row>
    <row r="43" spans="2:9">
      <c r="B43" s="88"/>
      <c r="E43" s="63" t="s">
        <v>494</v>
      </c>
      <c r="F43" s="63" t="s">
        <v>495</v>
      </c>
      <c r="G43" s="86">
        <v>-2.0029999999999999E-4</v>
      </c>
      <c r="H43" s="86">
        <f>G43*$A$2</f>
        <v>-2.9564279999999998</v>
      </c>
      <c r="I43" t="s">
        <v>492</v>
      </c>
    </row>
    <row r="44" spans="2:9">
      <c r="B44" s="88"/>
      <c r="E44" s="63"/>
      <c r="F44" s="63"/>
      <c r="G44" s="86"/>
      <c r="H44" s="86"/>
    </row>
    <row r="45" spans="2:9">
      <c r="B45" s="88"/>
      <c r="E45" s="63"/>
      <c r="F45" s="63"/>
      <c r="G45" s="86"/>
      <c r="H45" s="86"/>
    </row>
    <row r="46" spans="2:9">
      <c r="B46" s="89"/>
      <c r="E46" s="63"/>
      <c r="F46" s="63"/>
      <c r="G46" s="86"/>
      <c r="H46" s="86"/>
    </row>
    <row r="47" spans="2:9">
      <c r="B47" s="1179" t="s">
        <v>444</v>
      </c>
      <c r="C47" s="1179"/>
      <c r="D47" s="1179"/>
      <c r="E47" s="1179"/>
      <c r="F47" s="1179"/>
      <c r="G47" s="73">
        <f>SUM(G41:G46)</f>
        <v>8.3519000000000006E-3</v>
      </c>
      <c r="H47" s="73">
        <f>SUM(H41:H46)</f>
        <v>123.274044</v>
      </c>
    </row>
    <row r="48" spans="2:9">
      <c r="E48" s="60"/>
    </row>
    <row r="49" spans="2:12">
      <c r="E49" s="60"/>
    </row>
    <row r="50" spans="2:12" ht="24">
      <c r="B50" s="78" t="s">
        <v>476</v>
      </c>
      <c r="C50" s="76" t="s">
        <v>477</v>
      </c>
      <c r="D50" s="77"/>
      <c r="E50" s="1177" t="s">
        <v>483</v>
      </c>
      <c r="F50" s="1177"/>
      <c r="G50" s="74" t="s">
        <v>478</v>
      </c>
      <c r="H50" s="62" t="s">
        <v>480</v>
      </c>
      <c r="I50">
        <v>1.0000000000000001E-5</v>
      </c>
    </row>
    <row r="51" spans="2:12">
      <c r="B51" s="82" t="s">
        <v>449</v>
      </c>
      <c r="C51" s="90">
        <v>76346240</v>
      </c>
      <c r="D51" s="90">
        <v>4</v>
      </c>
      <c r="E51" s="63" t="s">
        <v>481</v>
      </c>
      <c r="F51" s="63" t="s">
        <v>497</v>
      </c>
      <c r="G51" s="86">
        <v>1.05576E-2</v>
      </c>
      <c r="H51" s="86">
        <f t="shared" ref="H51:H56" si="0">G51*$A$2</f>
        <v>155.83017599999999</v>
      </c>
    </row>
    <row r="52" spans="2:12">
      <c r="B52" s="88"/>
      <c r="E52" s="63" t="s">
        <v>494</v>
      </c>
      <c r="F52" s="63" t="s">
        <v>504</v>
      </c>
      <c r="G52" s="86">
        <f>-I50*30</f>
        <v>-3.0000000000000003E-4</v>
      </c>
      <c r="H52" s="86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503</v>
      </c>
    </row>
    <row r="53" spans="2:12">
      <c r="B53" s="88"/>
      <c r="E53" s="63" t="s">
        <v>494</v>
      </c>
      <c r="F53" s="63" t="s">
        <v>502</v>
      </c>
      <c r="G53" s="86">
        <f>-I50*8</f>
        <v>-8.0000000000000007E-5</v>
      </c>
      <c r="H53" s="86">
        <f t="shared" si="0"/>
        <v>-1.1808000000000001</v>
      </c>
      <c r="I53">
        <v>1.01773E-2</v>
      </c>
      <c r="J53">
        <f>I53*$A$2</f>
        <v>150.216948</v>
      </c>
      <c r="K53" s="91">
        <f>I52-I53</f>
        <v>8.0099999999999616E-5</v>
      </c>
      <c r="L53" t="s">
        <v>501</v>
      </c>
    </row>
    <row r="54" spans="2:12">
      <c r="B54" s="88"/>
      <c r="E54" s="63" t="s">
        <v>482</v>
      </c>
      <c r="F54" s="63" t="s">
        <v>498</v>
      </c>
      <c r="G54" s="86">
        <v>1.3550299999999999E-2</v>
      </c>
      <c r="H54" s="86">
        <f t="shared" si="0"/>
        <v>200.00242799999998</v>
      </c>
    </row>
    <row r="55" spans="2:12">
      <c r="B55" s="88"/>
      <c r="E55" s="63" t="s">
        <v>482</v>
      </c>
      <c r="F55" s="63" t="s">
        <v>533</v>
      </c>
      <c r="G55" s="86">
        <v>6.9709000000000004E-3</v>
      </c>
      <c r="H55" s="86">
        <f t="shared" si="0"/>
        <v>102.890484</v>
      </c>
    </row>
    <row r="56" spans="2:12">
      <c r="B56" s="88"/>
      <c r="E56" s="63" t="s">
        <v>500</v>
      </c>
      <c r="F56" s="63" t="s">
        <v>499</v>
      </c>
      <c r="G56" s="86">
        <v>-1.3550299999999999E-2</v>
      </c>
      <c r="H56" s="86">
        <f t="shared" si="0"/>
        <v>-200.00242799999998</v>
      </c>
    </row>
    <row r="57" spans="2:12">
      <c r="B57" s="88"/>
      <c r="E57" s="63"/>
      <c r="G57" s="86"/>
      <c r="H57" s="86"/>
    </row>
    <row r="58" spans="2:12">
      <c r="B58" s="89"/>
      <c r="E58" s="63"/>
      <c r="F58" s="63"/>
      <c r="G58" s="86"/>
      <c r="H58" s="86"/>
    </row>
    <row r="59" spans="2:12">
      <c r="B59" s="1179" t="s">
        <v>444</v>
      </c>
      <c r="C59" s="1179"/>
      <c r="D59" s="1179"/>
      <c r="E59" s="1179"/>
      <c r="F59" s="1179"/>
      <c r="G59" s="112">
        <f>SUM(G51:G58)</f>
        <v>1.7148499999999997E-2</v>
      </c>
      <c r="H59" s="112">
        <f>SUM(H51:H58)</f>
        <v>253.11186000000001</v>
      </c>
    </row>
    <row r="60" spans="2:12">
      <c r="E60" s="60"/>
      <c r="F60" s="60"/>
      <c r="G60" s="60">
        <f>SUM(G51:G55)</f>
        <v>3.0698799999999998E-2</v>
      </c>
      <c r="H60" s="60">
        <f>SUM(H51:H55)</f>
        <v>453.11428799999999</v>
      </c>
    </row>
    <row r="61" spans="2:12">
      <c r="E61" s="60"/>
      <c r="F61" s="60"/>
      <c r="G61" s="60"/>
    </row>
    <row r="62" spans="2:12">
      <c r="E62" s="60"/>
      <c r="F62" s="60"/>
      <c r="G62" s="60"/>
    </row>
    <row r="63" spans="2:12">
      <c r="E63" s="60"/>
      <c r="F63" s="60"/>
      <c r="G63" s="60"/>
    </row>
    <row r="64" spans="2:12" ht="24">
      <c r="B64" s="78" t="s">
        <v>476</v>
      </c>
      <c r="C64" s="76" t="s">
        <v>477</v>
      </c>
      <c r="D64" s="77"/>
      <c r="E64" s="1177" t="s">
        <v>483</v>
      </c>
      <c r="F64" s="1177"/>
      <c r="G64" s="78" t="s">
        <v>478</v>
      </c>
      <c r="H64" s="62" t="s">
        <v>480</v>
      </c>
    </row>
    <row r="65" spans="2:8">
      <c r="B65" s="82" t="s">
        <v>450</v>
      </c>
      <c r="C65" s="85">
        <v>77318350</v>
      </c>
      <c r="D65" s="84">
        <v>3</v>
      </c>
      <c r="E65" s="63" t="s">
        <v>481</v>
      </c>
      <c r="F65" s="63" t="s">
        <v>534</v>
      </c>
      <c r="G65" s="86">
        <v>1.72724E-2</v>
      </c>
      <c r="H65" s="86">
        <f>G65*A2</f>
        <v>254.94062400000001</v>
      </c>
    </row>
    <row r="66" spans="2:8">
      <c r="B66" s="70"/>
      <c r="C66" s="64"/>
      <c r="D66" s="66"/>
      <c r="E66" s="63"/>
      <c r="F66" s="63"/>
      <c r="G66" s="86"/>
      <c r="H66" s="86"/>
    </row>
    <row r="67" spans="2:8">
      <c r="B67" s="70"/>
      <c r="C67" s="64"/>
      <c r="D67" s="66"/>
      <c r="E67" s="63"/>
      <c r="F67" s="63"/>
      <c r="G67" s="86"/>
      <c r="H67" s="86"/>
    </row>
    <row r="68" spans="2:8">
      <c r="B68" s="70"/>
      <c r="C68" s="64"/>
      <c r="D68" s="66"/>
      <c r="E68" s="63"/>
      <c r="F68" s="63"/>
      <c r="G68" s="86"/>
      <c r="H68" s="86"/>
    </row>
    <row r="69" spans="2:8">
      <c r="B69" s="70"/>
      <c r="C69" s="64"/>
      <c r="D69" s="66"/>
      <c r="E69" s="63"/>
      <c r="F69" s="63"/>
      <c r="G69" s="86"/>
      <c r="H69" s="86"/>
    </row>
    <row r="70" spans="2:8">
      <c r="B70" s="71"/>
      <c r="C70" s="67"/>
      <c r="D70" s="69"/>
      <c r="E70" s="63"/>
      <c r="F70" s="63"/>
      <c r="G70" s="86"/>
      <c r="H70" s="86"/>
    </row>
    <row r="71" spans="2:8">
      <c r="B71" s="1179" t="s">
        <v>444</v>
      </c>
      <c r="C71" s="1179"/>
      <c r="D71" s="1179"/>
      <c r="E71" s="1179"/>
      <c r="F71" s="1179"/>
      <c r="G71" s="112">
        <f>SUM(G65:G70)</f>
        <v>1.72724E-2</v>
      </c>
      <c r="H71" s="112">
        <f>SUM(H65:H70)</f>
        <v>254.94062400000001</v>
      </c>
    </row>
    <row r="72" spans="2:8">
      <c r="B72" s="60"/>
      <c r="C72" s="60"/>
      <c r="D72" s="60"/>
      <c r="E72" s="60"/>
      <c r="F72" s="60"/>
      <c r="G72" s="60"/>
    </row>
    <row r="73" spans="2:8">
      <c r="B73" s="60"/>
      <c r="C73" s="60"/>
      <c r="D73" s="60"/>
      <c r="E73" s="60"/>
      <c r="F73" s="60"/>
      <c r="G73" s="60"/>
    </row>
    <row r="74" spans="2:8">
      <c r="B74" s="60"/>
      <c r="C74" s="60"/>
      <c r="D74" s="60"/>
      <c r="E74" s="60"/>
      <c r="F74" s="60"/>
      <c r="G74" s="60"/>
    </row>
    <row r="75" spans="2:8">
      <c r="B75" s="60"/>
      <c r="C75" s="60"/>
      <c r="D75" s="60"/>
      <c r="E75" s="60"/>
      <c r="F75" s="60"/>
      <c r="G75" s="60"/>
    </row>
    <row r="76" spans="2:8" ht="24">
      <c r="B76" s="78" t="s">
        <v>476</v>
      </c>
      <c r="C76" s="76" t="s">
        <v>477</v>
      </c>
      <c r="D76" s="77"/>
      <c r="E76" s="1177" t="s">
        <v>483</v>
      </c>
      <c r="F76" s="1177"/>
      <c r="G76" s="78" t="s">
        <v>478</v>
      </c>
      <c r="H76" s="62" t="s">
        <v>480</v>
      </c>
    </row>
    <row r="77" spans="2:8">
      <c r="B77" s="82" t="s">
        <v>396</v>
      </c>
      <c r="C77" s="90">
        <v>6322197</v>
      </c>
      <c r="D77" s="90" t="s">
        <v>451</v>
      </c>
      <c r="E77" s="63" t="s">
        <v>481</v>
      </c>
      <c r="F77" s="86" t="s">
        <v>535</v>
      </c>
      <c r="G77" s="86">
        <v>2.95681E-2</v>
      </c>
      <c r="H77" s="86">
        <f>G77*A2</f>
        <v>436.42515600000002</v>
      </c>
    </row>
    <row r="78" spans="2:8">
      <c r="B78" s="70"/>
      <c r="C78" s="60"/>
      <c r="D78" s="60"/>
      <c r="E78" s="63"/>
      <c r="F78" s="86"/>
      <c r="G78" s="63"/>
      <c r="H78" s="3"/>
    </row>
    <row r="79" spans="2:8">
      <c r="B79" s="70"/>
      <c r="C79" s="60"/>
      <c r="D79" s="60"/>
      <c r="E79" s="63"/>
      <c r="F79" s="63"/>
      <c r="G79" s="63"/>
      <c r="H79" s="3"/>
    </row>
    <row r="80" spans="2:8">
      <c r="B80" s="70"/>
      <c r="C80" s="60"/>
      <c r="D80" s="60"/>
      <c r="E80" s="63"/>
      <c r="F80" s="63"/>
      <c r="G80" s="63"/>
      <c r="H80" s="3"/>
    </row>
    <row r="81" spans="2:13">
      <c r="B81" s="70"/>
      <c r="C81" s="60"/>
      <c r="D81" s="60"/>
      <c r="E81" s="63"/>
      <c r="F81" s="63"/>
      <c r="G81" s="63"/>
      <c r="H81" s="3"/>
    </row>
    <row r="82" spans="2:13">
      <c r="B82" s="70"/>
      <c r="C82" s="60"/>
      <c r="D82" s="60"/>
      <c r="E82" s="63"/>
      <c r="F82" s="63"/>
      <c r="G82" s="63"/>
      <c r="H82" s="3"/>
    </row>
    <row r="83" spans="2:13">
      <c r="B83" s="71"/>
      <c r="C83" s="60"/>
      <c r="D83" s="60"/>
      <c r="E83" s="63"/>
      <c r="F83" s="63"/>
      <c r="G83" s="63"/>
      <c r="H83" s="3"/>
    </row>
    <row r="84" spans="2:13">
      <c r="B84" s="1179" t="s">
        <v>444</v>
      </c>
      <c r="C84" s="1179"/>
      <c r="D84" s="1179"/>
      <c r="E84" s="1179"/>
      <c r="F84" s="1179"/>
      <c r="G84" s="112">
        <f>SUM(G77:G83)</f>
        <v>2.95681E-2</v>
      </c>
      <c r="H84" s="112">
        <f>SUM(H77:H83)</f>
        <v>436.42515600000002</v>
      </c>
    </row>
    <row r="85" spans="2:13">
      <c r="B85" s="60"/>
      <c r="C85" s="60"/>
      <c r="D85" s="60"/>
      <c r="E85" s="60"/>
      <c r="F85" s="60"/>
      <c r="G85" s="60"/>
      <c r="I85">
        <v>76.478999999999999</v>
      </c>
    </row>
    <row r="86" spans="2:13">
      <c r="B86" s="60"/>
      <c r="C86" s="60"/>
      <c r="D86" s="60"/>
      <c r="E86" s="60"/>
      <c r="F86" s="60"/>
      <c r="G86" s="60"/>
      <c r="I86" s="3" t="s">
        <v>550</v>
      </c>
      <c r="J86" s="3" t="s">
        <v>551</v>
      </c>
      <c r="K86" s="116" t="s">
        <v>548</v>
      </c>
      <c r="L86" s="116" t="s">
        <v>549</v>
      </c>
    </row>
    <row r="87" spans="2:13" ht="24">
      <c r="B87" s="78" t="s">
        <v>476</v>
      </c>
      <c r="C87" s="76" t="s">
        <v>477</v>
      </c>
      <c r="D87" s="77"/>
      <c r="E87" s="1177" t="s">
        <v>483</v>
      </c>
      <c r="F87" s="1177"/>
      <c r="G87" s="78" t="s">
        <v>478</v>
      </c>
      <c r="H87" s="117" t="s">
        <v>480</v>
      </c>
      <c r="I87" s="3">
        <v>1.0000000000000001E-5</v>
      </c>
      <c r="J87" s="3">
        <v>1.5999999999999999E-5</v>
      </c>
      <c r="K87" s="89"/>
      <c r="L87" s="89"/>
    </row>
    <row r="88" spans="2:13">
      <c r="B88" s="60" t="s">
        <v>452</v>
      </c>
      <c r="C88" s="60">
        <v>96962720</v>
      </c>
      <c r="D88" s="60">
        <v>5</v>
      </c>
      <c r="E88" s="63" t="s">
        <v>481</v>
      </c>
      <c r="F88" s="86" t="s">
        <v>536</v>
      </c>
      <c r="G88" s="86">
        <v>0.17089589999999999</v>
      </c>
      <c r="H88" s="86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0"/>
      <c r="C89" s="60"/>
      <c r="D89" s="60"/>
      <c r="E89" s="120" t="s">
        <v>494</v>
      </c>
      <c r="F89" s="120" t="s">
        <v>544</v>
      </c>
      <c r="G89" s="120">
        <v>-7.3849999999999999E-2</v>
      </c>
      <c r="H89" s="121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60"/>
      <c r="C90" s="60"/>
      <c r="D90" s="60"/>
      <c r="E90" s="63" t="s">
        <v>482</v>
      </c>
      <c r="F90" s="63" t="s">
        <v>547</v>
      </c>
      <c r="G90" s="63">
        <v>0</v>
      </c>
      <c r="H90" s="86">
        <f t="shared" si="1"/>
        <v>0</v>
      </c>
      <c r="I90" s="118">
        <v>1625</v>
      </c>
      <c r="J90">
        <v>0</v>
      </c>
      <c r="K90" s="118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60"/>
      <c r="C91" s="60"/>
      <c r="D91" s="60"/>
      <c r="E91" s="63" t="s">
        <v>482</v>
      </c>
      <c r="F91" s="63" t="s">
        <v>537</v>
      </c>
      <c r="G91" s="63">
        <v>5.1713999999999996E-3</v>
      </c>
      <c r="H91" s="86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60"/>
      <c r="C92" s="60"/>
      <c r="D92" s="60"/>
      <c r="E92" s="63" t="s">
        <v>539</v>
      </c>
      <c r="F92" s="63" t="s">
        <v>538</v>
      </c>
      <c r="G92" s="63">
        <v>-5.1713999999999996E-3</v>
      </c>
      <c r="H92" s="86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60"/>
      <c r="C93" s="60"/>
      <c r="D93" s="60"/>
      <c r="E93" s="63" t="s">
        <v>541</v>
      </c>
      <c r="F93" s="63" t="s">
        <v>540</v>
      </c>
      <c r="G93" s="63">
        <v>5.1713999999999996E-3</v>
      </c>
      <c r="H93" s="86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60"/>
      <c r="C94" s="60"/>
      <c r="D94" s="60"/>
      <c r="E94" s="63" t="s">
        <v>543</v>
      </c>
      <c r="F94" s="63" t="s">
        <v>542</v>
      </c>
      <c r="G94" s="113" t="s">
        <v>24</v>
      </c>
      <c r="H94" s="114" t="s">
        <v>24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60"/>
      <c r="C95" s="60"/>
      <c r="D95" s="60"/>
      <c r="E95" s="63" t="s">
        <v>494</v>
      </c>
      <c r="F95" s="63" t="s">
        <v>545</v>
      </c>
      <c r="G95" s="63">
        <v>-0.1053169</v>
      </c>
      <c r="H95" s="86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60"/>
      <c r="C96" s="60"/>
      <c r="D96" s="60"/>
      <c r="E96" s="63" t="s">
        <v>494</v>
      </c>
      <c r="F96" s="63" t="s">
        <v>546</v>
      </c>
      <c r="G96" s="63">
        <v>-7.9705000000000002E-3</v>
      </c>
      <c r="H96" s="86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60"/>
      <c r="C97" s="60"/>
      <c r="D97" s="60"/>
      <c r="E97" s="63" t="s">
        <v>553</v>
      </c>
      <c r="F97" s="63" t="s">
        <v>552</v>
      </c>
      <c r="G97" s="63">
        <v>8.2799999999999992E-3</v>
      </c>
      <c r="H97" s="86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60"/>
      <c r="C98" s="60"/>
      <c r="D98" s="60"/>
      <c r="E98" s="63"/>
      <c r="F98" s="63"/>
      <c r="G98" s="63"/>
      <c r="H98" s="86"/>
    </row>
    <row r="99" spans="2:16">
      <c r="B99" s="60"/>
      <c r="C99" s="60"/>
      <c r="D99" s="60"/>
      <c r="F99" s="60"/>
      <c r="G99" s="60">
        <f>SUM(G88:G98)</f>
        <v>-2.7901000000000228E-3</v>
      </c>
      <c r="H99" s="60">
        <f>SUM(H88:H98)</f>
        <v>-41.181876000000244</v>
      </c>
    </row>
    <row r="100" spans="2:16">
      <c r="B100" s="60"/>
      <c r="C100" s="60"/>
      <c r="D100" s="60"/>
      <c r="E100" s="60"/>
      <c r="F100" s="60" t="s">
        <v>554</v>
      </c>
    </row>
    <row r="101" spans="2:16">
      <c r="B101" s="60"/>
      <c r="C101" s="60"/>
      <c r="D101" s="60"/>
      <c r="E101" s="60"/>
      <c r="F101" s="60"/>
      <c r="G101" s="60"/>
    </row>
    <row r="102" spans="2:16">
      <c r="B102" s="60"/>
      <c r="C102" s="60"/>
      <c r="D102" s="60"/>
      <c r="E102" s="60"/>
      <c r="F102" s="60"/>
      <c r="G102" s="60"/>
    </row>
    <row r="103" spans="2:16">
      <c r="B103" s="60"/>
      <c r="C103" s="60"/>
      <c r="D103" s="60"/>
      <c r="E103" s="60"/>
      <c r="F103" s="60"/>
      <c r="G103" s="60"/>
    </row>
    <row r="104" spans="2:16">
      <c r="B104" s="60"/>
      <c r="C104" s="60"/>
      <c r="D104" s="60"/>
      <c r="E104" s="60"/>
      <c r="F104" s="60"/>
      <c r="G104" s="60"/>
    </row>
    <row r="105" spans="2:16">
      <c r="B105" s="60"/>
      <c r="C105" s="60"/>
      <c r="D105" s="60"/>
      <c r="E105" s="60"/>
      <c r="F105" s="60"/>
      <c r="G105" s="60"/>
      <c r="J105" s="124" t="s">
        <v>550</v>
      </c>
      <c r="K105" s="124" t="s">
        <v>551</v>
      </c>
      <c r="L105" s="125" t="s">
        <v>548</v>
      </c>
      <c r="M105" s="127" t="s">
        <v>549</v>
      </c>
      <c r="N105" s="1180" t="s">
        <v>556</v>
      </c>
      <c r="O105" s="1181"/>
      <c r="P105" s="1182"/>
    </row>
    <row r="106" spans="2:16" ht="24">
      <c r="B106" s="119" t="s">
        <v>476</v>
      </c>
      <c r="C106" s="76" t="s">
        <v>477</v>
      </c>
      <c r="D106" s="77"/>
      <c r="E106" s="1177" t="s">
        <v>483</v>
      </c>
      <c r="F106" s="1177"/>
      <c r="G106" s="119" t="s">
        <v>478</v>
      </c>
      <c r="H106" s="62" t="s">
        <v>480</v>
      </c>
      <c r="I106" s="129"/>
      <c r="J106" s="116">
        <v>1.0000000000000001E-5</v>
      </c>
      <c r="K106" s="116"/>
      <c r="L106" s="88"/>
      <c r="M106" s="126"/>
      <c r="N106" s="1183" t="s">
        <v>550</v>
      </c>
      <c r="O106" s="1183"/>
      <c r="P106" s="4" t="s">
        <v>551</v>
      </c>
    </row>
    <row r="107" spans="2:16">
      <c r="B107" s="73" t="s">
        <v>453</v>
      </c>
      <c r="C107" s="122">
        <v>5583535</v>
      </c>
      <c r="D107" s="123">
        <v>7</v>
      </c>
      <c r="E107" s="63" t="s">
        <v>481</v>
      </c>
      <c r="F107" s="3" t="s">
        <v>555</v>
      </c>
      <c r="G107" s="63">
        <v>1.7503E-3</v>
      </c>
      <c r="H107" s="63">
        <f>G107*A2</f>
        <v>25.834427999999999</v>
      </c>
      <c r="I107" s="63"/>
      <c r="J107" s="3">
        <v>175</v>
      </c>
      <c r="K107" s="3">
        <v>0</v>
      </c>
      <c r="L107" s="3">
        <f>(J107*J106)+(K107*K106)</f>
        <v>1.75E-3</v>
      </c>
      <c r="M107" s="3">
        <f>L107</f>
        <v>1.75E-3</v>
      </c>
      <c r="N107" s="89">
        <v>85957</v>
      </c>
      <c r="O107" s="89">
        <v>96131</v>
      </c>
      <c r="P107" s="3" t="s">
        <v>24</v>
      </c>
    </row>
    <row r="108" spans="2:16">
      <c r="B108" s="1179" t="s">
        <v>444</v>
      </c>
      <c r="C108" s="1179"/>
      <c r="D108" s="1179"/>
      <c r="E108" s="1179"/>
      <c r="F108" s="1179"/>
      <c r="G108" s="112">
        <f>SUM(G107)</f>
        <v>1.7503E-3</v>
      </c>
      <c r="H108" s="112">
        <f>SUM(H107)</f>
        <v>25.834427999999999</v>
      </c>
      <c r="I108" s="132"/>
    </row>
    <row r="109" spans="2:16">
      <c r="B109" s="60"/>
      <c r="C109" s="60"/>
      <c r="D109" s="60"/>
      <c r="E109" s="60"/>
      <c r="F109" s="60"/>
      <c r="G109" s="60"/>
    </row>
    <row r="110" spans="2:16">
      <c r="B110" s="60"/>
      <c r="C110" s="60"/>
      <c r="D110" s="60"/>
      <c r="E110" s="60"/>
      <c r="F110" s="60"/>
      <c r="G110" s="60"/>
    </row>
    <row r="111" spans="2:16">
      <c r="B111" s="60"/>
      <c r="C111" s="60"/>
      <c r="D111" s="60"/>
      <c r="E111" s="60"/>
      <c r="F111" s="60"/>
      <c r="G111" s="60"/>
      <c r="J111" s="124" t="s">
        <v>550</v>
      </c>
      <c r="K111" s="124" t="s">
        <v>551</v>
      </c>
      <c r="L111" s="125" t="s">
        <v>548</v>
      </c>
      <c r="M111" s="125" t="s">
        <v>549</v>
      </c>
      <c r="N111" s="1180" t="s">
        <v>556</v>
      </c>
      <c r="O111" s="1181"/>
      <c r="P111" s="1182"/>
    </row>
    <row r="112" spans="2:16" ht="24">
      <c r="B112" s="119" t="s">
        <v>476</v>
      </c>
      <c r="C112" s="76" t="s">
        <v>477</v>
      </c>
      <c r="D112" s="77"/>
      <c r="E112" s="1178" t="s">
        <v>483</v>
      </c>
      <c r="F112" s="1178"/>
      <c r="G112" s="128" t="s">
        <v>478</v>
      </c>
      <c r="H112" s="129" t="s">
        <v>480</v>
      </c>
      <c r="I112" s="129"/>
      <c r="J112" s="116">
        <v>1.0000000000000001E-5</v>
      </c>
      <c r="K112" s="116">
        <v>1.9000000000000001E-5</v>
      </c>
      <c r="L112" s="88"/>
      <c r="M112" s="88"/>
      <c r="N112" s="1183" t="s">
        <v>550</v>
      </c>
      <c r="O112" s="1183"/>
      <c r="P112" s="4" t="s">
        <v>551</v>
      </c>
    </row>
    <row r="113" spans="2:16">
      <c r="B113" s="63" t="s">
        <v>454</v>
      </c>
      <c r="C113" s="130">
        <v>96603620</v>
      </c>
      <c r="D113" s="131">
        <v>6</v>
      </c>
      <c r="E113" s="63" t="s">
        <v>481</v>
      </c>
      <c r="F113" s="63" t="s">
        <v>557</v>
      </c>
      <c r="G113" s="63">
        <v>2.789E-4</v>
      </c>
      <c r="H113" s="3">
        <f>G113*$A$2</f>
        <v>4.1165640000000003</v>
      </c>
      <c r="I113" s="3"/>
      <c r="J113" s="3">
        <v>26</v>
      </c>
      <c r="K113" s="3">
        <v>1</v>
      </c>
      <c r="L113" s="3">
        <f>(J113*J112)+(K113*K112)</f>
        <v>2.7900000000000006E-4</v>
      </c>
      <c r="M113" s="3">
        <f>L113</f>
        <v>2.7900000000000006E-4</v>
      </c>
      <c r="N113" s="89">
        <v>86132</v>
      </c>
      <c r="O113" s="89">
        <v>86157</v>
      </c>
      <c r="P113" s="3">
        <v>86158</v>
      </c>
    </row>
    <row r="114" spans="2:16">
      <c r="B114" s="60"/>
      <c r="C114" s="60"/>
      <c r="D114" s="60"/>
      <c r="E114" s="63" t="s">
        <v>559</v>
      </c>
      <c r="F114" s="63" t="s">
        <v>558</v>
      </c>
      <c r="G114" s="63">
        <v>1.7899999999999999E-4</v>
      </c>
      <c r="H114" s="3">
        <f>G114*$A$2</f>
        <v>2.6420399999999997</v>
      </c>
      <c r="I114" s="3" t="s">
        <v>560</v>
      </c>
      <c r="J114" s="3">
        <v>16</v>
      </c>
      <c r="K114" s="3">
        <v>1</v>
      </c>
      <c r="L114" s="3">
        <f>(J114*J112)+(K114*K112)</f>
        <v>1.7900000000000001E-4</v>
      </c>
      <c r="M114" s="3">
        <f>L114</f>
        <v>1.7900000000000001E-4</v>
      </c>
      <c r="N114" s="3">
        <v>86142</v>
      </c>
      <c r="O114" s="3">
        <v>86157</v>
      </c>
      <c r="P114" s="3">
        <v>86158</v>
      </c>
    </row>
    <row r="115" spans="2:16">
      <c r="E115" s="63" t="s">
        <v>561</v>
      </c>
      <c r="F115" s="3" t="s">
        <v>495</v>
      </c>
      <c r="G115" s="3">
        <v>2.0029999999999999E-4</v>
      </c>
      <c r="H115" s="3">
        <f>G115*$A$2</f>
        <v>2.9564279999999998</v>
      </c>
      <c r="I115" s="3"/>
      <c r="J115" s="5">
        <v>20</v>
      </c>
      <c r="K115" s="5">
        <v>0</v>
      </c>
      <c r="L115" s="3">
        <f>(J115*J112)+(K115*K112)</f>
        <v>2.0000000000000001E-4</v>
      </c>
      <c r="M115" s="3">
        <f>M114+L115</f>
        <v>3.79E-4</v>
      </c>
      <c r="N115" s="3">
        <v>62286</v>
      </c>
      <c r="O115" s="3">
        <v>62305</v>
      </c>
      <c r="P115" s="3"/>
    </row>
    <row r="116" spans="2:16">
      <c r="E116" s="63" t="s">
        <v>563</v>
      </c>
      <c r="F116" s="63" t="s">
        <v>562</v>
      </c>
      <c r="G116" s="86">
        <v>2.3700000000000001E-3</v>
      </c>
      <c r="H116" s="3">
        <f>G116*$A$2</f>
        <v>34.981200000000001</v>
      </c>
      <c r="I116" s="63"/>
      <c r="J116" s="5">
        <v>237</v>
      </c>
      <c r="K116" s="5">
        <v>0</v>
      </c>
      <c r="L116" s="3">
        <f>(J116*J112)+(K116*K112)</f>
        <v>2.3700000000000001E-3</v>
      </c>
      <c r="M116" s="3">
        <f>M115+L116</f>
        <v>2.7490000000000001E-3</v>
      </c>
      <c r="N116" s="5">
        <v>1424</v>
      </c>
      <c r="O116" s="5">
        <v>1660</v>
      </c>
      <c r="P116" s="3"/>
    </row>
    <row r="117" spans="2:16">
      <c r="E117" s="60"/>
      <c r="F117" s="60"/>
      <c r="G117" s="60"/>
    </row>
    <row r="118" spans="2:16">
      <c r="E118" s="60"/>
      <c r="F118" s="60"/>
      <c r="G118" s="60"/>
    </row>
    <row r="119" spans="2:16">
      <c r="E119" s="60"/>
      <c r="F119" s="60"/>
      <c r="G119" s="60">
        <v>2.7458999999999999E-3</v>
      </c>
      <c r="H119" s="60">
        <f>G119*$A$2</f>
        <v>40.529483999999997</v>
      </c>
    </row>
    <row r="120" spans="2:16">
      <c r="E120" s="60"/>
      <c r="F120" s="60"/>
      <c r="G120" s="60"/>
    </row>
    <row r="121" spans="2:16">
      <c r="E121" s="60"/>
      <c r="F121" s="60"/>
      <c r="G121" s="60"/>
    </row>
    <row r="122" spans="2:16">
      <c r="E122" s="60"/>
      <c r="F122" s="60"/>
      <c r="G122" s="60"/>
    </row>
    <row r="123" spans="2:16">
      <c r="E123" s="60"/>
      <c r="F123" s="60"/>
      <c r="G123" s="60"/>
    </row>
    <row r="124" spans="2:16">
      <c r="E124" s="60"/>
      <c r="F124" s="60"/>
      <c r="G124" s="60"/>
    </row>
    <row r="125" spans="2:16">
      <c r="E125" s="60"/>
      <c r="F125" s="60"/>
      <c r="G125" s="60"/>
    </row>
    <row r="126" spans="2:16">
      <c r="B126" s="60" t="s">
        <v>455</v>
      </c>
      <c r="C126" s="60">
        <v>92387000</v>
      </c>
      <c r="D126" s="60">
        <v>8</v>
      </c>
      <c r="E126" s="60"/>
      <c r="F126" s="60">
        <v>6.6251500000000005E-2</v>
      </c>
      <c r="G126" s="60">
        <f t="shared" ref="G126:G141" si="5">F126*$A$2</f>
        <v>977.87214000000006</v>
      </c>
    </row>
    <row r="127" spans="2:16">
      <c r="B127" s="60" t="s">
        <v>456</v>
      </c>
      <c r="C127" s="60">
        <v>77307850</v>
      </c>
      <c r="D127" s="60">
        <v>5</v>
      </c>
      <c r="E127" s="60"/>
      <c r="F127" s="60">
        <v>1.6967300000000001E-2</v>
      </c>
      <c r="G127" s="60">
        <f t="shared" si="5"/>
        <v>250.43734800000001</v>
      </c>
    </row>
    <row r="128" spans="2:16">
      <c r="B128" s="60" t="s">
        <v>457</v>
      </c>
      <c r="C128" s="60">
        <v>76000200</v>
      </c>
      <c r="D128" s="60">
        <v>3</v>
      </c>
      <c r="E128" s="60"/>
      <c r="F128" s="60">
        <v>5.3163000000000004E-3</v>
      </c>
      <c r="G128" s="60">
        <f t="shared" si="5"/>
        <v>78.468588000000011</v>
      </c>
    </row>
    <row r="129" spans="2:10">
      <c r="B129" s="60" t="s">
        <v>458</v>
      </c>
      <c r="C129" s="60">
        <v>96929960</v>
      </c>
      <c r="D129" s="60">
        <v>7</v>
      </c>
      <c r="E129" s="60"/>
      <c r="F129" s="60">
        <v>1.2242100000000001E-2</v>
      </c>
      <c r="G129" s="60">
        <f t="shared" si="5"/>
        <v>180.69339600000001</v>
      </c>
    </row>
    <row r="130" spans="2:10">
      <c r="B130" s="60" t="s">
        <v>459</v>
      </c>
      <c r="C130" s="60">
        <v>96808510</v>
      </c>
      <c r="D130" s="60">
        <v>7</v>
      </c>
      <c r="E130" s="60"/>
      <c r="F130" s="60">
        <v>5.7010000000000003E-4</v>
      </c>
      <c r="G130" s="60">
        <f t="shared" si="5"/>
        <v>8.414676</v>
      </c>
    </row>
    <row r="131" spans="2:10">
      <c r="B131" s="60" t="s">
        <v>460</v>
      </c>
      <c r="C131" s="60">
        <v>96542880</v>
      </c>
      <c r="D131" s="60">
        <v>1</v>
      </c>
      <c r="E131" s="60"/>
      <c r="F131" s="60">
        <v>4.0000000000000003E-5</v>
      </c>
      <c r="G131" s="60">
        <f t="shared" si="5"/>
        <v>0.59040000000000004</v>
      </c>
    </row>
    <row r="132" spans="2:10">
      <c r="B132" s="60" t="s">
        <v>461</v>
      </c>
      <c r="C132" s="60">
        <v>91374000</v>
      </c>
      <c r="D132" s="60">
        <v>9</v>
      </c>
      <c r="E132" s="60"/>
      <c r="F132" s="60">
        <v>3.0102000000000002E-3</v>
      </c>
      <c r="G132" s="60">
        <f t="shared" si="5"/>
        <v>44.430552000000006</v>
      </c>
    </row>
    <row r="133" spans="2:10">
      <c r="B133" s="60" t="s">
        <v>462</v>
      </c>
      <c r="C133" s="60">
        <v>99520490</v>
      </c>
      <c r="D133" s="60">
        <v>8</v>
      </c>
      <c r="E133" s="60"/>
      <c r="F133" s="60">
        <v>3.2001E-3</v>
      </c>
      <c r="G133" s="60">
        <f t="shared" si="5"/>
        <v>47.233476000000003</v>
      </c>
    </row>
    <row r="134" spans="2:10">
      <c r="B134" s="60" t="s">
        <v>463</v>
      </c>
      <c r="C134" s="60">
        <v>77333980</v>
      </c>
      <c r="D134" s="60">
        <v>5</v>
      </c>
      <c r="E134" s="60"/>
      <c r="F134" s="60">
        <v>3.0000000000000001E-5</v>
      </c>
      <c r="G134" s="60">
        <f t="shared" si="5"/>
        <v>0.44280000000000003</v>
      </c>
    </row>
    <row r="135" spans="2:10">
      <c r="B135" s="60" t="s">
        <v>464</v>
      </c>
      <c r="C135" s="60">
        <v>76299375</v>
      </c>
      <c r="D135" s="60">
        <v>9</v>
      </c>
      <c r="E135" s="60"/>
      <c r="F135" s="60">
        <v>0.78278820000000005</v>
      </c>
      <c r="G135" s="60">
        <f t="shared" si="5"/>
        <v>11553.953832000001</v>
      </c>
      <c r="H135" s="60">
        <v>2.3E-3</v>
      </c>
      <c r="J135">
        <f>H135*A2</f>
        <v>33.948</v>
      </c>
    </row>
    <row r="136" spans="2:10">
      <c r="B136" s="60" t="s">
        <v>465</v>
      </c>
      <c r="C136" s="60">
        <v>76143821</v>
      </c>
      <c r="D136" s="60">
        <v>2</v>
      </c>
      <c r="E136" s="60"/>
      <c r="F136" s="60">
        <v>1.3600000000000001E-3</v>
      </c>
      <c r="G136" s="60">
        <f t="shared" si="5"/>
        <v>20.073600000000003</v>
      </c>
    </row>
    <row r="137" spans="2:10">
      <c r="B137" s="60" t="s">
        <v>466</v>
      </c>
      <c r="C137" s="60">
        <v>76171414</v>
      </c>
      <c r="D137" s="60">
        <v>7</v>
      </c>
      <c r="E137" s="60"/>
      <c r="F137" s="60">
        <v>6.9709000000000004E-3</v>
      </c>
      <c r="G137" s="60">
        <f t="shared" si="5"/>
        <v>102.890484</v>
      </c>
    </row>
    <row r="138" spans="2:10">
      <c r="B138" s="60" t="s">
        <v>467</v>
      </c>
      <c r="C138" s="60">
        <v>6649498</v>
      </c>
      <c r="D138" s="60">
        <v>5</v>
      </c>
      <c r="E138" s="60"/>
      <c r="F138" s="60">
        <v>0</v>
      </c>
      <c r="G138" s="60">
        <f t="shared" si="5"/>
        <v>0</v>
      </c>
    </row>
    <row r="139" spans="2:10">
      <c r="B139" s="60" t="s">
        <v>468</v>
      </c>
      <c r="C139" s="60">
        <v>88912500</v>
      </c>
      <c r="D139" s="60">
        <v>4</v>
      </c>
      <c r="E139" s="60"/>
      <c r="F139" s="60">
        <v>0</v>
      </c>
      <c r="G139" s="60">
        <f t="shared" si="5"/>
        <v>0</v>
      </c>
    </row>
    <row r="140" spans="2:10">
      <c r="B140" s="60" t="s">
        <v>469</v>
      </c>
      <c r="C140" s="60">
        <v>76015307</v>
      </c>
      <c r="D140" s="60">
        <v>9</v>
      </c>
      <c r="E140" s="60"/>
      <c r="F140" s="60">
        <v>0</v>
      </c>
      <c r="G140" s="60">
        <f t="shared" si="5"/>
        <v>0</v>
      </c>
    </row>
    <row r="141" spans="2:10">
      <c r="B141" s="60" t="s">
        <v>470</v>
      </c>
      <c r="C141" s="60">
        <v>7868473</v>
      </c>
      <c r="D141" s="60">
        <v>9</v>
      </c>
      <c r="E141" s="60"/>
      <c r="F141" s="60">
        <v>0</v>
      </c>
      <c r="G141" s="60">
        <f t="shared" si="5"/>
        <v>0</v>
      </c>
    </row>
    <row r="142" spans="2:10">
      <c r="B142" s="60" t="s">
        <v>471</v>
      </c>
      <c r="C142" s="60">
        <v>84902900</v>
      </c>
      <c r="D142" s="60">
        <v>2</v>
      </c>
      <c r="E142" s="60"/>
      <c r="F142" s="60">
        <v>0</v>
      </c>
      <c r="G142" s="60">
        <v>0</v>
      </c>
    </row>
    <row r="143" spans="2:10">
      <c r="B143" s="60" t="s">
        <v>472</v>
      </c>
      <c r="C143" s="60">
        <v>80860400</v>
      </c>
      <c r="D143" s="60">
        <v>0</v>
      </c>
      <c r="E143" s="60"/>
      <c r="F143" s="60">
        <v>0</v>
      </c>
      <c r="G143" s="60">
        <v>0</v>
      </c>
    </row>
    <row r="144" spans="2:10">
      <c r="B144" s="60" t="s">
        <v>473</v>
      </c>
      <c r="C144" s="60">
        <v>77295860</v>
      </c>
      <c r="D144" s="60">
        <v>9</v>
      </c>
      <c r="E144" s="60"/>
      <c r="F144" s="60">
        <v>0</v>
      </c>
      <c r="G144" s="60">
        <v>0</v>
      </c>
    </row>
    <row r="145" spans="2:7">
      <c r="B145" s="60" t="s">
        <v>474</v>
      </c>
      <c r="C145" s="60">
        <v>76596549</v>
      </c>
      <c r="D145" s="60">
        <v>7</v>
      </c>
      <c r="E145" s="60"/>
      <c r="F145" s="60">
        <v>0</v>
      </c>
      <c r="G145" s="60">
        <v>0</v>
      </c>
    </row>
    <row r="146" spans="2:7">
      <c r="B146" s="60" t="s">
        <v>475</v>
      </c>
      <c r="C146" s="60">
        <v>10273896</v>
      </c>
      <c r="D146" s="60">
        <v>9</v>
      </c>
      <c r="E146" s="60"/>
      <c r="F146" s="60">
        <v>0</v>
      </c>
      <c r="G146" s="60">
        <v>0</v>
      </c>
    </row>
    <row r="154" spans="2:7" ht="25.5">
      <c r="B154" s="98" t="s">
        <v>505</v>
      </c>
      <c r="C154" s="99" t="s">
        <v>506</v>
      </c>
      <c r="D154" s="99" t="s">
        <v>507</v>
      </c>
      <c r="E154" s="102" t="s">
        <v>508</v>
      </c>
      <c r="F154" s="100" t="s">
        <v>509</v>
      </c>
    </row>
    <row r="155" spans="2:7">
      <c r="B155" s="93" t="s">
        <v>510</v>
      </c>
      <c r="C155" s="94">
        <v>8.4811999999999995E-3</v>
      </c>
      <c r="D155" s="95">
        <v>93.887</v>
      </c>
      <c r="E155" s="95">
        <v>31.295999999999999</v>
      </c>
      <c r="F155" s="95">
        <v>125.18300000000001</v>
      </c>
    </row>
    <row r="156" spans="2:7">
      <c r="B156" s="93" t="s">
        <v>511</v>
      </c>
      <c r="C156" s="94">
        <v>7.47E-5</v>
      </c>
      <c r="D156" s="95">
        <v>0.82699999999999996</v>
      </c>
      <c r="E156" s="95">
        <v>0.27600000000000002</v>
      </c>
      <c r="F156" s="95">
        <v>1.103</v>
      </c>
    </row>
    <row r="157" spans="2:7">
      <c r="B157" s="93" t="s">
        <v>512</v>
      </c>
      <c r="C157" s="94">
        <v>8.3791000000000004E-3</v>
      </c>
      <c r="D157" s="95">
        <v>92.757000000000005</v>
      </c>
      <c r="E157" s="95">
        <v>30.919</v>
      </c>
      <c r="F157" s="95">
        <v>123.676</v>
      </c>
    </row>
    <row r="158" spans="2:7">
      <c r="B158" s="104" t="s">
        <v>513</v>
      </c>
      <c r="C158" s="105">
        <v>6.9709000000000004E-3</v>
      </c>
      <c r="D158" s="106">
        <v>77.168000000000006</v>
      </c>
      <c r="E158" s="106">
        <v>25.722999999999999</v>
      </c>
      <c r="F158" s="107">
        <v>102.89</v>
      </c>
    </row>
    <row r="159" spans="2:7">
      <c r="B159" s="93" t="s">
        <v>514</v>
      </c>
      <c r="C159" s="94">
        <v>8.0099999999999995E-5</v>
      </c>
      <c r="D159" s="95">
        <v>0.88700000000000001</v>
      </c>
      <c r="E159" s="95">
        <v>0.29599999999999999</v>
      </c>
      <c r="F159" s="95">
        <v>1.1819999999999999</v>
      </c>
    </row>
    <row r="160" spans="2:7">
      <c r="B160" s="93" t="s">
        <v>515</v>
      </c>
      <c r="C160" s="94">
        <v>1.3600000000000001E-3</v>
      </c>
      <c r="D160" s="95">
        <v>15.055</v>
      </c>
      <c r="E160" s="95">
        <v>5.0179999999999998</v>
      </c>
      <c r="F160" s="95">
        <v>20.074000000000002</v>
      </c>
    </row>
    <row r="161" spans="2:7">
      <c r="B161" s="93" t="s">
        <v>516</v>
      </c>
      <c r="C161" s="94">
        <v>0.58079139999999996</v>
      </c>
      <c r="D161" s="97">
        <v>6429.3609999999999</v>
      </c>
      <c r="E161" s="101">
        <v>2143.12</v>
      </c>
      <c r="F161" s="97">
        <v>8572.4809999999998</v>
      </c>
    </row>
    <row r="162" spans="2:7">
      <c r="B162" s="93" t="s">
        <v>517</v>
      </c>
      <c r="C162" s="94">
        <v>8.3519000000000006E-3</v>
      </c>
      <c r="D162" s="95">
        <v>92.456000000000003</v>
      </c>
      <c r="E162" s="95">
        <v>30.818999999999999</v>
      </c>
      <c r="F162" s="95">
        <v>123.274</v>
      </c>
    </row>
    <row r="163" spans="2:7">
      <c r="B163" s="93" t="s">
        <v>518</v>
      </c>
      <c r="C163" s="94">
        <v>5.7010000000000003E-4</v>
      </c>
      <c r="D163" s="95">
        <v>6.3109999999999999</v>
      </c>
      <c r="E163" s="95">
        <v>2.1040000000000001</v>
      </c>
      <c r="F163" s="95">
        <v>8.4149999999999991</v>
      </c>
    </row>
    <row r="164" spans="2:7">
      <c r="B164" s="108" t="s">
        <v>519</v>
      </c>
      <c r="C164" s="109">
        <v>1.01773E-2</v>
      </c>
      <c r="D164" s="110">
        <v>112.663</v>
      </c>
      <c r="E164" s="110">
        <v>37.554000000000002</v>
      </c>
      <c r="F164" s="110">
        <v>150.21700000000001</v>
      </c>
    </row>
    <row r="165" spans="2:7">
      <c r="B165" s="108" t="s">
        <v>519</v>
      </c>
      <c r="C165" s="109">
        <v>1.3550299999999999E-2</v>
      </c>
      <c r="D165" s="110">
        <v>150.00200000000001</v>
      </c>
      <c r="E165" s="110">
        <v>50.000999999999998</v>
      </c>
      <c r="F165" s="110">
        <v>200.00200000000001</v>
      </c>
    </row>
    <row r="166" spans="2:7">
      <c r="B166" s="108" t="s">
        <v>519</v>
      </c>
      <c r="C166" s="109">
        <v>6.9709000000000004E-3</v>
      </c>
      <c r="D166" s="110">
        <v>77.168000000000006</v>
      </c>
      <c r="E166" s="110">
        <v>25.722999999999999</v>
      </c>
      <c r="F166" s="111">
        <v>102.89</v>
      </c>
      <c r="G166" s="92">
        <f>SUM(F164:F166)</f>
        <v>453.10900000000004</v>
      </c>
    </row>
    <row r="167" spans="2:7">
      <c r="B167" s="93" t="s">
        <v>520</v>
      </c>
      <c r="C167" s="94">
        <v>1.72724E-2</v>
      </c>
      <c r="D167" s="95">
        <v>191.20500000000001</v>
      </c>
      <c r="E167" s="95">
        <v>63.734999999999999</v>
      </c>
      <c r="F167" s="95">
        <v>254.941</v>
      </c>
    </row>
    <row r="168" spans="2:7">
      <c r="B168" s="93" t="s">
        <v>521</v>
      </c>
      <c r="C168" s="94">
        <v>2.95681E-2</v>
      </c>
      <c r="D168" s="95">
        <v>327.31900000000002</v>
      </c>
      <c r="E168" s="95">
        <v>109.10599999999999</v>
      </c>
      <c r="F168" s="95">
        <v>436.42500000000001</v>
      </c>
    </row>
    <row r="169" spans="2:7">
      <c r="B169" s="93" t="s">
        <v>522</v>
      </c>
      <c r="C169" s="94">
        <v>5.1815000000000003E-3</v>
      </c>
      <c r="D169" s="95">
        <v>57.359000000000002</v>
      </c>
      <c r="E169" s="103">
        <v>19.12</v>
      </c>
      <c r="F169" s="95">
        <v>76.478999999999999</v>
      </c>
    </row>
    <row r="170" spans="2:7">
      <c r="B170" s="93" t="s">
        <v>523</v>
      </c>
      <c r="C170" s="94">
        <v>1.7503E-3</v>
      </c>
      <c r="D170" s="95">
        <v>19.376000000000001</v>
      </c>
      <c r="E170" s="95">
        <v>6.4589999999999996</v>
      </c>
      <c r="F170" s="95">
        <v>25.834</v>
      </c>
    </row>
    <row r="171" spans="2:7">
      <c r="B171" s="93" t="s">
        <v>524</v>
      </c>
      <c r="C171" s="94">
        <v>3.7589999999999998E-4</v>
      </c>
      <c r="D171" s="95">
        <v>4.1609999999999996</v>
      </c>
      <c r="E171" s="95">
        <v>1.387</v>
      </c>
      <c r="F171" s="95">
        <v>5.548</v>
      </c>
    </row>
    <row r="172" spans="2:7">
      <c r="B172" s="93" t="s">
        <v>525</v>
      </c>
      <c r="C172" s="94">
        <v>5.2701199999999997E-2</v>
      </c>
      <c r="D172" s="95">
        <v>583.40200000000004</v>
      </c>
      <c r="E172" s="95">
        <v>194.46700000000001</v>
      </c>
      <c r="F172" s="96">
        <v>777.87</v>
      </c>
    </row>
    <row r="173" spans="2:7">
      <c r="B173" s="93" t="s">
        <v>526</v>
      </c>
      <c r="C173" s="94">
        <v>1.6967300000000001E-2</v>
      </c>
      <c r="D173" s="95">
        <v>187.828</v>
      </c>
      <c r="E173" s="95">
        <v>62.609000000000002</v>
      </c>
      <c r="F173" s="95">
        <v>250.43700000000001</v>
      </c>
    </row>
    <row r="174" spans="2:7">
      <c r="B174" s="93" t="s">
        <v>527</v>
      </c>
      <c r="C174" s="94">
        <v>5.3163000000000004E-3</v>
      </c>
      <c r="D174" s="95">
        <v>58.850999999999999</v>
      </c>
      <c r="E174" s="95">
        <v>19.617000000000001</v>
      </c>
      <c r="F174" s="95">
        <v>78.468999999999994</v>
      </c>
    </row>
    <row r="175" spans="2:7">
      <c r="B175" s="93" t="s">
        <v>528</v>
      </c>
      <c r="C175" s="94">
        <v>1.2242100000000001E-2</v>
      </c>
      <c r="D175" s="96">
        <v>135.52000000000001</v>
      </c>
      <c r="E175" s="95">
        <v>45.173000000000002</v>
      </c>
      <c r="F175" s="95">
        <v>180.69300000000001</v>
      </c>
    </row>
    <row r="176" spans="2:7">
      <c r="B176" s="93" t="s">
        <v>529</v>
      </c>
      <c r="C176" s="94">
        <v>0.21249680000000001</v>
      </c>
      <c r="D176" s="101">
        <v>2352.34</v>
      </c>
      <c r="E176" s="95">
        <v>784.11300000000006</v>
      </c>
      <c r="F176" s="97">
        <v>3136.453</v>
      </c>
    </row>
    <row r="177" spans="2:6">
      <c r="B177" s="93" t="s">
        <v>530</v>
      </c>
      <c r="C177" s="94">
        <v>3.0019999999999998E-4</v>
      </c>
      <c r="D177" s="95">
        <v>3.323</v>
      </c>
      <c r="E177" s="95">
        <v>1.1080000000000001</v>
      </c>
      <c r="F177" s="95">
        <v>4.431</v>
      </c>
    </row>
    <row r="178" spans="2:6">
      <c r="B178" s="93" t="s">
        <v>531</v>
      </c>
      <c r="C178" s="94">
        <v>3.0000000000000001E-5</v>
      </c>
      <c r="D178" s="95">
        <v>0.33200000000000002</v>
      </c>
      <c r="E178" s="95">
        <v>0.111</v>
      </c>
      <c r="F178" s="95">
        <v>0.443</v>
      </c>
    </row>
    <row r="179" spans="2:6">
      <c r="B179" s="93" t="s">
        <v>532</v>
      </c>
      <c r="C179" s="94">
        <v>4.0000000000000003E-5</v>
      </c>
      <c r="D179" s="95">
        <v>0.443</v>
      </c>
      <c r="E179" s="95">
        <v>0.14799999999999999</v>
      </c>
      <c r="F179" s="95">
        <v>0.59</v>
      </c>
    </row>
    <row r="180" spans="2:6">
      <c r="D180" s="92">
        <f t="shared" ref="D180:E180" si="6">SUM(D155:D179)</f>
        <v>11070.001000000002</v>
      </c>
      <c r="E180" s="92">
        <f t="shared" si="6"/>
        <v>3690.0020000000004</v>
      </c>
      <c r="F180" s="92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39" bestFit="1" customWidth="1"/>
    <col min="7" max="7" width="18.28515625" bestFit="1" customWidth="1"/>
    <col min="8" max="8" width="16" bestFit="1" customWidth="1"/>
  </cols>
  <sheetData>
    <row r="4" spans="1:8" ht="56.25">
      <c r="A4" s="148" t="s">
        <v>1</v>
      </c>
      <c r="B4" s="148" t="s">
        <v>2</v>
      </c>
      <c r="C4" s="148"/>
      <c r="D4" s="148"/>
      <c r="E4" s="148" t="s">
        <v>5</v>
      </c>
      <c r="F4" s="148" t="s">
        <v>6</v>
      </c>
      <c r="G4" s="148" t="s">
        <v>7</v>
      </c>
      <c r="H4" s="148" t="s">
        <v>8</v>
      </c>
    </row>
    <row r="5" spans="1:8">
      <c r="A5" s="39"/>
      <c r="B5" s="39"/>
      <c r="C5" s="39"/>
      <c r="D5" s="39"/>
      <c r="E5" s="39"/>
      <c r="G5" s="39"/>
      <c r="H5" s="39"/>
    </row>
    <row r="6" spans="1:8" ht="23.25">
      <c r="A6" s="1190" t="s">
        <v>220</v>
      </c>
      <c r="B6" s="1184" t="s">
        <v>134</v>
      </c>
      <c r="C6" s="150"/>
      <c r="D6" s="150"/>
      <c r="E6" s="147" t="s">
        <v>20</v>
      </c>
      <c r="F6" s="146">
        <f>'Merluza común Artesanal'!G645+'Merluza común Artesanal'!G648+'Merluza común Artesanal'!G651+'Merluza común Artesanal'!G654+'Merluza común Artesanal'!G657+'Merluza común Artesanal'!G660+'Merluza común Artesanal'!G663+'Merluza común Artesanal'!G666+'Merluza común Artesanal'!G669+'Merluza común Artesanal'!G672+'Merluza común Artesanal'!G675+'Merluza común Artesanal'!G678+'Merluza común Artesanal'!G681+'Merluza común Artesanal'!G684+'Merluza común Artesanal'!G687+'Merluza común Artesanal'!G690+'Merluza común Artesanal'!G693+'Merluza común Artesanal'!G696+'Merluza común Artesanal'!G699+'Merluza común Artesanal'!G702+'Merluza común Artesanal'!G705+'Merluza común Artesanal'!G708+'Merluza común Artesanal'!G711+'Merluza común Artesanal'!G714+'Merluza común Artesanal'!G717+'Merluza común Artesanal'!G720+'Merluza común Artesanal'!G723+'Merluza común Artesanal'!G726</f>
        <v>155.42400000000001</v>
      </c>
      <c r="G6" s="146">
        <f>'Merluza común Artesanal'!H645+'Merluza común Artesanal'!H648+'Merluza común Artesanal'!H651+'Merluza común Artesanal'!H654+'Merluza común Artesanal'!H657+'Merluza común Artesanal'!H660+'Merluza común Artesanal'!H663+'Merluza común Artesanal'!H666+'Merluza común Artesanal'!H669+'Merluza común Artesanal'!H672+'Merluza común Artesanal'!H675+'Merluza común Artesanal'!H678+'Merluza común Artesanal'!H681+'Merluza común Artesanal'!H684+'Merluza común Artesanal'!H687+'Merluza común Artesanal'!H690+'Merluza común Artesanal'!H693+'Merluza común Artesanal'!H696+'Merluza común Artesanal'!H699+'Merluza común Artesanal'!H702+'Merluza común Artesanal'!H705+'Merluza común Artesanal'!H708+'Merluza común Artesanal'!H711+'Merluza común Artesanal'!H714+'Merluza común Artesanal'!H717+'Merluza común Artesanal'!H720+'Merluza común Artesanal'!H723+'Merluza común Artesanal'!H726</f>
        <v>-5.7549999999999999</v>
      </c>
      <c r="H6" s="146">
        <f>F6+G6</f>
        <v>149.66900000000001</v>
      </c>
    </row>
    <row r="7" spans="1:8" ht="23.25">
      <c r="A7" s="1191"/>
      <c r="B7" s="1185"/>
      <c r="C7" s="151"/>
      <c r="D7" s="151"/>
      <c r="E7" s="147" t="s">
        <v>21</v>
      </c>
      <c r="F7" s="146">
        <f>'Merluza común Artesanal'!G646+'Merluza común Artesanal'!G649+'Merluza común Artesanal'!G652+'Merluza común Artesanal'!G655+'Merluza común Artesanal'!G658+'Merluza común Artesanal'!G661+'Merluza común Artesanal'!G664+'Merluza común Artesanal'!G667+'Merluza común Artesanal'!G670+'Merluza común Artesanal'!G673+'Merluza común Artesanal'!G676+'Merluza común Artesanal'!G679+'Merluza común Artesanal'!G682+'Merluza común Artesanal'!G685+'Merluza común Artesanal'!G688+'Merluza común Artesanal'!G691+'Merluza común Artesanal'!G694+'Merluza común Artesanal'!G697+'Merluza común Artesanal'!G700+'Merluza común Artesanal'!G703+'Merluza común Artesanal'!G706+'Merluza común Artesanal'!G709+'Merluza común Artesanal'!G712+'Merluza común Artesanal'!G715+'Merluza común Artesanal'!G718+'Merluza común Artesanal'!G721+'Merluza común Artesanal'!G724+'Merluza común Artesanal'!G727</f>
        <v>970.23899999999981</v>
      </c>
      <c r="G7" s="146">
        <f>'Merluza común Artesanal'!H646+'Merluza común Artesanal'!H649+'Merluza común Artesanal'!H652+'Merluza común Artesanal'!H655+'Merluza común Artesanal'!H658+'Merluza común Artesanal'!H661+'Merluza común Artesanal'!H664+'Merluza común Artesanal'!H667+'Merluza común Artesanal'!H670+'Merluza común Artesanal'!H673+'Merluza común Artesanal'!H676+'Merluza común Artesanal'!H679+'Merluza común Artesanal'!H682+'Merluza común Artesanal'!H685+'Merluza común Artesanal'!H688+'Merluza común Artesanal'!H691+'Merluza común Artesanal'!H694+'Merluza común Artesanal'!H697+'Merluza común Artesanal'!H700+'Merluza común Artesanal'!H703+'Merluza común Artesanal'!H706+'Merluza común Artesanal'!H709+'Merluza común Artesanal'!H712+'Merluza común Artesanal'!H715+'Merluza común Artesanal'!H718+'Merluza común Artesanal'!H721+'Merluza común Artesanal'!H724+'Merluza común Artesanal'!H727</f>
        <v>-16.844999999999999</v>
      </c>
      <c r="H7" s="146">
        <f t="shared" ref="H7:H14" si="0">F7+G7</f>
        <v>953.39399999999978</v>
      </c>
    </row>
    <row r="8" spans="1:8" ht="23.25">
      <c r="A8" s="1191"/>
      <c r="B8" s="1186"/>
      <c r="C8" s="152"/>
      <c r="D8" s="152"/>
      <c r="E8" s="147" t="s">
        <v>22</v>
      </c>
      <c r="F8" s="146">
        <f>'Merluza común Artesanal'!G647+'Merluza común Artesanal'!G650+'Merluza común Artesanal'!G653+'Merluza común Artesanal'!G656+'Merluza común Artesanal'!G659+'Merluza común Artesanal'!G662+'Merluza común Artesanal'!G665+'Merluza común Artesanal'!G668+'Merluza común Artesanal'!G671+'Merluza común Artesanal'!G674+'Merluza común Artesanal'!G677+'Merluza común Artesanal'!G680+'Merluza común Artesanal'!G683+'Merluza común Artesanal'!G686+'Merluza común Artesanal'!G689+'Merluza común Artesanal'!G692+'Merluza común Artesanal'!G695+'Merluza común Artesanal'!G698+'Merluza común Artesanal'!G701+'Merluza común Artesanal'!G704+'Merluza común Artesanal'!G707+'Merluza común Artesanal'!G710+'Merluza común Artesanal'!G713+'Merluza común Artesanal'!G716+'Merluza común Artesanal'!G719+'Merluza común Artesanal'!G722+'Merluza común Artesanal'!G725+'Merluza común Artesanal'!G728</f>
        <v>640.03899999999987</v>
      </c>
      <c r="G8" s="146">
        <f>'Merluza común Artesanal'!H647+'Merluza común Artesanal'!H650+'Merluza común Artesanal'!H653+'Merluza común Artesanal'!H656+'Merluza común Artesanal'!H659+'Merluza común Artesanal'!H662+'Merluza común Artesanal'!H665+'Merluza común Artesanal'!H668+'Merluza común Artesanal'!H671+'Merluza común Artesanal'!H674+'Merluza común Artesanal'!H677+'Merluza común Artesanal'!H680+'Merluza común Artesanal'!H683+'Merluza común Artesanal'!H686+'Merluza común Artesanal'!H689+'Merluza común Artesanal'!H692+'Merluza común Artesanal'!H695+'Merluza común Artesanal'!H698+'Merluza común Artesanal'!H701+'Merluza común Artesanal'!H704+'Merluza común Artesanal'!H707+'Merluza común Artesanal'!H710+'Merluza común Artesanal'!H713+'Merluza común Artesanal'!H716+'Merluza común Artesanal'!H719+'Merluza común Artesanal'!H722+'Merluza común Artesanal'!H725+'Merluza común Artesanal'!H728</f>
        <v>-95.6</v>
      </c>
      <c r="H8" s="146">
        <f t="shared" si="0"/>
        <v>544.43899999999985</v>
      </c>
    </row>
    <row r="9" spans="1:8" ht="23.25">
      <c r="A9" s="1191"/>
      <c r="B9" s="1184" t="s">
        <v>23</v>
      </c>
      <c r="C9" s="150"/>
      <c r="D9" s="150"/>
      <c r="E9" s="147" t="s">
        <v>20</v>
      </c>
      <c r="F9" s="146">
        <f>'Merluza común Artesanal'!G729+'Merluza común Artesanal'!G732+'Merluza común Artesanal'!G735+'Merluza común Artesanal'!G738+'Merluza común Artesanal'!G741+'Merluza común Artesanal'!G744+'Merluza común Artesanal'!G747+'Merluza común Artesanal'!G750+'Merluza común Artesanal'!G753+'Merluza común Artesanal'!G756+'Merluza común Artesanal'!G759+'Merluza común Artesanal'!G762+'Merluza común Artesanal'!G765+'Merluza común Artesanal'!G768+'Merluza común Artesanal'!G771+'Merluza común Artesanal'!G774+'Merluza común Artesanal'!G777+'Merluza común Artesanal'!G780</f>
        <v>84.547999999999988</v>
      </c>
      <c r="G9" s="146">
        <f>'Merluza común Artesanal'!H729+'Merluza común Artesanal'!H732+'Merluza común Artesanal'!H735+'Merluza común Artesanal'!H738+'Merluza común Artesanal'!H741+'Merluza común Artesanal'!H744+'Merluza común Artesanal'!H747+'Merluza común Artesanal'!H750+'Merluza común Artesanal'!H753+'Merluza común Artesanal'!H756+'Merluza común Artesanal'!H759+'Merluza común Artesanal'!H762+'Merluza común Artesanal'!H765+'Merluza común Artesanal'!H768+'Merluza común Artesanal'!H771+'Merluza común Artesanal'!H774+'Merluza común Artesanal'!H777+'Merluza común Artesanal'!H780</f>
        <v>0</v>
      </c>
      <c r="H9" s="146">
        <f t="shared" si="0"/>
        <v>84.547999999999988</v>
      </c>
    </row>
    <row r="10" spans="1:8" ht="23.25">
      <c r="A10" s="1191"/>
      <c r="B10" s="1185"/>
      <c r="C10" s="151"/>
      <c r="D10" s="151"/>
      <c r="E10" s="147" t="s">
        <v>21</v>
      </c>
      <c r="F10" s="146">
        <f>'Merluza común Artesanal'!G730+'Merluza común Artesanal'!G733+'Merluza común Artesanal'!G736+'Merluza común Artesanal'!G739+'Merluza común Artesanal'!G742+'Merluza común Artesanal'!G745+'Merluza común Artesanal'!G748+'Merluza común Artesanal'!G751+'Merluza común Artesanal'!G754+'Merluza común Artesanal'!G757+'Merluza común Artesanal'!G760+'Merluza común Artesanal'!G763+'Merluza común Artesanal'!G766+'Merluza común Artesanal'!G769+'Merluza común Artesanal'!G772+'Merluza común Artesanal'!G775+'Merluza común Artesanal'!G778+'Merluza común Artesanal'!G781</f>
        <v>395.87900000000002</v>
      </c>
      <c r="G10" s="146">
        <f>'Merluza común Artesanal'!H730+'Merluza común Artesanal'!H733+'Merluza común Artesanal'!H736+'Merluza común Artesanal'!H739+'Merluza común Artesanal'!H742+'Merluza común Artesanal'!H745+'Merluza común Artesanal'!H748+'Merluza común Artesanal'!H751+'Merluza común Artesanal'!H754+'Merluza común Artesanal'!H757+'Merluza común Artesanal'!H760+'Merluza común Artesanal'!H763+'Merluza común Artesanal'!H766+'Merluza común Artesanal'!H769+'Merluza común Artesanal'!H772+'Merluza común Artesanal'!H775+'Merluza común Artesanal'!H778+'Merluza común Artesanal'!H781</f>
        <v>-121.7</v>
      </c>
      <c r="H10" s="146">
        <f t="shared" si="0"/>
        <v>274.17900000000003</v>
      </c>
    </row>
    <row r="11" spans="1:8" ht="23.25">
      <c r="A11" s="1191"/>
      <c r="B11" s="1185"/>
      <c r="C11" s="151"/>
      <c r="D11" s="151"/>
      <c r="E11" s="147" t="s">
        <v>22</v>
      </c>
      <c r="F11" s="146">
        <f>'Merluza común Artesanal'!G731+'Merluza común Artesanal'!G734+'Merluza común Artesanal'!G737+'Merluza común Artesanal'!G740+'Merluza común Artesanal'!G743+'Merluza común Artesanal'!G746+'Merluza común Artesanal'!G749+'Merluza común Artesanal'!G752+'Merluza común Artesanal'!G755+'Merluza común Artesanal'!G758+'Merluza común Artesanal'!G761+'Merluza común Artesanal'!G764+'Merluza común Artesanal'!G767+'Merluza común Artesanal'!G770+'Merluza común Artesanal'!G773+'Merluza común Artesanal'!G776+'Merluza común Artesanal'!G779+'Merluza común Artesanal'!G782</f>
        <v>480.43700000000007</v>
      </c>
      <c r="G11" s="146">
        <f>'Merluza común Artesanal'!H731+'Merluza común Artesanal'!H734+'Merluza común Artesanal'!H737+'Merluza común Artesanal'!H740+'Merluza común Artesanal'!H743+'Merluza común Artesanal'!H746+'Merluza común Artesanal'!H749+'Merluza común Artesanal'!H752+'Merluza común Artesanal'!H755+'Merluza común Artesanal'!H758+'Merluza común Artesanal'!H761+'Merluza común Artesanal'!H764+'Merluza común Artesanal'!H767+'Merluza común Artesanal'!H770+'Merluza común Artesanal'!H773+'Merluza común Artesanal'!H776+'Merluza común Artesanal'!H779+'Merluza común Artesanal'!H782</f>
        <v>-39.968000000000004</v>
      </c>
      <c r="H11" s="146">
        <f t="shared" si="0"/>
        <v>440.46900000000005</v>
      </c>
    </row>
    <row r="12" spans="1:8" ht="23.25">
      <c r="A12" s="1191"/>
      <c r="B12" s="1184" t="s">
        <v>135</v>
      </c>
      <c r="C12" s="150"/>
      <c r="D12" s="150"/>
      <c r="E12" s="147" t="s">
        <v>20</v>
      </c>
      <c r="F12" s="146">
        <f>'Merluza común Artesanal'!G783+'Merluza común Artesanal'!G786+'Merluza común Artesanal'!G789+'Merluza común Artesanal'!G792</f>
        <v>25.752999999999997</v>
      </c>
      <c r="G12" s="146">
        <f>'Merluza común Artesanal'!H783+'Merluza común Artesanal'!H786+'Merluza común Artesanal'!H789+'Merluza común Artesanal'!H792</f>
        <v>0</v>
      </c>
      <c r="H12" s="146">
        <f t="shared" si="0"/>
        <v>25.752999999999997</v>
      </c>
    </row>
    <row r="13" spans="1:8" ht="23.25">
      <c r="A13" s="1191"/>
      <c r="B13" s="1185"/>
      <c r="C13" s="151"/>
      <c r="D13" s="151"/>
      <c r="E13" s="147" t="s">
        <v>21</v>
      </c>
      <c r="F13" s="146">
        <f>'Merluza común Artesanal'!G784+'Merluza común Artesanal'!G787+'Merluza común Artesanal'!G790+'Merluza común Artesanal'!G793</f>
        <v>120.581</v>
      </c>
      <c r="G13" s="146">
        <f>'Merluza común Artesanal'!H784+'Merluza común Artesanal'!H787+'Merluza común Artesanal'!H790+'Merluza común Artesanal'!H793</f>
        <v>0</v>
      </c>
      <c r="H13" s="146">
        <f t="shared" si="0"/>
        <v>120.581</v>
      </c>
    </row>
    <row r="14" spans="1:8" ht="23.25">
      <c r="A14" s="1192"/>
      <c r="B14" s="1186"/>
      <c r="C14" s="152"/>
      <c r="D14" s="152"/>
      <c r="E14" s="147" t="s">
        <v>22</v>
      </c>
      <c r="F14" s="146">
        <f>'Merluza común Artesanal'!G785+'Merluza común Artesanal'!G788+'Merluza común Artesanal'!G791+'Merluza común Artesanal'!G794</f>
        <v>146.33800000000002</v>
      </c>
      <c r="G14" s="146">
        <f>'Merluza común Artesanal'!H785+'Merluza común Artesanal'!H788+'Merluza común Artesanal'!H791+'Merluza común Artesanal'!H794</f>
        <v>-52.5</v>
      </c>
      <c r="H14" s="146">
        <f t="shared" si="0"/>
        <v>93.838000000000022</v>
      </c>
    </row>
    <row r="17" spans="1:8" ht="15" customHeight="1">
      <c r="A17" s="1187" t="s">
        <v>653</v>
      </c>
      <c r="B17" s="1184" t="s">
        <v>134</v>
      </c>
      <c r="C17" s="150"/>
      <c r="D17" s="150"/>
      <c r="E17" s="147" t="s">
        <v>20</v>
      </c>
      <c r="F17" s="149">
        <f>'Merluza común Artesanal'!G51</f>
        <v>1.732</v>
      </c>
      <c r="G17" s="149">
        <f>'Merluza común Artesanal'!H51</f>
        <v>0</v>
      </c>
      <c r="H17" s="3">
        <f>F17+G17</f>
        <v>1.732</v>
      </c>
    </row>
    <row r="18" spans="1:8" ht="15" customHeight="1">
      <c r="A18" s="1188"/>
      <c r="B18" s="1185"/>
      <c r="C18" s="151"/>
      <c r="D18" s="151"/>
      <c r="E18" s="147" t="s">
        <v>21</v>
      </c>
      <c r="F18" s="149">
        <f>'Merluza común Artesanal'!G52</f>
        <v>8.1069999999999993</v>
      </c>
      <c r="G18" s="149">
        <f>'Merluza común Artesanal'!H52</f>
        <v>0</v>
      </c>
      <c r="H18" s="3">
        <f t="shared" ref="H18:H19" si="1">F18+G18</f>
        <v>8.1069999999999993</v>
      </c>
    </row>
    <row r="19" spans="1:8" ht="15" customHeight="1">
      <c r="A19" s="1188"/>
      <c r="B19" s="1186"/>
      <c r="C19" s="152"/>
      <c r="D19" s="152"/>
      <c r="E19" s="147" t="s">
        <v>22</v>
      </c>
      <c r="F19" s="149">
        <f>'Merluza común Artesanal'!G53</f>
        <v>9.8390000000000004</v>
      </c>
      <c r="G19" s="149">
        <f>'Merluza común Artesanal'!H53</f>
        <v>0</v>
      </c>
      <c r="H19" s="3">
        <f t="shared" si="1"/>
        <v>9.8390000000000004</v>
      </c>
    </row>
    <row r="20" spans="1:8" ht="15" customHeight="1">
      <c r="A20" s="1188"/>
      <c r="B20" s="1184" t="s">
        <v>135</v>
      </c>
      <c r="C20" s="150"/>
      <c r="D20" s="150"/>
      <c r="E20" s="147" t="s">
        <v>20</v>
      </c>
      <c r="F20" s="149">
        <f>'Merluza común Artesanal'!G54+'Merluza común Artesanal'!G57+'Merluza común Artesanal'!G60+'Merluza común Artesanal'!G63+'Merluza común Artesanal'!G66+'Merluza común Artesanal'!G69+'Merluza común Artesanal'!G72+'Merluza común Artesanal'!G75+'Merluza común Artesanal'!G78+'Merluza común Artesanal'!G81+'Merluza común Artesanal'!G84+'Merluza común Artesanal'!G87+'Merluza común Artesanal'!G90+'Merluza común Artesanal'!G93+'Merluza común Artesanal'!G96+'Merluza común Artesanal'!G99+'Merluza común Artesanal'!G102+'Merluza común Artesanal'!G105+'Merluza común Artesanal'!G108+'Merluza común Artesanal'!G111</f>
        <v>31.375000000000004</v>
      </c>
      <c r="G20" s="149">
        <f>'Merluza común Artesanal'!H54+'Merluza común Artesanal'!H57+'Merluza común Artesanal'!H60+'Merluza común Artesanal'!H63+'Merluza común Artesanal'!H66+'Merluza común Artesanal'!H69+'Merluza común Artesanal'!H72+'Merluza común Artesanal'!H75+'Merluza común Artesanal'!H78+'Merluza común Artesanal'!H81+'Merluza común Artesanal'!H84+'Merluza común Artesanal'!H87+'Merluza común Artesanal'!H90+'Merluza común Artesanal'!H93+'Merluza común Artesanal'!H96+'Merluza común Artesanal'!H99+'Merluza común Artesanal'!H102+'Merluza común Artesanal'!H105+'Merluza común Artesanal'!H108+'Merluza común Artesanal'!H111</f>
        <v>0</v>
      </c>
      <c r="H20" s="149">
        <f>F20+G20</f>
        <v>31.375000000000004</v>
      </c>
    </row>
    <row r="21" spans="1:8" ht="15" customHeight="1">
      <c r="A21" s="1188"/>
      <c r="B21" s="1185"/>
      <c r="C21" s="151"/>
      <c r="D21" s="151"/>
      <c r="E21" s="147" t="s">
        <v>21</v>
      </c>
      <c r="F21" s="149">
        <f>'Merluza común Artesanal'!G55+'Merluza común Artesanal'!G58+'Merluza común Artesanal'!G61+'Merluza común Artesanal'!G64+'Merluza común Artesanal'!G67+'Merluza común Artesanal'!G70+'Merluza común Artesanal'!G73+'Merluza común Artesanal'!G76+'Merluza común Artesanal'!G79+'Merluza común Artesanal'!G82+'Merluza común Artesanal'!G85+'Merluza común Artesanal'!G88+'Merluza común Artesanal'!G91+'Merluza común Artesanal'!G94+'Merluza común Artesanal'!G97+'Merluza común Artesanal'!G100+'Merluza común Artesanal'!G103+'Merluza común Artesanal'!G106+'Merluza común Artesanal'!G109+'Merluza común Artesanal'!G112</f>
        <v>158.95000000000002</v>
      </c>
      <c r="G21" s="149">
        <f>'Merluza común Artesanal'!H55+'Merluza común Artesanal'!H58+'Merluza común Artesanal'!H61+'Merluza común Artesanal'!H64+'Merluza común Artesanal'!H67+'Merluza común Artesanal'!H70+'Merluza común Artesanal'!H73+'Merluza común Artesanal'!H76+'Merluza común Artesanal'!H79+'Merluza común Artesanal'!H82+'Merluza común Artesanal'!H85+'Merluza común Artesanal'!H88+'Merluza común Artesanal'!H91+'Merluza común Artesanal'!H94+'Merluza común Artesanal'!H97+'Merluza común Artesanal'!H100+'Merluza común Artesanal'!H103+'Merluza común Artesanal'!H106+'Merluza común Artesanal'!H109+'Merluza común Artesanal'!H112</f>
        <v>0</v>
      </c>
      <c r="H21" s="149">
        <f t="shared" ref="H21:H22" si="2">F21+G21</f>
        <v>158.95000000000002</v>
      </c>
    </row>
    <row r="22" spans="1:8" ht="15" customHeight="1">
      <c r="A22" s="1189"/>
      <c r="B22" s="1186"/>
      <c r="C22" s="152"/>
      <c r="D22" s="152"/>
      <c r="E22" s="147" t="s">
        <v>22</v>
      </c>
      <c r="F22" s="149">
        <f>'Merluza común Artesanal'!G56+'Merluza común Artesanal'!G59+'Merluza común Artesanal'!G62+'Merluza común Artesanal'!G65+'Merluza común Artesanal'!G68+'Merluza común Artesanal'!G71+'Merluza común Artesanal'!G74+'Merluza común Artesanal'!G77+'Merluza común Artesanal'!G80+'Merluza común Artesanal'!G83+'Merluza común Artesanal'!G86+'Merluza común Artesanal'!G89+'Merluza común Artesanal'!G92+'Merluza común Artesanal'!G95+'Merluza común Artesanal'!G98+'Merluza común Artesanal'!G101+'Merluza común Artesanal'!G104+'Merluza común Artesanal'!G107+'Merluza común Artesanal'!G110+'Merluza común Artesanal'!G113</f>
        <v>166.22299999999998</v>
      </c>
      <c r="G22" s="149">
        <f>'Merluza común Artesanal'!H56+'Merluza común Artesanal'!H59+'Merluza común Artesanal'!H62+'Merluza común Artesanal'!H65+'Merluza común Artesanal'!H68+'Merluza común Artesanal'!H71+'Merluza común Artesanal'!H74+'Merluza común Artesanal'!H77+'Merluza común Artesanal'!H80+'Merluza común Artesanal'!H83+'Merluza común Artesanal'!H86+'Merluza común Artesanal'!H89+'Merluza común Artesanal'!H92+'Merluza común Artesanal'!H95+'Merluza común Artesanal'!H98+'Merluza común Artesanal'!H101+'Merluza común Artesanal'!H104+'Merluza común Artesanal'!H107+'Merluza común Artesanal'!H110+'Merluza común Artesanal'!H113</f>
        <v>13.917999999999999</v>
      </c>
      <c r="H22" s="149">
        <f t="shared" si="2"/>
        <v>180.14099999999999</v>
      </c>
    </row>
    <row r="28" spans="1:8" ht="75">
      <c r="A28" s="2" t="s">
        <v>2</v>
      </c>
      <c r="B28" s="2" t="s">
        <v>659</v>
      </c>
      <c r="C28" s="148" t="s">
        <v>5</v>
      </c>
      <c r="D28" s="148" t="s">
        <v>660</v>
      </c>
      <c r="E28" s="148" t="s">
        <v>657</v>
      </c>
      <c r="F28" s="148" t="s">
        <v>658</v>
      </c>
      <c r="G28" s="148" t="s">
        <v>5</v>
      </c>
      <c r="H28" s="148" t="s">
        <v>660</v>
      </c>
    </row>
    <row r="29" spans="1:8">
      <c r="A29" s="1196" t="s">
        <v>35</v>
      </c>
      <c r="B29" s="1205">
        <f>D29+D34+D39</f>
        <v>241.76600000000002</v>
      </c>
      <c r="C29" s="1202" t="s">
        <v>20</v>
      </c>
      <c r="D29" s="1214">
        <f>H29+H32+H35+H38+H41</f>
        <v>21.275000000000002</v>
      </c>
      <c r="E29" s="1193" t="s">
        <v>585</v>
      </c>
      <c r="F29" s="1205">
        <f>H29+H30+H31</f>
        <v>110.83199999999999</v>
      </c>
      <c r="G29" s="147" t="s">
        <v>20</v>
      </c>
      <c r="H29" s="154">
        <v>9.7530000000000001</v>
      </c>
    </row>
    <row r="30" spans="1:8">
      <c r="A30" s="1197"/>
      <c r="B30" s="1206"/>
      <c r="C30" s="1203"/>
      <c r="D30" s="1215"/>
      <c r="E30" s="1194"/>
      <c r="F30" s="1206"/>
      <c r="G30" s="147" t="s">
        <v>21</v>
      </c>
      <c r="H30" s="154">
        <v>45.663000000000004</v>
      </c>
    </row>
    <row r="31" spans="1:8">
      <c r="A31" s="1197"/>
      <c r="B31" s="1206"/>
      <c r="C31" s="1203"/>
      <c r="D31" s="1215"/>
      <c r="E31" s="1195"/>
      <c r="F31" s="1207"/>
      <c r="G31" s="147" t="s">
        <v>22</v>
      </c>
      <c r="H31" s="154">
        <v>55.415999999999997</v>
      </c>
    </row>
    <row r="32" spans="1:8">
      <c r="A32" s="1197"/>
      <c r="B32" s="1206"/>
      <c r="C32" s="1203"/>
      <c r="D32" s="1215"/>
      <c r="E32" s="1193" t="s">
        <v>584</v>
      </c>
      <c r="F32" s="1205">
        <f>H32+H33+H34</f>
        <v>60.448999999999998</v>
      </c>
      <c r="G32" s="147" t="s">
        <v>20</v>
      </c>
      <c r="H32" s="154">
        <v>5.3190000000000008</v>
      </c>
    </row>
    <row r="33" spans="1:8">
      <c r="A33" s="1197"/>
      <c r="B33" s="1206"/>
      <c r="C33" s="1204"/>
      <c r="D33" s="1216"/>
      <c r="E33" s="1194"/>
      <c r="F33" s="1206"/>
      <c r="G33" s="147" t="s">
        <v>21</v>
      </c>
      <c r="H33" s="154">
        <v>24.905000000000001</v>
      </c>
    </row>
    <row r="34" spans="1:8">
      <c r="A34" s="1197"/>
      <c r="B34" s="1206"/>
      <c r="C34" s="1202" t="s">
        <v>21</v>
      </c>
      <c r="D34" s="1214">
        <f>H30+H33+H36+H39+H42</f>
        <v>99.608000000000018</v>
      </c>
      <c r="E34" s="1195"/>
      <c r="F34" s="1207"/>
      <c r="G34" s="147" t="s">
        <v>22</v>
      </c>
      <c r="H34" s="154">
        <v>30.224999999999994</v>
      </c>
    </row>
    <row r="35" spans="1:8">
      <c r="A35" s="1197"/>
      <c r="B35" s="1206"/>
      <c r="C35" s="1203"/>
      <c r="D35" s="1215"/>
      <c r="E35" s="1193" t="s">
        <v>586</v>
      </c>
      <c r="F35" s="1205">
        <f>H35+H36+H37</f>
        <v>20.134</v>
      </c>
      <c r="G35" s="147" t="s">
        <v>20</v>
      </c>
      <c r="H35" s="154">
        <v>1.772</v>
      </c>
    </row>
    <row r="36" spans="1:8">
      <c r="A36" s="1197"/>
      <c r="B36" s="1206"/>
      <c r="C36" s="1203"/>
      <c r="D36" s="1215"/>
      <c r="E36" s="1194"/>
      <c r="F36" s="1206"/>
      <c r="G36" s="147" t="s">
        <v>21</v>
      </c>
      <c r="H36" s="154">
        <v>8.2949999999999999</v>
      </c>
    </row>
    <row r="37" spans="1:8">
      <c r="A37" s="1197"/>
      <c r="B37" s="1206"/>
      <c r="C37" s="1203"/>
      <c r="D37" s="1215"/>
      <c r="E37" s="1195"/>
      <c r="F37" s="1207"/>
      <c r="G37" s="147" t="s">
        <v>22</v>
      </c>
      <c r="H37" s="154">
        <v>10.067</v>
      </c>
    </row>
    <row r="38" spans="1:8">
      <c r="A38" s="1197"/>
      <c r="B38" s="1206"/>
      <c r="C38" s="1204"/>
      <c r="D38" s="1216"/>
      <c r="E38" s="1193" t="s">
        <v>587</v>
      </c>
      <c r="F38" s="1205">
        <f>H38+H39+H40</f>
        <v>20.147999999999996</v>
      </c>
      <c r="G38" s="147" t="s">
        <v>20</v>
      </c>
      <c r="H38" s="154">
        <v>1.7730000000000001</v>
      </c>
    </row>
    <row r="39" spans="1:8">
      <c r="A39" s="1197"/>
      <c r="B39" s="1206"/>
      <c r="C39" s="1202" t="s">
        <v>22</v>
      </c>
      <c r="D39" s="1214">
        <f>H31+H34+H37+H40+H43</f>
        <v>120.883</v>
      </c>
      <c r="E39" s="1194"/>
      <c r="F39" s="1206"/>
      <c r="G39" s="147" t="s">
        <v>21</v>
      </c>
      <c r="H39" s="154">
        <v>8.3009999999999984</v>
      </c>
    </row>
    <row r="40" spans="1:8">
      <c r="A40" s="1197"/>
      <c r="B40" s="1206"/>
      <c r="C40" s="1203"/>
      <c r="D40" s="1215"/>
      <c r="E40" s="1195"/>
      <c r="F40" s="1207"/>
      <c r="G40" s="147" t="s">
        <v>22</v>
      </c>
      <c r="H40" s="154">
        <v>10.074</v>
      </c>
    </row>
    <row r="41" spans="1:8">
      <c r="A41" s="1197"/>
      <c r="B41" s="1206"/>
      <c r="C41" s="1203"/>
      <c r="D41" s="1215"/>
      <c r="E41" s="1193" t="s">
        <v>588</v>
      </c>
      <c r="F41" s="1205">
        <f>H41+H42+H43</f>
        <v>30.203000000000003</v>
      </c>
      <c r="G41" s="147" t="s">
        <v>20</v>
      </c>
      <c r="H41" s="154">
        <v>2.6579999999999999</v>
      </c>
    </row>
    <row r="42" spans="1:8">
      <c r="A42" s="1197"/>
      <c r="B42" s="1206"/>
      <c r="C42" s="1203"/>
      <c r="D42" s="1215"/>
      <c r="E42" s="1194"/>
      <c r="F42" s="1206"/>
      <c r="G42" s="147" t="s">
        <v>21</v>
      </c>
      <c r="H42" s="154">
        <v>12.444000000000001</v>
      </c>
    </row>
    <row r="43" spans="1:8">
      <c r="A43" s="1198"/>
      <c r="B43" s="1207"/>
      <c r="C43" s="1204"/>
      <c r="D43" s="1216"/>
      <c r="E43" s="1195"/>
      <c r="F43" s="1207"/>
      <c r="G43" s="147" t="s">
        <v>22</v>
      </c>
      <c r="H43" s="154">
        <v>15.101000000000001</v>
      </c>
    </row>
    <row r="44" spans="1:8">
      <c r="A44" s="1196" t="s">
        <v>53</v>
      </c>
      <c r="B44" s="1205">
        <f>D44+D51+D58</f>
        <v>1240.7380000000001</v>
      </c>
      <c r="C44" s="1202" t="s">
        <v>20</v>
      </c>
      <c r="D44" s="1205">
        <f>H44+H47+H50+H53+H56+H59+H62</f>
        <v>109.185</v>
      </c>
      <c r="E44" s="1193" t="s">
        <v>589</v>
      </c>
      <c r="F44" s="1205">
        <f>H44+H45+H46</f>
        <v>338.38799999999998</v>
      </c>
      <c r="G44" s="147" t="s">
        <v>20</v>
      </c>
      <c r="H44" s="154">
        <v>29.777999999999999</v>
      </c>
    </row>
    <row r="45" spans="1:8">
      <c r="A45" s="1197"/>
      <c r="B45" s="1206"/>
      <c r="C45" s="1203"/>
      <c r="D45" s="1206"/>
      <c r="E45" s="1194"/>
      <c r="F45" s="1206"/>
      <c r="G45" s="147" t="s">
        <v>21</v>
      </c>
      <c r="H45" s="154">
        <v>139.416</v>
      </c>
    </row>
    <row r="46" spans="1:8">
      <c r="A46" s="1197"/>
      <c r="B46" s="1206"/>
      <c r="C46" s="1203"/>
      <c r="D46" s="1206"/>
      <c r="E46" s="1195"/>
      <c r="F46" s="1207"/>
      <c r="G46" s="147" t="s">
        <v>22</v>
      </c>
      <c r="H46" s="154">
        <v>169.19399999999999</v>
      </c>
    </row>
    <row r="47" spans="1:8">
      <c r="A47" s="1197"/>
      <c r="B47" s="1206"/>
      <c r="C47" s="1203"/>
      <c r="D47" s="1206"/>
      <c r="E47" s="1193" t="s">
        <v>590</v>
      </c>
      <c r="F47" s="1205">
        <f>H47+H48+H49</f>
        <v>620.37199999999996</v>
      </c>
      <c r="G47" s="147" t="s">
        <v>20</v>
      </c>
      <c r="H47" s="154">
        <v>54.593000000000004</v>
      </c>
    </row>
    <row r="48" spans="1:8">
      <c r="A48" s="1197"/>
      <c r="B48" s="1206"/>
      <c r="C48" s="1203"/>
      <c r="D48" s="1206"/>
      <c r="E48" s="1194"/>
      <c r="F48" s="1206"/>
      <c r="G48" s="147" t="s">
        <v>21</v>
      </c>
      <c r="H48" s="154">
        <v>255.59299999999999</v>
      </c>
    </row>
    <row r="49" spans="1:8">
      <c r="A49" s="1197"/>
      <c r="B49" s="1206"/>
      <c r="C49" s="1203"/>
      <c r="D49" s="1206"/>
      <c r="E49" s="1195"/>
      <c r="F49" s="1207"/>
      <c r="G49" s="147" t="s">
        <v>22</v>
      </c>
      <c r="H49" s="154">
        <v>310.18599999999998</v>
      </c>
    </row>
    <row r="50" spans="1:8">
      <c r="A50" s="1197"/>
      <c r="B50" s="1206"/>
      <c r="C50" s="1204"/>
      <c r="D50" s="1207"/>
      <c r="E50" s="1193" t="s">
        <v>591</v>
      </c>
      <c r="F50" s="1205">
        <f>H50+H51+H52</f>
        <v>183.28700000000001</v>
      </c>
      <c r="G50" s="147" t="s">
        <v>20</v>
      </c>
      <c r="H50" s="154">
        <v>16.129000000000001</v>
      </c>
    </row>
    <row r="51" spans="1:8">
      <c r="A51" s="1197"/>
      <c r="B51" s="1206"/>
      <c r="C51" s="1202" t="s">
        <v>21</v>
      </c>
      <c r="D51" s="1205">
        <f>H45+H48+H51+H54+H57+H60+H63</f>
        <v>511.18400000000003</v>
      </c>
      <c r="E51" s="1194"/>
      <c r="F51" s="1206"/>
      <c r="G51" s="147" t="s">
        <v>21</v>
      </c>
      <c r="H51" s="154">
        <v>75.513999999999996</v>
      </c>
    </row>
    <row r="52" spans="1:8">
      <c r="A52" s="1197"/>
      <c r="B52" s="1206"/>
      <c r="C52" s="1203"/>
      <c r="D52" s="1206"/>
      <c r="E52" s="1195"/>
      <c r="F52" s="1207"/>
      <c r="G52" s="147" t="s">
        <v>22</v>
      </c>
      <c r="H52" s="154">
        <v>91.644000000000005</v>
      </c>
    </row>
    <row r="53" spans="1:8">
      <c r="A53" s="1197"/>
      <c r="B53" s="1206"/>
      <c r="C53" s="1203"/>
      <c r="D53" s="1206"/>
      <c r="E53" s="1193" t="s">
        <v>595</v>
      </c>
      <c r="F53" s="1205">
        <f>H53+H54+H55</f>
        <v>28.198</v>
      </c>
      <c r="G53" s="147" t="s">
        <v>20</v>
      </c>
      <c r="H53" s="154">
        <v>2.4809999999999999</v>
      </c>
    </row>
    <row r="54" spans="1:8">
      <c r="A54" s="1197"/>
      <c r="B54" s="1206"/>
      <c r="C54" s="1203"/>
      <c r="D54" s="1206"/>
      <c r="E54" s="1194"/>
      <c r="F54" s="1206"/>
      <c r="G54" s="147" t="s">
        <v>21</v>
      </c>
      <c r="H54" s="154">
        <v>11.618</v>
      </c>
    </row>
    <row r="55" spans="1:8">
      <c r="A55" s="1197"/>
      <c r="B55" s="1206"/>
      <c r="C55" s="1203"/>
      <c r="D55" s="1206"/>
      <c r="E55" s="1195"/>
      <c r="F55" s="1207"/>
      <c r="G55" s="147" t="s">
        <v>22</v>
      </c>
      <c r="H55" s="154">
        <v>14.099</v>
      </c>
    </row>
    <row r="56" spans="1:8">
      <c r="A56" s="1197"/>
      <c r="B56" s="1206"/>
      <c r="C56" s="1203"/>
      <c r="D56" s="1206"/>
      <c r="E56" s="1193" t="s">
        <v>592</v>
      </c>
      <c r="F56" s="1205">
        <f>H56+H57+H58</f>
        <v>14.097999999999999</v>
      </c>
      <c r="G56" s="147" t="s">
        <v>20</v>
      </c>
      <c r="H56" s="154">
        <v>1.2410000000000001</v>
      </c>
    </row>
    <row r="57" spans="1:8">
      <c r="A57" s="1197"/>
      <c r="B57" s="1206"/>
      <c r="C57" s="1204"/>
      <c r="D57" s="1207"/>
      <c r="E57" s="1194"/>
      <c r="F57" s="1206"/>
      <c r="G57" s="147" t="s">
        <v>21</v>
      </c>
      <c r="H57" s="154">
        <v>5.8079999999999998</v>
      </c>
    </row>
    <row r="58" spans="1:8">
      <c r="A58" s="1197"/>
      <c r="B58" s="1206"/>
      <c r="C58" s="1202" t="s">
        <v>22</v>
      </c>
      <c r="D58" s="1205">
        <f>H46+H49+H52+H55+H58+H61+H64</f>
        <v>620.36900000000003</v>
      </c>
      <c r="E58" s="1195"/>
      <c r="F58" s="1207"/>
      <c r="G58" s="147" t="s">
        <v>22</v>
      </c>
      <c r="H58" s="154">
        <v>7.0490000000000004</v>
      </c>
    </row>
    <row r="59" spans="1:8">
      <c r="A59" s="1197"/>
      <c r="B59" s="1206"/>
      <c r="C59" s="1203"/>
      <c r="D59" s="1206"/>
      <c r="E59" s="1193" t="s">
        <v>593</v>
      </c>
      <c r="F59" s="1205">
        <f>H59+H60+H61</f>
        <v>14.100000000000001</v>
      </c>
      <c r="G59" s="147" t="s">
        <v>20</v>
      </c>
      <c r="H59" s="154">
        <v>1.2410000000000001</v>
      </c>
    </row>
    <row r="60" spans="1:8">
      <c r="A60" s="1197"/>
      <c r="B60" s="1206"/>
      <c r="C60" s="1203"/>
      <c r="D60" s="1206"/>
      <c r="E60" s="1194"/>
      <c r="F60" s="1206"/>
      <c r="G60" s="147" t="s">
        <v>21</v>
      </c>
      <c r="H60" s="154">
        <v>5.8090000000000002</v>
      </c>
    </row>
    <row r="61" spans="1:8">
      <c r="A61" s="1197"/>
      <c r="B61" s="1206"/>
      <c r="C61" s="1203"/>
      <c r="D61" s="1206"/>
      <c r="E61" s="1195"/>
      <c r="F61" s="1207"/>
      <c r="G61" s="147" t="s">
        <v>22</v>
      </c>
      <c r="H61" s="154">
        <v>7.05</v>
      </c>
    </row>
    <row r="62" spans="1:8">
      <c r="A62" s="1197"/>
      <c r="B62" s="1206"/>
      <c r="C62" s="1203"/>
      <c r="D62" s="1206"/>
      <c r="E62" s="1193" t="s">
        <v>594</v>
      </c>
      <c r="F62" s="1205">
        <f>H62+H63+H64</f>
        <v>42.295000000000002</v>
      </c>
      <c r="G62" s="147" t="s">
        <v>20</v>
      </c>
      <c r="H62" s="154">
        <v>3.722</v>
      </c>
    </row>
    <row r="63" spans="1:8">
      <c r="A63" s="1197"/>
      <c r="B63" s="1206"/>
      <c r="C63" s="1203"/>
      <c r="D63" s="1206"/>
      <c r="E63" s="1194"/>
      <c r="F63" s="1206"/>
      <c r="G63" s="147" t="s">
        <v>21</v>
      </c>
      <c r="H63" s="154">
        <v>17.425999999999998</v>
      </c>
    </row>
    <row r="64" spans="1:8">
      <c r="A64" s="1198"/>
      <c r="B64" s="1207"/>
      <c r="C64" s="1204"/>
      <c r="D64" s="1207"/>
      <c r="E64" s="1195"/>
      <c r="F64" s="1207"/>
      <c r="G64" s="147" t="s">
        <v>22</v>
      </c>
      <c r="H64" s="154">
        <v>21.146999999999998</v>
      </c>
    </row>
    <row r="65" spans="1:8">
      <c r="A65" s="1199" t="s">
        <v>54</v>
      </c>
      <c r="B65" s="1208">
        <f>F65</f>
        <v>58.245000000000005</v>
      </c>
      <c r="C65" s="147" t="s">
        <v>20</v>
      </c>
      <c r="D65" s="154">
        <v>5.1260000000000003</v>
      </c>
      <c r="E65" s="1202" t="s">
        <v>656</v>
      </c>
      <c r="F65" s="1205">
        <f>H65+H66+H67</f>
        <v>58.245000000000005</v>
      </c>
      <c r="G65" s="147" t="s">
        <v>20</v>
      </c>
      <c r="H65" s="154">
        <v>5.1260000000000003</v>
      </c>
    </row>
    <row r="66" spans="1:8">
      <c r="A66" s="1200"/>
      <c r="B66" s="1209"/>
      <c r="C66" s="147" t="s">
        <v>21</v>
      </c>
      <c r="D66" s="154">
        <v>23.997</v>
      </c>
      <c r="E66" s="1203"/>
      <c r="F66" s="1206"/>
      <c r="G66" s="147" t="s">
        <v>21</v>
      </c>
      <c r="H66" s="154">
        <v>23.997</v>
      </c>
    </row>
    <row r="67" spans="1:8">
      <c r="A67" s="1201"/>
      <c r="B67" s="1210"/>
      <c r="C67" s="147" t="s">
        <v>22</v>
      </c>
      <c r="D67" s="154">
        <v>29.122</v>
      </c>
      <c r="E67" s="1204"/>
      <c r="F67" s="1207"/>
      <c r="G67" s="147" t="s">
        <v>22</v>
      </c>
      <c r="H67" s="154">
        <v>29.122</v>
      </c>
    </row>
    <row r="68" spans="1:8">
      <c r="A68" s="1196" t="s">
        <v>135</v>
      </c>
      <c r="B68" s="1205">
        <f>D68+D78+D88</f>
        <v>1198.7179999999998</v>
      </c>
      <c r="C68" s="1202" t="s">
        <v>20</v>
      </c>
      <c r="D68" s="1205">
        <f>H68+H71+H74+H77+H80+H83+H86+H89+H92+H95</f>
        <v>105.48700000000001</v>
      </c>
      <c r="E68" s="1193" t="s">
        <v>596</v>
      </c>
      <c r="F68" s="1205">
        <f>H68+H69+H70</f>
        <v>101.19200000000001</v>
      </c>
      <c r="G68" s="147" t="s">
        <v>20</v>
      </c>
      <c r="H68" s="154">
        <v>8.9049999999999994</v>
      </c>
    </row>
    <row r="69" spans="1:8">
      <c r="A69" s="1197"/>
      <c r="B69" s="1206"/>
      <c r="C69" s="1203"/>
      <c r="D69" s="1206"/>
      <c r="E69" s="1194"/>
      <c r="F69" s="1206"/>
      <c r="G69" s="147" t="s">
        <v>21</v>
      </c>
      <c r="H69" s="154">
        <v>41.691000000000003</v>
      </c>
    </row>
    <row r="70" spans="1:8">
      <c r="A70" s="1197"/>
      <c r="B70" s="1206"/>
      <c r="C70" s="1203"/>
      <c r="D70" s="1206"/>
      <c r="E70" s="1195"/>
      <c r="F70" s="1207"/>
      <c r="G70" s="147" t="s">
        <v>22</v>
      </c>
      <c r="H70" s="154">
        <v>50.595999999999997</v>
      </c>
    </row>
    <row r="71" spans="1:8">
      <c r="A71" s="1197"/>
      <c r="B71" s="1206"/>
      <c r="C71" s="1203"/>
      <c r="D71" s="1206"/>
      <c r="E71" s="1193" t="s">
        <v>604</v>
      </c>
      <c r="F71" s="1205">
        <f>H71+H72+H73</f>
        <v>50.532000000000004</v>
      </c>
      <c r="G71" s="147" t="s">
        <v>20</v>
      </c>
      <c r="H71" s="154">
        <v>4.4469999999999992</v>
      </c>
    </row>
    <row r="72" spans="1:8">
      <c r="A72" s="1197"/>
      <c r="B72" s="1206"/>
      <c r="C72" s="1203"/>
      <c r="D72" s="1206"/>
      <c r="E72" s="1194"/>
      <c r="F72" s="1206"/>
      <c r="G72" s="147" t="s">
        <v>21</v>
      </c>
      <c r="H72" s="154">
        <v>20.818999999999999</v>
      </c>
    </row>
    <row r="73" spans="1:8">
      <c r="A73" s="1197"/>
      <c r="B73" s="1206"/>
      <c r="C73" s="1203"/>
      <c r="D73" s="1206"/>
      <c r="E73" s="1195"/>
      <c r="F73" s="1207"/>
      <c r="G73" s="147" t="s">
        <v>22</v>
      </c>
      <c r="H73" s="154">
        <v>25.266000000000005</v>
      </c>
    </row>
    <row r="74" spans="1:8">
      <c r="A74" s="1197"/>
      <c r="B74" s="1206"/>
      <c r="C74" s="1203"/>
      <c r="D74" s="1206"/>
      <c r="E74" s="1193" t="s">
        <v>597</v>
      </c>
      <c r="F74" s="1205">
        <f>H74+H75+H76</f>
        <v>137.18699999999998</v>
      </c>
      <c r="G74" s="147" t="s">
        <v>20</v>
      </c>
      <c r="H74" s="154">
        <v>12.071999999999997</v>
      </c>
    </row>
    <row r="75" spans="1:8">
      <c r="A75" s="1197"/>
      <c r="B75" s="1206"/>
      <c r="C75" s="1203"/>
      <c r="D75" s="1206"/>
      <c r="E75" s="1194"/>
      <c r="F75" s="1206"/>
      <c r="G75" s="147" t="s">
        <v>21</v>
      </c>
      <c r="H75" s="154">
        <v>56.521000000000001</v>
      </c>
    </row>
    <row r="76" spans="1:8">
      <c r="A76" s="1197"/>
      <c r="B76" s="1206"/>
      <c r="C76" s="1203"/>
      <c r="D76" s="1206"/>
      <c r="E76" s="1195"/>
      <c r="F76" s="1207"/>
      <c r="G76" s="147" t="s">
        <v>22</v>
      </c>
      <c r="H76" s="154">
        <v>68.59399999999998</v>
      </c>
    </row>
    <row r="77" spans="1:8">
      <c r="A77" s="1197"/>
      <c r="B77" s="1206"/>
      <c r="C77" s="1204"/>
      <c r="D77" s="1207"/>
      <c r="E77" s="1193" t="s">
        <v>605</v>
      </c>
      <c r="F77" s="1205">
        <f>H77+H78+H79</f>
        <v>252.79699999999997</v>
      </c>
      <c r="G77" s="147" t="s">
        <v>20</v>
      </c>
      <c r="H77" s="154">
        <v>22.245999999999999</v>
      </c>
    </row>
    <row r="78" spans="1:8">
      <c r="A78" s="1197"/>
      <c r="B78" s="1206"/>
      <c r="C78" s="1202" t="s">
        <v>21</v>
      </c>
      <c r="D78" s="1205">
        <f>H69+H72+H75+H78+H81+H84+H87+H90+H93+H96</f>
        <v>493.87200000000007</v>
      </c>
      <c r="E78" s="1194"/>
      <c r="F78" s="1206"/>
      <c r="G78" s="147" t="s">
        <v>21</v>
      </c>
      <c r="H78" s="154">
        <v>104.15200000000002</v>
      </c>
    </row>
    <row r="79" spans="1:8">
      <c r="A79" s="1197"/>
      <c r="B79" s="1206"/>
      <c r="C79" s="1203"/>
      <c r="D79" s="1206"/>
      <c r="E79" s="1195"/>
      <c r="F79" s="1207"/>
      <c r="G79" s="147" t="s">
        <v>22</v>
      </c>
      <c r="H79" s="154">
        <v>126.39899999999997</v>
      </c>
    </row>
    <row r="80" spans="1:8">
      <c r="A80" s="1197"/>
      <c r="B80" s="1206"/>
      <c r="C80" s="1203"/>
      <c r="D80" s="1206"/>
      <c r="E80" s="1193" t="s">
        <v>598</v>
      </c>
      <c r="F80" s="1205">
        <f>H80+H81+H82</f>
        <v>101.056</v>
      </c>
      <c r="G80" s="147" t="s">
        <v>20</v>
      </c>
      <c r="H80" s="154">
        <v>8.8929999999999989</v>
      </c>
    </row>
    <row r="81" spans="1:8">
      <c r="A81" s="1197"/>
      <c r="B81" s="1206"/>
      <c r="C81" s="1203"/>
      <c r="D81" s="1206"/>
      <c r="E81" s="1194"/>
      <c r="F81" s="1206"/>
      <c r="G81" s="147" t="s">
        <v>21</v>
      </c>
      <c r="H81" s="154">
        <v>41.634999999999998</v>
      </c>
    </row>
    <row r="82" spans="1:8">
      <c r="A82" s="1197"/>
      <c r="B82" s="1206"/>
      <c r="C82" s="1203"/>
      <c r="D82" s="1206"/>
      <c r="E82" s="1195"/>
      <c r="F82" s="1207"/>
      <c r="G82" s="147" t="s">
        <v>22</v>
      </c>
      <c r="H82" s="154">
        <v>50.527999999999999</v>
      </c>
    </row>
    <row r="83" spans="1:8">
      <c r="A83" s="1197"/>
      <c r="B83" s="1206"/>
      <c r="C83" s="1203"/>
      <c r="D83" s="1206"/>
      <c r="E83" s="1193" t="s">
        <v>599</v>
      </c>
      <c r="F83" s="1205">
        <f>H83+H84+H85</f>
        <v>101.07</v>
      </c>
      <c r="G83" s="147" t="s">
        <v>20</v>
      </c>
      <c r="H83" s="154">
        <v>8.8939999999999984</v>
      </c>
    </row>
    <row r="84" spans="1:8">
      <c r="A84" s="1197"/>
      <c r="B84" s="1206"/>
      <c r="C84" s="1203"/>
      <c r="D84" s="1206"/>
      <c r="E84" s="1194"/>
      <c r="F84" s="1206"/>
      <c r="G84" s="147" t="s">
        <v>21</v>
      </c>
      <c r="H84" s="154">
        <v>41.640999999999991</v>
      </c>
    </row>
    <row r="85" spans="1:8">
      <c r="A85" s="1197"/>
      <c r="B85" s="1206"/>
      <c r="C85" s="1203"/>
      <c r="D85" s="1206"/>
      <c r="E85" s="1195"/>
      <c r="F85" s="1207"/>
      <c r="G85" s="147" t="s">
        <v>22</v>
      </c>
      <c r="H85" s="154">
        <v>50.535000000000004</v>
      </c>
    </row>
    <row r="86" spans="1:8">
      <c r="A86" s="1197"/>
      <c r="B86" s="1206"/>
      <c r="C86" s="1203"/>
      <c r="D86" s="1206"/>
      <c r="E86" s="1193" t="s">
        <v>600</v>
      </c>
      <c r="F86" s="1205">
        <f>H86+H87+H88</f>
        <v>288.83799999999997</v>
      </c>
      <c r="G86" s="147" t="s">
        <v>20</v>
      </c>
      <c r="H86" s="154">
        <v>25.418000000000003</v>
      </c>
    </row>
    <row r="87" spans="1:8">
      <c r="A87" s="1197"/>
      <c r="B87" s="1206"/>
      <c r="C87" s="1204"/>
      <c r="D87" s="1207"/>
      <c r="E87" s="1194"/>
      <c r="F87" s="1206"/>
      <c r="G87" s="147" t="s">
        <v>21</v>
      </c>
      <c r="H87" s="154">
        <v>119.00099999999998</v>
      </c>
    </row>
    <row r="88" spans="1:8">
      <c r="A88" s="1197"/>
      <c r="B88" s="1206"/>
      <c r="C88" s="1202" t="s">
        <v>22</v>
      </c>
      <c r="D88" s="1205">
        <f>H70+H73+H76+H79+H82+H85+H88+H91+H94+H97</f>
        <v>599.35899999999992</v>
      </c>
      <c r="E88" s="1195"/>
      <c r="F88" s="1207"/>
      <c r="G88" s="147" t="s">
        <v>22</v>
      </c>
      <c r="H88" s="154">
        <v>144.41899999999998</v>
      </c>
    </row>
    <row r="89" spans="1:8">
      <c r="A89" s="1197"/>
      <c r="B89" s="1206"/>
      <c r="C89" s="1203"/>
      <c r="D89" s="1206"/>
      <c r="E89" s="1193" t="s">
        <v>601</v>
      </c>
      <c r="F89" s="1205">
        <f>H89+H90+H91</f>
        <v>101.08699999999999</v>
      </c>
      <c r="G89" s="147" t="s">
        <v>20</v>
      </c>
      <c r="H89" s="154">
        <v>8.895999999999999</v>
      </c>
    </row>
    <row r="90" spans="1:8">
      <c r="A90" s="1197"/>
      <c r="B90" s="1206"/>
      <c r="C90" s="1203"/>
      <c r="D90" s="1206"/>
      <c r="E90" s="1194"/>
      <c r="F90" s="1206"/>
      <c r="G90" s="147" t="s">
        <v>21</v>
      </c>
      <c r="H90" s="154">
        <v>41.647999999999996</v>
      </c>
    </row>
    <row r="91" spans="1:8">
      <c r="A91" s="1197"/>
      <c r="B91" s="1206"/>
      <c r="C91" s="1203"/>
      <c r="D91" s="1206"/>
      <c r="E91" s="1195"/>
      <c r="F91" s="1207"/>
      <c r="G91" s="147" t="s">
        <v>22</v>
      </c>
      <c r="H91" s="154">
        <v>50.542999999999999</v>
      </c>
    </row>
    <row r="92" spans="1:8">
      <c r="A92" s="1197"/>
      <c r="B92" s="1206"/>
      <c r="C92" s="1203"/>
      <c r="D92" s="1206"/>
      <c r="E92" s="1193" t="s">
        <v>602</v>
      </c>
      <c r="F92" s="1205">
        <f>H92+H93+H94</f>
        <v>7.2140000000000004</v>
      </c>
      <c r="G92" s="147" t="s">
        <v>20</v>
      </c>
      <c r="H92" s="154">
        <v>0.63500000000000001</v>
      </c>
    </row>
    <row r="93" spans="1:8">
      <c r="A93" s="1197"/>
      <c r="B93" s="1206"/>
      <c r="C93" s="1203"/>
      <c r="D93" s="1206"/>
      <c r="E93" s="1194"/>
      <c r="F93" s="1206"/>
      <c r="G93" s="147" t="s">
        <v>21</v>
      </c>
      <c r="H93" s="154">
        <v>2.972</v>
      </c>
    </row>
    <row r="94" spans="1:8">
      <c r="A94" s="1197"/>
      <c r="B94" s="1206"/>
      <c r="C94" s="1203"/>
      <c r="D94" s="1206"/>
      <c r="E94" s="1195"/>
      <c r="F94" s="1207"/>
      <c r="G94" s="147" t="s">
        <v>22</v>
      </c>
      <c r="H94" s="154">
        <v>3.6070000000000002</v>
      </c>
    </row>
    <row r="95" spans="1:8">
      <c r="A95" s="1197"/>
      <c r="B95" s="1206"/>
      <c r="C95" s="1203"/>
      <c r="D95" s="1206"/>
      <c r="E95" s="1193" t="s">
        <v>603</v>
      </c>
      <c r="F95" s="1205">
        <f>H95+H96+H97</f>
        <v>57.745000000000005</v>
      </c>
      <c r="G95" s="147" t="s">
        <v>20</v>
      </c>
      <c r="H95" s="154">
        <v>5.0810000000000004</v>
      </c>
    </row>
    <row r="96" spans="1:8">
      <c r="A96" s="1197"/>
      <c r="B96" s="1206"/>
      <c r="C96" s="1203"/>
      <c r="D96" s="1206"/>
      <c r="E96" s="1194"/>
      <c r="F96" s="1206"/>
      <c r="G96" s="147" t="s">
        <v>21</v>
      </c>
      <c r="H96" s="154">
        <v>23.792000000000002</v>
      </c>
    </row>
    <row r="97" spans="1:8">
      <c r="A97" s="1198"/>
      <c r="B97" s="1207"/>
      <c r="C97" s="1204"/>
      <c r="D97" s="1207"/>
      <c r="E97" s="1195"/>
      <c r="F97" s="1207"/>
      <c r="G97" s="147" t="s">
        <v>22</v>
      </c>
      <c r="H97" s="154">
        <v>28.872</v>
      </c>
    </row>
    <row r="99" spans="1:8" ht="24.75" customHeight="1">
      <c r="A99" s="1211" t="s">
        <v>652</v>
      </c>
      <c r="B99" s="1208">
        <f>D99+D100+D101</f>
        <v>2739.4670000000001</v>
      </c>
      <c r="C99" s="147" t="s">
        <v>20</v>
      </c>
      <c r="D99" s="154">
        <f>D29+D44+D65+D68</f>
        <v>241.07300000000004</v>
      </c>
    </row>
    <row r="100" spans="1:8">
      <c r="A100" s="1212"/>
      <c r="B100" s="1209"/>
      <c r="C100" s="147" t="s">
        <v>21</v>
      </c>
      <c r="D100" s="154">
        <f>D34+D51+D66+D78</f>
        <v>1128.6610000000001</v>
      </c>
    </row>
    <row r="101" spans="1:8">
      <c r="A101" s="1213"/>
      <c r="B101" s="1210"/>
      <c r="C101" s="147" t="s">
        <v>22</v>
      </c>
      <c r="D101" s="154">
        <f>D39+D58+D67+D88</f>
        <v>1369.7329999999999</v>
      </c>
    </row>
    <row r="102" spans="1:8">
      <c r="B102" s="153"/>
      <c r="C102" s="153"/>
      <c r="D102" s="153"/>
    </row>
    <row r="103" spans="1:8">
      <c r="B103" s="153"/>
      <c r="C103" s="153"/>
      <c r="D103" s="153"/>
    </row>
    <row r="104" spans="1:8">
      <c r="B104" s="153"/>
      <c r="C104" s="153"/>
      <c r="D104" s="153"/>
    </row>
    <row r="105" spans="1:8">
      <c r="B105" s="153"/>
      <c r="C105" s="153"/>
      <c r="D105" s="153"/>
    </row>
    <row r="106" spans="1:8">
      <c r="B106" s="153"/>
      <c r="C106" s="153"/>
      <c r="D106" s="153"/>
    </row>
    <row r="107" spans="1:8">
      <c r="B107" s="153"/>
      <c r="C107" s="153"/>
      <c r="D107" s="153"/>
    </row>
    <row r="108" spans="1:8">
      <c r="B108" s="153"/>
      <c r="C108" s="153"/>
      <c r="D108" s="153"/>
    </row>
    <row r="109" spans="1:8">
      <c r="B109" s="153"/>
      <c r="C109" s="153"/>
      <c r="D109" s="153"/>
    </row>
    <row r="110" spans="1:8">
      <c r="B110" s="153"/>
      <c r="C110" s="153"/>
      <c r="D110" s="153"/>
    </row>
    <row r="111" spans="1:8">
      <c r="B111" s="153"/>
      <c r="C111" s="153"/>
      <c r="D111" s="153"/>
    </row>
    <row r="112" spans="1:8">
      <c r="B112" s="153"/>
      <c r="C112" s="153"/>
      <c r="D112" s="153"/>
    </row>
    <row r="113" spans="2:4">
      <c r="B113" s="153"/>
      <c r="C113" s="153"/>
      <c r="D113" s="153"/>
    </row>
    <row r="114" spans="2:4">
      <c r="B114" s="153"/>
      <c r="C114" s="153"/>
      <c r="D114" s="153"/>
    </row>
    <row r="115" spans="2:4">
      <c r="B115" s="153"/>
      <c r="C115" s="153"/>
      <c r="D115" s="153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Resumen_año</vt:lpstr>
      <vt:lpstr>Resumen Periodo</vt:lpstr>
      <vt:lpstr>Merluza común Artesanal</vt:lpstr>
      <vt:lpstr>Merluza común Industrial</vt:lpstr>
      <vt:lpstr>Merluza comun FUP</vt:lpstr>
      <vt:lpstr>Pescas Investigación</vt:lpstr>
      <vt:lpstr>Cesiones Individuales</vt:lpstr>
      <vt:lpstr>Publicacion Web</vt:lpstr>
      <vt:lpstr>coeficientes LTP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dcterms:created xsi:type="dcterms:W3CDTF">2018-02-08T19:35:52Z</dcterms:created>
  <dcterms:modified xsi:type="dcterms:W3CDTF">2019-01-04T19:21:03Z</dcterms:modified>
</cp:coreProperties>
</file>